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11.xml" ContentType="application/vnd.openxmlformats-officedocument.spreadsheetml.worksheet+xml"/>
  <Override PartName="/xl/worksheets/sheet10.xml" ContentType="application/vnd.openxmlformats-officedocument.spreadsheetml.worksheet+xml"/>
  <Override PartName="/xl/styles.xml" ContentType="application/vnd.openxmlformats-officedocument.spreadsheetml.styles+xml"/>
  <Override PartName="/xl/worksheets/sheet9.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8.xml" ContentType="application/vnd.openxmlformats-officedocument.spreadsheetml.worksheet+xml"/>
  <Override PartName="/docProps/app.xml" ContentType="application/vnd.openxmlformats-officedocument.extended-properties+xml"/>
  <Override PartName="/xl/calcChain.xml" ContentType="application/vnd.openxmlformats-officedocument.spreadsheetml.calcChain+xml"/>
  <Override PartName="/docProps/core.xml" ContentType="application/vnd.openxmlformats-package.core-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_by_year\"/>
    </mc:Choice>
  </mc:AlternateContent>
  <bookViews>
    <workbookView xWindow="-12" yWindow="48" windowWidth="23076" windowHeight="4776" tabRatio="777"/>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Emitters'!$A$4:$T$15</definedName>
    <definedName name="_xlnm._FilterDatabase" localSheetId="2" hidden="1">'Gathering &amp; Boosting'!$A$1:$Q$4</definedName>
    <definedName name="_xlnm._FilterDatabase" localSheetId="4" hidden="1">'LDC - Direct Emissions'!$A$1:$T$4</definedName>
    <definedName name="_xlnm._FilterDatabase" localSheetId="1" hidden="1">'Onshore Oil &amp; Gas Prod.'!$A$1:$T$4</definedName>
    <definedName name="_xlnm._FilterDatabase" localSheetId="5" hidden="1">'SF6 from Elec. Equip.'!$A$1:$S$4</definedName>
    <definedName name="_xlnm._FilterDatabase" localSheetId="6" hidden="1">Suppliers!$A$1:$AT$4</definedName>
    <definedName name="_xlnm._FilterDatabase" localSheetId="3" hidden="1">'Transmission Pipelines'!$A$1:$Q$4</definedName>
  </definedNames>
  <calcPr calcId="162913"/>
</workbook>
</file>

<file path=xl/calcChain.xml><?xml version="1.0" encoding="utf-8"?>
<calcChain xmlns="http://schemas.openxmlformats.org/spreadsheetml/2006/main">
  <c r="N204" i="7" l="1"/>
  <c r="N203" i="7"/>
  <c r="N202" i="7"/>
  <c r="N201" i="7"/>
  <c r="N200" i="7"/>
  <c r="N199" i="7"/>
  <c r="N198" i="7"/>
  <c r="N197" i="7"/>
  <c r="N196" i="7"/>
  <c r="N195" i="7"/>
  <c r="N194" i="7"/>
  <c r="N193" i="7"/>
  <c r="N191" i="7"/>
  <c r="N190" i="7"/>
  <c r="N187" i="7"/>
  <c r="N186" i="7"/>
  <c r="N185" i="7"/>
  <c r="N184" i="7"/>
  <c r="N183" i="7"/>
  <c r="N182" i="7"/>
  <c r="N179" i="7"/>
  <c r="N178" i="7"/>
  <c r="N177" i="7"/>
  <c r="N176" i="7"/>
  <c r="N175" i="7"/>
  <c r="N174" i="7"/>
  <c r="N173" i="7"/>
  <c r="N172" i="7"/>
  <c r="N170" i="7"/>
  <c r="N169" i="7"/>
  <c r="N168" i="7"/>
  <c r="N167" i="7"/>
  <c r="N166" i="7"/>
  <c r="N165" i="7"/>
  <c r="N164" i="7"/>
  <c r="N163" i="7"/>
  <c r="N162" i="7"/>
  <c r="N161" i="7"/>
  <c r="N160" i="7"/>
  <c r="N159" i="7"/>
  <c r="N158" i="7"/>
  <c r="N157" i="7"/>
  <c r="N156" i="7"/>
  <c r="N155" i="7"/>
  <c r="N154" i="7"/>
  <c r="N153" i="7"/>
  <c r="N151" i="7"/>
  <c r="N150" i="7"/>
  <c r="N149" i="7"/>
  <c r="N148" i="7"/>
  <c r="N146" i="7"/>
  <c r="N145" i="7"/>
  <c r="N143" i="7"/>
  <c r="N142" i="7"/>
  <c r="N141" i="7"/>
  <c r="N140" i="7"/>
  <c r="N139" i="7"/>
  <c r="N138" i="7"/>
  <c r="N137" i="7"/>
  <c r="N135" i="7"/>
  <c r="N134" i="7"/>
  <c r="N133" i="7"/>
  <c r="N132" i="7"/>
  <c r="N131" i="7"/>
  <c r="N130" i="7"/>
  <c r="N129" i="7"/>
  <c r="N128" i="7"/>
  <c r="N127" i="7"/>
  <c r="N126" i="7"/>
  <c r="N125" i="7"/>
  <c r="N120" i="7"/>
  <c r="N119" i="7"/>
  <c r="N118" i="7"/>
  <c r="N117" i="7"/>
  <c r="N116" i="7"/>
  <c r="N115" i="7"/>
  <c r="N114" i="7"/>
  <c r="N113" i="7"/>
  <c r="N111" i="7"/>
  <c r="N110" i="7"/>
  <c r="N108" i="7"/>
  <c r="N107" i="7"/>
  <c r="N106" i="7"/>
  <c r="N105" i="7"/>
  <c r="N104" i="7"/>
  <c r="N103" i="7"/>
  <c r="N101" i="7"/>
  <c r="N100" i="7"/>
  <c r="N99" i="7"/>
  <c r="N98" i="7"/>
  <c r="N97" i="7"/>
  <c r="N93" i="7"/>
  <c r="N92" i="7"/>
  <c r="N91" i="7"/>
  <c r="N89" i="7"/>
  <c r="N88" i="7"/>
  <c r="N86" i="7"/>
  <c r="N85" i="7"/>
  <c r="N84" i="7"/>
  <c r="N83" i="7"/>
  <c r="N82" i="7"/>
  <c r="N81" i="7"/>
  <c r="N80" i="7"/>
  <c r="N79" i="7"/>
  <c r="N78" i="7"/>
  <c r="N77" i="7"/>
  <c r="N76" i="7"/>
  <c r="N75" i="7"/>
  <c r="N74" i="7"/>
  <c r="N73" i="7"/>
  <c r="N72" i="7"/>
  <c r="N71" i="7"/>
  <c r="N70" i="7"/>
  <c r="N69" i="7"/>
  <c r="N68" i="7"/>
  <c r="N67" i="7"/>
  <c r="N65" i="7"/>
  <c r="N64" i="7"/>
  <c r="N63" i="7"/>
  <c r="N62" i="7"/>
  <c r="N61" i="7"/>
  <c r="N60" i="7"/>
  <c r="N59" i="7"/>
  <c r="N57" i="7"/>
  <c r="N55" i="7"/>
  <c r="N54" i="7"/>
  <c r="N52" i="7"/>
  <c r="N51" i="7"/>
  <c r="N50" i="7"/>
  <c r="N48" i="7"/>
  <c r="N47" i="7"/>
  <c r="N46" i="7"/>
  <c r="N44" i="7"/>
  <c r="N43" i="7"/>
  <c r="N42" i="7"/>
  <c r="N41" i="7"/>
  <c r="N40" i="7"/>
  <c r="N39" i="7"/>
  <c r="N38" i="7"/>
  <c r="N37" i="7"/>
  <c r="N36" i="7"/>
  <c r="N35" i="7"/>
  <c r="N33" i="7"/>
  <c r="N32" i="7"/>
  <c r="N31" i="7"/>
  <c r="N30" i="7"/>
  <c r="N29" i="7"/>
  <c r="N24" i="7"/>
  <c r="N23" i="7"/>
  <c r="N22" i="7"/>
  <c r="N20" i="7"/>
  <c r="N19" i="7"/>
  <c r="N17" i="7"/>
  <c r="N16" i="7"/>
  <c r="N15" i="7"/>
  <c r="N14" i="7"/>
  <c r="N13" i="7"/>
  <c r="N12" i="7"/>
  <c r="N11" i="7"/>
  <c r="N10" i="7"/>
  <c r="N9" i="7"/>
  <c r="N6" i="7"/>
  <c r="N5" i="7"/>
</calcChain>
</file>

<file path=xl/sharedStrings.xml><?xml version="1.0" encoding="utf-8"?>
<sst xmlns="http://schemas.openxmlformats.org/spreadsheetml/2006/main" count="108348" uniqueCount="47917">
  <si>
    <t>FRS Id</t>
  </si>
  <si>
    <t>Facility Name</t>
  </si>
  <si>
    <t>City</t>
  </si>
  <si>
    <t>State</t>
  </si>
  <si>
    <t>Zip Code</t>
  </si>
  <si>
    <t>County</t>
  </si>
  <si>
    <t>Primary NAICS Code</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</si>
  <si>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</si>
  <si>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</si>
  <si>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</si>
  <si>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</si>
  <si>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</si>
  <si>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</si>
  <si>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</si>
  <si>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</si>
  <si>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</si>
  <si>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</si>
  <si>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</si>
  <si>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</si>
  <si>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</si>
  <si>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</si>
  <si>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</si>
  <si>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</si>
  <si>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</si>
  <si>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</si>
  <si>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</si>
  <si>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</si>
  <si>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</si>
  <si>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</si>
  <si>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</si>
  <si>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</si>
  <si>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</si>
  <si>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</si>
  <si>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</si>
  <si>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</si>
  <si>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</si>
  <si>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</si>
  <si>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</si>
  <si>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</si>
  <si>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</si>
  <si>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</si>
  <si>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</si>
  <si>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</si>
  <si>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</si>
  <si>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</si>
  <si>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</si>
  <si>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</si>
  <si>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</si>
  <si>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</si>
  <si>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</si>
  <si>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</si>
  <si>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</si>
  <si>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</si>
  <si>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</si>
  <si>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</si>
  <si>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</si>
  <si>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</si>
  <si>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</si>
  <si>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</si>
  <si>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</si>
  <si>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</si>
  <si>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</si>
  <si>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</si>
  <si>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</si>
  <si>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</si>
  <si>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</si>
  <si>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</si>
  <si>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Miscellaneous Use of Carbonates</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</si>
  <si>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</si>
  <si>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</si>
  <si>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</si>
  <si>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</si>
  <si>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</si>
  <si>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</si>
  <si>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</si>
  <si>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</si>
  <si>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</si>
  <si>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</si>
  <si>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</si>
  <si>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</si>
  <si>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</si>
  <si>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</si>
  <si>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</si>
  <si>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</si>
  <si>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</si>
  <si>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</si>
  <si>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</si>
  <si>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</si>
  <si>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</si>
  <si>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</si>
  <si>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</si>
  <si>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</si>
  <si>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</si>
  <si>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</si>
  <si>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All GHG data is presented in units of metric tons of carbon dioxide equivalent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</si>
  <si>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</si>
  <si>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</si>
  <si>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</si>
  <si>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</si>
  <si>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</si>
  <si>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</si>
  <si>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</si>
  <si>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</si>
  <si>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</si>
  <si>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</si>
  <si>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</si>
  <si>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</si>
  <si>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</si>
  <si>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</si>
  <si>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</si>
  <si>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</si>
  <si>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</si>
  <si>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</si>
  <si>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</si>
  <si>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</si>
  <si>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</si>
  <si>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</si>
  <si>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</si>
  <si>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</si>
  <si>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</si>
  <si>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</si>
  <si>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</si>
  <si>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</si>
  <si>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</si>
  <si>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</si>
  <si>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</si>
  <si>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</si>
  <si>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</si>
  <si>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</si>
  <si>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</si>
  <si>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</si>
  <si>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</si>
  <si>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</si>
  <si>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</si>
  <si>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</si>
  <si>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</si>
  <si>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</si>
  <si>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</si>
  <si>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</si>
  <si>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</si>
  <si>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</si>
  <si>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</si>
  <si>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</si>
  <si>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</si>
  <si>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</si>
  <si>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</si>
  <si>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</si>
  <si>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2013 Total reported direct emissions</t>
  </si>
  <si>
    <t>2012 Total reported direct emissions</t>
  </si>
  <si>
    <t>2011 Total reported direct emissions</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</si>
  <si>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</si>
  <si>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</si>
  <si>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</si>
  <si>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2013 Total reported direct emissions from Local Distribution Companies</t>
  </si>
  <si>
    <t>2012 Total reported direct emissions from Local Distribution Companies</t>
  </si>
  <si>
    <t>2011 Total reported direct emissions from Local Distribution Companies</t>
  </si>
  <si>
    <t>2013 Total reported direct emissions from Electrical Equipment Use</t>
  </si>
  <si>
    <t>2011 Total reported direct emissions from Electrical Equipment Use</t>
  </si>
  <si>
    <t>2012 Total reported direct emissions from Electrical Equipment Use</t>
  </si>
  <si>
    <t>2013 GHG Quantity Associated with Coal-based liquid fuel production</t>
  </si>
  <si>
    <t>2013 GHG Quantity Associated with Petroleum Products Produced</t>
  </si>
  <si>
    <t>2013 GHG Quantity Associated with Petroleum Products Imported</t>
  </si>
  <si>
    <t>2013 GHG Quantity Associated with Petroleum Products Exported</t>
  </si>
  <si>
    <t>2013 GHG Quantity Associated with Natural Gas Supply</t>
  </si>
  <si>
    <t>2013 GHG Quantity Associated with Natural Gas Liquids Supply</t>
  </si>
  <si>
    <t xml:space="preserve">2013 GHG Quantity Associated with CO2 Supply </t>
  </si>
  <si>
    <t>2012 GHG Quantity Associated with Natural Gas Liquids Supply</t>
  </si>
  <si>
    <t>2012 GHG Quantity Associated with Natural Gas Supply</t>
  </si>
  <si>
    <t>2012 GHG Quantity Associated with Petroleum Products Exported</t>
  </si>
  <si>
    <t>2012 GHG Quantity Associated with Petroleum Products Imported</t>
  </si>
  <si>
    <t>2012 GHG Quantity Associated with Petroleum Products Produced</t>
  </si>
  <si>
    <t>2012 GHG Quantity Associated with Coal-based liquid fuel production</t>
  </si>
  <si>
    <t>2011 GHG Quantity Associated with Natural Gas Supply</t>
  </si>
  <si>
    <t>2011 GHG Quantity Associated with Natural Gas Liquids Supply</t>
  </si>
  <si>
    <t xml:space="preserve">2011 GHG Quantity Associated with CO2 Supply </t>
  </si>
  <si>
    <t>2013 Quantity of CO2 Received for Injection</t>
  </si>
  <si>
    <t>2012 Quantity of CO2 Received for Injection</t>
  </si>
  <si>
    <t>2011 Quantity of CO2 Received for Injection</t>
  </si>
  <si>
    <t>Summary data collected by the Greenhouse Gas Reporting Program</t>
  </si>
  <si>
    <t>All emissions data is presented in units of metric tons of carbon dioxide equivalent using GWP's from IPCC's AR4 (see FAQs tab).</t>
  </si>
  <si>
    <t>6. What's the difference between a 'direct emitter' and a 'supplier'?</t>
  </si>
  <si>
    <t>7. Why are the GHG quantities for some suppliers labeled as 'confidential'?</t>
  </si>
  <si>
    <t>8. What types of facilities are associated with CO2 Injection?</t>
  </si>
  <si>
    <t>10. What information is available through Envirofacts, FLIGHT, the Data Highlights Website and the downloadable data files?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</si>
  <si>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</si>
  <si>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12. What are the global warming potentials (GWPs) used in publication of GHGRP data?</t>
  </si>
  <si>
    <t>13. Why does this file not include data reported for 2010? Where can I access this information?</t>
  </si>
  <si>
    <t>14. What factors could have influenced facility-level greenhouse gas trends?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</si>
  <si>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</si>
  <si>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</si>
  <si>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</si>
  <si>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 xml:space="preserve">2012 GHG Quantity Associated with CO2 Supply </t>
  </si>
  <si>
    <t>2014 Quantity of CO2 Received for Injection</t>
  </si>
  <si>
    <t>2014 Total reported direct emissions</t>
  </si>
  <si>
    <t xml:space="preserve">2014 Total reported emissions from Onshore Oil &amp; Gas Production </t>
  </si>
  <si>
    <t>2014 Total reported direct emissions from Local Distribution Companies</t>
  </si>
  <si>
    <t>2014 Total reported direct emissions from Electrical Equipment Use</t>
  </si>
  <si>
    <t>2014 GHG Quantity Associated with Coal-based liquid fuel production</t>
  </si>
  <si>
    <t>2014 GHG Quantity Associated with Petroleum Products Produced</t>
  </si>
  <si>
    <t>2014 GHG Quantity Associated with Petroleum Products Imported</t>
  </si>
  <si>
    <t>2014 GHG Quantity Associated with Petroleum Products Exported</t>
  </si>
  <si>
    <t>2014 GHG Quantity Associated with Natural Gas Supply</t>
  </si>
  <si>
    <t>2014 GHG Quantity Associated with Natural Gas Liquids Supply</t>
  </si>
  <si>
    <t xml:space="preserve">2014 GHG Quantity Associated with CO2 Supply </t>
  </si>
  <si>
    <t>2015 Total reported direct emissions</t>
  </si>
  <si>
    <t xml:space="preserve">2015 Total reported emissions from Onshore Oil &amp; Gas Production </t>
  </si>
  <si>
    <t>2015 GHG Quantity Associated with Coal-based liquid fuel production</t>
  </si>
  <si>
    <t>2015 GHG Quantity Associated with Petroleum Products Produced</t>
  </si>
  <si>
    <t>2015 GHG Quantity Associated with Petroleum Products Imported</t>
  </si>
  <si>
    <t>2015 GHG Quantity Associated with Petroleum Products Exported</t>
  </si>
  <si>
    <t>2015 GHG Quantity Associated with Natural Gas Supply</t>
  </si>
  <si>
    <t>2015 GHG Quantity Associated with Natural Gas Liquids Supply</t>
  </si>
  <si>
    <t xml:space="preserve">2015 GHG Quantity Associated with CO2 Supply </t>
  </si>
  <si>
    <t>2015 Total reported direct emissions from Local Distribution Companies</t>
  </si>
  <si>
    <t>2015 Total reported direct emissions from Electrical Equipment Use</t>
  </si>
  <si>
    <t>2015 Quantity of CO2 Received for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</si>
  <si>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</si>
  <si>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</si>
  <si>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</si>
  <si>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</si>
  <si>
    <t>Latest Reported Industry Type (subparts)</t>
  </si>
  <si>
    <t>Latest Reported Industry Type (sectors)</t>
  </si>
  <si>
    <t>2016 Total reported direct emissions</t>
  </si>
  <si>
    <t xml:space="preserve">2016 Total reported emissions from Onshore Oil &amp; Gas Production </t>
  </si>
  <si>
    <t>2016 Total reported direct emissions from Local Distribution Companies</t>
  </si>
  <si>
    <t>2016 Total reported direct emissions from Electrical Equipment Use</t>
  </si>
  <si>
    <t>2016 GHG Quantity Associated with Coal-based liquid fuel production</t>
  </si>
  <si>
    <t>2016 GHG Quantity Associated with Petroleum Products Produced</t>
  </si>
  <si>
    <t>2016 GHG Quantity Associated with Petroleum Products Imported</t>
  </si>
  <si>
    <t>2016 GHG Quantity Associated with Petroleum Products Exported</t>
  </si>
  <si>
    <t>2016 GHG Quantity Associated with Natural Gas Supply</t>
  </si>
  <si>
    <t>2016 GHG Quantity Associated with Natural Gas Liquids Supply</t>
  </si>
  <si>
    <t xml:space="preserve">2016 GHG Quantity Associated with CO2 Supply </t>
  </si>
  <si>
    <t>2016 Quantity of CO2 Received for Injection</t>
  </si>
  <si>
    <t xml:space="preserve">2016 Total reported emissions from Gathering &amp; Boosting </t>
  </si>
  <si>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</si>
  <si>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</si>
  <si>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</si>
  <si>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W-GB</t>
  </si>
  <si>
    <t>Petroleum and Nautral Gas Systems - Gathering and Boosting</t>
  </si>
  <si>
    <t>Gathering &amp; Boosting</t>
  </si>
  <si>
    <t>W-TRANS</t>
  </si>
  <si>
    <t>Petroleum and Natural Gas Systems – Transmission Pipelines</t>
  </si>
  <si>
    <t>Transmission Pipelines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</si>
  <si>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</si>
  <si>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All emissions data is presented in units of metric tons of carbon dioxide equivalent using GWP's from IPCC's AR4 (see FAQs tab)</t>
  </si>
  <si>
    <t>Industry Type (subparts)</t>
  </si>
  <si>
    <t>2016 Total Reported Mass of CO2 Sequestered</t>
  </si>
  <si>
    <t>2017 Total reported direct emissions</t>
  </si>
  <si>
    <t xml:space="preserve">2017 Total reported emissions from Onshore Oil &amp; Gas Production </t>
  </si>
  <si>
    <t xml:space="preserve">2017 Total reported emissions from Gathering &amp; Boosting </t>
  </si>
  <si>
    <t>2017 Total reported direct emissions from Local Distribution Companies</t>
  </si>
  <si>
    <t>2016 Total reported direct emissions from Transmission Pipelines</t>
  </si>
  <si>
    <t>2017 Total reported direct emissions from Transmission Pipelines</t>
  </si>
  <si>
    <t>2017 Total reported direct emissions from Electrical Equipment Use</t>
  </si>
  <si>
    <t xml:space="preserve">2017 GHG Quantity Associated with CO2 Supply </t>
  </si>
  <si>
    <t>2017 GHG Quantity Associated with Natural Gas Liquids Supply</t>
  </si>
  <si>
    <t>2017 GHG Quantity Associated with Natural Gas Supply</t>
  </si>
  <si>
    <t>2017 GHG Quantity Associated with Petroleum Products Exported</t>
  </si>
  <si>
    <t>2017 GHG Quantity Associated with Petroleum Products Imported</t>
  </si>
  <si>
    <t>2017 GHG Quantity Associated with Petroleum Products Produced</t>
  </si>
  <si>
    <t>2017 GHG Quantity Associated with Coal-based liquid fuel production</t>
  </si>
  <si>
    <t>2017 Quantity of CO2 Received for Injection</t>
  </si>
  <si>
    <t>2017 Total Reported Mass of CO2 Sequestered</t>
  </si>
  <si>
    <t>2018 Total reported direct emissions</t>
  </si>
  <si>
    <t xml:space="preserve">2018 Total reported emissions from Onshore Oil &amp; Gas Production </t>
  </si>
  <si>
    <t xml:space="preserve">2018 Total reported emissions from Gathering &amp; Boosting </t>
  </si>
  <si>
    <t>2018 Total reported direct emissions from Transmission Pipelines</t>
  </si>
  <si>
    <t>2018 Total reported direct emissions from Local Distribution Companies</t>
  </si>
  <si>
    <t>2018 Total reported direct emissions from Electrical Equipment Use</t>
  </si>
  <si>
    <t>2018 GHG Quantity Associated with Coal-based liquid fuel production</t>
  </si>
  <si>
    <t>2018 GHG Quantity Associated with Petroleum Products Produced</t>
  </si>
  <si>
    <t>2018 GHG Quantity Associated with Petroleum Products Imported</t>
  </si>
  <si>
    <t>2018 GHG Quantity Associated with Petroleum Products Exported</t>
  </si>
  <si>
    <t>2018 GHG Quantity Associated with Natural Gas Supply</t>
  </si>
  <si>
    <t>2018 GHG Quantity Associated with Natural Gas Liquids Supply</t>
  </si>
  <si>
    <t xml:space="preserve">2018 GHG Quantity Associated with CO2 Supply </t>
  </si>
  <si>
    <t>2018 Quantity of CO2 Received for Injection</t>
  </si>
  <si>
    <t>2018 Total Reported Mass of CO2 Sequestered</t>
  </si>
  <si>
    <t>2019 Total reported direct emissions</t>
  </si>
  <si>
    <t>2019 GHG Quantity Associated with Coal-based liquid fuel production</t>
  </si>
  <si>
    <t>2019 GHG Quantity Associated with Petroleum Products Produced</t>
  </si>
  <si>
    <t>2019 GHG Quantity Associated with Petroleum Products Imported</t>
  </si>
  <si>
    <t>2019 GHG Quantity Associated with Petroleum Products Exported</t>
  </si>
  <si>
    <t>2019 GHG Quantity Associated with Natural Gas Supply</t>
  </si>
  <si>
    <t>2019 GHG Quantity Associated with Natural Gas Liquids Supply</t>
  </si>
  <si>
    <t xml:space="preserve">2019 GHG Quantity Associated with CO2 Supply </t>
  </si>
  <si>
    <t>2011 GHG Quantity Associated with Coal-based liquid fuel production</t>
  </si>
  <si>
    <t>2011 GHG Quantity Associated with Petroleum Products Produced</t>
  </si>
  <si>
    <t>2011 GHG Quantity Associated with Petroleum Products Imported</t>
  </si>
  <si>
    <t>2011 GHG Quantity Associated with Petroleum Products Exported</t>
  </si>
  <si>
    <t>2019 Quantity of CO2 Received for Injection</t>
  </si>
  <si>
    <t xml:space="preserve">2019 Total reported emissions from Onshore Oil &amp; Gas Production </t>
  </si>
  <si>
    <t>2019 Total reported direct emissions from Local Distribution Companies</t>
  </si>
  <si>
    <t>2019 Total reported direct emissions from Electrical Equipment Use</t>
  </si>
  <si>
    <t xml:space="preserve">2019 Total reported emissions from Gathering &amp; Boosting </t>
  </si>
  <si>
    <t>2019 Total reported direct emissions from Transmission Pipelines</t>
  </si>
  <si>
    <t>2019 Total Reported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</si>
  <si>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</si>
  <si>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9/26/2020</t>
  </si>
  <si>
    <t>110043803578</t>
  </si>
  <si>
    <t>121 REGIONAL DISPOSAL FACILITY</t>
  </si>
  <si>
    <t>MELISSA</t>
  </si>
  <si>
    <t>TX</t>
  </si>
  <si>
    <t>75454</t>
  </si>
  <si>
    <t>3820 SAM RAYBURN HIGHWAY</t>
  </si>
  <si>
    <t>COLLIN COUNTY</t>
  </si>
  <si>
    <t>Waste</t>
  </si>
  <si>
    <t>110070082056</t>
  </si>
  <si>
    <t>15-18565/15-18662</t>
  </si>
  <si>
    <t>Hazard</t>
  </si>
  <si>
    <t>KY</t>
  </si>
  <si>
    <t>40701</t>
  </si>
  <si>
    <t>4200 S. Hwy 15</t>
  </si>
  <si>
    <t>PERRY COUNTY</t>
  </si>
  <si>
    <t>Other</t>
  </si>
  <si>
    <t>110055519176</t>
  </si>
  <si>
    <t>15-19015</t>
  </si>
  <si>
    <t>41701</t>
  </si>
  <si>
    <t>1845 S. KY HWY 15</t>
  </si>
  <si>
    <t>110070082172</t>
  </si>
  <si>
    <t>17Z Gas Plant - Chevron USA Inc.</t>
  </si>
  <si>
    <t>McKittrick</t>
  </si>
  <si>
    <t>CA</t>
  </si>
  <si>
    <t>93251</t>
  </si>
  <si>
    <t>22845 Highway 33</t>
  </si>
  <si>
    <t>C,NN-FRAC,W-PROC</t>
  </si>
  <si>
    <t>Natural Gas and Natural Gas Liquids Suppliers,Petroleum and Natural Gas Systems</t>
  </si>
  <si>
    <t>110019827286</t>
  </si>
  <si>
    <t>23rd and 3rd</t>
  </si>
  <si>
    <t>BROOKLYN</t>
  </si>
  <si>
    <t>NY</t>
  </si>
  <si>
    <t>11232</t>
  </si>
  <si>
    <t>730 3rd Avenue</t>
  </si>
  <si>
    <t>Kings</t>
  </si>
  <si>
    <t>C,D</t>
  </si>
  <si>
    <t>Power Plants</t>
  </si>
  <si>
    <t>29-6 #2 Central Delivery Point</t>
  </si>
  <si>
    <t>Blanco</t>
  </si>
  <si>
    <t>NM</t>
  </si>
  <si>
    <t>87412</t>
  </si>
  <si>
    <t>Rio Arriba</t>
  </si>
  <si>
    <t>30-5 Central Delivery Point Compressor Station</t>
  </si>
  <si>
    <t>Aztec</t>
  </si>
  <si>
    <t>87410</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</si>
  <si>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</si>
  <si>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</si>
  <si>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</si>
  <si>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</si>
  <si>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</si>
  <si>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</si>
  <si>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</si>
  <si>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</si>
  <si>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</si>
  <si>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</si>
  <si>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</si>
  <si>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</si>
  <si>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</si>
  <si>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</si>
  <si>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</si>
  <si>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</si>
  <si>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</si>
  <si>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110070789268</t>
  </si>
  <si>
    <t>3Bear Libby Gas Plant</t>
  </si>
  <si>
    <t>Hobbs</t>
  </si>
  <si>
    <t>88240</t>
  </si>
  <si>
    <t>674 Marathon Rd</t>
  </si>
  <si>
    <t>LEA COUNTY</t>
  </si>
  <si>
    <t>C,W-PROC</t>
  </si>
  <si>
    <t>110000599273</t>
  </si>
  <si>
    <t>3M BROWNWOOD</t>
  </si>
  <si>
    <t>BROWNWOOD</t>
  </si>
  <si>
    <t>76801</t>
  </si>
  <si>
    <t>4501 HIGHWAY 377 SOUTH</t>
  </si>
  <si>
    <t>BROWN COUNTY</t>
  </si>
  <si>
    <t>C,N</t>
  </si>
  <si>
    <t>Minerals</t>
  </si>
  <si>
    <t>110035810799</t>
  </si>
  <si>
    <t>3M CO</t>
  </si>
  <si>
    <t>MAPLEWOOD</t>
  </si>
  <si>
    <t>MN</t>
  </si>
  <si>
    <t>55144</t>
  </si>
  <si>
    <t>RAMSEY COUNTY</t>
  </si>
  <si>
    <t>110000589159</t>
  </si>
  <si>
    <t>3M CO - GUIN</t>
  </si>
  <si>
    <t>GUIN</t>
  </si>
  <si>
    <t>AL</t>
  </si>
  <si>
    <t>35563</t>
  </si>
  <si>
    <t>6675 US HIGHWAY 43</t>
  </si>
  <si>
    <t>MARION COUNTY</t>
  </si>
  <si>
    <t>110000421776</t>
  </si>
  <si>
    <t>3M CO - WAUSAU DOWNTOWN</t>
  </si>
  <si>
    <t>WAUSAU</t>
  </si>
  <si>
    <t>WI</t>
  </si>
  <si>
    <t>54401</t>
  </si>
  <si>
    <t>144 ROSECRANS ST</t>
  </si>
  <si>
    <t>MARATHON COUNTY</t>
  </si>
  <si>
    <t>110000367567</t>
  </si>
  <si>
    <t>3M COMPANY</t>
  </si>
  <si>
    <t>DECATUR</t>
  </si>
  <si>
    <t>35609</t>
  </si>
  <si>
    <t>1400 STATE DOCKS RD.</t>
  </si>
  <si>
    <t>MORGAN COUNTY</t>
  </si>
  <si>
    <t>C,L,OO</t>
  </si>
  <si>
    <t>Chemicals,Industrial Gas Suppliers</t>
  </si>
  <si>
    <t>110013886875</t>
  </si>
  <si>
    <t>3M CORDOVA</t>
  </si>
  <si>
    <t>CORDOVA</t>
  </si>
  <si>
    <t>61242</t>
  </si>
  <si>
    <t>22614 ROUTE 84 NORTH</t>
  </si>
  <si>
    <t>ROCK ISLAND COUNTY</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</si>
  <si>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</si>
  <si>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</si>
  <si>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</si>
  <si>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</si>
  <si>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</si>
  <si>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</si>
  <si>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</si>
  <si>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</si>
  <si>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</si>
  <si>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</si>
  <si>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</si>
  <si>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</si>
  <si>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</si>
  <si>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</si>
  <si>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</si>
  <si>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110000425059</t>
  </si>
  <si>
    <t>3M MAGNETIC TAPE MANUFACTURING DIVISION</t>
  </si>
  <si>
    <t>HUTCHINSON</t>
  </si>
  <si>
    <t>55350</t>
  </si>
  <si>
    <t>905-915 ADAMS STREET SOUTHEAST</t>
  </si>
  <si>
    <t>MCLEOD COUNTY</t>
  </si>
  <si>
    <t>110000443805</t>
  </si>
  <si>
    <t>3M NEVADA PLANT</t>
  </si>
  <si>
    <t>NEVADA</t>
  </si>
  <si>
    <t>MO</t>
  </si>
  <si>
    <t>64772</t>
  </si>
  <si>
    <t>2120 E. AUSTIN</t>
  </si>
  <si>
    <t>VERNON COUNTY</t>
  </si>
  <si>
    <t>3M Pittsboro</t>
  </si>
  <si>
    <t>Moncure</t>
  </si>
  <si>
    <t>NC</t>
  </si>
  <si>
    <t>27559</t>
  </si>
  <si>
    <t>4191 Hwy 87 South</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</si>
  <si>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</si>
  <si>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</si>
  <si>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</si>
  <si>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</si>
  <si>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</si>
  <si>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</si>
  <si>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</si>
  <si>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</si>
  <si>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</si>
  <si>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</si>
  <si>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</si>
  <si>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</si>
  <si>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</si>
  <si>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</si>
  <si>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110063753656</t>
  </si>
  <si>
    <t>50 Buttes Gas Plant</t>
  </si>
  <si>
    <t>Gillette</t>
  </si>
  <si>
    <t>WY</t>
  </si>
  <si>
    <t>82716</t>
  </si>
  <si>
    <t>3669 South Hwy 50</t>
  </si>
  <si>
    <t>CAMPBELL COUNTY</t>
  </si>
  <si>
    <t>110013945062</t>
  </si>
  <si>
    <t>58TH ST LF (MAIN COUNTY LF)</t>
  </si>
  <si>
    <t>MIAMI</t>
  </si>
  <si>
    <t>FL</t>
  </si>
  <si>
    <t>33178</t>
  </si>
  <si>
    <t>8831 NW 58TH ST</t>
  </si>
  <si>
    <t>MIAMI-DADE COUNTY</t>
  </si>
  <si>
    <t>110019296509</t>
  </si>
  <si>
    <t>59th Street</t>
  </si>
  <si>
    <t>NEW YORK</t>
  </si>
  <si>
    <t>10019</t>
  </si>
  <si>
    <t>850 12TH AVE</t>
  </si>
  <si>
    <t>New York</t>
  </si>
  <si>
    <t>110041047505</t>
  </si>
  <si>
    <t>69TH ST WWTP</t>
  </si>
  <si>
    <t>HOUSTON</t>
  </si>
  <si>
    <t>77020</t>
  </si>
  <si>
    <t>2525 SSGT MACARIO GARCIA DR</t>
  </si>
  <si>
    <t>HARRIS COUNTY</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</si>
  <si>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</si>
  <si>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</si>
  <si>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</si>
  <si>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</si>
  <si>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</si>
  <si>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</si>
  <si>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</si>
  <si>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</si>
  <si>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</si>
  <si>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</si>
  <si>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</si>
  <si>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</si>
  <si>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</si>
  <si>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</si>
  <si>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</si>
  <si>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</si>
  <si>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</si>
  <si>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A.J. Mihm Generating Station</t>
  </si>
  <si>
    <t>Pelkie</t>
  </si>
  <si>
    <t>49958</t>
  </si>
  <si>
    <t>816017 Sarya Road</t>
  </si>
  <si>
    <t>110017888393</t>
  </si>
  <si>
    <t>ABB Inc.</t>
  </si>
  <si>
    <t>Mt. Pleasant</t>
  </si>
  <si>
    <t>15666</t>
  </si>
  <si>
    <t>100 Distribution Circle</t>
  </si>
  <si>
    <t>WESTMORELAND COUNTY</t>
  </si>
  <si>
    <t>110017421226</t>
  </si>
  <si>
    <t>ABBOTT NUTRITION</t>
  </si>
  <si>
    <t>STURGIS</t>
  </si>
  <si>
    <t>49091</t>
  </si>
  <si>
    <t>901 NORTH CENTERVILLE ROAD</t>
  </si>
  <si>
    <t>ST. JOSEPH COUNTY</t>
  </si>
  <si>
    <t>110018042562</t>
  </si>
  <si>
    <t>ABBOTT PARK FACILITY</t>
  </si>
  <si>
    <t>ABBOTT PARK</t>
  </si>
  <si>
    <t>60064</t>
  </si>
  <si>
    <t>100 ABBOTT PARK RD</t>
  </si>
  <si>
    <t>LAKE COUNTY</t>
  </si>
  <si>
    <t>110007806188</t>
  </si>
  <si>
    <t>ABBVIE LTD.</t>
  </si>
  <si>
    <t>BARCELONETA</t>
  </si>
  <si>
    <t>PR</t>
  </si>
  <si>
    <t>00617</t>
  </si>
  <si>
    <t>RD 2 KM 58.0</t>
  </si>
  <si>
    <t>BARCELONETA MUNICIPIO</t>
  </si>
  <si>
    <t>Chemicals</t>
  </si>
  <si>
    <t>110000366817</t>
  </si>
  <si>
    <t>ABC COKE</t>
  </si>
  <si>
    <t>TARRANT</t>
  </si>
  <si>
    <t>35217</t>
  </si>
  <si>
    <t>ONE RAILROAD AVENUE</t>
  </si>
  <si>
    <t>JEFFERSON COUNTY</t>
  </si>
  <si>
    <t>C,Q</t>
  </si>
  <si>
    <t>Metals</t>
  </si>
  <si>
    <t>110033218159</t>
  </si>
  <si>
    <t>ABENGOA BIOENERGY CORPORATION COLWICH ETHANOL PLANT</t>
  </si>
  <si>
    <t>COLWICH</t>
  </si>
  <si>
    <t>KS</t>
  </si>
  <si>
    <t>67030</t>
  </si>
  <si>
    <t>523 E UNION AVE</t>
  </si>
  <si>
    <t>SEDGWICK COUNTY</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</si>
  <si>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</si>
  <si>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</si>
  <si>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</si>
  <si>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</si>
  <si>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</si>
  <si>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</si>
  <si>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</si>
  <si>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</si>
  <si>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</si>
  <si>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</si>
  <si>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</si>
  <si>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</si>
  <si>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</si>
  <si>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</si>
  <si>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</si>
  <si>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</si>
  <si>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</si>
  <si>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</si>
  <si>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</si>
  <si>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</si>
  <si>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</si>
  <si>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</si>
  <si>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</si>
  <si>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</si>
  <si>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</si>
  <si>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</si>
  <si>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</si>
  <si>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C,II</t>
  </si>
  <si>
    <t>Other,Waste</t>
  </si>
  <si>
    <t>110043804087</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</si>
  <si>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</si>
  <si>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</si>
  <si>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</si>
  <si>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</si>
  <si>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</si>
  <si>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</si>
  <si>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</si>
  <si>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</si>
  <si>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</si>
  <si>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</si>
  <si>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</si>
  <si>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</si>
  <si>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</si>
  <si>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</si>
  <si>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</si>
  <si>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</si>
  <si>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</si>
  <si>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</si>
  <si>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</si>
  <si>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</si>
  <si>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</si>
  <si>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</si>
  <si>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</si>
  <si>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</si>
  <si>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</si>
  <si>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</si>
  <si>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</si>
  <si>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</si>
  <si>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</si>
  <si>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</si>
  <si>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</si>
  <si>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</si>
  <si>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</si>
  <si>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</si>
  <si>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</si>
  <si>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</si>
  <si>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</si>
  <si>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</si>
  <si>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</si>
  <si>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</si>
  <si>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</si>
  <si>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</si>
  <si>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</si>
  <si>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</si>
  <si>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</si>
  <si>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</si>
  <si>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</si>
  <si>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</si>
  <si>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</si>
  <si>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</si>
  <si>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</si>
  <si>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</si>
  <si>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</si>
  <si>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</si>
  <si>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</si>
  <si>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</si>
  <si>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</si>
  <si>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</si>
  <si>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</si>
  <si>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</si>
  <si>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</si>
  <si>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110000595035</t>
  </si>
  <si>
    <t>ADM CORN PROCESSING</t>
  </si>
  <si>
    <t>WALHALLA</t>
  </si>
  <si>
    <t>ND</t>
  </si>
  <si>
    <t>58282</t>
  </si>
  <si>
    <t>12868 COUNTY ROAD 9</t>
  </si>
  <si>
    <t>PEMBINA</t>
  </si>
  <si>
    <t>110000415630</t>
  </si>
  <si>
    <t>CLINTON</t>
  </si>
  <si>
    <t>52732</t>
  </si>
  <si>
    <t>1251 BEAVER CHANNEL PARKWAY</t>
  </si>
  <si>
    <t>CLINTON COUNTY</t>
  </si>
  <si>
    <t>C,TT</t>
  </si>
  <si>
    <t>110010507503</t>
  </si>
  <si>
    <t>CEDAR RAPIDS</t>
  </si>
  <si>
    <t>52404</t>
  </si>
  <si>
    <t>1350 WACONIA AVENUE SOUTHWEST</t>
  </si>
  <si>
    <t>LINN COUNTY</t>
  </si>
  <si>
    <t>110033021888</t>
  </si>
  <si>
    <t>ADM Deerfield</t>
  </si>
  <si>
    <t>Deerfield</t>
  </si>
  <si>
    <t>64741</t>
  </si>
  <si>
    <t>17700 South Highway T</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</si>
  <si>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</si>
  <si>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</si>
  <si>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</si>
  <si>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</si>
  <si>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</si>
  <si>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</si>
  <si>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</si>
  <si>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</si>
  <si>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</si>
  <si>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</si>
  <si>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</si>
  <si>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</si>
  <si>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</si>
  <si>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</si>
  <si>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</si>
  <si>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</si>
  <si>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</si>
  <si>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</si>
  <si>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</si>
  <si>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</si>
  <si>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</si>
  <si>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</si>
  <si>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</si>
  <si>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</si>
  <si>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</si>
  <si>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</si>
  <si>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</si>
  <si>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</si>
  <si>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</si>
  <si>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</si>
  <si>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</si>
  <si>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</si>
  <si>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</si>
  <si>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</si>
  <si>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</si>
  <si>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</si>
  <si>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</si>
  <si>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</si>
  <si>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</si>
  <si>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</si>
  <si>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</si>
  <si>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</si>
  <si>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</si>
  <si>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</si>
  <si>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</si>
  <si>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</si>
  <si>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</si>
  <si>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</si>
  <si>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</si>
  <si>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</si>
  <si>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</si>
  <si>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</si>
  <si>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</si>
  <si>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</si>
  <si>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</si>
  <si>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</si>
  <si>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</si>
  <si>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</si>
  <si>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</si>
  <si>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</si>
  <si>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</si>
  <si>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</si>
  <si>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</si>
  <si>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</si>
  <si>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</si>
  <si>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</si>
  <si>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</si>
  <si>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</si>
  <si>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</si>
  <si>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</si>
  <si>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</si>
  <si>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</si>
  <si>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</si>
  <si>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</si>
  <si>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</si>
  <si>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</si>
  <si>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</si>
  <si>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</si>
  <si>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</si>
  <si>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</si>
  <si>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</si>
  <si>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</si>
  <si>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</si>
  <si>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</si>
  <si>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 COUNTY</t>
  </si>
  <si>
    <t>110043795881</t>
  </si>
  <si>
    <t>ADVANCED DISPOSAL MALLARD RIDGE LANDFILL, INC</t>
  </si>
  <si>
    <t>DELEVAN</t>
  </si>
  <si>
    <t>53115</t>
  </si>
  <si>
    <t>W8470 STATE RD 11</t>
  </si>
  <si>
    <t>WALWORTH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</si>
  <si>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</si>
  <si>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</si>
  <si>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</si>
  <si>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</si>
  <si>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</si>
  <si>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</si>
  <si>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</si>
  <si>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</si>
  <si>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</si>
  <si>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</si>
  <si>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</si>
  <si>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</si>
  <si>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</si>
  <si>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</si>
  <si>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</si>
  <si>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</si>
  <si>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</si>
  <si>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</si>
  <si>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</si>
  <si>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</si>
  <si>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</si>
  <si>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</si>
  <si>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</si>
  <si>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</si>
  <si>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</si>
  <si>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</si>
  <si>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</si>
  <si>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</si>
  <si>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</si>
  <si>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EAU CLAIRE COUNTY</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</si>
  <si>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</si>
  <si>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</si>
  <si>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</si>
  <si>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</si>
  <si>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</si>
  <si>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</si>
  <si>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</si>
  <si>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</si>
  <si>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</si>
  <si>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</si>
  <si>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</si>
  <si>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</si>
  <si>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</si>
  <si>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</si>
  <si>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</si>
  <si>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</si>
  <si>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</si>
  <si>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</si>
  <si>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</si>
  <si>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</si>
  <si>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</si>
  <si>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</si>
  <si>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</si>
  <si>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</si>
  <si>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</si>
  <si>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</si>
  <si>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</si>
  <si>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</si>
  <si>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</si>
  <si>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</si>
  <si>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</si>
  <si>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</si>
  <si>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</si>
  <si>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</si>
  <si>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</si>
  <si>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</si>
  <si>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</si>
  <si>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</si>
  <si>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</si>
  <si>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</si>
  <si>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</si>
  <si>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</si>
  <si>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</si>
  <si>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</si>
  <si>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</si>
  <si>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</si>
  <si>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</si>
  <si>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</si>
  <si>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</si>
  <si>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</si>
  <si>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</si>
  <si>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</si>
  <si>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</si>
  <si>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</si>
  <si>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</si>
  <si>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</si>
  <si>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</si>
  <si>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</si>
  <si>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</si>
  <si>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</si>
  <si>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</si>
  <si>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</si>
  <si>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</si>
  <si>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</si>
  <si>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</si>
  <si>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</si>
  <si>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</si>
  <si>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</si>
  <si>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</si>
  <si>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</si>
  <si>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</si>
  <si>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</si>
  <si>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</si>
  <si>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</si>
  <si>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</si>
  <si>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</si>
  <si>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</si>
  <si>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</si>
  <si>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</si>
  <si>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</si>
  <si>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</si>
  <si>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</si>
  <si>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</si>
  <si>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</si>
  <si>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</si>
  <si>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</si>
  <si>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</si>
  <si>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</si>
  <si>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</si>
  <si>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</si>
  <si>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</si>
  <si>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</si>
  <si>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</si>
  <si>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</si>
  <si>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</si>
  <si>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</si>
  <si>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</si>
  <si>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</si>
  <si>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</si>
  <si>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</si>
  <si>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</si>
  <si>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</si>
  <si>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</si>
  <si>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</si>
  <si>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</si>
  <si>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</si>
  <si>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</si>
  <si>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</si>
  <si>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</si>
  <si>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</si>
  <si>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</si>
  <si>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</si>
  <si>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</si>
  <si>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</si>
  <si>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</si>
  <si>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</si>
  <si>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</si>
  <si>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</si>
  <si>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</si>
  <si>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</si>
  <si>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110000445322</t>
  </si>
  <si>
    <t>AGC FLAT GLASS NORTH AMERICA SPRING HILL PLANT</t>
  </si>
  <si>
    <t>SPRING HILL</t>
  </si>
  <si>
    <t>66083</t>
  </si>
  <si>
    <t>20400 NORTH WEBSTER STREET</t>
  </si>
  <si>
    <t>JOHNSON COUNTY</t>
  </si>
  <si>
    <t>110042000777</t>
  </si>
  <si>
    <t>AGC FLATGLASS NORTH AMERICA-KINGSPORT PLANT</t>
  </si>
  <si>
    <t>KINGSPORT</t>
  </si>
  <si>
    <t>37662</t>
  </si>
  <si>
    <t>1450 LINCOLN ST</t>
  </si>
  <si>
    <t>SULLIVAN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</si>
  <si>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</si>
  <si>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</si>
  <si>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</si>
  <si>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</si>
  <si>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</si>
  <si>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</si>
  <si>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</si>
  <si>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</si>
  <si>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</si>
  <si>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</si>
  <si>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</si>
  <si>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</si>
  <si>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</si>
  <si>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</si>
  <si>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</si>
  <si>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</si>
  <si>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</si>
  <si>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</si>
  <si>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</si>
  <si>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110056955521</t>
  </si>
  <si>
    <t>AGRIFOS FERTILIZER PASADENA</t>
  </si>
  <si>
    <t>2001 JACKSON ROAD</t>
  </si>
  <si>
    <t>HARRIS</t>
  </si>
  <si>
    <t>C,Z</t>
  </si>
  <si>
    <t>110056955576</t>
  </si>
  <si>
    <t>AGRIUM US BORGER NITROGEN OPERATIONS</t>
  </si>
  <si>
    <t>BORGER</t>
  </si>
  <si>
    <t>79007</t>
  </si>
  <si>
    <t>9201 FM 1551</t>
  </si>
  <si>
    <t>HUTCHINSON COUNTY</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</si>
  <si>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</si>
  <si>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</si>
  <si>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</si>
  <si>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</si>
  <si>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</si>
  <si>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</si>
  <si>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</si>
  <si>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</si>
  <si>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</si>
  <si>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</si>
  <si>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</si>
  <si>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</si>
  <si>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</si>
  <si>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</si>
  <si>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</si>
  <si>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110018885731</t>
  </si>
  <si>
    <t>AIR LIQUID LARGE INDUSTRIES US, LP</t>
  </si>
  <si>
    <t>EL SEGUNDO</t>
  </si>
  <si>
    <t>90245</t>
  </si>
  <si>
    <t>324 W EL SEGUNDO BLVD</t>
  </si>
  <si>
    <t>LOS ANGELES COUNTY</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</si>
  <si>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</si>
  <si>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</si>
  <si>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</si>
  <si>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</si>
  <si>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</si>
  <si>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</si>
  <si>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</si>
  <si>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</si>
  <si>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</si>
  <si>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</si>
  <si>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</si>
  <si>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</si>
  <si>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</si>
  <si>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</si>
  <si>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</si>
  <si>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</si>
  <si>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</si>
  <si>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</si>
  <si>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</si>
  <si>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</si>
  <si>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</si>
  <si>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</si>
  <si>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</si>
  <si>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</si>
  <si>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</si>
  <si>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</si>
  <si>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</si>
  <si>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</si>
  <si>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</si>
  <si>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</si>
  <si>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</si>
  <si>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</si>
  <si>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</si>
  <si>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</si>
  <si>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</si>
  <si>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</si>
  <si>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</si>
  <si>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</si>
  <si>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</si>
  <si>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</si>
  <si>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</si>
  <si>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</si>
  <si>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</si>
  <si>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</si>
  <si>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</si>
  <si>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</si>
  <si>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</si>
  <si>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</si>
  <si>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</si>
  <si>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</si>
  <si>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</si>
  <si>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</si>
  <si>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</si>
  <si>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</si>
  <si>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</si>
  <si>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</si>
  <si>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</si>
  <si>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</si>
  <si>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</si>
  <si>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</si>
  <si>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</si>
  <si>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</si>
  <si>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</si>
  <si>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</si>
  <si>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</si>
  <si>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</si>
  <si>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</si>
  <si>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</si>
  <si>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</si>
  <si>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</si>
  <si>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</si>
  <si>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</si>
  <si>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</si>
  <si>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</si>
  <si>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</si>
  <si>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</si>
  <si>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</si>
  <si>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</si>
  <si>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</si>
  <si>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</si>
  <si>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</si>
  <si>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</si>
  <si>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</si>
  <si>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</si>
  <si>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</si>
  <si>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</si>
  <si>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</si>
  <si>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</si>
  <si>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</si>
  <si>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</si>
  <si>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</si>
  <si>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</si>
  <si>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</si>
  <si>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</si>
  <si>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</si>
  <si>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</si>
  <si>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</si>
  <si>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</si>
  <si>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</si>
  <si>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</si>
  <si>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</si>
  <si>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</si>
  <si>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</si>
  <si>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</si>
  <si>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</si>
  <si>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</si>
  <si>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110055376301</t>
  </si>
  <si>
    <t>AJAX PLANT</t>
  </si>
  <si>
    <t>Wheeler</t>
  </si>
  <si>
    <t>16600 CR N</t>
  </si>
  <si>
    <t>WHEELER COUNTY</t>
  </si>
  <si>
    <t>110000384487</t>
  </si>
  <si>
    <t>AK STEEL</t>
  </si>
  <si>
    <t>ZANESVILLE</t>
  </si>
  <si>
    <t>43701</t>
  </si>
  <si>
    <t>1724 LINDEN AVENUE</t>
  </si>
  <si>
    <t>MUSKINGUM COUNTY</t>
  </si>
  <si>
    <t>110000384673</t>
  </si>
  <si>
    <t>AK STEEL CORP *</t>
  </si>
  <si>
    <t>COSHOCTON</t>
  </si>
  <si>
    <t>43812</t>
  </si>
  <si>
    <t>17400 STATE ROUTE 16</t>
  </si>
  <si>
    <t>COSHOCTON COUNTY</t>
  </si>
  <si>
    <t>110009937738</t>
  </si>
  <si>
    <t>AK STEEL CORP ASHLAND WORKS COKE PLANT</t>
  </si>
  <si>
    <t>ASHLAND</t>
  </si>
  <si>
    <t>41101</t>
  </si>
  <si>
    <t>US HIGHWAY 23 NORTH</t>
  </si>
  <si>
    <t>BOYD</t>
  </si>
  <si>
    <t>110000391898</t>
  </si>
  <si>
    <t>AK STEEL CORP MANSFIELD WORKS</t>
  </si>
  <si>
    <t>MANSFIELD</t>
  </si>
  <si>
    <t>44903</t>
  </si>
  <si>
    <t>913 BOWMAN STREET</t>
  </si>
  <si>
    <t>RICHLAND COUNTY</t>
  </si>
  <si>
    <t>110070828184</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</si>
  <si>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</si>
  <si>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</si>
  <si>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</si>
  <si>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</si>
  <si>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</si>
  <si>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</si>
  <si>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</si>
  <si>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</si>
  <si>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</si>
  <si>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</si>
  <si>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</si>
  <si>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</si>
  <si>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</si>
  <si>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</si>
  <si>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</si>
  <si>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</si>
  <si>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</si>
  <si>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</si>
  <si>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</si>
  <si>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</si>
  <si>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</si>
  <si>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</si>
  <si>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</si>
  <si>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</si>
  <si>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</si>
  <si>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</si>
  <si>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</si>
  <si>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</si>
  <si>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170 Armco Road</t>
  </si>
  <si>
    <t>110033247172</t>
  </si>
  <si>
    <t>AKER PLANT</t>
  </si>
  <si>
    <t>STREETMAN</t>
  </si>
  <si>
    <t>75859</t>
  </si>
  <si>
    <t>261 FCR 181</t>
  </si>
  <si>
    <t>FREESTONE COUNTY</t>
  </si>
  <si>
    <t>C,PP,W-PROC</t>
  </si>
  <si>
    <t>Petroleum and Natural Gas Systems,Suppliers of CO2</t>
  </si>
  <si>
    <t>110006219733</t>
  </si>
  <si>
    <t>AKRON REGIONAL LANDFILL *</t>
  </si>
  <si>
    <t>AKRON</t>
  </si>
  <si>
    <t>44313</t>
  </si>
  <si>
    <t>1585 HARDY ROAD</t>
  </si>
  <si>
    <t>SUMMIT COUNTY</t>
  </si>
  <si>
    <t>110000547196</t>
  </si>
  <si>
    <t>AKZO NOBEL SURFACE CHEMISTRY LLC</t>
  </si>
  <si>
    <t>MORRIS</t>
  </si>
  <si>
    <t>60450</t>
  </si>
  <si>
    <t>8005 NORTH TABLER RD.</t>
  </si>
  <si>
    <t>GRUNDY COUNTY</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</si>
  <si>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</si>
  <si>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</si>
  <si>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</si>
  <si>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</si>
  <si>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</si>
  <si>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</si>
  <si>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</si>
  <si>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</si>
  <si>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</si>
  <si>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</si>
  <si>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</si>
  <si>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</si>
  <si>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</si>
  <si>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</si>
  <si>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</si>
  <si>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</si>
  <si>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</si>
  <si>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</si>
  <si>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</si>
  <si>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</si>
  <si>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</si>
  <si>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</si>
  <si>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</si>
  <si>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</si>
  <si>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</si>
  <si>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</si>
  <si>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</si>
  <si>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</si>
  <si>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</si>
  <si>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</si>
  <si>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</si>
  <si>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</si>
  <si>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</si>
  <si>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</si>
  <si>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</si>
  <si>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</si>
  <si>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</si>
  <si>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</si>
  <si>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</si>
  <si>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</si>
  <si>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</si>
  <si>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</si>
  <si>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</si>
  <si>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</si>
  <si>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</si>
  <si>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</si>
  <si>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</si>
  <si>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</si>
  <si>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</si>
  <si>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</si>
  <si>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</si>
  <si>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</si>
  <si>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</si>
  <si>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110000602045</t>
  </si>
  <si>
    <t>ALCOA INC - WARRICK OPERATIONS</t>
  </si>
  <si>
    <t>NEWBURGH</t>
  </si>
  <si>
    <t>47629</t>
  </si>
  <si>
    <t>WARRICK COUNTY</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</si>
  <si>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</si>
  <si>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</si>
  <si>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</si>
  <si>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</si>
  <si>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</si>
  <si>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</si>
  <si>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</si>
  <si>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</si>
  <si>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</si>
  <si>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</si>
  <si>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</si>
  <si>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</si>
  <si>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</si>
  <si>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</si>
  <si>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</si>
  <si>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</si>
  <si>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</si>
  <si>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</si>
  <si>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</si>
  <si>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</si>
  <si>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</si>
  <si>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</si>
  <si>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</si>
  <si>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</si>
  <si>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</si>
  <si>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</si>
  <si>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</si>
  <si>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110058164187</t>
  </si>
  <si>
    <t>ALERIS ROLLED PRODUCTS INC</t>
  </si>
  <si>
    <t>LEWISPORT</t>
  </si>
  <si>
    <t>42351</t>
  </si>
  <si>
    <t>1372 STATE ROAD 1957</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</si>
  <si>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</si>
  <si>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</si>
  <si>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</si>
  <si>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</si>
  <si>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</si>
  <si>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</si>
  <si>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</si>
  <si>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</si>
  <si>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</si>
  <si>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</si>
  <si>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</si>
  <si>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</si>
  <si>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</si>
  <si>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110042036597</t>
  </si>
  <si>
    <t>ALLEGHENY LUDLUM, BAGDAD FACILITY</t>
  </si>
  <si>
    <t>LEECHBURG</t>
  </si>
  <si>
    <t>15656</t>
  </si>
  <si>
    <t>585 SILICON DRIVE</t>
  </si>
  <si>
    <t>110007023023</t>
  </si>
  <si>
    <t>ALLEN COUNTY PUBLIC WORKS</t>
  </si>
  <si>
    <t>LA HARPE</t>
  </si>
  <si>
    <t>66751</t>
  </si>
  <si>
    <t>1170 2800TH ST</t>
  </si>
  <si>
    <t>ALLEN COUNTY</t>
  </si>
  <si>
    <t>110037924486</t>
  </si>
  <si>
    <t>ALLIANCE COMPRESSOR STATION</t>
  </si>
  <si>
    <t>JUSTIN</t>
  </si>
  <si>
    <t>76247</t>
  </si>
  <si>
    <t>12495 HWY 114</t>
  </si>
  <si>
    <t>DENTON COUNTY</t>
  </si>
  <si>
    <t>110008806612</t>
  </si>
  <si>
    <t>ALLIANCE PIPELINE - OLIVIA 23-A</t>
  </si>
  <si>
    <t>BIRD ISLAND</t>
  </si>
  <si>
    <t>55310</t>
  </si>
  <si>
    <t>38884 870TH AVE</t>
  </si>
  <si>
    <t>RENVILLE COUNTY</t>
  </si>
  <si>
    <t>C,W-NGTC</t>
  </si>
  <si>
    <t>110011273004</t>
  </si>
  <si>
    <t>ALLIANCE PIPELINE L.P. - MANCHESTER</t>
  </si>
  <si>
    <t>MANCHESTER</t>
  </si>
  <si>
    <t>52057</t>
  </si>
  <si>
    <t>1242 220TH STREET</t>
  </si>
  <si>
    <t>DELAWARE COUNTY</t>
  </si>
  <si>
    <t>110007054249</t>
  </si>
  <si>
    <t>ALLIANCE PIPELINE LP</t>
  </si>
  <si>
    <t>TAMPICO</t>
  </si>
  <si>
    <t>61283</t>
  </si>
  <si>
    <t>580 TAMPICO RD</t>
  </si>
  <si>
    <t>WHITESIDE COUNTY</t>
  </si>
  <si>
    <t>110022357251</t>
  </si>
  <si>
    <t>ALLIANCE PIPELINE, L.P.-FAIRMOUNT COMPRESSOR STATION</t>
  </si>
  <si>
    <t>FAIRMOUNT</t>
  </si>
  <si>
    <t>58030</t>
  </si>
  <si>
    <t>17950 98TH ST SE</t>
  </si>
  <si>
    <t>110022357279</t>
  </si>
  <si>
    <t>ALLIANCE PIPELINE, L.P.-WIMBLEDON COMPRESSOR STATION</t>
  </si>
  <si>
    <t>WIMBLEDON</t>
  </si>
  <si>
    <t>58492</t>
  </si>
  <si>
    <t>1540 98TH AVE SE</t>
  </si>
  <si>
    <t>BARNES COUNTY</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</si>
  <si>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</si>
  <si>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</si>
  <si>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</si>
  <si>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</si>
  <si>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</si>
  <si>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</si>
  <si>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</si>
  <si>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</si>
  <si>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</si>
  <si>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</si>
  <si>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</si>
  <si>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</si>
  <si>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</si>
  <si>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</si>
  <si>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</si>
  <si>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</si>
  <si>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</si>
  <si>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</si>
  <si>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</si>
  <si>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</si>
  <si>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</si>
  <si>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</si>
  <si>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</si>
  <si>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</si>
  <si>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</si>
  <si>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</si>
  <si>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</si>
  <si>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</si>
  <si>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110000396946</t>
  </si>
  <si>
    <t>ALLISON TRANSMISSION, Inc.</t>
  </si>
  <si>
    <t>INDIANAPOLIS</t>
  </si>
  <si>
    <t>46222</t>
  </si>
  <si>
    <t>One Allison Way</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</si>
  <si>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</si>
  <si>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</si>
  <si>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</si>
  <si>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</si>
  <si>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</si>
  <si>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</si>
  <si>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</si>
  <si>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</si>
  <si>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</si>
  <si>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</si>
  <si>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</si>
  <si>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</si>
  <si>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C,MM-REF,Y</t>
  </si>
  <si>
    <t>Petroleum Product Suppliers,Refineries</t>
  </si>
  <si>
    <t>110043668563</t>
  </si>
  <si>
    <t>ALPHA RIDGE LANDFILL</t>
  </si>
  <si>
    <t>MARRIOTTSVILLE</t>
  </si>
  <si>
    <t>21104</t>
  </si>
  <si>
    <t>2350 MARRIOTTSVILLE ROAD</t>
  </si>
  <si>
    <t>HOWARD COUNTY</t>
  </si>
  <si>
    <t>ALTIVIA Institute Facilities</t>
  </si>
  <si>
    <t>Dunbar</t>
  </si>
  <si>
    <t>25064</t>
  </si>
  <si>
    <t>250 Carbide Rd</t>
  </si>
  <si>
    <t>110042073332</t>
  </si>
  <si>
    <t>ALTIVIA Petrochemicals, LLC - HAVERHILL COMPLEX</t>
  </si>
  <si>
    <t>HAVERHILL</t>
  </si>
  <si>
    <t>45636</t>
  </si>
  <si>
    <t>1019 HAVERHILL OHIO FURNACE ROAD</t>
  </si>
  <si>
    <t>SCIOTO COUNTY</t>
  </si>
  <si>
    <t>110000438679</t>
  </si>
  <si>
    <t>ALTON STEEL COMPANY</t>
  </si>
  <si>
    <t>ALTON</t>
  </si>
  <si>
    <t>62002</t>
  </si>
  <si>
    <t>#5 CUT ST.</t>
  </si>
  <si>
    <t>110041963266</t>
  </si>
  <si>
    <t>ALYESKA PIPELINE SE/TAPS PUMP STATION 01</t>
  </si>
  <si>
    <t>PRUDHOE BAY</t>
  </si>
  <si>
    <t>AK</t>
  </si>
  <si>
    <t>99734</t>
  </si>
  <si>
    <t>NORTH SLOPE BOROUGH</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</si>
  <si>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</si>
  <si>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</si>
  <si>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</si>
  <si>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</si>
  <si>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</si>
  <si>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</si>
  <si>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</si>
  <si>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</si>
  <si>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</si>
  <si>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</si>
  <si>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</si>
  <si>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</si>
  <si>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</si>
  <si>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</si>
  <si>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</si>
  <si>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ID</t>
  </si>
  <si>
    <t>83347</t>
  </si>
  <si>
    <t>50 SOUTH 500 WEST</t>
  </si>
  <si>
    <t>MINIDOKA COUNTY</t>
  </si>
  <si>
    <t>C,S,TT</t>
  </si>
  <si>
    <t>Minerals,Waste</t>
  </si>
  <si>
    <t>110000468609</t>
  </si>
  <si>
    <t>NAMPA</t>
  </si>
  <si>
    <t>83687</t>
  </si>
  <si>
    <t>138 WEST KARCHER ROAD</t>
  </si>
  <si>
    <t>CANYON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</si>
  <si>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</si>
  <si>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</si>
  <si>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</si>
  <si>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</si>
  <si>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</si>
  <si>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</si>
  <si>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</si>
  <si>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</si>
  <si>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</si>
  <si>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</si>
  <si>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</si>
  <si>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</si>
  <si>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</si>
  <si>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</si>
  <si>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</si>
  <si>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</si>
  <si>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</si>
  <si>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</si>
  <si>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</si>
  <si>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</si>
  <si>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</si>
  <si>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</si>
  <si>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</si>
  <si>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110013667488</t>
  </si>
  <si>
    <t>AMERICAN AVENUE LANDFILL</t>
  </si>
  <si>
    <t>KERMAN</t>
  </si>
  <si>
    <t>93630</t>
  </si>
  <si>
    <t>18950 W AMERICAN AVENUE</t>
  </si>
  <si>
    <t>FRESNO COUNTY</t>
  </si>
  <si>
    <t>110000366611</t>
  </si>
  <si>
    <t>AMERICAN CAST IRON PIPE CO</t>
  </si>
  <si>
    <t>BIRMINGHAM</t>
  </si>
  <si>
    <t>35207</t>
  </si>
  <si>
    <t>2930 NORTH 16TH STREET</t>
  </si>
  <si>
    <t>110054631225</t>
  </si>
  <si>
    <t>AMERICAN COLLOID</t>
  </si>
  <si>
    <t>BELLE FOURCHE</t>
  </si>
  <si>
    <t>57717</t>
  </si>
  <si>
    <t>692 US HIGHWAY 212</t>
  </si>
  <si>
    <t>BUTTE COUNTY</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</si>
  <si>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</si>
  <si>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</si>
  <si>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</si>
  <si>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</si>
  <si>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</si>
  <si>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</si>
  <si>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</si>
  <si>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</si>
  <si>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</si>
  <si>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</si>
  <si>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</si>
  <si>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</si>
  <si>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</si>
  <si>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</si>
  <si>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</si>
  <si>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</si>
  <si>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</si>
  <si>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</si>
  <si>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</si>
  <si>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</si>
  <si>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</si>
  <si>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</si>
  <si>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</si>
  <si>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</si>
  <si>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</si>
  <si>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</si>
  <si>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</si>
  <si>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</si>
  <si>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</si>
  <si>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</si>
  <si>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</si>
  <si>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</si>
  <si>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</si>
  <si>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</si>
  <si>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</si>
  <si>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</si>
  <si>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</si>
  <si>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</si>
  <si>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</si>
  <si>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</si>
  <si>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</si>
  <si>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</si>
  <si>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</si>
  <si>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</si>
  <si>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</si>
  <si>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110007351025</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</si>
  <si>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</si>
  <si>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</si>
  <si>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</si>
  <si>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</si>
  <si>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</si>
  <si>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</si>
  <si>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</si>
  <si>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</si>
  <si>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</si>
  <si>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</si>
  <si>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</si>
  <si>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</si>
  <si>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</si>
  <si>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</si>
  <si>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</si>
  <si>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</si>
  <si>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</si>
  <si>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</si>
  <si>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</si>
  <si>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</si>
  <si>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</si>
  <si>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</si>
  <si>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</si>
  <si>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</si>
  <si>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</si>
  <si>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</si>
  <si>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</si>
  <si>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</si>
  <si>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</si>
  <si>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</si>
  <si>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</si>
  <si>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</si>
  <si>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</si>
  <si>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110000476789</t>
  </si>
  <si>
    <t>AMGEN INC</t>
  </si>
  <si>
    <t>THOUSAND OAKS</t>
  </si>
  <si>
    <t>91320</t>
  </si>
  <si>
    <t>1 AMGEN CENTER DRIVE M/S 25-1-A</t>
  </si>
  <si>
    <t>VENTURA COUNTY</t>
  </si>
  <si>
    <t>110020514843</t>
  </si>
  <si>
    <t>AMGEN MANUFACTURING, LIMITED</t>
  </si>
  <si>
    <t>JUNCOS</t>
  </si>
  <si>
    <t>00777</t>
  </si>
  <si>
    <t>RD 31 KM 24.6</t>
  </si>
  <si>
    <t>JUNCOS MUNICIPIO</t>
  </si>
  <si>
    <t>110043799538</t>
  </si>
  <si>
    <t>AMP Fremont Energy Center</t>
  </si>
  <si>
    <t>Fremont</t>
  </si>
  <si>
    <t>43420</t>
  </si>
  <si>
    <t>1275 Miarer Rd</t>
  </si>
  <si>
    <t>SANDUSKY COUNTY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</si>
  <si>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</si>
  <si>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</si>
  <si>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</si>
  <si>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</si>
  <si>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</si>
  <si>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</si>
  <si>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</si>
  <si>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</si>
  <si>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</si>
  <si>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</si>
  <si>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</si>
  <si>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</si>
  <si>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</si>
  <si>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</si>
  <si>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</si>
  <si>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</si>
  <si>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</si>
  <si>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</si>
  <si>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110000490763</t>
  </si>
  <si>
    <t>ANALOG DEVICES</t>
  </si>
  <si>
    <t>CAMAS</t>
  </si>
  <si>
    <t>98607</t>
  </si>
  <si>
    <t>4200 NW PACIFIC RIM BLVD</t>
  </si>
  <si>
    <t>CLARK COUNTY</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</si>
  <si>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</si>
  <si>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</si>
  <si>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</si>
  <si>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</si>
  <si>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</si>
  <si>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</si>
  <si>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</si>
  <si>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</si>
  <si>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</si>
  <si>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</si>
  <si>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</si>
  <si>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</si>
  <si>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</si>
  <si>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</si>
  <si>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</si>
  <si>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</si>
  <si>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</si>
  <si>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</si>
  <si>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</si>
  <si>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</si>
  <si>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</si>
  <si>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</si>
  <si>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</si>
  <si>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</si>
  <si>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</si>
  <si>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</si>
  <si>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</si>
  <si>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</si>
  <si>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</si>
  <si>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</si>
  <si>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</si>
  <si>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</si>
  <si>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</si>
  <si>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</si>
  <si>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</si>
  <si>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</si>
  <si>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</si>
  <si>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</si>
  <si>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</si>
  <si>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</si>
  <si>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</si>
  <si>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</si>
  <si>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</si>
  <si>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</si>
  <si>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</si>
  <si>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</si>
  <si>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</si>
  <si>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</si>
  <si>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</si>
  <si>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</si>
  <si>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</si>
  <si>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</si>
  <si>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</si>
  <si>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</si>
  <si>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</si>
  <si>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</si>
  <si>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</si>
  <si>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</si>
  <si>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</si>
  <si>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</si>
  <si>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</si>
  <si>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</si>
  <si>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</si>
  <si>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</si>
  <si>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</si>
  <si>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</si>
  <si>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</si>
  <si>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</si>
  <si>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</si>
  <si>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</si>
  <si>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</si>
  <si>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</si>
  <si>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</si>
  <si>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</si>
  <si>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</si>
  <si>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</si>
  <si>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</si>
  <si>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</si>
  <si>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</si>
  <si>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</si>
  <si>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</si>
  <si>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</si>
  <si>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</si>
  <si>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</si>
  <si>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</si>
  <si>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</si>
  <si>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</si>
  <si>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</si>
  <si>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</si>
  <si>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</si>
  <si>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</si>
  <si>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</si>
  <si>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</si>
  <si>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</si>
  <si>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</si>
  <si>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</si>
  <si>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</si>
  <si>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</si>
  <si>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</si>
  <si>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</si>
  <si>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</si>
  <si>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</si>
  <si>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</si>
  <si>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</si>
  <si>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</si>
  <si>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</si>
  <si>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</si>
  <si>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</si>
  <si>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</si>
  <si>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</si>
  <si>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</si>
  <si>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</si>
  <si>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</si>
  <si>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</si>
  <si>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</si>
  <si>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</si>
  <si>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</si>
  <si>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</si>
  <si>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</si>
  <si>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</si>
  <si>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</si>
  <si>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</si>
  <si>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</si>
  <si>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</si>
  <si>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</si>
  <si>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</si>
  <si>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</si>
  <si>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</si>
  <si>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</si>
  <si>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</si>
  <si>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</si>
  <si>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</si>
  <si>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110042083438</t>
  </si>
  <si>
    <t>ANR Pipeline (Jena Compressor Station)</t>
  </si>
  <si>
    <t>Jena</t>
  </si>
  <si>
    <t>71342</t>
  </si>
  <si>
    <t>9992 Highway 127 South</t>
  </si>
  <si>
    <t>LA SALLE PARISH</t>
  </si>
  <si>
    <t>110003153729</t>
  </si>
  <si>
    <t>ANR Pipeline Alden CS</t>
  </si>
  <si>
    <t>ALDEN</t>
  </si>
  <si>
    <t>67512</t>
  </si>
  <si>
    <t>2135 11th Road</t>
  </si>
  <si>
    <t>RICE COUNTY</t>
  </si>
  <si>
    <t>110043797914</t>
  </si>
  <si>
    <t>ANR Pipeline Birmingham CS</t>
  </si>
  <si>
    <t>52535</t>
  </si>
  <si>
    <t>2795 LOCUST AVE</t>
  </si>
  <si>
    <t>110013860526</t>
  </si>
  <si>
    <t>ANR Pipeline Blue Lake Complex Gas Storage Facility</t>
  </si>
  <si>
    <t>MANCELONA</t>
  </si>
  <si>
    <t>49659</t>
  </si>
  <si>
    <t>10000 PFLUM RD NE</t>
  </si>
  <si>
    <t>KALKASKA COUNTY</t>
  </si>
  <si>
    <t>C,W-UNSTG</t>
  </si>
  <si>
    <t>110022883003</t>
  </si>
  <si>
    <t>ANR Pipeline Bridgman CS</t>
  </si>
  <si>
    <t>BRIDGMAN</t>
  </si>
  <si>
    <t>49106</t>
  </si>
  <si>
    <t>3372 BROWNTOWN RD</t>
  </si>
  <si>
    <t>BERRIEN COUNTY</t>
  </si>
  <si>
    <t>110001994272</t>
  </si>
  <si>
    <t>ANR Pipeline Brownsville CS</t>
  </si>
  <si>
    <t>Brownsville</t>
  </si>
  <si>
    <t>38012</t>
  </si>
  <si>
    <t>70 Pumping Station Road</t>
  </si>
  <si>
    <t>HAYWOOD COUNTY</t>
  </si>
  <si>
    <t>110006765134</t>
  </si>
  <si>
    <t>ANR Pipeline Celestine CS</t>
  </si>
  <si>
    <t>Celestine</t>
  </si>
  <si>
    <t>47521</t>
  </si>
  <si>
    <t>146 S. Celestine South</t>
  </si>
  <si>
    <t>DUBOIS COUNTY</t>
  </si>
  <si>
    <t>110006121945</t>
  </si>
  <si>
    <t>ANR Pipeline Cottage Grove CS</t>
  </si>
  <si>
    <t>38224</t>
  </si>
  <si>
    <t>7845 Highway 140 N</t>
  </si>
  <si>
    <t>HENRY COUNTY</t>
  </si>
  <si>
    <t>110006106445</t>
  </si>
  <si>
    <t>ANR Pipeline Defiance CS</t>
  </si>
  <si>
    <t>Defiance</t>
  </si>
  <si>
    <t>43512</t>
  </si>
  <si>
    <t>6357 State Route 66 N</t>
  </si>
  <si>
    <t>DEFIANCE COUNTY</t>
  </si>
  <si>
    <t>110070082120</t>
  </si>
  <si>
    <t>ANR Pipeline Delhi CS</t>
  </si>
  <si>
    <t>Delhi</t>
  </si>
  <si>
    <t>71232</t>
  </si>
  <si>
    <t>1894 Highway 80</t>
  </si>
  <si>
    <t>RICHLAND PARISH</t>
  </si>
  <si>
    <t>110001878086</t>
  </si>
  <si>
    <t>ANR Pipeline E.G. Hill CS</t>
  </si>
  <si>
    <t>GRUVER</t>
  </si>
  <si>
    <t>79040</t>
  </si>
  <si>
    <t>15175 County Road</t>
  </si>
  <si>
    <t>HANSFORD COUNTY</t>
  </si>
  <si>
    <t>110017476756</t>
  </si>
  <si>
    <t>ANR Pipeline Enterprise CS</t>
  </si>
  <si>
    <t>ENTERPRISE</t>
  </si>
  <si>
    <t>67441</t>
  </si>
  <si>
    <t>1615 NAIL ROAD</t>
  </si>
  <si>
    <t>DICKINSON COUNTY</t>
  </si>
  <si>
    <t>110033673889</t>
  </si>
  <si>
    <t>ANR Pipeline Eunice CS</t>
  </si>
  <si>
    <t>Eunice</t>
  </si>
  <si>
    <t>70535</t>
  </si>
  <si>
    <t>4202 Fournerat Road</t>
  </si>
  <si>
    <t>110063745247</t>
  </si>
  <si>
    <t>ANR Pipeline Goodman CS</t>
  </si>
  <si>
    <t>Goodman</t>
  </si>
  <si>
    <t>54125</t>
  </si>
  <si>
    <t>W 15681 US Highway 8</t>
  </si>
  <si>
    <t>MARINETTE COUNTY</t>
  </si>
  <si>
    <t>110070081905</t>
  </si>
  <si>
    <t>ANR Pipeline Greensburg CS</t>
  </si>
  <si>
    <t>GREENSBURG</t>
  </si>
  <si>
    <t>67054</t>
  </si>
  <si>
    <t>KIOWA COUNTY</t>
  </si>
  <si>
    <t>110012665419</t>
  </si>
  <si>
    <t>ANR Pipeline Greenville CS</t>
  </si>
  <si>
    <t>Greenville</t>
  </si>
  <si>
    <t>MS</t>
  </si>
  <si>
    <t>38703</t>
  </si>
  <si>
    <t>1336 South Raceway Road</t>
  </si>
  <si>
    <t>110001847734</t>
  </si>
  <si>
    <t>ANR Pipeline Hamilton CS</t>
  </si>
  <si>
    <t>HAMILTON</t>
  </si>
  <si>
    <t>49419</t>
  </si>
  <si>
    <t>4193 134TH AVENUE</t>
  </si>
  <si>
    <t>ALLEGAN COUNTY</t>
  </si>
  <si>
    <t>110009972253</t>
  </si>
  <si>
    <t>ANR Pipeline Havensville CS</t>
  </si>
  <si>
    <t>HAVENSVILLE</t>
  </si>
  <si>
    <t>66432</t>
  </si>
  <si>
    <t>19955 ENGLISH RIDGE RD</t>
  </si>
  <si>
    <t>POTTAWATOMIE COUNTY</t>
  </si>
  <si>
    <t>110002027869</t>
  </si>
  <si>
    <t>ANR Pipeline Lincoln Gas Storage Facility</t>
  </si>
  <si>
    <t>LAKE GEORGE</t>
  </si>
  <si>
    <t>48633</t>
  </si>
  <si>
    <t>3991 HICKORY RD</t>
  </si>
  <si>
    <t>CLARE</t>
  </si>
  <si>
    <t>110043797870</t>
  </si>
  <si>
    <t>ANR Pipeline Lineville CS</t>
  </si>
  <si>
    <t>LINEVILLE</t>
  </si>
  <si>
    <t>50147</t>
  </si>
  <si>
    <t>2868 15TH STREET</t>
  </si>
  <si>
    <t>110003227936</t>
  </si>
  <si>
    <t>ANR Pipeline Madisonville CS</t>
  </si>
  <si>
    <t>Madisonville</t>
  </si>
  <si>
    <t>77002</t>
  </si>
  <si>
    <t>7500 Nebo Road</t>
  </si>
  <si>
    <t>HOPKINS COUNTY</t>
  </si>
  <si>
    <t>110043796960</t>
  </si>
  <si>
    <t>ANR Pipeline Maitland CS</t>
  </si>
  <si>
    <t>MAITLAND</t>
  </si>
  <si>
    <t>64466</t>
  </si>
  <si>
    <t>33854 COUNTY HIGHWAY TT</t>
  </si>
  <si>
    <t>HOLT COUNTY</t>
  </si>
  <si>
    <t>110011599948</t>
  </si>
  <si>
    <t>ANR Pipeline Meade CS</t>
  </si>
  <si>
    <t>Meade</t>
  </si>
  <si>
    <t>67864</t>
  </si>
  <si>
    <t>28111 11 Road</t>
  </si>
  <si>
    <t>MEADE COUNTY</t>
  </si>
  <si>
    <t>110055517258</t>
  </si>
  <si>
    <t>ANR Pipeline Mooreland CS</t>
  </si>
  <si>
    <t>Mooreland</t>
  </si>
  <si>
    <t>73852</t>
  </si>
  <si>
    <t>14070 US Highway 412</t>
  </si>
  <si>
    <t>WOODWARD COUNTY</t>
  </si>
  <si>
    <t>110043807235</t>
  </si>
  <si>
    <t>ANR Pipeline New Windsor CS</t>
  </si>
  <si>
    <t>NEW WINDSOR</t>
  </si>
  <si>
    <t>61465</t>
  </si>
  <si>
    <t>296 NORTH 600 AVE</t>
  </si>
  <si>
    <t>110006178331</t>
  </si>
  <si>
    <t>ANR Pipeline Patterson CS</t>
  </si>
  <si>
    <t>PATTERSON</t>
  </si>
  <si>
    <t>70392</t>
  </si>
  <si>
    <t>3609 Highway 90</t>
  </si>
  <si>
    <t>ST. MARY PARISH</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</si>
  <si>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</si>
  <si>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</si>
  <si>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</si>
  <si>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</si>
  <si>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</si>
  <si>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</si>
  <si>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</si>
  <si>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</si>
  <si>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</si>
  <si>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</si>
  <si>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</si>
  <si>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</si>
  <si>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110009113645</t>
  </si>
  <si>
    <t>ANR Pipeline Sardis CS</t>
  </si>
  <si>
    <t>Sardis</t>
  </si>
  <si>
    <t>38666</t>
  </si>
  <si>
    <t>2099 Holly Grove Road</t>
  </si>
  <si>
    <t>PANOLA COUNTY</t>
  </si>
  <si>
    <t>110009739569</t>
  </si>
  <si>
    <t>ANR Pipeline Shelbyville CS</t>
  </si>
  <si>
    <t>Shelbyville</t>
  </si>
  <si>
    <t>46176</t>
  </si>
  <si>
    <t>5500 Smithland Road</t>
  </si>
  <si>
    <t>SHELBY COUNTY</t>
  </si>
  <si>
    <t>110001306088</t>
  </si>
  <si>
    <t>ANR Pipeline St. John CS</t>
  </si>
  <si>
    <t>ST JOHN</t>
  </si>
  <si>
    <t>46373</t>
  </si>
  <si>
    <t>10313 WHITE OAK AVE</t>
  </si>
  <si>
    <t>110001686907</t>
  </si>
  <si>
    <t>ANR Pipeline Woodstock CS</t>
  </si>
  <si>
    <t>Woodstock</t>
  </si>
  <si>
    <t>60098</t>
  </si>
  <si>
    <t>15313 West South Street Road</t>
  </si>
  <si>
    <t>MCHENRY COUNTY</t>
  </si>
  <si>
    <t>110040962303</t>
  </si>
  <si>
    <t>ANR Pipeline Woolfolk CS</t>
  </si>
  <si>
    <t>BIG RAPIDS</t>
  </si>
  <si>
    <t>49307</t>
  </si>
  <si>
    <t>11039 150TH AVENUE</t>
  </si>
  <si>
    <t>MECOSTA COUNTY</t>
  </si>
  <si>
    <t>110000729105</t>
  </si>
  <si>
    <t>ANSHUTZ RANCH EAST GAS PLANT</t>
  </si>
  <si>
    <t>EVANSTON</t>
  </si>
  <si>
    <t>82930</t>
  </si>
  <si>
    <t>20 MILES SOUTHWEST OF EVANSTON</t>
  </si>
  <si>
    <t>UINTA COUNTY</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</si>
  <si>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</si>
  <si>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</si>
  <si>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</si>
  <si>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</si>
  <si>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</si>
  <si>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</si>
  <si>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</si>
  <si>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</si>
  <si>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</si>
  <si>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</si>
  <si>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</si>
  <si>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</si>
  <si>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</si>
  <si>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</si>
  <si>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</si>
  <si>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</si>
  <si>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</si>
  <si>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</si>
  <si>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</si>
  <si>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</si>
  <si>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</si>
  <si>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</si>
  <si>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</si>
  <si>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</si>
  <si>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</si>
  <si>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</si>
  <si>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</si>
  <si>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</si>
  <si>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</si>
  <si>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</si>
  <si>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</si>
  <si>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</si>
  <si>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</si>
  <si>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</si>
  <si>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</si>
  <si>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</si>
  <si>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</si>
  <si>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</si>
  <si>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</si>
  <si>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</si>
  <si>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</si>
  <si>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</si>
  <si>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</si>
  <si>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</si>
  <si>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</si>
  <si>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110000332177</t>
  </si>
  <si>
    <t>APPLETON ROARING SPRING PAPER MFG</t>
  </si>
  <si>
    <t>ROARING SPRING</t>
  </si>
  <si>
    <t>16673</t>
  </si>
  <si>
    <t>100 PAPER MILL RD.</t>
  </si>
  <si>
    <t>BLAIR COUNTY</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</si>
  <si>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</si>
  <si>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</si>
  <si>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</si>
  <si>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</si>
  <si>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</si>
  <si>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</si>
  <si>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</si>
  <si>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</si>
  <si>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</si>
  <si>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</si>
  <si>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</si>
  <si>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</si>
  <si>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</si>
  <si>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</si>
  <si>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</si>
  <si>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</si>
  <si>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</si>
  <si>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</si>
  <si>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</si>
  <si>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</si>
  <si>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</si>
  <si>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</si>
  <si>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</si>
  <si>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</si>
  <si>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</si>
  <si>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</si>
  <si>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</si>
  <si>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</si>
  <si>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</si>
  <si>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</si>
  <si>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</si>
  <si>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</si>
  <si>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</si>
  <si>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</si>
  <si>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</si>
  <si>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</si>
  <si>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</si>
  <si>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</si>
  <si>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</si>
  <si>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</si>
  <si>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110031339530</t>
  </si>
  <si>
    <t>ARAUCO NORTH AMERICA, INC - BENNETTSVILLE MDF</t>
  </si>
  <si>
    <t>BENNETTSVILLE</t>
  </si>
  <si>
    <t>29512</t>
  </si>
  <si>
    <t>579 WILLAMETTE ROAD</t>
  </si>
  <si>
    <t>MARLBORO COUNTY</t>
  </si>
  <si>
    <t>110000346992</t>
  </si>
  <si>
    <t>ARAUCO-USA LLC</t>
  </si>
  <si>
    <t>MONCURE</t>
  </si>
  <si>
    <t>985 CORINTH ROAD</t>
  </si>
  <si>
    <t>CHATHAM COUNTY</t>
  </si>
  <si>
    <t>110000607558</t>
  </si>
  <si>
    <t>ARCELORMITTAL BURNS HARBOR LLC</t>
  </si>
  <si>
    <t>BURNS HARBOR</t>
  </si>
  <si>
    <t>46304</t>
  </si>
  <si>
    <t>250 W US 12</t>
  </si>
  <si>
    <t>PORTER COUNTY</t>
  </si>
  <si>
    <t>110000329118</t>
  </si>
  <si>
    <t>ARCELORMITTAL MONESSEN</t>
  </si>
  <si>
    <t>MONESSEN</t>
  </si>
  <si>
    <t>15062</t>
  </si>
  <si>
    <t>345 DONNER AVENUE</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</si>
  <si>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</si>
  <si>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</si>
  <si>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</si>
  <si>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</si>
  <si>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</si>
  <si>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</si>
  <si>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</si>
  <si>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</si>
  <si>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</si>
  <si>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</si>
  <si>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</si>
  <si>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</si>
  <si>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</si>
  <si>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</si>
  <si>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</si>
  <si>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</si>
  <si>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</si>
  <si>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</si>
  <si>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</si>
  <si>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</si>
  <si>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</si>
  <si>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</si>
  <si>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</si>
  <si>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</si>
  <si>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SHELBY</t>
  </si>
  <si>
    <t>44875</t>
  </si>
  <si>
    <t>132-140 W MAIN ST</t>
  </si>
  <si>
    <t>110012566767</t>
  </si>
  <si>
    <t>ARCELORMITTAL WARREN  (0278000648)</t>
  </si>
  <si>
    <t>WARREN</t>
  </si>
  <si>
    <t>44481</t>
  </si>
  <si>
    <t>2234 MAIN AVE SW</t>
  </si>
  <si>
    <t>TRUMBULL COUNTY</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</si>
  <si>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</si>
  <si>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</si>
  <si>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</si>
  <si>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</si>
  <si>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</si>
  <si>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</si>
  <si>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</si>
  <si>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</si>
  <si>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</si>
  <si>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</si>
  <si>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</si>
  <si>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</si>
  <si>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</si>
  <si>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</si>
  <si>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</si>
  <si>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</si>
  <si>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</si>
  <si>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</si>
  <si>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</si>
  <si>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</si>
  <si>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</si>
  <si>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</si>
  <si>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</si>
  <si>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</si>
  <si>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</si>
  <si>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</si>
  <si>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</si>
  <si>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</si>
  <si>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</si>
  <si>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INC DAVENPORT WORKS</t>
  </si>
  <si>
    <t>BETTENDORF</t>
  </si>
  <si>
    <t>52722</t>
  </si>
  <si>
    <t>4879 STATE STREET</t>
  </si>
  <si>
    <t>SCOTT COUNTY</t>
  </si>
  <si>
    <t>110000582735</t>
  </si>
  <si>
    <t>ARCONIC INC MASSENA OPERATIONS</t>
  </si>
  <si>
    <t>MASSENA</t>
  </si>
  <si>
    <t>13662</t>
  </si>
  <si>
    <t>45 COUNTY ROUTE 42</t>
  </si>
  <si>
    <t>110000404198</t>
  </si>
  <si>
    <t>ARCONIC INC. - LAFAYETTE OPERATIONS</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</si>
  <si>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</si>
  <si>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</si>
  <si>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</si>
  <si>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</si>
  <si>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</si>
  <si>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</si>
  <si>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</si>
  <si>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</si>
  <si>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</si>
  <si>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</si>
  <si>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</si>
  <si>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</si>
  <si>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</si>
  <si>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</si>
  <si>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</si>
  <si>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</si>
  <si>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</si>
  <si>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</si>
  <si>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</si>
  <si>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</si>
  <si>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</si>
  <si>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</si>
  <si>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</si>
  <si>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</si>
  <si>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</si>
  <si>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</si>
  <si>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</si>
  <si>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</si>
  <si>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</si>
  <si>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</si>
  <si>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</si>
  <si>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</si>
  <si>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</si>
  <si>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</si>
  <si>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</si>
  <si>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</si>
  <si>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</si>
  <si>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 COUNTY</t>
  </si>
  <si>
    <t>110000451671</t>
  </si>
  <si>
    <t>ARK STEEL ASSOCIATES</t>
  </si>
  <si>
    <t>NEWPORT</t>
  </si>
  <si>
    <t>72112</t>
  </si>
  <si>
    <t>2803 VAN DYKE ROAD</t>
  </si>
  <si>
    <t>110032953294</t>
  </si>
  <si>
    <t>ARKALON ETHANOL LLC</t>
  </si>
  <si>
    <t>LIBERAL</t>
  </si>
  <si>
    <t>67901</t>
  </si>
  <si>
    <t>8664 RD P</t>
  </si>
  <si>
    <t>SEWARD COUNTY</t>
  </si>
  <si>
    <t>110001711997</t>
  </si>
  <si>
    <t>ARKANSAS LIME COMPANY</t>
  </si>
  <si>
    <t>BATESVILLE</t>
  </si>
  <si>
    <t>72501</t>
  </si>
  <si>
    <t>600 LIMEDALE ROAD</t>
  </si>
  <si>
    <t>INDEPENDENCE COUNTY</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</si>
  <si>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</si>
  <si>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</si>
  <si>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</si>
  <si>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</si>
  <si>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</si>
  <si>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</si>
  <si>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</si>
  <si>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</si>
  <si>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</si>
  <si>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</si>
  <si>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</si>
  <si>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</si>
  <si>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</si>
  <si>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</si>
  <si>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</si>
  <si>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</si>
  <si>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</si>
  <si>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</si>
  <si>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</si>
  <si>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</si>
  <si>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</si>
  <si>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</si>
  <si>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</si>
  <si>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</si>
  <si>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</si>
  <si>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</si>
  <si>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</si>
  <si>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</si>
  <si>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</si>
  <si>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</si>
  <si>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</si>
  <si>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</si>
  <si>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</si>
  <si>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</si>
  <si>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</si>
  <si>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</si>
  <si>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</si>
  <si>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</si>
  <si>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</si>
  <si>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</si>
  <si>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</si>
  <si>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</si>
  <si>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</si>
  <si>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</si>
  <si>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</si>
  <si>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</si>
  <si>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</si>
  <si>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</si>
  <si>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</si>
  <si>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</si>
  <si>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</si>
  <si>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</si>
  <si>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</si>
  <si>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</si>
  <si>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 COUNTY</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</si>
  <si>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</si>
  <si>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</si>
  <si>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</si>
  <si>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</si>
  <si>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</si>
  <si>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</si>
  <si>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</si>
  <si>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</si>
  <si>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</si>
  <si>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</si>
  <si>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</si>
  <si>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</si>
  <si>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</si>
  <si>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</si>
  <si>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</si>
  <si>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</si>
  <si>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</si>
  <si>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</si>
  <si>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</si>
  <si>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</si>
  <si>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</si>
  <si>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</si>
  <si>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</si>
  <si>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</si>
  <si>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</si>
  <si>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</si>
  <si>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</si>
  <si>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</si>
  <si>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</si>
  <si>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</si>
  <si>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</si>
  <si>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</si>
  <si>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</si>
  <si>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</si>
  <si>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</si>
  <si>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</si>
  <si>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</si>
  <si>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</si>
  <si>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</si>
  <si>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</si>
  <si>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</si>
  <si>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</si>
  <si>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</si>
  <si>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</si>
  <si>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</si>
  <si>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</si>
  <si>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</si>
  <si>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</si>
  <si>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</si>
  <si>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</si>
  <si>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</si>
  <si>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</si>
  <si>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</si>
  <si>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</si>
  <si>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</si>
  <si>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</si>
  <si>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</si>
  <si>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</si>
  <si>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</si>
  <si>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</si>
  <si>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</si>
  <si>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</si>
  <si>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</si>
  <si>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</si>
  <si>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</si>
  <si>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</si>
  <si>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</si>
  <si>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</si>
  <si>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</si>
  <si>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</si>
  <si>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</si>
  <si>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</si>
  <si>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</si>
  <si>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</si>
  <si>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</si>
  <si>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</si>
  <si>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</si>
  <si>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</si>
  <si>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</si>
  <si>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</si>
  <si>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</si>
  <si>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</si>
  <si>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</si>
  <si>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</si>
  <si>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</si>
  <si>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</si>
  <si>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</si>
  <si>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</si>
  <si>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</si>
  <si>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</si>
  <si>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</si>
  <si>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</si>
  <si>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</si>
  <si>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</si>
  <si>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</si>
  <si>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</si>
  <si>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</si>
  <si>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</si>
  <si>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</si>
  <si>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110000417228</t>
  </si>
  <si>
    <t>ATI LADISH LLC</t>
  </si>
  <si>
    <t>CUDAHY</t>
  </si>
  <si>
    <t>53110</t>
  </si>
  <si>
    <t>5481 S PACKARD AVE</t>
  </si>
  <si>
    <t>MILWAUKEE COUNTY</t>
  </si>
  <si>
    <t>110032607329</t>
  </si>
  <si>
    <t>ATK Launch Systems Inc</t>
  </si>
  <si>
    <t>Promontory</t>
  </si>
  <si>
    <t>UT</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</si>
  <si>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</si>
  <si>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</si>
  <si>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</si>
  <si>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</si>
  <si>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</si>
  <si>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</si>
  <si>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</si>
  <si>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</si>
  <si>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</si>
  <si>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</si>
  <si>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</si>
  <si>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</si>
  <si>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</si>
  <si>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</si>
  <si>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</si>
  <si>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</si>
  <si>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</si>
  <si>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</si>
  <si>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</si>
  <si>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</si>
  <si>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</si>
  <si>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</si>
  <si>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</si>
  <si>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</si>
  <si>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</si>
  <si>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</si>
  <si>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</si>
  <si>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</si>
  <si>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</si>
  <si>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</si>
  <si>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</si>
  <si>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</si>
  <si>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</si>
  <si>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</si>
  <si>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</si>
  <si>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</si>
  <si>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</si>
  <si>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</si>
  <si>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</si>
  <si>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</si>
  <si>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</si>
  <si>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</si>
  <si>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</si>
  <si>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</si>
  <si>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</si>
  <si>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</si>
  <si>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</si>
  <si>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</si>
  <si>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</si>
  <si>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</si>
  <si>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</si>
  <si>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</si>
  <si>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</si>
  <si>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</si>
  <si>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</si>
  <si>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</si>
  <si>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</si>
  <si>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</si>
  <si>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</si>
  <si>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</si>
  <si>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</si>
  <si>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6155 EAST U.S. ROUTE 6</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</si>
  <si>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</si>
  <si>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</si>
  <si>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</si>
  <si>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</si>
  <si>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</si>
  <si>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</si>
  <si>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</si>
  <si>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</si>
  <si>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</si>
  <si>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</si>
  <si>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</si>
  <si>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</si>
  <si>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</si>
  <si>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</si>
  <si>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</si>
  <si>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</si>
  <si>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</si>
  <si>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</si>
  <si>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</si>
  <si>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</si>
  <si>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</si>
  <si>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</si>
  <si>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</si>
  <si>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</si>
  <si>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</si>
  <si>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</si>
  <si>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</si>
  <si>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</si>
  <si>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</si>
  <si>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</si>
  <si>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</si>
  <si>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</si>
  <si>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110055951331</t>
  </si>
  <si>
    <t>Abengoa Bioenergy Biomass of Kansas</t>
  </si>
  <si>
    <t>Hugoton</t>
  </si>
  <si>
    <t>67951</t>
  </si>
  <si>
    <t>1043 Road P</t>
  </si>
  <si>
    <t>STEVENS</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</si>
  <si>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</si>
  <si>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</si>
  <si>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</si>
  <si>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</si>
  <si>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</si>
  <si>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</si>
  <si>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</si>
  <si>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</si>
  <si>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</si>
  <si>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</si>
  <si>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</si>
  <si>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</si>
  <si>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</si>
  <si>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</si>
  <si>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</si>
  <si>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</si>
  <si>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</si>
  <si>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</si>
  <si>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</si>
  <si>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</si>
  <si>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</si>
  <si>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</si>
  <si>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</si>
  <si>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</si>
  <si>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</si>
  <si>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</si>
  <si>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</si>
  <si>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</si>
  <si>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</si>
  <si>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</si>
  <si>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</si>
  <si>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</si>
  <si>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</si>
  <si>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</si>
  <si>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</si>
  <si>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</si>
  <si>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</si>
  <si>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</si>
  <si>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</si>
  <si>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</si>
  <si>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</si>
  <si>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</si>
  <si>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</si>
  <si>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</si>
  <si>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</si>
  <si>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</si>
  <si>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</si>
  <si>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</si>
  <si>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</si>
  <si>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</si>
  <si>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</si>
  <si>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</si>
  <si>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</si>
  <si>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</si>
  <si>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</si>
  <si>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</si>
  <si>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</si>
  <si>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</si>
  <si>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</si>
  <si>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</si>
  <si>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</si>
  <si>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</si>
  <si>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</si>
  <si>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</si>
  <si>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</si>
  <si>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</si>
  <si>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</si>
  <si>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</si>
  <si>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</si>
  <si>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</si>
  <si>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</si>
  <si>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</si>
  <si>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</si>
  <si>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</si>
  <si>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</si>
  <si>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</si>
  <si>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</si>
  <si>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</si>
  <si>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</si>
  <si>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</si>
  <si>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</si>
  <si>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</si>
  <si>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</si>
  <si>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</si>
  <si>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110043792483</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</si>
  <si>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</si>
  <si>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</si>
  <si>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</si>
  <si>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</si>
  <si>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</si>
  <si>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</si>
  <si>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</si>
  <si>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</si>
  <si>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</si>
  <si>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</si>
  <si>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</si>
  <si>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</si>
  <si>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</si>
  <si>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</si>
  <si>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</si>
  <si>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</si>
  <si>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</si>
  <si>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</si>
  <si>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</si>
  <si>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</si>
  <si>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</si>
  <si>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</si>
  <si>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</si>
  <si>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</si>
  <si>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</si>
  <si>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</si>
  <si>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</si>
  <si>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</si>
  <si>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</si>
  <si>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</si>
  <si>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</si>
  <si>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</si>
  <si>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</si>
  <si>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</si>
  <si>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</si>
  <si>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</si>
  <si>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</si>
  <si>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</si>
  <si>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</si>
  <si>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</si>
  <si>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</si>
  <si>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</si>
  <si>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</si>
  <si>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</si>
  <si>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</si>
  <si>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</si>
  <si>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</si>
  <si>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</si>
  <si>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</si>
  <si>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</si>
  <si>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</si>
  <si>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</si>
  <si>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</si>
  <si>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</si>
  <si>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</si>
  <si>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</si>
  <si>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</si>
  <si>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110040608205</t>
  </si>
  <si>
    <t>Agri-Mark</t>
  </si>
  <si>
    <t>Middlebury</t>
  </si>
  <si>
    <t>VT</t>
  </si>
  <si>
    <t>05753</t>
  </si>
  <si>
    <t>869 Exchange St</t>
  </si>
  <si>
    <t>ADDISON COUNTY</t>
  </si>
  <si>
    <t>110070126718</t>
  </si>
  <si>
    <t>Agropur</t>
  </si>
  <si>
    <t>Jeorme</t>
  </si>
  <si>
    <t>83338</t>
  </si>
  <si>
    <t>547 West Nez Perce</t>
  </si>
  <si>
    <t>JEROME COUNTY</t>
  </si>
  <si>
    <t>110070106046</t>
  </si>
  <si>
    <t>Agropur Inc.</t>
  </si>
  <si>
    <t>Luxemburg</t>
  </si>
  <si>
    <t>54217</t>
  </si>
  <si>
    <t>2915 County Road Ab</t>
  </si>
  <si>
    <t>110010952380</t>
  </si>
  <si>
    <t>Agropur, Inc.</t>
  </si>
  <si>
    <t>Lake Norden</t>
  </si>
  <si>
    <t>57248</t>
  </si>
  <si>
    <t>408 Dakota Street</t>
  </si>
  <si>
    <t>HAMLIN COUNTY</t>
  </si>
  <si>
    <t>Agua Dulce</t>
  </si>
  <si>
    <t>Robstown</t>
  </si>
  <si>
    <t>78380</t>
  </si>
  <si>
    <t>5704 FM 2826</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</si>
  <si>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</si>
  <si>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</si>
  <si>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</si>
  <si>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</si>
  <si>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</si>
  <si>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</si>
  <si>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</si>
  <si>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</si>
  <si>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</si>
  <si>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</si>
  <si>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</si>
  <si>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</si>
  <si>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</si>
  <si>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</si>
  <si>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</si>
  <si>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</si>
  <si>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</si>
  <si>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</si>
  <si>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</si>
  <si>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</si>
  <si>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</si>
  <si>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</si>
  <si>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</si>
  <si>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</si>
  <si>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</si>
  <si>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</si>
  <si>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</si>
  <si>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</si>
  <si>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</si>
  <si>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</si>
  <si>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</si>
  <si>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</si>
  <si>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</si>
  <si>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</si>
  <si>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</si>
  <si>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</si>
  <si>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</si>
  <si>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</si>
  <si>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</si>
  <si>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</si>
  <si>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</si>
  <si>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</si>
  <si>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</si>
  <si>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</si>
  <si>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</si>
  <si>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</si>
  <si>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</si>
  <si>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</si>
  <si>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</si>
  <si>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</si>
  <si>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</si>
  <si>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</si>
  <si>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</si>
  <si>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</si>
  <si>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</si>
  <si>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</si>
  <si>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</si>
  <si>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</si>
  <si>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</si>
  <si>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</si>
  <si>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</si>
  <si>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</si>
  <si>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</si>
  <si>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</si>
  <si>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</si>
  <si>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</si>
  <si>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</si>
  <si>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</si>
  <si>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</si>
  <si>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</si>
  <si>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</si>
  <si>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</si>
  <si>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</si>
  <si>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</si>
  <si>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</si>
  <si>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</si>
  <si>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</si>
  <si>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</si>
  <si>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</si>
  <si>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</si>
  <si>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</si>
  <si>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</si>
  <si>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</si>
  <si>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</si>
  <si>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</si>
  <si>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</si>
  <si>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</si>
  <si>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</si>
  <si>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</si>
  <si>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</si>
  <si>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</si>
  <si>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</si>
  <si>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</si>
  <si>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</si>
  <si>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</si>
  <si>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</si>
  <si>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</si>
  <si>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</si>
  <si>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</si>
  <si>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</si>
  <si>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</si>
  <si>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</si>
  <si>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110055507045</t>
  </si>
  <si>
    <t>Air Quality Mine</t>
  </si>
  <si>
    <t>Vincennes</t>
  </si>
  <si>
    <t>47591</t>
  </si>
  <si>
    <t>3609 South Hart Street</t>
  </si>
  <si>
    <t>KNOX COUNTY</t>
  </si>
  <si>
    <t>C,FF</t>
  </si>
  <si>
    <t>110055509631</t>
  </si>
  <si>
    <t>Airgas USA LLC - Scott Medical Products</t>
  </si>
  <si>
    <t>Plumsteadville</t>
  </si>
  <si>
    <t>18949</t>
  </si>
  <si>
    <t>6141 Easton Road Bldg. #3</t>
  </si>
  <si>
    <t>BUCKS COUNTY</t>
  </si>
  <si>
    <t>L,OO</t>
  </si>
  <si>
    <t>110035869165</t>
  </si>
  <si>
    <t>Ajinomoto Animal Nutrition North America, Inc.</t>
  </si>
  <si>
    <t>EDDYVILLE</t>
  </si>
  <si>
    <t>52553</t>
  </si>
  <si>
    <t>1116 Highway 137</t>
  </si>
  <si>
    <t>110002003153</t>
  </si>
  <si>
    <t>Akutan Seafood Processing Facility</t>
  </si>
  <si>
    <t>Akutan</t>
  </si>
  <si>
    <t>99553</t>
  </si>
  <si>
    <t>73 Salmon Way</t>
  </si>
  <si>
    <t>ALEUTIANS EAST BOROUGH</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</si>
  <si>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</si>
  <si>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</si>
  <si>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</si>
  <si>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</si>
  <si>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</si>
  <si>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</si>
  <si>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</si>
  <si>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</si>
  <si>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</si>
  <si>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</si>
  <si>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</si>
  <si>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</si>
  <si>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</si>
  <si>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</si>
  <si>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</si>
  <si>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</si>
  <si>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</si>
  <si>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</si>
  <si>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</si>
  <si>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</si>
  <si>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</si>
  <si>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</si>
  <si>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</si>
  <si>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</si>
  <si>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</si>
  <si>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</si>
  <si>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</si>
  <si>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</si>
  <si>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</si>
  <si>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</si>
  <si>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</si>
  <si>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</si>
  <si>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</si>
  <si>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110070225671</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</si>
  <si>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</si>
  <si>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</si>
  <si>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</si>
  <si>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</si>
  <si>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</si>
  <si>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</si>
  <si>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</si>
  <si>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</si>
  <si>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</si>
  <si>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</si>
  <si>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</si>
  <si>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</si>
  <si>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</si>
  <si>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</si>
  <si>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110000586143</t>
  </si>
  <si>
    <t>Albright Power Station</t>
  </si>
  <si>
    <t>ALBRIGHT</t>
  </si>
  <si>
    <t>26519</t>
  </si>
  <si>
    <t>ROUTE 26 NORTH</t>
  </si>
  <si>
    <t>Preston</t>
  </si>
  <si>
    <t>110070069670</t>
  </si>
  <si>
    <t>Alcoa USA Corp.</t>
  </si>
  <si>
    <t>Massena</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</si>
  <si>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</si>
  <si>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</si>
  <si>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</si>
  <si>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</si>
  <si>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</si>
  <si>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</si>
  <si>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</si>
  <si>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</si>
  <si>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</si>
  <si>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</si>
  <si>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</si>
  <si>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</si>
  <si>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</si>
  <si>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</si>
  <si>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</si>
  <si>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</si>
  <si>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</si>
  <si>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</si>
  <si>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</si>
  <si>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</si>
  <si>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</si>
  <si>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</si>
  <si>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</si>
  <si>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</si>
  <si>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110000877301</t>
  </si>
  <si>
    <t>Alexander Orr, Jr. Water Treatment Plant</t>
  </si>
  <si>
    <t>33173</t>
  </si>
  <si>
    <t>6800 SW 87TH AVE</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</si>
  <si>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</si>
  <si>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</si>
  <si>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</si>
  <si>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</si>
  <si>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</si>
  <si>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</si>
  <si>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</si>
  <si>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</si>
  <si>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</si>
  <si>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</si>
  <si>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</si>
  <si>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</si>
  <si>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</si>
  <si>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</si>
  <si>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</si>
  <si>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</si>
  <si>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</si>
  <si>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</si>
  <si>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</si>
  <si>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</si>
  <si>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</si>
  <si>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</si>
  <si>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</si>
  <si>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</si>
  <si>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</si>
  <si>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</si>
  <si>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</si>
  <si>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</si>
  <si>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</si>
  <si>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</si>
  <si>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</si>
  <si>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</si>
  <si>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</si>
  <si>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</si>
  <si>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</si>
  <si>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</si>
  <si>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</si>
  <si>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</si>
  <si>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</si>
  <si>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</si>
  <si>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</si>
  <si>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</si>
  <si>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 COUNTY</t>
  </si>
  <si>
    <t>110000423612</t>
  </si>
  <si>
    <t>Allen S King</t>
  </si>
  <si>
    <t>OAK PARK HEIGHTS</t>
  </si>
  <si>
    <t>55003</t>
  </si>
  <si>
    <t>1103 KING PLANT RD</t>
  </si>
  <si>
    <t>110043969676</t>
  </si>
  <si>
    <t>Allens, Inc. - Van Buren</t>
  </si>
  <si>
    <t>Van Buren</t>
  </si>
  <si>
    <t>72957</t>
  </si>
  <si>
    <t>1218 Mary Allen Street</t>
  </si>
  <si>
    <t>CRAWFORD COUNTY</t>
  </si>
  <si>
    <t>110058379936</t>
  </si>
  <si>
    <t>Alliance Compressor Station</t>
  </si>
  <si>
    <t>Justin</t>
  </si>
  <si>
    <t>12721 Highway 114</t>
  </si>
  <si>
    <t>110021152090</t>
  </si>
  <si>
    <t>Alliance Pipeline L.P. Albert Lea 25-A</t>
  </si>
  <si>
    <t>Albert Lea</t>
  </si>
  <si>
    <t>56007</t>
  </si>
  <si>
    <t>85485 200th Street</t>
  </si>
  <si>
    <t>FREEBORN COUNTY</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</si>
  <si>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</si>
  <si>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</si>
  <si>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</si>
  <si>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</si>
  <si>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</si>
  <si>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</si>
  <si>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</si>
  <si>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</si>
  <si>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</si>
  <si>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</si>
  <si>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</si>
  <si>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</si>
  <si>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</si>
  <si>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</si>
  <si>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</si>
  <si>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</si>
  <si>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</si>
  <si>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</si>
  <si>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</si>
  <si>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</si>
  <si>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</si>
  <si>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</si>
  <si>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</si>
  <si>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</si>
  <si>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</si>
  <si>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</si>
  <si>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</si>
  <si>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</si>
  <si>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</si>
  <si>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</si>
  <si>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</si>
  <si>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</si>
  <si>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110000526805</t>
  </si>
  <si>
    <t>Alon Bakersfield Refining - Area 3</t>
  </si>
  <si>
    <t>3663 Gibson Street</t>
  </si>
  <si>
    <t>KERN</t>
  </si>
  <si>
    <t>110070225643</t>
  </si>
  <si>
    <t>Alpaca Energy LLC</t>
  </si>
  <si>
    <t>Canton</t>
  </si>
  <si>
    <t>17724</t>
  </si>
  <si>
    <t>220 Romaine Ln.</t>
  </si>
  <si>
    <t>BRADFORD COUNTY</t>
  </si>
  <si>
    <t>110037574808</t>
  </si>
  <si>
    <t>AlphaPET, Inc.</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</si>
  <si>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</si>
  <si>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</si>
  <si>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</si>
  <si>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</si>
  <si>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</si>
  <si>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</si>
  <si>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</si>
  <si>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</si>
  <si>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</si>
  <si>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</si>
  <si>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</si>
  <si>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</si>
  <si>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</si>
  <si>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</si>
  <si>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110055506411</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</si>
  <si>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</si>
  <si>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</si>
  <si>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</si>
  <si>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</si>
  <si>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</si>
  <si>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</si>
  <si>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</si>
  <si>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</si>
  <si>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</si>
  <si>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</si>
  <si>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</si>
  <si>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</si>
  <si>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</si>
  <si>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</si>
  <si>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</si>
  <si>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</si>
  <si>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</si>
  <si>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</si>
  <si>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</si>
  <si>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</si>
  <si>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</si>
  <si>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</si>
  <si>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</si>
  <si>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</si>
  <si>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</si>
  <si>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</si>
  <si>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</si>
  <si>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</si>
  <si>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</si>
  <si>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110002401847</t>
  </si>
  <si>
    <t>Altavista Power Station</t>
  </si>
  <si>
    <t>104 WOOD LANE</t>
  </si>
  <si>
    <t>Campbell</t>
  </si>
  <si>
    <t>110018919946</t>
  </si>
  <si>
    <t>Alumax Mill Products, Inc.</t>
  </si>
  <si>
    <t>Texarkana</t>
  </si>
  <si>
    <t>75501</t>
  </si>
  <si>
    <t>300 Alumax Drive</t>
  </si>
  <si>
    <t>BOWIE COUNTY</t>
  </si>
  <si>
    <t>110043799618</t>
  </si>
  <si>
    <t>Amazon-Congo Compressor Station</t>
  </si>
  <si>
    <t>Johnson</t>
  </si>
  <si>
    <t>110055508240</t>
  </si>
  <si>
    <t>Amber Junction Compressor Station</t>
  </si>
  <si>
    <t>AMBER</t>
  </si>
  <si>
    <t>73004</t>
  </si>
  <si>
    <t>1081 County Road 1280</t>
  </si>
  <si>
    <t>GRADY COUNTY</t>
  </si>
  <si>
    <t>110043799547</t>
  </si>
  <si>
    <t>American Canyon Landfill</t>
  </si>
  <si>
    <t>American Canyon</t>
  </si>
  <si>
    <t>94503</t>
  </si>
  <si>
    <t>NAPA COUNTY</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</si>
  <si>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</si>
  <si>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</si>
  <si>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</si>
  <si>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</si>
  <si>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</si>
  <si>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</si>
  <si>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</si>
  <si>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</si>
  <si>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</si>
  <si>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</si>
  <si>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</si>
  <si>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</si>
  <si>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</si>
  <si>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</si>
  <si>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</si>
  <si>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</si>
  <si>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</si>
  <si>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</si>
  <si>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</si>
  <si>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</si>
  <si>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</si>
  <si>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</si>
  <si>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</si>
  <si>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</si>
  <si>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</si>
  <si>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</si>
  <si>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</si>
  <si>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</si>
  <si>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</si>
  <si>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</si>
  <si>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</si>
  <si>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</si>
  <si>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</si>
  <si>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</si>
  <si>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</si>
  <si>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</si>
  <si>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</si>
  <si>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</si>
  <si>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</si>
  <si>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</si>
  <si>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</si>
  <si>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</si>
  <si>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</si>
  <si>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</si>
  <si>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</si>
  <si>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</si>
  <si>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</si>
  <si>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</si>
  <si>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</si>
  <si>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</si>
  <si>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</si>
  <si>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</si>
  <si>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</si>
  <si>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</si>
  <si>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</si>
  <si>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</si>
  <si>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</si>
  <si>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</si>
  <si>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</si>
  <si>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</si>
  <si>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</si>
  <si>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</si>
  <si>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</si>
  <si>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</si>
  <si>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</si>
  <si>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</si>
  <si>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</si>
  <si>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</si>
  <si>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</si>
  <si>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</si>
  <si>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</si>
  <si>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</si>
  <si>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</si>
  <si>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</si>
  <si>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</si>
  <si>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</si>
  <si>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</si>
  <si>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</si>
  <si>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</si>
  <si>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</si>
  <si>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</si>
  <si>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</si>
  <si>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</si>
  <si>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</si>
  <si>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</si>
  <si>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</si>
  <si>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</si>
  <si>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</si>
  <si>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</si>
  <si>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</si>
  <si>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</si>
  <si>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</si>
  <si>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</si>
  <si>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</si>
  <si>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</si>
  <si>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</si>
  <si>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</si>
  <si>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</si>
  <si>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</si>
  <si>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</si>
  <si>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</si>
  <si>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</si>
  <si>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</si>
  <si>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</si>
  <si>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</si>
  <si>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</si>
  <si>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</si>
  <si>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</si>
  <si>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</si>
  <si>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</si>
  <si>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</si>
  <si>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</si>
  <si>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</si>
  <si>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</si>
  <si>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</si>
  <si>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</si>
  <si>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</si>
  <si>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</si>
  <si>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</si>
  <si>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</si>
  <si>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</si>
  <si>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</si>
  <si>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</si>
  <si>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</si>
  <si>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</si>
  <si>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</si>
  <si>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</si>
  <si>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</si>
  <si>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</si>
  <si>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</si>
  <si>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</si>
  <si>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</si>
  <si>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</si>
  <si>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</si>
  <si>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</si>
  <si>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</si>
  <si>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</si>
  <si>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</si>
  <si>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</si>
  <si>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</si>
  <si>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</si>
  <si>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</si>
  <si>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</si>
  <si>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</si>
  <si>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</si>
  <si>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</si>
  <si>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</si>
  <si>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</si>
  <si>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</si>
  <si>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</si>
  <si>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</si>
  <si>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</si>
  <si>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</si>
  <si>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</si>
  <si>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</si>
  <si>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</si>
  <si>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</si>
  <si>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</si>
  <si>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</si>
  <si>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</si>
  <si>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</si>
  <si>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</si>
  <si>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</si>
  <si>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</si>
  <si>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</si>
  <si>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</si>
  <si>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</si>
  <si>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</si>
  <si>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</si>
  <si>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</si>
  <si>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</si>
  <si>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</si>
  <si>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</si>
  <si>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</si>
  <si>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</si>
  <si>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</si>
  <si>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</si>
  <si>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</si>
  <si>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</si>
  <si>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</si>
  <si>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</si>
  <si>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</si>
  <si>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HEMPHILL COUNTY</t>
  </si>
  <si>
    <t>110042255234</t>
  </si>
  <si>
    <t>Antelope Refining</t>
  </si>
  <si>
    <t>2070 N Hwy 59</t>
  </si>
  <si>
    <t>110057108927</t>
  </si>
  <si>
    <t>Antelope Station</t>
  </si>
  <si>
    <t>ABERNATHY</t>
  </si>
  <si>
    <t>79311</t>
  </si>
  <si>
    <t>1454 CR 315</t>
  </si>
  <si>
    <t>HALE COUNTY</t>
  </si>
  <si>
    <t>110000428369</t>
  </si>
  <si>
    <t>Antelope Valley</t>
  </si>
  <si>
    <t>BEULAH</t>
  </si>
  <si>
    <t>58523</t>
  </si>
  <si>
    <t>HWY 200</t>
  </si>
  <si>
    <t>Mercer</t>
  </si>
  <si>
    <t>110070081353</t>
  </si>
  <si>
    <t>Antero Clearwater Facility</t>
  </si>
  <si>
    <t>Pennsboro</t>
  </si>
  <si>
    <t>26415</t>
  </si>
  <si>
    <t>364 Gum Run Road</t>
  </si>
  <si>
    <t>RITCHIE COUNTY</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</si>
  <si>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</si>
  <si>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</si>
  <si>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</si>
  <si>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</si>
  <si>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</si>
  <si>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</si>
  <si>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</si>
  <si>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</si>
  <si>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</si>
  <si>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</si>
  <si>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</si>
  <si>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</si>
  <si>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</si>
  <si>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</si>
  <si>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</si>
  <si>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</si>
  <si>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</si>
  <si>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</si>
  <si>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</si>
  <si>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</si>
  <si>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</si>
  <si>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</si>
  <si>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</si>
  <si>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</si>
  <si>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</si>
  <si>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110007167305</t>
  </si>
  <si>
    <t>Arapaho</t>
  </si>
  <si>
    <t>73625</t>
  </si>
  <si>
    <t>CUSTER COUNTY</t>
  </si>
  <si>
    <t>110000467129</t>
  </si>
  <si>
    <t>Arapahoe</t>
  </si>
  <si>
    <t>DENVER</t>
  </si>
  <si>
    <t>80223</t>
  </si>
  <si>
    <t>2601 S PLATTE RIVER DR</t>
  </si>
  <si>
    <t>Denver</t>
  </si>
  <si>
    <t>110069998641</t>
  </si>
  <si>
    <t>Arapahoe Combustion Turbine Facility</t>
  </si>
  <si>
    <t>2601 SOUTH PLATTE RIVER ROAD</t>
  </si>
  <si>
    <t>110070380218</t>
  </si>
  <si>
    <t>Arauco North America</t>
  </si>
  <si>
    <t>Grayling</t>
  </si>
  <si>
    <t>49738</t>
  </si>
  <si>
    <t>5851 Arauco Rd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</si>
  <si>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</si>
  <si>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</si>
  <si>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</si>
  <si>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</si>
  <si>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</si>
  <si>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</si>
  <si>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</si>
  <si>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</si>
  <si>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</si>
  <si>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</si>
  <si>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</si>
  <si>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</si>
  <si>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</si>
  <si>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</si>
  <si>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</si>
  <si>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</si>
  <si>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</si>
  <si>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</si>
  <si>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</si>
  <si>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</si>
  <si>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</si>
  <si>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</si>
  <si>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</si>
  <si>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</si>
  <si>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</si>
  <si>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</si>
  <si>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</si>
  <si>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</si>
  <si>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</si>
  <si>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</si>
  <si>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</si>
  <si>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</si>
  <si>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</si>
  <si>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</si>
  <si>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110037144603</t>
  </si>
  <si>
    <t>ArcelorMittal Plate LLC - Gary Plate</t>
  </si>
  <si>
    <t>Gary</t>
  </si>
  <si>
    <t>46402</t>
  </si>
  <si>
    <t>1 North Broadway</t>
  </si>
  <si>
    <t>110046101240</t>
  </si>
  <si>
    <t>ArcelorMittal Princeton</t>
  </si>
  <si>
    <t>Princeton</t>
  </si>
  <si>
    <t>24740</t>
  </si>
  <si>
    <t>640 Cloverdew Dairy Road</t>
  </si>
  <si>
    <t>MERCER COUNTY</t>
  </si>
  <si>
    <t>110057387420</t>
  </si>
  <si>
    <t>ArcelorMittal Weirton LLC</t>
  </si>
  <si>
    <t>WEIRTON</t>
  </si>
  <si>
    <t>26062</t>
  </si>
  <si>
    <t>100 Pennsylvania Avenue</t>
  </si>
  <si>
    <t>Hancock</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</si>
  <si>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</si>
  <si>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</si>
  <si>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</si>
  <si>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</si>
  <si>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</si>
  <si>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</si>
  <si>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</si>
  <si>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</si>
  <si>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</si>
  <si>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</si>
  <si>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</si>
  <si>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</si>
  <si>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</si>
  <si>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</si>
  <si>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</si>
  <si>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</si>
  <si>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</si>
  <si>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</si>
  <si>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</si>
  <si>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</si>
  <si>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</si>
  <si>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</si>
  <si>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</si>
  <si>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</si>
  <si>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</si>
  <si>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</si>
  <si>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</si>
  <si>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</si>
  <si>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</si>
  <si>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</si>
  <si>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</si>
  <si>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</si>
  <si>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</si>
  <si>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</si>
  <si>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</si>
  <si>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110000334200</t>
  </si>
  <si>
    <t>Arconic Lancaster Corp</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</si>
  <si>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</si>
  <si>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</si>
  <si>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</si>
  <si>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</si>
  <si>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</si>
  <si>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</si>
  <si>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</si>
  <si>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</si>
  <si>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</si>
  <si>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</si>
  <si>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</si>
  <si>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</si>
  <si>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</si>
  <si>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</si>
  <si>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</si>
  <si>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</si>
  <si>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</si>
  <si>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</si>
  <si>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</si>
  <si>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</si>
  <si>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</si>
  <si>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</si>
  <si>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</si>
  <si>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</si>
  <si>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110070209531</t>
  </si>
  <si>
    <t>Arcosa Lightweight Indiana</t>
  </si>
  <si>
    <t>Mooresville</t>
  </si>
  <si>
    <t>46158</t>
  </si>
  <si>
    <t>6618 N Tidewater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</si>
  <si>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</si>
  <si>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</si>
  <si>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</si>
  <si>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</si>
  <si>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</si>
  <si>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</si>
  <si>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</si>
  <si>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</si>
  <si>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</si>
  <si>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</si>
  <si>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</si>
  <si>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</si>
  <si>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</si>
  <si>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</si>
  <si>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</si>
  <si>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</si>
  <si>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</si>
  <si>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</si>
  <si>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</si>
  <si>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</si>
  <si>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</si>
  <si>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</si>
  <si>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</si>
  <si>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</si>
  <si>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</si>
  <si>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</si>
  <si>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</si>
  <si>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</si>
  <si>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</si>
  <si>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</si>
  <si>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</si>
  <si>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</si>
  <si>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</si>
  <si>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</si>
  <si>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</si>
  <si>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</si>
  <si>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</si>
  <si>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</si>
  <si>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</si>
  <si>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</si>
  <si>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</si>
  <si>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</si>
  <si>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</si>
  <si>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</si>
  <si>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</si>
  <si>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</si>
  <si>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</si>
  <si>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</si>
  <si>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</si>
  <si>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</si>
  <si>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</si>
  <si>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</si>
  <si>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</si>
  <si>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</si>
  <si>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</si>
  <si>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</si>
  <si>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</si>
  <si>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</si>
  <si>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</si>
  <si>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</si>
  <si>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</si>
  <si>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</si>
  <si>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</si>
  <si>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</si>
  <si>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</si>
  <si>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</si>
  <si>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</si>
  <si>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</si>
  <si>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</si>
  <si>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</si>
  <si>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</si>
  <si>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</si>
  <si>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</si>
  <si>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</si>
  <si>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</si>
  <si>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</si>
  <si>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</si>
  <si>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</si>
  <si>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</si>
  <si>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</si>
  <si>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</si>
  <si>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</si>
  <si>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</si>
  <si>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</si>
  <si>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</si>
  <si>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</si>
  <si>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</si>
  <si>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</si>
  <si>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</si>
  <si>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</si>
  <si>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</si>
  <si>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</si>
  <si>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</si>
  <si>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110055513813</t>
  </si>
  <si>
    <t>Area 31 CGP Facility</t>
  </si>
  <si>
    <t>110055513840</t>
  </si>
  <si>
    <t>Area 41 CGP Facility</t>
  </si>
  <si>
    <t>110055514064</t>
  </si>
  <si>
    <t>Area 51 CGP Facility</t>
  </si>
  <si>
    <t>110055514082</t>
  </si>
  <si>
    <t>Area 61 CGP Facility</t>
  </si>
  <si>
    <t>110055514091</t>
  </si>
  <si>
    <t>Area 71 CGP Facility</t>
  </si>
  <si>
    <t>110070209532</t>
  </si>
  <si>
    <t>Area 71B CGP Facility</t>
  </si>
  <si>
    <t>Nordheim</t>
  </si>
  <si>
    <t>78141</t>
  </si>
  <si>
    <t>DEWITT COUNTY</t>
  </si>
  <si>
    <t>110055514108</t>
  </si>
  <si>
    <t>Area 72 CGP Facility</t>
  </si>
  <si>
    <t>110055514117</t>
  </si>
  <si>
    <t>Area 81 CGP Facility</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</si>
  <si>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</si>
  <si>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</si>
  <si>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</si>
  <si>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</si>
  <si>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</si>
  <si>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</si>
  <si>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</si>
  <si>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</si>
  <si>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</si>
  <si>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</si>
  <si>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</si>
  <si>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</si>
  <si>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</si>
  <si>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</si>
  <si>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</si>
  <si>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</si>
  <si>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</si>
  <si>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</si>
  <si>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</si>
  <si>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</si>
  <si>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</si>
  <si>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</si>
  <si>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</si>
  <si>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</si>
  <si>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</si>
  <si>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</si>
  <si>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</si>
  <si>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</si>
  <si>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 COUNTY</t>
  </si>
  <si>
    <t>110060338255</t>
  </si>
  <si>
    <t>Arkema Inc.</t>
  </si>
  <si>
    <t>Memphis</t>
  </si>
  <si>
    <t>38127</t>
  </si>
  <si>
    <t>2571 Fite Rd</t>
  </si>
  <si>
    <t>110070081892</t>
  </si>
  <si>
    <t>Arkoma</t>
  </si>
  <si>
    <t>COAL COUNTY</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</si>
  <si>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</si>
  <si>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</si>
  <si>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</si>
  <si>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</si>
  <si>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</si>
  <si>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</si>
  <si>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</si>
  <si>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</si>
  <si>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</si>
  <si>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</si>
  <si>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</si>
  <si>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</si>
  <si>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</si>
  <si>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</si>
  <si>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</si>
  <si>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</si>
  <si>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</si>
  <si>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</si>
  <si>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</si>
  <si>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</si>
  <si>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</si>
  <si>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</si>
  <si>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</si>
  <si>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</si>
  <si>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</si>
  <si>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</si>
  <si>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</si>
  <si>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</si>
  <si>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</si>
  <si>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</si>
  <si>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</si>
  <si>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</si>
  <si>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</si>
  <si>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</si>
  <si>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</si>
  <si>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</si>
  <si>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</si>
  <si>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</si>
  <si>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</si>
  <si>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</si>
  <si>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</si>
  <si>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</si>
  <si>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</si>
  <si>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</si>
  <si>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</si>
  <si>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</si>
  <si>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</si>
  <si>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</si>
  <si>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Compressor Station</t>
  </si>
  <si>
    <t>Flushing</t>
  </si>
  <si>
    <t>43977</t>
  </si>
  <si>
    <t>74015 Flushing Waterworks Road</t>
  </si>
  <si>
    <t>Harrison</t>
  </si>
  <si>
    <t>Arrowhead Gas Plant</t>
  </si>
  <si>
    <t>Coyanosa</t>
  </si>
  <si>
    <t>79730</t>
  </si>
  <si>
    <t>2387 Hwy 1450</t>
  </si>
  <si>
    <t>110055506830</t>
  </si>
  <si>
    <t>Arrowhead Landfill</t>
  </si>
  <si>
    <t>Uniontown</t>
  </si>
  <si>
    <t>36786</t>
  </si>
  <si>
    <t>622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</si>
  <si>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</si>
  <si>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</si>
  <si>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</si>
  <si>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</si>
  <si>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</si>
  <si>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</si>
  <si>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</si>
  <si>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</si>
  <si>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</si>
  <si>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</si>
  <si>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</si>
  <si>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</si>
  <si>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</si>
  <si>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</si>
  <si>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</si>
  <si>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</si>
  <si>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</si>
  <si>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</si>
  <si>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</si>
  <si>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</si>
  <si>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</si>
  <si>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</si>
  <si>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</si>
  <si>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</si>
  <si>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</si>
  <si>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</si>
  <si>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</si>
  <si>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</si>
  <si>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</si>
  <si>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</si>
  <si>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</si>
  <si>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</si>
  <si>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</si>
  <si>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</si>
  <si>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</si>
  <si>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</si>
  <si>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</si>
  <si>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</si>
  <si>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</si>
  <si>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</si>
  <si>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</si>
  <si>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</si>
  <si>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</si>
  <si>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</si>
  <si>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</si>
  <si>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</si>
  <si>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</si>
  <si>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</si>
  <si>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</si>
  <si>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</si>
  <si>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</si>
  <si>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</si>
  <si>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</si>
  <si>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</si>
  <si>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</si>
  <si>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</si>
  <si>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</si>
  <si>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</si>
  <si>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</si>
  <si>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</si>
  <si>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</si>
  <si>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</si>
  <si>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</si>
  <si>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</si>
  <si>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</si>
  <si>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</si>
  <si>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</si>
  <si>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</si>
  <si>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</si>
  <si>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</si>
  <si>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</si>
  <si>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</si>
  <si>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</si>
  <si>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</si>
  <si>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</si>
  <si>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</si>
  <si>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</si>
  <si>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</si>
  <si>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</si>
  <si>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</si>
  <si>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</si>
  <si>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</si>
  <si>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</si>
  <si>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</si>
  <si>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</si>
  <si>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</si>
  <si>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</si>
  <si>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</si>
  <si>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</si>
  <si>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</si>
  <si>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</si>
  <si>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</si>
  <si>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</si>
  <si>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</si>
  <si>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</si>
  <si>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110043799654</t>
  </si>
  <si>
    <t>Atlanta Gas Light Company</t>
  </si>
  <si>
    <t>Atlanta</t>
  </si>
  <si>
    <t>30309</t>
  </si>
  <si>
    <t>Ten Peachtree Place</t>
  </si>
  <si>
    <t>FULTON COUNTY</t>
  </si>
  <si>
    <t>NN-LDC,W-LDC</t>
  </si>
  <si>
    <t>110043809509</t>
  </si>
  <si>
    <t>Atlantis, MMS Platform ID 02481, Complex ID 1223-1</t>
  </si>
  <si>
    <t>110043973153</t>
  </si>
  <si>
    <t>Atmos Energy Corporation - APT Howard</t>
  </si>
  <si>
    <t>Dallas</t>
  </si>
  <si>
    <t>75240</t>
  </si>
  <si>
    <t>5430 LBJ Freeway</t>
  </si>
  <si>
    <t>DALLAS COUNTY</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</si>
  <si>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</si>
  <si>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</si>
  <si>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</si>
  <si>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</si>
  <si>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</si>
  <si>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</si>
  <si>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</si>
  <si>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</si>
  <si>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</si>
  <si>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</si>
  <si>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</si>
  <si>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</si>
  <si>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</si>
  <si>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</si>
  <si>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</si>
  <si>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</si>
  <si>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</si>
  <si>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</si>
  <si>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</si>
  <si>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</si>
  <si>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</si>
  <si>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</si>
  <si>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</si>
  <si>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</si>
  <si>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</si>
  <si>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</si>
  <si>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</si>
  <si>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</si>
  <si>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</si>
  <si>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</si>
  <si>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</si>
  <si>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</si>
  <si>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</si>
  <si>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</si>
  <si>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</si>
  <si>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</si>
  <si>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</si>
  <si>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</si>
  <si>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</si>
  <si>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</si>
  <si>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</si>
  <si>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</si>
  <si>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</si>
  <si>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</si>
  <si>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</si>
  <si>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LLC</t>
  </si>
  <si>
    <t>Aurora</t>
  </si>
  <si>
    <t>68818</t>
  </si>
  <si>
    <t>1205 South O Road</t>
  </si>
  <si>
    <t>110024834036</t>
  </si>
  <si>
    <t>Aurora Generating Station</t>
  </si>
  <si>
    <t>AURORA</t>
  </si>
  <si>
    <t>60504</t>
  </si>
  <si>
    <t>2909 NORTH EOLA ROAD</t>
  </si>
  <si>
    <t>Dupage</t>
  </si>
  <si>
    <t>110058148437</t>
  </si>
  <si>
    <t>Aurubis Buffalo Inc.</t>
  </si>
  <si>
    <t>14207</t>
  </si>
  <si>
    <t>70 Sayre Street</t>
  </si>
  <si>
    <t>ERIE COUNTY</t>
  </si>
  <si>
    <t>110045552763</t>
  </si>
  <si>
    <t>Aux Sable Midstream - Palermo Conditioning Plant</t>
  </si>
  <si>
    <t>Palermo</t>
  </si>
  <si>
    <t>58769</t>
  </si>
  <si>
    <t>1638 74th Ave. NW</t>
  </si>
  <si>
    <t>MOUNTRAIL COUNTY</t>
  </si>
  <si>
    <t>110008062577</t>
  </si>
  <si>
    <t>Avago Technologies</t>
  </si>
  <si>
    <t>Fort Collins</t>
  </si>
  <si>
    <t>80525</t>
  </si>
  <si>
    <t>4380 Ziegler Road</t>
  </si>
  <si>
    <t>Avalon CGF 1</t>
  </si>
  <si>
    <t>Kermit</t>
  </si>
  <si>
    <t>79745</t>
  </si>
  <si>
    <t>31.87186, -103.70185</t>
  </si>
  <si>
    <t>Avalon CGF 2</t>
  </si>
  <si>
    <t>31.92159, -103.76169</t>
  </si>
  <si>
    <t>Loving</t>
  </si>
  <si>
    <t>Avalon CGF 3</t>
  </si>
  <si>
    <t>31.93325, -103.70842</t>
  </si>
  <si>
    <t>Avalon CGF 4</t>
  </si>
  <si>
    <t>31.89174, -103.67283</t>
  </si>
  <si>
    <t>110063744989</t>
  </si>
  <si>
    <t>Avalon Compressor Station</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</si>
  <si>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</si>
  <si>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</si>
  <si>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</si>
  <si>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</si>
  <si>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</si>
  <si>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</si>
  <si>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</si>
  <si>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</si>
  <si>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</si>
  <si>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</si>
  <si>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</si>
  <si>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</si>
  <si>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</si>
  <si>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</si>
  <si>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</si>
  <si>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</si>
  <si>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</si>
  <si>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</si>
  <si>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</si>
  <si>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</si>
  <si>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</si>
  <si>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</si>
  <si>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</si>
  <si>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</si>
  <si>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</si>
  <si>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</si>
  <si>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</si>
  <si>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</si>
  <si>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</si>
  <si>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</si>
  <si>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</si>
  <si>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</si>
  <si>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</si>
  <si>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</si>
  <si>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</si>
  <si>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</si>
  <si>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</si>
  <si>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</si>
  <si>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</si>
  <si>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</si>
  <si>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</si>
  <si>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</si>
  <si>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</si>
  <si>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</si>
  <si>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</si>
  <si>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</si>
  <si>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</si>
  <si>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</si>
  <si>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</si>
  <si>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</si>
  <si>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</si>
  <si>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</si>
  <si>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</si>
  <si>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</si>
  <si>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</si>
  <si>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</si>
  <si>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</si>
  <si>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</si>
  <si>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</si>
  <si>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</si>
  <si>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</si>
  <si>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</si>
  <si>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</si>
  <si>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</si>
  <si>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</si>
  <si>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</si>
  <si>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</si>
  <si>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</si>
  <si>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</si>
  <si>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</si>
  <si>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</si>
  <si>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</si>
  <si>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</si>
  <si>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</si>
  <si>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</si>
  <si>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</si>
  <si>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</si>
  <si>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</si>
  <si>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</si>
  <si>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</si>
  <si>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</si>
  <si>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</si>
  <si>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</si>
  <si>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</si>
  <si>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</si>
  <si>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</si>
  <si>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</si>
  <si>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</si>
  <si>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</si>
  <si>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</si>
  <si>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</si>
  <si>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</si>
  <si>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</si>
  <si>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</si>
  <si>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</si>
  <si>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</si>
  <si>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</si>
  <si>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</si>
  <si>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</si>
  <si>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</si>
  <si>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</si>
  <si>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</si>
  <si>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</si>
  <si>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</si>
  <si>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GARFIELD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</si>
  <si>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</si>
  <si>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</si>
  <si>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</si>
  <si>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</si>
  <si>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</si>
  <si>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</si>
  <si>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</si>
  <si>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</si>
  <si>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</si>
  <si>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</si>
  <si>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</si>
  <si>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</si>
  <si>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</si>
  <si>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</si>
  <si>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</si>
  <si>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</si>
  <si>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</si>
  <si>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</si>
  <si>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</si>
  <si>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</si>
  <si>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</si>
  <si>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</si>
  <si>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</si>
  <si>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</si>
  <si>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</si>
  <si>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</si>
  <si>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</si>
  <si>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</si>
  <si>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</si>
  <si>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</si>
  <si>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</si>
  <si>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</si>
  <si>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</si>
  <si>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</si>
  <si>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</si>
  <si>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</si>
  <si>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</si>
  <si>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</si>
  <si>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</si>
  <si>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</si>
  <si>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</si>
  <si>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</si>
  <si>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</si>
  <si>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</si>
  <si>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</si>
  <si>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</si>
  <si>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</si>
  <si>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</si>
  <si>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</si>
  <si>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</si>
  <si>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</si>
  <si>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</si>
  <si>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</si>
  <si>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</si>
  <si>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</si>
  <si>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</si>
  <si>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</si>
  <si>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</si>
  <si>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</si>
  <si>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</si>
  <si>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110041998005</t>
  </si>
  <si>
    <t>BASF Corporation</t>
  </si>
  <si>
    <t>Newport</t>
  </si>
  <si>
    <t>DE</t>
  </si>
  <si>
    <t>19804</t>
  </si>
  <si>
    <t>205 South James Street</t>
  </si>
  <si>
    <t>NEW CASTLE COUNTY</t>
  </si>
  <si>
    <t>110005670577</t>
  </si>
  <si>
    <t>McIntyre</t>
  </si>
  <si>
    <t>31054</t>
  </si>
  <si>
    <t>1277 Dedrick Road</t>
  </si>
  <si>
    <t>WILKINSON COUNTY</t>
  </si>
  <si>
    <t>110056960454</t>
  </si>
  <si>
    <t>Gordon</t>
  </si>
  <si>
    <t>31031</t>
  </si>
  <si>
    <t>Highway 18 Spur</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</si>
  <si>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</si>
  <si>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</si>
  <si>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</si>
  <si>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</si>
  <si>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</si>
  <si>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</si>
  <si>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</si>
  <si>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</si>
  <si>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</si>
  <si>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</si>
  <si>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</si>
  <si>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</si>
  <si>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</si>
  <si>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</si>
  <si>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</si>
  <si>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</si>
  <si>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</si>
  <si>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</si>
  <si>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</si>
  <si>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110002347489</t>
  </si>
  <si>
    <t>SHELLEY</t>
  </si>
  <si>
    <t>83274</t>
  </si>
  <si>
    <t>434 SOUTH EMERSON AVENUE</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</si>
  <si>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</si>
  <si>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</si>
  <si>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</si>
  <si>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</si>
  <si>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</si>
  <si>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</si>
  <si>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</si>
  <si>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</si>
  <si>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</si>
  <si>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</si>
  <si>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</si>
  <si>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</si>
  <si>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</si>
  <si>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</si>
  <si>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</si>
  <si>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</si>
  <si>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</si>
  <si>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</si>
  <si>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</si>
  <si>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</si>
  <si>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</si>
  <si>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110000443226</t>
  </si>
  <si>
    <t>BAYER CROPSCIENCE</t>
  </si>
  <si>
    <t>KANSAS CITY</t>
  </si>
  <si>
    <t>64120</t>
  </si>
  <si>
    <t>8400 HAWTHORN ROAD</t>
  </si>
  <si>
    <t>110007367321</t>
  </si>
  <si>
    <t>BAYOU SALE PRODUCTION FACILITY - BAYOU SALE FIELD</t>
  </si>
  <si>
    <t>FRANKLIN</t>
  </si>
  <si>
    <t>70538</t>
  </si>
  <si>
    <t>6972 HWY 317</t>
  </si>
  <si>
    <t>SAINT MARY</t>
  </si>
  <si>
    <t>110030493357</t>
  </si>
  <si>
    <t>BAYTOWN LANDFILL</t>
  </si>
  <si>
    <t>4791 TRI CITY BEACH RD</t>
  </si>
  <si>
    <t>110070081944</t>
  </si>
  <si>
    <t>BAYVIEW LANDFILL</t>
  </si>
  <si>
    <t>Elberta</t>
  </si>
  <si>
    <t>84626</t>
  </si>
  <si>
    <t>10800 South State Road 68, 764965</t>
  </si>
  <si>
    <t>UTAH COUNTY</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</si>
  <si>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</si>
  <si>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</si>
  <si>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</si>
  <si>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</si>
  <si>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</si>
  <si>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</si>
  <si>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</si>
  <si>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</si>
  <si>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</si>
  <si>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</si>
  <si>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</si>
  <si>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</si>
  <si>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</si>
  <si>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</si>
  <si>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</si>
  <si>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</si>
  <si>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</si>
  <si>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</si>
  <si>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</si>
  <si>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 COUNTY</t>
  </si>
  <si>
    <t>BEAR MOUNTAIN LIMITED</t>
  </si>
  <si>
    <t>110009495901</t>
  </si>
  <si>
    <t>BEAUMONT POLYETHYLENE PLANT</t>
  </si>
  <si>
    <t>77713</t>
  </si>
  <si>
    <t>11440 HWY 90 WEST</t>
  </si>
  <si>
    <t>110000557095</t>
  </si>
  <si>
    <t>BEAVER CREEK GAS PLANT</t>
  </si>
  <si>
    <t>RIVERTON</t>
  </si>
  <si>
    <t>82501</t>
  </si>
  <si>
    <t>380 Beaver Creek Road</t>
  </si>
  <si>
    <t>FREMONT COUNTY</t>
  </si>
  <si>
    <t>110067543484</t>
  </si>
  <si>
    <t>BECKVILLE GAS PROCESSING PLANT</t>
  </si>
  <si>
    <t>BECKVILLE</t>
  </si>
  <si>
    <t>75631</t>
  </si>
  <si>
    <t>329 COUNTY ROAD 257</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</si>
  <si>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</si>
  <si>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</si>
  <si>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</si>
  <si>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</si>
  <si>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</si>
  <si>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</si>
  <si>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</si>
  <si>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</si>
  <si>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</si>
  <si>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</si>
  <si>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</si>
  <si>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</si>
  <si>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</si>
  <si>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</si>
  <si>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</si>
  <si>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</si>
  <si>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</si>
  <si>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</si>
  <si>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</si>
  <si>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</si>
  <si>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</si>
  <si>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</si>
  <si>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</si>
  <si>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</si>
  <si>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</si>
  <si>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</si>
  <si>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</si>
  <si>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</si>
  <si>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</si>
  <si>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</si>
  <si>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</si>
  <si>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</si>
  <si>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</si>
  <si>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</si>
  <si>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</si>
  <si>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</si>
  <si>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</si>
  <si>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</si>
  <si>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</si>
  <si>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</si>
  <si>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</si>
  <si>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</si>
  <si>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</si>
  <si>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</si>
  <si>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</si>
  <si>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</si>
  <si>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</si>
  <si>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</si>
  <si>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</si>
  <si>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</si>
  <si>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</si>
  <si>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</si>
  <si>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</si>
  <si>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</si>
  <si>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</si>
  <si>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</si>
  <si>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</si>
  <si>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110013980442</t>
  </si>
  <si>
    <t>BEULAH SANITARY LANDFILL</t>
  </si>
  <si>
    <t>HURLOCK</t>
  </si>
  <si>
    <t>21643</t>
  </si>
  <si>
    <t>6812 East New Market - Elwood Road</t>
  </si>
  <si>
    <t>110000592458</t>
  </si>
  <si>
    <t>BF GOODRICH TIRE MANUFACTURING</t>
  </si>
  <si>
    <t>WOODBURN</t>
  </si>
  <si>
    <t>46797</t>
  </si>
  <si>
    <t>18906 Old 24</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</si>
  <si>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</si>
  <si>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</si>
  <si>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</si>
  <si>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</si>
  <si>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</si>
  <si>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</si>
  <si>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</si>
  <si>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</si>
  <si>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</si>
  <si>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</si>
  <si>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</si>
  <si>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</si>
  <si>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</si>
  <si>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</si>
  <si>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</si>
  <si>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</si>
  <si>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</si>
  <si>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</si>
  <si>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</si>
  <si>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</si>
  <si>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</si>
  <si>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</si>
  <si>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</si>
  <si>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</si>
  <si>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</si>
  <si>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</si>
  <si>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</si>
  <si>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</si>
  <si>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</si>
  <si>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</si>
  <si>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</si>
  <si>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</si>
  <si>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</si>
  <si>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</si>
  <si>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</si>
  <si>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</si>
  <si>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</si>
  <si>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</si>
  <si>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</si>
  <si>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</si>
  <si>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</si>
  <si>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</si>
  <si>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</si>
  <si>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</si>
  <si>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</si>
  <si>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</si>
  <si>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</si>
  <si>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</si>
  <si>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</si>
  <si>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</si>
  <si>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</si>
  <si>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</si>
  <si>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</si>
  <si>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</si>
  <si>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</si>
  <si>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</si>
  <si>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</si>
  <si>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</si>
  <si>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</si>
  <si>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</si>
  <si>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</si>
  <si>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</si>
  <si>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</si>
  <si>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</si>
  <si>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</si>
  <si>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</si>
  <si>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</si>
  <si>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</si>
  <si>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</si>
  <si>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</si>
  <si>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</si>
  <si>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</si>
  <si>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</si>
  <si>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</si>
  <si>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</si>
  <si>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</si>
  <si>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</si>
  <si>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</si>
  <si>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</si>
  <si>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</si>
  <si>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</si>
  <si>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</si>
  <si>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</si>
  <si>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</si>
  <si>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</si>
  <si>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 PARISH</t>
  </si>
  <si>
    <t>110063126335</t>
  </si>
  <si>
    <t>BLACK DIAMOND GAS PLANT</t>
  </si>
  <si>
    <t>GRANBURY</t>
  </si>
  <si>
    <t>76048</t>
  </si>
  <si>
    <t>6610 LIPAN HWY</t>
  </si>
  <si>
    <t>HOOD COUNTY</t>
  </si>
  <si>
    <t>110009362732</t>
  </si>
  <si>
    <t>BLACK HAWK COUNTY SANITARY LANDFILL</t>
  </si>
  <si>
    <t>WATERLOO</t>
  </si>
  <si>
    <t>50701</t>
  </si>
  <si>
    <t>1509 EAST WASHBURN ROAD</t>
  </si>
  <si>
    <t>BLACK HAWK COUNTY</t>
  </si>
  <si>
    <t>110070082060</t>
  </si>
  <si>
    <t>BLACK HAWK SOUTHWEST GAS TREATING FACILITY</t>
  </si>
  <si>
    <t>233 Johnny Pokluda Rd</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</si>
  <si>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</si>
  <si>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</si>
  <si>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</si>
  <si>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</si>
  <si>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</si>
  <si>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</si>
  <si>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</si>
  <si>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</si>
  <si>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</si>
  <si>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</si>
  <si>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</si>
  <si>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</si>
  <si>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</si>
  <si>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</si>
  <si>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</si>
  <si>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</si>
  <si>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</si>
  <si>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</si>
  <si>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</si>
  <si>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</si>
  <si>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</si>
  <si>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</si>
  <si>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</si>
  <si>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</si>
  <si>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</si>
  <si>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</si>
  <si>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</si>
  <si>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</si>
  <si>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</si>
  <si>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</si>
  <si>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</si>
  <si>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</si>
  <si>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</si>
  <si>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</si>
  <si>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</si>
  <si>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</si>
  <si>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</si>
  <si>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</si>
  <si>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</si>
  <si>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</si>
  <si>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</si>
  <si>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</si>
  <si>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</si>
  <si>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</si>
  <si>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</si>
  <si>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</si>
  <si>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</si>
  <si>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</si>
  <si>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</si>
  <si>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CRANE COUNTY</t>
  </si>
  <si>
    <t>110070081929</t>
  </si>
  <si>
    <t>BLOOMFIELD CMP STN</t>
  </si>
  <si>
    <t>RIO ARRIBA COUNTY</t>
  </si>
  <si>
    <t>110000486723</t>
  </si>
  <si>
    <t>BLUE HERON PAPER COMPANY</t>
  </si>
  <si>
    <t>OREGON CITY</t>
  </si>
  <si>
    <t>97045</t>
  </si>
  <si>
    <t>419 MAIN STREET</t>
  </si>
  <si>
    <t>CLACKAMAS</t>
  </si>
  <si>
    <t>110056961257</t>
  </si>
  <si>
    <t>BLUE ISLAND PHENOL LLC</t>
  </si>
  <si>
    <t>BLUE ISLAND</t>
  </si>
  <si>
    <t>60406</t>
  </si>
  <si>
    <t>3350 WEST 131ST STREET</t>
  </si>
  <si>
    <t>COOK</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</si>
  <si>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</si>
  <si>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</si>
  <si>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</si>
  <si>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</si>
  <si>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</si>
  <si>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</si>
  <si>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</si>
  <si>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</si>
  <si>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</si>
  <si>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</si>
  <si>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</si>
  <si>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</si>
  <si>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</si>
  <si>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</si>
  <si>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</si>
  <si>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</si>
  <si>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</si>
  <si>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</si>
  <si>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</si>
  <si>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</si>
  <si>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</si>
  <si>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</si>
  <si>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</si>
  <si>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110000584662</t>
  </si>
  <si>
    <t>BOEING HELICOPTER DIV</t>
  </si>
  <si>
    <t>RIDLEY PARK</t>
  </si>
  <si>
    <t>19078</t>
  </si>
  <si>
    <t>110005312713</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</si>
  <si>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</si>
  <si>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</si>
  <si>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</si>
  <si>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</si>
  <si>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</si>
  <si>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</si>
  <si>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</si>
  <si>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</si>
  <si>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</si>
  <si>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</si>
  <si>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</si>
  <si>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</si>
  <si>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</si>
  <si>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</si>
  <si>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</si>
  <si>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</si>
  <si>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</si>
  <si>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</si>
  <si>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</si>
  <si>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</si>
  <si>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110014017447</t>
  </si>
  <si>
    <t>BOLTON ROAD LANDFILL</t>
  </si>
  <si>
    <t>ATLANTA</t>
  </si>
  <si>
    <t>30318</t>
  </si>
  <si>
    <t>2236 BOLTON RD NW</t>
  </si>
  <si>
    <t>110030562772</t>
  </si>
  <si>
    <t>BONANZA BIOENERGY, LLC</t>
  </si>
  <si>
    <t>GARDEN CITY</t>
  </si>
  <si>
    <t>67846</t>
  </si>
  <si>
    <t>2830 E US HIGHWAY 50</t>
  </si>
  <si>
    <t>FINNEY COUNTY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</si>
  <si>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</si>
  <si>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</si>
  <si>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</si>
  <si>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</si>
  <si>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</si>
  <si>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</si>
  <si>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</si>
  <si>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</si>
  <si>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</si>
  <si>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</si>
  <si>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</si>
  <si>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</si>
  <si>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</si>
  <si>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</si>
  <si>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</si>
  <si>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</si>
  <si>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</si>
  <si>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</si>
  <si>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</si>
  <si>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</si>
  <si>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</si>
  <si>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</si>
  <si>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</si>
  <si>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</si>
  <si>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</si>
  <si>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</si>
  <si>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</si>
  <si>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</si>
  <si>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</si>
  <si>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</si>
  <si>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</si>
  <si>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</si>
  <si>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</si>
  <si>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</si>
  <si>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</si>
  <si>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</si>
  <si>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</si>
  <si>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</si>
  <si>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</si>
  <si>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</si>
  <si>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</si>
  <si>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</si>
  <si>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</si>
  <si>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</si>
  <si>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</si>
  <si>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</si>
  <si>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</si>
  <si>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</si>
  <si>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</si>
  <si>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</si>
  <si>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</si>
  <si>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</si>
  <si>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</si>
  <si>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</si>
  <si>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</si>
  <si>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</si>
  <si>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</si>
  <si>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</si>
  <si>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</si>
  <si>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</si>
  <si>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</si>
  <si>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</si>
  <si>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110017300678</t>
  </si>
  <si>
    <t>BP NAPERVILLE COMPLEX</t>
  </si>
  <si>
    <t>NAPERVILLE</t>
  </si>
  <si>
    <t>60563</t>
  </si>
  <si>
    <t>150 WEST WARRENVILLE ROAD</t>
  </si>
  <si>
    <t>DUPAGE COUNTY</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</si>
  <si>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</si>
  <si>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</si>
  <si>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</si>
  <si>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</si>
  <si>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</si>
  <si>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</si>
  <si>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</si>
  <si>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</si>
  <si>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</si>
  <si>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</si>
  <si>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</si>
  <si>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</si>
  <si>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</si>
  <si>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</si>
  <si>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</si>
  <si>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</si>
  <si>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</si>
  <si>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 COUNTY</t>
  </si>
  <si>
    <t>110000709779</t>
  </si>
  <si>
    <t>BPE GPRP Grasslands Gas Plant</t>
  </si>
  <si>
    <t>Cartwright</t>
  </si>
  <si>
    <t>58838</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</si>
  <si>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</si>
  <si>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</si>
  <si>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</si>
  <si>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</si>
  <si>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</si>
  <si>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</si>
  <si>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</si>
  <si>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</si>
  <si>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110067215882</t>
  </si>
  <si>
    <t>BPXA CENTRAL COMPRESSOR PLANT</t>
  </si>
  <si>
    <t>Prudhoe Bay</t>
  </si>
  <si>
    <t>110067215864</t>
  </si>
  <si>
    <t>BPXA CENTRAL GAS FACILITY</t>
  </si>
  <si>
    <t>110070081803</t>
  </si>
  <si>
    <t>BPXA CENTRAL POWER STATION</t>
  </si>
  <si>
    <t>110067216079</t>
  </si>
  <si>
    <t>BPXA CRUDE OIL TOPPING UNIT, PRUDHOE BAY OPERATIONS CENTER, TARMAC CAMP</t>
  </si>
  <si>
    <t>110064434278</t>
  </si>
  <si>
    <t>BPXA FLOW STATION #1</t>
  </si>
  <si>
    <t>NORTH SLOPE</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</si>
  <si>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</si>
  <si>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</si>
  <si>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</si>
  <si>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</si>
  <si>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</si>
  <si>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</si>
  <si>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</si>
  <si>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</si>
  <si>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</si>
  <si>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</si>
  <si>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</si>
  <si>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</si>
  <si>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</si>
  <si>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</si>
  <si>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</si>
  <si>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</si>
  <si>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</si>
  <si>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</si>
  <si>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</si>
  <si>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</si>
  <si>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</si>
  <si>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</si>
  <si>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</si>
  <si>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</si>
  <si>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</si>
  <si>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</si>
  <si>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</si>
  <si>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</si>
  <si>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</si>
  <si>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</si>
  <si>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</si>
  <si>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</si>
  <si>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</si>
  <si>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</si>
  <si>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</si>
  <si>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</si>
  <si>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</si>
  <si>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</si>
  <si>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</si>
  <si>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</si>
  <si>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</si>
  <si>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</si>
  <si>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</si>
  <si>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</si>
  <si>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</si>
  <si>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</si>
  <si>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</si>
  <si>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</si>
  <si>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</si>
  <si>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</si>
  <si>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</si>
  <si>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</si>
  <si>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</si>
  <si>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</si>
  <si>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</si>
  <si>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</si>
  <si>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</si>
  <si>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</si>
  <si>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</si>
  <si>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</si>
  <si>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</si>
  <si>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</si>
  <si>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</si>
  <si>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</si>
  <si>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</si>
  <si>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</si>
  <si>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</si>
  <si>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</si>
  <si>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</si>
  <si>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</si>
  <si>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</si>
  <si>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</si>
  <si>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</si>
  <si>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</si>
  <si>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</si>
  <si>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69336</t>
  </si>
  <si>
    <t>10106 S. Railroad Ave.</t>
  </si>
  <si>
    <t>MORRILL COUNTY</t>
  </si>
  <si>
    <t>110028052354</t>
  </si>
  <si>
    <t>BRIDGEPORT GAS PROCESSING PLANT</t>
  </si>
  <si>
    <t>415 PRIVATE RD, 3502</t>
  </si>
  <si>
    <t>WISE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</si>
  <si>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</si>
  <si>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</si>
  <si>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</si>
  <si>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</si>
  <si>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</si>
  <si>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</si>
  <si>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</si>
  <si>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</si>
  <si>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</si>
  <si>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</si>
  <si>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</si>
  <si>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</si>
  <si>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</si>
  <si>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</si>
  <si>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</si>
  <si>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</si>
  <si>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</si>
  <si>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</si>
  <si>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</si>
  <si>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</si>
  <si>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</si>
  <si>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</si>
  <si>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</si>
  <si>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</si>
  <si>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</si>
  <si>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</si>
  <si>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</si>
  <si>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</si>
  <si>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</si>
  <si>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</si>
  <si>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</si>
  <si>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</si>
  <si>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</si>
  <si>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</si>
  <si>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</si>
  <si>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</si>
  <si>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</si>
  <si>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</si>
  <si>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</si>
  <si>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</si>
  <si>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</si>
  <si>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</si>
  <si>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</si>
  <si>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</si>
  <si>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</si>
  <si>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</si>
  <si>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</si>
  <si>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110019538231</t>
  </si>
  <si>
    <t>BROOKHAVEN LANDFILL &amp; RECYCLING AREA</t>
  </si>
  <si>
    <t>YAPHANK</t>
  </si>
  <si>
    <t>11980</t>
  </si>
  <si>
    <t>350 HORSEBLOCK RD</t>
  </si>
  <si>
    <t>SUFFOLK</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</si>
  <si>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</si>
  <si>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</si>
  <si>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</si>
  <si>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</si>
  <si>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</si>
  <si>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</si>
  <si>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</si>
  <si>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</si>
  <si>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</si>
  <si>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</si>
  <si>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</si>
  <si>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</si>
  <si>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</si>
  <si>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</si>
  <si>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</si>
  <si>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</si>
  <si>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</si>
  <si>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</si>
  <si>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</si>
  <si>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</si>
  <si>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</si>
  <si>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</si>
  <si>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</si>
  <si>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</si>
  <si>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</si>
  <si>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</si>
  <si>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</si>
  <si>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</si>
  <si>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</si>
  <si>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</si>
  <si>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</si>
  <si>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</si>
  <si>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</si>
  <si>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</si>
  <si>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</si>
  <si>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</si>
  <si>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</si>
  <si>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</si>
  <si>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</si>
  <si>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</si>
  <si>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</si>
  <si>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</si>
  <si>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</si>
  <si>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</si>
  <si>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</si>
  <si>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</si>
  <si>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</si>
  <si>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</si>
  <si>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</si>
  <si>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</si>
  <si>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</si>
  <si>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</si>
  <si>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</si>
  <si>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</si>
  <si>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</si>
  <si>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</si>
  <si>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</si>
  <si>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</si>
  <si>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</si>
  <si>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</si>
  <si>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</si>
  <si>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</si>
  <si>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</si>
  <si>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</si>
  <si>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</si>
  <si>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</si>
  <si>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</si>
  <si>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</si>
  <si>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</si>
  <si>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</si>
  <si>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</si>
  <si>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</si>
  <si>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</si>
  <si>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</si>
  <si>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</si>
  <si>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</si>
  <si>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</si>
  <si>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</si>
  <si>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</si>
  <si>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</si>
  <si>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</si>
  <si>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</si>
  <si>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</si>
  <si>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</si>
  <si>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</si>
  <si>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</si>
  <si>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</si>
  <si>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</si>
  <si>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</si>
  <si>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</si>
  <si>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</si>
  <si>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</si>
  <si>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</si>
  <si>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</si>
  <si>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</si>
  <si>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</si>
  <si>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</si>
  <si>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</si>
  <si>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</si>
  <si>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</si>
  <si>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</si>
  <si>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</si>
  <si>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</si>
  <si>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110000439918</t>
  </si>
  <si>
    <t>CAIRO</t>
  </si>
  <si>
    <t>62914</t>
  </si>
  <si>
    <t>203 34TH ST.</t>
  </si>
  <si>
    <t>ALEXANDER COUNTY</t>
  </si>
  <si>
    <t>110000367549</t>
  </si>
  <si>
    <t>1400 MARKET STREET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</si>
  <si>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</si>
  <si>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</si>
  <si>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</si>
  <si>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</si>
  <si>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</si>
  <si>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</si>
  <si>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</si>
  <si>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</si>
  <si>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</si>
  <si>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</si>
  <si>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</si>
  <si>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</si>
  <si>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</si>
  <si>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</si>
  <si>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t>
  </si>
  <si>
    <t>110038053682</t>
  </si>
  <si>
    <t>BURBANK CITY OF, PUBLIC WORKS DEPT</t>
  </si>
  <si>
    <t>BURBANK</t>
  </si>
  <si>
    <t>91504</t>
  </si>
  <si>
    <t>2500 N BEL AIRE DR</t>
  </si>
  <si>
    <t>LOS ANGELES</t>
  </si>
  <si>
    <t>110001983006</t>
  </si>
  <si>
    <t>BURLINGTON CNTY RESOURCE RECOVERY COMPLEX</t>
  </si>
  <si>
    <t>08022</t>
  </si>
  <si>
    <t>21939 COLUMBUS ROAD</t>
  </si>
  <si>
    <t>BURLINGTON COUNTY</t>
  </si>
  <si>
    <t>110000569803</t>
  </si>
  <si>
    <t>BURLINGTON RESOURCES_LOST CABIN</t>
  </si>
  <si>
    <t>Lysite</t>
  </si>
  <si>
    <t>82642</t>
  </si>
  <si>
    <t>165 LOST CABIN Road</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</si>
  <si>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</si>
  <si>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</si>
  <si>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</si>
  <si>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</si>
  <si>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</si>
  <si>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</si>
  <si>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</si>
  <si>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</si>
  <si>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</si>
  <si>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</si>
  <si>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</si>
  <si>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</si>
  <si>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110070081849</t>
  </si>
  <si>
    <t>BUSCH AGRICULTURAL RESOURCES - MOORHEAD</t>
  </si>
  <si>
    <t>2101 28TH STREET SOUTH</t>
  </si>
  <si>
    <t>CLAY</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</si>
  <si>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</si>
  <si>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</si>
  <si>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</si>
  <si>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</si>
  <si>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</si>
  <si>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</si>
  <si>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</si>
  <si>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</si>
  <si>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</si>
  <si>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</si>
  <si>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</si>
  <si>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</si>
  <si>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</si>
  <si>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</si>
  <si>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</si>
  <si>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</si>
  <si>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</si>
  <si>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</si>
  <si>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</si>
  <si>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</si>
  <si>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</si>
  <si>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</si>
  <si>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</si>
  <si>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</si>
  <si>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</si>
  <si>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</si>
  <si>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</si>
  <si>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</si>
  <si>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</si>
  <si>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</si>
  <si>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</si>
  <si>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</si>
  <si>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</si>
  <si>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</si>
  <si>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</si>
  <si>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</si>
  <si>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</si>
  <si>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</si>
  <si>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</si>
  <si>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</si>
  <si>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 COUNTY</t>
  </si>
  <si>
    <t>110054620978</t>
  </si>
  <si>
    <t>Bailey Mine-Crabapple Portal</t>
  </si>
  <si>
    <t>Wind Ridge</t>
  </si>
  <si>
    <t>15380</t>
  </si>
  <si>
    <t>192 Crabapple Rd.</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</si>
  <si>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</si>
  <si>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</si>
  <si>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</si>
  <si>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</si>
  <si>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</si>
  <si>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</si>
  <si>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</si>
  <si>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</si>
  <si>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</si>
  <si>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</si>
  <si>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</si>
  <si>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110070082267</t>
  </si>
  <si>
    <t>Baker Pl Rd Landfill</t>
  </si>
  <si>
    <t>Grovetown</t>
  </si>
  <si>
    <t>30813</t>
  </si>
  <si>
    <t>590 Baker Pl Rd</t>
  </si>
  <si>
    <t>110055511637</t>
  </si>
  <si>
    <t>Baker Road Treater</t>
  </si>
  <si>
    <t>Noble</t>
  </si>
  <si>
    <t>71462</t>
  </si>
  <si>
    <t>3379 HWY 482</t>
  </si>
  <si>
    <t>SABINE</t>
  </si>
  <si>
    <t>110011697075</t>
  </si>
  <si>
    <t>Baldwin Energy Complex</t>
  </si>
  <si>
    <t>BALDWIN</t>
  </si>
  <si>
    <t>62217</t>
  </si>
  <si>
    <t>10901 BALDWIN RD</t>
  </si>
  <si>
    <t>Randolph</t>
  </si>
  <si>
    <t>Bandera Compressor Station</t>
  </si>
  <si>
    <t>Bandera</t>
  </si>
  <si>
    <t>78003</t>
  </si>
  <si>
    <t>4995 Highway 16 South</t>
  </si>
  <si>
    <t>110067409726</t>
  </si>
  <si>
    <t>Banner Compressor Station</t>
  </si>
  <si>
    <t>New Milton</t>
  </si>
  <si>
    <t>26411</t>
  </si>
  <si>
    <t>4745 Meathouse Fork Rd</t>
  </si>
  <si>
    <t>DODDRIDGE COUNTY</t>
  </si>
  <si>
    <t>110043802141</t>
  </si>
  <si>
    <t>Bargath LLC - Crawford Trail CS</t>
  </si>
  <si>
    <t>Parachute</t>
  </si>
  <si>
    <t>MESA</t>
  </si>
  <si>
    <t>110003946008</t>
  </si>
  <si>
    <t>Barnes-Jewish Hospital</t>
  </si>
  <si>
    <t>63110</t>
  </si>
  <si>
    <t>1 Barnes Jewish Hospital Plaza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</si>
  <si>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</si>
  <si>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</si>
  <si>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</si>
  <si>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</si>
  <si>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</si>
  <si>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</si>
  <si>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</si>
  <si>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</si>
  <si>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</si>
  <si>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</si>
  <si>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</si>
  <si>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</si>
  <si>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</si>
  <si>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</si>
  <si>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</si>
  <si>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110040571011</t>
  </si>
  <si>
    <t>Barre Generating Station</t>
  </si>
  <si>
    <t>STANTON</t>
  </si>
  <si>
    <t>90680</t>
  </si>
  <si>
    <t>10670 DALE AVE</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</si>
  <si>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</si>
  <si>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</si>
  <si>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</si>
  <si>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</si>
  <si>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</si>
  <si>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</si>
  <si>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</si>
  <si>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</si>
  <si>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</si>
  <si>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</si>
  <si>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</si>
  <si>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</si>
  <si>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</si>
  <si>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</si>
  <si>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</si>
  <si>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</si>
  <si>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</si>
  <si>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</si>
  <si>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</si>
  <si>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</si>
  <si>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</si>
  <si>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</si>
  <si>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</si>
  <si>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</si>
  <si>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</si>
  <si>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</si>
  <si>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</si>
  <si>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</si>
  <si>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</si>
  <si>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</si>
  <si>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</si>
  <si>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</si>
  <si>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</si>
  <si>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</si>
  <si>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</si>
  <si>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</si>
  <si>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</si>
  <si>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</si>
  <si>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</si>
  <si>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</si>
  <si>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</si>
  <si>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</si>
  <si>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</si>
  <si>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</si>
  <si>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</si>
  <si>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110070082131</t>
  </si>
  <si>
    <t>Batesville</t>
  </si>
  <si>
    <t>Quaker City</t>
  </si>
  <si>
    <t>43773</t>
  </si>
  <si>
    <t>58380 St John Road</t>
  </si>
  <si>
    <t>NOBLE COUNTY</t>
  </si>
  <si>
    <t>110002226145</t>
  </si>
  <si>
    <t>Batesville Generation Facility</t>
  </si>
  <si>
    <t>38606</t>
  </si>
  <si>
    <t>200 INDUSTRIAL DRIVE</t>
  </si>
  <si>
    <t>Panola</t>
  </si>
  <si>
    <t>110000549522</t>
  </si>
  <si>
    <t>Baton Rouge Gas Plant</t>
  </si>
  <si>
    <t>PORT ALLEN</t>
  </si>
  <si>
    <t>70767</t>
  </si>
  <si>
    <t>1601 SAFE ENERGY DRIVE</t>
  </si>
  <si>
    <t>110070082503</t>
  </si>
  <si>
    <t>Battle Ridge Plant</t>
  </si>
  <si>
    <t>Cushing</t>
  </si>
  <si>
    <t>74023</t>
  </si>
  <si>
    <t>PAYNE COUNTY</t>
  </si>
  <si>
    <t>110058239981</t>
  </si>
  <si>
    <t>Battle Run Compressor Station</t>
  </si>
  <si>
    <t>Triadelphia</t>
  </si>
  <si>
    <t>26059</t>
  </si>
  <si>
    <t>OHIO</t>
  </si>
  <si>
    <t>110067123142</t>
  </si>
  <si>
    <t>Battlefield Gas Plant</t>
  </si>
  <si>
    <t>Mansfield</t>
  </si>
  <si>
    <t>71052</t>
  </si>
  <si>
    <t>3461 LA Highway 513</t>
  </si>
  <si>
    <t>DE SOTO PARISH</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</si>
  <si>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</si>
  <si>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</si>
  <si>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</si>
  <si>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</si>
  <si>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</si>
  <si>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</si>
  <si>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</si>
  <si>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</si>
  <si>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</si>
  <si>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</si>
  <si>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</si>
  <si>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</si>
  <si>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</si>
  <si>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</si>
  <si>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</si>
  <si>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</si>
  <si>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</si>
  <si>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</si>
  <si>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</si>
  <si>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</si>
  <si>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</si>
  <si>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</si>
  <si>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</si>
  <si>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</si>
  <si>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</si>
  <si>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</si>
  <si>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</si>
  <si>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</si>
  <si>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</si>
  <si>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</si>
  <si>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</si>
  <si>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</si>
  <si>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</si>
  <si>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</si>
  <si>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</si>
  <si>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</si>
  <si>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</si>
  <si>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</si>
  <si>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</si>
  <si>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</si>
  <si>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</si>
  <si>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</si>
  <si>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</si>
  <si>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110066845962</t>
  </si>
  <si>
    <t>Bayou Long Mobile Production Facility</t>
  </si>
  <si>
    <t>New Orleans</t>
  </si>
  <si>
    <t>70112</t>
  </si>
  <si>
    <t>ST. MARTIN PARISH</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</si>
  <si>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</si>
  <si>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</si>
  <si>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</si>
  <si>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</si>
  <si>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</si>
  <si>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</si>
  <si>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</si>
  <si>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</si>
  <si>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</si>
  <si>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</si>
  <si>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</si>
  <si>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</si>
  <si>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</si>
  <si>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</si>
  <si>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</si>
  <si>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</si>
  <si>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</si>
  <si>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</si>
  <si>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110070716034</t>
  </si>
  <si>
    <t>Bear Den Gas Plant</t>
  </si>
  <si>
    <t>58572</t>
  </si>
  <si>
    <t>110060292080</t>
  </si>
  <si>
    <t>Bear Draw - Bruin Compressor Station</t>
  </si>
  <si>
    <t>110040579424</t>
  </si>
  <si>
    <t>Bear Garden Generating Station</t>
  </si>
  <si>
    <t>New Canton</t>
  </si>
  <si>
    <t>23123</t>
  </si>
  <si>
    <t>2608 C.G.Woodson Road</t>
  </si>
  <si>
    <t>Buckingham</t>
  </si>
  <si>
    <t>110070209423</t>
  </si>
  <si>
    <t>Bearkat Cryogenic Plant</t>
  </si>
  <si>
    <t>Garden City</t>
  </si>
  <si>
    <t>79739</t>
  </si>
  <si>
    <t>GLASSCOCK COUNTY</t>
  </si>
  <si>
    <t>110012147747</t>
  </si>
  <si>
    <t>Beatrice</t>
  </si>
  <si>
    <t>BEATRICE</t>
  </si>
  <si>
    <t>68310</t>
  </si>
  <si>
    <t>20261 SW 61ST RD</t>
  </si>
  <si>
    <t>Gage</t>
  </si>
  <si>
    <t>110043793507</t>
  </si>
  <si>
    <t>Beatrice Compressor Station</t>
  </si>
  <si>
    <t>30694 US Hwy 77</t>
  </si>
  <si>
    <t>GAGE COUNTY</t>
  </si>
  <si>
    <t>110041528326</t>
  </si>
  <si>
    <t>Beaulieu Group, LLC Plant 830</t>
  </si>
  <si>
    <t>Dalton</t>
  </si>
  <si>
    <t>30722</t>
  </si>
  <si>
    <t>1510 Coronet Drive</t>
  </si>
  <si>
    <t>WHITFIELD</t>
  </si>
  <si>
    <t>110033444850</t>
  </si>
  <si>
    <t>Beaumont Terminal</t>
  </si>
  <si>
    <t>Nederland</t>
  </si>
  <si>
    <t>77627</t>
  </si>
  <si>
    <t>3900 Hwy 366</t>
  </si>
  <si>
    <t>110006858604</t>
  </si>
  <si>
    <t>CLATSKANIE</t>
  </si>
  <si>
    <t>97016</t>
  </si>
  <si>
    <t>80997 KALLUNKI ROAD</t>
  </si>
  <si>
    <t>110007384972</t>
  </si>
  <si>
    <t>Beaver Compressor Station</t>
  </si>
  <si>
    <t>Elmwood</t>
  </si>
  <si>
    <t>73932</t>
  </si>
  <si>
    <t>110070082369</t>
  </si>
  <si>
    <t>Beaver Dam Energy LLC</t>
  </si>
  <si>
    <t>175 Groff Lane</t>
  </si>
  <si>
    <t>110002053580</t>
  </si>
  <si>
    <t>Beaver Falls, LLC</t>
  </si>
  <si>
    <t>BEAVER FALLS</t>
  </si>
  <si>
    <t>13305</t>
  </si>
  <si>
    <t>9644 MAIN ST</t>
  </si>
  <si>
    <t>Lewis</t>
  </si>
  <si>
    <t>110007162658</t>
  </si>
  <si>
    <t>Beaver Gas Plant</t>
  </si>
  <si>
    <t>110004867546</t>
  </si>
  <si>
    <t>Beaver Station - Dominion Transmission, Inc</t>
  </si>
  <si>
    <t>Beaver Falls</t>
  </si>
  <si>
    <t>15010</t>
  </si>
  <si>
    <t>398 Thompson Run Rd</t>
  </si>
  <si>
    <t>110004853533</t>
  </si>
  <si>
    <t>Bechtelsville</t>
  </si>
  <si>
    <t>Barto</t>
  </si>
  <si>
    <t>19504</t>
  </si>
  <si>
    <t>467 Forgedale Rd.</t>
  </si>
  <si>
    <t>BERKS COUNTY</t>
  </si>
  <si>
    <t>110037976955</t>
  </si>
  <si>
    <t>Beckville</t>
  </si>
  <si>
    <t>PANOLA</t>
  </si>
  <si>
    <t>110005290540</t>
  </si>
  <si>
    <t>Bedford County Landfill</t>
  </si>
  <si>
    <t>Bedford</t>
  </si>
  <si>
    <t>24523</t>
  </si>
  <si>
    <t>1060 Recycle Road</t>
  </si>
  <si>
    <t>BEDFORD COUNTY</t>
  </si>
  <si>
    <t>110001749332</t>
  </si>
  <si>
    <t>Bee Ridge Landfill</t>
  </si>
  <si>
    <t>Sarasota</t>
  </si>
  <si>
    <t>34241</t>
  </si>
  <si>
    <t>8350 Bee Ridge Road</t>
  </si>
  <si>
    <t>SARASOTA COUNTY</t>
  </si>
  <si>
    <t>110055511165</t>
  </si>
  <si>
    <t>Beechfork Mine</t>
  </si>
  <si>
    <t>Helton</t>
  </si>
  <si>
    <t>40840</t>
  </si>
  <si>
    <t>5444 HWY 421</t>
  </si>
  <si>
    <t>LESLIE</t>
  </si>
  <si>
    <t>110000604141</t>
  </si>
  <si>
    <t>Belews Creek</t>
  </si>
  <si>
    <t>BELEWS CREEK</t>
  </si>
  <si>
    <t>27052</t>
  </si>
  <si>
    <t>3195 PINE HALL ROAD</t>
  </si>
  <si>
    <t>Stokes</t>
  </si>
  <si>
    <t>110044837683</t>
  </si>
  <si>
    <t>Belfield Gas Plant</t>
  </si>
  <si>
    <t>Belfield</t>
  </si>
  <si>
    <t>58622</t>
  </si>
  <si>
    <t>38th St. SW, 131 St. SW</t>
  </si>
  <si>
    <t>STARK COUNTY</t>
  </si>
  <si>
    <t>110070525533</t>
  </si>
  <si>
    <t>Belle Isle Battery I Production Facility</t>
  </si>
  <si>
    <t>Morgan City</t>
  </si>
  <si>
    <t>70380</t>
  </si>
  <si>
    <t>110010306720</t>
  </si>
  <si>
    <t>Belle River</t>
  </si>
  <si>
    <t>SAINT CLAIR HAVEN</t>
  </si>
  <si>
    <t>48054</t>
  </si>
  <si>
    <t>E CHINA TOWNSHIP</t>
  </si>
  <si>
    <t>Saint Clair</t>
  </si>
  <si>
    <t>Belle River Compressor Station</t>
  </si>
  <si>
    <t>E China Twp</t>
  </si>
  <si>
    <t>5440 Puttygut Road</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</si>
  <si>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</si>
  <si>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</si>
  <si>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</si>
  <si>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</si>
  <si>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</si>
  <si>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</si>
  <si>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</si>
  <si>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</si>
  <si>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</si>
  <si>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</si>
  <si>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</si>
  <si>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</si>
  <si>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 COUNTY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</si>
  <si>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</si>
  <si>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</si>
  <si>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</si>
  <si>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</si>
  <si>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</si>
  <si>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</si>
  <si>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</si>
  <si>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</si>
  <si>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</si>
  <si>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</si>
  <si>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</si>
  <si>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</si>
  <si>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</si>
  <si>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</si>
  <si>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</si>
  <si>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</si>
  <si>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</si>
  <si>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</si>
  <si>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</si>
  <si>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</si>
  <si>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</si>
  <si>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110055512495</t>
  </si>
  <si>
    <t>Bennington Compressor Station</t>
  </si>
  <si>
    <t>Bennington</t>
  </si>
  <si>
    <t>74723</t>
  </si>
  <si>
    <t>1213 Pipeline Rd.</t>
  </si>
  <si>
    <t>BRYAN COUNTY</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</si>
  <si>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</si>
  <si>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</si>
  <si>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</si>
  <si>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</si>
  <si>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</si>
  <si>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</si>
  <si>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</si>
  <si>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</si>
  <si>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</si>
  <si>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</si>
  <si>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</si>
  <si>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</si>
  <si>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</si>
  <si>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</si>
  <si>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</si>
  <si>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</si>
  <si>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</si>
  <si>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</si>
  <si>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</si>
  <si>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110070716037</t>
  </si>
  <si>
    <t>Berne</t>
  </si>
  <si>
    <t>Lewisville</t>
  </si>
  <si>
    <t>43754</t>
  </si>
  <si>
    <t>46552 Swazey Rd.</t>
  </si>
  <si>
    <t>110010317175</t>
  </si>
  <si>
    <t>Bernville Station</t>
  </si>
  <si>
    <t>Robesonia</t>
  </si>
  <si>
    <t>19551</t>
  </si>
  <si>
    <t>306 Station Rd</t>
  </si>
  <si>
    <t>Berks</t>
  </si>
  <si>
    <t>110001187028</t>
  </si>
  <si>
    <t>Berry Petroleum - Placerita</t>
  </si>
  <si>
    <t>NEWHALL</t>
  </si>
  <si>
    <t>91321</t>
  </si>
  <si>
    <t>25121 NORTH SIERRA HIGHWAY</t>
  </si>
  <si>
    <t>110030750186</t>
  </si>
  <si>
    <t>Bertrand Compressor Station</t>
  </si>
  <si>
    <t>Loomis</t>
  </si>
  <si>
    <t>68958</t>
  </si>
  <si>
    <t>73465 E Road</t>
  </si>
  <si>
    <t>PHELPS COUNTY</t>
  </si>
  <si>
    <t>110043798370</t>
  </si>
  <si>
    <t>Bethany</t>
  </si>
  <si>
    <t>De Berry</t>
  </si>
  <si>
    <t>75639</t>
  </si>
  <si>
    <t>110007192796</t>
  </si>
  <si>
    <t>Bethel Compressor Station</t>
  </si>
  <si>
    <t>Tennessee Colony</t>
  </si>
  <si>
    <t>75861</t>
  </si>
  <si>
    <t>1919 Anderson County Road 2608</t>
  </si>
  <si>
    <t>110055515447</t>
  </si>
  <si>
    <t>1779 County Road 2608</t>
  </si>
  <si>
    <t>110043793419</t>
  </si>
  <si>
    <t>Bethel Gas Treating Facility</t>
  </si>
  <si>
    <t>1760 Anderson County Rd 2608</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</si>
  <si>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</si>
  <si>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</si>
  <si>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</si>
  <si>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</si>
  <si>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</si>
  <si>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</si>
  <si>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</si>
  <si>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</si>
  <si>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</si>
  <si>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</si>
  <si>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</si>
  <si>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</si>
  <si>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</si>
  <si>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</si>
  <si>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</si>
  <si>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</si>
  <si>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</si>
  <si>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</si>
  <si>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</si>
  <si>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</si>
  <si>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</si>
  <si>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</si>
  <si>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</si>
  <si>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</si>
  <si>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</si>
  <si>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</si>
  <si>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110067569116</t>
  </si>
  <si>
    <t>Biewer Sawmill - Newton, LLC</t>
  </si>
  <si>
    <t>Newton</t>
  </si>
  <si>
    <t>39345</t>
  </si>
  <si>
    <t>331 Coliseum Drive</t>
  </si>
  <si>
    <t>NEWTON COUNTY</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</si>
  <si>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</si>
  <si>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</si>
  <si>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</si>
  <si>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</si>
  <si>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</si>
  <si>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</si>
  <si>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</si>
  <si>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</si>
  <si>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</si>
  <si>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</si>
  <si>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</si>
  <si>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</si>
  <si>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</si>
  <si>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</si>
  <si>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</si>
  <si>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</si>
  <si>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</si>
  <si>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</si>
  <si>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</si>
  <si>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</si>
  <si>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</si>
  <si>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</si>
  <si>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</si>
  <si>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</si>
  <si>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</si>
  <si>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110057068337</t>
  </si>
  <si>
    <t>Big Hole Compressor Station</t>
  </si>
  <si>
    <t>Craig</t>
  </si>
  <si>
    <t>81625</t>
  </si>
  <si>
    <t>37607 County Road 7</t>
  </si>
  <si>
    <t>MOFFAT COUNTY</t>
  </si>
  <si>
    <t>110005577027</t>
  </si>
  <si>
    <t>Big Piney Compressor Station</t>
  </si>
  <si>
    <t>BIG PINEY</t>
  </si>
  <si>
    <t>83113</t>
  </si>
  <si>
    <t>SUBLETTE</t>
  </si>
  <si>
    <t>110031001467</t>
  </si>
  <si>
    <t>Big River Resources Boyceville, LLC</t>
  </si>
  <si>
    <t>BOYCEVILLE</t>
  </si>
  <si>
    <t>54725</t>
  </si>
  <si>
    <t>N10185 370TH ST</t>
  </si>
  <si>
    <t>DUNN COUNTY</t>
  </si>
  <si>
    <t>Big River Steel LLC</t>
  </si>
  <si>
    <t>Osceola</t>
  </si>
  <si>
    <t>72370</t>
  </si>
  <si>
    <t>2027 E. State Hwy.198</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</si>
  <si>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</si>
  <si>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</si>
  <si>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</si>
  <si>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</si>
  <si>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</si>
  <si>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</si>
  <si>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</si>
  <si>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</si>
  <si>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</si>
  <si>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</si>
  <si>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</si>
  <si>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</si>
  <si>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</si>
  <si>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</si>
  <si>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</si>
  <si>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</si>
  <si>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</si>
  <si>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</si>
  <si>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</si>
  <si>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</si>
  <si>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</si>
  <si>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</si>
  <si>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</si>
  <si>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</si>
  <si>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</si>
  <si>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</si>
  <si>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</si>
  <si>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</si>
  <si>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</si>
  <si>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</si>
  <si>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</si>
  <si>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</si>
  <si>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</si>
  <si>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</si>
  <si>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</si>
  <si>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</si>
  <si>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</si>
  <si>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</si>
  <si>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</si>
  <si>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</si>
  <si>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</si>
  <si>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</si>
  <si>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</si>
  <si>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</si>
  <si>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</si>
  <si>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</si>
  <si>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</si>
  <si>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</si>
  <si>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</si>
  <si>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110070122610</t>
  </si>
  <si>
    <t>Birdsboro Power Project</t>
  </si>
  <si>
    <t>Birdsboro</t>
  </si>
  <si>
    <t>19508</t>
  </si>
  <si>
    <t>1 Armorcast Rd</t>
  </si>
  <si>
    <t>110043806851</t>
  </si>
  <si>
    <t>Bison Treating Facility</t>
  </si>
  <si>
    <t>110017409320</t>
  </si>
  <si>
    <t>Black Dog</t>
  </si>
  <si>
    <t>1400 BLACK DOG ROAD</t>
  </si>
  <si>
    <t>Dakota</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</si>
  <si>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</si>
  <si>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</si>
  <si>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</si>
  <si>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</si>
  <si>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</si>
  <si>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</si>
  <si>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</si>
  <si>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</si>
  <si>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</si>
  <si>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</si>
  <si>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</si>
  <si>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</si>
  <si>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</si>
  <si>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</si>
  <si>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</si>
  <si>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</si>
  <si>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</si>
  <si>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</si>
  <si>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</si>
  <si>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110070028366</t>
  </si>
  <si>
    <t>Black River Gas Processing Plant</t>
  </si>
  <si>
    <t>977 Bounds Rd</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</si>
  <si>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</si>
  <si>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</si>
  <si>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</si>
  <si>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</si>
  <si>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</si>
  <si>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</si>
  <si>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</si>
  <si>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</si>
  <si>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</si>
  <si>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</si>
  <si>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</si>
  <si>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</si>
  <si>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</si>
  <si>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</si>
  <si>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</si>
  <si>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</si>
  <si>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</si>
  <si>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</si>
  <si>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 COUNTY</t>
  </si>
  <si>
    <t>110064007382</t>
  </si>
  <si>
    <t>Blacksville Compressor Station</t>
  </si>
  <si>
    <t>Blacksville</t>
  </si>
  <si>
    <t>26521</t>
  </si>
  <si>
    <t>4960 Mason Dixon Highway</t>
  </si>
  <si>
    <t>MONONGALIA COUNTY</t>
  </si>
  <si>
    <t>Blessing Station</t>
  </si>
  <si>
    <t>Blessing</t>
  </si>
  <si>
    <t>77419</t>
  </si>
  <si>
    <t>4220 County Road 394</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</si>
  <si>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</si>
  <si>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</si>
  <si>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</si>
  <si>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</si>
  <si>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</si>
  <si>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</si>
  <si>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</si>
  <si>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</si>
  <si>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</si>
  <si>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</si>
  <si>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</si>
  <si>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</si>
  <si>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</si>
  <si>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</si>
  <si>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</si>
  <si>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</si>
  <si>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</si>
  <si>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</si>
  <si>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</si>
  <si>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</si>
  <si>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</si>
  <si>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</si>
  <si>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</si>
  <si>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110043798414</t>
  </si>
  <si>
    <t>Blue Mound Compressor Station</t>
  </si>
  <si>
    <t>Blue Mound</t>
  </si>
  <si>
    <t>62513</t>
  </si>
  <si>
    <t>2484 N 1400 E Rd</t>
  </si>
  <si>
    <t>110033244077</t>
  </si>
  <si>
    <t>76052</t>
  </si>
  <si>
    <t>Tarrant</t>
  </si>
  <si>
    <t>110070209473</t>
  </si>
  <si>
    <t>Blue Mountain Midstream - Chisholm Trail Plant</t>
  </si>
  <si>
    <t>Tuttle</t>
  </si>
  <si>
    <t>73089</t>
  </si>
  <si>
    <t>1475 N. Cemetary Rd</t>
  </si>
  <si>
    <t>110041182074</t>
  </si>
  <si>
    <t>Blue Mountain Midstream - Rothermel Compressor</t>
  </si>
  <si>
    <t>GROESBECK</t>
  </si>
  <si>
    <t>76642</t>
  </si>
  <si>
    <t>LIMESTONE</t>
  </si>
  <si>
    <t>110067543590</t>
  </si>
  <si>
    <t>Blue Racer Midstream LLC - Berne Plant</t>
  </si>
  <si>
    <t>46240 Swazey Road</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</si>
  <si>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</si>
  <si>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</si>
  <si>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</si>
  <si>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</si>
  <si>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</si>
  <si>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</si>
  <si>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</si>
  <si>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</si>
  <si>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</si>
  <si>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</si>
  <si>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</si>
  <si>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</si>
  <si>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</si>
  <si>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</si>
  <si>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</si>
  <si>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</si>
  <si>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</si>
  <si>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</si>
  <si>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</si>
  <si>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</si>
  <si>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</si>
  <si>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</si>
  <si>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</si>
  <si>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</si>
  <si>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</si>
  <si>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</si>
  <si>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</si>
  <si>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</si>
  <si>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</si>
  <si>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</si>
  <si>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</si>
  <si>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</si>
  <si>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</si>
  <si>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</si>
  <si>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</si>
  <si>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</si>
  <si>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</si>
  <si>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</si>
  <si>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</si>
  <si>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</si>
  <si>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110027226151</t>
  </si>
  <si>
    <t>Bluffview Power Plant</t>
  </si>
  <si>
    <t>755 MURRAY DRIVE</t>
  </si>
  <si>
    <t>San Juan</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</si>
  <si>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</si>
  <si>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</si>
  <si>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</si>
  <si>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</si>
  <si>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</si>
  <si>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</si>
  <si>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</si>
  <si>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</si>
  <si>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</si>
  <si>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</si>
  <si>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</si>
  <si>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</si>
  <si>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</si>
  <si>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</si>
  <si>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</si>
  <si>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</si>
  <si>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</si>
  <si>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110043808430</t>
  </si>
  <si>
    <t>Bobcat</t>
  </si>
  <si>
    <t>Port Barre</t>
  </si>
  <si>
    <t>70577</t>
  </si>
  <si>
    <t>19210 Hwy 190</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</si>
  <si>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</si>
  <si>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</si>
  <si>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</si>
  <si>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</si>
  <si>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</si>
  <si>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</si>
  <si>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</si>
  <si>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</si>
  <si>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</si>
  <si>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</si>
  <si>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</si>
  <si>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</si>
  <si>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</si>
  <si>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</si>
  <si>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</si>
  <si>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</si>
  <si>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</si>
  <si>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</si>
  <si>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</si>
  <si>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</si>
  <si>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</si>
  <si>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110008389564</t>
  </si>
  <si>
    <t>Boise Cascade Wood Products - Oakdale Operations</t>
  </si>
  <si>
    <t>Oakdale</t>
  </si>
  <si>
    <t>71463</t>
  </si>
  <si>
    <t>140 Van Ply Rd.</t>
  </si>
  <si>
    <t>ALLEN PARISH</t>
  </si>
  <si>
    <t>110055510861</t>
  </si>
  <si>
    <t>Boldman NG Liquids Extraction Facility</t>
  </si>
  <si>
    <t>Pikeville</t>
  </si>
  <si>
    <t>41501</t>
  </si>
  <si>
    <t>6072 Hurricane Road</t>
  </si>
  <si>
    <t>110043971556</t>
  </si>
  <si>
    <t>Bolster Compressor Station</t>
  </si>
  <si>
    <t>82834</t>
  </si>
  <si>
    <t>110043809901</t>
  </si>
  <si>
    <t>Bombsite-Nichols Compressor Station</t>
  </si>
  <si>
    <t>JOHNSON</t>
  </si>
  <si>
    <t>110015757670</t>
  </si>
  <si>
    <t>Bonanza</t>
  </si>
  <si>
    <t>VERNAL</t>
  </si>
  <si>
    <t>12500 EAST 25500 SOUTH</t>
  </si>
  <si>
    <t>Uintah</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</si>
  <si>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</si>
  <si>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</si>
  <si>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</si>
  <si>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</si>
  <si>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</si>
  <si>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</si>
  <si>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</si>
  <si>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</si>
  <si>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</si>
  <si>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</si>
  <si>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</si>
  <si>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</si>
  <si>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</si>
  <si>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WARD COUNTY</t>
  </si>
  <si>
    <t>110000357300</t>
  </si>
  <si>
    <t>Bonnell Aluminum, Inc.</t>
  </si>
  <si>
    <t>Newnan</t>
  </si>
  <si>
    <t>30263</t>
  </si>
  <si>
    <t>25 Bonnell St</t>
  </si>
  <si>
    <t>COWETA COUNTY</t>
  </si>
  <si>
    <t>110056961328</t>
  </si>
  <si>
    <t>37030</t>
  </si>
  <si>
    <t>54 Bonnell Lane</t>
  </si>
  <si>
    <t>SMITH COUNTY</t>
  </si>
  <si>
    <t>110043798432</t>
  </si>
  <si>
    <t>Boomvang Spar, East Breaks 643 Platform</t>
  </si>
  <si>
    <t>110013926528</t>
  </si>
  <si>
    <t>Boone County Sanitary Landfill</t>
  </si>
  <si>
    <t>Boone</t>
  </si>
  <si>
    <t>50036</t>
  </si>
  <si>
    <t>1268 224th Lane</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</si>
  <si>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</si>
  <si>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</si>
  <si>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</si>
  <si>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</si>
  <si>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</si>
  <si>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</si>
  <si>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</si>
  <si>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</si>
  <si>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</si>
  <si>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</si>
  <si>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</si>
  <si>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</si>
  <si>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</si>
  <si>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</si>
  <si>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</si>
  <si>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</si>
  <si>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</si>
  <si>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</si>
  <si>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</si>
  <si>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</si>
  <si>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</si>
  <si>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</si>
  <si>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</si>
  <si>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</si>
  <si>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</si>
  <si>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</si>
  <si>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</si>
  <si>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</si>
  <si>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</si>
  <si>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</si>
  <si>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</si>
  <si>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</si>
  <si>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</si>
  <si>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</si>
  <si>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</si>
  <si>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</si>
  <si>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</si>
  <si>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</si>
  <si>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</si>
  <si>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</si>
  <si>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</si>
  <si>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</si>
  <si>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</si>
  <si>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</si>
  <si>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</si>
  <si>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</si>
  <si>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</si>
  <si>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</si>
  <si>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</si>
  <si>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</si>
  <si>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</si>
  <si>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</si>
  <si>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</si>
  <si>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</si>
  <si>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</si>
  <si>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</si>
  <si>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</si>
  <si>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</si>
  <si>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</si>
  <si>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</si>
  <si>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</si>
  <si>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</si>
  <si>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</si>
  <si>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</si>
  <si>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</si>
  <si>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</si>
  <si>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</si>
  <si>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</si>
  <si>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</si>
  <si>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</si>
  <si>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</si>
  <si>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</si>
  <si>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</si>
  <si>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</si>
  <si>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</si>
  <si>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</si>
  <si>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</si>
  <si>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</si>
  <si>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</si>
  <si>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</si>
  <si>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</si>
  <si>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</si>
  <si>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</si>
  <si>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</si>
  <si>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</si>
  <si>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</si>
  <si>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</si>
  <si>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</si>
  <si>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</si>
  <si>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</si>
  <si>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</si>
  <si>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110028092597</t>
  </si>
  <si>
    <t>Brayton Point</t>
  </si>
  <si>
    <t>SOMERSET</t>
  </si>
  <si>
    <t>02726</t>
  </si>
  <si>
    <t>BRAYTON POINT ROAD</t>
  </si>
  <si>
    <t>Bristol</t>
  </si>
  <si>
    <t>Brazos Midstream - Comanche Plant</t>
  </si>
  <si>
    <t>pecos</t>
  </si>
  <si>
    <t>79772</t>
  </si>
  <si>
    <t>1939 FM 1450 Pecos</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</si>
  <si>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</si>
  <si>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</si>
  <si>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</si>
  <si>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</si>
  <si>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</si>
  <si>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</si>
  <si>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</si>
  <si>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</si>
  <si>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</si>
  <si>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</si>
  <si>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</si>
  <si>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</si>
  <si>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</si>
  <si>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</si>
  <si>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</si>
  <si>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</si>
  <si>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</si>
  <si>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</si>
  <si>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</si>
  <si>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</si>
  <si>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</si>
  <si>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</si>
  <si>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</si>
  <si>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</si>
  <si>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</si>
  <si>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</si>
  <si>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</si>
  <si>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</si>
  <si>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NN-FRAC,W-ONSH</t>
  </si>
  <si>
    <t>110044916062</t>
  </si>
  <si>
    <t>Bridgeport Energy LLC</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</si>
  <si>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</si>
  <si>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</si>
  <si>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</si>
  <si>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</si>
  <si>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</si>
  <si>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</si>
  <si>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</si>
  <si>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</si>
  <si>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</si>
  <si>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</si>
  <si>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</si>
  <si>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</si>
  <si>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</si>
  <si>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110001858972</t>
  </si>
  <si>
    <t>Bridgestone Warren County</t>
  </si>
  <si>
    <t>MORRISON</t>
  </si>
  <si>
    <t>37357</t>
  </si>
  <si>
    <t>725 Bridgestone Drive</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</si>
  <si>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</si>
  <si>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</si>
  <si>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</si>
  <si>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</si>
  <si>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</si>
  <si>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</si>
  <si>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</si>
  <si>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</si>
  <si>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</si>
  <si>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</si>
  <si>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</si>
  <si>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</si>
  <si>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</si>
  <si>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</si>
  <si>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</si>
  <si>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</si>
  <si>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5 Research Parkway</t>
  </si>
  <si>
    <t>NEW HAVEN COUNTY</t>
  </si>
  <si>
    <t>110022506983</t>
  </si>
  <si>
    <t>Broad Canyon Landfill</t>
  </si>
  <si>
    <t>Naturita</t>
  </si>
  <si>
    <t>81422</t>
  </si>
  <si>
    <t>30120 HH31 Road</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</si>
  <si>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</si>
  <si>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</si>
  <si>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</si>
  <si>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</si>
  <si>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</si>
  <si>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</si>
  <si>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</si>
  <si>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</si>
  <si>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</si>
  <si>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</si>
  <si>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</si>
  <si>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</si>
  <si>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</si>
  <si>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</si>
  <si>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</si>
  <si>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</si>
  <si>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</si>
  <si>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</si>
  <si>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</si>
  <si>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</si>
  <si>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</si>
  <si>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</si>
  <si>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</si>
  <si>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</si>
  <si>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</si>
  <si>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</si>
  <si>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</si>
  <si>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</si>
  <si>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</si>
  <si>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</si>
  <si>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</si>
  <si>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</si>
  <si>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</si>
  <si>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</si>
  <si>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</si>
  <si>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</si>
  <si>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</si>
  <si>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</si>
  <si>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</si>
  <si>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</si>
  <si>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</si>
  <si>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</si>
  <si>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</si>
  <si>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</si>
  <si>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</si>
  <si>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</si>
  <si>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</si>
  <si>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</si>
  <si>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</si>
  <si>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</si>
  <si>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</si>
  <si>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</si>
  <si>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</si>
  <si>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</si>
  <si>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</si>
  <si>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</si>
  <si>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</si>
  <si>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</si>
  <si>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</si>
  <si>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</si>
  <si>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</si>
  <si>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</si>
  <si>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</si>
  <si>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</si>
  <si>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</si>
  <si>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</si>
  <si>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</si>
  <si>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</si>
  <si>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</si>
  <si>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</si>
  <si>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</si>
  <si>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</si>
  <si>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</si>
  <si>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</si>
  <si>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</si>
  <si>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</si>
  <si>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</si>
  <si>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</si>
  <si>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</si>
  <si>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</si>
  <si>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</si>
  <si>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</si>
  <si>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</si>
  <si>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</si>
  <si>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</si>
  <si>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</si>
  <si>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</si>
  <si>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</si>
  <si>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</si>
  <si>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</si>
  <si>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</si>
  <si>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</si>
  <si>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</si>
  <si>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</si>
  <si>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110001866623</t>
  </si>
  <si>
    <t>Bryan</t>
  </si>
  <si>
    <t>BRYAN</t>
  </si>
  <si>
    <t>77801</t>
  </si>
  <si>
    <t>601 ATKINS ST</t>
  </si>
  <si>
    <t>Brazos</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</si>
  <si>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</si>
  <si>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</si>
  <si>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</si>
  <si>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</si>
  <si>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</si>
  <si>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</si>
  <si>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</si>
  <si>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</si>
  <si>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</si>
  <si>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</si>
  <si>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</si>
  <si>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</si>
  <si>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</si>
  <si>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</si>
  <si>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</si>
  <si>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</si>
  <si>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</si>
  <si>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</si>
  <si>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</si>
  <si>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</si>
  <si>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</si>
  <si>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</si>
  <si>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</si>
  <si>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</si>
  <si>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</si>
  <si>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</si>
  <si>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</si>
  <si>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110067409067</t>
  </si>
  <si>
    <t>Buckeye Texas Processing LLC</t>
  </si>
  <si>
    <t>78409</t>
  </si>
  <si>
    <t>7209 Up River Road</t>
  </si>
  <si>
    <t>110055522028</t>
  </si>
  <si>
    <t>Bucking Horse Plant</t>
  </si>
  <si>
    <t>477 Cold Springs Road</t>
  </si>
  <si>
    <t>CONVERSE COUNTY</t>
  </si>
  <si>
    <t>110011740964</t>
  </si>
  <si>
    <t>Bucknell University</t>
  </si>
  <si>
    <t>Lewisburg</t>
  </si>
  <si>
    <t>17837</t>
  </si>
  <si>
    <t>1 Dent Drive</t>
  </si>
  <si>
    <t>110055521993</t>
  </si>
  <si>
    <t>Buffalo Creek Processing Plant</t>
  </si>
  <si>
    <t>Sayre</t>
  </si>
  <si>
    <t>73662</t>
  </si>
  <si>
    <t>11348 E 1170 Rd</t>
  </si>
  <si>
    <t>BECKHAM COUNTY</t>
  </si>
  <si>
    <t>110055079702</t>
  </si>
  <si>
    <t>Buffalo Lake Advanced Biofuels, LLC</t>
  </si>
  <si>
    <t>Buffalo Lake</t>
  </si>
  <si>
    <t>55314</t>
  </si>
  <si>
    <t>777 Borden Avenue West</t>
  </si>
  <si>
    <t>110064156014</t>
  </si>
  <si>
    <t>Buffalo Trace Distillery</t>
  </si>
  <si>
    <t>Frankfort</t>
  </si>
  <si>
    <t>113 Great Buffalo Trace</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</si>
  <si>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</si>
  <si>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</si>
  <si>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</si>
  <si>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</si>
  <si>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</si>
  <si>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</si>
  <si>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</si>
  <si>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</si>
  <si>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</si>
  <si>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</si>
  <si>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</si>
  <si>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</si>
  <si>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</si>
  <si>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</si>
  <si>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</si>
  <si>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</si>
  <si>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</si>
  <si>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</si>
  <si>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</si>
  <si>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</si>
  <si>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</si>
  <si>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</si>
  <si>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</si>
  <si>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</si>
  <si>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</si>
  <si>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</si>
  <si>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</si>
  <si>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</si>
  <si>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</si>
  <si>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</si>
  <si>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</si>
  <si>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</si>
  <si>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</si>
  <si>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</si>
  <si>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</si>
  <si>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</si>
  <si>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</si>
  <si>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</si>
  <si>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</si>
  <si>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</si>
  <si>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110000582012</t>
  </si>
  <si>
    <t>Burlington Generating Station</t>
  </si>
  <si>
    <t>08016</t>
  </si>
  <si>
    <t>C,D,W-LNGSTG</t>
  </si>
  <si>
    <t>Petroleum and Natural Gas Systems,Power Plants</t>
  </si>
  <si>
    <t>110055515456</t>
  </si>
  <si>
    <t>Burnell Compressor Station</t>
  </si>
  <si>
    <t>Kennedy</t>
  </si>
  <si>
    <t>78118</t>
  </si>
  <si>
    <t>1141 County Road 141</t>
  </si>
  <si>
    <t>KARNES COUNTY</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</si>
  <si>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</si>
  <si>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</si>
  <si>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</si>
  <si>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</si>
  <si>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</si>
  <si>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</si>
  <si>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</si>
  <si>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</si>
  <si>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</si>
  <si>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</si>
  <si>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</si>
  <si>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</si>
  <si>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</si>
  <si>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</si>
  <si>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</si>
  <si>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CUSTER</t>
  </si>
  <si>
    <t>110007669380</t>
  </si>
  <si>
    <t>Butler-Warner Generation Plant</t>
  </si>
  <si>
    <t>FAYETTEVILLE</t>
  </si>
  <si>
    <t>28312</t>
  </si>
  <si>
    <t>2274 CUSTER AVE</t>
  </si>
  <si>
    <t>Cumberland</t>
  </si>
  <si>
    <t>110007083253</t>
  </si>
  <si>
    <t>Button Gwinnett Landfill</t>
  </si>
  <si>
    <t>Lawrenceville</t>
  </si>
  <si>
    <t>30044</t>
  </si>
  <si>
    <t>70 Arnold Road</t>
  </si>
  <si>
    <t>110070716012</t>
  </si>
  <si>
    <t>Byars Lake Compressor Station</t>
  </si>
  <si>
    <t>Byars</t>
  </si>
  <si>
    <t>74831</t>
  </si>
  <si>
    <t>MCCLAIN COUNTY</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</si>
  <si>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</si>
  <si>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</si>
  <si>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</si>
  <si>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</si>
  <si>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</si>
  <si>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</si>
  <si>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</si>
  <si>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</si>
  <si>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</si>
  <si>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</si>
  <si>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</si>
  <si>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</si>
  <si>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</si>
  <si>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</si>
  <si>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</si>
  <si>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</si>
  <si>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</si>
  <si>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</si>
  <si>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</si>
  <si>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</si>
  <si>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</si>
  <si>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</si>
  <si>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</si>
  <si>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</si>
  <si>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</si>
  <si>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</si>
  <si>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</si>
  <si>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</si>
  <si>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</si>
  <si>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</si>
  <si>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</si>
  <si>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</si>
  <si>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</si>
  <si>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</si>
  <si>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</si>
  <si>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</si>
  <si>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</si>
  <si>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</si>
  <si>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</si>
  <si>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</si>
  <si>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</si>
  <si>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</si>
  <si>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</si>
  <si>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</si>
  <si>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</si>
  <si>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</si>
  <si>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</si>
  <si>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</si>
  <si>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</si>
  <si>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</si>
  <si>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</si>
  <si>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</si>
  <si>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</si>
  <si>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</si>
  <si>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</si>
  <si>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</si>
  <si>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</si>
  <si>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</si>
  <si>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</si>
  <si>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</si>
  <si>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</si>
  <si>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</si>
  <si>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</si>
  <si>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</si>
  <si>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</si>
  <si>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</si>
  <si>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</si>
  <si>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</si>
  <si>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</si>
  <si>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</si>
  <si>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</si>
  <si>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</si>
  <si>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</si>
  <si>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</si>
  <si>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</si>
  <si>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</si>
  <si>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</si>
  <si>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</si>
  <si>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</si>
  <si>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</si>
  <si>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</si>
  <si>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</si>
  <si>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</si>
  <si>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</si>
  <si>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</si>
  <si>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</si>
  <si>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</si>
  <si>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</si>
  <si>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</si>
  <si>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</si>
  <si>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</si>
  <si>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</si>
  <si>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</si>
  <si>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</si>
  <si>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</si>
  <si>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</si>
  <si>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</si>
  <si>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</si>
  <si>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</si>
  <si>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</si>
  <si>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</si>
  <si>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</si>
  <si>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</si>
  <si>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</si>
  <si>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</si>
  <si>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</si>
  <si>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</si>
  <si>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</si>
  <si>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</si>
  <si>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</si>
  <si>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</si>
  <si>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</si>
  <si>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</si>
  <si>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</si>
  <si>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</si>
  <si>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</si>
  <si>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</si>
  <si>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</si>
  <si>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</si>
  <si>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110070081834</t>
  </si>
  <si>
    <t>CALUMET GAS PROCESSING PLT</t>
  </si>
  <si>
    <t>CALUMET</t>
  </si>
  <si>
    <t>73014</t>
  </si>
  <si>
    <t>14885 N. Ranch Rd.</t>
  </si>
  <si>
    <t>CANADIAN COUNTY</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</si>
  <si>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</si>
  <si>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</si>
  <si>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</si>
  <si>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</si>
  <si>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</si>
  <si>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</si>
  <si>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</si>
  <si>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</si>
  <si>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</si>
  <si>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</si>
  <si>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</si>
  <si>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</si>
  <si>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</si>
  <si>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</si>
  <si>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</si>
  <si>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</si>
  <si>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</si>
  <si>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</si>
  <si>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</si>
  <si>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</si>
  <si>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</si>
  <si>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</si>
  <si>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</si>
  <si>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</si>
  <si>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</si>
  <si>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</si>
  <si>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</si>
  <si>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</si>
  <si>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</si>
  <si>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</si>
  <si>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</si>
  <si>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</si>
  <si>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</si>
  <si>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</si>
  <si>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</si>
  <si>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</si>
  <si>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</si>
  <si>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</si>
  <si>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</si>
  <si>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</si>
  <si>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CAMERON</t>
  </si>
  <si>
    <t>110022789623</t>
  </si>
  <si>
    <t>CAMINO REAL LANDFILL</t>
  </si>
  <si>
    <t>SUNLAND PARK</t>
  </si>
  <si>
    <t>88063</t>
  </si>
  <si>
    <t>1000 Camino Real Blvd</t>
  </si>
  <si>
    <t>DONA ANA COUNTY</t>
  </si>
  <si>
    <t>110006108942</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</si>
  <si>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</si>
  <si>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</si>
  <si>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</si>
  <si>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</si>
  <si>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</si>
  <si>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</si>
  <si>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</si>
  <si>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</si>
  <si>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</si>
  <si>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</si>
  <si>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</si>
  <si>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</si>
  <si>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</si>
  <si>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</si>
  <si>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</si>
  <si>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</si>
  <si>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</si>
  <si>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</si>
  <si>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</si>
  <si>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</si>
  <si>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</si>
  <si>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</si>
  <si>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</si>
  <si>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</si>
  <si>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</si>
  <si>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</si>
  <si>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</si>
  <si>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</si>
  <si>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</si>
  <si>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</si>
  <si>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</si>
  <si>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</si>
  <si>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</si>
  <si>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</si>
  <si>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</si>
  <si>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</si>
  <si>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</si>
  <si>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</si>
  <si>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</si>
  <si>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</si>
  <si>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</si>
  <si>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</si>
  <si>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</si>
  <si>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</si>
  <si>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</si>
  <si>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</si>
  <si>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</si>
  <si>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</si>
  <si>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20003</t>
  </si>
  <si>
    <t>25 E STREET SOUTHEAST</t>
  </si>
  <si>
    <t>110010557628</t>
  </si>
  <si>
    <t>CARAUSTAR MILL GROUP INC AUSTELL BOXBOARD MILLS</t>
  </si>
  <si>
    <t>AUSTELL</t>
  </si>
  <si>
    <t>30106</t>
  </si>
  <si>
    <t>3400 JOE JERKINS BOULEVARD</t>
  </si>
  <si>
    <t>COBB COUNTY</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</si>
  <si>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</si>
  <si>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</si>
  <si>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</si>
  <si>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</si>
  <si>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</si>
  <si>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</si>
  <si>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</si>
  <si>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</si>
  <si>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</si>
  <si>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</si>
  <si>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</si>
  <si>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</si>
  <si>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</si>
  <si>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</si>
  <si>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</si>
  <si>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</si>
  <si>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</si>
  <si>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</si>
  <si>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</si>
  <si>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</si>
  <si>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</si>
  <si>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</si>
  <si>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</si>
  <si>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</si>
  <si>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</si>
  <si>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</si>
  <si>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</si>
  <si>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</si>
  <si>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</si>
  <si>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</si>
  <si>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</si>
  <si>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</si>
  <si>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</si>
  <si>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</si>
  <si>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</si>
  <si>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</si>
  <si>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</si>
  <si>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</si>
  <si>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</si>
  <si>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</si>
  <si>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</si>
  <si>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</si>
  <si>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</si>
  <si>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</si>
  <si>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</si>
  <si>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</si>
  <si>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</si>
  <si>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</si>
  <si>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</si>
  <si>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</si>
  <si>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</si>
  <si>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</si>
  <si>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</si>
  <si>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</si>
  <si>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</si>
  <si>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</si>
  <si>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</si>
  <si>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</si>
  <si>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</si>
  <si>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</si>
  <si>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</si>
  <si>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</si>
  <si>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</si>
  <si>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</si>
  <si>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</si>
  <si>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</si>
  <si>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</si>
  <si>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</si>
  <si>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</si>
  <si>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</si>
  <si>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</si>
  <si>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</si>
  <si>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</si>
  <si>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</si>
  <si>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</si>
  <si>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</si>
  <si>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</si>
  <si>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</si>
  <si>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</si>
  <si>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</si>
  <si>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</si>
  <si>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</si>
  <si>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</si>
  <si>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</si>
  <si>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</si>
  <si>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</si>
  <si>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</si>
  <si>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</si>
  <si>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</si>
  <si>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</si>
  <si>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</si>
  <si>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</si>
  <si>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</si>
  <si>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</si>
  <si>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</si>
  <si>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</si>
  <si>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</si>
  <si>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</si>
  <si>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</si>
  <si>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</si>
  <si>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</si>
  <si>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</si>
  <si>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</si>
  <si>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</si>
  <si>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</si>
  <si>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</si>
  <si>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</si>
  <si>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</si>
  <si>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</si>
  <si>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</si>
  <si>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</si>
  <si>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</si>
  <si>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</si>
  <si>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</si>
  <si>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</si>
  <si>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</si>
  <si>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</si>
  <si>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</si>
  <si>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</si>
  <si>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</si>
  <si>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</si>
  <si>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</si>
  <si>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</si>
  <si>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</si>
  <si>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</si>
  <si>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</si>
  <si>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</si>
  <si>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</si>
  <si>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</si>
  <si>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</si>
  <si>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</si>
  <si>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</si>
  <si>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</si>
  <si>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</si>
  <si>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</si>
  <si>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</si>
  <si>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</si>
  <si>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</si>
  <si>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</si>
  <si>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</si>
  <si>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</si>
  <si>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</si>
  <si>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</si>
  <si>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</si>
  <si>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</si>
  <si>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</si>
  <si>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</si>
  <si>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</si>
  <si>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C,NN-FRAC</t>
  </si>
  <si>
    <t>110000587188</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</si>
  <si>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</si>
  <si>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</si>
  <si>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</si>
  <si>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</si>
  <si>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</si>
  <si>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</si>
  <si>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</si>
  <si>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</si>
  <si>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</si>
  <si>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</si>
  <si>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</si>
  <si>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</si>
  <si>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</si>
  <si>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</si>
  <si>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</si>
  <si>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</si>
  <si>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</si>
  <si>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</si>
  <si>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</si>
  <si>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</si>
  <si>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</si>
  <si>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</si>
  <si>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</si>
  <si>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</si>
  <si>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</si>
  <si>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</si>
  <si>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</si>
  <si>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</si>
  <si>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</si>
  <si>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</si>
  <si>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</si>
  <si>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</si>
  <si>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</si>
  <si>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</si>
  <si>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</si>
  <si>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</si>
  <si>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</si>
  <si>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</si>
  <si>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</si>
  <si>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</si>
  <si>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</si>
  <si>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</si>
  <si>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</si>
  <si>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</si>
  <si>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</si>
  <si>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</si>
  <si>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</si>
  <si>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</si>
  <si>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</si>
  <si>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</si>
  <si>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</si>
  <si>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</si>
  <si>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</si>
  <si>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</si>
  <si>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</si>
  <si>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</si>
  <si>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</si>
  <si>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</si>
  <si>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</si>
  <si>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</si>
  <si>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</si>
  <si>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</si>
  <si>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</si>
  <si>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</si>
  <si>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</si>
  <si>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</si>
  <si>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</si>
  <si>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</si>
  <si>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</si>
  <si>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</si>
  <si>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</si>
  <si>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</si>
  <si>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</si>
  <si>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</si>
  <si>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</si>
  <si>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</si>
  <si>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</si>
  <si>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110007012972</t>
  </si>
  <si>
    <t>CARRACAS Central Delivery Point</t>
  </si>
  <si>
    <t>RIO ARRIBA</t>
  </si>
  <si>
    <t>110043972742</t>
  </si>
  <si>
    <t>CARROLL COUNTY SOLID WASTE MANAGEMENT COMMISSION</t>
  </si>
  <si>
    <t>CARROLL</t>
  </si>
  <si>
    <t>51401</t>
  </si>
  <si>
    <t>19111 KITTYHAWK AVE</t>
  </si>
  <si>
    <t>110001864439</t>
  </si>
  <si>
    <t>CARTER VALLEY LANDFILL</t>
  </si>
  <si>
    <t>2825 CARTER' VALLEY ROAD</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</si>
  <si>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</si>
  <si>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</si>
  <si>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</si>
  <si>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</si>
  <si>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</si>
  <si>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</si>
  <si>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</si>
  <si>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</si>
  <si>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</si>
  <si>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</si>
  <si>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</si>
  <si>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</si>
  <si>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</si>
  <si>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</si>
  <si>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</si>
  <si>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</si>
  <si>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</si>
  <si>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</si>
  <si>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</si>
  <si>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</si>
  <si>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</si>
  <si>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</si>
  <si>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</si>
  <si>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</si>
  <si>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</si>
  <si>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</si>
  <si>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</si>
  <si>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</si>
  <si>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</si>
  <si>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</si>
  <si>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</si>
  <si>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</si>
  <si>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</si>
  <si>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</si>
  <si>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</si>
  <si>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</si>
  <si>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</si>
  <si>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</si>
  <si>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</si>
  <si>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</si>
  <si>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</si>
  <si>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</si>
  <si>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</si>
  <si>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</si>
  <si>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</si>
  <si>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</si>
  <si>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</si>
  <si>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</si>
  <si>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</si>
  <si>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</si>
  <si>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</si>
  <si>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</si>
  <si>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</si>
  <si>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</si>
  <si>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</si>
  <si>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</si>
  <si>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</si>
  <si>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</si>
  <si>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</si>
  <si>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</si>
  <si>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</si>
  <si>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</si>
  <si>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</si>
  <si>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</si>
  <si>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</si>
  <si>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</si>
  <si>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</si>
  <si>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</si>
  <si>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</si>
  <si>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</si>
  <si>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</si>
  <si>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</si>
  <si>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</si>
  <si>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</si>
  <si>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</si>
  <si>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</si>
  <si>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</si>
  <si>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</si>
  <si>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</si>
  <si>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</si>
  <si>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</si>
  <si>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</si>
  <si>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</si>
  <si>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</si>
  <si>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</si>
  <si>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</si>
  <si>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</si>
  <si>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</si>
  <si>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</si>
  <si>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</si>
  <si>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</si>
  <si>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</si>
  <si>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</si>
  <si>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</si>
  <si>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</si>
  <si>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</si>
  <si>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</si>
  <si>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</si>
  <si>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</si>
  <si>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</si>
  <si>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</si>
  <si>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</si>
  <si>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</si>
  <si>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</si>
  <si>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</si>
  <si>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</si>
  <si>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</si>
  <si>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</si>
  <si>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</si>
  <si>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</si>
  <si>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</si>
  <si>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</si>
  <si>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</si>
  <si>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</si>
  <si>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</si>
  <si>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</si>
  <si>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</si>
  <si>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</si>
  <si>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</si>
  <si>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</si>
  <si>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</si>
  <si>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</si>
  <si>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</si>
  <si>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</si>
  <si>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</si>
  <si>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</si>
  <si>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</si>
  <si>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</si>
  <si>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</si>
  <si>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</si>
  <si>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</si>
  <si>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</si>
  <si>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</si>
  <si>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</si>
  <si>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</si>
  <si>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</si>
  <si>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</si>
  <si>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</si>
  <si>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</si>
  <si>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</si>
  <si>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</si>
  <si>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</si>
  <si>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</si>
  <si>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</si>
  <si>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</si>
  <si>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</si>
  <si>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</si>
  <si>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</si>
  <si>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</si>
  <si>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</si>
  <si>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</si>
  <si>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</si>
  <si>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</si>
  <si>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</si>
  <si>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</si>
  <si>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</si>
  <si>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</si>
  <si>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</si>
  <si>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</si>
  <si>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</si>
  <si>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</si>
  <si>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</si>
  <si>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</si>
  <si>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</si>
  <si>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</si>
  <si>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</si>
  <si>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</si>
  <si>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</si>
  <si>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</si>
  <si>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</si>
  <si>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</si>
  <si>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</si>
  <si>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</si>
  <si>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</si>
  <si>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</si>
  <si>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</si>
  <si>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</si>
  <si>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</si>
  <si>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</si>
  <si>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</si>
  <si>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</si>
  <si>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</si>
  <si>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</si>
  <si>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</si>
  <si>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</si>
  <si>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</si>
  <si>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</si>
  <si>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</si>
  <si>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</si>
  <si>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110001837380</t>
  </si>
  <si>
    <t>CENTRAL SANITARY LANDFILL</t>
  </si>
  <si>
    <t>21841</t>
  </si>
  <si>
    <t>7091 CENTRAL SITE LANE</t>
  </si>
  <si>
    <t>110022477835</t>
  </si>
  <si>
    <t>PIERSON</t>
  </si>
  <si>
    <t>49339</t>
  </si>
  <si>
    <t>21545 CANNONSVILLE RD</t>
  </si>
  <si>
    <t>MONTCALM COUNTY</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</si>
  <si>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</si>
  <si>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</si>
  <si>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</si>
  <si>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</si>
  <si>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</si>
  <si>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</si>
  <si>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</si>
  <si>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</si>
  <si>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</si>
  <si>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</si>
  <si>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</si>
  <si>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</si>
  <si>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</si>
  <si>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</si>
  <si>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</si>
  <si>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</si>
  <si>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</si>
  <si>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</si>
  <si>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</si>
  <si>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</si>
  <si>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</si>
  <si>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CALHOUN</t>
  </si>
  <si>
    <t>110014004996</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</si>
  <si>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</si>
  <si>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</si>
  <si>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</si>
  <si>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</si>
  <si>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</si>
  <si>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</si>
  <si>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</si>
  <si>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</si>
  <si>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</si>
  <si>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</si>
  <si>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</si>
  <si>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</si>
  <si>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</si>
  <si>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</si>
  <si>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</si>
  <si>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</si>
  <si>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</si>
  <si>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</si>
  <si>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</si>
  <si>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</si>
  <si>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</si>
  <si>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</si>
  <si>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</si>
  <si>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</si>
  <si>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</si>
  <si>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</si>
  <si>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</si>
  <si>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</si>
  <si>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</si>
  <si>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</si>
  <si>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</si>
  <si>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</si>
  <si>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</si>
  <si>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</si>
  <si>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</si>
  <si>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</si>
  <si>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</si>
  <si>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</si>
  <si>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</si>
  <si>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</si>
  <si>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</si>
  <si>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</si>
  <si>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</si>
  <si>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</si>
  <si>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</si>
  <si>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</si>
  <si>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</si>
  <si>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</si>
  <si>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</si>
  <si>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</si>
  <si>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</si>
  <si>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</si>
  <si>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</si>
  <si>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</si>
  <si>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</si>
  <si>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</si>
  <si>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</si>
  <si>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</si>
  <si>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</si>
  <si>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</si>
  <si>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</si>
  <si>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</si>
  <si>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</si>
  <si>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</si>
  <si>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</si>
  <si>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</si>
  <si>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</si>
  <si>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</si>
  <si>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</si>
  <si>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</si>
  <si>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</si>
  <si>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</si>
  <si>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</si>
  <si>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</si>
  <si>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</si>
  <si>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</si>
  <si>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</si>
  <si>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</si>
  <si>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</si>
  <si>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</si>
  <si>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</si>
  <si>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</si>
  <si>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</si>
  <si>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</si>
  <si>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</si>
  <si>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</si>
  <si>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</si>
  <si>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</si>
  <si>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</si>
  <si>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</si>
  <si>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</si>
  <si>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</si>
  <si>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</si>
  <si>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</si>
  <si>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</si>
  <si>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</si>
  <si>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</si>
  <si>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</si>
  <si>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</si>
  <si>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</si>
  <si>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</si>
  <si>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</si>
  <si>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</si>
  <si>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</si>
  <si>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</si>
  <si>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</si>
  <si>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</si>
  <si>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</si>
  <si>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</si>
  <si>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</si>
  <si>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</si>
  <si>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</si>
  <si>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</si>
  <si>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</si>
  <si>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</si>
  <si>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</si>
  <si>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</si>
  <si>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</si>
  <si>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</si>
  <si>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</si>
  <si>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</si>
  <si>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</si>
  <si>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</si>
  <si>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</si>
  <si>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</si>
  <si>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</si>
  <si>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</si>
  <si>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</si>
  <si>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</si>
  <si>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</si>
  <si>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</si>
  <si>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</si>
  <si>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</si>
  <si>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</si>
  <si>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</si>
  <si>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</si>
  <si>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</si>
  <si>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</si>
  <si>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</si>
  <si>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</si>
  <si>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</si>
  <si>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</si>
  <si>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</si>
  <si>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</si>
  <si>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</si>
  <si>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</si>
  <si>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</si>
  <si>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</si>
  <si>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</si>
  <si>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</si>
  <si>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</si>
  <si>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</si>
  <si>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</si>
  <si>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</si>
  <si>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</si>
  <si>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</si>
  <si>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</si>
  <si>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5470 N TWIN CITY HWY</t>
  </si>
  <si>
    <t>JEFFERSON</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</si>
  <si>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</si>
  <si>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</si>
  <si>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</si>
  <si>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</si>
  <si>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</si>
  <si>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</si>
  <si>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</si>
  <si>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</si>
  <si>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</si>
  <si>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</si>
  <si>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</si>
  <si>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</si>
  <si>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</si>
  <si>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</si>
  <si>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</si>
  <si>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</si>
  <si>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</si>
  <si>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</si>
  <si>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</si>
  <si>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</si>
  <si>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</si>
  <si>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</si>
  <si>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</si>
  <si>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</si>
  <si>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</si>
  <si>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</si>
  <si>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</si>
  <si>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</si>
  <si>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</si>
  <si>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</si>
  <si>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</si>
  <si>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</si>
  <si>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</si>
  <si>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</si>
  <si>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</si>
  <si>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</si>
  <si>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</si>
  <si>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</si>
  <si>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</si>
  <si>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</si>
  <si>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</si>
  <si>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</si>
  <si>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</si>
  <si>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</si>
  <si>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</si>
  <si>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</si>
  <si>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</si>
  <si>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</si>
  <si>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</si>
  <si>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</si>
  <si>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</si>
  <si>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</si>
  <si>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</si>
  <si>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</si>
  <si>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</si>
  <si>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</si>
  <si>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110013949362</t>
  </si>
  <si>
    <t>CHESSER ISLAND ROAD LANDFILL</t>
  </si>
  <si>
    <t>FOLKSTON</t>
  </si>
  <si>
    <t>31537</t>
  </si>
  <si>
    <t>CHARLTON COUNTY</t>
  </si>
  <si>
    <t>110007851468</t>
  </si>
  <si>
    <t>CHESTNUT RIDGE LANDFILL</t>
  </si>
  <si>
    <t>HEISKELL</t>
  </si>
  <si>
    <t>37754</t>
  </si>
  <si>
    <t>140 FLEENOR MILL ROAD</t>
  </si>
  <si>
    <t>110000322259</t>
  </si>
  <si>
    <t>CHEVRON OIL CO @ PERTH AMBOY REFINERY</t>
  </si>
  <si>
    <t>PERTH AMBOY</t>
  </si>
  <si>
    <t>08861</t>
  </si>
  <si>
    <t>1200 STATE STREET</t>
  </si>
  <si>
    <t>MIDDLESEX</t>
  </si>
  <si>
    <t>C,Y</t>
  </si>
  <si>
    <t>Refineries</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</si>
  <si>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</si>
  <si>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</si>
  <si>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</si>
  <si>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</si>
  <si>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</si>
  <si>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</si>
  <si>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</si>
  <si>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</si>
  <si>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</si>
  <si>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</si>
  <si>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</si>
  <si>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</si>
  <si>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</si>
  <si>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</si>
  <si>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</si>
  <si>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</si>
  <si>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</si>
  <si>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</si>
  <si>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</si>
  <si>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</si>
  <si>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</si>
  <si>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</si>
  <si>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</si>
  <si>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</si>
  <si>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</si>
  <si>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</si>
  <si>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</si>
  <si>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</si>
  <si>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</si>
  <si>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</si>
  <si>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</si>
  <si>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</si>
  <si>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</si>
  <si>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</si>
  <si>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</si>
  <si>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</si>
  <si>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</si>
  <si>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</si>
  <si>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</si>
  <si>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</si>
  <si>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</si>
  <si>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</si>
  <si>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</si>
  <si>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</si>
  <si>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</si>
  <si>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</si>
  <si>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</si>
  <si>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</si>
  <si>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</si>
  <si>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</si>
  <si>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</si>
  <si>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</si>
  <si>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</si>
  <si>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</si>
  <si>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</si>
  <si>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</si>
  <si>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</si>
  <si>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</si>
  <si>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</si>
  <si>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</si>
  <si>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</si>
  <si>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110007388031</t>
  </si>
  <si>
    <t>CHITWOOD GAS PLANT</t>
  </si>
  <si>
    <t>ALEX</t>
  </si>
  <si>
    <t>73002</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</si>
  <si>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</si>
  <si>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</si>
  <si>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</si>
  <si>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</si>
  <si>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</si>
  <si>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</si>
  <si>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</si>
  <si>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</si>
  <si>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</si>
  <si>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</si>
  <si>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</si>
  <si>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</si>
  <si>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</si>
  <si>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</si>
  <si>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</si>
  <si>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</si>
  <si>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</si>
  <si>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</si>
  <si>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</si>
  <si>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</si>
  <si>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</si>
  <si>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</si>
  <si>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</si>
  <si>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</si>
  <si>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</si>
  <si>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</si>
  <si>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</si>
  <si>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</si>
  <si>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</si>
  <si>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</si>
  <si>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</si>
  <si>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</si>
  <si>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</si>
  <si>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</si>
  <si>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</si>
  <si>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</si>
  <si>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</si>
  <si>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</si>
  <si>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</si>
  <si>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</si>
  <si>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</si>
  <si>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</si>
  <si>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</si>
  <si>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</si>
  <si>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</si>
  <si>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</si>
  <si>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</si>
  <si>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</si>
  <si>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</si>
  <si>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</si>
  <si>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</si>
  <si>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</si>
  <si>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</si>
  <si>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</si>
  <si>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</si>
  <si>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</si>
  <si>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</si>
  <si>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</si>
  <si>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</si>
  <si>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</si>
  <si>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</si>
  <si>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</si>
  <si>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</si>
  <si>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</si>
  <si>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</si>
  <si>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</si>
  <si>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</si>
  <si>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</si>
  <si>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</si>
  <si>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110055520912</t>
  </si>
  <si>
    <t>CIG Station 5320 Fort Lupton, CO</t>
  </si>
  <si>
    <t>Ft. Lupton</t>
  </si>
  <si>
    <t>80261</t>
  </si>
  <si>
    <t>15732 Weld County Road 16</t>
  </si>
  <si>
    <t>110007386747</t>
  </si>
  <si>
    <t>CIG Station 5440 Mocane, OK</t>
  </si>
  <si>
    <t>110043812871</t>
  </si>
  <si>
    <t>CIG Station 5560 Kit Carson, CO</t>
  </si>
  <si>
    <t>EADS</t>
  </si>
  <si>
    <t>81036</t>
  </si>
  <si>
    <t>3073 US HIGHWAY 287</t>
  </si>
  <si>
    <t>110055512422</t>
  </si>
  <si>
    <t>CIG Station 5610 Greasewood, CO</t>
  </si>
  <si>
    <t>Rifle</t>
  </si>
  <si>
    <t>81650</t>
  </si>
  <si>
    <t>5200 County Road 3</t>
  </si>
  <si>
    <t>RIO BLANCO COUNTY</t>
  </si>
  <si>
    <t>110043793614</t>
  </si>
  <si>
    <t>CIG Station 5660 Rawlins, WY</t>
  </si>
  <si>
    <t>Sinclair</t>
  </si>
  <si>
    <t>82334</t>
  </si>
  <si>
    <t xml:space="preserve">230 CIG Plant Road, </t>
  </si>
  <si>
    <t>110043781896</t>
  </si>
  <si>
    <t>CIG Station 5670 Laramie, WY</t>
  </si>
  <si>
    <t>LARAMIE</t>
  </si>
  <si>
    <t>82070</t>
  </si>
  <si>
    <t>176 Hunt Road</t>
  </si>
  <si>
    <t>110055521145</t>
  </si>
  <si>
    <t>CIG Station 5680 Wamsutter, WY</t>
  </si>
  <si>
    <t>Wamsutter</t>
  </si>
  <si>
    <t>82336</t>
  </si>
  <si>
    <t>49 CIG Road</t>
  </si>
  <si>
    <t>110043812880</t>
  </si>
  <si>
    <t>CIG Station 5690 Muddy Gap, WY</t>
  </si>
  <si>
    <t>SINCLAIR</t>
  </si>
  <si>
    <t>CARBON</t>
  </si>
  <si>
    <t>110043805736</t>
  </si>
  <si>
    <t>CIG Station 5850 Cheyenne, CO</t>
  </si>
  <si>
    <t>CARR</t>
  </si>
  <si>
    <t>80612</t>
  </si>
  <si>
    <t>65657 Highway 85</t>
  </si>
  <si>
    <t>110002961572</t>
  </si>
  <si>
    <t>CIG Station 5950 Watkins, CO</t>
  </si>
  <si>
    <t>24650 East Smith Road</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</si>
  <si>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</si>
  <si>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</si>
  <si>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</si>
  <si>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</si>
  <si>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</si>
  <si>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</si>
  <si>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</si>
  <si>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</si>
  <si>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</si>
  <si>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</si>
  <si>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</si>
  <si>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</si>
  <si>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</si>
  <si>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</si>
  <si>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</si>
  <si>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</si>
  <si>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</si>
  <si>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</si>
  <si>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</si>
  <si>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</si>
  <si>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</si>
  <si>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</si>
  <si>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</si>
  <si>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</si>
  <si>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</si>
  <si>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</si>
  <si>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</si>
  <si>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</si>
  <si>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</si>
  <si>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</si>
  <si>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</si>
  <si>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</si>
  <si>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</si>
  <si>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</si>
  <si>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</si>
  <si>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</si>
  <si>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</si>
  <si>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</si>
  <si>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</si>
  <si>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</si>
  <si>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</si>
  <si>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</si>
  <si>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</si>
  <si>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</si>
  <si>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</si>
  <si>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</si>
  <si>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</si>
  <si>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</si>
  <si>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</si>
  <si>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</si>
  <si>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</si>
  <si>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</si>
  <si>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</si>
  <si>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</si>
  <si>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</si>
  <si>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</si>
  <si>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</si>
  <si>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</si>
  <si>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</si>
  <si>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</si>
  <si>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</si>
  <si>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</si>
  <si>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</si>
  <si>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</si>
  <si>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</si>
  <si>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</si>
  <si>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</si>
  <si>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</si>
  <si>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</si>
  <si>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</si>
  <si>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</si>
  <si>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</si>
  <si>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</si>
  <si>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</si>
  <si>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</si>
  <si>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</si>
  <si>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</si>
  <si>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</si>
  <si>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</si>
  <si>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</si>
  <si>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</si>
  <si>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</si>
  <si>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</si>
  <si>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</si>
  <si>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</si>
  <si>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</si>
  <si>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</si>
  <si>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</si>
  <si>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</si>
  <si>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</si>
  <si>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</si>
  <si>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</si>
  <si>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</si>
  <si>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</si>
  <si>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</si>
  <si>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</si>
  <si>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</si>
  <si>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</si>
  <si>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</si>
  <si>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</si>
  <si>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</si>
  <si>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</si>
  <si>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</si>
  <si>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</si>
  <si>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</si>
  <si>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</si>
  <si>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</si>
  <si>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</si>
  <si>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</si>
  <si>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</si>
  <si>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</si>
  <si>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</si>
  <si>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</si>
  <si>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</si>
  <si>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</si>
  <si>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</si>
  <si>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</si>
  <si>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</si>
  <si>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</si>
  <si>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</si>
  <si>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</si>
  <si>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</si>
  <si>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</si>
  <si>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</si>
  <si>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</si>
  <si>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</si>
  <si>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</si>
  <si>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</si>
  <si>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</si>
  <si>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</si>
  <si>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</si>
  <si>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</si>
  <si>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</si>
  <si>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</si>
  <si>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</si>
  <si>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</si>
  <si>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</si>
  <si>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</si>
  <si>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</si>
  <si>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</si>
  <si>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</si>
  <si>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</si>
  <si>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</si>
  <si>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</si>
  <si>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</si>
  <si>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</si>
  <si>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</si>
  <si>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</si>
  <si>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</si>
  <si>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</si>
  <si>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</si>
  <si>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</si>
  <si>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</si>
  <si>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</si>
  <si>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</si>
  <si>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</si>
  <si>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</si>
  <si>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</si>
  <si>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</si>
  <si>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</si>
  <si>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110043809858</t>
  </si>
  <si>
    <t>CITY OF MUSCATINE LANDFILL</t>
  </si>
  <si>
    <t>Blue Grass</t>
  </si>
  <si>
    <t>52726</t>
  </si>
  <si>
    <t>3700 Highway 61</t>
  </si>
  <si>
    <t>MUSCATINE COUNTY</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</si>
  <si>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</si>
  <si>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</si>
  <si>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</si>
  <si>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</si>
  <si>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</si>
  <si>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</si>
  <si>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</si>
  <si>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</si>
  <si>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</si>
  <si>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</si>
  <si>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</si>
  <si>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</si>
  <si>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</si>
  <si>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</si>
  <si>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</si>
  <si>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</si>
  <si>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</si>
  <si>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</si>
  <si>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</si>
  <si>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</si>
  <si>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</si>
  <si>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</si>
  <si>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</si>
  <si>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</si>
  <si>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</si>
  <si>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</si>
  <si>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</si>
  <si>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</si>
  <si>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</si>
  <si>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</si>
  <si>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</si>
  <si>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</si>
  <si>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</si>
  <si>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</si>
  <si>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</si>
  <si>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</si>
  <si>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</si>
  <si>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</si>
  <si>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</si>
  <si>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</si>
  <si>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</si>
  <si>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</si>
  <si>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</si>
  <si>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</si>
  <si>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</si>
  <si>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</si>
  <si>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</si>
  <si>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</si>
  <si>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</si>
  <si>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</si>
  <si>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</si>
  <si>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</si>
  <si>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</si>
  <si>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</si>
  <si>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</si>
  <si>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</si>
  <si>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</si>
  <si>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</si>
  <si>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</si>
  <si>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</si>
  <si>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</si>
  <si>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</si>
  <si>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</si>
  <si>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110002151340</t>
  </si>
  <si>
    <t>CLEAR AIR FORCE STATION</t>
  </si>
  <si>
    <t>CLEAR AIR STATION</t>
  </si>
  <si>
    <t>99704</t>
  </si>
  <si>
    <t>200 A Street Stop 1</t>
  </si>
  <si>
    <t>DENALI BOROUGH</t>
  </si>
  <si>
    <t>CLEAR LAKE PLANT</t>
  </si>
  <si>
    <t>9502 BAYPORT BLVD.</t>
  </si>
  <si>
    <t>C,P,X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</si>
  <si>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</si>
  <si>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</si>
  <si>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</si>
  <si>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</si>
  <si>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</si>
  <si>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</si>
  <si>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</si>
  <si>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</si>
  <si>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</si>
  <si>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</si>
  <si>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</si>
  <si>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</si>
  <si>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</si>
  <si>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</si>
  <si>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</si>
  <si>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</si>
  <si>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</si>
  <si>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</si>
  <si>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</si>
  <si>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</si>
  <si>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</si>
  <si>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</si>
  <si>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</si>
  <si>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</si>
  <si>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</si>
  <si>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</si>
  <si>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</si>
  <si>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</si>
  <si>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</si>
  <si>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</si>
  <si>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</si>
  <si>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</si>
  <si>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</si>
  <si>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</si>
  <si>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</si>
  <si>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</si>
  <si>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</si>
  <si>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</si>
  <si>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</si>
  <si>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</si>
  <si>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</si>
  <si>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</si>
  <si>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</si>
  <si>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</si>
  <si>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</si>
  <si>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</si>
  <si>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</si>
  <si>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</si>
  <si>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</si>
  <si>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</si>
  <si>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</si>
  <si>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</si>
  <si>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</si>
  <si>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</si>
  <si>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</si>
  <si>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</si>
  <si>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</si>
  <si>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</si>
  <si>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</si>
  <si>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</si>
  <si>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</si>
  <si>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</si>
  <si>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</si>
  <si>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</si>
  <si>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</si>
  <si>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</si>
  <si>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</si>
  <si>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</si>
  <si>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</si>
  <si>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</si>
  <si>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</si>
  <si>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</si>
  <si>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</si>
  <si>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</si>
  <si>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</si>
  <si>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</si>
  <si>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</si>
  <si>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</si>
  <si>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</si>
  <si>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</si>
  <si>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</si>
  <si>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</si>
  <si>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</si>
  <si>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</si>
  <si>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</si>
  <si>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</si>
  <si>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</si>
  <si>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</si>
  <si>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</si>
  <si>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</si>
  <si>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584 Old Hwy 70</t>
  </si>
  <si>
    <t>110000351887</t>
  </si>
  <si>
    <t>CMC Steel SC</t>
  </si>
  <si>
    <t>Cayce</t>
  </si>
  <si>
    <t>29033</t>
  </si>
  <si>
    <t>310 New State Road</t>
  </si>
  <si>
    <t>LEXINGTON COUNTY</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</si>
  <si>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</si>
  <si>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</si>
  <si>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</si>
  <si>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</si>
  <si>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</si>
  <si>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</si>
  <si>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</si>
  <si>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</si>
  <si>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</si>
  <si>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</si>
  <si>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</si>
  <si>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BUTTE</t>
  </si>
  <si>
    <t>40 EAST BROADWAY</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</si>
  <si>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</si>
  <si>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</si>
  <si>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</si>
  <si>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</si>
  <si>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</si>
  <si>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</si>
  <si>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</si>
  <si>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</si>
  <si>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</si>
  <si>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</si>
  <si>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</si>
  <si>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</si>
  <si>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</si>
  <si>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</si>
  <si>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</si>
  <si>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</si>
  <si>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</si>
  <si>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</si>
  <si>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</si>
  <si>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</si>
  <si>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</si>
  <si>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</si>
  <si>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</si>
  <si>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</si>
  <si>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</si>
  <si>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</si>
  <si>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</si>
  <si>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</si>
  <si>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</si>
  <si>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</si>
  <si>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</si>
  <si>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</si>
  <si>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</si>
  <si>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</si>
  <si>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</si>
  <si>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</si>
  <si>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</si>
  <si>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</si>
  <si>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</si>
  <si>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</si>
  <si>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</si>
  <si>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</si>
  <si>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</si>
  <si>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</si>
  <si>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</si>
  <si>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</si>
  <si>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</si>
  <si>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</si>
  <si>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</si>
  <si>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</si>
  <si>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</si>
  <si>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</si>
  <si>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</si>
  <si>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</si>
  <si>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</si>
  <si>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</si>
  <si>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</si>
  <si>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</si>
  <si>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</si>
  <si>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</si>
  <si>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</si>
  <si>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</si>
  <si>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</si>
  <si>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</si>
  <si>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</si>
  <si>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</si>
  <si>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</si>
  <si>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</si>
  <si>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</si>
  <si>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</si>
  <si>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</si>
  <si>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</si>
  <si>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</si>
  <si>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</si>
  <si>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</si>
  <si>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</si>
  <si>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</si>
  <si>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</si>
  <si>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110013966743</t>
  </si>
  <si>
    <t>COLUMBIA GAS TRANS LLC SALISBURY COMP STA</t>
  </si>
  <si>
    <t>15558</t>
  </si>
  <si>
    <t>138 COLUMBIA DR</t>
  </si>
  <si>
    <t>110070081956</t>
  </si>
  <si>
    <t>COLUMBIA GAS TRANSMISSION FRAMETOWN</t>
  </si>
  <si>
    <t>FRAMETOWN</t>
  </si>
  <si>
    <t>26623</t>
  </si>
  <si>
    <t>Rt. 1 Box 128 Rosedale</t>
  </si>
  <si>
    <t>BRAXTON COUNTY</t>
  </si>
  <si>
    <t>110032991608</t>
  </si>
  <si>
    <t>COLUMBIA GAS TRANSMISSION LLC WAYNESBURG COMPRESSOR STATION</t>
  </si>
  <si>
    <t>WAYNESBURG</t>
  </si>
  <si>
    <t>15370</t>
  </si>
  <si>
    <t>4360 WEST ROY FURMAN HIGHWAY</t>
  </si>
  <si>
    <t>110043786631</t>
  </si>
  <si>
    <t>COLUMBIA GULF TRANSMISSION CO - DELHI COMPRESSOR STATION</t>
  </si>
  <si>
    <t>DELHI</t>
  </si>
  <si>
    <t>7179 STATE HWY 17</t>
  </si>
  <si>
    <t>110000846461</t>
  </si>
  <si>
    <t>COLUMBIA GULF TRANSMISSION CO. Clementsville CS</t>
  </si>
  <si>
    <t>LIBERTY</t>
  </si>
  <si>
    <t>42539</t>
  </si>
  <si>
    <t>170 JACKIE HOLLOW RD</t>
  </si>
  <si>
    <t>CASEY COUNTY</t>
  </si>
  <si>
    <t>110000842090</t>
  </si>
  <si>
    <t>COLUMBIA GULF TRANSMISSION COMPANY HAMPSHIRE CS</t>
  </si>
  <si>
    <t>HAMPSHIRE</t>
  </si>
  <si>
    <t>38461</t>
  </si>
  <si>
    <t>4077 BOOKER FARM ROAD</t>
  </si>
  <si>
    <t>MAURY COUNTY</t>
  </si>
  <si>
    <t>110000794427</t>
  </si>
  <si>
    <t>COLUMBIA GULF TRANSMISSION LLC - RAYNE COMPRESSOR STATION</t>
  </si>
  <si>
    <t>RAYNE</t>
  </si>
  <si>
    <t>70578</t>
  </si>
  <si>
    <t>5799 CHURCH POINT HIGHWAY</t>
  </si>
  <si>
    <t>110001864448</t>
  </si>
  <si>
    <t>COLUMBIA GULF TRANSMISSION LLC HARTSVILLE CS</t>
  </si>
  <si>
    <t>HARTSVILLE</t>
  </si>
  <si>
    <t>37074</t>
  </si>
  <si>
    <t>5422 GREEN GROVE ROAD</t>
  </si>
  <si>
    <t>110000881662</t>
  </si>
  <si>
    <t>COLUMBIA GULF TRANSMISSION LLC STANTON CS</t>
  </si>
  <si>
    <t>40380</t>
  </si>
  <si>
    <t>3066 MORRIS CREEK ROAD</t>
  </si>
  <si>
    <t>POWELL COUNTY</t>
  </si>
  <si>
    <t>110008508800</t>
  </si>
  <si>
    <t>COLUMBIA GULF TRANSMISSION LLC, INVERNESS COMPRESSOR STATION</t>
  </si>
  <si>
    <t>INVERNESS</t>
  </si>
  <si>
    <t>38753</t>
  </si>
  <si>
    <t>4161 FOUR MILE ROAD</t>
  </si>
  <si>
    <t>SUNFLOWER COUNTY</t>
  </si>
  <si>
    <t>110001976782</t>
  </si>
  <si>
    <t>COLUMBIA GULF TRANSMISSION, BANNER COMPRESSOR STATION</t>
  </si>
  <si>
    <t>WATER VALLEY</t>
  </si>
  <si>
    <t>38965</t>
  </si>
  <si>
    <t xml:space="preserve">82 COUNTY ROAD </t>
  </si>
  <si>
    <t>110000799486</t>
  </si>
  <si>
    <t>COLUMBIA GULF TRANSMISSION, CORINTH COMPRESSOR STATION</t>
  </si>
  <si>
    <t>CORINTH</t>
  </si>
  <si>
    <t>38834</t>
  </si>
  <si>
    <t>3659 COUNTY ROAD</t>
  </si>
  <si>
    <t>ALCORN COUNTY</t>
  </si>
  <si>
    <t>110001467449</t>
  </si>
  <si>
    <t>COLUMBIA SANITARY LANDFILL</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</si>
  <si>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</si>
  <si>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</si>
  <si>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</si>
  <si>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</si>
  <si>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</si>
  <si>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</si>
  <si>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</si>
  <si>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</si>
  <si>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</si>
  <si>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</si>
  <si>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</si>
  <si>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</si>
  <si>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</si>
  <si>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</si>
  <si>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</si>
  <si>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</si>
  <si>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</si>
  <si>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110034159693</t>
  </si>
  <si>
    <t>COMM ENV SYS LDFL</t>
  </si>
  <si>
    <t>HEGINS</t>
  </si>
  <si>
    <t>99 COMMONWEALTH ROAD</t>
  </si>
  <si>
    <t>SCHUYLKILL</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</si>
  <si>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</si>
  <si>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</si>
  <si>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</si>
  <si>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</si>
  <si>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</si>
  <si>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</si>
  <si>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</si>
  <si>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</si>
  <si>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</si>
  <si>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</si>
  <si>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</si>
  <si>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</si>
  <si>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</si>
  <si>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</si>
  <si>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</si>
  <si>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</si>
  <si>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</si>
  <si>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</si>
  <si>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</si>
  <si>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</si>
  <si>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110008069954</t>
  </si>
  <si>
    <t>COMMONWEALTH PLYWOOD INC</t>
  </si>
  <si>
    <t>WHITEHALL</t>
  </si>
  <si>
    <t>12887</t>
  </si>
  <si>
    <t>10070 State Route 4</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</si>
  <si>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</si>
  <si>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</si>
  <si>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</si>
  <si>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</si>
  <si>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</si>
  <si>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</si>
  <si>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</si>
  <si>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</si>
  <si>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</si>
  <si>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</si>
  <si>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</si>
  <si>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</si>
  <si>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</si>
  <si>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</si>
  <si>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</si>
  <si>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</si>
  <si>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</si>
  <si>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</si>
  <si>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</si>
  <si>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</si>
  <si>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</si>
  <si>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</si>
  <si>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</si>
  <si>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</si>
  <si>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</si>
  <si>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</si>
  <si>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</si>
  <si>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</si>
  <si>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</si>
  <si>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</si>
  <si>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</si>
  <si>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</si>
  <si>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</si>
  <si>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</si>
  <si>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</si>
  <si>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MONTGOMERY</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</si>
  <si>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</si>
  <si>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</si>
  <si>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</si>
  <si>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</si>
  <si>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</si>
  <si>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</si>
  <si>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</si>
  <si>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</si>
  <si>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</si>
  <si>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</si>
  <si>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</si>
  <si>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</si>
  <si>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</si>
  <si>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</si>
  <si>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</si>
  <si>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</si>
  <si>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</si>
  <si>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</si>
  <si>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</si>
  <si>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</si>
  <si>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</si>
  <si>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</si>
  <si>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</si>
  <si>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</si>
  <si>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</si>
  <si>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</si>
  <si>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</si>
  <si>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</si>
  <si>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</si>
  <si>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</si>
  <si>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</si>
  <si>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</si>
  <si>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</si>
  <si>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</si>
  <si>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</si>
  <si>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</si>
  <si>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</si>
  <si>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</si>
  <si>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</si>
  <si>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</si>
  <si>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</si>
  <si>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</si>
  <si>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</si>
  <si>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</si>
  <si>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</si>
  <si>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</si>
  <si>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</si>
  <si>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</si>
  <si>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</si>
  <si>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</si>
  <si>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</si>
  <si>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</si>
  <si>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</si>
  <si>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</si>
  <si>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</si>
  <si>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</si>
  <si>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</si>
  <si>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</si>
  <si>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</si>
  <si>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</si>
  <si>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</si>
  <si>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</si>
  <si>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</si>
  <si>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</si>
  <si>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</si>
  <si>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</si>
  <si>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</si>
  <si>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</si>
  <si>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</si>
  <si>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</si>
  <si>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</si>
  <si>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</si>
  <si>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</si>
  <si>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</si>
  <si>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</si>
  <si>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</si>
  <si>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</si>
  <si>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</si>
  <si>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</si>
  <si>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</si>
  <si>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</si>
  <si>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</si>
  <si>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</si>
  <si>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</si>
  <si>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</si>
  <si>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</si>
  <si>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</si>
  <si>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</si>
  <si>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</si>
  <si>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</si>
  <si>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</si>
  <si>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</si>
  <si>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</si>
  <si>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</si>
  <si>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</si>
  <si>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</si>
  <si>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</si>
  <si>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</si>
  <si>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</si>
  <si>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</si>
  <si>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</si>
  <si>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</si>
  <si>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</si>
  <si>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</si>
  <si>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</si>
  <si>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</si>
  <si>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</si>
  <si>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</si>
  <si>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</si>
  <si>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</si>
  <si>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</si>
  <si>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</si>
  <si>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</si>
  <si>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</si>
  <si>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</si>
  <si>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</si>
  <si>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</si>
  <si>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</si>
  <si>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</si>
  <si>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</si>
  <si>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</si>
  <si>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</si>
  <si>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</si>
  <si>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110037541443</t>
  </si>
  <si>
    <t>CORVETTE GAS PROCESSING PLANT</t>
  </si>
  <si>
    <t>76049</t>
  </si>
  <si>
    <t>8407 GODLEY RD</t>
  </si>
  <si>
    <t>HOOD</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</si>
  <si>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</si>
  <si>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</si>
  <si>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</si>
  <si>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</si>
  <si>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</si>
  <si>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</si>
  <si>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</si>
  <si>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</si>
  <si>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</si>
  <si>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</si>
  <si>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</si>
  <si>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</si>
  <si>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</si>
  <si>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</si>
  <si>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</si>
  <si>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</si>
  <si>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</si>
  <si>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</si>
  <si>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</si>
  <si>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</si>
  <si>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</si>
  <si>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</si>
  <si>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</si>
  <si>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</si>
  <si>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</si>
  <si>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</si>
  <si>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</si>
  <si>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</si>
  <si>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</si>
  <si>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</si>
  <si>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</si>
  <si>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</si>
  <si>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</si>
  <si>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</si>
  <si>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</si>
  <si>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</si>
  <si>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</si>
  <si>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</si>
  <si>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</si>
  <si>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</si>
  <si>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</si>
  <si>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</si>
  <si>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</si>
  <si>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</si>
  <si>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</si>
  <si>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</si>
  <si>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</si>
  <si>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</si>
  <si>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</si>
  <si>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</si>
  <si>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</si>
  <si>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</si>
  <si>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</si>
  <si>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</si>
  <si>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</si>
  <si>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</si>
  <si>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</si>
  <si>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</si>
  <si>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</si>
  <si>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</si>
  <si>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</si>
  <si>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</si>
  <si>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</si>
  <si>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</si>
  <si>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</si>
  <si>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</si>
  <si>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</si>
  <si>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</si>
  <si>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</si>
  <si>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</si>
  <si>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</si>
  <si>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</si>
  <si>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</si>
  <si>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</si>
  <si>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</si>
  <si>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</si>
  <si>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</si>
  <si>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</si>
  <si>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</si>
  <si>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</si>
  <si>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</si>
  <si>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</si>
  <si>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</si>
  <si>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</si>
  <si>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</si>
  <si>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</si>
  <si>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</si>
  <si>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</si>
  <si>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</si>
  <si>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</si>
  <si>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</si>
  <si>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</si>
  <si>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</si>
  <si>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</si>
  <si>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</si>
  <si>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</si>
  <si>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</si>
  <si>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</si>
  <si>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</si>
  <si>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</si>
  <si>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</si>
  <si>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NEW HAVEN</t>
  </si>
  <si>
    <t>110015109470</t>
  </si>
  <si>
    <t>COVANTA WARREN ENERGY RESOURCE CO</t>
  </si>
  <si>
    <t>OXFORD</t>
  </si>
  <si>
    <t>07863</t>
  </si>
  <si>
    <t>218 MOUNT PISGAH ROAD</t>
  </si>
  <si>
    <t>110001255150</t>
  </si>
  <si>
    <t>COVE POINT LNG FACILITY</t>
  </si>
  <si>
    <t>Lusby</t>
  </si>
  <si>
    <t>20657</t>
  </si>
  <si>
    <t>2100 Cove Point Rd</t>
  </si>
  <si>
    <t>CALVERT COUNTY</t>
  </si>
  <si>
    <t>C,W-LNGIE</t>
  </si>
  <si>
    <t>110000608030</t>
  </si>
  <si>
    <t>COVESTRO</t>
  </si>
  <si>
    <t>Proctor</t>
  </si>
  <si>
    <t>17595 Energy Road</t>
  </si>
  <si>
    <t>WETZEL COUNTY</t>
  </si>
  <si>
    <t>110005365050</t>
  </si>
  <si>
    <t>COWLITZ COUNTY LANDFILL</t>
  </si>
  <si>
    <t>98632</t>
  </si>
  <si>
    <t>85 TENNANT WAY</t>
  </si>
  <si>
    <t>COWLITZ</t>
  </si>
  <si>
    <t>110031504370</t>
  </si>
  <si>
    <t>COWTOWN GAS PROCESSING PLANT</t>
  </si>
  <si>
    <t>CLEBURNE</t>
  </si>
  <si>
    <t>76033</t>
  </si>
  <si>
    <t>2400 COUNTY ROAD 326</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</si>
  <si>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</si>
  <si>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</si>
  <si>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</si>
  <si>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</si>
  <si>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</si>
  <si>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</si>
  <si>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</si>
  <si>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</si>
  <si>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</si>
  <si>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</si>
  <si>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</si>
  <si>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</si>
  <si>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</si>
  <si>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</si>
  <si>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</si>
  <si>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110070082442</t>
  </si>
  <si>
    <t>CPG - Easton Compressor Station</t>
  </si>
  <si>
    <t>Easton</t>
  </si>
  <si>
    <t>18040</t>
  </si>
  <si>
    <t>204 Klein Road</t>
  </si>
  <si>
    <t>110070082412</t>
  </si>
  <si>
    <t>CPG - Milford Compressor Station</t>
  </si>
  <si>
    <t>Milford</t>
  </si>
  <si>
    <t>18337</t>
  </si>
  <si>
    <t>216 Firetower Road</t>
  </si>
  <si>
    <t>110070082402</t>
  </si>
  <si>
    <t>CPG - Smithfield Compressor Station</t>
  </si>
  <si>
    <t>Smithfield</t>
  </si>
  <si>
    <t>26437</t>
  </si>
  <si>
    <t>27470 Shortline Highway</t>
  </si>
  <si>
    <t>110000321189</t>
  </si>
  <si>
    <t>CPI Operations LLC</t>
  </si>
  <si>
    <t>PAULSBORO</t>
  </si>
  <si>
    <t>08066</t>
  </si>
  <si>
    <t>4 PARADISE RD.</t>
  </si>
  <si>
    <t>GLOUCESTER COUNTY</t>
  </si>
  <si>
    <t>C,MM-REF</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</si>
  <si>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</si>
  <si>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</si>
  <si>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</si>
  <si>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</si>
  <si>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</si>
  <si>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</si>
  <si>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</si>
  <si>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</si>
  <si>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</si>
  <si>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</si>
  <si>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</si>
  <si>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</si>
  <si>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</si>
  <si>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</si>
  <si>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</si>
  <si>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</si>
  <si>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</si>
  <si>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</si>
  <si>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</si>
  <si>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</si>
  <si>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</si>
  <si>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</si>
  <si>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</si>
  <si>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</si>
  <si>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</si>
  <si>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</si>
  <si>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</si>
  <si>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</si>
  <si>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</si>
  <si>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</si>
  <si>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</si>
  <si>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110024371080</t>
  </si>
  <si>
    <t>CRAPO HILL LANDFILL</t>
  </si>
  <si>
    <t>New Bedford</t>
  </si>
  <si>
    <t>02745</t>
  </si>
  <si>
    <t>300 SAMUEL BARNET BLVD</t>
  </si>
  <si>
    <t>110009673790</t>
  </si>
  <si>
    <t>CRAWFORD COUNTY SANITARY LANDFILL</t>
  </si>
  <si>
    <t>BUCYRUS</t>
  </si>
  <si>
    <t>44820</t>
  </si>
  <si>
    <t>5128 LINCOLN HIGHWAY EAST</t>
  </si>
  <si>
    <t>CRAWFORDSVILLE ENERGY LLC</t>
  </si>
  <si>
    <t>CRAWFORDSVILLE</t>
  </si>
  <si>
    <t>47933</t>
  </si>
  <si>
    <t>700 LAFAYETTE RD</t>
  </si>
  <si>
    <t>Montgomery</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</si>
  <si>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</si>
  <si>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</si>
  <si>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</si>
  <si>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</si>
  <si>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</si>
  <si>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</si>
  <si>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</si>
  <si>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</si>
  <si>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</si>
  <si>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</si>
  <si>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</si>
  <si>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</si>
  <si>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</si>
  <si>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</si>
  <si>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</si>
  <si>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</si>
  <si>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</si>
  <si>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</si>
  <si>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</si>
  <si>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</si>
  <si>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</si>
  <si>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</si>
  <si>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</si>
  <si>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</si>
  <si>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</si>
  <si>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</si>
  <si>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</si>
  <si>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</si>
  <si>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</si>
  <si>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</si>
  <si>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</si>
  <si>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</si>
  <si>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</si>
  <si>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</si>
  <si>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</si>
  <si>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</si>
  <si>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</si>
  <si>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</si>
  <si>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</si>
  <si>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</si>
  <si>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</si>
  <si>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</si>
  <si>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</si>
  <si>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</si>
  <si>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</si>
  <si>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</si>
  <si>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</si>
  <si>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ACADIA</t>
  </si>
  <si>
    <t>110006020625</t>
  </si>
  <si>
    <t>CROSSTEX PROCESSING SERVICES LLC - RIVERSIDE FRACTIONATION</t>
  </si>
  <si>
    <t>10280 Louisiana HWY 75</t>
  </si>
  <si>
    <t>110066854425</t>
  </si>
  <si>
    <t>CS Beef Packers</t>
  </si>
  <si>
    <t>Kuna</t>
  </si>
  <si>
    <t>83634</t>
  </si>
  <si>
    <t>17365 S. Cole Rd.</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</si>
  <si>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</si>
  <si>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</si>
  <si>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</si>
  <si>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</si>
  <si>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</si>
  <si>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</si>
  <si>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</si>
  <si>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</si>
  <si>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</si>
  <si>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</si>
  <si>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</si>
  <si>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</si>
  <si>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</si>
  <si>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</si>
  <si>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</si>
  <si>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</si>
  <si>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</si>
  <si>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</si>
  <si>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</si>
  <si>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</si>
  <si>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</si>
  <si>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</si>
  <si>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</si>
  <si>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</si>
  <si>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</si>
  <si>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</si>
  <si>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</si>
  <si>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</si>
  <si>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</si>
  <si>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</si>
  <si>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</si>
  <si>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</si>
  <si>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</si>
  <si>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</si>
  <si>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</si>
  <si>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</si>
  <si>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</si>
  <si>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</si>
  <si>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</si>
  <si>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</si>
  <si>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</si>
  <si>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</si>
  <si>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</si>
  <si>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</si>
  <si>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</si>
  <si>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</si>
  <si>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</si>
  <si>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</si>
  <si>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</si>
  <si>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</si>
  <si>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</si>
  <si>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</si>
  <si>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</si>
  <si>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</si>
  <si>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</si>
  <si>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</si>
  <si>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</si>
  <si>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</si>
  <si>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</si>
  <si>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</si>
  <si>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</si>
  <si>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</si>
  <si>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</si>
  <si>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</si>
  <si>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</si>
  <si>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</si>
  <si>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</si>
  <si>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</si>
  <si>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</si>
  <si>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</si>
  <si>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</si>
  <si>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</si>
  <si>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</si>
  <si>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</si>
  <si>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</si>
  <si>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SAN DIEGO</t>
  </si>
  <si>
    <t>110038458460</t>
  </si>
  <si>
    <t>Caddis CPF-2</t>
  </si>
  <si>
    <t>Damascus</t>
  </si>
  <si>
    <t>72039</t>
  </si>
  <si>
    <t>1678 Hwy. 65 North</t>
  </si>
  <si>
    <t>110070716086</t>
  </si>
  <si>
    <t>Cadiz Compressor Station</t>
  </si>
  <si>
    <t>110070082065</t>
  </si>
  <si>
    <t>Cadiz Gas Processing Plant</t>
  </si>
  <si>
    <t>43071 Industrial Park Drive</t>
  </si>
  <si>
    <t>110043797059</t>
  </si>
  <si>
    <t>Caesars Entertainment Consolidated Properties Source ID 257</t>
  </si>
  <si>
    <t>Las Vegas</t>
  </si>
  <si>
    <t>89109</t>
  </si>
  <si>
    <t>One Caesars Palace Drive</t>
  </si>
  <si>
    <t>110040566893</t>
  </si>
  <si>
    <t>Caithness Long Island Energy Center</t>
  </si>
  <si>
    <t>Yaphank</t>
  </si>
  <si>
    <t>11719</t>
  </si>
  <si>
    <t>50 ZORN BOULEVARD</t>
  </si>
  <si>
    <t>110018913764</t>
  </si>
  <si>
    <t>Caja del Rio Landfill</t>
  </si>
  <si>
    <t>Santa Fe</t>
  </si>
  <si>
    <t>87506</t>
  </si>
  <si>
    <t>149 Wildlife Way</t>
  </si>
  <si>
    <t>SANTA FE COUNTY</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</si>
  <si>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</si>
  <si>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</si>
  <si>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</si>
  <si>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</si>
  <si>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</si>
  <si>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</si>
  <si>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</si>
  <si>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</si>
  <si>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</si>
  <si>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</si>
  <si>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</si>
  <si>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</si>
  <si>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</si>
  <si>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</si>
  <si>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</si>
  <si>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</si>
  <si>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</si>
  <si>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</si>
  <si>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</si>
  <si>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</si>
  <si>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</si>
  <si>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</si>
  <si>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</si>
  <si>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</si>
  <si>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</si>
  <si>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</si>
  <si>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</si>
  <si>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</si>
  <si>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</si>
  <si>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</si>
  <si>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</si>
  <si>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</si>
  <si>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</si>
  <si>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</si>
  <si>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</si>
  <si>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</si>
  <si>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</si>
  <si>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</si>
  <si>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</si>
  <si>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</si>
  <si>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</si>
  <si>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</si>
  <si>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</si>
  <si>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</si>
  <si>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</si>
  <si>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</si>
  <si>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</si>
  <si>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</si>
  <si>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</si>
  <si>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</si>
  <si>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</si>
  <si>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</si>
  <si>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</si>
  <si>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</si>
  <si>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</si>
  <si>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</si>
  <si>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</si>
  <si>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</si>
  <si>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</si>
  <si>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</si>
  <si>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</si>
  <si>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</si>
  <si>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</si>
  <si>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</si>
  <si>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</si>
  <si>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</si>
  <si>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</si>
  <si>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</si>
  <si>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</si>
  <si>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</si>
  <si>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</si>
  <si>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</si>
  <si>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</si>
  <si>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</si>
  <si>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</si>
  <si>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</si>
  <si>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</si>
  <si>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</si>
  <si>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</si>
  <si>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</si>
  <si>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</si>
  <si>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</si>
  <si>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</si>
  <si>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</si>
  <si>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</si>
  <si>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</si>
  <si>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</si>
  <si>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</si>
  <si>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</si>
  <si>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</si>
  <si>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</si>
  <si>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</si>
  <si>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</si>
  <si>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</si>
  <si>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</si>
  <si>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</si>
  <si>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</si>
  <si>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</si>
  <si>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</si>
  <si>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</si>
  <si>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</si>
  <si>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</si>
  <si>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</si>
  <si>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</si>
  <si>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</si>
  <si>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</si>
  <si>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</si>
  <si>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</si>
  <si>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</si>
  <si>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</si>
  <si>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</si>
  <si>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</si>
  <si>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</si>
  <si>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</si>
  <si>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</si>
  <si>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</si>
  <si>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</si>
  <si>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</si>
  <si>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</si>
  <si>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</si>
  <si>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</si>
  <si>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</si>
  <si>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</si>
  <si>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</si>
  <si>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</si>
  <si>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</si>
  <si>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</si>
  <si>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</si>
  <si>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</si>
  <si>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</si>
  <si>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</si>
  <si>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</si>
  <si>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</si>
  <si>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</si>
  <si>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</si>
  <si>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</si>
  <si>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</si>
  <si>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</si>
  <si>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</si>
  <si>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</si>
  <si>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</si>
  <si>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</si>
  <si>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</si>
  <si>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</si>
  <si>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</si>
  <si>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</si>
  <si>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</si>
  <si>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</si>
  <si>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</si>
  <si>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</si>
  <si>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</si>
  <si>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</si>
  <si>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</si>
  <si>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</si>
  <si>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</si>
  <si>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</si>
  <si>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</si>
  <si>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</si>
  <si>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</si>
  <si>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</si>
  <si>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</si>
  <si>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</si>
  <si>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110029511883</t>
  </si>
  <si>
    <t>Cameron LNG, LLC</t>
  </si>
  <si>
    <t>Hackberry</t>
  </si>
  <si>
    <t>301 N. Main Street</t>
  </si>
  <si>
    <t>CAMERON PARISH</t>
  </si>
  <si>
    <t>110055518346</t>
  </si>
  <si>
    <t>Camp Creek Mine</t>
  </si>
  <si>
    <t>East Lynn</t>
  </si>
  <si>
    <t>25512</t>
  </si>
  <si>
    <t>WAYNE</t>
  </si>
  <si>
    <t>110043973420</t>
  </si>
  <si>
    <t>Camp Creek Treater</t>
  </si>
  <si>
    <t>77856</t>
  </si>
  <si>
    <t>11226 James Cemetery Road</t>
  </si>
  <si>
    <t>ROBERTSON COUNTY</t>
  </si>
  <si>
    <t>110058239963</t>
  </si>
  <si>
    <t>Campbell County Landfill No.2</t>
  </si>
  <si>
    <t>110055520155</t>
  </si>
  <si>
    <t>Campbells Creek No. 10</t>
  </si>
  <si>
    <t>110070385361</t>
  </si>
  <si>
    <t>Campo Viejo Gas Processing Plant</t>
  </si>
  <si>
    <t>Plains</t>
  </si>
  <si>
    <t>79355</t>
  </si>
  <si>
    <t>1548 County Road 165</t>
  </si>
  <si>
    <t>YOAKUM COUNTY</t>
  </si>
  <si>
    <t>C,UU,W-PROC</t>
  </si>
  <si>
    <t>Injection of CO2,Petroleum and Natural Gas Systems</t>
  </si>
  <si>
    <t>110045007354</t>
  </si>
  <si>
    <t>Cana Gas Plant</t>
  </si>
  <si>
    <t>Calumet</t>
  </si>
  <si>
    <t>110001979477</t>
  </si>
  <si>
    <t>Canaday</t>
  </si>
  <si>
    <t>LEXINGTON</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</si>
  <si>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</si>
  <si>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</si>
  <si>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</si>
  <si>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</si>
  <si>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</si>
  <si>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</si>
  <si>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</si>
  <si>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</si>
  <si>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</si>
  <si>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</si>
  <si>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</si>
  <si>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</si>
  <si>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</si>
  <si>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</si>
  <si>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110067409398</t>
  </si>
  <si>
    <t>Cane Hill Compressor Station</t>
  </si>
  <si>
    <t>Columbia</t>
  </si>
  <si>
    <t>71418</t>
  </si>
  <si>
    <t>2700 Hwy 165 South</t>
  </si>
  <si>
    <t>CALDWELL PARISH</t>
  </si>
  <si>
    <t>110013931308</t>
  </si>
  <si>
    <t>Cane Island</t>
  </si>
  <si>
    <t>INTERCESSION CITY</t>
  </si>
  <si>
    <t>33848</t>
  </si>
  <si>
    <t>6075 OLD TAMPA HIGHWAY</t>
  </si>
  <si>
    <t>110000378537</t>
  </si>
  <si>
    <t>Cane Run</t>
  </si>
  <si>
    <t>Louisville</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</si>
  <si>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</si>
  <si>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</si>
  <si>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</si>
  <si>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</si>
  <si>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</si>
  <si>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</si>
  <si>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</si>
  <si>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</si>
  <si>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</si>
  <si>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</si>
  <si>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</si>
  <si>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</si>
  <si>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</si>
  <si>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</si>
  <si>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</si>
  <si>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</si>
  <si>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</si>
  <si>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</si>
  <si>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</si>
  <si>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</si>
  <si>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</si>
  <si>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</si>
  <si>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</si>
  <si>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110000493555</t>
  </si>
  <si>
    <t>Canton Refinery</t>
  </si>
  <si>
    <t>2408 GAMBRINUS RD. S.W.</t>
  </si>
  <si>
    <t>Canute (El Paso) Compressor Station</t>
  </si>
  <si>
    <t>Canute</t>
  </si>
  <si>
    <t>73626</t>
  </si>
  <si>
    <t>11769 N 2069 Rd.</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</si>
  <si>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</si>
  <si>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</si>
  <si>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</si>
  <si>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</si>
  <si>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</si>
  <si>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</si>
  <si>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</si>
  <si>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</si>
  <si>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</si>
  <si>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</si>
  <si>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</si>
  <si>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</si>
  <si>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</si>
  <si>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</si>
  <si>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</si>
  <si>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</si>
  <si>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</si>
  <si>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</si>
  <si>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</si>
  <si>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</si>
  <si>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</si>
  <si>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</si>
  <si>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</si>
  <si>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</si>
  <si>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</si>
  <si>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</si>
  <si>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</si>
  <si>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</si>
  <si>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</si>
  <si>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</si>
  <si>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</si>
  <si>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</si>
  <si>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</si>
  <si>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</si>
  <si>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</si>
  <si>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</si>
  <si>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</si>
  <si>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</si>
  <si>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</si>
  <si>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</si>
  <si>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</si>
  <si>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</si>
  <si>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</si>
  <si>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</si>
  <si>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</si>
  <si>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</si>
  <si>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</si>
  <si>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</si>
  <si>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</si>
  <si>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</si>
  <si>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</si>
  <si>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</si>
  <si>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</si>
  <si>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</si>
  <si>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</si>
  <si>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</si>
  <si>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</si>
  <si>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</si>
  <si>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</si>
  <si>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</si>
  <si>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</si>
  <si>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</si>
  <si>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</si>
  <si>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</si>
  <si>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</si>
  <si>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</si>
  <si>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</si>
  <si>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</si>
  <si>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</si>
  <si>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110000412660</t>
  </si>
  <si>
    <t>IOWA FALLS</t>
  </si>
  <si>
    <t>50126</t>
  </si>
  <si>
    <t>602 INDUSTRIAL RD.</t>
  </si>
  <si>
    <t>HARDIN COUNTY</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</si>
  <si>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</si>
  <si>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</si>
  <si>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</si>
  <si>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</si>
  <si>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</si>
  <si>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</si>
  <si>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</si>
  <si>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</si>
  <si>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</si>
  <si>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</si>
  <si>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</si>
  <si>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</si>
  <si>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</si>
  <si>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</si>
  <si>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</si>
  <si>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</si>
  <si>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</si>
  <si>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</si>
  <si>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</si>
  <si>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</si>
  <si>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110028252931</t>
  </si>
  <si>
    <t>Cargill Meat Solutions Corporation</t>
  </si>
  <si>
    <t>Plainview</t>
  </si>
  <si>
    <t>79072</t>
  </si>
  <si>
    <t>2226 FM 3183</t>
  </si>
  <si>
    <t>HALE</t>
  </si>
  <si>
    <t>110000596908</t>
  </si>
  <si>
    <t>SCHUYLER</t>
  </si>
  <si>
    <t>68661</t>
  </si>
  <si>
    <t>490 Road 9, PO Box 544</t>
  </si>
  <si>
    <t>COLFAX COUNTY</t>
  </si>
  <si>
    <t>110018868242</t>
  </si>
  <si>
    <t>Cargill Oilseeds</t>
  </si>
  <si>
    <t>50317</t>
  </si>
  <si>
    <t>3030 East Granger</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</si>
  <si>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</si>
  <si>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</si>
  <si>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</si>
  <si>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</si>
  <si>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</si>
  <si>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</si>
  <si>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</si>
  <si>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</si>
  <si>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</si>
  <si>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</si>
  <si>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</si>
  <si>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</si>
  <si>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</si>
  <si>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</si>
  <si>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</si>
  <si>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</si>
  <si>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</si>
  <si>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</si>
  <si>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</si>
  <si>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</si>
  <si>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</si>
  <si>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</si>
  <si>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</si>
  <si>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</si>
  <si>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</si>
  <si>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</si>
  <si>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</si>
  <si>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</si>
  <si>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</si>
  <si>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</si>
  <si>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</si>
  <si>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</si>
  <si>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</si>
  <si>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</si>
  <si>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</si>
  <si>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</si>
  <si>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</si>
  <si>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</si>
  <si>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</si>
  <si>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</si>
  <si>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</si>
  <si>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</si>
  <si>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</si>
  <si>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</si>
  <si>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110010353508</t>
  </si>
  <si>
    <t>Carlls Corner Energy Center</t>
  </si>
  <si>
    <t>UPPER DEERFIELD TWP</t>
  </si>
  <si>
    <t>BURLINGTON ROAD</t>
  </si>
  <si>
    <t>110070518504</t>
  </si>
  <si>
    <t>Carlsbad Energy Center Project</t>
  </si>
  <si>
    <t>Carlsbad</t>
  </si>
  <si>
    <t>4950 Avenida Encinas</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</si>
  <si>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</si>
  <si>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</si>
  <si>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</si>
  <si>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</si>
  <si>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</si>
  <si>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</si>
  <si>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</si>
  <si>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</si>
  <si>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</si>
  <si>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</si>
  <si>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</si>
  <si>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</si>
  <si>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</si>
  <si>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</si>
  <si>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</si>
  <si>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</si>
  <si>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</si>
  <si>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</si>
  <si>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</si>
  <si>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</si>
  <si>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</si>
  <si>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110000348749</t>
  </si>
  <si>
    <t>Carolina Stalite Company</t>
  </si>
  <si>
    <t>Norwood</t>
  </si>
  <si>
    <t>28128</t>
  </si>
  <si>
    <t>12423 Old Aquadale Rd.</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</si>
  <si>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</si>
  <si>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</si>
  <si>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</si>
  <si>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</si>
  <si>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</si>
  <si>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</si>
  <si>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</si>
  <si>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</si>
  <si>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</si>
  <si>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</si>
  <si>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</si>
  <si>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</si>
  <si>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</si>
  <si>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</si>
  <si>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</si>
  <si>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</si>
  <si>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</si>
  <si>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</si>
  <si>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</si>
  <si>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</si>
  <si>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</si>
  <si>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110046586707</t>
  </si>
  <si>
    <t>Carrollton Compressor Station</t>
  </si>
  <si>
    <t>Carrollton</t>
  </si>
  <si>
    <t>2098 Panda Rd SE</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</si>
  <si>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</si>
  <si>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</si>
  <si>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</si>
  <si>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</si>
  <si>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</si>
  <si>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</si>
  <si>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</si>
  <si>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</si>
  <si>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</si>
  <si>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</si>
  <si>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</si>
  <si>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</si>
  <si>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</si>
  <si>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</si>
  <si>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</si>
  <si>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</si>
  <si>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</si>
  <si>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</si>
  <si>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</si>
  <si>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</si>
  <si>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</si>
  <si>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</si>
  <si>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</si>
  <si>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</si>
  <si>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</si>
  <si>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</si>
  <si>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</si>
  <si>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</si>
  <si>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</si>
  <si>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</si>
  <si>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</si>
  <si>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</si>
  <si>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</si>
  <si>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</si>
  <si>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</si>
  <si>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</si>
  <si>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</si>
  <si>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</si>
  <si>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</si>
  <si>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</si>
  <si>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</si>
  <si>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</si>
  <si>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</si>
  <si>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</si>
  <si>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</si>
  <si>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</si>
  <si>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</si>
  <si>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</si>
  <si>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</si>
  <si>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</si>
  <si>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</si>
  <si>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</si>
  <si>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</si>
  <si>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110043798263</t>
  </si>
  <si>
    <t>Cascade Natural Gas Coporation - Washington</t>
  </si>
  <si>
    <t>Kennewick</t>
  </si>
  <si>
    <t>99336</t>
  </si>
  <si>
    <t>8113 W Grandridge Blvd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</si>
  <si>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</si>
  <si>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</si>
  <si>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</si>
  <si>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</si>
  <si>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</si>
  <si>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</si>
  <si>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</si>
  <si>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</si>
  <si>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</si>
  <si>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</si>
  <si>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</si>
  <si>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</si>
  <si>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</si>
  <si>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</si>
  <si>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1200 Forest Street</t>
  </si>
  <si>
    <t>110011639110</t>
  </si>
  <si>
    <t>Cascades Tissue Group-Oregon, a division of Cascades Holding US Inc</t>
  </si>
  <si>
    <t>1300 KASTER ROAD</t>
  </si>
  <si>
    <t>110018856950</t>
  </si>
  <si>
    <t>Cashion Gas Plant</t>
  </si>
  <si>
    <t>Cashion</t>
  </si>
  <si>
    <t>73016</t>
  </si>
  <si>
    <t>12650 S Council Rd</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</si>
  <si>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</si>
  <si>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</si>
  <si>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</si>
  <si>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</si>
  <si>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</si>
  <si>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</si>
  <si>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</si>
  <si>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</si>
  <si>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</si>
  <si>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</si>
  <si>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</si>
  <si>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</si>
  <si>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</si>
  <si>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</si>
  <si>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</si>
  <si>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</si>
  <si>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</si>
  <si>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110063234879</t>
  </si>
  <si>
    <t>Catarina Compressor Station</t>
  </si>
  <si>
    <t>110055514723</t>
  </si>
  <si>
    <t>Catcher Ranch Gas Plant</t>
  </si>
  <si>
    <t>McAlester</t>
  </si>
  <si>
    <t>74502</t>
  </si>
  <si>
    <t>110018071922</t>
  </si>
  <si>
    <t>Caterpillar Inc</t>
  </si>
  <si>
    <t>60538</t>
  </si>
  <si>
    <t>325 Rt31 South</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</si>
  <si>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</si>
  <si>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</si>
  <si>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</si>
  <si>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</si>
  <si>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</si>
  <si>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</si>
  <si>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</si>
  <si>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</si>
  <si>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</si>
  <si>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</si>
  <si>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</si>
  <si>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</si>
  <si>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</si>
  <si>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</si>
  <si>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</si>
  <si>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</si>
  <si>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</si>
  <si>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</si>
  <si>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</si>
  <si>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</si>
  <si>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</si>
  <si>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</si>
  <si>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</si>
  <si>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</si>
  <si>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</si>
  <si>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</si>
  <si>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110070525493</t>
  </si>
  <si>
    <t>Caymus Plant</t>
  </si>
  <si>
    <t>Pecos</t>
  </si>
  <si>
    <t>PECOS COUNTY</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</si>
  <si>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</si>
  <si>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</si>
  <si>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</si>
  <si>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</si>
  <si>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</si>
  <si>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</si>
  <si>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</si>
  <si>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</si>
  <si>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</si>
  <si>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</si>
  <si>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</si>
  <si>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</si>
  <si>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</si>
  <si>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</si>
  <si>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</si>
  <si>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</si>
  <si>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</si>
  <si>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</si>
  <si>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</si>
  <si>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</si>
  <si>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</si>
  <si>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</si>
  <si>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</si>
  <si>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</si>
  <si>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</si>
  <si>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</si>
  <si>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</si>
  <si>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</si>
  <si>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</si>
  <si>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</si>
  <si>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</si>
  <si>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</si>
  <si>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</si>
  <si>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</si>
  <si>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</si>
  <si>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</si>
  <si>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</si>
  <si>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</si>
  <si>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</si>
  <si>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</si>
  <si>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</si>
  <si>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</si>
  <si>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</si>
  <si>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</si>
  <si>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</si>
  <si>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</si>
  <si>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</si>
  <si>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</si>
  <si>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</si>
  <si>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</si>
  <si>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</si>
  <si>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</si>
  <si>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</si>
  <si>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</si>
  <si>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</si>
  <si>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</si>
  <si>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</si>
  <si>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</si>
  <si>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</si>
  <si>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</si>
  <si>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</si>
  <si>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</si>
  <si>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</si>
  <si>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</si>
  <si>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</si>
  <si>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</si>
  <si>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</si>
  <si>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</si>
  <si>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</si>
  <si>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</si>
  <si>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</si>
  <si>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</si>
  <si>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</si>
  <si>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</si>
  <si>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</si>
  <si>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</si>
  <si>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</si>
  <si>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</si>
  <si>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</si>
  <si>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</si>
  <si>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</si>
  <si>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</si>
  <si>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</si>
  <si>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</si>
  <si>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</si>
  <si>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</si>
  <si>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</si>
  <si>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</si>
  <si>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</si>
  <si>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</si>
  <si>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</si>
  <si>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</si>
  <si>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</si>
  <si>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</si>
  <si>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</si>
  <si>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110009074090</t>
  </si>
  <si>
    <t>Central County Solid Waste Disposal Complex</t>
  </si>
  <si>
    <t>Nokomis</t>
  </si>
  <si>
    <t>34275</t>
  </si>
  <si>
    <t>4000 Knights Trial Road</t>
  </si>
  <si>
    <t>110009937444</t>
  </si>
  <si>
    <t>Central Kentucky Landfill</t>
  </si>
  <si>
    <t>40324</t>
  </si>
  <si>
    <t>493 Double Culvert Road</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</si>
  <si>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</si>
  <si>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</si>
  <si>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</si>
  <si>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</si>
  <si>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</si>
  <si>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</si>
  <si>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</si>
  <si>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</si>
  <si>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</si>
  <si>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</si>
  <si>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</si>
  <si>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</si>
  <si>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</si>
  <si>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</si>
  <si>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</si>
  <si>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</si>
  <si>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</si>
  <si>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</si>
  <si>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</si>
  <si>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</si>
  <si>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</si>
  <si>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</si>
  <si>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</si>
  <si>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</si>
  <si>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</si>
  <si>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</si>
  <si>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</si>
  <si>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</si>
  <si>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</si>
  <si>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</si>
  <si>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</si>
  <si>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</si>
  <si>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</si>
  <si>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</si>
  <si>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</si>
  <si>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</si>
  <si>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</si>
  <si>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</si>
  <si>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</si>
  <si>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</si>
  <si>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</si>
  <si>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</si>
  <si>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</si>
  <si>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</si>
  <si>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</si>
  <si>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</si>
  <si>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110009822102</t>
  </si>
  <si>
    <t>Century Mine</t>
  </si>
  <si>
    <t>Beallsville</t>
  </si>
  <si>
    <t>43716</t>
  </si>
  <si>
    <t>43521 Mayhugh Hill Road</t>
  </si>
  <si>
    <t>110038917633</t>
  </si>
  <si>
    <t>Ceredo Generating Station</t>
  </si>
  <si>
    <t>1662 WALKER BRANCH ROAD</t>
  </si>
  <si>
    <t>110000511107</t>
  </si>
  <si>
    <t>CertainTeed</t>
  </si>
  <si>
    <t>30601</t>
  </si>
  <si>
    <t>425 Athena Dr</t>
  </si>
  <si>
    <t>110058239570</t>
  </si>
  <si>
    <t>CertainTeed Gypsum</t>
  </si>
  <si>
    <t>89004</t>
  </si>
  <si>
    <t>13500 Blue Diamond Highway</t>
  </si>
  <si>
    <t>CLARK</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</si>
  <si>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</si>
  <si>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</si>
  <si>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</si>
  <si>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</si>
  <si>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</si>
  <si>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</si>
  <si>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</si>
  <si>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</si>
  <si>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</si>
  <si>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</si>
  <si>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</si>
  <si>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</si>
  <si>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</si>
  <si>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</si>
  <si>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</si>
  <si>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</si>
  <si>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</si>
  <si>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</si>
  <si>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</si>
  <si>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</si>
  <si>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</si>
  <si>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</si>
  <si>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</si>
  <si>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</si>
  <si>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</si>
  <si>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</si>
  <si>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</si>
  <si>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</si>
  <si>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</si>
  <si>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</si>
  <si>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110070209491</t>
  </si>
  <si>
    <t>Chamon Power LLC</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</si>
  <si>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</si>
  <si>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</si>
  <si>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</si>
  <si>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</si>
  <si>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</si>
  <si>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</si>
  <si>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</si>
  <si>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</si>
  <si>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</si>
  <si>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</si>
  <si>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</si>
  <si>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</si>
  <si>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</si>
  <si>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</si>
  <si>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</si>
  <si>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</si>
  <si>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</si>
  <si>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</si>
  <si>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</si>
  <si>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</si>
  <si>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</si>
  <si>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</si>
  <si>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</si>
  <si>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</si>
  <si>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</si>
  <si>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</si>
  <si>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</si>
  <si>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</si>
  <si>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</si>
  <si>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</si>
  <si>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</si>
  <si>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</si>
  <si>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</si>
  <si>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110003005159</t>
  </si>
  <si>
    <t>Chaplin Station</t>
  </si>
  <si>
    <t>Chaplin</t>
  </si>
  <si>
    <t>06235</t>
  </si>
  <si>
    <t>539 Tower Hill Road</t>
  </si>
  <si>
    <t>WINDHAM COUNTY</t>
  </si>
  <si>
    <t>110070525515</t>
  </si>
  <si>
    <t>Charbonneau Compressor Station</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</si>
  <si>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</si>
  <si>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</si>
  <si>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</si>
  <si>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</si>
  <si>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</si>
  <si>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</si>
  <si>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</si>
  <si>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</si>
  <si>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</si>
  <si>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</si>
  <si>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</si>
  <si>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</si>
  <si>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</si>
  <si>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</si>
  <si>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</si>
  <si>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</si>
  <si>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</si>
  <si>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</si>
  <si>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</si>
  <si>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</si>
  <si>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</si>
  <si>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</si>
  <si>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</si>
  <si>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</si>
  <si>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</si>
  <si>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</si>
  <si>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</si>
  <si>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</si>
  <si>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</si>
  <si>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</si>
  <si>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</si>
  <si>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</si>
  <si>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</si>
  <si>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</si>
  <si>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</si>
  <si>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</si>
  <si>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ECTOR COUNTY</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</si>
  <si>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</si>
  <si>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</si>
  <si>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</si>
  <si>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</si>
  <si>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</si>
  <si>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</si>
  <si>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</si>
  <si>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</si>
  <si>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</si>
  <si>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</si>
  <si>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</si>
  <si>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</si>
  <si>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</si>
  <si>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</si>
  <si>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</si>
  <si>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</si>
  <si>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</si>
  <si>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</si>
  <si>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</si>
  <si>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</si>
  <si>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</si>
  <si>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</si>
  <si>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</si>
  <si>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</si>
  <si>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</si>
  <si>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</si>
  <si>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</si>
  <si>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</si>
  <si>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</si>
  <si>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</si>
  <si>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</si>
  <si>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</si>
  <si>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</si>
  <si>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</si>
  <si>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</si>
  <si>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</si>
  <si>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</si>
  <si>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</si>
  <si>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</si>
  <si>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</si>
  <si>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</si>
  <si>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</si>
  <si>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</si>
  <si>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</si>
  <si>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</si>
  <si>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</si>
  <si>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</si>
  <si>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</si>
  <si>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</si>
  <si>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</si>
  <si>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</si>
  <si>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</si>
  <si>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</si>
  <si>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</si>
  <si>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</si>
  <si>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110000859679</t>
  </si>
  <si>
    <t>80216</t>
  </si>
  <si>
    <t>6198 FRANKLIN ST</t>
  </si>
  <si>
    <t>110000360127</t>
  </si>
  <si>
    <t>Cherokee Brick &amp; Tile Company</t>
  </si>
  <si>
    <t>3250 Waterville Rd</t>
  </si>
  <si>
    <t>Cherokee Central Processing Facility</t>
  </si>
  <si>
    <t>Toyah</t>
  </si>
  <si>
    <t>79785</t>
  </si>
  <si>
    <t>170 County Road 229</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</si>
  <si>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</si>
  <si>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</si>
  <si>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</si>
  <si>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</si>
  <si>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</si>
  <si>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</si>
  <si>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</si>
  <si>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</si>
  <si>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</si>
  <si>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</si>
  <si>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</si>
  <si>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</si>
  <si>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</si>
  <si>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</si>
  <si>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</si>
  <si>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</si>
  <si>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</si>
  <si>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</si>
  <si>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</si>
  <si>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</si>
  <si>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</si>
  <si>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</si>
  <si>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</si>
  <si>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</si>
  <si>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</si>
  <si>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</si>
  <si>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</si>
  <si>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</si>
  <si>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</si>
  <si>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</si>
  <si>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</si>
  <si>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</si>
  <si>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</si>
  <si>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</si>
  <si>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</si>
  <si>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</si>
  <si>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</si>
  <si>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</si>
  <si>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</si>
  <si>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</si>
  <si>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</si>
  <si>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110035839876</t>
  </si>
  <si>
    <t>Chesapeake Operating LLC, 220 - Gulf Coast Basin</t>
  </si>
  <si>
    <t>Oklahoma City</t>
  </si>
  <si>
    <t>73118</t>
  </si>
  <si>
    <t>6100 N. Western Avenue</t>
  </si>
  <si>
    <t>Oklahoma</t>
  </si>
  <si>
    <t>C,W-ONSH</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</si>
  <si>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</si>
  <si>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</si>
  <si>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</si>
  <si>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</si>
  <si>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</si>
  <si>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</si>
  <si>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</si>
  <si>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</si>
  <si>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</si>
  <si>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</si>
  <si>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</si>
  <si>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</si>
  <si>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</si>
  <si>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</si>
  <si>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</si>
  <si>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</si>
  <si>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</si>
  <si>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</si>
  <si>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</si>
  <si>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</si>
  <si>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</si>
  <si>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</si>
  <si>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</si>
  <si>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</si>
  <si>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</si>
  <si>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</si>
  <si>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</si>
  <si>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</si>
  <si>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</si>
  <si>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</si>
  <si>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</si>
  <si>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</si>
  <si>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</si>
  <si>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</si>
  <si>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</si>
  <si>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</si>
  <si>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</si>
  <si>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</si>
  <si>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</si>
  <si>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</si>
  <si>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</si>
  <si>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</si>
  <si>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</si>
  <si>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</si>
  <si>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</si>
  <si>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</si>
  <si>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</si>
  <si>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</si>
  <si>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110069243278</t>
  </si>
  <si>
    <t>Chief Ethanol Fuels, Inc.</t>
  </si>
  <si>
    <t>Lexington</t>
  </si>
  <si>
    <t>1111 East Industry Drive</t>
  </si>
  <si>
    <t>DAWSON COUNTY</t>
  </si>
  <si>
    <t>110043789969</t>
  </si>
  <si>
    <t>Chipeta Gas Plant</t>
  </si>
  <si>
    <t>UINTAH COUNTY</t>
  </si>
  <si>
    <t>110070082504</t>
  </si>
  <si>
    <t>Chisholm Plant</t>
  </si>
  <si>
    <t>KINGFISHER COUNTY</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</si>
  <si>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</si>
  <si>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</si>
  <si>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</si>
  <si>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</si>
  <si>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</si>
  <si>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</si>
  <si>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</si>
  <si>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</si>
  <si>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</si>
  <si>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</si>
  <si>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</si>
  <si>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</si>
  <si>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</si>
  <si>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</si>
  <si>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</si>
  <si>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</si>
  <si>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</si>
  <si>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</si>
  <si>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</si>
  <si>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</si>
  <si>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</si>
  <si>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</si>
  <si>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</si>
  <si>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</si>
  <si>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</si>
  <si>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</si>
  <si>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</si>
  <si>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</si>
  <si>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</si>
  <si>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</si>
  <si>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</si>
  <si>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</si>
  <si>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</si>
  <si>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</si>
  <si>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</si>
  <si>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</si>
  <si>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</si>
  <si>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</si>
  <si>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</si>
  <si>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</si>
  <si>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12406 ROAD R</t>
  </si>
  <si>
    <t>Seward</t>
  </si>
  <si>
    <t>110040970893</t>
  </si>
  <si>
    <t>Ciner Wyoming LLC</t>
  </si>
  <si>
    <t>GREEN RIVER</t>
  </si>
  <si>
    <t>82935</t>
  </si>
  <si>
    <t>254 County Rd 4-6</t>
  </si>
  <si>
    <t>C,CC</t>
  </si>
  <si>
    <t>110043788452</t>
  </si>
  <si>
    <t>Circular Butte/Jefferson County</t>
  </si>
  <si>
    <t>Terreton</t>
  </si>
  <si>
    <t>83450</t>
  </si>
  <si>
    <t>1571 N 800 E</t>
  </si>
  <si>
    <t>110070209533</t>
  </si>
  <si>
    <t>Cisco Compressor Station</t>
  </si>
  <si>
    <t>Cisco</t>
  </si>
  <si>
    <t>76437</t>
  </si>
  <si>
    <t>3017 Highway 206</t>
  </si>
  <si>
    <t>EASTLAND COUNTY</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</si>
  <si>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</si>
  <si>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</si>
  <si>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</si>
  <si>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</si>
  <si>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</si>
  <si>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</si>
  <si>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</si>
  <si>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</si>
  <si>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</si>
  <si>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</si>
  <si>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</si>
  <si>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</si>
  <si>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</si>
  <si>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</si>
  <si>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</si>
  <si>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</si>
  <si>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</si>
  <si>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</si>
  <si>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</si>
  <si>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</si>
  <si>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</si>
  <si>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</si>
  <si>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</si>
  <si>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</si>
  <si>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</si>
  <si>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</si>
  <si>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</si>
  <si>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</si>
  <si>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</si>
  <si>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</si>
  <si>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</si>
  <si>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</si>
  <si>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</si>
  <si>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</si>
  <si>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</si>
  <si>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</si>
  <si>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</si>
  <si>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</si>
  <si>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</si>
  <si>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</si>
  <si>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</si>
  <si>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</si>
  <si>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</si>
  <si>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</si>
  <si>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</si>
  <si>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</si>
  <si>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</si>
  <si>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</si>
  <si>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</si>
  <si>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</si>
  <si>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</si>
  <si>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</si>
  <si>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</si>
  <si>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</si>
  <si>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</si>
  <si>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</si>
  <si>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</si>
  <si>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</si>
  <si>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</si>
  <si>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</si>
  <si>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</si>
  <si>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</si>
  <si>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</si>
  <si>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</si>
  <si>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</si>
  <si>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</si>
  <si>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</si>
  <si>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</si>
  <si>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</si>
  <si>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</si>
  <si>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</si>
  <si>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</si>
  <si>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</si>
  <si>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</si>
  <si>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</si>
  <si>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</si>
  <si>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</si>
  <si>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</si>
  <si>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</si>
  <si>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</si>
  <si>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</si>
  <si>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</si>
  <si>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</si>
  <si>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</si>
  <si>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</si>
  <si>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</si>
  <si>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</si>
  <si>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</si>
  <si>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</si>
  <si>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</si>
  <si>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</si>
  <si>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</si>
  <si>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</si>
  <si>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</si>
  <si>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</si>
  <si>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</si>
  <si>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</si>
  <si>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</si>
  <si>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</si>
  <si>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</si>
  <si>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</si>
  <si>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</si>
  <si>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</si>
  <si>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</si>
  <si>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</si>
  <si>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</si>
  <si>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</si>
  <si>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</si>
  <si>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</si>
  <si>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</si>
  <si>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</si>
  <si>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</si>
  <si>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</si>
  <si>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</si>
  <si>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</si>
  <si>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</si>
  <si>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</si>
  <si>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</si>
  <si>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</si>
  <si>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</si>
  <si>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</si>
  <si>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</si>
  <si>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</si>
  <si>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</si>
  <si>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</si>
  <si>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</si>
  <si>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</si>
  <si>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</si>
  <si>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</si>
  <si>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Natural Gas and Natural Gas Liquids Suppliers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</si>
  <si>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</si>
  <si>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</si>
  <si>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</si>
  <si>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</si>
  <si>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</si>
  <si>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</si>
  <si>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</si>
  <si>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</si>
  <si>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</si>
  <si>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</si>
  <si>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</si>
  <si>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</si>
  <si>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</si>
  <si>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</si>
  <si>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</si>
  <si>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</si>
  <si>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</si>
  <si>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</si>
  <si>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</si>
  <si>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</si>
  <si>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</si>
  <si>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</si>
  <si>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</si>
  <si>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</si>
  <si>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</si>
  <si>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</si>
  <si>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</si>
  <si>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</si>
  <si>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</si>
  <si>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</si>
  <si>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</si>
  <si>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</si>
  <si>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</si>
  <si>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</si>
  <si>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</si>
  <si>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</si>
  <si>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</si>
  <si>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</si>
  <si>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</si>
  <si>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</si>
  <si>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</si>
  <si>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</si>
  <si>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</si>
  <si>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</si>
  <si>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</si>
  <si>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</si>
  <si>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</si>
  <si>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</si>
  <si>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</si>
  <si>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</si>
  <si>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</si>
  <si>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</si>
  <si>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110000312064</t>
  </si>
  <si>
    <t>Cleary Flood</t>
  </si>
  <si>
    <t>TAUNTON</t>
  </si>
  <si>
    <t>02780</t>
  </si>
  <si>
    <t>1314 SOMERSET AVE</t>
  </si>
  <si>
    <t>110034422578</t>
  </si>
  <si>
    <t>Cleburne Compressor Station</t>
  </si>
  <si>
    <t>Cleburne</t>
  </si>
  <si>
    <t>110043803845</t>
  </si>
  <si>
    <t>Joshua</t>
  </si>
  <si>
    <t>76058</t>
  </si>
  <si>
    <t>3108 County Rd 902</t>
  </si>
  <si>
    <t>110055519443</t>
  </si>
  <si>
    <t>Clementine Mine</t>
  </si>
  <si>
    <t>Freeport</t>
  </si>
  <si>
    <t>16229</t>
  </si>
  <si>
    <t>151 Clinton Road</t>
  </si>
  <si>
    <t>ARMSTRONG</t>
  </si>
  <si>
    <t>110070082136</t>
  </si>
  <si>
    <t>Clendenin Compressor Station</t>
  </si>
  <si>
    <t>Clendenin</t>
  </si>
  <si>
    <t>25045</t>
  </si>
  <si>
    <t>619 Kee Ridge</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</si>
  <si>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</si>
  <si>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</si>
  <si>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</si>
  <si>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</si>
  <si>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</si>
  <si>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</si>
  <si>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</si>
  <si>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</si>
  <si>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</si>
  <si>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</si>
  <si>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</si>
  <si>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</si>
  <si>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</si>
  <si>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</si>
  <si>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</si>
  <si>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</si>
  <si>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</si>
  <si>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</si>
  <si>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</si>
  <si>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</si>
  <si>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</si>
  <si>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</si>
  <si>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</si>
  <si>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</si>
  <si>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</si>
  <si>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</si>
  <si>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</si>
  <si>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</si>
  <si>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</si>
  <si>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</si>
  <si>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</si>
  <si>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</si>
  <si>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</si>
  <si>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</si>
  <si>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</si>
  <si>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</si>
  <si>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</si>
  <si>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</si>
  <si>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110043785384</t>
  </si>
  <si>
    <t>Closed City of Gloversville Landfill</t>
  </si>
  <si>
    <t>Gloversville</t>
  </si>
  <si>
    <t>12078</t>
  </si>
  <si>
    <t>110037582247</t>
  </si>
  <si>
    <t>Clough Compressor Station</t>
  </si>
  <si>
    <t>RIFLE</t>
  </si>
  <si>
    <t>Clover Flat Landfill</t>
  </si>
  <si>
    <t>Calistoga</t>
  </si>
  <si>
    <t>4380 Silverado Trail</t>
  </si>
  <si>
    <t>110007008175</t>
  </si>
  <si>
    <t>Clover Power Station</t>
  </si>
  <si>
    <t>CLOVER</t>
  </si>
  <si>
    <t>24534</t>
  </si>
  <si>
    <t>4091 Clover Rd</t>
  </si>
  <si>
    <t>Halifax</t>
  </si>
  <si>
    <t>110070666132</t>
  </si>
  <si>
    <t>Clyde</t>
  </si>
  <si>
    <t>43410</t>
  </si>
  <si>
    <t>393 Pickle Street (County Rd 294)</t>
  </si>
  <si>
    <t>110000494563</t>
  </si>
  <si>
    <t>Coal Creek</t>
  </si>
  <si>
    <t>UNDERWOOD</t>
  </si>
  <si>
    <t>58576</t>
  </si>
  <si>
    <t>2875 3RD ST SW</t>
  </si>
  <si>
    <t>McLean</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</si>
  <si>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</si>
  <si>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</si>
  <si>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</si>
  <si>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</si>
  <si>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</si>
  <si>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</si>
  <si>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</si>
  <si>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</si>
  <si>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</si>
  <si>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</si>
  <si>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</si>
  <si>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</si>
  <si>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</si>
  <si>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</si>
  <si>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</si>
  <si>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</si>
  <si>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</si>
  <si>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</si>
  <si>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</si>
  <si>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</si>
  <si>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</si>
  <si>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</si>
  <si>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</si>
  <si>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</si>
  <si>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 COUNTY</t>
  </si>
  <si>
    <t>110055511968</t>
  </si>
  <si>
    <t>Cobb Dewpoint Control Plant</t>
  </si>
  <si>
    <t>130 Elk River Road North</t>
  </si>
  <si>
    <t>KANAWHA</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</si>
  <si>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</si>
  <si>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</si>
  <si>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</si>
  <si>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</si>
  <si>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</si>
  <si>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</si>
  <si>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</si>
  <si>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</si>
  <si>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</si>
  <si>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</si>
  <si>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</si>
  <si>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</si>
  <si>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</si>
  <si>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</si>
  <si>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</si>
  <si>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</si>
  <si>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</si>
  <si>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110070062906</t>
  </si>
  <si>
    <t>Coffeyville Municipal Light and Power Generating Facility No. 2</t>
  </si>
  <si>
    <t>Coffeyville</t>
  </si>
  <si>
    <t>2601 N. 5th Industrial Street</t>
  </si>
  <si>
    <t>110013703206</t>
  </si>
  <si>
    <t>Coffeyville Resources Refining &amp; Marketing, LLC</t>
  </si>
  <si>
    <t>400 North Linden Street</t>
  </si>
  <si>
    <t>Coffin Butte Resource Project</t>
  </si>
  <si>
    <t>Corvallis</t>
  </si>
  <si>
    <t>29160 Coffin Butte Road</t>
  </si>
  <si>
    <t>110055514279</t>
  </si>
  <si>
    <t>Cogar Compressor Station</t>
  </si>
  <si>
    <t>Cogar</t>
  </si>
  <si>
    <t>73009</t>
  </si>
  <si>
    <t>CADDO COUNTY</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</si>
  <si>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</si>
  <si>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</si>
  <si>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</si>
  <si>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</si>
  <si>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</si>
  <si>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</si>
  <si>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</si>
  <si>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</si>
  <si>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</si>
  <si>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</si>
  <si>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</si>
  <si>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</si>
  <si>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</si>
  <si>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</si>
  <si>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</si>
  <si>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</si>
  <si>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</si>
  <si>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Colerain</t>
  </si>
  <si>
    <t>Dillonvale</t>
  </si>
  <si>
    <t>43917</t>
  </si>
  <si>
    <t>72784 Colerain-Mt. Pleasant Road</t>
  </si>
  <si>
    <t>110000599692</t>
  </si>
  <si>
    <t>Coleto Creek</t>
  </si>
  <si>
    <t>FANNIN</t>
  </si>
  <si>
    <t>77960</t>
  </si>
  <si>
    <t>FM 2987 OFF HWY 59</t>
  </si>
  <si>
    <t>Goliad</t>
  </si>
  <si>
    <t>110040568793</t>
  </si>
  <si>
    <t>Colorado Bend I</t>
  </si>
  <si>
    <t>WHARTON</t>
  </si>
  <si>
    <t>77488</t>
  </si>
  <si>
    <t>3863 S SH 60 HWY</t>
  </si>
  <si>
    <t>110070199200</t>
  </si>
  <si>
    <t>Colorado Bend II</t>
  </si>
  <si>
    <t>4023 South State Hwy 60</t>
  </si>
  <si>
    <t>WHARTON COUNTY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</si>
  <si>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</si>
  <si>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</si>
  <si>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</si>
  <si>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</si>
  <si>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</si>
  <si>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</si>
  <si>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</si>
  <si>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</si>
  <si>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</si>
  <si>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</si>
  <si>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</si>
  <si>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</si>
  <si>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</si>
  <si>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</si>
  <si>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</si>
  <si>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</si>
  <si>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</si>
  <si>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</si>
  <si>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</si>
  <si>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</si>
  <si>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</si>
  <si>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110006735060</t>
  </si>
  <si>
    <t>Columbia Energy Center (MO)</t>
  </si>
  <si>
    <t>4902 PEABODY ROAD</t>
  </si>
  <si>
    <t>110016798866</t>
  </si>
  <si>
    <t>Columbia Energy Center (SC)</t>
  </si>
  <si>
    <t>GASTON</t>
  </si>
  <si>
    <t>29053</t>
  </si>
  <si>
    <t>100 CALPINE WAY</t>
  </si>
  <si>
    <t>110069468999</t>
  </si>
  <si>
    <t>Columbia Gas Transmission LLC - Lone Oak Compressor Station</t>
  </si>
  <si>
    <t>Cameron</t>
  </si>
  <si>
    <t>26033</t>
  </si>
  <si>
    <t>12676 Waynesburg Pike</t>
  </si>
  <si>
    <t>110070207883</t>
  </si>
  <si>
    <t>Columbia Gas Transmission LLC - Oak Hill Compressor Station</t>
  </si>
  <si>
    <t>Oak Hill</t>
  </si>
  <si>
    <t>16002</t>
  </si>
  <si>
    <t>1306 Pyro Road</t>
  </si>
  <si>
    <t>110043804149</t>
  </si>
  <si>
    <t>Columbia Gas Transmission LLC Bruceton Mills CS</t>
  </si>
  <si>
    <t>Bruceton Mills</t>
  </si>
  <si>
    <t>26525</t>
  </si>
  <si>
    <t>6124 Compressor Station Road</t>
  </si>
  <si>
    <t>PRESTON COUNTY</t>
  </si>
  <si>
    <t>110040880703</t>
  </si>
  <si>
    <t>Columbia Gas Transmission LLC CLEVELAND 6C4330</t>
  </si>
  <si>
    <t>KANAWHA HEAD</t>
  </si>
  <si>
    <t>26228</t>
  </si>
  <si>
    <t>66 Odell Road</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</si>
  <si>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</si>
  <si>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</si>
  <si>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</si>
  <si>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</si>
  <si>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</si>
  <si>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</si>
  <si>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</si>
  <si>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</si>
  <si>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</si>
  <si>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</si>
  <si>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110006857240</t>
  </si>
  <si>
    <t>Columbia Gas Transmission LLC Lost River CS</t>
  </si>
  <si>
    <t>Mathias</t>
  </si>
  <si>
    <t>26812</t>
  </si>
  <si>
    <t>419 Upper Cove Road</t>
  </si>
  <si>
    <t>HARDY COUNTY</t>
  </si>
  <si>
    <t>110070082449</t>
  </si>
  <si>
    <t>Columbia Gas Transmission LLC Seneca CS</t>
  </si>
  <si>
    <t>Seneca Rocks</t>
  </si>
  <si>
    <t>26884</t>
  </si>
  <si>
    <t>1 Columbia Lane</t>
  </si>
  <si>
    <t>Columbia Gas Transmission LLC- Sherwood Compressor Station</t>
  </si>
  <si>
    <t>West Union</t>
  </si>
  <si>
    <t>26456</t>
  </si>
  <si>
    <t>2678 Route 18</t>
  </si>
  <si>
    <t>110070525462</t>
  </si>
  <si>
    <t>Columbia Gas Transmission, LLC-Summerfield Compressor Station</t>
  </si>
  <si>
    <t>Sarahsville</t>
  </si>
  <si>
    <t>43779</t>
  </si>
  <si>
    <t>24372 Raymond Hill Road</t>
  </si>
  <si>
    <t>110070715993</t>
  </si>
  <si>
    <t>Columbia Gulf Transmission - Cane Ridge CS</t>
  </si>
  <si>
    <t>Antioch</t>
  </si>
  <si>
    <t>37013</t>
  </si>
  <si>
    <t>992 -Barnes Road</t>
  </si>
  <si>
    <t>Columbia Gulf Transmission - Clifton Junction CS</t>
  </si>
  <si>
    <t>Waynesboro</t>
  </si>
  <si>
    <t>38485</t>
  </si>
  <si>
    <t>2208 -Savannah Highway</t>
  </si>
  <si>
    <t>110070594518</t>
  </si>
  <si>
    <t>Columbia Gulf Transmission - Goodluck CS</t>
  </si>
  <si>
    <t>Summer Shade</t>
  </si>
  <si>
    <t>42166</t>
  </si>
  <si>
    <t>211 Earl Shives Road</t>
  </si>
  <si>
    <t>METCALFE COUNTY</t>
  </si>
  <si>
    <t>110070715985</t>
  </si>
  <si>
    <t>Columbia Gulf Transmission - Grayson CS</t>
  </si>
  <si>
    <t>Grayson</t>
  </si>
  <si>
    <t>41143</t>
  </si>
  <si>
    <t>1199 Beckwith Branch Road</t>
  </si>
  <si>
    <t>CARTER COUNTY</t>
  </si>
  <si>
    <t>110070458579</t>
  </si>
  <si>
    <t>Columbia Gulf Transmission - Morehead CS</t>
  </si>
  <si>
    <t>Morehead</t>
  </si>
  <si>
    <t>40351</t>
  </si>
  <si>
    <t>4100 Cranston Road</t>
  </si>
  <si>
    <t>Columbia Gulf Transmission - New Albany CS</t>
  </si>
  <si>
    <t>New Albany</t>
  </si>
  <si>
    <t>38652</t>
  </si>
  <si>
    <t>1280 -County Road 137</t>
  </si>
  <si>
    <t>110070222918</t>
  </si>
  <si>
    <t>Columbia Gulf Transmission - Paint Lick</t>
  </si>
  <si>
    <t>Paint Lick</t>
  </si>
  <si>
    <t>40461</t>
  </si>
  <si>
    <t>Richmond Road</t>
  </si>
  <si>
    <t>GARRARD COUNTY</t>
  </si>
  <si>
    <t>110070082443</t>
  </si>
  <si>
    <t>Columbia Gulf Transmission LLC Alexandria CS</t>
  </si>
  <si>
    <t>Deville</t>
  </si>
  <si>
    <t>71328</t>
  </si>
  <si>
    <t>7666 Hickory Grouve Loop</t>
  </si>
  <si>
    <t>110070209493</t>
  </si>
  <si>
    <t>Columbus Compressor Station</t>
  </si>
  <si>
    <t>Ashville</t>
  </si>
  <si>
    <t>43103</t>
  </si>
  <si>
    <t>14724 Ett-Noecker Rd.</t>
  </si>
  <si>
    <t>PICKAWAY COUNTY</t>
  </si>
  <si>
    <t>110043803248</t>
  </si>
  <si>
    <t>Columbus Pine Grove MSWLF</t>
  </si>
  <si>
    <t>7900 Pine Grove Way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</si>
  <si>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</si>
  <si>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</si>
  <si>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</si>
  <si>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</si>
  <si>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</si>
  <si>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</si>
  <si>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</si>
  <si>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</si>
  <si>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</si>
  <si>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</si>
  <si>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</si>
  <si>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</si>
  <si>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</si>
  <si>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</si>
  <si>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</si>
  <si>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</si>
  <si>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</si>
  <si>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</si>
  <si>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</si>
  <si>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</si>
  <si>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</si>
  <si>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</si>
  <si>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110070081860</t>
  </si>
  <si>
    <t>Comfort Compressor Station</t>
  </si>
  <si>
    <t>Comfort</t>
  </si>
  <si>
    <t>78013</t>
  </si>
  <si>
    <t>515 FM 473</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</si>
  <si>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</si>
  <si>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</si>
  <si>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</si>
  <si>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</si>
  <si>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</si>
  <si>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</si>
  <si>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</si>
  <si>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</si>
  <si>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</si>
  <si>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</si>
  <si>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</si>
  <si>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</si>
  <si>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</si>
  <si>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</si>
  <si>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</si>
  <si>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</si>
  <si>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</si>
  <si>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</si>
  <si>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</si>
  <si>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</si>
  <si>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</si>
  <si>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</si>
  <si>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110002408608</t>
  </si>
  <si>
    <t>ConAgra Foods Inc.</t>
  </si>
  <si>
    <t>95361</t>
  </si>
  <si>
    <t>554 S. Yosemite Ave.</t>
  </si>
  <si>
    <t>110001039705</t>
  </si>
  <si>
    <t>MILTON</t>
  </si>
  <si>
    <t>17847</t>
  </si>
  <si>
    <t>30 MARR STREET</t>
  </si>
  <si>
    <t>110001676785</t>
  </si>
  <si>
    <t>37821</t>
  </si>
  <si>
    <t xml:space="preserve">540 E. Broadway </t>
  </si>
  <si>
    <t>COCKE COUNTY</t>
  </si>
  <si>
    <t>110043803257</t>
  </si>
  <si>
    <t>HELM</t>
  </si>
  <si>
    <t>93627</t>
  </si>
  <si>
    <t>16429 W KAMM AVE</t>
  </si>
  <si>
    <t>110043289081</t>
  </si>
  <si>
    <t>ConAgra Foods Lamb Weston Delhi</t>
  </si>
  <si>
    <t>77 Hwy 609</t>
  </si>
  <si>
    <t>110000453223</t>
  </si>
  <si>
    <t>Conagra - Russellville</t>
  </si>
  <si>
    <t>Russellville</t>
  </si>
  <si>
    <t>72802</t>
  </si>
  <si>
    <t>3100 E. MAIN ST.</t>
  </si>
  <si>
    <t>POPE COUNTY</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</si>
  <si>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</si>
  <si>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</si>
  <si>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</si>
  <si>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</si>
  <si>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</si>
  <si>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</si>
  <si>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</si>
  <si>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</si>
  <si>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</si>
  <si>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</si>
  <si>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</si>
  <si>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</si>
  <si>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</si>
  <si>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</si>
  <si>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</si>
  <si>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</si>
  <si>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</si>
  <si>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</si>
  <si>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</si>
  <si>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</si>
  <si>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</si>
  <si>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</si>
  <si>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</si>
  <si>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</si>
  <si>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</si>
  <si>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</si>
  <si>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</si>
  <si>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</si>
  <si>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</si>
  <si>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</si>
  <si>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</si>
  <si>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</si>
  <si>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</si>
  <si>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</si>
  <si>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</si>
  <si>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</si>
  <si>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</si>
  <si>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12770 Koalstad Road</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</si>
  <si>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</si>
  <si>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</si>
  <si>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</si>
  <si>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</si>
  <si>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</si>
  <si>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</si>
  <si>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</si>
  <si>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</si>
  <si>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</si>
  <si>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</si>
  <si>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</si>
  <si>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110001845246</t>
  </si>
  <si>
    <t>Consumers Energy - Ray Compressor Station</t>
  </si>
  <si>
    <t>Armada</t>
  </si>
  <si>
    <t>48005</t>
  </si>
  <si>
    <t>69333 Omo Road</t>
  </si>
  <si>
    <t>MACOMB COUNTY</t>
  </si>
  <si>
    <t>110009599531</t>
  </si>
  <si>
    <t>Consumers Energy Muskegon River Compressor Station</t>
  </si>
  <si>
    <t>49665</t>
  </si>
  <si>
    <t>8613 Pine Road</t>
  </si>
  <si>
    <t>CLARE COUNTY</t>
  </si>
  <si>
    <t>110000395974</t>
  </si>
  <si>
    <t>ContiTech USA, Inc.</t>
  </si>
  <si>
    <t>ST. MARYS</t>
  </si>
  <si>
    <t>45885</t>
  </si>
  <si>
    <t>1115 SOUTH WAYNE STREET</t>
  </si>
  <si>
    <t>AUGLAIZE COUNTY</t>
  </si>
  <si>
    <t>110019283407</t>
  </si>
  <si>
    <t>Continental Buchanan, LLC.</t>
  </si>
  <si>
    <t>BUCHANAN</t>
  </si>
  <si>
    <t>10511</t>
  </si>
  <si>
    <t>350 BROADWAY</t>
  </si>
  <si>
    <t>110006063767</t>
  </si>
  <si>
    <t>Continental Casting LLC</t>
  </si>
  <si>
    <t>Palmyra</t>
  </si>
  <si>
    <t>7063 County Road 328</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</si>
  <si>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</si>
  <si>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</si>
  <si>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</si>
  <si>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</si>
  <si>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</si>
  <si>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</si>
  <si>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</si>
  <si>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</si>
  <si>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</si>
  <si>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</si>
  <si>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</si>
  <si>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</si>
  <si>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</si>
  <si>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</si>
  <si>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</si>
  <si>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</si>
  <si>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</si>
  <si>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</si>
  <si>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</si>
  <si>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</si>
  <si>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</si>
  <si>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</si>
  <si>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</si>
  <si>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</si>
  <si>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</si>
  <si>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</si>
  <si>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</si>
  <si>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</si>
  <si>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</si>
  <si>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</si>
  <si>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</si>
  <si>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</si>
  <si>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</si>
  <si>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DELTA COUNTY</t>
  </si>
  <si>
    <t>110038193068</t>
  </si>
  <si>
    <t>Cooper River Partners, LLC</t>
  </si>
  <si>
    <t>Goose Creek</t>
  </si>
  <si>
    <t>1588 Bushy Park Road</t>
  </si>
  <si>
    <t>110015744532</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</si>
  <si>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</si>
  <si>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</si>
  <si>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</si>
  <si>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</si>
  <si>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</si>
  <si>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</si>
  <si>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</si>
  <si>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</si>
  <si>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</si>
  <si>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</si>
  <si>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</si>
  <si>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</si>
  <si>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</si>
  <si>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</si>
  <si>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</si>
  <si>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</si>
  <si>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</si>
  <si>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</si>
  <si>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</si>
  <si>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</si>
  <si>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</si>
  <si>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</si>
  <si>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</si>
  <si>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</si>
  <si>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</si>
  <si>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</si>
  <si>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</si>
  <si>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</si>
  <si>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</si>
  <si>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</si>
  <si>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Gaylord</t>
  </si>
  <si>
    <t>49735</t>
  </si>
  <si>
    <t>597 Kubacki Road</t>
  </si>
  <si>
    <t>RR (RPT),W-ONSH</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</si>
  <si>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</si>
  <si>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</si>
  <si>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</si>
  <si>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</si>
  <si>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</si>
  <si>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</si>
  <si>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</si>
  <si>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</si>
  <si>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</si>
  <si>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</si>
  <si>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</si>
  <si>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</si>
  <si>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</si>
  <si>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</si>
  <si>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</si>
  <si>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</si>
  <si>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Corona Compressor Station</t>
  </si>
  <si>
    <t>5082 Gilbert Ridge Road</t>
  </si>
  <si>
    <t>110017431242</t>
  </si>
  <si>
    <t>Coronado Generating Station</t>
  </si>
  <si>
    <t>ST JOHNS</t>
  </si>
  <si>
    <t>85936</t>
  </si>
  <si>
    <t>Apache</t>
  </si>
  <si>
    <t>C,D,HH</t>
  </si>
  <si>
    <t>110017743245</t>
  </si>
  <si>
    <t>Corpus Christi Energy Center</t>
  </si>
  <si>
    <t>3952 BUDDY LAWRENCE DRIVE</t>
  </si>
  <si>
    <t>Corpus Christi Liquefaction</t>
  </si>
  <si>
    <t>2822 La Quinta Rd</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</si>
  <si>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</si>
  <si>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</si>
  <si>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</si>
  <si>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</si>
  <si>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</si>
  <si>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</si>
  <si>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</si>
  <si>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</si>
  <si>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</si>
  <si>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</si>
  <si>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</si>
  <si>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</si>
  <si>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</si>
  <si>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</si>
  <si>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</si>
  <si>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</si>
  <si>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</si>
  <si>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</si>
  <si>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</si>
  <si>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</si>
  <si>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</si>
  <si>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</si>
  <si>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</si>
  <si>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</si>
  <si>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</si>
  <si>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</si>
  <si>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</si>
  <si>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</si>
  <si>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</si>
  <si>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</si>
  <si>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</si>
  <si>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</si>
  <si>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</si>
  <si>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</si>
  <si>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</si>
  <si>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</si>
  <si>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</si>
  <si>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</si>
  <si>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</si>
  <si>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</si>
  <si>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</si>
  <si>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</si>
  <si>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</si>
  <si>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</si>
  <si>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</si>
  <si>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</si>
  <si>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</si>
  <si>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</si>
  <si>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</si>
  <si>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</si>
  <si>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</si>
  <si>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92703</t>
  </si>
  <si>
    <t>525 N. Flower Street</t>
  </si>
  <si>
    <t>110070716061</t>
  </si>
  <si>
    <t>Coupland Pump Station</t>
  </si>
  <si>
    <t>Taylor</t>
  </si>
  <si>
    <t>76574</t>
  </si>
  <si>
    <t>200 County Road 454</t>
  </si>
  <si>
    <t>WILLIAMSON COUNTY</t>
  </si>
  <si>
    <t>110007331422</t>
  </si>
  <si>
    <t>Covance Laboratories</t>
  </si>
  <si>
    <t>53704</t>
  </si>
  <si>
    <t>3301 Kinsman Blvd.</t>
  </si>
  <si>
    <t>DANE COUNTY</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</si>
  <si>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</si>
  <si>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</si>
  <si>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</si>
  <si>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</si>
  <si>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</si>
  <si>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</si>
  <si>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</si>
  <si>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</si>
  <si>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</si>
  <si>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</si>
  <si>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</si>
  <si>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</si>
  <si>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</si>
  <si>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</si>
  <si>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</si>
  <si>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</si>
  <si>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</si>
  <si>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</si>
  <si>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</si>
  <si>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</si>
  <si>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</si>
  <si>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</si>
  <si>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</si>
  <si>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</si>
  <si>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</si>
  <si>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</si>
  <si>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</si>
  <si>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</si>
  <si>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</si>
  <si>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</si>
  <si>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</si>
  <si>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</si>
  <si>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</si>
  <si>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</si>
  <si>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</si>
  <si>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</si>
  <si>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</si>
  <si>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</si>
  <si>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</si>
  <si>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VAN BUREN</t>
  </si>
  <si>
    <t>110021081862</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</si>
  <si>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</si>
  <si>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</si>
  <si>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</si>
  <si>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</si>
  <si>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</si>
  <si>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</si>
  <si>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</si>
  <si>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</si>
  <si>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</si>
  <si>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</si>
  <si>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</si>
  <si>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COWLITZ COUNTY</t>
  </si>
  <si>
    <t>110034242077</t>
  </si>
  <si>
    <t>Coyanosa Gas Plant</t>
  </si>
  <si>
    <t>4259 Mobil Road</t>
  </si>
  <si>
    <t>110000428378</t>
  </si>
  <si>
    <t>Coyote</t>
  </si>
  <si>
    <t>6240 13TH ST SW</t>
  </si>
  <si>
    <t>110015714949</t>
  </si>
  <si>
    <t>Coyote Gulch Treating Plant</t>
  </si>
  <si>
    <t>LA PLATA</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</si>
  <si>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</si>
  <si>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</si>
  <si>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</si>
  <si>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</si>
  <si>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</si>
  <si>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</si>
  <si>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</si>
  <si>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</si>
  <si>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</si>
  <si>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</si>
  <si>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</si>
  <si>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</si>
  <si>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</si>
  <si>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</si>
  <si>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</si>
  <si>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</si>
  <si>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</si>
  <si>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</si>
  <si>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</si>
  <si>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</si>
  <si>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60623</t>
  </si>
  <si>
    <t>3501 S Pulaski AVE</t>
  </si>
  <si>
    <t>110028008279</t>
  </si>
  <si>
    <t>Cree RTP</t>
  </si>
  <si>
    <t>Durham</t>
  </si>
  <si>
    <t>27709</t>
  </si>
  <si>
    <t>3028 E. Cornwallis Road</t>
  </si>
  <si>
    <t>DURHAM COUNTY</t>
  </si>
  <si>
    <t>110000347321</t>
  </si>
  <si>
    <t>Cree, Inc</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</si>
  <si>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</si>
  <si>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</si>
  <si>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</si>
  <si>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</si>
  <si>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</si>
  <si>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</si>
  <si>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</si>
  <si>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</si>
  <si>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</si>
  <si>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</si>
  <si>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</si>
  <si>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</si>
  <si>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</si>
  <si>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</si>
  <si>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</si>
  <si>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</si>
  <si>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</si>
  <si>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</si>
  <si>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110043333372</t>
  </si>
  <si>
    <t>Cricket Valley Energy Center</t>
  </si>
  <si>
    <t>DOVER PLAINS</t>
  </si>
  <si>
    <t>12522</t>
  </si>
  <si>
    <t>2241 Route 22</t>
  </si>
  <si>
    <t>DUTCHESS COUNTY</t>
  </si>
  <si>
    <t>110020750882</t>
  </si>
  <si>
    <t>Crimson Resource Management Corp.</t>
  </si>
  <si>
    <t>93311</t>
  </si>
  <si>
    <t>11200 River Run Blvd.</t>
  </si>
  <si>
    <t>110055517481</t>
  </si>
  <si>
    <t>Crisp County Landfill</t>
  </si>
  <si>
    <t>Cordele</t>
  </si>
  <si>
    <t>31015</t>
  </si>
  <si>
    <t xml:space="preserve">3354 South Hwy 41 </t>
  </si>
  <si>
    <t>CRISP COUNTY</t>
  </si>
  <si>
    <t>110002526847</t>
  </si>
  <si>
    <t>Crist Electric Generating Plant</t>
  </si>
  <si>
    <t>32514</t>
  </si>
  <si>
    <t>11999 PATE ST</t>
  </si>
  <si>
    <t>Escambia</t>
  </si>
  <si>
    <t>110070396550</t>
  </si>
  <si>
    <t>Croda Inc</t>
  </si>
  <si>
    <t>19720</t>
  </si>
  <si>
    <t>315 Cherry Lane</t>
  </si>
  <si>
    <t>110000584868</t>
  </si>
  <si>
    <t>Cromby</t>
  </si>
  <si>
    <t>PHOENIXVILLE</t>
  </si>
  <si>
    <t>19460</t>
  </si>
  <si>
    <t>100 CROMBY ROAD</t>
  </si>
  <si>
    <t>Chester</t>
  </si>
  <si>
    <t>110000851267</t>
  </si>
  <si>
    <t>Cromwell</t>
  </si>
  <si>
    <t>06416</t>
  </si>
  <si>
    <t>252 Shunpike Road</t>
  </si>
  <si>
    <t>110070209420</t>
  </si>
  <si>
    <t>Crooked Creek Mine</t>
  </si>
  <si>
    <t>15701</t>
  </si>
  <si>
    <t>1875 Creekside Road</t>
  </si>
  <si>
    <t>INDIANA COUNTY</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</si>
  <si>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</si>
  <si>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</si>
  <si>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</si>
  <si>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</si>
  <si>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</si>
  <si>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</si>
  <si>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</si>
  <si>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</si>
  <si>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</si>
  <si>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</si>
  <si>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</si>
  <si>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</si>
  <si>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</si>
  <si>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</si>
  <si>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</si>
  <si>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</si>
  <si>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</si>
  <si>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</si>
  <si>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</si>
  <si>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</si>
  <si>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</si>
  <si>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Marshall</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</si>
  <si>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</si>
  <si>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</si>
  <si>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</si>
  <si>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</si>
  <si>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</si>
  <si>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</si>
  <si>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</si>
  <si>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</si>
  <si>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</si>
  <si>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</si>
  <si>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</si>
  <si>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</si>
  <si>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</si>
  <si>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</si>
  <si>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</si>
  <si>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</si>
  <si>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</si>
  <si>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</si>
  <si>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</si>
  <si>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</si>
  <si>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</si>
  <si>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</si>
  <si>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</si>
  <si>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</si>
  <si>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</si>
  <si>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</si>
  <si>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</si>
  <si>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</si>
  <si>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</si>
  <si>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</si>
  <si>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</si>
  <si>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</si>
  <si>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</si>
  <si>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</si>
  <si>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</si>
  <si>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</si>
  <si>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</si>
  <si>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</si>
  <si>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</si>
  <si>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</si>
  <si>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</si>
  <si>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</si>
  <si>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</si>
  <si>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</si>
  <si>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</si>
  <si>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</si>
  <si>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</si>
  <si>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</si>
  <si>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</si>
  <si>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</si>
  <si>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</si>
  <si>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</si>
  <si>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</si>
  <si>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</si>
  <si>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</si>
  <si>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</si>
  <si>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</si>
  <si>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</si>
  <si>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</si>
  <si>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</si>
  <si>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</si>
  <si>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</si>
  <si>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</si>
  <si>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</si>
  <si>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</si>
  <si>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</si>
  <si>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</si>
  <si>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</si>
  <si>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</si>
  <si>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</si>
  <si>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</si>
  <si>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13M W OF HOBBS ON HWY 62/180</t>
  </si>
  <si>
    <t>Lea</t>
  </si>
  <si>
    <t>110055510816</t>
  </si>
  <si>
    <t>Cunningham Underground Storage &amp; Compressor Station</t>
  </si>
  <si>
    <t>Pratt</t>
  </si>
  <si>
    <t>67035</t>
  </si>
  <si>
    <t>20307 NE 150th Avenue</t>
  </si>
  <si>
    <t>KINGMAN COUNTY</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</si>
  <si>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</si>
  <si>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</si>
  <si>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</si>
  <si>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</si>
  <si>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</si>
  <si>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</si>
  <si>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</si>
  <si>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</si>
  <si>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</si>
  <si>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</si>
  <si>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</si>
  <si>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</si>
  <si>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</si>
  <si>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</si>
  <si>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</si>
  <si>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</si>
  <si>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</si>
  <si>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</si>
  <si>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</si>
  <si>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</si>
  <si>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</si>
  <si>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</si>
  <si>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</si>
  <si>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</si>
  <si>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</si>
  <si>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</si>
  <si>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</si>
  <si>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</si>
  <si>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</si>
  <si>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</si>
  <si>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</si>
  <si>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</si>
  <si>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</si>
  <si>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</si>
  <si>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</si>
  <si>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</si>
  <si>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</si>
  <si>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</si>
  <si>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</si>
  <si>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</si>
  <si>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</si>
  <si>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</si>
  <si>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</si>
  <si>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</si>
  <si>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</si>
  <si>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</si>
  <si>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</si>
  <si>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</si>
  <si>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</si>
  <si>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</si>
  <si>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</si>
  <si>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</si>
  <si>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</si>
  <si>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</si>
  <si>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</si>
  <si>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</si>
  <si>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</si>
  <si>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</si>
  <si>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</si>
  <si>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</si>
  <si>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</si>
  <si>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</si>
  <si>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</si>
  <si>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</si>
  <si>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</si>
  <si>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110008647893</t>
  </si>
  <si>
    <t>28451</t>
  </si>
  <si>
    <t>3500 DANIELS ROAD NORTHEAST</t>
  </si>
  <si>
    <t>BRUNSWICK</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</si>
  <si>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</si>
  <si>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</si>
  <si>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</si>
  <si>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</si>
  <si>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</si>
  <si>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</si>
  <si>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</si>
  <si>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</si>
  <si>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</si>
  <si>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</si>
  <si>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</si>
  <si>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</si>
  <si>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</si>
  <si>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</si>
  <si>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</si>
  <si>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</si>
  <si>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</si>
  <si>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</si>
  <si>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</si>
  <si>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</si>
  <si>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</si>
  <si>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</si>
  <si>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</si>
  <si>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</si>
  <si>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</si>
  <si>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</si>
  <si>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</si>
  <si>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</si>
  <si>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</si>
  <si>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</si>
  <si>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</si>
  <si>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</si>
  <si>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</si>
  <si>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</si>
  <si>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</si>
  <si>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</si>
  <si>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</si>
  <si>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</si>
  <si>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</si>
  <si>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</si>
  <si>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</si>
  <si>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</si>
  <si>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</si>
  <si>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</si>
  <si>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</si>
  <si>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</si>
  <si>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</si>
  <si>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</si>
  <si>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110003226857</t>
  </si>
  <si>
    <t>DART CONTAINER CORPORATION OF KENTUCKY</t>
  </si>
  <si>
    <t>HORSE CAVE</t>
  </si>
  <si>
    <t>42749</t>
  </si>
  <si>
    <t>975 DIXIE STREET</t>
  </si>
  <si>
    <t>HART COUNTY</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</si>
  <si>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</si>
  <si>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</si>
  <si>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</si>
  <si>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</si>
  <si>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</si>
  <si>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</si>
  <si>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</si>
  <si>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</si>
  <si>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</si>
  <si>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</si>
  <si>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</si>
  <si>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</si>
  <si>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</si>
  <si>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</si>
  <si>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</si>
  <si>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</si>
  <si>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</si>
  <si>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</si>
  <si>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47558</t>
  </si>
  <si>
    <t>1640 N 650E</t>
  </si>
  <si>
    <t>DAVIESS COUNTY</t>
  </si>
  <si>
    <t>110001305613</t>
  </si>
  <si>
    <t>DAVIS JUNCTION LANDFILL</t>
  </si>
  <si>
    <t>8900 HIGHWAY 251</t>
  </si>
  <si>
    <t>OGLE</t>
  </si>
  <si>
    <t>110000386029</t>
  </si>
  <si>
    <t>DAY GLO COLOR CORP</t>
  </si>
  <si>
    <t>TWINSBURG</t>
  </si>
  <si>
    <t>44087</t>
  </si>
  <si>
    <t>1570 E. HIGHLAND RD.</t>
  </si>
  <si>
    <t>SUMMIT</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</si>
  <si>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</si>
  <si>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</si>
  <si>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</si>
  <si>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</si>
  <si>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</si>
  <si>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</si>
  <si>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</si>
  <si>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</si>
  <si>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</si>
  <si>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</si>
  <si>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</si>
  <si>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</si>
  <si>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</si>
  <si>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110064007220</t>
  </si>
  <si>
    <t>DCNR 595 Compressor Station</t>
  </si>
  <si>
    <t>Arnot</t>
  </si>
  <si>
    <t>16911</t>
  </si>
  <si>
    <t>1253 Old Arnot Road</t>
  </si>
  <si>
    <t>Tioga</t>
  </si>
  <si>
    <t>110055499991</t>
  </si>
  <si>
    <t>DCP MIDSTREAM - EUNICE GAS PLANT</t>
  </si>
  <si>
    <t>88231</t>
  </si>
  <si>
    <t>110007161980</t>
  </si>
  <si>
    <t>DCP MIDSTREAM LP/CIMARRON PLT</t>
  </si>
  <si>
    <t>SEILING</t>
  </si>
  <si>
    <t>73663</t>
  </si>
  <si>
    <t>110039032864</t>
  </si>
  <si>
    <t>DCP MIDSTREAM LP/KINGFISHER NATURAL G</t>
  </si>
  <si>
    <t>CASHION</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</si>
  <si>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</si>
  <si>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</si>
  <si>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</si>
  <si>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</si>
  <si>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</si>
  <si>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</si>
  <si>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</si>
  <si>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</si>
  <si>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</si>
  <si>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</si>
  <si>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</si>
  <si>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</si>
  <si>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</si>
  <si>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</si>
  <si>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</si>
  <si>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</si>
  <si>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</si>
  <si>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</si>
  <si>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</si>
  <si>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</si>
  <si>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</si>
  <si>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</si>
  <si>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</si>
  <si>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</si>
  <si>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</si>
  <si>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</si>
  <si>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</si>
  <si>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</si>
  <si>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</si>
  <si>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</si>
  <si>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</si>
  <si>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</si>
  <si>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</si>
  <si>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</si>
  <si>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</si>
  <si>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</si>
  <si>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</si>
  <si>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</si>
  <si>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</si>
  <si>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</si>
  <si>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</si>
  <si>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</si>
  <si>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</si>
  <si>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</si>
  <si>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</si>
  <si>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</si>
  <si>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</si>
  <si>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</si>
  <si>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</si>
  <si>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</si>
  <si>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</si>
  <si>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</si>
  <si>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</si>
  <si>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</si>
  <si>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</si>
  <si>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</si>
  <si>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</si>
  <si>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</si>
  <si>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</si>
  <si>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</si>
  <si>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</si>
  <si>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</si>
  <si>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</si>
  <si>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</si>
  <si>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</si>
  <si>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</si>
  <si>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</si>
  <si>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</si>
  <si>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</si>
  <si>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</si>
  <si>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</si>
  <si>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</si>
  <si>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</si>
  <si>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</si>
  <si>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</si>
  <si>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</si>
  <si>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</si>
  <si>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</si>
  <si>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</si>
  <si>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</si>
  <si>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</si>
  <si>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</si>
  <si>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</si>
  <si>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</si>
  <si>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</si>
  <si>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</si>
  <si>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</si>
  <si>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</si>
  <si>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</si>
  <si>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</si>
  <si>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</si>
  <si>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</si>
  <si>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</si>
  <si>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</si>
  <si>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</si>
  <si>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</si>
  <si>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</si>
  <si>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</si>
  <si>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</si>
  <si>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</si>
  <si>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</si>
  <si>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</si>
  <si>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</si>
  <si>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</si>
  <si>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</si>
  <si>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</si>
  <si>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</si>
  <si>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</si>
  <si>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</si>
  <si>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</si>
  <si>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</si>
  <si>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</si>
  <si>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</si>
  <si>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</si>
  <si>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</si>
  <si>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</si>
  <si>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</si>
  <si>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</si>
  <si>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</si>
  <si>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</si>
  <si>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</si>
  <si>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</si>
  <si>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</si>
  <si>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</si>
  <si>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</si>
  <si>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</si>
  <si>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</si>
  <si>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</si>
  <si>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</si>
  <si>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</si>
  <si>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</si>
  <si>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</si>
  <si>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</si>
  <si>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</si>
  <si>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</si>
  <si>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</si>
  <si>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</si>
  <si>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</si>
  <si>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</si>
  <si>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</si>
  <si>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</si>
  <si>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</si>
  <si>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</si>
  <si>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</si>
  <si>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</si>
  <si>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</si>
  <si>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</si>
  <si>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</si>
  <si>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</si>
  <si>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</si>
  <si>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</si>
  <si>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</si>
  <si>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</si>
  <si>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</si>
  <si>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</si>
  <si>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</si>
  <si>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</si>
  <si>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</si>
  <si>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</si>
  <si>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</si>
  <si>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</si>
  <si>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</si>
  <si>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</si>
  <si>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</si>
  <si>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</si>
  <si>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</si>
  <si>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</si>
  <si>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</si>
  <si>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</si>
  <si>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</si>
  <si>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</si>
  <si>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</si>
  <si>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</si>
  <si>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</si>
  <si>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</si>
  <si>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</si>
  <si>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</si>
  <si>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</si>
  <si>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</si>
  <si>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</si>
  <si>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</si>
  <si>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</si>
  <si>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</si>
  <si>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</si>
  <si>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</si>
  <si>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</si>
  <si>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</si>
  <si>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</si>
  <si>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</si>
  <si>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</si>
  <si>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</si>
  <si>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</si>
  <si>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</si>
  <si>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</si>
  <si>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</si>
  <si>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</si>
  <si>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</si>
  <si>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</si>
  <si>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</si>
  <si>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</si>
  <si>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</si>
  <si>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</si>
  <si>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</si>
  <si>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</si>
  <si>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</si>
  <si>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</si>
  <si>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</si>
  <si>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</si>
  <si>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</si>
  <si>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</si>
  <si>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</si>
  <si>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</si>
  <si>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</si>
  <si>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</si>
  <si>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</si>
  <si>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</si>
  <si>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</si>
  <si>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</si>
  <si>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</si>
  <si>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</si>
  <si>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</si>
  <si>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</si>
  <si>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</si>
  <si>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</si>
  <si>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</si>
  <si>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</si>
  <si>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</si>
  <si>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</si>
  <si>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</si>
  <si>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</si>
  <si>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</si>
  <si>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</si>
  <si>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</si>
  <si>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</si>
  <si>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</si>
  <si>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</si>
  <si>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</si>
  <si>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</si>
  <si>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</si>
  <si>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</si>
  <si>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</si>
  <si>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</si>
  <si>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</si>
  <si>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</si>
  <si>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</si>
  <si>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</si>
  <si>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</si>
  <si>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</si>
  <si>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</si>
  <si>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</si>
  <si>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</si>
  <si>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</si>
  <si>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</si>
  <si>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</si>
  <si>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</si>
  <si>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</si>
  <si>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</si>
  <si>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</si>
  <si>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</si>
  <si>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</si>
  <si>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</si>
  <si>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</si>
  <si>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</si>
  <si>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</si>
  <si>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</si>
  <si>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</si>
  <si>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</si>
  <si>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</si>
  <si>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</si>
  <si>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</si>
  <si>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</si>
  <si>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</si>
  <si>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</si>
  <si>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</si>
  <si>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</si>
  <si>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</si>
  <si>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</si>
  <si>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</si>
  <si>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</si>
  <si>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</si>
  <si>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</si>
  <si>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</si>
  <si>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</si>
  <si>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</si>
  <si>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</si>
  <si>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</si>
  <si>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</si>
  <si>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</si>
  <si>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</si>
  <si>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</si>
  <si>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</si>
  <si>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</si>
  <si>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</si>
  <si>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</si>
  <si>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</si>
  <si>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</si>
  <si>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</si>
  <si>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</si>
  <si>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</si>
  <si>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</si>
  <si>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</si>
  <si>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</si>
  <si>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</si>
  <si>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TEXAS COUNTY</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</si>
  <si>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</si>
  <si>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</si>
  <si>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</si>
  <si>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</si>
  <si>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</si>
  <si>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</si>
  <si>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</si>
  <si>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</si>
  <si>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</si>
  <si>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</si>
  <si>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</si>
  <si>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</si>
  <si>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</si>
  <si>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</si>
  <si>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</si>
  <si>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</si>
  <si>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</si>
  <si>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</si>
  <si>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</si>
  <si>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</si>
  <si>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</si>
  <si>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</si>
  <si>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</si>
  <si>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</si>
  <si>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</si>
  <si>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</si>
  <si>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</si>
  <si>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</si>
  <si>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</si>
  <si>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</si>
  <si>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</si>
  <si>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</si>
  <si>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</si>
  <si>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</si>
  <si>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</si>
  <si>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</si>
  <si>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</si>
  <si>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</si>
  <si>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</si>
  <si>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</si>
  <si>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</si>
  <si>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</si>
  <si>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</si>
  <si>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</si>
  <si>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</si>
  <si>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</si>
  <si>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</si>
  <si>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</si>
  <si>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</si>
  <si>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</si>
  <si>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</si>
  <si>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</si>
  <si>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</si>
  <si>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</si>
  <si>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</si>
  <si>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</si>
  <si>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</si>
  <si>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</si>
  <si>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</si>
  <si>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</si>
  <si>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</si>
  <si>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</si>
  <si>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</si>
  <si>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</si>
  <si>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</si>
  <si>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</si>
  <si>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</si>
  <si>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</si>
  <si>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</si>
  <si>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</si>
  <si>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</si>
  <si>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</si>
  <si>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</si>
  <si>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</si>
  <si>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</si>
  <si>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</si>
  <si>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</si>
  <si>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</si>
  <si>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</si>
  <si>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</si>
  <si>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</si>
  <si>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</si>
  <si>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</si>
  <si>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</si>
  <si>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</si>
  <si>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</si>
  <si>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</si>
  <si>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</si>
  <si>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</si>
  <si>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</si>
  <si>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</si>
  <si>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</si>
  <si>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</si>
  <si>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</si>
  <si>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</si>
  <si>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</si>
  <si>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</si>
  <si>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</si>
  <si>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110070525469</t>
  </si>
  <si>
    <t>Dakota Central Processing Facility</t>
  </si>
  <si>
    <t>2048 County Road 335</t>
  </si>
  <si>
    <t>REEVES COUNTY</t>
  </si>
  <si>
    <t>Dal-Tile Dickson</t>
  </si>
  <si>
    <t>Dickson</t>
  </si>
  <si>
    <t>37055</t>
  </si>
  <si>
    <t>187 Warren G Medley Dr</t>
  </si>
  <si>
    <t>110000457096</t>
  </si>
  <si>
    <t>Dal-Tile Sunnyvale Mfg</t>
  </si>
  <si>
    <t>75182</t>
  </si>
  <si>
    <t>359 CLAY ROAD</t>
  </si>
  <si>
    <t>110070517192</t>
  </si>
  <si>
    <t>Dallas Overhaul Center</t>
  </si>
  <si>
    <t>Desoto</t>
  </si>
  <si>
    <t>75115</t>
  </si>
  <si>
    <t>215 E Centre Park Blvd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</si>
  <si>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</si>
  <si>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</si>
  <si>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</si>
  <si>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</si>
  <si>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</si>
  <si>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</si>
  <si>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</si>
  <si>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</si>
  <si>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</si>
  <si>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</si>
  <si>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</si>
  <si>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</si>
  <si>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</si>
  <si>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</si>
  <si>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</si>
  <si>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</si>
  <si>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</si>
  <si>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</si>
  <si>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</si>
  <si>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</si>
  <si>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</si>
  <si>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</si>
  <si>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</si>
  <si>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</si>
  <si>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</si>
  <si>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</si>
  <si>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</si>
  <si>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</si>
  <si>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</si>
  <si>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</si>
  <si>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</si>
  <si>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</si>
  <si>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</si>
  <si>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</si>
  <si>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</si>
  <si>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</si>
  <si>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</si>
  <si>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</si>
  <si>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</si>
  <si>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</si>
  <si>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</si>
  <si>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</si>
  <si>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</si>
  <si>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</si>
  <si>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</si>
  <si>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</si>
  <si>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</si>
  <si>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110001860923</t>
  </si>
  <si>
    <t>Darling Ingredients Inc.</t>
  </si>
  <si>
    <t>Union City</t>
  </si>
  <si>
    <t>38281</t>
  </si>
  <si>
    <t>2027 River Road</t>
  </si>
  <si>
    <t>OBION COUNTY</t>
  </si>
  <si>
    <t>110070525517</t>
  </si>
  <si>
    <t>78602</t>
  </si>
  <si>
    <t>264 Farm Route 2336</t>
  </si>
  <si>
    <t>110055498475</t>
  </si>
  <si>
    <t>Newberry</t>
  </si>
  <si>
    <t>47449</t>
  </si>
  <si>
    <t>7358 S. Griffin Road</t>
  </si>
  <si>
    <t>110001472629</t>
  </si>
  <si>
    <t>39272</t>
  </si>
  <si>
    <t>1299 Prisock Rd.</t>
  </si>
  <si>
    <t>110022811046</t>
  </si>
  <si>
    <t>1176 Bryan Griffin Rd</t>
  </si>
  <si>
    <t>East DUBLIN</t>
  </si>
  <si>
    <t>31027</t>
  </si>
  <si>
    <t>508 Highway 80 East</t>
  </si>
  <si>
    <t>110063745096</t>
  </si>
  <si>
    <t>Darmac No. 2 Mine</t>
  </si>
  <si>
    <t>Shelocta</t>
  </si>
  <si>
    <t>2891 Dutch Run Road</t>
  </si>
  <si>
    <t>ARMSTRONG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</si>
  <si>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</si>
  <si>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</si>
  <si>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</si>
  <si>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</si>
  <si>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</si>
  <si>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</si>
  <si>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</si>
  <si>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</si>
  <si>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</si>
  <si>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</si>
  <si>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</si>
  <si>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</si>
  <si>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</si>
  <si>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</si>
  <si>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</si>
  <si>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</si>
  <si>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</si>
  <si>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</si>
  <si>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</si>
  <si>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</si>
  <si>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</si>
  <si>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</si>
  <si>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</si>
  <si>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</si>
  <si>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</si>
  <si>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</si>
  <si>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</si>
  <si>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</si>
  <si>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</si>
  <si>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</si>
  <si>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</si>
  <si>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</si>
  <si>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</si>
  <si>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</si>
  <si>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</si>
  <si>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</si>
  <si>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</si>
  <si>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</si>
  <si>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</si>
  <si>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</si>
  <si>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</si>
  <si>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</si>
  <si>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</si>
  <si>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</si>
  <si>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</si>
  <si>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</si>
  <si>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</si>
  <si>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</si>
  <si>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</si>
  <si>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</si>
  <si>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</si>
  <si>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</si>
  <si>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</si>
  <si>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</si>
  <si>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</si>
  <si>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</si>
  <si>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</si>
  <si>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</si>
  <si>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</si>
  <si>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</si>
  <si>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</si>
  <si>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</si>
  <si>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</si>
  <si>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</si>
  <si>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</si>
  <si>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</si>
  <si>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</si>
  <si>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</si>
  <si>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</si>
  <si>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</si>
  <si>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</si>
  <si>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</si>
  <si>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</si>
  <si>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</si>
  <si>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</si>
  <si>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</si>
  <si>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</si>
  <si>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</si>
  <si>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</si>
  <si>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</si>
  <si>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</si>
  <si>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</si>
  <si>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</si>
  <si>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</si>
  <si>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</si>
  <si>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</si>
  <si>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</si>
  <si>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</si>
  <si>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</si>
  <si>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</si>
  <si>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</si>
  <si>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</si>
  <si>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</si>
  <si>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</si>
  <si>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</si>
  <si>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</si>
  <si>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</si>
  <si>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</si>
  <si>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</si>
  <si>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</si>
  <si>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26</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</si>
  <si>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</si>
  <si>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</si>
  <si>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</si>
  <si>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</si>
  <si>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</si>
  <si>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</si>
  <si>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</si>
  <si>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</si>
  <si>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</si>
  <si>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</si>
  <si>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</si>
  <si>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</si>
  <si>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</si>
  <si>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</si>
  <si>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</si>
  <si>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</si>
  <si>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</si>
  <si>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</si>
  <si>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</si>
  <si>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</si>
  <si>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</si>
  <si>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</si>
  <si>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</si>
  <si>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</si>
  <si>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</si>
  <si>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</si>
  <si>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</si>
  <si>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</si>
  <si>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</si>
  <si>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</si>
  <si>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</si>
  <si>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</si>
  <si>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</si>
  <si>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</si>
  <si>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</si>
  <si>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</si>
  <si>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</si>
  <si>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</si>
  <si>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</si>
  <si>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</si>
  <si>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</si>
  <si>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110057112841</t>
  </si>
  <si>
    <t>Delano Energy Center, LLC</t>
  </si>
  <si>
    <t>Delano</t>
  </si>
  <si>
    <t>93215</t>
  </si>
  <si>
    <t>110070082340</t>
  </si>
  <si>
    <t>Delaware Basin Gas Plant</t>
  </si>
  <si>
    <t>1220 Conty Road 101</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</si>
  <si>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</si>
  <si>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</si>
  <si>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</si>
  <si>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</si>
  <si>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</si>
  <si>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</si>
  <si>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</si>
  <si>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</si>
  <si>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</si>
  <si>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</si>
  <si>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</si>
  <si>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</si>
  <si>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</si>
  <si>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</si>
  <si>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</si>
  <si>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</si>
  <si>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</si>
  <si>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</si>
  <si>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</si>
  <si>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</si>
  <si>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</si>
  <si>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</si>
  <si>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110043295797</t>
  </si>
  <si>
    <t>Delhi NGL Plant</t>
  </si>
  <si>
    <t>481 Hwy 609</t>
  </si>
  <si>
    <t>110043716565</t>
  </si>
  <si>
    <t>Dell Power Plant</t>
  </si>
  <si>
    <t>DELL</t>
  </si>
  <si>
    <t>72426</t>
  </si>
  <si>
    <t>301 E STATE HIGHWAY 18</t>
  </si>
  <si>
    <t>Mississippi</t>
  </si>
  <si>
    <t>110043787033</t>
  </si>
  <si>
    <t>Delmita Gas Plant</t>
  </si>
  <si>
    <t>Delmita</t>
  </si>
  <si>
    <t>78536</t>
  </si>
  <si>
    <t>STARR COUNTY</t>
  </si>
  <si>
    <t>110043786640</t>
  </si>
  <si>
    <t>Delmont</t>
  </si>
  <si>
    <t>Greensburg</t>
  </si>
  <si>
    <t>15601</t>
  </si>
  <si>
    <t>160 Adele Lane Off Hwy 66 N</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</si>
  <si>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</si>
  <si>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</si>
  <si>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</si>
  <si>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</si>
  <si>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</si>
  <si>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</si>
  <si>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</si>
  <si>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</si>
  <si>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</si>
  <si>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</si>
  <si>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</si>
  <si>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</si>
  <si>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</si>
  <si>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</si>
  <si>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</si>
  <si>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</si>
  <si>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</si>
  <si>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</si>
  <si>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</si>
  <si>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</si>
  <si>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</si>
  <si>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</si>
  <si>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</si>
  <si>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</si>
  <si>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</si>
  <si>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</si>
  <si>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</si>
  <si>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</si>
  <si>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</si>
  <si>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</si>
  <si>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</si>
  <si>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</si>
  <si>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</si>
  <si>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</si>
  <si>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</si>
  <si>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</si>
  <si>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</si>
  <si>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</si>
  <si>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</si>
  <si>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</si>
  <si>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</si>
  <si>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</si>
  <si>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</si>
  <si>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</si>
  <si>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</si>
  <si>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</si>
  <si>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</si>
  <si>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</si>
  <si>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</si>
  <si>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</si>
  <si>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</si>
  <si>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</si>
  <si>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</si>
  <si>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</si>
  <si>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</si>
  <si>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</si>
  <si>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</si>
  <si>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</si>
  <si>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</si>
  <si>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</si>
  <si>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</si>
  <si>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</si>
  <si>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</si>
  <si>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Diamond Cryo</t>
  </si>
  <si>
    <t>1964 CR 2903</t>
  </si>
  <si>
    <t>110054184235</t>
  </si>
  <si>
    <t>Diamond Ethanol, LLC</t>
  </si>
  <si>
    <t>Levelland</t>
  </si>
  <si>
    <t>79336</t>
  </si>
  <si>
    <t>103 S FM 2646</t>
  </si>
  <si>
    <t>HOCKLEY COUNTY</t>
  </si>
  <si>
    <t>110000465719</t>
  </si>
  <si>
    <t>Diamond Shamrock Refining Company, L.P.</t>
  </si>
  <si>
    <t>6701 FM 119</t>
  </si>
  <si>
    <t>110007198521</t>
  </si>
  <si>
    <t>Diamond Y Compressor Station</t>
  </si>
  <si>
    <t>FORT STOCKTON</t>
  </si>
  <si>
    <t>6.2 MI N ON SH18, 2.3 MI W</t>
  </si>
  <si>
    <t>PECOS</t>
  </si>
  <si>
    <t>110000339303</t>
  </si>
  <si>
    <t>Dickerson</t>
  </si>
  <si>
    <t>DICKERSON</t>
  </si>
  <si>
    <t>20842</t>
  </si>
  <si>
    <t>21200 MARTINSBURG ROAD</t>
  </si>
  <si>
    <t>110001937922</t>
  </si>
  <si>
    <t>Dighton</t>
  </si>
  <si>
    <t>DIGHTON</t>
  </si>
  <si>
    <t>02715</t>
  </si>
  <si>
    <t>1450 SOMERSET AVE</t>
  </si>
  <si>
    <t>110055513234</t>
  </si>
  <si>
    <t>Dilley Treating Facility</t>
  </si>
  <si>
    <t>28.596, -99.362</t>
  </si>
  <si>
    <t>110054620763</t>
  </si>
  <si>
    <t>Dinuba Energy</t>
  </si>
  <si>
    <t>Reedley</t>
  </si>
  <si>
    <t>93654</t>
  </si>
  <si>
    <t>6929 Avenue 430</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</si>
  <si>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</si>
  <si>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</si>
  <si>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</si>
  <si>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</si>
  <si>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</si>
  <si>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</si>
  <si>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</si>
  <si>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</si>
  <si>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</si>
  <si>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</si>
  <si>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</si>
  <si>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</si>
  <si>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</si>
  <si>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</si>
  <si>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</si>
  <si>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</si>
  <si>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</si>
  <si>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</si>
  <si>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</si>
  <si>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110009579401</t>
  </si>
  <si>
    <t>Doc Bonin</t>
  </si>
  <si>
    <t>70506</t>
  </si>
  <si>
    <t>1120 WALKER ROAD</t>
  </si>
  <si>
    <t>110055519853</t>
  </si>
  <si>
    <t>Dodge Hill</t>
  </si>
  <si>
    <t>Sturgis</t>
  </si>
  <si>
    <t>42459</t>
  </si>
  <si>
    <t>435 Davis Mine Road</t>
  </si>
  <si>
    <t>UNION</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</si>
  <si>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</si>
  <si>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</si>
  <si>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</si>
  <si>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</si>
  <si>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</si>
  <si>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</si>
  <si>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</si>
  <si>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</si>
  <si>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</si>
  <si>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</si>
  <si>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</si>
  <si>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</si>
  <si>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ANDREWS COUNTY</t>
  </si>
  <si>
    <t>110007920884</t>
  </si>
  <si>
    <t>Dolly Varden Platform</t>
  </si>
  <si>
    <t>110000353885</t>
  </si>
  <si>
    <t>Dolphus M Grainger</t>
  </si>
  <si>
    <t>29526</t>
  </si>
  <si>
    <t>1605 MARINA ROAD</t>
  </si>
  <si>
    <t>Horry</t>
  </si>
  <si>
    <t>110002309895</t>
  </si>
  <si>
    <t>Dominion Energy Carolina Gas Transmission -Grover Station (Tran)</t>
  </si>
  <si>
    <t>Blacksburg</t>
  </si>
  <si>
    <t>29702</t>
  </si>
  <si>
    <t>290 Lookout Tower Road</t>
  </si>
  <si>
    <t>110012163014</t>
  </si>
  <si>
    <t>Dominion Energy Fairless, LLC</t>
  </si>
  <si>
    <t>FAIRLESS HILLS</t>
  </si>
  <si>
    <t>19030</t>
  </si>
  <si>
    <t>50 Energy Drive</t>
  </si>
  <si>
    <t>Bucks</t>
  </si>
  <si>
    <t>110056721203</t>
  </si>
  <si>
    <t>Dominion Energy Ohio - Chippewa Station (Stor)</t>
  </si>
  <si>
    <t>Doylestown</t>
  </si>
  <si>
    <t>44230</t>
  </si>
  <si>
    <t>17045 Galehouse Rd</t>
  </si>
  <si>
    <t>110001630637</t>
  </si>
  <si>
    <t>Dominion Energy Ohio - Robinson Station (Stor)</t>
  </si>
  <si>
    <t>44718</t>
  </si>
  <si>
    <t>5433 WEST BOULEVARD</t>
  </si>
  <si>
    <t>110070525468</t>
  </si>
  <si>
    <t>Dominion Energy Ohio - Switzerland Station (Tran)</t>
  </si>
  <si>
    <t>Powhatan Point</t>
  </si>
  <si>
    <t>43942</t>
  </si>
  <si>
    <t>52255 Township Road 964</t>
  </si>
  <si>
    <t>110070525519</t>
  </si>
  <si>
    <t>Dominion Energy Questar - Blind Canyon Station (Tran)</t>
  </si>
  <si>
    <t>110043813479</t>
  </si>
  <si>
    <t>Dominion Energy Questar - Clay Basin (Stor and Proc)</t>
  </si>
  <si>
    <t>Dutch John</t>
  </si>
  <si>
    <t>84023</t>
  </si>
  <si>
    <t>DAGGETT COUNTY</t>
  </si>
  <si>
    <t>C,W-PROC,W-UNSTG</t>
  </si>
  <si>
    <t>110055520342</t>
  </si>
  <si>
    <t>Dominion Energy Questar - Eakin Station (Tran)</t>
  </si>
  <si>
    <t>LYMAN</t>
  </si>
  <si>
    <t>82937</t>
  </si>
  <si>
    <t>110013858030</t>
  </si>
  <si>
    <t>Dominion Energy Questar - Oak Spring Station (Tran)</t>
  </si>
  <si>
    <t>SPRING GLEN</t>
  </si>
  <si>
    <t>110017401104</t>
  </si>
  <si>
    <t>Dominion Energy Questar - Rock Springs Station (Tran)</t>
  </si>
  <si>
    <t>ROCK SPRINGS</t>
  </si>
  <si>
    <t>82901</t>
  </si>
  <si>
    <t>110070716007</t>
  </si>
  <si>
    <t>Dominion Energy Questar - Thistle Creek Station (Tran)</t>
  </si>
  <si>
    <t>Fairview</t>
  </si>
  <si>
    <t>84629</t>
  </si>
  <si>
    <t>110012206843</t>
  </si>
  <si>
    <t>Dominion Energy Transmission - Brookmans Corner Station (Tran)</t>
  </si>
  <si>
    <t>Fort Plain</t>
  </si>
  <si>
    <t>13339</t>
  </si>
  <si>
    <t>201 Casler Rd</t>
  </si>
  <si>
    <t>110070209448</t>
  </si>
  <si>
    <t>Dominion Energy Transmission - Carroll Station (Tran)</t>
  </si>
  <si>
    <t>8152 Bay Road SE</t>
  </si>
  <si>
    <t>110037442274</t>
  </si>
  <si>
    <t>Dominion Energy Transmission - Centre Station (Tran)</t>
  </si>
  <si>
    <t>Pleasant Gap</t>
  </si>
  <si>
    <t>16823</t>
  </si>
  <si>
    <t>670 Witherite Rd</t>
  </si>
  <si>
    <t>CENTRE COUNTY</t>
  </si>
  <si>
    <t>110067273195</t>
  </si>
  <si>
    <t>Dominion Energy Transmission - Chambersburg Station (Tran)</t>
  </si>
  <si>
    <t>Chambersburg</t>
  </si>
  <si>
    <t>17202</t>
  </si>
  <si>
    <t>1894 Warm Spring Road</t>
  </si>
  <si>
    <t>110070081864</t>
  </si>
  <si>
    <t>Dominion Energy Transmission - Cornwell Station (Tran)</t>
  </si>
  <si>
    <t>2883 River Haven Road</t>
  </si>
  <si>
    <t>110010263525</t>
  </si>
  <si>
    <t>Dominion Energy Transmission - Crayne Station (Tran)</t>
  </si>
  <si>
    <t>657 Jefferson Road</t>
  </si>
  <si>
    <t>110014340196</t>
  </si>
  <si>
    <t>Dominion Energy Transmission - Ellisburg Station (Stor)</t>
  </si>
  <si>
    <t>Genesee Twp.</t>
  </si>
  <si>
    <t>16923</t>
  </si>
  <si>
    <t>685 Pump Station Road</t>
  </si>
  <si>
    <t>110041184009</t>
  </si>
  <si>
    <t>Dominion Energy Transmission - Gilmore Station (Tran)</t>
  </si>
  <si>
    <t>Port Washington</t>
  </si>
  <si>
    <t>43837</t>
  </si>
  <si>
    <t>656 Gravel Lick Road</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</si>
  <si>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</si>
  <si>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</si>
  <si>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</si>
  <si>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</si>
  <si>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</si>
  <si>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</si>
  <si>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</si>
  <si>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</si>
  <si>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</si>
  <si>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</si>
  <si>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</si>
  <si>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110000854086</t>
  </si>
  <si>
    <t>Dominion Energy Transmission - Harrison Station (Stor)</t>
  </si>
  <si>
    <t>Harrison Valley</t>
  </si>
  <si>
    <t>16927</t>
  </si>
  <si>
    <t>1001 Pleasant Valley Road</t>
  </si>
  <si>
    <t>110070081868</t>
  </si>
  <si>
    <t>Dominion Energy Transmission - Hastings Extraction Plant (Proc)</t>
  </si>
  <si>
    <t>Pine Grove</t>
  </si>
  <si>
    <t>26419</t>
  </si>
  <si>
    <t>14508 Shortline Hwy</t>
  </si>
  <si>
    <t>110070209446</t>
  </si>
  <si>
    <t>Dominion Energy Transmission - L.L. Tonkin Station (Tran)</t>
  </si>
  <si>
    <t>139 Tonkin Station Road</t>
  </si>
  <si>
    <t>110006263113</t>
  </si>
  <si>
    <t>Dominion Energy Transmission - Lebanon Station (Tran)</t>
  </si>
  <si>
    <t>Lebanon</t>
  </si>
  <si>
    <t>45036</t>
  </si>
  <si>
    <t>1262 West State Route 122</t>
  </si>
  <si>
    <t>110013665006</t>
  </si>
  <si>
    <t>Dominion Energy Transmission - Leesburg and Loudoun Stations (Tran)</t>
  </si>
  <si>
    <t>Leesburg</t>
  </si>
  <si>
    <t>20175</t>
  </si>
  <si>
    <t>40620 Consolidated Lane</t>
  </si>
  <si>
    <t>LOUDOUN COUNTY</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</si>
  <si>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</si>
  <si>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</si>
  <si>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</si>
  <si>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</si>
  <si>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</si>
  <si>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</si>
  <si>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</si>
  <si>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</si>
  <si>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</si>
  <si>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</si>
  <si>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110063881090</t>
  </si>
  <si>
    <t>Dominion Energy Transmission - Mullet Station (Tran)</t>
  </si>
  <si>
    <t>Switzerland Twp</t>
  </si>
  <si>
    <t>52174 Township Highway 964</t>
  </si>
  <si>
    <t>110040866729</t>
  </si>
  <si>
    <t>Dominion Energy Transmission - Newark Station (Tran)</t>
  </si>
  <si>
    <t>Nashport</t>
  </si>
  <si>
    <t>43830</t>
  </si>
  <si>
    <t>19042 Nashport Road SE</t>
  </si>
  <si>
    <t>LICKING COUNTY</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</si>
  <si>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</si>
  <si>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</si>
  <si>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</si>
  <si>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</si>
  <si>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</si>
  <si>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</si>
  <si>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</si>
  <si>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</si>
  <si>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</si>
  <si>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</si>
  <si>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</si>
  <si>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</si>
  <si>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</si>
  <si>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</si>
  <si>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</si>
  <si>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</si>
  <si>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</si>
  <si>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</si>
  <si>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</si>
  <si>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</si>
  <si>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</si>
  <si>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</si>
  <si>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</si>
  <si>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</si>
  <si>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</si>
  <si>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</si>
  <si>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</si>
  <si>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</si>
  <si>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</si>
  <si>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</si>
  <si>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</si>
  <si>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</si>
  <si>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</si>
  <si>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</si>
  <si>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</si>
  <si>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</si>
  <si>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</si>
  <si>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</si>
  <si>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</si>
  <si>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</si>
  <si>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</si>
  <si>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SWEETWATER</t>
  </si>
  <si>
    <t>110034141051</t>
  </si>
  <si>
    <t>Dougherty County - Fleming/Gaissert Rd Landfill</t>
  </si>
  <si>
    <t>900 Gaissert Road</t>
  </si>
  <si>
    <t>110070081831</t>
  </si>
  <si>
    <t>Douglas Gas Plant</t>
  </si>
  <si>
    <t>252 Highway 59 North</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</si>
  <si>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</si>
  <si>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</si>
  <si>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</si>
  <si>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</si>
  <si>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</si>
  <si>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</si>
  <si>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</si>
  <si>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</si>
  <si>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</si>
  <si>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</si>
  <si>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</si>
  <si>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</si>
  <si>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</si>
  <si>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</si>
  <si>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</si>
  <si>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</si>
  <si>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</si>
  <si>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</si>
  <si>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</si>
  <si>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</si>
  <si>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</si>
  <si>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</si>
  <si>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</si>
  <si>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</si>
  <si>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</si>
  <si>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</si>
  <si>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</si>
  <si>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</si>
  <si>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</si>
  <si>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</si>
  <si>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</si>
  <si>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</si>
  <si>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</si>
  <si>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</si>
  <si>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</si>
  <si>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</si>
  <si>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</si>
  <si>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110014325300</t>
  </si>
  <si>
    <t>DuPont Remington N&amp;H</t>
  </si>
  <si>
    <t>Remington</t>
  </si>
  <si>
    <t>47977</t>
  </si>
  <si>
    <t>413 Cressy Street</t>
  </si>
  <si>
    <t>110001225843</t>
  </si>
  <si>
    <t>Dubach Cryogenic Plant</t>
  </si>
  <si>
    <t>Dubach</t>
  </si>
  <si>
    <t>71235</t>
  </si>
  <si>
    <t>201 Oak Street</t>
  </si>
  <si>
    <t>110067409441</t>
  </si>
  <si>
    <t>Dubberly Refrigeration Plant</t>
  </si>
  <si>
    <t>Dubberly</t>
  </si>
  <si>
    <t>71024</t>
  </si>
  <si>
    <t>535 Sand Plant Rd</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</si>
  <si>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</si>
  <si>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</si>
  <si>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</si>
  <si>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</si>
  <si>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</si>
  <si>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</si>
  <si>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</si>
  <si>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</si>
  <si>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</si>
  <si>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</si>
  <si>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</si>
  <si>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</si>
  <si>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</si>
  <si>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</si>
  <si>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</si>
  <si>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</si>
  <si>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</si>
  <si>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</si>
  <si>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</si>
  <si>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</si>
  <si>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</si>
  <si>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</si>
  <si>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</si>
  <si>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</si>
  <si>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</si>
  <si>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</si>
  <si>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</si>
  <si>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</si>
  <si>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</si>
  <si>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</si>
  <si>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</si>
  <si>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</si>
  <si>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Stuart</t>
  </si>
  <si>
    <t>Hughes</t>
  </si>
  <si>
    <t>110043782127</t>
  </si>
  <si>
    <t>Dunn Paper - East Hartford. LLC</t>
  </si>
  <si>
    <t>East Hartford</t>
  </si>
  <si>
    <t>06108</t>
  </si>
  <si>
    <t>40 Forbes Street</t>
  </si>
  <si>
    <t>110000422908</t>
  </si>
  <si>
    <t>Dunn Paper - Ladysmith, LLC</t>
  </si>
  <si>
    <t>LADYSMITH</t>
  </si>
  <si>
    <t>54848</t>
  </si>
  <si>
    <t>1215 E WORDEN AVE</t>
  </si>
  <si>
    <t>RUSK COUNTY</t>
  </si>
  <si>
    <t>110070079918</t>
  </si>
  <si>
    <t>Duonix Beatrice LP</t>
  </si>
  <si>
    <t>722 Kinney Drive</t>
  </si>
  <si>
    <t>110000348954</t>
  </si>
  <si>
    <t>Durafiber Technologies</t>
  </si>
  <si>
    <t>28147</t>
  </si>
  <si>
    <t>7401 STATESVILLE BOULEVARD</t>
  </si>
  <si>
    <t>110070543184</t>
  </si>
  <si>
    <t>Durango Midstream - Kelton Gas Plant</t>
  </si>
  <si>
    <t>79096</t>
  </si>
  <si>
    <t>7551 FM 592</t>
  </si>
  <si>
    <t>Durham Regional Landfill</t>
  </si>
  <si>
    <t>85132</t>
  </si>
  <si>
    <t>22316 South Harmon Road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</si>
  <si>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</si>
  <si>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</si>
  <si>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</si>
  <si>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</si>
  <si>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</si>
  <si>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</si>
  <si>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</si>
  <si>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</si>
  <si>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</si>
  <si>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</si>
  <si>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</si>
  <si>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</si>
  <si>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</si>
  <si>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</si>
  <si>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</si>
  <si>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</si>
  <si>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</si>
  <si>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</si>
  <si>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</si>
  <si>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</si>
  <si>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</si>
  <si>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</si>
  <si>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</si>
  <si>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</si>
  <si>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</si>
  <si>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</si>
  <si>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</si>
  <si>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</si>
  <si>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</si>
  <si>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</si>
  <si>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</si>
  <si>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</si>
  <si>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</si>
  <si>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</si>
  <si>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</si>
  <si>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</si>
  <si>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</si>
  <si>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</si>
  <si>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</si>
  <si>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</si>
  <si>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</si>
  <si>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</si>
  <si>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</si>
  <si>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Dyno Nobel Louisiana Ammonia LLC</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</si>
  <si>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</si>
  <si>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</si>
  <si>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</si>
  <si>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</si>
  <si>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</si>
  <si>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</si>
  <si>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</si>
  <si>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</si>
  <si>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</si>
  <si>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</si>
  <si>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</si>
  <si>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</si>
  <si>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</si>
  <si>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</si>
  <si>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</si>
  <si>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</si>
  <si>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</si>
  <si>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</si>
  <si>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</si>
  <si>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</si>
  <si>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</si>
  <si>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</si>
  <si>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</si>
  <si>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</si>
  <si>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</si>
  <si>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</si>
  <si>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</si>
  <si>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</si>
  <si>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</si>
  <si>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</si>
  <si>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</si>
  <si>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</si>
  <si>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</si>
  <si>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</si>
  <si>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</si>
  <si>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</si>
  <si>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</si>
  <si>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</si>
  <si>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</si>
  <si>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</si>
  <si>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</si>
  <si>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</si>
  <si>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</si>
  <si>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</si>
  <si>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</si>
  <si>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</si>
  <si>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</si>
  <si>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</si>
  <si>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</si>
  <si>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</si>
  <si>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</si>
  <si>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</si>
  <si>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</si>
  <si>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</si>
  <si>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</si>
  <si>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</si>
  <si>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</si>
  <si>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</si>
  <si>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</si>
  <si>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</si>
  <si>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</si>
  <si>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</si>
  <si>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</si>
  <si>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</si>
  <si>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</si>
  <si>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</si>
  <si>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</si>
  <si>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</si>
  <si>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</si>
  <si>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</si>
  <si>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</si>
  <si>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</si>
  <si>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</si>
  <si>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</si>
  <si>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</si>
  <si>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</si>
  <si>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</si>
  <si>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</si>
  <si>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</si>
  <si>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</si>
  <si>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</si>
  <si>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</si>
  <si>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</si>
  <si>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</si>
  <si>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</si>
  <si>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</si>
  <si>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</si>
  <si>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</si>
  <si>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</si>
  <si>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</si>
  <si>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</si>
  <si>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</si>
  <si>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</si>
  <si>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</si>
  <si>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</si>
  <si>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</si>
  <si>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</si>
  <si>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</si>
  <si>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</si>
  <si>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</si>
  <si>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</si>
  <si>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</si>
  <si>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</si>
  <si>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</si>
  <si>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</si>
  <si>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</si>
  <si>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</si>
  <si>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</si>
  <si>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</si>
  <si>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</si>
  <si>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</si>
  <si>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</si>
  <si>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</si>
  <si>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</si>
  <si>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</si>
  <si>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</si>
  <si>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</si>
  <si>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</si>
  <si>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</si>
  <si>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</si>
  <si>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</si>
  <si>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</si>
  <si>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</si>
  <si>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</si>
  <si>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</si>
  <si>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</si>
  <si>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</si>
  <si>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</si>
  <si>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</si>
  <si>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</si>
  <si>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</si>
  <si>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</si>
  <si>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</si>
  <si>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</si>
  <si>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</si>
  <si>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</si>
  <si>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</si>
  <si>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</si>
  <si>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</si>
  <si>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</si>
  <si>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</si>
  <si>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</si>
  <si>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</si>
  <si>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</si>
  <si>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110067409227</t>
  </si>
  <si>
    <t>EB 159 A (Complex ID # 10212)</t>
  </si>
  <si>
    <t>110055518587</t>
  </si>
  <si>
    <t>EB 165 A (Complex ID # 10297)</t>
  </si>
  <si>
    <t>110013981806</t>
  </si>
  <si>
    <t>EBR NORTH LANDFILL</t>
  </si>
  <si>
    <t>ZACHARY</t>
  </si>
  <si>
    <t>70791</t>
  </si>
  <si>
    <t>16001 SAMUELS RD</t>
  </si>
  <si>
    <t>110070261822</t>
  </si>
  <si>
    <t>EC 381 A</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</si>
  <si>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</si>
  <si>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</si>
  <si>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</si>
  <si>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</si>
  <si>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</si>
  <si>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</si>
  <si>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</si>
  <si>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</si>
  <si>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</si>
  <si>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</si>
  <si>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</si>
  <si>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</si>
  <si>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</si>
  <si>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</si>
  <si>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</si>
  <si>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</si>
  <si>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</si>
  <si>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</si>
  <si>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</si>
  <si>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110013975706</t>
  </si>
  <si>
    <t>EDGECOMBE COUNTY LANDFILL</t>
  </si>
  <si>
    <t>TARBORO</t>
  </si>
  <si>
    <t>27886</t>
  </si>
  <si>
    <t>2861 COLONIAL ROAD</t>
  </si>
  <si>
    <t>EDGECOMBE</t>
  </si>
  <si>
    <t>110000476315</t>
  </si>
  <si>
    <t>EDGINGTON OIL COMPANY</t>
  </si>
  <si>
    <t>90805</t>
  </si>
  <si>
    <t>2400 E. ARTESIA BLVD.</t>
  </si>
  <si>
    <t>110057067338</t>
  </si>
  <si>
    <t>EEC Station 5412 Hartwell, GA</t>
  </si>
  <si>
    <t>Elberton</t>
  </si>
  <si>
    <t>30643</t>
  </si>
  <si>
    <t>181 Turner Road</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</si>
  <si>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</si>
  <si>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</si>
  <si>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</si>
  <si>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</si>
  <si>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</si>
  <si>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</si>
  <si>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</si>
  <si>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</si>
  <si>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</si>
  <si>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</si>
  <si>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</si>
  <si>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</si>
  <si>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</si>
  <si>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</si>
  <si>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</si>
  <si>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110063745130</t>
  </si>
  <si>
    <t>EI 119 F (Complex ID # 20840)</t>
  </si>
  <si>
    <t>110055517917</t>
  </si>
  <si>
    <t>EI 120 CF (Complex ID # 20885)</t>
  </si>
  <si>
    <t>110063745158</t>
  </si>
  <si>
    <t>EI 158 C &amp; C-QRT (Complex ID # 21444)</t>
  </si>
  <si>
    <t>110055517542</t>
  </si>
  <si>
    <t>EI 281 A (Complex ID # 23915)</t>
  </si>
  <si>
    <t>110055518499</t>
  </si>
  <si>
    <t>EI 307A (Complex ID # 21939)</t>
  </si>
  <si>
    <t>110063745309</t>
  </si>
  <si>
    <t>EI 330 B (Complex ID # 21580)</t>
  </si>
  <si>
    <t>110041255003</t>
  </si>
  <si>
    <t>EIELSON AIR FORCE BASE</t>
  </si>
  <si>
    <t>EIELSON AFB</t>
  </si>
  <si>
    <t>99702</t>
  </si>
  <si>
    <t>2310 CENTRAL AVE, SUITE 100</t>
  </si>
  <si>
    <t>110000494206</t>
  </si>
  <si>
    <t>EJ USA, Inc. - East Jordan Foundry</t>
  </si>
  <si>
    <t>301 SPRING ST.</t>
  </si>
  <si>
    <t>110043813932</t>
  </si>
  <si>
    <t>EL CEDRO GAS Treating PLANT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</si>
  <si>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</si>
  <si>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</si>
  <si>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</si>
  <si>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</si>
  <si>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</si>
  <si>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</si>
  <si>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</si>
  <si>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</si>
  <si>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</si>
  <si>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</si>
  <si>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</si>
  <si>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</si>
  <si>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</si>
  <si>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110010296991</t>
  </si>
  <si>
    <t>ELDA RDF</t>
  </si>
  <si>
    <t>5701 ESTE AVENUE</t>
  </si>
  <si>
    <t>110000349070</t>
  </si>
  <si>
    <t>ELECTRIC GLASS FIBER AMERICA, LLC</t>
  </si>
  <si>
    <t>940 WASHBURN SWITCH RD.</t>
  </si>
  <si>
    <t>110070567657</t>
  </si>
  <si>
    <t>ELEMENT, LLC</t>
  </si>
  <si>
    <t>1 Element Drive</t>
  </si>
  <si>
    <t>110000350272</t>
  </si>
  <si>
    <t>ELEMENTIS CHROMIUM</t>
  </si>
  <si>
    <t>CASTLE HAYNE</t>
  </si>
  <si>
    <t>28429</t>
  </si>
  <si>
    <t>5408 HOLLY SHELTER ROAD</t>
  </si>
  <si>
    <t>NEW HANOVER COUNTY</t>
  </si>
  <si>
    <t>C,U</t>
  </si>
  <si>
    <t>110007163782</t>
  </si>
  <si>
    <t>ELK CITY GAS PLANT</t>
  </si>
  <si>
    <t>ELK CITY</t>
  </si>
  <si>
    <t>73644</t>
  </si>
  <si>
    <t>4 MI S OF I-40 on Hwy 6</t>
  </si>
  <si>
    <t>BECKHAM</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</si>
  <si>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</si>
  <si>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</si>
  <si>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</si>
  <si>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</si>
  <si>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</si>
  <si>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</si>
  <si>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</si>
  <si>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</si>
  <si>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</si>
  <si>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</si>
  <si>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</si>
  <si>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</si>
  <si>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</si>
  <si>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</si>
  <si>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</si>
  <si>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</si>
  <si>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</si>
  <si>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</si>
  <si>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</si>
  <si>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</si>
  <si>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</si>
  <si>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</si>
  <si>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</si>
  <si>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</si>
  <si>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</si>
  <si>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</si>
  <si>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</si>
  <si>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</si>
  <si>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</si>
  <si>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</si>
  <si>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</si>
  <si>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</si>
  <si>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</si>
  <si>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</si>
  <si>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</si>
  <si>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</si>
  <si>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</si>
  <si>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</si>
  <si>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</si>
  <si>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</si>
  <si>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</si>
  <si>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</si>
  <si>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</si>
  <si>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</si>
  <si>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EMC #9</t>
  </si>
  <si>
    <t>Redfox</t>
  </si>
  <si>
    <t>41847</t>
  </si>
  <si>
    <t>2345 Defeated Creek Rd</t>
  </si>
  <si>
    <t>Knott</t>
  </si>
  <si>
    <t>110000490816</t>
  </si>
  <si>
    <t>EMERALD KALAMA CHEMICAL LLC</t>
  </si>
  <si>
    <t>KALAMA</t>
  </si>
  <si>
    <t>98625</t>
  </si>
  <si>
    <t>1296 NORTHWEST 3RD STREET</t>
  </si>
  <si>
    <t>110043815627</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</si>
  <si>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</si>
  <si>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</si>
  <si>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</si>
  <si>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</si>
  <si>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</si>
  <si>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</si>
  <si>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</si>
  <si>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</si>
  <si>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</si>
  <si>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</si>
  <si>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</si>
  <si>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</si>
  <si>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</si>
  <si>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 COUNTY</t>
  </si>
  <si>
    <t>110008972594</t>
  </si>
  <si>
    <t>ENDICOTT PRODUCTION FACILITY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</si>
  <si>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</si>
  <si>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</si>
  <si>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</si>
  <si>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</si>
  <si>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</si>
  <si>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</si>
  <si>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</si>
  <si>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</si>
  <si>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</si>
  <si>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</si>
  <si>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</si>
  <si>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</si>
  <si>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</si>
  <si>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</si>
  <si>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</si>
  <si>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</si>
  <si>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</si>
  <si>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</si>
  <si>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</si>
  <si>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</si>
  <si>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</si>
  <si>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</si>
  <si>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</si>
  <si>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</si>
  <si>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</si>
  <si>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</si>
  <si>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</si>
  <si>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</si>
  <si>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</si>
  <si>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</si>
  <si>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110043799887</t>
  </si>
  <si>
    <t>ENTERPRISE COMPRESSOR STATION</t>
  </si>
  <si>
    <t>LaSalle</t>
  </si>
  <si>
    <t>80645</t>
  </si>
  <si>
    <t>10002 Weld County Road 59</t>
  </si>
  <si>
    <t>WELD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</si>
  <si>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</si>
  <si>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</si>
  <si>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</si>
  <si>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</si>
  <si>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</si>
  <si>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</si>
  <si>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</si>
  <si>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</si>
  <si>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</si>
  <si>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</si>
  <si>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</si>
  <si>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</si>
  <si>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</si>
  <si>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</si>
  <si>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</si>
  <si>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</si>
  <si>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</si>
  <si>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</si>
  <si>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</si>
  <si>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</si>
  <si>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</si>
  <si>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</si>
  <si>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</si>
  <si>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</si>
  <si>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</si>
  <si>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</si>
  <si>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</si>
  <si>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</si>
  <si>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</si>
  <si>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110055521886</t>
  </si>
  <si>
    <t>EOG Resources, Inc- T.R. Marshall Hub</t>
  </si>
  <si>
    <t>Cheapside</t>
  </si>
  <si>
    <t>78259</t>
  </si>
  <si>
    <t>648 County Rd 294 North</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</si>
  <si>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</si>
  <si>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</si>
  <si>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</si>
  <si>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</si>
  <si>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</si>
  <si>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</si>
  <si>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</si>
  <si>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</si>
  <si>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</si>
  <si>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</si>
  <si>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</si>
  <si>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</si>
  <si>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</si>
  <si>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110070209536</t>
  </si>
  <si>
    <t>EOG Resources, Inc. Lyssy Hub</t>
  </si>
  <si>
    <t>Hobson</t>
  </si>
  <si>
    <t>78117</t>
  </si>
  <si>
    <t>EOG Resources, Inc. Mansfield Compressor Site</t>
  </si>
  <si>
    <t>110055951082</t>
  </si>
  <si>
    <t>EOG Resources, Inc. Shiner Hub</t>
  </si>
  <si>
    <t>Gonzales</t>
  </si>
  <si>
    <t>78629</t>
  </si>
  <si>
    <t>4180 FM 443</t>
  </si>
  <si>
    <t>GONZALES COUNTY</t>
  </si>
  <si>
    <t>110064007113</t>
  </si>
  <si>
    <t>EOG Resources, Inc. Smiley Hub</t>
  </si>
  <si>
    <t>78159</t>
  </si>
  <si>
    <t>110070082156</t>
  </si>
  <si>
    <t>EOG Resources, Inc. Titan Hub</t>
  </si>
  <si>
    <t>Fowlerton</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</si>
  <si>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</si>
  <si>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</si>
  <si>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</si>
  <si>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</si>
  <si>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</si>
  <si>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</si>
  <si>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</si>
  <si>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</si>
  <si>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</si>
  <si>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</si>
  <si>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</si>
  <si>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</si>
  <si>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</si>
  <si>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</si>
  <si>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</si>
  <si>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</si>
  <si>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</si>
  <si>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110055517953</t>
  </si>
  <si>
    <t>EPL Oil and Gas, Inc. - WD 29 A, E, F, H, I (Complex ID # 21273)</t>
  </si>
  <si>
    <t>110055517436</t>
  </si>
  <si>
    <t>EPL Oil and Gas, Inc.. - ST 26 A, A-QRT (Complex ID # 20632)</t>
  </si>
  <si>
    <t>110055517445</t>
  </si>
  <si>
    <t>EPL Oil and Gas, Inc.. - ST 26 C, D, F (Complex ID # 21782)</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</si>
  <si>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</si>
  <si>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</si>
  <si>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</si>
  <si>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</si>
  <si>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</si>
  <si>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</si>
  <si>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</si>
  <si>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</si>
  <si>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</si>
  <si>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</si>
  <si>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</si>
  <si>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110012248273</t>
  </si>
  <si>
    <t>EPNG Station 6311 El Paso, TX</t>
  </si>
  <si>
    <t>12600 McCombs Ave</t>
  </si>
  <si>
    <t>110043970281</t>
  </si>
  <si>
    <t>EPNG Station 6312 Cornudas, TX</t>
  </si>
  <si>
    <t>SALT FLAT</t>
  </si>
  <si>
    <t>79847</t>
  </si>
  <si>
    <t>HUDSPETH COUNTY</t>
  </si>
  <si>
    <t>110055521163</t>
  </si>
  <si>
    <t>EPNG Station 6330 Guadalupe, TX</t>
  </si>
  <si>
    <t>Salt Flat</t>
  </si>
  <si>
    <t>CULBERSON COUNTY</t>
  </si>
  <si>
    <t>110043784474</t>
  </si>
  <si>
    <t>EPNG Station 6335 Hueco, TX</t>
  </si>
  <si>
    <t>79978</t>
  </si>
  <si>
    <t>110043799351</t>
  </si>
  <si>
    <t>EPNG Station 6339 Keystone, TX</t>
  </si>
  <si>
    <t>79761</t>
  </si>
  <si>
    <t>WINKLER COUNTY</t>
  </si>
  <si>
    <t>110055512707</t>
  </si>
  <si>
    <t>EPNG Station 6348 Plains, TX</t>
  </si>
  <si>
    <t>Denver City</t>
  </si>
  <si>
    <t>2831 CR 355</t>
  </si>
  <si>
    <t>110055513118</t>
  </si>
  <si>
    <t>EPNG Station 6398, Wink, TX</t>
  </si>
  <si>
    <t>Wink</t>
  </si>
  <si>
    <t>79789</t>
  </si>
  <si>
    <t>6963 County Road 201</t>
  </si>
  <si>
    <t>110070069496</t>
  </si>
  <si>
    <t>EPNG Station 6399 Black River, TX</t>
  </si>
  <si>
    <t>110043783572</t>
  </si>
  <si>
    <t>EPNG Station 6521 Eunice A, NM</t>
  </si>
  <si>
    <t>OIL CENTER</t>
  </si>
  <si>
    <t>283 Gulf Road</t>
  </si>
  <si>
    <t>110055518293</t>
  </si>
  <si>
    <t>EPNG Station 6525 Florida, NM</t>
  </si>
  <si>
    <t>Deming</t>
  </si>
  <si>
    <t>88030</t>
  </si>
  <si>
    <t>1900 Deming Station Road SW</t>
  </si>
  <si>
    <t>LUNA COUNTY</t>
  </si>
  <si>
    <t>110070082030</t>
  </si>
  <si>
    <t>EPNG Station 6526 Blanco</t>
  </si>
  <si>
    <t>81 County Road 4900</t>
  </si>
  <si>
    <t>110070716014</t>
  </si>
  <si>
    <t>EPNG Station 6527 Bluewater, NM</t>
  </si>
  <si>
    <t>Thoreau</t>
  </si>
  <si>
    <t>87323</t>
  </si>
  <si>
    <t>MCKINLEY COUNTY</t>
  </si>
  <si>
    <t>110055520814</t>
  </si>
  <si>
    <t>EPNG Station 6543 Lordsburg</t>
  </si>
  <si>
    <t>Lordsburg</t>
  </si>
  <si>
    <t>88045</t>
  </si>
  <si>
    <t>110055512663</t>
  </si>
  <si>
    <t>EPNG Station 6550 Monument Plant, NM</t>
  </si>
  <si>
    <t>Monument</t>
  </si>
  <si>
    <t>88265</t>
  </si>
  <si>
    <t>43 Brady Lane</t>
  </si>
  <si>
    <t>110070716095</t>
  </si>
  <si>
    <t>EPNG Station 6552 Lincoln, NM</t>
  </si>
  <si>
    <t>88318</t>
  </si>
  <si>
    <t>110043784116</t>
  </si>
  <si>
    <t>EPNG Station 6560 Pecos River, NM</t>
  </si>
  <si>
    <t>Malaga</t>
  </si>
  <si>
    <t>88263</t>
  </si>
  <si>
    <t>110055521172</t>
  </si>
  <si>
    <t>EPNG Station 6595 Washington Ranch, NM</t>
  </si>
  <si>
    <t>32.082, -104.485</t>
  </si>
  <si>
    <t>110057067463</t>
  </si>
  <si>
    <t>EPNG Station 6701 Tom Mix, AZ</t>
  </si>
  <si>
    <t>Saddlebrook</t>
  </si>
  <si>
    <t>85739</t>
  </si>
  <si>
    <t>52000 East Willow Springs</t>
  </si>
  <si>
    <t>110057067454</t>
  </si>
  <si>
    <t>EPNG Station 6702 Cimarron, AZ</t>
  </si>
  <si>
    <t>Willcox</t>
  </si>
  <si>
    <t>85643</t>
  </si>
  <si>
    <t>5800 E. Quiet Time Road</t>
  </si>
  <si>
    <t>110063697192</t>
  </si>
  <si>
    <t>EPNG Station 6711 Casa Grande, AZ</t>
  </si>
  <si>
    <t>5495 Green Road</t>
  </si>
  <si>
    <t>110010419430</t>
  </si>
  <si>
    <t>EPNG Station 6715 Dilkon, AZ</t>
  </si>
  <si>
    <t>Dilkon</t>
  </si>
  <si>
    <t>86047</t>
  </si>
  <si>
    <t>NAVAJO COUNTY</t>
  </si>
  <si>
    <t>110010378741</t>
  </si>
  <si>
    <t>EPNG Station 6719 Dutch Flat, AZ</t>
  </si>
  <si>
    <t>Yucca</t>
  </si>
  <si>
    <t>86438</t>
  </si>
  <si>
    <t>110010378723</t>
  </si>
  <si>
    <t>EPNG Station 6735 Hackberry, AZ</t>
  </si>
  <si>
    <t>110010378830</t>
  </si>
  <si>
    <t>EPNG Station 6741 Alamo Lake, AZ</t>
  </si>
  <si>
    <t>WENDEN</t>
  </si>
  <si>
    <t>85357</t>
  </si>
  <si>
    <t>LA PAZ COUNTY</t>
  </si>
  <si>
    <t>110043799896</t>
  </si>
  <si>
    <t>EPNG Station 6750 Leupp, AZ</t>
  </si>
  <si>
    <t>Leupp</t>
  </si>
  <si>
    <t>110010676296</t>
  </si>
  <si>
    <t>EPNG Station 6755 Navajo, AZ</t>
  </si>
  <si>
    <t>Ganado</t>
  </si>
  <si>
    <t>APACHE COUNTY</t>
  </si>
  <si>
    <t>110039457637</t>
  </si>
  <si>
    <t>EPNG Station 6770 Oracle, AZ</t>
  </si>
  <si>
    <t>Oracle</t>
  </si>
  <si>
    <t>85623</t>
  </si>
  <si>
    <t>2305 N. Turbine Station Rd</t>
  </si>
  <si>
    <t>110043800973</t>
  </si>
  <si>
    <t>EPNG Station 6786 Seligman, AZ</t>
  </si>
  <si>
    <t>Seligman</t>
  </si>
  <si>
    <t>110010378821</t>
  </si>
  <si>
    <t>EPNG Station 6793 Wenden, AZ</t>
  </si>
  <si>
    <t>Tonopah</t>
  </si>
  <si>
    <t>85354</t>
  </si>
  <si>
    <t>110043786739</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</si>
  <si>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</si>
  <si>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</si>
  <si>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</si>
  <si>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</si>
  <si>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</si>
  <si>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</si>
  <si>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</si>
  <si>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</si>
  <si>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</si>
  <si>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</si>
  <si>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</si>
  <si>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110010378894</t>
  </si>
  <si>
    <t>EPNG Station San Simon, AZ</t>
  </si>
  <si>
    <t>San Simon</t>
  </si>
  <si>
    <t>85632</t>
  </si>
  <si>
    <t>2091 N Cavot Road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</si>
  <si>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</si>
  <si>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</si>
  <si>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</si>
  <si>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</si>
  <si>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</si>
  <si>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</si>
  <si>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</si>
  <si>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</si>
  <si>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</si>
  <si>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</si>
  <si>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</si>
  <si>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</si>
  <si>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</si>
  <si>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</si>
  <si>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</si>
  <si>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</si>
  <si>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</si>
  <si>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</si>
  <si>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</si>
  <si>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</si>
  <si>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</si>
  <si>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</si>
  <si>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</si>
  <si>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</si>
  <si>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</si>
  <si>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</si>
  <si>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</si>
  <si>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</si>
  <si>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</si>
  <si>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</si>
  <si>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</si>
  <si>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</si>
  <si>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</si>
  <si>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</si>
  <si>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</si>
  <si>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</si>
  <si>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</si>
  <si>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</si>
  <si>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</si>
  <si>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</si>
  <si>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</si>
  <si>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</si>
  <si>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</si>
  <si>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</si>
  <si>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</si>
  <si>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</si>
  <si>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</si>
  <si>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</si>
  <si>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</si>
  <si>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</si>
  <si>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</si>
  <si>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</si>
  <si>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</si>
  <si>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</si>
  <si>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</si>
  <si>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</si>
  <si>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</si>
  <si>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</si>
  <si>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</si>
  <si>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</si>
  <si>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</si>
  <si>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</si>
  <si>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</si>
  <si>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</si>
  <si>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</si>
  <si>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</si>
  <si>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</si>
  <si>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</si>
  <si>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</si>
  <si>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</si>
  <si>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</si>
  <si>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</si>
  <si>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</si>
  <si>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</si>
  <si>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</si>
  <si>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</si>
  <si>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</si>
  <si>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</si>
  <si>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</si>
  <si>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</si>
  <si>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</si>
  <si>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110000389213</t>
  </si>
  <si>
    <t>ESP Akron Sub LLC</t>
  </si>
  <si>
    <t>44301</t>
  </si>
  <si>
    <t>240 WEST EMERLING AVENUE</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</si>
  <si>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</si>
  <si>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</si>
  <si>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</si>
  <si>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</si>
  <si>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</si>
  <si>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</si>
  <si>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</si>
  <si>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</si>
  <si>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</si>
  <si>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</si>
  <si>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</si>
  <si>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</si>
  <si>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</si>
  <si>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</si>
  <si>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</si>
  <si>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</si>
  <si>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</si>
  <si>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</si>
  <si>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</si>
  <si>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</si>
  <si>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</si>
  <si>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</si>
  <si>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</si>
  <si>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</si>
  <si>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</si>
  <si>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</si>
  <si>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</si>
  <si>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</si>
  <si>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</si>
  <si>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</si>
  <si>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</si>
  <si>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</si>
  <si>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</si>
  <si>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</si>
  <si>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</si>
  <si>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110024586544</t>
  </si>
  <si>
    <t>EVONIK CORPORATION</t>
  </si>
  <si>
    <t>ETOWAH</t>
  </si>
  <si>
    <t>37331</t>
  </si>
  <si>
    <t>131 County Road 875</t>
  </si>
  <si>
    <t>MCMINN COUNTY</t>
  </si>
  <si>
    <t>110017408296</t>
  </si>
  <si>
    <t>THEODORE</t>
  </si>
  <si>
    <t>36582</t>
  </si>
  <si>
    <t>4201 EVONIK RD</t>
  </si>
  <si>
    <t>110000346607</t>
  </si>
  <si>
    <t>27406</t>
  </si>
  <si>
    <t>2401 DOYLE STREET</t>
  </si>
  <si>
    <t>110000597088</t>
  </si>
  <si>
    <t>3606 HIGHWAY 44</t>
  </si>
  <si>
    <t>110000336100</t>
  </si>
  <si>
    <t>1200 W. FRONT ST.</t>
  </si>
  <si>
    <t>110000437974</t>
  </si>
  <si>
    <t>8300 WEST ROUTE 24</t>
  </si>
  <si>
    <t>110000404296</t>
  </si>
  <si>
    <t>EVONIK CORPORATION TIPPECANOE LABORATORIES</t>
  </si>
  <si>
    <t>47909</t>
  </si>
  <si>
    <t>1650 LILLY RD</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</si>
  <si>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</si>
  <si>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</si>
  <si>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</si>
  <si>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</si>
  <si>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</si>
  <si>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</si>
  <si>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</si>
  <si>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</si>
  <si>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</si>
  <si>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</si>
  <si>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</si>
  <si>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</si>
  <si>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</si>
  <si>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110055520191</t>
  </si>
  <si>
    <t>EW 921 A (Morpeth)</t>
  </si>
  <si>
    <t>110000397712</t>
  </si>
  <si>
    <t>EXIDE CORP</t>
  </si>
  <si>
    <t>47302</t>
  </si>
  <si>
    <t>2601 W MT PLEASANT BLVD</t>
  </si>
  <si>
    <t>110000585028</t>
  </si>
  <si>
    <t>EXIDE CORP READING SMELTER DIV</t>
  </si>
  <si>
    <t>19605</t>
  </si>
  <si>
    <t>BERKS</t>
  </si>
  <si>
    <t>110000609921</t>
  </si>
  <si>
    <t>EXIDE TECHNOLOGIES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</si>
  <si>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</si>
  <si>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</si>
  <si>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</si>
  <si>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</si>
  <si>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</si>
  <si>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</si>
  <si>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</si>
  <si>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</si>
  <si>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</si>
  <si>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</si>
  <si>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</si>
  <si>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</si>
  <si>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</si>
  <si>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</si>
  <si>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</si>
  <si>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</si>
  <si>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</si>
  <si>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</si>
  <si>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</si>
  <si>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</si>
  <si>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</si>
  <si>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</si>
  <si>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</si>
  <si>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</si>
  <si>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</si>
  <si>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</si>
  <si>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</si>
  <si>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</si>
  <si>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</si>
  <si>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</si>
  <si>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</si>
  <si>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</si>
  <si>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</si>
  <si>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</si>
  <si>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</si>
  <si>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</si>
  <si>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</si>
  <si>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</si>
  <si>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</si>
  <si>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</si>
  <si>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</si>
  <si>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</si>
  <si>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</si>
  <si>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</si>
  <si>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</si>
  <si>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</si>
  <si>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</si>
  <si>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</si>
  <si>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</si>
  <si>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</si>
  <si>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</si>
  <si>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</si>
  <si>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</si>
  <si>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</si>
  <si>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110070716029</t>
  </si>
  <si>
    <t>Eareckson Air Station</t>
  </si>
  <si>
    <t>Shemya Island</t>
  </si>
  <si>
    <t>99506</t>
  </si>
  <si>
    <t>Unnamed Road</t>
  </si>
  <si>
    <t>110010507317</t>
  </si>
  <si>
    <t>Earl F Wisdom</t>
  </si>
  <si>
    <t>SPENCER</t>
  </si>
  <si>
    <t>51301</t>
  </si>
  <si>
    <t>3365 165 AVE</t>
  </si>
  <si>
    <t>Clay</t>
  </si>
  <si>
    <t>110043783233</t>
  </si>
  <si>
    <t>Earlville Compressor Station</t>
  </si>
  <si>
    <t>Earlville</t>
  </si>
  <si>
    <t>52041</t>
  </si>
  <si>
    <t>2417 260th St.</t>
  </si>
  <si>
    <t>DELAWARE</t>
  </si>
  <si>
    <t>110032895446</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</si>
  <si>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</si>
  <si>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</si>
  <si>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</si>
  <si>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</si>
  <si>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</si>
  <si>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</si>
  <si>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</si>
  <si>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</si>
  <si>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</si>
  <si>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</si>
  <si>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</si>
  <si>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</si>
  <si>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</si>
  <si>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</si>
  <si>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</si>
  <si>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</si>
  <si>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</si>
  <si>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</si>
  <si>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</si>
  <si>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</si>
  <si>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</si>
  <si>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</si>
  <si>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</si>
  <si>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</si>
  <si>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</si>
  <si>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</si>
  <si>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</si>
  <si>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</si>
  <si>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</si>
  <si>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</si>
  <si>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</si>
  <si>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</si>
  <si>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</si>
  <si>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</si>
  <si>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49 County Road 419</t>
  </si>
  <si>
    <t>110007193410</t>
  </si>
  <si>
    <t>East Yard Compressor Station</t>
  </si>
  <si>
    <t>Encinal</t>
  </si>
  <si>
    <t>78019</t>
  </si>
  <si>
    <t>Eastern Laramie County Solid Waste Disposal District</t>
  </si>
  <si>
    <t>Burns</t>
  </si>
  <si>
    <t>82053</t>
  </si>
  <si>
    <t>4990 CR 216</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</si>
  <si>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</si>
  <si>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</si>
  <si>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</si>
  <si>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</si>
  <si>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</si>
  <si>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</si>
  <si>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</si>
  <si>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</si>
  <si>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</si>
  <si>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</si>
  <si>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</si>
  <si>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</si>
  <si>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</si>
  <si>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</si>
  <si>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</si>
  <si>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</si>
  <si>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</si>
  <si>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</si>
  <si>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</si>
  <si>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</si>
  <si>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</si>
  <si>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</si>
  <si>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</si>
  <si>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</si>
  <si>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</si>
  <si>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</si>
  <si>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</si>
  <si>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</si>
  <si>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</si>
  <si>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</si>
  <si>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</si>
  <si>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</si>
  <si>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</si>
  <si>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</si>
  <si>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</si>
  <si>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</si>
  <si>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</si>
  <si>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</si>
  <si>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</si>
  <si>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</si>
  <si>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</si>
  <si>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</si>
  <si>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</si>
  <si>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</si>
  <si>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</si>
  <si>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</si>
  <si>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</si>
  <si>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</si>
  <si>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</si>
  <si>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</si>
  <si>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</si>
  <si>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</si>
  <si>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</si>
  <si>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</si>
  <si>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</si>
  <si>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</si>
  <si>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</si>
  <si>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</si>
  <si>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</si>
  <si>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110012816462</t>
  </si>
  <si>
    <t>Echo Springs Gas Plant</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</si>
  <si>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</si>
  <si>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</si>
  <si>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</si>
  <si>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</si>
  <si>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</si>
  <si>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</si>
  <si>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</si>
  <si>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</si>
  <si>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</si>
  <si>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</si>
  <si>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</si>
  <si>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</si>
  <si>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</si>
  <si>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</si>
  <si>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</si>
  <si>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</si>
  <si>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</si>
  <si>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</si>
  <si>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</si>
  <si>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</si>
  <si>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</si>
  <si>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</si>
  <si>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</si>
  <si>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</si>
  <si>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</si>
  <si>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</si>
  <si>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</si>
  <si>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</si>
  <si>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</si>
  <si>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</si>
  <si>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</si>
  <si>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</si>
  <si>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</si>
  <si>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</si>
  <si>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</si>
  <si>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</si>
  <si>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</si>
  <si>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</si>
  <si>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</si>
  <si>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</si>
  <si>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</si>
  <si>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</si>
  <si>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</si>
  <si>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</si>
  <si>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</si>
  <si>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</si>
  <si>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</si>
  <si>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</si>
  <si>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</si>
  <si>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</si>
  <si>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</si>
  <si>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</si>
  <si>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</si>
  <si>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</si>
  <si>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</si>
  <si>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</si>
  <si>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</si>
  <si>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</si>
  <si>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</si>
  <si>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</si>
  <si>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</si>
  <si>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</si>
  <si>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</si>
  <si>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</si>
  <si>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</si>
  <si>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</si>
  <si>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</si>
  <si>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</si>
  <si>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</si>
  <si>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</si>
  <si>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</si>
  <si>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</si>
  <si>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</si>
  <si>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</si>
  <si>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</si>
  <si>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</si>
  <si>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</si>
  <si>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</si>
  <si>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</si>
  <si>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</si>
  <si>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</si>
  <si>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</si>
  <si>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110043803113</t>
  </si>
  <si>
    <t>Eight Mile Lake Compressor Station</t>
  </si>
  <si>
    <t>Carbon County</t>
  </si>
  <si>
    <t>110060284552</t>
  </si>
  <si>
    <t>Eklutna Generation Station</t>
  </si>
  <si>
    <t>Chugiak</t>
  </si>
  <si>
    <t>99567</t>
  </si>
  <si>
    <t>28705 Dena'ina Elders Road</t>
  </si>
  <si>
    <t>MATANUSKA-SUSITNA BOROUGH</t>
  </si>
  <si>
    <t>110043330106</t>
  </si>
  <si>
    <t>El Cajon Energy Center</t>
  </si>
  <si>
    <t>El Cajon</t>
  </si>
  <si>
    <t>222 N. Johnson Ave</t>
  </si>
  <si>
    <t>110002672484</t>
  </si>
  <si>
    <t>El Centro</t>
  </si>
  <si>
    <t>EL CENTRO</t>
  </si>
  <si>
    <t>92243</t>
  </si>
  <si>
    <t>485 E VILLA AVE</t>
  </si>
  <si>
    <t>Imperial</t>
  </si>
  <si>
    <t>110034733518</t>
  </si>
  <si>
    <t>El Centro Landfill</t>
  </si>
  <si>
    <t>3189 SR 69 and County Road 30</t>
  </si>
  <si>
    <t>110043784492</t>
  </si>
  <si>
    <t>El Coqui Landfill</t>
  </si>
  <si>
    <t>Humacao</t>
  </si>
  <si>
    <t>00791</t>
  </si>
  <si>
    <t>Road #3, Int. 923, KM 1.7, Bo. Buena Vista</t>
  </si>
  <si>
    <t>HUMACAO MUNICIPIO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</si>
  <si>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</si>
  <si>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</si>
  <si>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</si>
  <si>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</si>
  <si>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</si>
  <si>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</si>
  <si>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</si>
  <si>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</si>
  <si>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</si>
  <si>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</si>
  <si>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</si>
  <si>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</si>
  <si>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</si>
  <si>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110041205692</t>
  </si>
  <si>
    <t>Elanco Clinton Laboratories</t>
  </si>
  <si>
    <t>47842</t>
  </si>
  <si>
    <t>10500 S ST RD 63</t>
  </si>
  <si>
    <t>VERMILLION COUNTY</t>
  </si>
  <si>
    <t>110055521350</t>
  </si>
  <si>
    <t>Eldridge CS</t>
  </si>
  <si>
    <t>35.547133, -100.146417</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</si>
  <si>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</si>
  <si>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</si>
  <si>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</si>
  <si>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</si>
  <si>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</si>
  <si>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</si>
  <si>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</si>
  <si>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</si>
  <si>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</si>
  <si>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</si>
  <si>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</si>
  <si>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</si>
  <si>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</si>
  <si>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</si>
  <si>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</si>
  <si>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</si>
  <si>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110063892499</t>
  </si>
  <si>
    <t>Elite Octane</t>
  </si>
  <si>
    <t>Atlantic</t>
  </si>
  <si>
    <t>50022</t>
  </si>
  <si>
    <t>60502 Glacier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</si>
  <si>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</si>
  <si>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</si>
  <si>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</si>
  <si>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</si>
  <si>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</si>
  <si>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</si>
  <si>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</si>
  <si>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</si>
  <si>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</si>
  <si>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</si>
  <si>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</si>
  <si>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</si>
  <si>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</si>
  <si>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</si>
  <si>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</si>
  <si>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</si>
  <si>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</si>
  <si>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</si>
  <si>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</si>
  <si>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</si>
  <si>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</si>
  <si>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</si>
  <si>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</si>
  <si>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</si>
  <si>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</si>
  <si>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</si>
  <si>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</si>
  <si>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</si>
  <si>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</si>
  <si>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</si>
  <si>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</si>
  <si>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</si>
  <si>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</si>
  <si>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</si>
  <si>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</si>
  <si>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</si>
  <si>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</si>
  <si>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</si>
  <si>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</si>
  <si>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</si>
  <si>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</si>
  <si>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</si>
  <si>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</si>
  <si>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</si>
  <si>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</si>
  <si>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</si>
  <si>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</si>
  <si>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</si>
  <si>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</si>
  <si>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</si>
  <si>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</si>
  <si>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</si>
  <si>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</si>
  <si>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</si>
  <si>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</si>
  <si>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</si>
  <si>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</si>
  <si>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</si>
  <si>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</si>
  <si>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</si>
  <si>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</si>
  <si>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</si>
  <si>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</si>
  <si>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</si>
  <si>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</si>
  <si>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</si>
  <si>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</si>
  <si>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</si>
  <si>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</si>
  <si>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</si>
  <si>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</si>
  <si>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</si>
  <si>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</si>
  <si>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</si>
  <si>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</si>
  <si>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</si>
  <si>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</si>
  <si>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</si>
  <si>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</si>
  <si>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</si>
  <si>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UINTA</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</si>
  <si>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</si>
  <si>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</si>
  <si>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</si>
  <si>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</si>
  <si>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</si>
  <si>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</si>
  <si>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</si>
  <si>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</si>
  <si>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</si>
  <si>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</si>
  <si>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</si>
  <si>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</si>
  <si>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</si>
  <si>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</si>
  <si>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</si>
  <si>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</si>
  <si>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</si>
  <si>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</si>
  <si>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</si>
  <si>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</si>
  <si>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</si>
  <si>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</si>
  <si>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</si>
  <si>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</si>
  <si>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</si>
  <si>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</si>
  <si>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84539</t>
  </si>
  <si>
    <t>110043803408</t>
  </si>
  <si>
    <t>EnerVest Operating L.L.C. - INTERPLANETARY COMPRESSOR STATION</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</si>
  <si>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</si>
  <si>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</si>
  <si>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</si>
  <si>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</si>
  <si>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</si>
  <si>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</si>
  <si>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</si>
  <si>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</si>
  <si>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</si>
  <si>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</si>
  <si>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</si>
  <si>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</si>
  <si>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</si>
  <si>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</si>
  <si>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</si>
  <si>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</si>
  <si>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</si>
  <si>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</si>
  <si>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</si>
  <si>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</si>
  <si>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</si>
  <si>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</si>
  <si>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</si>
  <si>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</si>
  <si>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</si>
  <si>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</si>
  <si>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</si>
  <si>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</si>
  <si>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</si>
  <si>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</si>
  <si>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</si>
  <si>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</si>
  <si>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110055506359</t>
  </si>
  <si>
    <t>Entriken Compressor Station</t>
  </si>
  <si>
    <t>JAMES CREEK</t>
  </si>
  <si>
    <t>16657</t>
  </si>
  <si>
    <t>16707 LITTLE VALLEY RD</t>
  </si>
  <si>
    <t>Huntingdon</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</si>
  <si>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</si>
  <si>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</si>
  <si>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</si>
  <si>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</si>
  <si>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</si>
  <si>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</si>
  <si>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</si>
  <si>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</si>
  <si>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</si>
  <si>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</si>
  <si>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</si>
  <si>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</si>
  <si>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</si>
  <si>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</si>
  <si>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</si>
  <si>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</si>
  <si>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</si>
  <si>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</si>
  <si>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</si>
  <si>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</si>
  <si>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</si>
  <si>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</si>
  <si>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</si>
  <si>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</si>
  <si>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</si>
  <si>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</si>
  <si>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</si>
  <si>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</si>
  <si>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</si>
  <si>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</si>
  <si>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</si>
  <si>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</si>
  <si>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</si>
  <si>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</si>
  <si>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</si>
  <si>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</si>
  <si>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</si>
  <si>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</si>
  <si>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</si>
  <si>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</si>
  <si>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</si>
  <si>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</si>
  <si>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</si>
  <si>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</si>
  <si>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</si>
  <si>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</si>
  <si>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</si>
  <si>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</si>
  <si>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</si>
  <si>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</si>
  <si>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</si>
  <si>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</si>
  <si>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</si>
  <si>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</si>
  <si>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</si>
  <si>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</si>
  <si>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</si>
  <si>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</si>
  <si>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</si>
  <si>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</si>
  <si>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</si>
  <si>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</si>
  <si>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</si>
  <si>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</si>
  <si>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</si>
  <si>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</si>
  <si>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</si>
  <si>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</si>
  <si>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</si>
  <si>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</si>
  <si>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</si>
  <si>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</si>
  <si>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110070225657</t>
  </si>
  <si>
    <t>Eugene Island 100_20870</t>
  </si>
  <si>
    <t>110055512832</t>
  </si>
  <si>
    <t>Eugene Island 252 I</t>
  </si>
  <si>
    <t>110070225647</t>
  </si>
  <si>
    <t>Eugene Island 314 A &amp; A-PRD</t>
  </si>
  <si>
    <t>110070225660</t>
  </si>
  <si>
    <t>Eugene Island 338 K_2471</t>
  </si>
  <si>
    <t>110070081987</t>
  </si>
  <si>
    <t>Eugene Island 361 A</t>
  </si>
  <si>
    <t>70433</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</si>
  <si>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</si>
  <si>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</si>
  <si>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</si>
  <si>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</si>
  <si>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</si>
  <si>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</si>
  <si>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</si>
  <si>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</si>
  <si>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</si>
  <si>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</si>
  <si>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</si>
  <si>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</si>
  <si>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</si>
  <si>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</si>
  <si>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</si>
  <si>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</si>
  <si>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</si>
  <si>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</si>
  <si>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</si>
  <si>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</si>
  <si>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</si>
  <si>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</si>
  <si>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</si>
  <si>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LAFAYETTE PARISH</t>
  </si>
  <si>
    <t>110070715994</t>
  </si>
  <si>
    <t>Ewing Bank 910 A</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</si>
  <si>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</si>
  <si>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</si>
  <si>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</si>
  <si>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</si>
  <si>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</si>
  <si>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</si>
  <si>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</si>
  <si>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</si>
  <si>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</si>
  <si>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</si>
  <si>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</si>
  <si>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</si>
  <si>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</si>
  <si>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</si>
  <si>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110000421918</t>
  </si>
  <si>
    <t>Expera Specialty Solutions LLC - Brokaw Landfill</t>
  </si>
  <si>
    <t>Mosinee</t>
  </si>
  <si>
    <t>100 Main Street</t>
  </si>
  <si>
    <t>MARATHON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</si>
  <si>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</si>
  <si>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</si>
  <si>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</si>
  <si>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</si>
  <si>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</si>
  <si>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</si>
  <si>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</si>
  <si>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</si>
  <si>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</si>
  <si>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</si>
  <si>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</si>
  <si>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</si>
  <si>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</si>
  <si>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</si>
  <si>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</si>
  <si>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</si>
  <si>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</si>
  <si>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</si>
  <si>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</si>
  <si>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</si>
  <si>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110070396199</t>
  </si>
  <si>
    <t>F.D. Kuester Generating Station</t>
  </si>
  <si>
    <t>Negaunee</t>
  </si>
  <si>
    <t>49866</t>
  </si>
  <si>
    <t>80 Eagle Mills Road</t>
  </si>
  <si>
    <t>110035782285</t>
  </si>
  <si>
    <t>FAIN GAS PLANT</t>
  </si>
  <si>
    <t>MASTERSON</t>
  </si>
  <si>
    <t>79058</t>
  </si>
  <si>
    <t>32540 Fain Plant Rd.</t>
  </si>
  <si>
    <t>110001944291</t>
  </si>
  <si>
    <t>FALL RIVER LANDFILL</t>
  </si>
  <si>
    <t>FALL RIVER</t>
  </si>
  <si>
    <t>02720</t>
  </si>
  <si>
    <t>1080 AIRPORT ROAD</t>
  </si>
  <si>
    <t>BRISTOL COUNTY</t>
  </si>
  <si>
    <t>110001995244</t>
  </si>
  <si>
    <t>FASHING GAS TREATING PLANT</t>
  </si>
  <si>
    <t>KARNES CITY</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</si>
  <si>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</si>
  <si>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</si>
  <si>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</si>
  <si>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</si>
  <si>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</si>
  <si>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</si>
  <si>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</si>
  <si>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</si>
  <si>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</si>
  <si>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</si>
  <si>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</si>
  <si>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</si>
  <si>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</si>
  <si>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</si>
  <si>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</si>
  <si>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</si>
  <si>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</si>
  <si>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</si>
  <si>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</si>
  <si>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</si>
  <si>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</si>
  <si>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</si>
  <si>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</si>
  <si>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</si>
  <si>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</si>
  <si>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</si>
  <si>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</si>
  <si>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</si>
  <si>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</si>
  <si>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</si>
  <si>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</si>
  <si>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</si>
  <si>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</si>
  <si>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</si>
  <si>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</si>
  <si>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</si>
  <si>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</si>
  <si>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</si>
  <si>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</si>
  <si>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</si>
  <si>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</si>
  <si>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</si>
  <si>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</si>
  <si>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</si>
  <si>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</si>
  <si>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</si>
  <si>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</si>
  <si>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</si>
  <si>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</si>
  <si>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</si>
  <si>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</si>
  <si>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</si>
  <si>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</si>
  <si>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</si>
  <si>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</si>
  <si>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</si>
  <si>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</si>
  <si>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</si>
  <si>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</si>
  <si>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</si>
  <si>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</si>
  <si>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</si>
  <si>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</si>
  <si>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</si>
  <si>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</si>
  <si>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</si>
  <si>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</si>
  <si>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</si>
  <si>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</si>
  <si>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</si>
  <si>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</si>
  <si>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</si>
  <si>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</si>
  <si>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</si>
  <si>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</si>
  <si>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</si>
  <si>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</si>
  <si>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</si>
  <si>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</si>
  <si>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</si>
  <si>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</si>
  <si>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</si>
  <si>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</si>
  <si>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</si>
  <si>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</si>
  <si>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</si>
  <si>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</si>
  <si>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</si>
  <si>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</si>
  <si>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</si>
  <si>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</si>
  <si>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</si>
  <si>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</si>
  <si>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</si>
  <si>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</si>
  <si>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</si>
  <si>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</si>
  <si>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</si>
  <si>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</si>
  <si>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</si>
  <si>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</si>
  <si>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</si>
  <si>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</si>
  <si>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</si>
  <si>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</si>
  <si>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</si>
  <si>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</si>
  <si>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</si>
  <si>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</si>
  <si>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</si>
  <si>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</si>
  <si>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</si>
  <si>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</si>
  <si>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</si>
  <si>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</si>
  <si>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</si>
  <si>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</si>
  <si>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</si>
  <si>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</si>
  <si>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</si>
  <si>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</si>
  <si>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</si>
  <si>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</si>
  <si>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</si>
  <si>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</si>
  <si>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</si>
  <si>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</si>
  <si>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</si>
  <si>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</si>
  <si>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</si>
  <si>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</si>
  <si>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</si>
  <si>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</si>
  <si>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</si>
  <si>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</si>
  <si>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</si>
  <si>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</si>
  <si>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</si>
  <si>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</si>
  <si>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</si>
  <si>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</si>
  <si>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</si>
  <si>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</si>
  <si>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</si>
  <si>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</si>
  <si>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</si>
  <si>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</si>
  <si>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</si>
  <si>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</si>
  <si>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</si>
  <si>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</si>
  <si>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</si>
  <si>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</si>
  <si>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</si>
  <si>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</si>
  <si>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</si>
  <si>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</si>
  <si>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</si>
  <si>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</si>
  <si>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</si>
  <si>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</si>
  <si>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</si>
  <si>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</si>
  <si>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</si>
  <si>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</si>
  <si>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</si>
  <si>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</si>
  <si>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</si>
  <si>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</si>
  <si>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</si>
  <si>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</si>
  <si>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</si>
  <si>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</si>
  <si>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</si>
  <si>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</si>
  <si>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</si>
  <si>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</si>
  <si>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</si>
  <si>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</si>
  <si>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</si>
  <si>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</si>
  <si>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</si>
  <si>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</si>
  <si>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</si>
  <si>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</si>
  <si>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</si>
  <si>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</si>
  <si>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</si>
  <si>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</si>
  <si>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</si>
  <si>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</si>
  <si>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</si>
  <si>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</si>
  <si>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</si>
  <si>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</si>
  <si>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</si>
  <si>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</si>
  <si>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</si>
  <si>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</si>
  <si>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</si>
  <si>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110035516206</t>
  </si>
  <si>
    <t>FLORIDA GAS TRANSMISSION COMPANY - LECANTO</t>
  </si>
  <si>
    <t>34461</t>
  </si>
  <si>
    <t>245 N MAYLEN AVE</t>
  </si>
  <si>
    <t>110007030863</t>
  </si>
  <si>
    <t>FLORIDA GAS TRANSMISSION COMPANY - MELBOURNE</t>
  </si>
  <si>
    <t>WEST MELBOURNE</t>
  </si>
  <si>
    <t>32904</t>
  </si>
  <si>
    <t>3400 RANCH ROAD</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</si>
  <si>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</si>
  <si>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</si>
  <si>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</si>
  <si>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</si>
  <si>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</si>
  <si>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</si>
  <si>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</si>
  <si>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</si>
  <si>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</si>
  <si>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</si>
  <si>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</si>
  <si>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</si>
  <si>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</si>
  <si>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</si>
  <si>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</si>
  <si>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</si>
  <si>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</si>
  <si>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</si>
  <si>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</si>
  <si>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</si>
  <si>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</si>
  <si>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</si>
  <si>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</si>
  <si>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</si>
  <si>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</si>
  <si>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</si>
  <si>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 COUNTY</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</si>
  <si>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</si>
  <si>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</si>
  <si>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</si>
  <si>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</si>
  <si>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</si>
  <si>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</si>
  <si>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</si>
  <si>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</si>
  <si>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</si>
  <si>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</si>
  <si>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</si>
  <si>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</si>
  <si>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</si>
  <si>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</si>
  <si>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</si>
  <si>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 COUNTY</t>
  </si>
  <si>
    <t>110015817749</t>
  </si>
  <si>
    <t>FLORIDA GAS TRANSMISSION COMPANY - VIDOR</t>
  </si>
  <si>
    <t>77630</t>
  </si>
  <si>
    <t>16113 FM 105</t>
  </si>
  <si>
    <t>110002522280</t>
  </si>
  <si>
    <t>FLORIDA GAS TRANSMISSION COMPANY - W PALM</t>
  </si>
  <si>
    <t>WEST PALM BEACH</t>
  </si>
  <si>
    <t>33413</t>
  </si>
  <si>
    <t>6789 BELVEDERE RD</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</si>
  <si>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</si>
  <si>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</si>
  <si>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</si>
  <si>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</si>
  <si>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</si>
  <si>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</si>
  <si>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</si>
  <si>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</si>
  <si>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</si>
  <si>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</si>
  <si>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</si>
  <si>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</si>
  <si>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</si>
  <si>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</si>
  <si>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</si>
  <si>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</si>
  <si>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</si>
  <si>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</si>
  <si>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</si>
  <si>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</si>
  <si>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</si>
  <si>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</si>
  <si>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</si>
  <si>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</si>
  <si>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</si>
  <si>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</si>
  <si>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</si>
  <si>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</si>
  <si>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</si>
  <si>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</si>
  <si>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</si>
  <si>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</si>
  <si>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</si>
  <si>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</si>
  <si>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</si>
  <si>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</si>
  <si>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</si>
  <si>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</si>
  <si>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</si>
  <si>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</si>
  <si>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</si>
  <si>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</si>
  <si>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</si>
  <si>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</si>
  <si>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CUYAHOGA</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</si>
  <si>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</si>
  <si>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</si>
  <si>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</si>
  <si>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</si>
  <si>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</si>
  <si>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</si>
  <si>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</si>
  <si>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</si>
  <si>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</si>
  <si>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</si>
  <si>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</si>
  <si>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</si>
  <si>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</si>
  <si>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</si>
  <si>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</si>
  <si>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</si>
  <si>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</si>
  <si>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</si>
  <si>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</si>
  <si>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</si>
  <si>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</si>
  <si>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</si>
  <si>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</si>
  <si>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</si>
  <si>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</si>
  <si>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</si>
  <si>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</si>
  <si>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</si>
  <si>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</si>
  <si>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</si>
  <si>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</si>
  <si>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</si>
  <si>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</si>
  <si>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</si>
  <si>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</si>
  <si>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</si>
  <si>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</si>
  <si>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</si>
  <si>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</si>
  <si>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</si>
  <si>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</si>
  <si>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</si>
  <si>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</si>
  <si>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</si>
  <si>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</si>
  <si>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</si>
  <si>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</si>
  <si>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</si>
  <si>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</si>
  <si>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</si>
  <si>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</si>
  <si>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</si>
  <si>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</si>
  <si>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</si>
  <si>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</si>
  <si>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</si>
  <si>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</si>
  <si>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</si>
  <si>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</si>
  <si>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</si>
  <si>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</si>
  <si>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</si>
  <si>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</si>
  <si>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</si>
  <si>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</si>
  <si>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</si>
  <si>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</si>
  <si>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</si>
  <si>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</si>
  <si>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</si>
  <si>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</si>
  <si>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</si>
  <si>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</si>
  <si>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</si>
  <si>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</si>
  <si>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</si>
  <si>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</si>
  <si>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</si>
  <si>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</si>
  <si>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</si>
  <si>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</si>
  <si>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</si>
  <si>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</si>
  <si>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</si>
  <si>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</si>
  <si>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</si>
  <si>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</si>
  <si>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</si>
  <si>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</si>
  <si>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</si>
  <si>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</si>
  <si>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</si>
  <si>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</si>
  <si>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</si>
  <si>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</si>
  <si>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</si>
  <si>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</si>
  <si>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</si>
  <si>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</si>
  <si>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</si>
  <si>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</si>
  <si>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</si>
  <si>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</si>
  <si>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</si>
  <si>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</si>
  <si>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</si>
  <si>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</si>
  <si>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</si>
  <si>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</si>
  <si>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</si>
  <si>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</si>
  <si>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</si>
  <si>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</si>
  <si>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</si>
  <si>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</si>
  <si>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</si>
  <si>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</si>
  <si>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</si>
  <si>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</si>
  <si>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</si>
  <si>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</si>
  <si>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</si>
  <si>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</si>
  <si>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</si>
  <si>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</si>
  <si>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</si>
  <si>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</si>
  <si>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</si>
  <si>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</si>
  <si>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</si>
  <si>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</si>
  <si>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</si>
  <si>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</si>
  <si>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</si>
  <si>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</si>
  <si>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</si>
  <si>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</si>
  <si>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</si>
  <si>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</si>
  <si>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</si>
  <si>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</si>
  <si>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</si>
  <si>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</si>
  <si>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</si>
  <si>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</si>
  <si>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</si>
  <si>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</si>
  <si>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</si>
  <si>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</si>
  <si>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</si>
  <si>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</si>
  <si>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</si>
  <si>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</si>
  <si>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</si>
  <si>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</si>
  <si>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</si>
  <si>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</si>
  <si>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</si>
  <si>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</si>
  <si>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</si>
  <si>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</si>
  <si>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</si>
  <si>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</si>
  <si>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</si>
  <si>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</si>
  <si>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</si>
  <si>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</si>
  <si>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</si>
  <si>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</si>
  <si>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</si>
  <si>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</si>
  <si>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</si>
  <si>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</si>
  <si>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</si>
  <si>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</si>
  <si>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</si>
  <si>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</si>
  <si>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</si>
  <si>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</si>
  <si>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</si>
  <si>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</si>
  <si>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</si>
  <si>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</si>
  <si>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</si>
  <si>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</si>
  <si>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</si>
  <si>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</si>
  <si>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</si>
  <si>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</si>
  <si>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</si>
  <si>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</si>
  <si>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</si>
  <si>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</si>
  <si>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</si>
  <si>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</si>
  <si>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</si>
  <si>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</si>
  <si>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</si>
  <si>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</si>
  <si>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</si>
  <si>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</si>
  <si>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</si>
  <si>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</si>
  <si>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</si>
  <si>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</si>
  <si>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</si>
  <si>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</si>
  <si>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</si>
  <si>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</si>
  <si>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</si>
  <si>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</si>
  <si>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</si>
  <si>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</si>
  <si>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ANDREWS</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</si>
  <si>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</si>
  <si>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</si>
  <si>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</si>
  <si>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</si>
  <si>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</si>
  <si>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</si>
  <si>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</si>
  <si>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</si>
  <si>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</si>
  <si>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</si>
  <si>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</si>
  <si>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</si>
  <si>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</si>
  <si>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</si>
  <si>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MUSCATINE</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</si>
  <si>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</si>
  <si>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</si>
  <si>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</si>
  <si>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</si>
  <si>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</si>
  <si>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</si>
  <si>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</si>
  <si>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</si>
  <si>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</si>
  <si>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</si>
  <si>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</si>
  <si>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</si>
  <si>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</si>
  <si>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</si>
  <si>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</si>
  <si>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</si>
  <si>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</si>
  <si>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</si>
  <si>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</si>
  <si>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</si>
  <si>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</si>
  <si>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</si>
  <si>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110017973068</t>
  </si>
  <si>
    <t>Fairmead Solid Waste Disposal Site</t>
  </si>
  <si>
    <t>21739 ROAD 19</t>
  </si>
  <si>
    <t>110055510889</t>
  </si>
  <si>
    <t>Fairway Gas Plant</t>
  </si>
  <si>
    <t>Poynor</t>
  </si>
  <si>
    <t>75782</t>
  </si>
  <si>
    <t>16656 FM 1305</t>
  </si>
  <si>
    <t>110058239641</t>
  </si>
  <si>
    <t>Faith San Pedro Compressor Station</t>
  </si>
  <si>
    <t>23665 Faith Ranch Road</t>
  </si>
  <si>
    <t>110024438438</t>
  </si>
  <si>
    <t>Fajardo Municipal Landfill</t>
  </si>
  <si>
    <t>Fajardo</t>
  </si>
  <si>
    <t>00740</t>
  </si>
  <si>
    <t>Carr. PR-982, Bo. Demajagua</t>
  </si>
  <si>
    <t>FAJARDO MUNICIPIO</t>
  </si>
  <si>
    <t>110043797264</t>
  </si>
  <si>
    <t>Falcon Compressor Station</t>
  </si>
  <si>
    <t>SUBLETTE COUNTY</t>
  </si>
  <si>
    <t>110055515474</t>
  </si>
  <si>
    <t>Falls City Compressor Station</t>
  </si>
  <si>
    <t>Falls City</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</si>
  <si>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</si>
  <si>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</si>
  <si>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</si>
  <si>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</si>
  <si>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</si>
  <si>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</si>
  <si>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</si>
  <si>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</si>
  <si>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</si>
  <si>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</si>
  <si>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</si>
  <si>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</si>
  <si>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</si>
  <si>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110020155945</t>
  </si>
  <si>
    <t>Faribault Energy Park</t>
  </si>
  <si>
    <t>FARIBAULT</t>
  </si>
  <si>
    <t>4100 PARK AVE</t>
  </si>
  <si>
    <t>Rice</t>
  </si>
  <si>
    <t>110001829601</t>
  </si>
  <si>
    <t>Farmington Compressor Station (Farmington, MN)</t>
  </si>
  <si>
    <t>Farmington</t>
  </si>
  <si>
    <t>55024</t>
  </si>
  <si>
    <t>4685 212th Street West</t>
  </si>
  <si>
    <t>110043787890</t>
  </si>
  <si>
    <t>Fauquier County Sanitary Landfill</t>
  </si>
  <si>
    <t>Warrenton</t>
  </si>
  <si>
    <t>20187</t>
  </si>
  <si>
    <t>6438 College Street</t>
  </si>
  <si>
    <t>FAUQUIER COUNTY</t>
  </si>
  <si>
    <t>110015980385</t>
  </si>
  <si>
    <t>Feather River Energy Center</t>
  </si>
  <si>
    <t>202 BURNS DRIVE</t>
  </si>
  <si>
    <t>110006148686</t>
  </si>
  <si>
    <t>Federal No. 2</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</si>
  <si>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</si>
  <si>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</si>
  <si>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</si>
  <si>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</si>
  <si>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</si>
  <si>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</si>
  <si>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</si>
  <si>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</si>
  <si>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</si>
  <si>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</si>
  <si>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</si>
  <si>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</si>
  <si>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</si>
  <si>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</si>
  <si>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</si>
  <si>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</si>
  <si>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</si>
  <si>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</si>
  <si>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</si>
  <si>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70 Old Hickory Boulevard</t>
  </si>
  <si>
    <t>110055517533</t>
  </si>
  <si>
    <t>Fiedwood Energy LLC - WC 68 A</t>
  </si>
  <si>
    <t>110006112973</t>
  </si>
  <si>
    <t>Fillsand Landfill</t>
  </si>
  <si>
    <t>73127</t>
  </si>
  <si>
    <t>8701 West Reno</t>
  </si>
  <si>
    <t>OKLAHOMA COUNTY</t>
  </si>
  <si>
    <t>110062542119</t>
  </si>
  <si>
    <t>Finley Compressor Station</t>
  </si>
  <si>
    <t>Erin Springs</t>
  </si>
  <si>
    <t>110041045357</t>
  </si>
  <si>
    <t>Finnefrock Station - Dominion Transmission, Inc</t>
  </si>
  <si>
    <t>4600 Tamarack Road</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</si>
  <si>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</si>
  <si>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</si>
  <si>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</si>
  <si>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</si>
  <si>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</si>
  <si>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</si>
  <si>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</si>
  <si>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</si>
  <si>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</si>
  <si>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</si>
  <si>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</si>
  <si>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</si>
  <si>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</si>
  <si>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</si>
  <si>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</si>
  <si>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</si>
  <si>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</si>
  <si>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</si>
  <si>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</si>
  <si>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</si>
  <si>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</si>
  <si>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</si>
  <si>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</si>
  <si>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</si>
  <si>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</si>
  <si>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</si>
  <si>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</si>
  <si>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</si>
  <si>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</si>
  <si>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</si>
  <si>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</si>
  <si>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</si>
  <si>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</si>
  <si>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</si>
  <si>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</si>
  <si>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</si>
  <si>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</si>
  <si>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</si>
  <si>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</si>
  <si>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</si>
  <si>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</si>
  <si>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</si>
  <si>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</si>
  <si>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</si>
  <si>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</si>
  <si>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</si>
  <si>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</si>
  <si>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</si>
  <si>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110060280075</t>
  </si>
  <si>
    <t>Florida Power Development</t>
  </si>
  <si>
    <t>34605</t>
  </si>
  <si>
    <t>Hernando</t>
  </si>
  <si>
    <t>110009453965</t>
  </si>
  <si>
    <t>Florida River Gas Processing Facility</t>
  </si>
  <si>
    <t>Durango</t>
  </si>
  <si>
    <t>2906 CR 307</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</si>
  <si>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</si>
  <si>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</si>
  <si>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</si>
  <si>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</si>
  <si>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</si>
  <si>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</si>
  <si>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</si>
  <si>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</si>
  <si>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</si>
  <si>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</si>
  <si>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</si>
  <si>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</si>
  <si>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</si>
  <si>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</si>
  <si>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</si>
  <si>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</si>
  <si>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</si>
  <si>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</si>
  <si>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</si>
  <si>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</si>
  <si>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</si>
  <si>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</si>
  <si>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</si>
  <si>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</si>
  <si>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</si>
  <si>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</si>
  <si>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</si>
  <si>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</si>
  <si>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</si>
  <si>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</si>
  <si>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</si>
  <si>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</si>
  <si>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</si>
  <si>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</si>
  <si>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</si>
  <si>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</si>
  <si>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</si>
  <si>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</si>
  <si>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</si>
  <si>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</si>
  <si>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</si>
  <si>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</si>
  <si>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</si>
  <si>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</si>
  <si>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</si>
  <si>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</si>
  <si>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</si>
  <si>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</si>
  <si>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</si>
  <si>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</si>
  <si>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</si>
  <si>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</si>
  <si>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</si>
  <si>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</si>
  <si>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</si>
  <si>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</si>
  <si>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</si>
  <si>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</si>
  <si>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</si>
  <si>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</si>
  <si>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</si>
  <si>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</si>
  <si>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</si>
  <si>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</si>
  <si>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</si>
  <si>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</si>
  <si>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</si>
  <si>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</si>
  <si>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</si>
  <si>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</si>
  <si>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</si>
  <si>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</si>
  <si>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</si>
  <si>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</si>
  <si>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</si>
  <si>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</si>
  <si>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</si>
  <si>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</si>
  <si>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</si>
  <si>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</si>
  <si>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</si>
  <si>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</si>
  <si>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</si>
  <si>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</si>
  <si>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</si>
  <si>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C,G</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</si>
  <si>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</si>
  <si>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</si>
  <si>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</si>
  <si>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</si>
  <si>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</si>
  <si>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</si>
  <si>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</si>
  <si>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</si>
  <si>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</si>
  <si>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</si>
  <si>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</si>
  <si>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</si>
  <si>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</si>
  <si>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</si>
  <si>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</si>
  <si>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</si>
  <si>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</si>
  <si>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</si>
  <si>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</si>
  <si>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</si>
  <si>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</si>
  <si>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</si>
  <si>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</si>
  <si>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</si>
  <si>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</si>
  <si>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</si>
  <si>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</si>
  <si>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</si>
  <si>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</si>
  <si>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</si>
  <si>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</si>
  <si>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</si>
  <si>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</si>
  <si>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</si>
  <si>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</si>
  <si>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</si>
  <si>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</si>
  <si>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</si>
  <si>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</si>
  <si>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</si>
  <si>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</si>
  <si>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</si>
  <si>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</si>
  <si>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</si>
  <si>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</si>
  <si>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</si>
  <si>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</si>
  <si>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</si>
  <si>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</si>
  <si>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</si>
  <si>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</si>
  <si>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</si>
  <si>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</si>
  <si>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</si>
  <si>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</si>
  <si>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</si>
  <si>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</si>
  <si>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</si>
  <si>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</si>
  <si>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</si>
  <si>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</si>
  <si>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</si>
  <si>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</si>
  <si>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</si>
  <si>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</si>
  <si>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</si>
  <si>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</si>
  <si>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</si>
  <si>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</si>
  <si>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</si>
  <si>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</si>
  <si>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</si>
  <si>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</si>
  <si>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</si>
  <si>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</si>
  <si>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</si>
  <si>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</si>
  <si>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</si>
  <si>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</si>
  <si>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</si>
  <si>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</si>
  <si>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</si>
  <si>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</si>
  <si>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</si>
  <si>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</si>
  <si>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</si>
  <si>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</si>
  <si>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</si>
  <si>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</si>
  <si>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</si>
  <si>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</si>
  <si>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</si>
  <si>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</si>
  <si>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</si>
  <si>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</si>
  <si>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</si>
  <si>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</si>
  <si>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</si>
  <si>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</si>
  <si>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</si>
  <si>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</si>
  <si>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</si>
  <si>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</si>
  <si>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</si>
  <si>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</si>
  <si>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</si>
  <si>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</si>
  <si>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</si>
  <si>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110070111620</t>
  </si>
  <si>
    <t>Freeport LNG Pretreatment Facility</t>
  </si>
  <si>
    <t>2363 CR 690</t>
  </si>
  <si>
    <t>Freeport Power Plant No. 2</t>
  </si>
  <si>
    <t>110028023467</t>
  </si>
  <si>
    <t>Freeport-McMoRan Chino Mines Co.</t>
  </si>
  <si>
    <t>Vanadium</t>
  </si>
  <si>
    <t>88023</t>
  </si>
  <si>
    <t>99 Santa Rita Mine Road</t>
  </si>
  <si>
    <t>110039256275</t>
  </si>
  <si>
    <t>Freeport-McMoRan Morenci</t>
  </si>
  <si>
    <t>Morenci</t>
  </si>
  <si>
    <t>85540</t>
  </si>
  <si>
    <t>4521 US Highway 191</t>
  </si>
  <si>
    <t>GREENLEE COUNTY</t>
  </si>
  <si>
    <t>Freer 44 Compressor Station</t>
  </si>
  <si>
    <t>Freer</t>
  </si>
  <si>
    <t>78357</t>
  </si>
  <si>
    <t>Webb</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</si>
  <si>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</si>
  <si>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</si>
  <si>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</si>
  <si>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</si>
  <si>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</si>
  <si>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</si>
  <si>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</si>
  <si>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</si>
  <si>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</si>
  <si>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</si>
  <si>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</si>
  <si>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</si>
  <si>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</si>
  <si>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</si>
  <si>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</si>
  <si>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</si>
  <si>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</si>
  <si>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110070525465</t>
  </si>
  <si>
    <t>Friendswood Energy Genco</t>
  </si>
  <si>
    <t>12582 Hiram Clarke Rd</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</si>
  <si>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</si>
  <si>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</si>
  <si>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</si>
  <si>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</si>
  <si>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</si>
  <si>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</si>
  <si>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</si>
  <si>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</si>
  <si>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</si>
  <si>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</si>
  <si>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</si>
  <si>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</si>
  <si>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</si>
  <si>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</si>
  <si>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</si>
  <si>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</si>
  <si>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</si>
  <si>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</si>
  <si>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</si>
  <si>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</si>
  <si>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</si>
  <si>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</si>
  <si>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</si>
  <si>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</si>
  <si>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</si>
  <si>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</si>
  <si>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</si>
  <si>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</si>
  <si>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</si>
  <si>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</si>
  <si>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</si>
  <si>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</si>
  <si>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</si>
  <si>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</si>
  <si>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</si>
  <si>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</si>
  <si>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</si>
  <si>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</si>
  <si>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</si>
  <si>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</si>
  <si>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</si>
  <si>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</si>
  <si>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</si>
  <si>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</si>
  <si>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</si>
  <si>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</si>
  <si>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</si>
  <si>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</si>
  <si>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</si>
  <si>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</si>
  <si>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</si>
  <si>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</si>
  <si>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</si>
  <si>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</si>
  <si>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</si>
  <si>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110055038347</t>
  </si>
  <si>
    <t>G &amp; W Electric Company</t>
  </si>
  <si>
    <t>Bolingbrook</t>
  </si>
  <si>
    <t>60440</t>
  </si>
  <si>
    <t>305 West Crossroads Parkway</t>
  </si>
  <si>
    <t>C,QQ,SS</t>
  </si>
  <si>
    <t>110031361103</t>
  </si>
  <si>
    <t>G AND P DEVELOPMENT INCORPORATED LANDFILL</t>
  </si>
  <si>
    <t>68405</t>
  </si>
  <si>
    <t>427 238th Road</t>
  </si>
  <si>
    <t>110002524787</t>
  </si>
  <si>
    <t>G E Turner Power Plant</t>
  </si>
  <si>
    <t>32725</t>
  </si>
  <si>
    <t>433 LAKEFRONT COURT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</si>
  <si>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</si>
  <si>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</si>
  <si>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</si>
  <si>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</si>
  <si>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</si>
  <si>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</si>
  <si>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</si>
  <si>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</si>
  <si>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</si>
  <si>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</si>
  <si>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</si>
  <si>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</si>
  <si>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</si>
  <si>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</si>
  <si>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</si>
  <si>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</si>
  <si>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</si>
  <si>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</si>
  <si>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</si>
  <si>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110070716071</t>
  </si>
  <si>
    <t>GA 209</t>
  </si>
  <si>
    <t>110070209408</t>
  </si>
  <si>
    <t>GA209 Platform</t>
  </si>
  <si>
    <t>77389</t>
  </si>
  <si>
    <t>110000353992</t>
  </si>
  <si>
    <t>GALEY &amp; LORD SOCIETY HILL</t>
  </si>
  <si>
    <t>SOCIETY HILL</t>
  </si>
  <si>
    <t>29593</t>
  </si>
  <si>
    <t>670 NORTH MAIN STREET</t>
  </si>
  <si>
    <t>DARLINGTON COUNTY</t>
  </si>
  <si>
    <t>110040676523</t>
  </si>
  <si>
    <t>GALLATIN COUNTY LOGAN LANDFILL</t>
  </si>
  <si>
    <t>59741</t>
  </si>
  <si>
    <t>10585 Two Dog Road</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</si>
  <si>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</si>
  <si>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</si>
  <si>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</si>
  <si>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</si>
  <si>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</si>
  <si>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</si>
  <si>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</si>
  <si>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</si>
  <si>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</si>
  <si>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</si>
  <si>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</si>
  <si>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</si>
  <si>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</si>
  <si>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</si>
  <si>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</si>
  <si>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</si>
  <si>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</si>
  <si>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</si>
  <si>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</si>
  <si>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</si>
  <si>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</si>
  <si>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</si>
  <si>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</si>
  <si>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</si>
  <si>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</si>
  <si>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</si>
  <si>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</si>
  <si>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</si>
  <si>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</si>
  <si>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</si>
  <si>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</si>
  <si>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</si>
  <si>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</si>
  <si>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</si>
  <si>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</si>
  <si>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</si>
  <si>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</si>
  <si>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</si>
  <si>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</si>
  <si>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110043787462</t>
  </si>
  <si>
    <t>GB 426 A</t>
  </si>
  <si>
    <t>110055509427</t>
  </si>
  <si>
    <t>GB 783 Magnolia</t>
  </si>
  <si>
    <t>110000460965</t>
  </si>
  <si>
    <t>GB BIOSCIENCES GREENS BAYOU PLANT</t>
  </si>
  <si>
    <t>77015</t>
  </si>
  <si>
    <t>2239 HADEN RD.</t>
  </si>
  <si>
    <t>110043784447</t>
  </si>
  <si>
    <t>GC 158A</t>
  </si>
  <si>
    <t>110055520182</t>
  </si>
  <si>
    <t>GC 254 A (Allegheny)</t>
  </si>
  <si>
    <t>110055518337</t>
  </si>
  <si>
    <t>GC 65 A-Bullwinkle (Complex ID # 23552)</t>
  </si>
  <si>
    <t>110012173272</t>
  </si>
  <si>
    <t>GCC DACOTAH</t>
  </si>
  <si>
    <t>501 NORTH SAINT ONGE STREET</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</si>
  <si>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</si>
  <si>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</si>
  <si>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</si>
  <si>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</si>
  <si>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</si>
  <si>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</si>
  <si>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</si>
  <si>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</si>
  <si>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</si>
  <si>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</si>
  <si>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</si>
  <si>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</si>
  <si>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</si>
  <si>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Big Wells</t>
  </si>
  <si>
    <t>78830</t>
  </si>
  <si>
    <t>110070715999</t>
  </si>
  <si>
    <t>GCX Devil’s River Compressor Station, TX</t>
  </si>
  <si>
    <t>Del Rio</t>
  </si>
  <si>
    <t>78840</t>
  </si>
  <si>
    <t>34125 N US Hwy 277</t>
  </si>
  <si>
    <t>VAL VERDE COUNTY</t>
  </si>
  <si>
    <t>110070716053</t>
  </si>
  <si>
    <t>GCX Rankin Compressor Station, TX</t>
  </si>
  <si>
    <t>Midkiff</t>
  </si>
  <si>
    <t>110017415723</t>
  </si>
  <si>
    <t>GE (Greenville) Gas Turbines, LLC</t>
  </si>
  <si>
    <t>29615</t>
  </si>
  <si>
    <t>300 Garlington Rd</t>
  </si>
  <si>
    <t>110000393191</t>
  </si>
  <si>
    <t>GE Aviation,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</si>
  <si>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</si>
  <si>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</si>
  <si>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</si>
  <si>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</si>
  <si>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</si>
  <si>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</si>
  <si>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</si>
  <si>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</si>
  <si>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</si>
  <si>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</si>
  <si>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</si>
  <si>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</si>
  <si>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</si>
  <si>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</si>
  <si>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</si>
  <si>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</si>
  <si>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</si>
  <si>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</si>
  <si>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</si>
  <si>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</si>
  <si>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</si>
  <si>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</si>
  <si>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110032937080</t>
  </si>
  <si>
    <t>GE's Grid Solutions</t>
  </si>
  <si>
    <t>Charleroi</t>
  </si>
  <si>
    <t>15022</t>
  </si>
  <si>
    <t>One Power Lane</t>
  </si>
  <si>
    <t>110017398298</t>
  </si>
  <si>
    <t>GEER ROAD LANDFILL</t>
  </si>
  <si>
    <t>95351</t>
  </si>
  <si>
    <t>750 GEER ROAD</t>
  </si>
  <si>
    <t>110043735152</t>
  </si>
  <si>
    <t>GEISMAR FRACTIONATION PLANT</t>
  </si>
  <si>
    <t>10334 HWY 75 N</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</si>
  <si>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</si>
  <si>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</si>
  <si>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</si>
  <si>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</si>
  <si>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</si>
  <si>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</si>
  <si>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</si>
  <si>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</si>
  <si>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</si>
  <si>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</si>
  <si>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</si>
  <si>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</si>
  <si>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</si>
  <si>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</si>
  <si>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</si>
  <si>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</si>
  <si>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</si>
  <si>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</si>
  <si>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</si>
  <si>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</si>
  <si>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</si>
  <si>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</si>
  <si>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</si>
  <si>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</si>
  <si>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</si>
  <si>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</si>
  <si>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</si>
  <si>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</si>
  <si>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</si>
  <si>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</si>
  <si>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</si>
  <si>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</si>
  <si>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</si>
  <si>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</si>
  <si>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</si>
  <si>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</si>
  <si>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</si>
  <si>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</si>
  <si>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</si>
  <si>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</si>
  <si>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</si>
  <si>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</si>
  <si>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</si>
  <si>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</si>
  <si>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</si>
  <si>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</si>
  <si>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</si>
  <si>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</si>
  <si>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</si>
  <si>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</si>
  <si>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</si>
  <si>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</si>
  <si>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</si>
  <si>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</si>
  <si>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</si>
  <si>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</si>
  <si>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</si>
  <si>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</si>
  <si>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</si>
  <si>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</si>
  <si>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</si>
  <si>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</si>
  <si>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</si>
  <si>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</si>
  <si>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</si>
  <si>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</si>
  <si>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</si>
  <si>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</si>
  <si>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</si>
  <si>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</si>
  <si>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</si>
  <si>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</si>
  <si>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</si>
  <si>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</si>
  <si>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</si>
  <si>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</si>
  <si>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</si>
  <si>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</si>
  <si>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</si>
  <si>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</si>
  <si>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</si>
  <si>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</si>
  <si>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</si>
  <si>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</si>
  <si>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</si>
  <si>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</si>
  <si>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</si>
  <si>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</si>
  <si>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</si>
  <si>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</si>
  <si>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</si>
  <si>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</si>
  <si>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</si>
  <si>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</si>
  <si>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</si>
  <si>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</si>
  <si>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</si>
  <si>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</si>
  <si>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</si>
  <si>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</si>
  <si>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</si>
  <si>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</si>
  <si>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</si>
  <si>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</si>
  <si>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</si>
  <si>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</si>
  <si>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</si>
  <si>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</si>
  <si>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</si>
  <si>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</si>
  <si>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</si>
  <si>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</si>
  <si>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</si>
  <si>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</si>
  <si>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110017428773</t>
  </si>
  <si>
    <t>GEORGIA-PACIFIC CONSUMER OPERATIONS LLC</t>
  </si>
  <si>
    <t>PENNINGTON</t>
  </si>
  <si>
    <t>36916</t>
  </si>
  <si>
    <t>7530 HIGHWAY 114</t>
  </si>
  <si>
    <t>CHOCTAW COUNTY</t>
  </si>
  <si>
    <t>110013863275</t>
  </si>
  <si>
    <t>1919 S. BROADWAY</t>
  </si>
  <si>
    <t>110000421614</t>
  </si>
  <si>
    <t>54302</t>
  </si>
  <si>
    <t>500 DAY ST</t>
  </si>
  <si>
    <t>110000564586</t>
  </si>
  <si>
    <t>401 NE ADAMS STREET</t>
  </si>
  <si>
    <t>AA,C,PP,TT</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</si>
  <si>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</si>
  <si>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</si>
  <si>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</si>
  <si>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</si>
  <si>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</si>
  <si>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</si>
  <si>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</si>
  <si>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</si>
  <si>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</si>
  <si>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</si>
  <si>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</si>
  <si>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</si>
  <si>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</si>
  <si>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</si>
  <si>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</si>
  <si>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</si>
  <si>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</si>
  <si>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</si>
  <si>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</si>
  <si>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</si>
  <si>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</si>
  <si>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</si>
  <si>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</si>
  <si>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</si>
  <si>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</si>
  <si>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</si>
  <si>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</si>
  <si>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</si>
  <si>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</si>
  <si>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</si>
  <si>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</si>
  <si>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</si>
  <si>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</si>
  <si>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</si>
  <si>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</si>
  <si>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</si>
  <si>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</si>
  <si>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</si>
  <si>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</si>
  <si>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</si>
  <si>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</si>
  <si>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</si>
  <si>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</si>
  <si>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</si>
  <si>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</si>
  <si>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</si>
  <si>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</si>
  <si>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</si>
  <si>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</si>
  <si>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</si>
  <si>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</si>
  <si>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</si>
  <si>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</si>
  <si>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110055508455</t>
  </si>
  <si>
    <t>GI 43 AA (Complex ID # 20021)</t>
  </si>
  <si>
    <t>110031423458</t>
  </si>
  <si>
    <t>GI 47 A (Complex ID # 20046)</t>
  </si>
  <si>
    <t>110000560544</t>
  </si>
  <si>
    <t>GIANT CEMENT COMPANY</t>
  </si>
  <si>
    <t>654 JUDGE STREET</t>
  </si>
  <si>
    <t>110007196051</t>
  </si>
  <si>
    <t>GIDDINGS GAS PLANT</t>
  </si>
  <si>
    <t>110001718053</t>
  </si>
  <si>
    <t>GILCREST GAS PLANT</t>
  </si>
  <si>
    <t>13472 WELD COUNTY RD 40</t>
  </si>
  <si>
    <t>110000310761</t>
  </si>
  <si>
    <t>GILLETTE CO</t>
  </si>
  <si>
    <t>02127</t>
  </si>
  <si>
    <t>1 GILLETTE PARK</t>
  </si>
  <si>
    <t>110009935035</t>
  </si>
  <si>
    <t>GLASGOW LANDFILL</t>
  </si>
  <si>
    <t>42141</t>
  </si>
  <si>
    <t>400 GLEN GARRY RD</t>
  </si>
  <si>
    <t>BARREN COUNTY</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</si>
  <si>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</si>
  <si>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</si>
  <si>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</si>
  <si>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</si>
  <si>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</si>
  <si>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</si>
  <si>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</si>
  <si>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</si>
  <si>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</si>
  <si>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</si>
  <si>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</si>
  <si>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</si>
  <si>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</si>
  <si>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</si>
  <si>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</si>
  <si>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</si>
  <si>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</si>
  <si>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</si>
  <si>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</si>
  <si>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</si>
  <si>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</si>
  <si>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</si>
  <si>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</si>
  <si>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</si>
  <si>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</si>
  <si>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</si>
  <si>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</si>
  <si>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</si>
  <si>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</si>
  <si>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</si>
  <si>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</si>
  <si>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</si>
  <si>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</si>
  <si>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</si>
  <si>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</si>
  <si>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</si>
  <si>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</si>
  <si>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</si>
  <si>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</si>
  <si>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</si>
  <si>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</si>
  <si>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</si>
  <si>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</si>
  <si>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</si>
  <si>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</si>
  <si>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</si>
  <si>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</si>
  <si>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</si>
  <si>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</si>
  <si>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</si>
  <si>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</si>
  <si>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</si>
  <si>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</si>
  <si>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</si>
  <si>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</si>
  <si>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</si>
  <si>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</si>
  <si>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</si>
  <si>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</si>
  <si>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</si>
  <si>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</si>
  <si>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</si>
  <si>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</si>
  <si>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</si>
  <si>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</si>
  <si>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</si>
  <si>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</si>
  <si>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</si>
  <si>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</si>
  <si>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110001848886</t>
  </si>
  <si>
    <t>GM TECHNICAL CENTER</t>
  </si>
  <si>
    <t>48090</t>
  </si>
  <si>
    <t>FACILITIES OPERATIONS BUILDING 6250 CHICAGO ROAD,</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</si>
  <si>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</si>
  <si>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</si>
  <si>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</si>
  <si>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</si>
  <si>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</si>
  <si>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</si>
  <si>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</si>
  <si>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</si>
  <si>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</si>
  <si>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</si>
  <si>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</si>
  <si>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</si>
  <si>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</si>
  <si>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</si>
  <si>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</si>
  <si>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</si>
  <si>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</si>
  <si>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</si>
  <si>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</si>
  <si>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</si>
  <si>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</si>
  <si>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</si>
  <si>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</si>
  <si>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110040835861</t>
  </si>
  <si>
    <t>GOFORTH PROCESSING PLANT</t>
  </si>
  <si>
    <t>CRESSON</t>
  </si>
  <si>
    <t>76035</t>
  </si>
  <si>
    <t>15403 S HWY 377</t>
  </si>
  <si>
    <t>PARKER COUNTY</t>
  </si>
  <si>
    <t>110000717378</t>
  </si>
  <si>
    <t>GOLDEN GATE SET PETROLEUM PARTNERS OF NEVADA</t>
  </si>
  <si>
    <t>FRUITA</t>
  </si>
  <si>
    <t>81521</t>
  </si>
  <si>
    <t>1629 21ST RD</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</si>
  <si>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</si>
  <si>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</si>
  <si>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</si>
  <si>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</si>
  <si>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</si>
  <si>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</si>
  <si>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</si>
  <si>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</si>
  <si>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</si>
  <si>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</si>
  <si>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</si>
  <si>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</si>
  <si>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</si>
  <si>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</si>
  <si>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</si>
  <si>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</si>
  <si>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</si>
  <si>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</si>
  <si>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</si>
  <si>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</si>
  <si>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</si>
  <si>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</si>
  <si>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</si>
  <si>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</si>
  <si>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</si>
  <si>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</si>
  <si>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</si>
  <si>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</si>
  <si>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</si>
  <si>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</si>
  <si>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</si>
  <si>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</si>
  <si>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110002034539</t>
  </si>
  <si>
    <t>GOODMAN VENEER &amp; LUMBER CO</t>
  </si>
  <si>
    <t>GOODMAN</t>
  </si>
  <si>
    <t>200 C AVE</t>
  </si>
  <si>
    <t>MARINETTE</t>
  </si>
  <si>
    <t>110000547668</t>
  </si>
  <si>
    <t>GOODRICH SPOKANE LANDING SYSTEMS, CARBON PRODUCTS</t>
  </si>
  <si>
    <t>11135 W WESTBOW BLVD</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</si>
  <si>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</si>
  <si>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</si>
  <si>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</si>
  <si>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</si>
  <si>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</si>
  <si>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</si>
  <si>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</si>
  <si>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</si>
  <si>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</si>
  <si>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</si>
  <si>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</si>
  <si>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</si>
  <si>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</si>
  <si>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</si>
  <si>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</si>
  <si>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</si>
  <si>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</si>
  <si>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</si>
  <si>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</si>
  <si>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</si>
  <si>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</si>
  <si>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</si>
  <si>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</si>
  <si>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</si>
  <si>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</si>
  <si>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</si>
  <si>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</si>
  <si>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</si>
  <si>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110070209460</t>
  </si>
  <si>
    <t>GORDON GAS PROCESSING PLANT</t>
  </si>
  <si>
    <t>GORDON</t>
  </si>
  <si>
    <t>76453</t>
  </si>
  <si>
    <t>1160 Hwy. 193 East</t>
  </si>
  <si>
    <t>PALO PINTO COUNTY</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</si>
  <si>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</si>
  <si>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</si>
  <si>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</si>
  <si>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</si>
  <si>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</si>
  <si>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</si>
  <si>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</si>
  <si>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</si>
  <si>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</si>
  <si>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</si>
  <si>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</si>
  <si>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</si>
  <si>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</si>
  <si>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</si>
  <si>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110001318832</t>
  </si>
  <si>
    <t>GPI Midwest - White Pigeon</t>
  </si>
  <si>
    <t>White Pigeon</t>
  </si>
  <si>
    <t>49099</t>
  </si>
  <si>
    <t>15781 River Street</t>
  </si>
  <si>
    <t>110055509169</t>
  </si>
  <si>
    <t>GPLC JOLIET SALES</t>
  </si>
  <si>
    <t>Joliet</t>
  </si>
  <si>
    <t>110070081933</t>
  </si>
  <si>
    <t>GRACE</t>
  </si>
  <si>
    <t>5500 CHEMICAL ROAD</t>
  </si>
  <si>
    <t>110041055032</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</si>
  <si>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</si>
  <si>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</si>
  <si>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</si>
  <si>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</si>
  <si>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</si>
  <si>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</si>
  <si>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</si>
  <si>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</si>
  <si>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</si>
  <si>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</si>
  <si>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</si>
  <si>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</si>
  <si>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</si>
  <si>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</si>
  <si>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</si>
  <si>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</si>
  <si>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</si>
  <si>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</si>
  <si>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</si>
  <si>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</si>
  <si>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</si>
  <si>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</si>
  <si>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</si>
  <si>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</si>
  <si>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</si>
  <si>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</si>
  <si>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</si>
  <si>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</si>
  <si>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</si>
  <si>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</si>
  <si>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</si>
  <si>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</si>
  <si>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</si>
  <si>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</si>
  <si>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</si>
  <si>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</si>
  <si>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</si>
  <si>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</si>
  <si>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</si>
  <si>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</si>
  <si>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</si>
  <si>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</si>
  <si>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</si>
  <si>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</si>
  <si>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</si>
  <si>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</si>
  <si>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</si>
  <si>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</si>
  <si>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</si>
  <si>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</si>
  <si>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</si>
  <si>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</si>
  <si>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</si>
  <si>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</si>
  <si>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</si>
  <si>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</si>
  <si>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</si>
  <si>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</si>
  <si>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</si>
  <si>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</si>
  <si>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</si>
  <si>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</si>
  <si>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</si>
  <si>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</si>
  <si>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</si>
  <si>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</si>
  <si>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</si>
  <si>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</si>
  <si>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</si>
  <si>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</si>
  <si>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</si>
  <si>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</si>
  <si>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</si>
  <si>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</si>
  <si>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</si>
  <si>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</si>
  <si>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</si>
  <si>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</si>
  <si>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</si>
  <si>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</si>
  <si>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</si>
  <si>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</si>
  <si>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</si>
  <si>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</si>
  <si>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</si>
  <si>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</si>
  <si>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</si>
  <si>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</si>
  <si>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</si>
  <si>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</si>
  <si>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</si>
  <si>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</si>
  <si>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</si>
  <si>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</si>
  <si>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</si>
  <si>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</si>
  <si>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</si>
  <si>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</si>
  <si>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</si>
  <si>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</si>
  <si>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</si>
  <si>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</si>
  <si>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</si>
  <si>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</si>
  <si>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</si>
  <si>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</si>
  <si>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</si>
  <si>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</si>
  <si>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</si>
  <si>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</si>
  <si>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</si>
  <si>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</si>
  <si>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</si>
  <si>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</si>
  <si>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</si>
  <si>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</si>
  <si>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</si>
  <si>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</si>
  <si>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</si>
  <si>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</si>
  <si>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</si>
  <si>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</si>
  <si>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</si>
  <si>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</si>
  <si>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</si>
  <si>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</si>
  <si>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</si>
  <si>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</si>
  <si>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</si>
  <si>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</si>
  <si>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</si>
  <si>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</si>
  <si>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</si>
  <si>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</si>
  <si>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</si>
  <si>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</si>
  <si>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</si>
  <si>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</si>
  <si>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</si>
  <si>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</si>
  <si>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</si>
  <si>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</si>
  <si>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</si>
  <si>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</si>
  <si>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</si>
  <si>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</si>
  <si>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</si>
  <si>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</si>
  <si>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</si>
  <si>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</si>
  <si>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</si>
  <si>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</si>
  <si>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</si>
  <si>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</si>
  <si>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</si>
  <si>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</si>
  <si>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</si>
  <si>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</si>
  <si>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</si>
  <si>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</si>
  <si>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</si>
  <si>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</si>
  <si>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</si>
  <si>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</si>
  <si>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</si>
  <si>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</si>
  <si>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</si>
  <si>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</si>
  <si>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</si>
  <si>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</si>
  <si>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</si>
  <si>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</si>
  <si>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</si>
  <si>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</si>
  <si>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</si>
  <si>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</si>
  <si>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</si>
  <si>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</si>
  <si>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</si>
  <si>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</si>
  <si>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</si>
  <si>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</si>
  <si>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</si>
  <si>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</si>
  <si>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</si>
  <si>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</si>
  <si>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</si>
  <si>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</si>
  <si>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</si>
  <si>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</si>
  <si>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</si>
  <si>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</si>
  <si>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</si>
  <si>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</si>
  <si>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</si>
  <si>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</si>
  <si>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</si>
  <si>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</si>
  <si>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</si>
  <si>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</si>
  <si>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</si>
  <si>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SAN PATRICIO</t>
  </si>
  <si>
    <t>110020680306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</si>
  <si>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</si>
  <si>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</si>
  <si>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</si>
  <si>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</si>
  <si>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</si>
  <si>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</si>
  <si>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</si>
  <si>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</si>
  <si>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</si>
  <si>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</si>
  <si>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</si>
  <si>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</si>
  <si>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</si>
  <si>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</si>
  <si>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</si>
  <si>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</si>
  <si>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</si>
  <si>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</si>
  <si>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</si>
  <si>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</si>
  <si>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</si>
  <si>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</si>
  <si>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</si>
  <si>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</si>
  <si>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</si>
  <si>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</si>
  <si>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</si>
  <si>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</si>
  <si>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</si>
  <si>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</si>
  <si>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</si>
  <si>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</si>
  <si>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</si>
  <si>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</si>
  <si>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</si>
  <si>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</si>
  <si>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</si>
  <si>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</si>
  <si>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</si>
  <si>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</si>
  <si>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</si>
  <si>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</si>
  <si>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</si>
  <si>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</si>
  <si>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</si>
  <si>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</si>
  <si>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</si>
  <si>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</si>
  <si>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</si>
  <si>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</si>
  <si>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</si>
  <si>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</si>
  <si>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</si>
  <si>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</si>
  <si>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</si>
  <si>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</si>
  <si>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</si>
  <si>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</si>
  <si>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</si>
  <si>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</si>
  <si>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</si>
  <si>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</si>
  <si>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</si>
  <si>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</si>
  <si>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</si>
  <si>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</si>
  <si>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</si>
  <si>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</si>
  <si>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</si>
  <si>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</si>
  <si>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</si>
  <si>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</si>
  <si>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</si>
  <si>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</si>
  <si>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</si>
  <si>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</si>
  <si>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</si>
  <si>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</si>
  <si>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</si>
  <si>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</si>
  <si>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</si>
  <si>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</si>
  <si>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</si>
  <si>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</si>
  <si>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</si>
  <si>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</si>
  <si>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</si>
  <si>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</si>
  <si>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</si>
  <si>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</si>
  <si>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</si>
  <si>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</si>
  <si>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</si>
  <si>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</si>
  <si>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</si>
  <si>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</si>
  <si>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</si>
  <si>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</si>
  <si>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</si>
  <si>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</si>
  <si>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</si>
  <si>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</si>
  <si>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</si>
  <si>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</si>
  <si>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</si>
  <si>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</si>
  <si>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</si>
  <si>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</si>
  <si>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</si>
  <si>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</si>
  <si>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</si>
  <si>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</si>
  <si>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</si>
  <si>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</si>
  <si>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</si>
  <si>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</si>
  <si>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</si>
  <si>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</si>
  <si>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</si>
  <si>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</si>
  <si>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</si>
  <si>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</si>
  <si>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</si>
  <si>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</si>
  <si>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</si>
  <si>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</si>
  <si>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</si>
  <si>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</si>
  <si>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</si>
  <si>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</si>
  <si>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</si>
  <si>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</si>
  <si>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</si>
  <si>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</si>
  <si>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</si>
  <si>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</si>
  <si>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</si>
  <si>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</si>
  <si>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</si>
  <si>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</si>
  <si>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</si>
  <si>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</si>
  <si>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</si>
  <si>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</si>
  <si>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</si>
  <si>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</si>
  <si>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</si>
  <si>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</si>
  <si>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</si>
  <si>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</si>
  <si>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</si>
  <si>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</si>
  <si>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</si>
  <si>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</si>
  <si>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</si>
  <si>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</si>
  <si>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</si>
  <si>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</si>
  <si>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</si>
  <si>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</si>
  <si>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</si>
  <si>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</si>
  <si>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</si>
  <si>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</si>
  <si>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</si>
  <si>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</si>
  <si>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110064007701</t>
  </si>
  <si>
    <t>Garden Banks 72</t>
  </si>
  <si>
    <t>110070081797</t>
  </si>
  <si>
    <t>2075 W SAINT JOHN ST</t>
  </si>
  <si>
    <t>Finney</t>
  </si>
  <si>
    <t>Garden City Compressor Station</t>
  </si>
  <si>
    <t>Big Spring</t>
  </si>
  <si>
    <t>79721</t>
  </si>
  <si>
    <t>5001 Highway 3</t>
  </si>
  <si>
    <t>110043806922</t>
  </si>
  <si>
    <t>Garnet Valley Facility</t>
  </si>
  <si>
    <t>11401 I15</t>
  </si>
  <si>
    <t>110067543554</t>
  </si>
  <si>
    <t>Garrison Energy Center</t>
  </si>
  <si>
    <t>Dover</t>
  </si>
  <si>
    <t>19901</t>
  </si>
  <si>
    <t>450 Garrison, Oak Dr</t>
  </si>
  <si>
    <t>110043812513</t>
  </si>
  <si>
    <t>Gary City</t>
  </si>
  <si>
    <t>75643</t>
  </si>
  <si>
    <t>110040494523</t>
  </si>
  <si>
    <t>Gary Sanitary Closed Landfill</t>
  </si>
  <si>
    <t>1900  Burr St</t>
  </si>
  <si>
    <t>110041135580</t>
  </si>
  <si>
    <t>Garyville Refinery</t>
  </si>
  <si>
    <t>Garyville</t>
  </si>
  <si>
    <t>155 Sugarcane Road</t>
  </si>
  <si>
    <t>110014021646</t>
  </si>
  <si>
    <t>Gas Transmission Northwest Pipeline (Eastport Compressor Station)</t>
  </si>
  <si>
    <t>Sandpoint</t>
  </si>
  <si>
    <t>83864</t>
  </si>
  <si>
    <t>237 Samuels Road</t>
  </si>
  <si>
    <t>BONNER COUNTY</t>
  </si>
  <si>
    <t>110007515162</t>
  </si>
  <si>
    <t>Gas Transmission Northwest Pipeline Athol CS#5</t>
  </si>
  <si>
    <t>ATHOL</t>
  </si>
  <si>
    <t>83801</t>
  </si>
  <si>
    <t>2244 EAST SEASONS ROAD</t>
  </si>
  <si>
    <t>110067366362</t>
  </si>
  <si>
    <t>Gas Transmission Northwest Pipeline Bend CS#12</t>
  </si>
  <si>
    <t>BEND</t>
  </si>
  <si>
    <t>97701</t>
  </si>
  <si>
    <t>55640 S. Highway 97</t>
  </si>
  <si>
    <t>DESCHUTES COUNTY</t>
  </si>
  <si>
    <t>110013844581</t>
  </si>
  <si>
    <t>Gas Transmission Northwest Pipeline Bonanza CS#14</t>
  </si>
  <si>
    <t>BONANZA</t>
  </si>
  <si>
    <t>97623</t>
  </si>
  <si>
    <t>KLAMATH COUNTY</t>
  </si>
  <si>
    <t>110013866227</t>
  </si>
  <si>
    <t>Gas Transmission Northwest Pipeline Chemult CS#13</t>
  </si>
  <si>
    <t>CHEMULT</t>
  </si>
  <si>
    <t>97731</t>
  </si>
  <si>
    <t>110007739322</t>
  </si>
  <si>
    <t>Gas Transmission Northwest Pipeline Ione CS#9</t>
  </si>
  <si>
    <t>IONE</t>
  </si>
  <si>
    <t>97843</t>
  </si>
  <si>
    <t>110007169893</t>
  </si>
  <si>
    <t>Gas Transmission Northwest Pipeline Kent CS#10</t>
  </si>
  <si>
    <t>KENT</t>
  </si>
  <si>
    <t>97033</t>
  </si>
  <si>
    <t>SHERMAN COUNTY</t>
  </si>
  <si>
    <t>110006459643</t>
  </si>
  <si>
    <t>Gas Transmission Northwest Pipeline Rosalia CS#6</t>
  </si>
  <si>
    <t>ROSALIA</t>
  </si>
  <si>
    <t>99170</t>
  </si>
  <si>
    <t>EAST 315 BABB ROAD</t>
  </si>
  <si>
    <t>Gas Transmission Northwest Pipeline Sandpoint CS#4</t>
  </si>
  <si>
    <t>SANDPOINT</t>
  </si>
  <si>
    <t>237 SAMUELS ROAD</t>
  </si>
  <si>
    <t>110005320955</t>
  </si>
  <si>
    <t>Gas Transmission Northwest Pipeline Wallula CS#8</t>
  </si>
  <si>
    <t>638 LAMBDIN RD</t>
  </si>
  <si>
    <t>Gas Transmission Northwest Starbuck Sta.#7 (Starbuck, WA)</t>
  </si>
  <si>
    <t>Starbuck</t>
  </si>
  <si>
    <t>99359</t>
  </si>
  <si>
    <t>Lyons Ferry Road</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</si>
  <si>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</si>
  <si>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</si>
  <si>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</si>
  <si>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</si>
  <si>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</si>
  <si>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</si>
  <si>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</si>
  <si>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</si>
  <si>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</si>
  <si>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</si>
  <si>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</si>
  <si>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</si>
  <si>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</si>
  <si>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110021100191</t>
  </si>
  <si>
    <t>Gaylord Generating Station</t>
  </si>
  <si>
    <t>2700 Millbocker Road</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</si>
  <si>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</si>
  <si>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</si>
  <si>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</si>
  <si>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</si>
  <si>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</si>
  <si>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</si>
  <si>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</si>
  <si>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</si>
  <si>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</si>
  <si>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</si>
  <si>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</si>
  <si>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</si>
  <si>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</si>
  <si>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</si>
  <si>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</si>
  <si>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</si>
  <si>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</si>
  <si>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</si>
  <si>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</si>
  <si>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</si>
  <si>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</si>
  <si>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</si>
  <si>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</si>
  <si>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</si>
  <si>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</si>
  <si>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</si>
  <si>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</si>
  <si>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</si>
  <si>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</si>
  <si>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</si>
  <si>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</si>
  <si>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</si>
  <si>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</si>
  <si>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</si>
  <si>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</si>
  <si>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</si>
  <si>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</si>
  <si>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</si>
  <si>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</si>
  <si>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</si>
  <si>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</si>
  <si>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</si>
  <si>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</si>
  <si>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</si>
  <si>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</si>
  <si>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</si>
  <si>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</si>
  <si>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</si>
  <si>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</si>
  <si>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</si>
  <si>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</si>
  <si>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</si>
  <si>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175 Matanzas Road</t>
  </si>
  <si>
    <t>110001365086</t>
  </si>
  <si>
    <t>Geneva Energy LLC</t>
  </si>
  <si>
    <t>Ford Heights</t>
  </si>
  <si>
    <t>60411</t>
  </si>
  <si>
    <t>1705 Cottage Grove</t>
  </si>
  <si>
    <t>110070081924</t>
  </si>
  <si>
    <t>Genoa</t>
  </si>
  <si>
    <t>54632</t>
  </si>
  <si>
    <t>S4651 State Road 35</t>
  </si>
  <si>
    <t>Vernon</t>
  </si>
  <si>
    <t>110033719144</t>
  </si>
  <si>
    <t>George Bush Intercontinental Airport</t>
  </si>
  <si>
    <t>77032</t>
  </si>
  <si>
    <t>2800 North Terminal Road</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</si>
  <si>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</si>
  <si>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</si>
  <si>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</si>
  <si>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</si>
  <si>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</si>
  <si>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</si>
  <si>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</si>
  <si>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</si>
  <si>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</si>
  <si>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</si>
  <si>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</si>
  <si>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</si>
  <si>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</si>
  <si>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</si>
  <si>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</si>
  <si>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</si>
  <si>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</si>
  <si>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</si>
  <si>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</si>
  <si>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</si>
  <si>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</si>
  <si>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</si>
  <si>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</si>
  <si>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</si>
  <si>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</si>
  <si>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</si>
  <si>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</si>
  <si>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</si>
  <si>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</si>
  <si>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</si>
  <si>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</si>
  <si>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</si>
  <si>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</si>
  <si>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</si>
  <si>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</si>
  <si>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</si>
  <si>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</si>
  <si>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</si>
  <si>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</si>
  <si>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</si>
  <si>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</si>
  <si>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</si>
  <si>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</si>
  <si>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</si>
  <si>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</si>
  <si>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</si>
  <si>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</si>
  <si>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</si>
  <si>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</si>
  <si>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</si>
  <si>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</si>
  <si>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</si>
  <si>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</si>
  <si>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</si>
  <si>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</si>
  <si>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</si>
  <si>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</si>
  <si>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</si>
  <si>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</si>
  <si>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</si>
  <si>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</si>
  <si>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</si>
  <si>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</si>
  <si>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 COUNTY</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</si>
  <si>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</si>
  <si>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</si>
  <si>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</si>
  <si>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</si>
  <si>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</si>
  <si>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</si>
  <si>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</si>
  <si>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</si>
  <si>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</si>
  <si>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</si>
  <si>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</si>
  <si>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</si>
  <si>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</si>
  <si>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</si>
  <si>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</si>
  <si>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</si>
  <si>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</si>
  <si>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</si>
  <si>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</si>
  <si>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</si>
  <si>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</si>
  <si>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</si>
  <si>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</si>
  <si>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</si>
  <si>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</si>
  <si>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</si>
  <si>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</si>
  <si>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</si>
  <si>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</si>
  <si>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</si>
  <si>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</si>
  <si>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</si>
  <si>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</si>
  <si>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</si>
  <si>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</si>
  <si>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</si>
  <si>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</si>
  <si>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</si>
  <si>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</si>
  <si>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</si>
  <si>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</si>
  <si>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</si>
  <si>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</si>
  <si>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</si>
  <si>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</si>
  <si>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</si>
  <si>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</si>
  <si>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</si>
  <si>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</si>
  <si>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</si>
  <si>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</si>
  <si>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</si>
  <si>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</si>
  <si>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</si>
  <si>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</si>
  <si>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</si>
  <si>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</si>
  <si>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</si>
  <si>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</si>
  <si>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</si>
  <si>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</si>
  <si>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</si>
  <si>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</si>
  <si>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</si>
  <si>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</si>
  <si>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</si>
  <si>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</si>
  <si>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</si>
  <si>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</si>
  <si>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</si>
  <si>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</si>
  <si>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</si>
  <si>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</si>
  <si>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</si>
  <si>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</si>
  <si>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</si>
  <si>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</si>
  <si>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</si>
  <si>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</si>
  <si>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</si>
  <si>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</si>
  <si>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</si>
  <si>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</si>
  <si>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</si>
  <si>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</si>
  <si>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</si>
  <si>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</si>
  <si>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</si>
  <si>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</si>
  <si>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INDIANA</t>
  </si>
  <si>
    <t>110070082166</t>
  </si>
  <si>
    <t>Gillis Compressor Station</t>
  </si>
  <si>
    <t>Ragley</t>
  </si>
  <si>
    <t>70657</t>
  </si>
  <si>
    <t>1970 Texas Eastern Road</t>
  </si>
  <si>
    <t>BEAUREGARD PARISH</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</si>
  <si>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</si>
  <si>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</si>
  <si>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</si>
  <si>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</si>
  <si>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</si>
  <si>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</si>
  <si>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</si>
  <si>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</si>
  <si>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</si>
  <si>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</si>
  <si>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</si>
  <si>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</si>
  <si>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</si>
  <si>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</si>
  <si>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</si>
  <si>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</si>
  <si>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</si>
  <si>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</si>
  <si>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</si>
  <si>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</si>
  <si>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</si>
  <si>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</si>
  <si>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</si>
  <si>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</si>
  <si>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</si>
  <si>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</si>
  <si>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</si>
  <si>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</si>
  <si>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</si>
  <si>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</si>
  <si>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</si>
  <si>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</si>
  <si>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</si>
  <si>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</si>
  <si>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</si>
  <si>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</si>
  <si>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</si>
  <si>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</si>
  <si>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</si>
  <si>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</si>
  <si>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</si>
  <si>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</si>
  <si>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</si>
  <si>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</si>
  <si>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</si>
  <si>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</si>
  <si>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</si>
  <si>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</si>
  <si>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</si>
  <si>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</si>
  <si>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</si>
  <si>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</si>
  <si>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</si>
  <si>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</si>
  <si>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</si>
  <si>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</si>
  <si>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</si>
  <si>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</si>
  <si>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</si>
  <si>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</si>
  <si>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</si>
  <si>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</si>
  <si>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</si>
  <si>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</si>
  <si>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</si>
  <si>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</si>
  <si>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</si>
  <si>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</si>
  <si>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</si>
  <si>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</si>
  <si>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</si>
  <si>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Bossier</t>
  </si>
  <si>
    <t>Godley Compressor Station</t>
  </si>
  <si>
    <t>6249 County Rd 1228</t>
  </si>
  <si>
    <t>110000467539</t>
  </si>
  <si>
    <t>Golden Aluminum Inc.</t>
  </si>
  <si>
    <t>Fort Lupton</t>
  </si>
  <si>
    <t>80621</t>
  </si>
  <si>
    <t>1405 14th St</t>
  </si>
  <si>
    <t>110033811739</t>
  </si>
  <si>
    <t>Golden Pass LNG Terminal LLC</t>
  </si>
  <si>
    <t>Sabine Pass</t>
  </si>
  <si>
    <t>77655</t>
  </si>
  <si>
    <t>3752 South Gulfway Drive</t>
  </si>
  <si>
    <t>110033221172</t>
  </si>
  <si>
    <t>Golden Triangle Landfill</t>
  </si>
  <si>
    <t>6433 Labelle Road</t>
  </si>
  <si>
    <t>110055519915</t>
  </si>
  <si>
    <t>Goliad Gas Plant</t>
  </si>
  <si>
    <t>77963</t>
  </si>
  <si>
    <t>GOLIAD COUNTY</t>
  </si>
  <si>
    <t>110001876346</t>
  </si>
  <si>
    <t>Gomez Gas Plant</t>
  </si>
  <si>
    <t>3238 W. Gomez Road</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</si>
  <si>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</si>
  <si>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</si>
  <si>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</si>
  <si>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</si>
  <si>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</si>
  <si>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</si>
  <si>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</si>
  <si>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</si>
  <si>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</si>
  <si>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</si>
  <si>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</si>
  <si>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</si>
  <si>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</si>
  <si>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</si>
  <si>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</si>
  <si>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</si>
  <si>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</si>
  <si>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</si>
  <si>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</si>
  <si>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</si>
  <si>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</si>
  <si>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</si>
  <si>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</si>
  <si>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</si>
  <si>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</si>
  <si>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</si>
  <si>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</si>
  <si>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</si>
  <si>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</si>
  <si>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</si>
  <si>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</si>
  <si>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</si>
  <si>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</si>
  <si>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</si>
  <si>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</si>
  <si>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</si>
  <si>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</si>
  <si>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</si>
  <si>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</si>
  <si>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</si>
  <si>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</si>
  <si>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</si>
  <si>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</si>
  <si>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</si>
  <si>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</si>
  <si>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</si>
  <si>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Paper and Tissue LLC</t>
  </si>
  <si>
    <t>GORHAM</t>
  </si>
  <si>
    <t>03581</t>
  </si>
  <si>
    <t>72 CASCADE FLATS</t>
  </si>
  <si>
    <t>COOS COUNTY</t>
  </si>
  <si>
    <t>110019893276</t>
  </si>
  <si>
    <t>Gould Street</t>
  </si>
  <si>
    <t>2105 GOULD STREET</t>
  </si>
  <si>
    <t>110010433977</t>
  </si>
  <si>
    <t>Gowanus Generating Station</t>
  </si>
  <si>
    <t>29TH ST AND 2ND AVE</t>
  </si>
  <si>
    <t>Grade 6 Oil, LLC</t>
  </si>
  <si>
    <t>93309</t>
  </si>
  <si>
    <t>1100 Mohawk Ave Suite 260</t>
  </si>
  <si>
    <t>110070082148</t>
  </si>
  <si>
    <t>Grady Gas Plant</t>
  </si>
  <si>
    <t>2333 County Road 1560</t>
  </si>
  <si>
    <t>110024586447</t>
  </si>
  <si>
    <t>GrafTech Advanced Graphite Materials LLC</t>
  </si>
  <si>
    <t>38401</t>
  </si>
  <si>
    <t>791 Santa Fe Pike</t>
  </si>
  <si>
    <t>110025239837</t>
  </si>
  <si>
    <t>76450</t>
  </si>
  <si>
    <t>Young</t>
  </si>
  <si>
    <t>110043970361</t>
  </si>
  <si>
    <t>Graham Ranch Compressor Station</t>
  </si>
  <si>
    <t>Bridgeport</t>
  </si>
  <si>
    <t>1209 County Road</t>
  </si>
  <si>
    <t>110067409389</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</si>
  <si>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</si>
  <si>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</si>
  <si>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</si>
  <si>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</si>
  <si>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</si>
  <si>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</si>
  <si>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</si>
  <si>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</si>
  <si>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</si>
  <si>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</si>
  <si>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</si>
  <si>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</si>
  <si>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</si>
  <si>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</si>
  <si>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</si>
  <si>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110055518596</t>
  </si>
  <si>
    <t>Grand Isle 22 L</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</si>
  <si>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</si>
  <si>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</si>
  <si>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</si>
  <si>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</si>
  <si>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</si>
  <si>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</si>
  <si>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</si>
  <si>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</si>
  <si>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</si>
  <si>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</si>
  <si>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</si>
  <si>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</si>
  <si>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110070525540</t>
  </si>
  <si>
    <t>Granges Americas Inc.- SRM</t>
  </si>
  <si>
    <t>Salisbury</t>
  </si>
  <si>
    <t>1709 Jake Alexander BLVD</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</si>
  <si>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</si>
  <si>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</si>
  <si>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</si>
  <si>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</si>
  <si>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</si>
  <si>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</si>
  <si>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</si>
  <si>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</si>
  <si>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</si>
  <si>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</si>
  <si>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</si>
  <si>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</si>
  <si>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</si>
  <si>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</si>
  <si>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</si>
  <si>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</si>
  <si>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</si>
  <si>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</si>
  <si>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</si>
  <si>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</si>
  <si>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</si>
  <si>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</si>
  <si>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</si>
  <si>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</si>
  <si>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</si>
  <si>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</si>
  <si>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</si>
  <si>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</si>
  <si>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</si>
  <si>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</si>
  <si>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</si>
  <si>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</si>
  <si>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</si>
  <si>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</si>
  <si>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</si>
  <si>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</si>
  <si>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</si>
  <si>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</si>
  <si>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</si>
  <si>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</si>
  <si>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</si>
  <si>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</si>
  <si>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</si>
  <si>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</si>
  <si>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</si>
  <si>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</si>
  <si>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</si>
  <si>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</si>
  <si>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</si>
  <si>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</si>
  <si>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</si>
  <si>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</si>
  <si>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</si>
  <si>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</si>
  <si>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</si>
  <si>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</si>
  <si>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</si>
  <si>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</si>
  <si>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110043788862</t>
  </si>
  <si>
    <t>Graterford State Correctional Institution</t>
  </si>
  <si>
    <t>Collegeville</t>
  </si>
  <si>
    <t>19426</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</si>
  <si>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</si>
  <si>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</si>
  <si>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</si>
  <si>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</si>
  <si>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</si>
  <si>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</si>
  <si>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</si>
  <si>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</si>
  <si>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</si>
  <si>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</si>
  <si>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</si>
  <si>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</si>
  <si>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</si>
  <si>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</si>
  <si>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</si>
  <si>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</si>
  <si>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</si>
  <si>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</si>
  <si>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</si>
  <si>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</si>
  <si>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</si>
  <si>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</si>
  <si>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</si>
  <si>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</si>
  <si>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</si>
  <si>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</si>
  <si>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</si>
  <si>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</si>
  <si>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</si>
  <si>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</si>
  <si>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</si>
  <si>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</si>
  <si>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</si>
  <si>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</si>
  <si>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</si>
  <si>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</si>
  <si>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</si>
  <si>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</si>
  <si>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</si>
  <si>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</si>
  <si>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</si>
  <si>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</si>
  <si>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</si>
  <si>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</si>
  <si>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</si>
  <si>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</si>
  <si>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</si>
  <si>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</si>
  <si>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</si>
  <si>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</si>
  <si>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</si>
  <si>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</si>
  <si>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</si>
  <si>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</si>
  <si>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</si>
  <si>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</si>
  <si>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</si>
  <si>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</si>
  <si>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</si>
  <si>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</si>
  <si>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</si>
  <si>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</si>
  <si>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</si>
  <si>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</si>
  <si>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</si>
  <si>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</si>
  <si>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</si>
  <si>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</si>
  <si>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</si>
  <si>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</si>
  <si>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</si>
  <si>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110043805255</t>
  </si>
  <si>
    <t>Great Lakes Gas Transmission Pipeline Deer River CS#4</t>
  </si>
  <si>
    <t>Deer River</t>
  </si>
  <si>
    <t>56636</t>
  </si>
  <si>
    <t>31641 Great Lakes Road</t>
  </si>
  <si>
    <t>ITASCA COUNTY</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</si>
  <si>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</si>
  <si>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</si>
  <si>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</si>
  <si>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</si>
  <si>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</si>
  <si>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</si>
  <si>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</si>
  <si>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</si>
  <si>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</si>
  <si>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</si>
  <si>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</si>
  <si>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</si>
  <si>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</si>
  <si>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 COUNTY</t>
  </si>
  <si>
    <t>110000835525</t>
  </si>
  <si>
    <t>Great Lakes Gas Transmission Pipeline Otisville CS#13</t>
  </si>
  <si>
    <t>OTISVILLE</t>
  </si>
  <si>
    <t>48463</t>
  </si>
  <si>
    <t>7500 EAST DODGE ROAD</t>
  </si>
  <si>
    <t>110043805273</t>
  </si>
  <si>
    <t>Great Lakes Gas Transmission Pipeline Shevlin CS#3</t>
  </si>
  <si>
    <t>SHEVLIN</t>
  </si>
  <si>
    <t>56676</t>
  </si>
  <si>
    <t>CLEARWATER COUNTY</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</si>
  <si>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</si>
  <si>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</si>
  <si>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</si>
  <si>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</si>
  <si>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</si>
  <si>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</si>
  <si>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</si>
  <si>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</si>
  <si>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</si>
  <si>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</si>
  <si>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</si>
  <si>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</si>
  <si>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</si>
  <si>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</si>
  <si>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 COUNTY</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</si>
  <si>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</si>
  <si>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</si>
  <si>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</si>
  <si>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</si>
  <si>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</si>
  <si>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</si>
  <si>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</si>
  <si>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</si>
  <si>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</si>
  <si>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</si>
  <si>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</si>
  <si>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</si>
  <si>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</si>
  <si>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</si>
  <si>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</si>
  <si>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</si>
  <si>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4401A CARLISLE RD</t>
  </si>
  <si>
    <t>110043785865</t>
  </si>
  <si>
    <t>Green Canyon 205 A</t>
  </si>
  <si>
    <t>ST. TAMMANY PARISH</t>
  </si>
  <si>
    <t>110055519078</t>
  </si>
  <si>
    <t>Green Canyon 237 B</t>
  </si>
  <si>
    <t>110070525543</t>
  </si>
  <si>
    <t>Green Canyon 468 A (Stampede)</t>
  </si>
  <si>
    <t>110070081935</t>
  </si>
  <si>
    <t>Green Canyon 641</t>
  </si>
  <si>
    <t>110017414430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</si>
  <si>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</si>
  <si>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</si>
  <si>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</si>
  <si>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</si>
  <si>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</si>
  <si>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</si>
  <si>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</si>
  <si>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</si>
  <si>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</si>
  <si>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</si>
  <si>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</si>
  <si>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</si>
  <si>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</si>
  <si>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</si>
  <si>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</si>
  <si>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</si>
  <si>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</si>
  <si>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</si>
  <si>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</si>
  <si>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</si>
  <si>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</si>
  <si>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</si>
  <si>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</si>
  <si>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</si>
  <si>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</si>
  <si>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</si>
  <si>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</si>
  <si>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</si>
  <si>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</si>
  <si>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</si>
  <si>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</si>
  <si>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</si>
  <si>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</si>
  <si>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</si>
  <si>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</si>
  <si>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</si>
  <si>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</si>
  <si>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</si>
  <si>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</si>
  <si>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</si>
  <si>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</si>
  <si>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</si>
  <si>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</si>
  <si>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110070525513</t>
  </si>
  <si>
    <t>Green Power Solutions of Georgia, LLC</t>
  </si>
  <si>
    <t>Dublin</t>
  </si>
  <si>
    <t>31040</t>
  </si>
  <si>
    <t>507 Academy Avenue</t>
  </si>
  <si>
    <t>LAURENS COUNTY</t>
  </si>
  <si>
    <t>110070209456</t>
  </si>
  <si>
    <t>Green Ridge Landfill</t>
  </si>
  <si>
    <t>Northumberland</t>
  </si>
  <si>
    <t>12831</t>
  </si>
  <si>
    <t>57 Peters Road</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</si>
  <si>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</si>
  <si>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</si>
  <si>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</si>
  <si>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</si>
  <si>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</si>
  <si>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</si>
  <si>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</si>
  <si>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</si>
  <si>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</si>
  <si>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</si>
  <si>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</si>
  <si>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</si>
  <si>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</si>
  <si>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</si>
  <si>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</si>
  <si>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</si>
  <si>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</si>
  <si>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</si>
  <si>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</si>
  <si>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</si>
  <si>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</si>
  <si>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</si>
  <si>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</si>
  <si>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</si>
  <si>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</si>
  <si>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</si>
  <si>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</si>
  <si>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</si>
  <si>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</si>
  <si>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</si>
  <si>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</si>
  <si>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110069705929</t>
  </si>
  <si>
    <t>Greensville County Power Station</t>
  </si>
  <si>
    <t>Emporia</t>
  </si>
  <si>
    <t>23847</t>
  </si>
  <si>
    <t>2500 Rogers Rd.</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</si>
  <si>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</si>
  <si>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</si>
  <si>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</si>
  <si>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</si>
  <si>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</si>
  <si>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</si>
  <si>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</si>
  <si>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</si>
  <si>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</si>
  <si>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</si>
  <si>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</si>
  <si>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</si>
  <si>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</si>
  <si>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</si>
  <si>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</si>
  <si>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</si>
  <si>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</si>
  <si>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</si>
  <si>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</si>
  <si>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</si>
  <si>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</si>
  <si>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</si>
  <si>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</si>
  <si>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</si>
  <si>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</si>
  <si>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</si>
  <si>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</si>
  <si>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</si>
  <si>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</si>
  <si>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</si>
  <si>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</si>
  <si>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</si>
  <si>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</si>
  <si>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</si>
  <si>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Grey Ranch</t>
  </si>
  <si>
    <t>3037 North Hwy 1053</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</si>
  <si>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</si>
  <si>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</si>
  <si>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</si>
  <si>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</si>
  <si>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</si>
  <si>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</si>
  <si>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</si>
  <si>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</si>
  <si>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</si>
  <si>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</si>
  <si>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</si>
  <si>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</si>
  <si>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110070716090</t>
  </si>
  <si>
    <t>Groesbeck Compressor Station</t>
  </si>
  <si>
    <t>5430 LBJ FWY STE</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</si>
  <si>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</si>
  <si>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</si>
  <si>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</si>
  <si>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</si>
  <si>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</si>
  <si>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</si>
  <si>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</si>
  <si>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</si>
  <si>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</si>
  <si>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</si>
  <si>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</si>
  <si>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</si>
  <si>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</si>
  <si>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</si>
  <si>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</si>
  <si>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</si>
  <si>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</si>
  <si>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</si>
  <si>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</si>
  <si>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</si>
  <si>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</si>
  <si>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</si>
  <si>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</si>
  <si>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</si>
  <si>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</si>
  <si>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</si>
  <si>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110043814600</t>
  </si>
  <si>
    <t>Gude Landfill Gas-to-Energy Facility</t>
  </si>
  <si>
    <t>Rockville</t>
  </si>
  <si>
    <t>20850</t>
  </si>
  <si>
    <t>600 East Gude Drive</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</si>
  <si>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</si>
  <si>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</si>
  <si>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</si>
  <si>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</si>
  <si>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</si>
  <si>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</si>
  <si>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</si>
  <si>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</si>
  <si>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</si>
  <si>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</si>
  <si>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</si>
  <si>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</si>
  <si>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</si>
  <si>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110043790056</t>
  </si>
  <si>
    <t>Gulf Crossing Pipeline - Paris Station</t>
  </si>
  <si>
    <t>Paris</t>
  </si>
  <si>
    <t>75460</t>
  </si>
  <si>
    <t>5161 County Road 24200</t>
  </si>
  <si>
    <t>110034217185</t>
  </si>
  <si>
    <t>Gulf Crossing Pipeline - Sherman Station</t>
  </si>
  <si>
    <t>Denison</t>
  </si>
  <si>
    <t>75021</t>
  </si>
  <si>
    <t>460 Seven Hills Road</t>
  </si>
  <si>
    <t>GRAYSON</t>
  </si>
  <si>
    <t>110043795328</t>
  </si>
  <si>
    <t>Gulf Crossing Pipeline - Sterlington Station</t>
  </si>
  <si>
    <t>1476 Keystone Rd.</t>
  </si>
  <si>
    <t>110043265365</t>
  </si>
  <si>
    <t>Gulf South Pipeline - Airport Jct Station</t>
  </si>
  <si>
    <t>36608</t>
  </si>
  <si>
    <t>13451 Airport Blvd.</t>
  </si>
  <si>
    <t>110001370908</t>
  </si>
  <si>
    <t>Gulf South Pipeline - Bistineau Station</t>
  </si>
  <si>
    <t>71068</t>
  </si>
  <si>
    <t>540 United Gas Rd.</t>
  </si>
  <si>
    <t>110028236905</t>
  </si>
  <si>
    <t>Gulf South Pipeline - Carthage Jct Station</t>
  </si>
  <si>
    <t>606 S. Shelby St.</t>
  </si>
  <si>
    <t>110055516776</t>
  </si>
  <si>
    <t>Gulf South Pipeline - Clarence Station</t>
  </si>
  <si>
    <t>Goldonna</t>
  </si>
  <si>
    <t>71031</t>
  </si>
  <si>
    <t>3958 Mammy Trail Rd.</t>
  </si>
  <si>
    <t>NATCHITOCHES PARISH</t>
  </si>
  <si>
    <t>110070789258</t>
  </si>
  <si>
    <t>Gulf South Pipeline - Goodrich Station</t>
  </si>
  <si>
    <t>Goodrich</t>
  </si>
  <si>
    <t>77335</t>
  </si>
  <si>
    <t>228 East FM 1988</t>
  </si>
  <si>
    <t>110033653133</t>
  </si>
  <si>
    <t>Gulf South Pipeline - Hall Summit Station</t>
  </si>
  <si>
    <t>RINGGOLD</t>
  </si>
  <si>
    <t>401 HWY 371</t>
  </si>
  <si>
    <t>110043805308</t>
  </si>
  <si>
    <t>Gulf South Pipeline - Harrisville Station</t>
  </si>
  <si>
    <t>39073</t>
  </si>
  <si>
    <t>444A Twin Lakes Rd.</t>
  </si>
  <si>
    <t>SIMPSON COUNTY</t>
  </si>
  <si>
    <t>110067409842</t>
  </si>
  <si>
    <t>Gulf South Pipeline - Kiln Station</t>
  </si>
  <si>
    <t>Kiln</t>
  </si>
  <si>
    <t>39556</t>
  </si>
  <si>
    <t>17281 Bobinger Road</t>
  </si>
  <si>
    <t>110006498913</t>
  </si>
  <si>
    <t>Gulf South Pipeline - Marksville Station</t>
  </si>
  <si>
    <t>Pineville</t>
  </si>
  <si>
    <t>71351</t>
  </si>
  <si>
    <t>195 United Gas Lane</t>
  </si>
  <si>
    <t>AVOYELLES PARISH</t>
  </si>
  <si>
    <t>110002206602</t>
  </si>
  <si>
    <t>Gulf South Pipeline - McComb Station</t>
  </si>
  <si>
    <t>Jayess</t>
  </si>
  <si>
    <t>39641</t>
  </si>
  <si>
    <t>37 Alexander Road</t>
  </si>
  <si>
    <t>WALTHALL COUNTY</t>
  </si>
  <si>
    <t>110007291590</t>
  </si>
  <si>
    <t>Gulf South Pipeline - Montpelier Station</t>
  </si>
  <si>
    <t>Montpelier</t>
  </si>
  <si>
    <t>70744</t>
  </si>
  <si>
    <t>477 Highway 441</t>
  </si>
  <si>
    <t>ST. HELENA PARISH</t>
  </si>
  <si>
    <t>110055516892</t>
  </si>
  <si>
    <t>Gulf South Pipeline - Olla Station</t>
  </si>
  <si>
    <t>Olla</t>
  </si>
  <si>
    <t>71465</t>
  </si>
  <si>
    <t>190 Turbine Rd.</t>
  </si>
  <si>
    <t>110067409432</t>
  </si>
  <si>
    <t>Gulf South Pipeline - Rodrigue Station</t>
  </si>
  <si>
    <t>Belle Rose</t>
  </si>
  <si>
    <t>70341</t>
  </si>
  <si>
    <t>6283 Highway 996</t>
  </si>
  <si>
    <t>ASSUMPTION PARISH</t>
  </si>
  <si>
    <t>110043785883</t>
  </si>
  <si>
    <t>Gulf South Pipeline - Tallulah Station</t>
  </si>
  <si>
    <t>Tallulah</t>
  </si>
  <si>
    <t>71282</t>
  </si>
  <si>
    <t>589 Gulf South Compressor Station Rd.</t>
  </si>
  <si>
    <t>MADISON PARISH</t>
  </si>
  <si>
    <t>110043805317</t>
  </si>
  <si>
    <t>Gulf South Pipeline - Vixen Station</t>
  </si>
  <si>
    <t>West Monroe</t>
  </si>
  <si>
    <t>115 Lucas Wyatt Rd.</t>
  </si>
  <si>
    <t>110043970922</t>
  </si>
  <si>
    <t>Gulfport Energy Corp WCBB TANK BATTERY #1A</t>
  </si>
  <si>
    <t>197 Ivanhoe Texaco Lane</t>
  </si>
  <si>
    <t>110038643956</t>
  </si>
  <si>
    <t>Gun Club Road Landfill</t>
  </si>
  <si>
    <t>1401 Gun Club Road N.W.</t>
  </si>
  <si>
    <t>110000437091</t>
  </si>
  <si>
    <t>Gunite Corporation</t>
  </si>
  <si>
    <t>Rockford</t>
  </si>
  <si>
    <t>61104</t>
  </si>
  <si>
    <t>302 Peoples Ave</t>
  </si>
  <si>
    <t>110043970147</t>
  </si>
  <si>
    <t>Gunnison Spar, Garden Banks 668 Platform</t>
  </si>
  <si>
    <t>110013863532</t>
  </si>
  <si>
    <t>Guy Bennett Lumber</t>
  </si>
  <si>
    <t>Clarkston</t>
  </si>
  <si>
    <t>99403</t>
  </si>
  <si>
    <t>2050 Wilma Drive</t>
  </si>
  <si>
    <t>WHITMAN COUNTY</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</si>
  <si>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</si>
  <si>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</si>
  <si>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</si>
  <si>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</si>
  <si>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</si>
  <si>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</si>
  <si>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</si>
  <si>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</si>
  <si>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</si>
  <si>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</si>
  <si>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</si>
  <si>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</si>
  <si>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</si>
  <si>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</si>
  <si>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</si>
  <si>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</si>
  <si>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</si>
  <si>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</si>
  <si>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</si>
  <si>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</si>
  <si>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</si>
  <si>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</si>
  <si>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</si>
  <si>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</si>
  <si>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</si>
  <si>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</si>
  <si>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</si>
  <si>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</si>
  <si>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</si>
  <si>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</si>
  <si>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</si>
  <si>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</si>
  <si>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</si>
  <si>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</si>
  <si>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</si>
  <si>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</si>
  <si>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</si>
  <si>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</si>
  <si>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</si>
  <si>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</si>
  <si>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</si>
  <si>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</si>
  <si>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</si>
  <si>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</si>
  <si>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</si>
  <si>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</si>
  <si>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</si>
  <si>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</si>
  <si>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</si>
  <si>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</si>
  <si>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</si>
  <si>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</si>
  <si>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</si>
  <si>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</si>
  <si>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</si>
  <si>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HANCOCK</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</si>
  <si>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</si>
  <si>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</si>
  <si>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</si>
  <si>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</si>
  <si>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</si>
  <si>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</si>
  <si>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</si>
  <si>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</si>
  <si>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</si>
  <si>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</si>
  <si>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</si>
  <si>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</si>
  <si>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</si>
  <si>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</si>
  <si>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</si>
  <si>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</si>
  <si>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</si>
  <si>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</si>
  <si>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</si>
  <si>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</si>
  <si>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</si>
  <si>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</si>
  <si>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</si>
  <si>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</si>
  <si>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</si>
  <si>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</si>
  <si>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</si>
  <si>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</si>
  <si>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</si>
  <si>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</si>
  <si>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</si>
  <si>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</si>
  <si>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</si>
  <si>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</si>
  <si>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</si>
  <si>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</si>
  <si>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</si>
  <si>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</si>
  <si>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</si>
  <si>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</si>
  <si>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</si>
  <si>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</si>
  <si>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</si>
  <si>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</si>
  <si>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</si>
  <si>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</si>
  <si>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</si>
  <si>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</si>
  <si>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</si>
  <si>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</si>
  <si>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</si>
  <si>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</si>
  <si>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</si>
  <si>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</si>
  <si>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</si>
  <si>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</si>
  <si>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</si>
  <si>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</si>
  <si>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</si>
  <si>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</si>
  <si>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</si>
  <si>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</si>
  <si>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</si>
  <si>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</si>
  <si>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</si>
  <si>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</si>
  <si>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</si>
  <si>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</si>
  <si>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</si>
  <si>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</si>
  <si>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</si>
  <si>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</si>
  <si>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</si>
  <si>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</si>
  <si>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</si>
  <si>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</si>
  <si>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</si>
  <si>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</si>
  <si>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</si>
  <si>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</si>
  <si>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</si>
  <si>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</si>
  <si>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</si>
  <si>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</si>
  <si>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</si>
  <si>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</si>
  <si>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</si>
  <si>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</si>
  <si>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</si>
  <si>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</si>
  <si>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</si>
  <si>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</si>
  <si>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</si>
  <si>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</si>
  <si>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</si>
  <si>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</si>
  <si>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</si>
  <si>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</si>
  <si>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</si>
  <si>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</si>
  <si>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</si>
  <si>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</si>
  <si>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t>
  </si>
  <si>
    <t>48626</t>
  </si>
  <si>
    <t>12334 Geddes Rd., P.O. Box 80</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</si>
  <si>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</si>
  <si>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</si>
  <si>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</si>
  <si>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</si>
  <si>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</si>
  <si>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</si>
  <si>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</si>
  <si>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</si>
  <si>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</si>
  <si>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</si>
  <si>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</si>
  <si>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110003740202</t>
  </si>
  <si>
    <t>HENNEPIN COUNTY ENERGY CENTER</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</si>
  <si>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</si>
  <si>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</si>
  <si>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</si>
  <si>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</si>
  <si>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</si>
  <si>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</si>
  <si>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</si>
  <si>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</si>
  <si>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</si>
  <si>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</si>
  <si>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</si>
  <si>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</si>
  <si>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</si>
  <si>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HENRY</t>
  </si>
  <si>
    <t>110043811177</t>
  </si>
  <si>
    <t>HENRY HUB AREA FACILITIES</t>
  </si>
  <si>
    <t>ERATH</t>
  </si>
  <si>
    <t>70533</t>
  </si>
  <si>
    <t>5319 ARISTIDE ROAD</t>
  </si>
  <si>
    <t>VERMILION</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</si>
  <si>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</si>
  <si>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</si>
  <si>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</si>
  <si>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</si>
  <si>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</si>
  <si>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</si>
  <si>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</si>
  <si>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</si>
  <si>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</si>
  <si>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</si>
  <si>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</si>
  <si>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</si>
  <si>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</si>
  <si>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</si>
  <si>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</si>
  <si>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</si>
  <si>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</si>
  <si>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</si>
  <si>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</si>
  <si>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</si>
  <si>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</si>
  <si>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</si>
  <si>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</si>
  <si>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</si>
  <si>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</si>
  <si>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</si>
  <si>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</si>
  <si>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</si>
  <si>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</si>
  <si>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</si>
  <si>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</si>
  <si>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</si>
  <si>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</si>
  <si>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</si>
  <si>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</si>
  <si>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</si>
  <si>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</si>
  <si>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</si>
  <si>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</si>
  <si>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</si>
  <si>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</si>
  <si>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</si>
  <si>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</si>
  <si>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</si>
  <si>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</si>
  <si>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</si>
  <si>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</si>
  <si>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</si>
  <si>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</si>
  <si>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</si>
  <si>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</si>
  <si>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</si>
  <si>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</si>
  <si>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</si>
  <si>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110007357109</t>
  </si>
  <si>
    <t>HICKORY RIDGE LANDFILL</t>
  </si>
  <si>
    <t>CONLEY</t>
  </si>
  <si>
    <t>30288</t>
  </si>
  <si>
    <t>3330 MORELAND AVE.</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</si>
  <si>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</si>
  <si>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</si>
  <si>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</si>
  <si>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</si>
  <si>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</si>
  <si>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</si>
  <si>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</si>
  <si>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</si>
  <si>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</si>
  <si>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</si>
  <si>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</si>
  <si>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</si>
  <si>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</si>
  <si>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</si>
  <si>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</si>
  <si>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</si>
  <si>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</si>
  <si>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</si>
  <si>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</si>
  <si>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</si>
  <si>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</si>
  <si>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</si>
  <si>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</si>
  <si>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</si>
  <si>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</si>
  <si>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</si>
  <si>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</si>
  <si>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</si>
  <si>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</si>
  <si>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</si>
  <si>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</si>
  <si>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</si>
  <si>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</si>
  <si>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</si>
  <si>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</si>
  <si>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</si>
  <si>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</si>
  <si>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</si>
  <si>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</si>
  <si>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</si>
  <si>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</si>
  <si>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</si>
  <si>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</si>
  <si>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</si>
  <si>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</si>
  <si>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HILLSBOROUGH</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</si>
  <si>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</si>
  <si>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</si>
  <si>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</si>
  <si>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</si>
  <si>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</si>
  <si>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</si>
  <si>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</si>
  <si>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</si>
  <si>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</si>
  <si>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</si>
  <si>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</si>
  <si>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</si>
  <si>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</si>
  <si>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</si>
  <si>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</si>
  <si>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</si>
  <si>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</si>
  <si>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</si>
  <si>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</si>
  <si>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</si>
  <si>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</si>
  <si>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</si>
  <si>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</si>
  <si>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</si>
  <si>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</si>
  <si>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</si>
  <si>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</si>
  <si>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</si>
  <si>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</si>
  <si>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</si>
  <si>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</si>
  <si>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</si>
  <si>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</si>
  <si>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</si>
  <si>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</si>
  <si>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</si>
  <si>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</si>
  <si>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</si>
  <si>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</si>
  <si>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</si>
  <si>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</si>
  <si>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</si>
  <si>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</si>
  <si>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</si>
  <si>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</si>
  <si>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</si>
  <si>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</si>
  <si>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</si>
  <si>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</si>
  <si>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</si>
  <si>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</si>
  <si>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</si>
  <si>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</si>
  <si>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</si>
  <si>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</si>
  <si>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</si>
  <si>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</si>
  <si>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</si>
  <si>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</si>
  <si>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</si>
  <si>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</si>
  <si>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</si>
  <si>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</si>
  <si>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</si>
  <si>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</si>
  <si>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</si>
  <si>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</si>
  <si>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</si>
  <si>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</si>
  <si>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</si>
  <si>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</si>
  <si>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</si>
  <si>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</si>
  <si>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</si>
  <si>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</si>
  <si>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</si>
  <si>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</si>
  <si>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</si>
  <si>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</si>
  <si>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110070081856</t>
  </si>
  <si>
    <t>HOLMES MESA CMP STN</t>
  </si>
  <si>
    <t>RULISON</t>
  </si>
  <si>
    <t>110000372285</t>
  </si>
  <si>
    <t>HOLSTON ARMY AMMUNITION PLANT (HSAAP)</t>
  </si>
  <si>
    <t>4509 WEST STONE DRIVE</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</si>
  <si>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</si>
  <si>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</si>
  <si>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</si>
  <si>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</si>
  <si>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</si>
  <si>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</si>
  <si>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</si>
  <si>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</si>
  <si>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</si>
  <si>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</si>
  <si>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</si>
  <si>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</si>
  <si>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</si>
  <si>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</si>
  <si>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</si>
  <si>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</si>
  <si>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</si>
  <si>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</si>
  <si>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</si>
  <si>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</si>
  <si>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</si>
  <si>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</si>
  <si>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</si>
  <si>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</si>
  <si>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</si>
  <si>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</si>
  <si>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</si>
  <si>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</si>
  <si>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</si>
  <si>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</si>
  <si>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</si>
  <si>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</si>
  <si>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</si>
  <si>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</si>
  <si>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</si>
  <si>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</si>
  <si>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</si>
  <si>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</si>
  <si>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</si>
  <si>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</si>
  <si>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</si>
  <si>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 COUNTY</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</si>
  <si>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</si>
  <si>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</si>
  <si>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</si>
  <si>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</si>
  <si>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</si>
  <si>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</si>
  <si>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</si>
  <si>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</si>
  <si>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</si>
  <si>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</si>
  <si>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</si>
  <si>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</si>
  <si>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</si>
  <si>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</si>
  <si>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</si>
  <si>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</si>
  <si>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</si>
  <si>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</si>
  <si>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110043969266</t>
  </si>
  <si>
    <t>HUGOTON 1 CMP STN</t>
  </si>
  <si>
    <t>FINNEY</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</si>
  <si>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</si>
  <si>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</si>
  <si>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</si>
  <si>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</si>
  <si>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</si>
  <si>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</si>
  <si>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</si>
  <si>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</si>
  <si>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</si>
  <si>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</si>
  <si>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</si>
  <si>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</si>
  <si>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</si>
  <si>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</si>
  <si>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</si>
  <si>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</si>
  <si>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</si>
  <si>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</si>
  <si>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</si>
  <si>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</si>
  <si>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</si>
  <si>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</si>
  <si>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</si>
  <si>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</si>
  <si>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</si>
  <si>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</si>
  <si>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</si>
  <si>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</si>
  <si>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</si>
  <si>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</si>
  <si>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</si>
  <si>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</si>
  <si>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</si>
  <si>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</si>
  <si>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</si>
  <si>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</si>
  <si>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</si>
  <si>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</si>
  <si>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</si>
  <si>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</si>
  <si>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</si>
  <si>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</si>
  <si>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</si>
  <si>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</si>
  <si>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</si>
  <si>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</si>
  <si>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</si>
  <si>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</si>
  <si>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</si>
  <si>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</si>
  <si>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</si>
  <si>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</si>
  <si>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</si>
  <si>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</si>
  <si>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</si>
  <si>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</si>
  <si>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</si>
  <si>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</si>
  <si>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</si>
  <si>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</si>
  <si>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</si>
  <si>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</si>
  <si>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</si>
  <si>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</si>
  <si>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</si>
  <si>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</si>
  <si>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</si>
  <si>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</si>
  <si>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</si>
  <si>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</si>
  <si>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</si>
  <si>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</si>
  <si>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</si>
  <si>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</si>
  <si>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</si>
  <si>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</si>
  <si>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</si>
  <si>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</si>
  <si>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</si>
  <si>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</si>
  <si>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</si>
  <si>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</si>
  <si>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</si>
  <si>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</si>
  <si>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</si>
  <si>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</si>
  <si>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</si>
  <si>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</si>
  <si>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</si>
  <si>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</si>
  <si>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</si>
  <si>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</si>
  <si>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110055511913</t>
  </si>
  <si>
    <t>Halley Plant / Compressor Station</t>
  </si>
  <si>
    <t>10 Mi. S. of Kermit on St. Hwy 18</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</si>
  <si>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</si>
  <si>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</si>
  <si>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</si>
  <si>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</si>
  <si>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</si>
  <si>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</si>
  <si>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</si>
  <si>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</si>
  <si>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</si>
  <si>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</si>
  <si>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</si>
  <si>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</si>
  <si>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</si>
  <si>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</si>
  <si>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</si>
  <si>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</si>
  <si>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</si>
  <si>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</si>
  <si>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</si>
  <si>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</si>
  <si>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</si>
  <si>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</si>
  <si>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</si>
  <si>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</si>
  <si>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</si>
  <si>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</si>
  <si>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</si>
  <si>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</si>
  <si>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</si>
  <si>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</si>
  <si>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</si>
  <si>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</si>
  <si>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</si>
  <si>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</si>
  <si>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</si>
  <si>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</si>
  <si>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</si>
  <si>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</si>
  <si>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</si>
  <si>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</si>
  <si>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</si>
  <si>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</si>
  <si>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</si>
  <si>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</si>
  <si>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</si>
  <si>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</si>
  <si>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</si>
  <si>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</si>
  <si>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</si>
  <si>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</si>
  <si>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</si>
  <si>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</si>
  <si>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</si>
  <si>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</si>
  <si>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</si>
  <si>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</si>
  <si>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</si>
  <si>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</si>
  <si>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</si>
  <si>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</si>
  <si>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</si>
  <si>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</si>
  <si>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</si>
  <si>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</si>
  <si>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</si>
  <si>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</si>
  <si>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</si>
  <si>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</si>
  <si>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</si>
  <si>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</si>
  <si>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</si>
  <si>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</si>
  <si>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</si>
  <si>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110041068536</t>
  </si>
  <si>
    <t>Hanover (AGT) Station</t>
  </si>
  <si>
    <t>Morristown</t>
  </si>
  <si>
    <t>07960</t>
  </si>
  <si>
    <t>45 Airport Road</t>
  </si>
  <si>
    <t>MORRIS COUNTY</t>
  </si>
  <si>
    <t>110063745201</t>
  </si>
  <si>
    <t>Hanover (TE)</t>
  </si>
  <si>
    <t>Florham Park</t>
  </si>
  <si>
    <t>07932</t>
  </si>
  <si>
    <t>110070666133</t>
  </si>
  <si>
    <t>Hanoverton</t>
  </si>
  <si>
    <t>Kensington</t>
  </si>
  <si>
    <t>44427</t>
  </si>
  <si>
    <t>11323 SR 644</t>
  </si>
  <si>
    <t>COLUMBIANA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</si>
  <si>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</si>
  <si>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</si>
  <si>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</si>
  <si>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</si>
  <si>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</si>
  <si>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</si>
  <si>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</si>
  <si>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</si>
  <si>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</si>
  <si>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</si>
  <si>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</si>
  <si>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</si>
  <si>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</si>
  <si>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</si>
  <si>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</si>
  <si>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</si>
  <si>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</si>
  <si>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</si>
  <si>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</si>
  <si>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</si>
  <si>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</si>
  <si>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</si>
  <si>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</si>
  <si>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</si>
  <si>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</si>
  <si>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</si>
  <si>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</si>
  <si>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</si>
  <si>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</si>
  <si>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</si>
  <si>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</si>
  <si>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</si>
  <si>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</si>
  <si>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</si>
  <si>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</si>
  <si>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</si>
  <si>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</si>
  <si>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</si>
  <si>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</si>
  <si>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</si>
  <si>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</si>
  <si>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</si>
  <si>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</si>
  <si>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</si>
  <si>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</si>
  <si>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</si>
  <si>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</si>
  <si>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</si>
  <si>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</si>
  <si>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</si>
  <si>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</si>
  <si>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</si>
  <si>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</si>
  <si>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</si>
  <si>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110070716056</t>
  </si>
  <si>
    <t>Harmon Creek Gas Plant</t>
  </si>
  <si>
    <t>Bulger</t>
  </si>
  <si>
    <t>15019</t>
  </si>
  <si>
    <t>121 Point Pleasant Road</t>
  </si>
  <si>
    <t>110043789040</t>
  </si>
  <si>
    <t>Harmony Compressor Station</t>
  </si>
  <si>
    <t>Searcy</t>
  </si>
  <si>
    <t>72143</t>
  </si>
  <si>
    <t>170 North Smyrna Rd.</t>
  </si>
  <si>
    <t>WHITE COUNTY</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</si>
  <si>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</si>
  <si>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</si>
  <si>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</si>
  <si>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</si>
  <si>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</si>
  <si>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</si>
  <si>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</si>
  <si>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</si>
  <si>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</si>
  <si>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</si>
  <si>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</si>
  <si>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</si>
  <si>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</si>
  <si>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</si>
  <si>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</si>
  <si>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</si>
  <si>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</si>
  <si>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110043799814</t>
  </si>
  <si>
    <t>Harrison Landfill</t>
  </si>
  <si>
    <t>Tucson</t>
  </si>
  <si>
    <t>85730</t>
  </si>
  <si>
    <t>9245 East Irvington Road</t>
  </si>
  <si>
    <t>110000586125</t>
  </si>
  <si>
    <t>Harrison Power Station</t>
  </si>
  <si>
    <t>HAYWOOD</t>
  </si>
  <si>
    <t>26366</t>
  </si>
  <si>
    <t>ROUTE 20</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</si>
  <si>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</si>
  <si>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</si>
  <si>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</si>
  <si>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</si>
  <si>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</si>
  <si>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</si>
  <si>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</si>
  <si>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</si>
  <si>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</si>
  <si>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</si>
  <si>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</si>
  <si>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</si>
  <si>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</si>
  <si>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</si>
  <si>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</si>
  <si>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</si>
  <si>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</si>
  <si>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</si>
  <si>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</si>
  <si>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</si>
  <si>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</si>
  <si>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</si>
  <si>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</si>
  <si>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</si>
  <si>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</si>
  <si>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</si>
  <si>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</si>
  <si>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</si>
  <si>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</si>
  <si>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</si>
  <si>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110007250009</t>
  </si>
  <si>
    <t>Hartwell Energy Facility</t>
  </si>
  <si>
    <t>HARTWELL</t>
  </si>
  <si>
    <t>415 SMITH MCGEE HWY</t>
  </si>
  <si>
    <t>Hart</t>
  </si>
  <si>
    <t>110041165985</t>
  </si>
  <si>
    <t>Harvey Couch</t>
  </si>
  <si>
    <t>HWY 82 EAST</t>
  </si>
  <si>
    <t>110063524066</t>
  </si>
  <si>
    <t>Harvey Mine</t>
  </si>
  <si>
    <t>Richhill</t>
  </si>
  <si>
    <t>110017437148</t>
  </si>
  <si>
    <t>Hatfield's Ferry Power Station</t>
  </si>
  <si>
    <t>2907 EAST ROY FURMAN HIGHWAY</t>
  </si>
  <si>
    <t>110020489924</t>
  </si>
  <si>
    <t>Hatters Pond Gas Plant</t>
  </si>
  <si>
    <t>Creola</t>
  </si>
  <si>
    <t>36525</t>
  </si>
  <si>
    <t>1340 Radcliff Road</t>
  </si>
  <si>
    <t>110000751909</t>
  </si>
  <si>
    <t>Hattiesburg Gas Storage and Petal Gas Storage Compressor Station</t>
  </si>
  <si>
    <t>Petal</t>
  </si>
  <si>
    <t>39465</t>
  </si>
  <si>
    <t>1382 Highway 11 North</t>
  </si>
  <si>
    <t>FORREST COUNTY</t>
  </si>
  <si>
    <t>110000595794</t>
  </si>
  <si>
    <t>Havana</t>
  </si>
  <si>
    <t>HAVANA</t>
  </si>
  <si>
    <t>62644</t>
  </si>
  <si>
    <t>15260 N STATE ROUTE 78</t>
  </si>
  <si>
    <t>110067543894</t>
  </si>
  <si>
    <t>Haven Gas Plant</t>
  </si>
  <si>
    <t>Haven</t>
  </si>
  <si>
    <t>67543</t>
  </si>
  <si>
    <t>110001093165</t>
  </si>
  <si>
    <t>Hawaiian Commercial and Sugar Company</t>
  </si>
  <si>
    <t>1 HANSEN ROAD</t>
  </si>
  <si>
    <t>110005720256</t>
  </si>
  <si>
    <t>Hawk Road Energy Facility</t>
  </si>
  <si>
    <t>624 HAWK RD</t>
  </si>
  <si>
    <t>110043806334</t>
  </si>
  <si>
    <t>Hawkeye Energy Greenport, LLC</t>
  </si>
  <si>
    <t>GREENPORT</t>
  </si>
  <si>
    <t>11944</t>
  </si>
  <si>
    <t>1885 MOORE'S LANE</t>
  </si>
  <si>
    <t>110000915859</t>
  </si>
  <si>
    <t>Hawkins Gas Plant</t>
  </si>
  <si>
    <t>HAWKINS</t>
  </si>
  <si>
    <t>75765</t>
  </si>
  <si>
    <t>110057004682</t>
  </si>
  <si>
    <t>Hawkville North East Central Delivery Point</t>
  </si>
  <si>
    <t>Tilden</t>
  </si>
  <si>
    <t>78072</t>
  </si>
  <si>
    <t>2289 Hwy 16 South</t>
  </si>
  <si>
    <t>MCMULLEN COUNTY</t>
  </si>
  <si>
    <t>110017410942</t>
  </si>
  <si>
    <t>Hawthorn Generating Station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</si>
  <si>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</si>
  <si>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</si>
  <si>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</si>
  <si>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</si>
  <si>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</si>
  <si>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</si>
  <si>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</si>
  <si>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</si>
  <si>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</si>
  <si>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</si>
  <si>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</si>
  <si>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</si>
  <si>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</si>
  <si>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</si>
  <si>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Gathering-230-Arkla Basin</t>
  </si>
  <si>
    <t>1880 Layfield Road</t>
  </si>
  <si>
    <t>110021082816</t>
  </si>
  <si>
    <t>Hays Energy Facility</t>
  </si>
  <si>
    <t>SAN MARCOS</t>
  </si>
  <si>
    <t>78666</t>
  </si>
  <si>
    <t>1601 FRANCIS HARRIS LN</t>
  </si>
  <si>
    <t>110028048565</t>
  </si>
  <si>
    <t>Hazleton Generation</t>
  </si>
  <si>
    <t>Hazle Township</t>
  </si>
  <si>
    <t>18202</t>
  </si>
  <si>
    <t>120 Maplewood Drive</t>
  </si>
  <si>
    <t>Luzerne</t>
  </si>
  <si>
    <t>Headlee Plant</t>
  </si>
  <si>
    <t>79762</t>
  </si>
  <si>
    <t>501 S. Loop 338</t>
  </si>
  <si>
    <t>110037575184</t>
  </si>
  <si>
    <t>Heath Compressor Station</t>
  </si>
  <si>
    <t>110012618658</t>
  </si>
  <si>
    <t>Heaven Hill Distilleries - Bernheim Distillery</t>
  </si>
  <si>
    <t>1701 W. Breckinridge Street</t>
  </si>
  <si>
    <t>110032882735</t>
  </si>
  <si>
    <t>Hecla Greens Creek Mine</t>
  </si>
  <si>
    <t>3000 Vintage Blvd 300</t>
  </si>
  <si>
    <t>110070082517</t>
  </si>
  <si>
    <t>Heidelberg Spar, Green Canyon 860 Platform</t>
  </si>
  <si>
    <t>110067409931</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</si>
  <si>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</si>
  <si>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</si>
  <si>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</si>
  <si>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</si>
  <si>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</si>
  <si>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</si>
  <si>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</si>
  <si>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</si>
  <si>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</si>
  <si>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</si>
  <si>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</si>
  <si>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</si>
  <si>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</si>
  <si>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</si>
  <si>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</si>
  <si>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110043508825</t>
  </si>
  <si>
    <t>Hemlock Semiconductor LLC</t>
  </si>
  <si>
    <t>Clarksville</t>
  </si>
  <si>
    <t>1000 Solar Way</t>
  </si>
  <si>
    <t>110043811168</t>
  </si>
  <si>
    <t>Hemphill Gas Plant</t>
  </si>
  <si>
    <t>Canadian</t>
  </si>
  <si>
    <t>4 MI S. OF CANADIAN, TX on Brown Road</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</si>
  <si>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</si>
  <si>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</si>
  <si>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</si>
  <si>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</si>
  <si>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</si>
  <si>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</si>
  <si>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</si>
  <si>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</si>
  <si>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</si>
  <si>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</si>
  <si>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</si>
  <si>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</si>
  <si>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</si>
  <si>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</si>
  <si>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</si>
  <si>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</si>
  <si>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</si>
  <si>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</si>
  <si>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</si>
  <si>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110070081782</t>
  </si>
  <si>
    <t>Henry County Generating Station</t>
  </si>
  <si>
    <t>6045 WEST SR 38</t>
  </si>
  <si>
    <t>110000493644</t>
  </si>
  <si>
    <t>Heritage-Crystal Clean, LLC</t>
  </si>
  <si>
    <t>3970 W 10th Street</t>
  </si>
  <si>
    <t>110027984894</t>
  </si>
  <si>
    <t>Herminie Compressor Station</t>
  </si>
  <si>
    <t>West Newton</t>
  </si>
  <si>
    <t>15089</t>
  </si>
  <si>
    <t>348 Apples Mills Road</t>
  </si>
  <si>
    <t>WESTMORELAND</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</si>
  <si>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</si>
  <si>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</si>
  <si>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</si>
  <si>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</si>
  <si>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</si>
  <si>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</si>
  <si>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</si>
  <si>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</si>
  <si>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</si>
  <si>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</si>
  <si>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</si>
  <si>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</si>
  <si>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54659</t>
  </si>
  <si>
    <t>11203 South River Road</t>
  </si>
  <si>
    <t>Hi-Crush Inc. - Kermit Plant North</t>
  </si>
  <si>
    <t>17154 North FM 874</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</si>
  <si>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</si>
  <si>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</si>
  <si>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</si>
  <si>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</si>
  <si>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</si>
  <si>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</si>
  <si>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</si>
  <si>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</si>
  <si>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</si>
  <si>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</si>
  <si>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</si>
  <si>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</si>
  <si>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</si>
  <si>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</si>
  <si>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</si>
  <si>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110070716040</t>
  </si>
  <si>
    <t>Hickory Run Energy Station</t>
  </si>
  <si>
    <t>16102</t>
  </si>
  <si>
    <t>4900 Edinburg Rd</t>
  </si>
  <si>
    <t>110070082180</t>
  </si>
  <si>
    <t>Hidalgo Cryogenic Gas Plant</t>
  </si>
  <si>
    <t>40351 FM 3541</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</si>
  <si>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</si>
  <si>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</si>
  <si>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</si>
  <si>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</si>
  <si>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</si>
  <si>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</si>
  <si>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</si>
  <si>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</si>
  <si>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</si>
  <si>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</si>
  <si>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</si>
  <si>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</si>
  <si>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</si>
  <si>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</si>
  <si>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</si>
  <si>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</si>
  <si>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</si>
  <si>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</si>
  <si>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</si>
  <si>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</si>
  <si>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</si>
  <si>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</si>
  <si>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</si>
  <si>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</si>
  <si>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</si>
  <si>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</si>
  <si>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</si>
  <si>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</si>
  <si>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</si>
  <si>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</si>
  <si>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</si>
  <si>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</si>
  <si>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</si>
  <si>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</si>
  <si>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110023013647</t>
  </si>
  <si>
    <t>Hiland Partners Bakken Gathering Plant</t>
  </si>
  <si>
    <t>59270</t>
  </si>
  <si>
    <t>34538 County Road 130</t>
  </si>
  <si>
    <t>110070525532</t>
  </si>
  <si>
    <t>Hiland Partners Burr MRU</t>
  </si>
  <si>
    <t>New Town</t>
  </si>
  <si>
    <t>58763</t>
  </si>
  <si>
    <t>110041622900</t>
  </si>
  <si>
    <t>Hiland Partners Norse Gas Plant</t>
  </si>
  <si>
    <t>McGregor</t>
  </si>
  <si>
    <t>58755</t>
  </si>
  <si>
    <t>10370 88th Street NW</t>
  </si>
  <si>
    <t>DIVIDE COUNTY</t>
  </si>
  <si>
    <t>110070209526</t>
  </si>
  <si>
    <t>Hiland Partners Roosevelt Gas Plant Watford City, ND</t>
  </si>
  <si>
    <t>110043817064</t>
  </si>
  <si>
    <t>Hiland Partners Watford City Gas Plant</t>
  </si>
  <si>
    <t>Alexander</t>
  </si>
  <si>
    <t>58831</t>
  </si>
  <si>
    <t>3507 149 Ave NW</t>
  </si>
  <si>
    <t>110007920544</t>
  </si>
  <si>
    <t>Hilcorp Alaska, LLC Kenai Gas Field Pad 14-6</t>
  </si>
  <si>
    <t>Kenai</t>
  </si>
  <si>
    <t>99611</t>
  </si>
  <si>
    <t>35350 Kalifornsky Beach Road</t>
  </si>
  <si>
    <t>110070543157</t>
  </si>
  <si>
    <t>Hildreth</t>
  </si>
  <si>
    <t>O'Brien</t>
  </si>
  <si>
    <t>32071</t>
  </si>
  <si>
    <t>6796 208th Street</t>
  </si>
  <si>
    <t>SUWANNEE COUNTY</t>
  </si>
  <si>
    <t>110043811907</t>
  </si>
  <si>
    <t>Hilight-Reno Junction Gas Plant</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</si>
  <si>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</si>
  <si>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</si>
  <si>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</si>
  <si>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</si>
  <si>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</si>
  <si>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</si>
  <si>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</si>
  <si>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</si>
  <si>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</si>
  <si>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</si>
  <si>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</si>
  <si>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</si>
  <si>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</si>
  <si>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</si>
  <si>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</si>
  <si>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GRAYSON COUNTY</t>
  </si>
  <si>
    <t>110043782680</t>
  </si>
  <si>
    <t>Hilltop Compressor Station</t>
  </si>
  <si>
    <t>72031</t>
  </si>
  <si>
    <t>2217 Oakland Road</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</si>
  <si>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</si>
  <si>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</si>
  <si>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</si>
  <si>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</si>
  <si>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</si>
  <si>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</si>
  <si>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</si>
  <si>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</si>
  <si>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</si>
  <si>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</si>
  <si>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</si>
  <si>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</si>
  <si>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</si>
  <si>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</si>
  <si>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</si>
  <si>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</si>
  <si>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</si>
  <si>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</si>
  <si>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</si>
  <si>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</si>
  <si>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</si>
  <si>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</si>
  <si>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</si>
  <si>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 COUNTY</t>
  </si>
  <si>
    <t>110040570352</t>
  </si>
  <si>
    <t>Hobbs Generating Station</t>
  </si>
  <si>
    <t>98 N. TWOMBLY LANE</t>
  </si>
  <si>
    <t>110025378614</t>
  </si>
  <si>
    <t>Hog Bayou Energy Center</t>
  </si>
  <si>
    <t>36610</t>
  </si>
  <si>
    <t>1003 PAPER MILL RD</t>
  </si>
  <si>
    <t>110040929939</t>
  </si>
  <si>
    <t>Holbrook</t>
  </si>
  <si>
    <t>258 Bristoria Road</t>
  </si>
  <si>
    <t>GREENE</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</si>
  <si>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</si>
  <si>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</si>
  <si>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</si>
  <si>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</si>
  <si>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</si>
  <si>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</si>
  <si>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</si>
  <si>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</si>
  <si>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</si>
  <si>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</si>
  <si>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</si>
  <si>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</si>
  <si>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</si>
  <si>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</si>
  <si>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</si>
  <si>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</si>
  <si>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</si>
  <si>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</si>
  <si>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</si>
  <si>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</si>
  <si>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</si>
  <si>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</si>
  <si>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</si>
  <si>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</si>
  <si>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</si>
  <si>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</si>
  <si>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</si>
  <si>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</si>
  <si>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</si>
  <si>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</si>
  <si>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</si>
  <si>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</si>
  <si>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</si>
  <si>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Holland Energy Park</t>
  </si>
  <si>
    <t>Holland</t>
  </si>
  <si>
    <t>1 Energy Park Way</t>
  </si>
  <si>
    <t>110070716023</t>
  </si>
  <si>
    <t>Hollingsworth &amp; Vose</t>
  </si>
  <si>
    <t>Hawkinsville</t>
  </si>
  <si>
    <t>31036</t>
  </si>
  <si>
    <t>106 Industrial Blvd</t>
  </si>
  <si>
    <t>110000488106</t>
  </si>
  <si>
    <t>Hollingsworth &amp; Vose Fiber Company</t>
  </si>
  <si>
    <t>97333</t>
  </si>
  <si>
    <t>1551 SE Crystal Lake Dr.</t>
  </si>
  <si>
    <t>110070828210</t>
  </si>
  <si>
    <t>HollyFrontier Cheyenne Refining LLC</t>
  </si>
  <si>
    <t>82007</t>
  </si>
  <si>
    <t>300 Morrie Ave.</t>
  </si>
  <si>
    <t>110063991088</t>
  </si>
  <si>
    <t>Holstein, MMS Platform ID 02481, Complex ID 1035-1</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</si>
  <si>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</si>
  <si>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</si>
  <si>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</si>
  <si>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</si>
  <si>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</si>
  <si>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</si>
  <si>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</si>
  <si>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</si>
  <si>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</si>
  <si>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</si>
  <si>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</si>
  <si>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</si>
  <si>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</si>
  <si>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</si>
  <si>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</si>
  <si>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</si>
  <si>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</si>
  <si>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</si>
  <si>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</si>
  <si>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</si>
  <si>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</si>
  <si>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</si>
  <si>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</si>
  <si>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</si>
  <si>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</si>
  <si>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</si>
  <si>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</si>
  <si>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</si>
  <si>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</si>
  <si>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</si>
  <si>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</si>
  <si>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</si>
  <si>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</si>
  <si>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</si>
  <si>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</si>
  <si>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</si>
  <si>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</si>
  <si>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</si>
  <si>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</si>
  <si>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</si>
  <si>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</si>
  <si>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</si>
  <si>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</si>
  <si>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</si>
  <si>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</si>
  <si>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</si>
  <si>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</si>
  <si>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</si>
  <si>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110055521957</t>
  </si>
  <si>
    <t>Hopedale Fractionation Facility</t>
  </si>
  <si>
    <t>Jewett</t>
  </si>
  <si>
    <t>43986</t>
  </si>
  <si>
    <t>46700 Giacobbi Road</t>
  </si>
  <si>
    <t>110055509445</t>
  </si>
  <si>
    <t>Hopedale Mining LLC</t>
  </si>
  <si>
    <t>Hopedale</t>
  </si>
  <si>
    <t>43976</t>
  </si>
  <si>
    <t>86900 Sinfield Road</t>
  </si>
  <si>
    <t>110056413135</t>
  </si>
  <si>
    <t>Hopeton Gas Plant</t>
  </si>
  <si>
    <t>Dacoma</t>
  </si>
  <si>
    <t>73731</t>
  </si>
  <si>
    <t>WOODS COUNTY</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</si>
  <si>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</si>
  <si>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</si>
  <si>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</si>
  <si>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</si>
  <si>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</si>
  <si>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</si>
  <si>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</si>
  <si>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</si>
  <si>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</si>
  <si>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</si>
  <si>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</si>
  <si>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110063989420</t>
  </si>
  <si>
    <t>Horn Mountain MMS Platform ID 02481, Complex ID 876-1</t>
  </si>
  <si>
    <t>110037069720</t>
  </si>
  <si>
    <t>Horn Rapids Landfill</t>
  </si>
  <si>
    <t>Richland</t>
  </si>
  <si>
    <t>99352</t>
  </si>
  <si>
    <t>3102 Twin Bridges Road</t>
  </si>
  <si>
    <t>110000329038</t>
  </si>
  <si>
    <t>Horsehead Corp. Monaca Smelter</t>
  </si>
  <si>
    <t>BEAVER</t>
  </si>
  <si>
    <t>110020515012</t>
  </si>
  <si>
    <t>Horseshoe Lake</t>
  </si>
  <si>
    <t>HARRAH</t>
  </si>
  <si>
    <t>73045</t>
  </si>
  <si>
    <t>19801 NE 36TH ST</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</si>
  <si>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</si>
  <si>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</si>
  <si>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</si>
  <si>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</si>
  <si>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</si>
  <si>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</si>
  <si>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</si>
  <si>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</si>
  <si>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</si>
  <si>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</si>
  <si>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</si>
  <si>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</si>
  <si>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</si>
  <si>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110024271786</t>
  </si>
  <si>
    <t>Houston Terminal</t>
  </si>
  <si>
    <t>15602 Jacintoport Blvd</t>
  </si>
  <si>
    <t>110057067944</t>
  </si>
  <si>
    <t>Houweling Nurseries Oxnard, Inc</t>
  </si>
  <si>
    <t>645 W. Laguna Rd.</t>
  </si>
  <si>
    <t>110000603197</t>
  </si>
  <si>
    <t>Howard M Down</t>
  </si>
  <si>
    <t>211 N WEST AVE</t>
  </si>
  <si>
    <t>Howard University</t>
  </si>
  <si>
    <t>20059</t>
  </si>
  <si>
    <t>2244 10th Street NW</t>
  </si>
  <si>
    <t>110000428038</t>
  </si>
  <si>
    <t>Hub City Energy</t>
  </si>
  <si>
    <t>PO Box 933</t>
  </si>
  <si>
    <t>110044365843</t>
  </si>
  <si>
    <t>Huber Specialty Hydrates</t>
  </si>
  <si>
    <t>Bauxite</t>
  </si>
  <si>
    <t>72011</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</si>
  <si>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</si>
  <si>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</si>
  <si>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</si>
  <si>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</si>
  <si>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</si>
  <si>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</si>
  <si>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</si>
  <si>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</si>
  <si>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</si>
  <si>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</si>
  <si>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</si>
  <si>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</si>
  <si>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</si>
  <si>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</si>
  <si>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</si>
  <si>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</si>
  <si>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</si>
  <si>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</si>
  <si>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110000608236</t>
  </si>
  <si>
    <t>Hugo</t>
  </si>
  <si>
    <t>FORT TOWSON</t>
  </si>
  <si>
    <t>74735</t>
  </si>
  <si>
    <t>970 N 4335 Rd.</t>
  </si>
  <si>
    <t>110043790840</t>
  </si>
  <si>
    <t>Hugoton Compressor Station</t>
  </si>
  <si>
    <t>HUGOTON</t>
  </si>
  <si>
    <t>110043790859</t>
  </si>
  <si>
    <t>Hugoton Gathering Plant #3</t>
  </si>
  <si>
    <t>110000865751</t>
  </si>
  <si>
    <t>Huhtamaki, Inc.</t>
  </si>
  <si>
    <t>Waterville</t>
  </si>
  <si>
    <t>04093</t>
  </si>
  <si>
    <t>242 College Avenue</t>
  </si>
  <si>
    <t>KENNEBEC COUNTY</t>
  </si>
  <si>
    <t>110067409218</t>
  </si>
  <si>
    <t>Humphreys Compressor Station</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</si>
  <si>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</si>
  <si>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</si>
  <si>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</si>
  <si>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</si>
  <si>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</si>
  <si>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</si>
  <si>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</si>
  <si>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</si>
  <si>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</si>
  <si>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</si>
  <si>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</si>
  <si>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</si>
  <si>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</si>
  <si>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</si>
  <si>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</si>
  <si>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</si>
  <si>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</si>
  <si>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</si>
  <si>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</si>
  <si>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</si>
  <si>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</si>
  <si>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</si>
  <si>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</si>
  <si>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</si>
  <si>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</si>
  <si>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</si>
  <si>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</si>
  <si>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110004950964</t>
  </si>
  <si>
    <t>HURON</t>
  </si>
  <si>
    <t>57350</t>
  </si>
  <si>
    <t>HWY 14</t>
  </si>
  <si>
    <t>Beadle</t>
  </si>
  <si>
    <t>110024422622</t>
  </si>
  <si>
    <t>Huron Energy</t>
  </si>
  <si>
    <t>694 W PARK AVE NW</t>
  </si>
  <si>
    <t>BEADLE COUNTY</t>
  </si>
  <si>
    <t>110033393539</t>
  </si>
  <si>
    <t>Hutchins Landfill</t>
  </si>
  <si>
    <t>Hutchins</t>
  </si>
  <si>
    <t>75141</t>
  </si>
  <si>
    <t>1450 E Cleveland</t>
  </si>
  <si>
    <t>110001444492</t>
  </si>
  <si>
    <t>Hutchinson - Plant 2</t>
  </si>
  <si>
    <t>1100 INDUSTRIAL BLVD</t>
  </si>
  <si>
    <t>McLeod</t>
  </si>
  <si>
    <t>110001964740</t>
  </si>
  <si>
    <t>Hutchinson Energy Center</t>
  </si>
  <si>
    <t>67502</t>
  </si>
  <si>
    <t>3200 E 30th</t>
  </si>
  <si>
    <t>110000425040</t>
  </si>
  <si>
    <t>Hutchinson Technology Inc.</t>
  </si>
  <si>
    <t>40 West Highland Park Drive NE</t>
  </si>
  <si>
    <t>110000422702</t>
  </si>
  <si>
    <t>2435 Alpine Road</t>
  </si>
  <si>
    <t>110000439366</t>
  </si>
  <si>
    <t>Hutsonville</t>
  </si>
  <si>
    <t>HUTSONVILLE</t>
  </si>
  <si>
    <t>62433</t>
  </si>
  <si>
    <t>15142 E 1900TH AVE</t>
  </si>
  <si>
    <t>110000450422</t>
  </si>
  <si>
    <t>Hydro Extrusion Delhi, LLC</t>
  </si>
  <si>
    <t>142 Sapa Drive</t>
  </si>
  <si>
    <t>110070209436</t>
  </si>
  <si>
    <t>Hydro Extrusion USA LLC</t>
  </si>
  <si>
    <t>St. Augustine</t>
  </si>
  <si>
    <t>32086</t>
  </si>
  <si>
    <t>200 Riviera Blvd</t>
  </si>
  <si>
    <t>ST. JOHNS COUNTY</t>
  </si>
  <si>
    <t>110070082317</t>
  </si>
  <si>
    <t>Hydro Extrusion USA, LLC</t>
  </si>
  <si>
    <t>Spanish Fork</t>
  </si>
  <si>
    <t>84660</t>
  </si>
  <si>
    <t>1550 North Kirby Lane</t>
  </si>
  <si>
    <t>110011900149</t>
  </si>
  <si>
    <t>CRESSONA</t>
  </si>
  <si>
    <t>17929</t>
  </si>
  <si>
    <t>53 POTTSVILLE STREET</t>
  </si>
  <si>
    <t>110000427716</t>
  </si>
  <si>
    <t>Hydro Extrusion USA, LLC.</t>
  </si>
  <si>
    <t>Yankton</t>
  </si>
  <si>
    <t>57078</t>
  </si>
  <si>
    <t>2500 Alumax Road</t>
  </si>
  <si>
    <t>YANKTON COUNTY</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</si>
  <si>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</si>
  <si>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</si>
  <si>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</si>
  <si>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</si>
  <si>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</si>
  <si>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</si>
  <si>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</si>
  <si>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</si>
  <si>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</si>
  <si>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</si>
  <si>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</si>
  <si>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</si>
  <si>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</si>
  <si>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</si>
  <si>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</si>
  <si>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</si>
  <si>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</si>
  <si>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</si>
  <si>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</si>
  <si>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</si>
  <si>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</si>
  <si>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</si>
  <si>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</si>
  <si>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</si>
  <si>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</si>
  <si>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</si>
  <si>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</si>
  <si>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</si>
  <si>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</si>
  <si>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</si>
  <si>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</si>
  <si>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</si>
  <si>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</si>
  <si>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</si>
  <si>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</si>
  <si>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</si>
  <si>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</si>
  <si>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</si>
  <si>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</si>
  <si>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</si>
  <si>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</si>
  <si>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</si>
  <si>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</si>
  <si>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</si>
  <si>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</si>
  <si>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</si>
  <si>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</si>
  <si>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</si>
  <si>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</si>
  <si>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</si>
  <si>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</si>
  <si>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</si>
  <si>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</si>
  <si>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</si>
  <si>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</si>
  <si>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</si>
  <si>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</si>
  <si>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</si>
  <si>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</si>
  <si>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</si>
  <si>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</si>
  <si>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</si>
  <si>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376 PAWNEE ROAD</t>
  </si>
  <si>
    <t>110007397637</t>
  </si>
  <si>
    <t>IESI TURKEY CREEK LANDFILL</t>
  </si>
  <si>
    <t>9100 S INTERSTATE 35 W</t>
  </si>
  <si>
    <t>110034105723</t>
  </si>
  <si>
    <t>IESI Weatherford Landfill</t>
  </si>
  <si>
    <t>Weatherford</t>
  </si>
  <si>
    <t>76086</t>
  </si>
  <si>
    <t>3131 Old Brock Road</t>
  </si>
  <si>
    <t>110000361830</t>
  </si>
  <si>
    <t>IFF CHEMICAL HOLDINGS INC</t>
  </si>
  <si>
    <t>2051 LANE AVENUE NORTH</t>
  </si>
  <si>
    <t>110001815518</t>
  </si>
  <si>
    <t>ILLINOIS CEMENT CO</t>
  </si>
  <si>
    <t>LASALLE</t>
  </si>
  <si>
    <t>1601 ROCKWELL ROAD</t>
  </si>
  <si>
    <t>LASALLE COUNTY</t>
  </si>
  <si>
    <t>110015379455</t>
  </si>
  <si>
    <t>ILLINOIS CORN PROCESSING LLC</t>
  </si>
  <si>
    <t>PEKIN</t>
  </si>
  <si>
    <t>61554</t>
  </si>
  <si>
    <t>1301 S FRONT ST</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</si>
  <si>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</si>
  <si>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</si>
  <si>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</si>
  <si>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</si>
  <si>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</si>
  <si>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</si>
  <si>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</si>
  <si>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</si>
  <si>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</si>
  <si>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</si>
  <si>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</si>
  <si>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</si>
  <si>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</si>
  <si>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</si>
  <si>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</si>
  <si>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</si>
  <si>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</si>
  <si>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</si>
  <si>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</si>
  <si>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</si>
  <si>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</si>
  <si>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</si>
  <si>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</si>
  <si>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</si>
  <si>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</si>
  <si>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</si>
  <si>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</si>
  <si>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</si>
  <si>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</si>
  <si>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</si>
  <si>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</si>
  <si>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</si>
  <si>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</si>
  <si>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</si>
  <si>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</si>
  <si>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</si>
  <si>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</si>
  <si>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</si>
  <si>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</si>
  <si>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</si>
  <si>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</si>
  <si>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</si>
  <si>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</si>
  <si>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</si>
  <si>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</si>
  <si>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</si>
  <si>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</si>
  <si>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</si>
  <si>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</si>
  <si>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</si>
  <si>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</si>
  <si>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</si>
  <si>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</si>
  <si>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</si>
  <si>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</si>
  <si>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</si>
  <si>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</si>
  <si>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</si>
  <si>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</si>
  <si>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</si>
  <si>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</si>
  <si>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</si>
  <si>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</si>
  <si>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</si>
  <si>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</si>
  <si>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</si>
  <si>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</si>
  <si>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</si>
  <si>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</si>
  <si>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</si>
  <si>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</si>
  <si>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</si>
  <si>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</si>
  <si>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</si>
  <si>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</si>
  <si>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</si>
  <si>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</si>
  <si>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</si>
  <si>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</si>
  <si>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</si>
  <si>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</si>
  <si>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</si>
  <si>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</si>
  <si>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</si>
  <si>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</si>
  <si>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</si>
  <si>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</si>
  <si>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</si>
  <si>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</si>
  <si>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</si>
  <si>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</si>
  <si>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</si>
  <si>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</si>
  <si>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</si>
  <si>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</si>
  <si>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</si>
  <si>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</si>
  <si>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</si>
  <si>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</si>
  <si>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</si>
  <si>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</si>
  <si>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</si>
  <si>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</si>
  <si>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</si>
  <si>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</si>
  <si>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</si>
  <si>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</si>
  <si>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</si>
  <si>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</si>
  <si>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</si>
  <si>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</si>
  <si>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</si>
  <si>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</si>
  <si>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</si>
  <si>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</si>
  <si>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</si>
  <si>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</si>
  <si>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</si>
  <si>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</si>
  <si>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</si>
  <si>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</si>
  <si>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</si>
  <si>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</si>
  <si>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</si>
  <si>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</si>
  <si>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</si>
  <si>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</si>
  <si>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</si>
  <si>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</si>
  <si>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</si>
  <si>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</si>
  <si>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</si>
  <si>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</si>
  <si>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</si>
  <si>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</si>
  <si>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</si>
  <si>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</si>
  <si>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</si>
  <si>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</si>
  <si>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</si>
  <si>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</si>
  <si>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</si>
  <si>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</si>
  <si>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</si>
  <si>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</si>
  <si>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</si>
  <si>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</si>
  <si>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</si>
  <si>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</si>
  <si>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</si>
  <si>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</si>
  <si>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</si>
  <si>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</si>
  <si>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</si>
  <si>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</si>
  <si>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</si>
  <si>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</si>
  <si>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</si>
  <si>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</si>
  <si>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</si>
  <si>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</si>
  <si>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</si>
  <si>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</si>
  <si>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</si>
  <si>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</si>
  <si>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</si>
  <si>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</si>
  <si>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</si>
  <si>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</si>
  <si>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</si>
  <si>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</si>
  <si>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</si>
  <si>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</si>
  <si>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</si>
  <si>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</si>
  <si>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</si>
  <si>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</si>
  <si>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</si>
  <si>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</si>
  <si>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</si>
  <si>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</si>
  <si>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</si>
  <si>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</si>
  <si>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</si>
  <si>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</si>
  <si>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</si>
  <si>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</si>
  <si>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</si>
  <si>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</si>
  <si>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</si>
  <si>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</si>
  <si>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</si>
  <si>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</si>
  <si>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</si>
  <si>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</si>
  <si>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</si>
  <si>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</si>
  <si>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</si>
  <si>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</si>
  <si>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</si>
  <si>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</si>
  <si>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</si>
  <si>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</si>
  <si>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</si>
  <si>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</si>
  <si>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</si>
  <si>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</si>
  <si>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</si>
  <si>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</si>
  <si>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</si>
  <si>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</si>
  <si>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</si>
  <si>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</si>
  <si>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</si>
  <si>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</si>
  <si>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</si>
  <si>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ORANGE</t>
  </si>
  <si>
    <t>77631</t>
  </si>
  <si>
    <t>3055A FM 1006</t>
  </si>
  <si>
    <t>110000464391</t>
  </si>
  <si>
    <t>INVISTA S.a r.l.</t>
  </si>
  <si>
    <t>VICTORIA</t>
  </si>
  <si>
    <t>77905</t>
  </si>
  <si>
    <t>2695 OLD BLOOMINGTON RD NORTH</t>
  </si>
  <si>
    <t>C,E,V</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</si>
  <si>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</si>
  <si>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</si>
  <si>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</si>
  <si>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</si>
  <si>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</si>
  <si>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</si>
  <si>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</si>
  <si>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</si>
  <si>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</si>
  <si>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</si>
  <si>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</si>
  <si>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</si>
  <si>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</si>
  <si>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</si>
  <si>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</si>
  <si>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</si>
  <si>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</si>
  <si>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</si>
  <si>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POLK</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</si>
  <si>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</si>
  <si>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</si>
  <si>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</si>
  <si>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</si>
  <si>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</si>
  <si>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</si>
  <si>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</si>
  <si>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</si>
  <si>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</si>
  <si>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</si>
  <si>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</si>
  <si>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</si>
  <si>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</si>
  <si>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</si>
  <si>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</si>
  <si>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</si>
  <si>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</si>
  <si>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</si>
  <si>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</si>
  <si>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</si>
  <si>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</si>
  <si>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</si>
  <si>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</si>
  <si>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</si>
  <si>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</si>
  <si>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</si>
  <si>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</si>
  <si>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</si>
  <si>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</si>
  <si>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</si>
  <si>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</si>
  <si>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</si>
  <si>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</si>
  <si>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</si>
  <si>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</si>
  <si>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</si>
  <si>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</si>
  <si>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</si>
  <si>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</si>
  <si>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</si>
  <si>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</si>
  <si>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</si>
  <si>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</si>
  <si>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</si>
  <si>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</si>
  <si>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</si>
  <si>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</si>
  <si>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</si>
  <si>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</si>
  <si>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</si>
  <si>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</si>
  <si>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</si>
  <si>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</si>
  <si>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</si>
  <si>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</si>
  <si>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</si>
  <si>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</si>
  <si>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</si>
  <si>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</si>
  <si>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</si>
  <si>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</si>
  <si>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</si>
  <si>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</si>
  <si>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</si>
  <si>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</si>
  <si>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</si>
  <si>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</si>
  <si>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</si>
  <si>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</si>
  <si>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110042630542</t>
  </si>
  <si>
    <t>Iatan Generating Station</t>
  </si>
  <si>
    <t>64098</t>
  </si>
  <si>
    <t>20250 HWY 45 N</t>
  </si>
  <si>
    <t>Platte</t>
  </si>
  <si>
    <t>110009557470</t>
  </si>
  <si>
    <t>Ignacio Gas Plant</t>
  </si>
  <si>
    <t>3746 CR 307</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</si>
  <si>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</si>
  <si>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</si>
  <si>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</si>
  <si>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</si>
  <si>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</si>
  <si>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</si>
  <si>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</si>
  <si>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</si>
  <si>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</si>
  <si>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</si>
  <si>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</si>
  <si>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110030452506</t>
  </si>
  <si>
    <t>Imperium Grays Harbor, LLC</t>
  </si>
  <si>
    <t>Hoquiam</t>
  </si>
  <si>
    <t>98550</t>
  </si>
  <si>
    <t>3122 Port Industrial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</si>
  <si>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</si>
  <si>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</si>
  <si>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</si>
  <si>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</si>
  <si>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</si>
  <si>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</si>
  <si>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</si>
  <si>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</si>
  <si>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</si>
  <si>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</si>
  <si>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</si>
  <si>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</si>
  <si>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</si>
  <si>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</si>
  <si>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</si>
  <si>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</si>
  <si>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</si>
  <si>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</si>
  <si>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</si>
  <si>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</si>
  <si>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</si>
  <si>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</si>
  <si>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</si>
  <si>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</si>
  <si>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</si>
  <si>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</si>
  <si>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</si>
  <si>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</si>
  <si>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</si>
  <si>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</si>
  <si>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</si>
  <si>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</si>
  <si>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</si>
  <si>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</si>
  <si>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</si>
  <si>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</si>
  <si>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</si>
  <si>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</si>
  <si>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</si>
  <si>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</si>
  <si>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</si>
  <si>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</si>
  <si>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</si>
  <si>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</si>
  <si>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</si>
  <si>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</si>
  <si>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</si>
  <si>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</si>
  <si>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</si>
  <si>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</si>
  <si>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</si>
  <si>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</si>
  <si>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</si>
  <si>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</si>
  <si>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</si>
  <si>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</si>
  <si>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</si>
  <si>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</si>
  <si>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</si>
  <si>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</si>
  <si>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</si>
  <si>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</si>
  <si>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</si>
  <si>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</si>
  <si>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</si>
  <si>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110070550829</t>
  </si>
  <si>
    <t>Indorama Ventures Olefin</t>
  </si>
  <si>
    <t>4300 Hwy 108</t>
  </si>
  <si>
    <t>110000599567</t>
  </si>
  <si>
    <t>Indorama Ventures Oxides LLC</t>
  </si>
  <si>
    <t>6001 Highway 366</t>
  </si>
  <si>
    <t>110000599406</t>
  </si>
  <si>
    <t>Alvin</t>
  </si>
  <si>
    <t>P.O. 711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</si>
  <si>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</si>
  <si>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</si>
  <si>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</si>
  <si>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</si>
  <si>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</si>
  <si>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</si>
  <si>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</si>
  <si>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</si>
  <si>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</si>
  <si>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</si>
  <si>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</si>
  <si>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</si>
  <si>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</si>
  <si>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</si>
  <si>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</si>
  <si>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</si>
  <si>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</si>
  <si>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</si>
  <si>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</si>
  <si>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</si>
  <si>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</si>
  <si>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</si>
  <si>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</si>
  <si>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</si>
  <si>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</si>
  <si>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</si>
  <si>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</si>
  <si>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</si>
  <si>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</si>
  <si>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</si>
  <si>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</si>
  <si>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</si>
  <si>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</si>
  <si>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</si>
  <si>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</si>
  <si>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</si>
  <si>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</si>
  <si>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</si>
  <si>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</si>
  <si>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</si>
  <si>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</si>
  <si>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</si>
  <si>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</si>
  <si>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</si>
  <si>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</si>
  <si>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</si>
  <si>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</si>
  <si>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</si>
  <si>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</si>
  <si>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</si>
  <si>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</si>
  <si>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</si>
  <si>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</si>
  <si>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</si>
  <si>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</si>
  <si>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</si>
  <si>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</si>
  <si>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</si>
  <si>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</si>
  <si>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</si>
  <si>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</si>
  <si>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</si>
  <si>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</si>
  <si>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</si>
  <si>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</si>
  <si>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</si>
  <si>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</si>
  <si>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</si>
  <si>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</si>
  <si>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</si>
  <si>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</si>
  <si>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</si>
  <si>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</si>
  <si>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</si>
  <si>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</si>
  <si>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</si>
  <si>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</si>
  <si>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</si>
  <si>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</si>
  <si>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</si>
  <si>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</si>
  <si>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</si>
  <si>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</si>
  <si>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</si>
  <si>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</si>
  <si>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</si>
  <si>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</si>
  <si>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</si>
  <si>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</si>
  <si>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</si>
  <si>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</si>
  <si>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</si>
  <si>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</si>
  <si>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</si>
  <si>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</si>
  <si>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</si>
  <si>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</si>
  <si>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</si>
  <si>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</si>
  <si>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</si>
  <si>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</si>
  <si>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</si>
  <si>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</si>
  <si>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</si>
  <si>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</si>
  <si>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</si>
  <si>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</si>
  <si>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</si>
  <si>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</si>
  <si>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</si>
  <si>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</si>
  <si>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</si>
  <si>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</si>
  <si>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</si>
  <si>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</si>
  <si>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</si>
  <si>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</si>
  <si>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</si>
  <si>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</si>
  <si>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</si>
  <si>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</si>
  <si>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</si>
  <si>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</si>
  <si>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</si>
  <si>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</si>
  <si>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</si>
  <si>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</si>
  <si>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</si>
  <si>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</si>
  <si>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</si>
  <si>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</si>
  <si>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</si>
  <si>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</si>
  <si>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</si>
  <si>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</si>
  <si>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</si>
  <si>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</si>
  <si>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</si>
  <si>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</si>
  <si>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</si>
  <si>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</si>
  <si>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</si>
  <si>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</si>
  <si>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</si>
  <si>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</si>
  <si>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</si>
  <si>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</si>
  <si>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</si>
  <si>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</si>
  <si>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</si>
  <si>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</si>
  <si>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</si>
  <si>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</si>
  <si>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</si>
  <si>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</si>
  <si>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</si>
  <si>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</si>
  <si>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</si>
  <si>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</si>
  <si>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</si>
  <si>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</si>
  <si>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</si>
  <si>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</si>
  <si>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</si>
  <si>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</si>
  <si>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</si>
  <si>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</si>
  <si>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</si>
  <si>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</si>
  <si>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</si>
  <si>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</si>
  <si>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</si>
  <si>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</si>
  <si>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</si>
  <si>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</si>
  <si>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</si>
  <si>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</si>
  <si>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</si>
  <si>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</si>
  <si>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</si>
  <si>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</si>
  <si>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</si>
  <si>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</si>
  <si>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</si>
  <si>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</si>
  <si>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</si>
  <si>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</si>
  <si>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</si>
  <si>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</si>
  <si>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</si>
  <si>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</si>
  <si>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</si>
  <si>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</si>
  <si>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</si>
  <si>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</si>
  <si>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</si>
  <si>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</si>
  <si>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</si>
  <si>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</si>
  <si>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</si>
  <si>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</si>
  <si>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</si>
  <si>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</si>
  <si>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</si>
  <si>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</si>
  <si>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</si>
  <si>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</si>
  <si>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</si>
  <si>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</si>
  <si>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</si>
  <si>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</si>
  <si>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</si>
  <si>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</si>
  <si>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</si>
  <si>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</si>
  <si>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Iron Horse Processing Plant</t>
  </si>
  <si>
    <t>Amber</t>
  </si>
  <si>
    <t>1419 CR 1290</t>
  </si>
  <si>
    <t>110055516259</t>
  </si>
  <si>
    <t>Ironhorse Complex Gas Plant</t>
  </si>
  <si>
    <t>84026</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</si>
  <si>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</si>
  <si>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</si>
  <si>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</si>
  <si>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</si>
  <si>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</si>
  <si>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</si>
  <si>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</si>
  <si>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</si>
  <si>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</si>
  <si>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</si>
  <si>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</si>
  <si>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</si>
  <si>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</si>
  <si>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</si>
  <si>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</si>
  <si>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</si>
  <si>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</si>
  <si>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</si>
  <si>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</si>
  <si>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110000468351</t>
  </si>
  <si>
    <t>Itafos Conda LLC</t>
  </si>
  <si>
    <t>SODA SPRINGS</t>
  </si>
  <si>
    <t>83276</t>
  </si>
  <si>
    <t>3010 CONDA ROAD</t>
  </si>
  <si>
    <t>CARIBOU COUNTY</t>
  </si>
  <si>
    <t>110043229976</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</si>
  <si>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</si>
  <si>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</si>
  <si>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</si>
  <si>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</si>
  <si>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</si>
  <si>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</si>
  <si>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</si>
  <si>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</si>
  <si>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</si>
  <si>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</si>
  <si>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</si>
  <si>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</si>
  <si>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</si>
  <si>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</si>
  <si>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</si>
  <si>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</si>
  <si>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</si>
  <si>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</si>
  <si>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</si>
  <si>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</si>
  <si>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</si>
  <si>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</si>
  <si>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</si>
  <si>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</si>
  <si>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</si>
  <si>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</si>
  <si>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</si>
  <si>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</si>
  <si>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</si>
  <si>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</si>
  <si>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</si>
  <si>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</si>
  <si>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</si>
  <si>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</si>
  <si>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</si>
  <si>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</si>
  <si>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</si>
  <si>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</si>
  <si>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</si>
  <si>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</si>
  <si>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</si>
  <si>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</si>
  <si>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</si>
  <si>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</si>
  <si>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</si>
  <si>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</si>
  <si>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</si>
  <si>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</si>
  <si>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</si>
  <si>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</si>
  <si>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</si>
  <si>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</si>
  <si>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</si>
  <si>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</si>
  <si>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</si>
  <si>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</si>
  <si>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</si>
  <si>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</si>
  <si>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</si>
  <si>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</si>
  <si>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</si>
  <si>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</si>
  <si>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</si>
  <si>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</si>
  <si>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</si>
  <si>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</si>
  <si>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</si>
  <si>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</si>
  <si>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</si>
  <si>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</si>
  <si>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</si>
  <si>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</si>
  <si>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</si>
  <si>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</si>
  <si>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</si>
  <si>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</si>
  <si>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</si>
  <si>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</si>
  <si>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</si>
  <si>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</si>
  <si>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</si>
  <si>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</si>
  <si>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</si>
  <si>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</si>
  <si>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</si>
  <si>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</si>
  <si>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</si>
  <si>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</si>
  <si>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</si>
  <si>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</si>
  <si>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</si>
  <si>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</si>
  <si>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</si>
  <si>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</si>
  <si>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</si>
  <si>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</si>
  <si>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</si>
  <si>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</si>
  <si>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</si>
  <si>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</si>
  <si>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</si>
  <si>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</si>
  <si>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</si>
  <si>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</si>
  <si>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</si>
  <si>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</si>
  <si>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</si>
  <si>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</si>
  <si>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</si>
  <si>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</si>
  <si>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</si>
  <si>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 COUNTY</t>
  </si>
  <si>
    <t>110009076338</t>
  </si>
  <si>
    <t>JACKSONVILLE N SANITARY LANDFILL</t>
  </si>
  <si>
    <t>11405 ISLAND DRIVE</t>
  </si>
  <si>
    <t>110021017914</t>
  </si>
  <si>
    <t>JAMES HARDIE BUILDING PRODUCTS, INC. (CLEB)</t>
  </si>
  <si>
    <t>820 SPARKS DRIVE</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</si>
  <si>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</si>
  <si>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</si>
  <si>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</si>
  <si>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</si>
  <si>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</si>
  <si>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</si>
  <si>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</si>
  <si>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</si>
  <si>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</si>
  <si>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</si>
  <si>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</si>
  <si>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</si>
  <si>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</si>
  <si>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</si>
  <si>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</si>
  <si>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</si>
  <si>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</si>
  <si>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</si>
  <si>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</si>
  <si>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</si>
  <si>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</si>
  <si>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</si>
  <si>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</si>
  <si>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</si>
  <si>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</si>
  <si>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</si>
  <si>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</si>
  <si>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</si>
  <si>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</si>
  <si>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</si>
  <si>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</si>
  <si>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</si>
  <si>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</si>
  <si>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</si>
  <si>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</si>
  <si>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</si>
  <si>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</si>
  <si>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</si>
  <si>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</si>
  <si>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</si>
  <si>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</si>
  <si>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</si>
  <si>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</si>
  <si>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</si>
  <si>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</si>
  <si>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</si>
  <si>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</si>
  <si>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</si>
  <si>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</si>
  <si>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</si>
  <si>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</si>
  <si>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</si>
  <si>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</si>
  <si>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</si>
  <si>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</si>
  <si>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</si>
  <si>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</si>
  <si>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</si>
  <si>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</si>
  <si>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</si>
  <si>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</si>
  <si>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</si>
  <si>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</si>
  <si>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</si>
  <si>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</si>
  <si>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</si>
  <si>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</si>
  <si>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</si>
  <si>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</si>
  <si>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</si>
  <si>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</si>
  <si>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</si>
  <si>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</si>
  <si>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</si>
  <si>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</si>
  <si>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</si>
  <si>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</si>
  <si>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</si>
  <si>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</si>
  <si>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</si>
  <si>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</si>
  <si>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</si>
  <si>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</si>
  <si>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</si>
  <si>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</si>
  <si>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</si>
  <si>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</si>
  <si>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</si>
  <si>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</si>
  <si>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110010507399</t>
  </si>
  <si>
    <t>JOHN DEERE DUBUQUE WORKS</t>
  </si>
  <si>
    <t>18600 SOUTH JOHN DEERE ROAD</t>
  </si>
  <si>
    <t>110000413954</t>
  </si>
  <si>
    <t>JOHN DEERE FNDRY WATERLOO</t>
  </si>
  <si>
    <t>400 WESTFIELD AVENUE</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</si>
  <si>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</si>
  <si>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</si>
  <si>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</si>
  <si>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</si>
  <si>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</si>
  <si>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</si>
  <si>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</si>
  <si>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</si>
  <si>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</si>
  <si>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</si>
  <si>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</si>
  <si>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</si>
  <si>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</si>
  <si>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</si>
  <si>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</si>
  <si>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</si>
  <si>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</si>
  <si>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</si>
  <si>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</si>
  <si>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</si>
  <si>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t>
  </si>
  <si>
    <t>110000745524</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</si>
  <si>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</si>
  <si>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</si>
  <si>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</si>
  <si>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</si>
  <si>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</si>
  <si>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</si>
  <si>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</si>
  <si>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</si>
  <si>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</si>
  <si>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</si>
  <si>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</si>
  <si>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</si>
  <si>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</si>
  <si>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</si>
  <si>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</si>
  <si>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</si>
  <si>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</si>
  <si>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</si>
  <si>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</si>
  <si>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</si>
  <si>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</si>
  <si>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</si>
  <si>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</si>
  <si>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</si>
  <si>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</si>
  <si>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</si>
  <si>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</si>
  <si>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</si>
  <si>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</si>
  <si>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</si>
  <si>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</si>
  <si>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</si>
  <si>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</si>
  <si>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</si>
  <si>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</si>
  <si>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</si>
  <si>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</si>
  <si>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110070081927</t>
  </si>
  <si>
    <t>JUNCTION CMP STN</t>
  </si>
  <si>
    <t>JUNCTION</t>
  </si>
  <si>
    <t>76849</t>
  </si>
  <si>
    <t>US 377 SW 10 MI TO PRIVATE RD,</t>
  </si>
  <si>
    <t>KIMBLE</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</si>
  <si>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</si>
  <si>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</si>
  <si>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</si>
  <si>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</si>
  <si>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</si>
  <si>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</si>
  <si>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</si>
  <si>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</si>
  <si>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</si>
  <si>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</si>
  <si>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</si>
  <si>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</si>
  <si>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</si>
  <si>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</si>
  <si>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</si>
  <si>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</si>
  <si>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</si>
  <si>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</si>
  <si>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</si>
  <si>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</si>
  <si>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</si>
  <si>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</si>
  <si>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</si>
  <si>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</si>
  <si>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</si>
  <si>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</si>
  <si>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</si>
  <si>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</si>
  <si>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</si>
  <si>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</si>
  <si>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</si>
  <si>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</si>
  <si>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</si>
  <si>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</si>
  <si>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</si>
  <si>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</si>
  <si>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</si>
  <si>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110015804511</t>
  </si>
  <si>
    <t>Jackson Generating Station</t>
  </si>
  <si>
    <t>2219 CHAPIN ST</t>
  </si>
  <si>
    <t>110069619933</t>
  </si>
  <si>
    <t>Jackson Lake Gas Plant</t>
  </si>
  <si>
    <t>Weldona</t>
  </si>
  <si>
    <t>80653</t>
  </si>
  <si>
    <t>31405 County Road 10</t>
  </si>
  <si>
    <t>110001864466</t>
  </si>
  <si>
    <t>Jackson Madison County LF</t>
  </si>
  <si>
    <t>38301</t>
  </si>
  <si>
    <t>550 Aaron Long Road</t>
  </si>
  <si>
    <t>110009510270</t>
  </si>
  <si>
    <t>Jackson Prairie Natural Gas Storage</t>
  </si>
  <si>
    <t>Chehalis</t>
  </si>
  <si>
    <t>239 Zandecki Rd</t>
  </si>
  <si>
    <t>110007146070</t>
  </si>
  <si>
    <t>Jacobi Medical Center</t>
  </si>
  <si>
    <t>1400 Pelham Pkwy S</t>
  </si>
  <si>
    <t>110055500006</t>
  </si>
  <si>
    <t>Jal #3 Gas Plant</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</si>
  <si>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</si>
  <si>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</si>
  <si>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</si>
  <si>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</si>
  <si>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</si>
  <si>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</si>
  <si>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</si>
  <si>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</si>
  <si>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</si>
  <si>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</si>
  <si>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</si>
  <si>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</si>
  <si>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</si>
  <si>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</si>
  <si>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</si>
  <si>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24301</t>
  </si>
  <si>
    <t>1000 James Hardie Way</t>
  </si>
  <si>
    <t>110067409147</t>
  </si>
  <si>
    <t>James Lake Gas Plant</t>
  </si>
  <si>
    <t>110020678710</t>
  </si>
  <si>
    <t>James Madison University</t>
  </si>
  <si>
    <t>Harrisonburg</t>
  </si>
  <si>
    <t>22807</t>
  </si>
  <si>
    <t>800 South Main Street</t>
  </si>
  <si>
    <t>110000445037</t>
  </si>
  <si>
    <t>James River</t>
  </si>
  <si>
    <t>65804</t>
  </si>
  <si>
    <t>5701 S KISSICK</t>
  </si>
  <si>
    <t>110000505506</t>
  </si>
  <si>
    <t>Jameson Gas Plant</t>
  </si>
  <si>
    <t>Silver</t>
  </si>
  <si>
    <t>76949</t>
  </si>
  <si>
    <t>1000 Gas Plant Road</t>
  </si>
  <si>
    <t>COKE COUNTY</t>
  </si>
  <si>
    <t>110043802089</t>
  </si>
  <si>
    <t>Jameson-Kessler Compressor Station</t>
  </si>
  <si>
    <t>110070081814</t>
  </si>
  <si>
    <t>Jaq Compressor Station</t>
  </si>
  <si>
    <t>110043788906</t>
  </si>
  <si>
    <t>Jarvis Compressor Station</t>
  </si>
  <si>
    <t>Saginaw</t>
  </si>
  <si>
    <t>76179</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</si>
  <si>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</si>
  <si>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</si>
  <si>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</si>
  <si>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</si>
  <si>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</si>
  <si>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</si>
  <si>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</si>
  <si>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</si>
  <si>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</si>
  <si>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</si>
  <si>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</si>
  <si>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</si>
  <si>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</si>
  <si>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110002232281</t>
  </si>
  <si>
    <t>Jefferies</t>
  </si>
  <si>
    <t>463 POWERHOUSE ROAD</t>
  </si>
  <si>
    <t>110046404583</t>
  </si>
  <si>
    <t>Jefferson Compressor Station</t>
  </si>
  <si>
    <t>15344</t>
  </si>
  <si>
    <t>243 Denny Hill Road</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</si>
  <si>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</si>
  <si>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</si>
  <si>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</si>
  <si>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</si>
  <si>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</si>
  <si>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</si>
  <si>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</si>
  <si>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</si>
  <si>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</si>
  <si>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</si>
  <si>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</si>
  <si>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</si>
  <si>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</si>
  <si>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</si>
  <si>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</si>
  <si>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</si>
  <si>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</si>
  <si>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</si>
  <si>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</si>
  <si>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</si>
  <si>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</si>
  <si>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</si>
  <si>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</si>
  <si>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</si>
  <si>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</si>
  <si>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</si>
  <si>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</si>
  <si>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</si>
  <si>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</si>
  <si>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</si>
  <si>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</si>
  <si>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</si>
  <si>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</si>
  <si>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</si>
  <si>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</si>
  <si>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</si>
  <si>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</si>
  <si>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</si>
  <si>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</si>
  <si>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</si>
  <si>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</si>
  <si>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</si>
  <si>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</si>
  <si>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</si>
  <si>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</si>
  <si>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</si>
  <si>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</si>
  <si>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</si>
  <si>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</si>
  <si>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</si>
  <si>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</si>
  <si>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</si>
  <si>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</si>
  <si>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</si>
  <si>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</si>
  <si>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</si>
  <si>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</si>
  <si>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</si>
  <si>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</si>
  <si>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</si>
  <si>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</si>
  <si>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</si>
  <si>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</si>
  <si>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</si>
  <si>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</si>
  <si>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</si>
  <si>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110058380283</t>
  </si>
  <si>
    <t>Phenix City</t>
  </si>
  <si>
    <t>908 John Bussey Drive</t>
  </si>
  <si>
    <t>110009650911</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</si>
  <si>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</si>
  <si>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</si>
  <si>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</si>
  <si>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</si>
  <si>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</si>
  <si>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</si>
  <si>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</si>
  <si>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</si>
  <si>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</si>
  <si>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</si>
  <si>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</si>
  <si>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</si>
  <si>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</si>
  <si>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</si>
  <si>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</si>
  <si>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</si>
  <si>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</si>
  <si>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</si>
  <si>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</si>
  <si>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</si>
  <si>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</si>
  <si>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</si>
  <si>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</si>
  <si>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</si>
  <si>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</si>
  <si>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</si>
  <si>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</si>
  <si>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</si>
  <si>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</si>
  <si>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</si>
  <si>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</si>
  <si>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</si>
  <si>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</si>
  <si>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</si>
  <si>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</si>
  <si>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</si>
  <si>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</si>
  <si>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</si>
  <si>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</si>
  <si>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</si>
  <si>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</si>
  <si>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</si>
  <si>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</si>
  <si>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</si>
  <si>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</si>
  <si>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</si>
  <si>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</si>
  <si>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</si>
  <si>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</si>
  <si>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</si>
  <si>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</si>
  <si>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</si>
  <si>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</si>
  <si>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</si>
  <si>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</si>
  <si>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</si>
  <si>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</si>
  <si>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</si>
  <si>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</si>
  <si>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</si>
  <si>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</si>
  <si>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</si>
  <si>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</si>
  <si>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</si>
  <si>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</si>
  <si>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</si>
  <si>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</si>
  <si>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</si>
  <si>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</si>
  <si>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</si>
  <si>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</si>
  <si>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</si>
  <si>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</si>
  <si>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</si>
  <si>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</si>
  <si>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</si>
  <si>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</si>
  <si>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</si>
  <si>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</si>
  <si>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</si>
  <si>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</si>
  <si>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</si>
  <si>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</si>
  <si>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</si>
  <si>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</si>
  <si>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</si>
  <si>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</si>
  <si>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</si>
  <si>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</si>
  <si>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</si>
  <si>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</si>
  <si>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</si>
  <si>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</si>
  <si>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</si>
  <si>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</si>
  <si>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</si>
  <si>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</si>
  <si>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</si>
  <si>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</si>
  <si>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</si>
  <si>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</si>
  <si>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</si>
  <si>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</si>
  <si>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</si>
  <si>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</si>
  <si>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</si>
  <si>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</si>
  <si>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</si>
  <si>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</si>
  <si>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</si>
  <si>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</si>
  <si>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</si>
  <si>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</si>
  <si>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</si>
  <si>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</si>
  <si>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</si>
  <si>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</si>
  <si>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</si>
  <si>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</si>
  <si>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</si>
  <si>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</si>
  <si>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</si>
  <si>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</si>
  <si>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</si>
  <si>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</si>
  <si>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</si>
  <si>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</si>
  <si>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</si>
  <si>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</si>
  <si>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</si>
  <si>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</si>
  <si>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</si>
  <si>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</si>
  <si>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</si>
  <si>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</si>
  <si>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</si>
  <si>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</si>
  <si>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</si>
  <si>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</si>
  <si>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</si>
  <si>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</si>
  <si>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</si>
  <si>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</si>
  <si>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</si>
  <si>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</si>
  <si>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</si>
  <si>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</si>
  <si>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</si>
  <si>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</si>
  <si>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</si>
  <si>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</si>
  <si>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</si>
  <si>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</si>
  <si>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</si>
  <si>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</si>
  <si>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</si>
  <si>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</si>
  <si>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</si>
  <si>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</si>
  <si>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</si>
  <si>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</si>
  <si>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</si>
  <si>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</si>
  <si>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</si>
  <si>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</si>
  <si>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</si>
  <si>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</si>
  <si>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</si>
  <si>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</si>
  <si>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</si>
  <si>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</si>
  <si>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</si>
  <si>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</si>
  <si>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</si>
  <si>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</si>
  <si>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</si>
  <si>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</si>
  <si>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</si>
  <si>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</si>
  <si>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</si>
  <si>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</si>
  <si>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</si>
  <si>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</si>
  <si>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</si>
  <si>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</si>
  <si>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</si>
  <si>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35.809116, -115411477</t>
  </si>
  <si>
    <t>110055510834</t>
  </si>
  <si>
    <t>KERN RIVER GAS TRANSMISSION COMPANY: MILFORD COMPRESSOR STATION</t>
  </si>
  <si>
    <t>MINERSVILLE</t>
  </si>
  <si>
    <t>84012</t>
  </si>
  <si>
    <t>800 EAST 7900 SOUTH</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</si>
  <si>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</si>
  <si>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</si>
  <si>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</si>
  <si>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</si>
  <si>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</si>
  <si>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</si>
  <si>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</si>
  <si>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</si>
  <si>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</si>
  <si>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</si>
  <si>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</si>
  <si>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</si>
  <si>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</si>
  <si>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</si>
  <si>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</si>
  <si>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</si>
  <si>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</si>
  <si>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</si>
  <si>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</si>
  <si>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</si>
  <si>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</si>
  <si>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</si>
  <si>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</si>
  <si>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</si>
  <si>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</si>
  <si>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</si>
  <si>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</si>
  <si>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</si>
  <si>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</si>
  <si>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</si>
  <si>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</si>
  <si>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</si>
  <si>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</si>
  <si>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</si>
  <si>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</si>
  <si>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</si>
  <si>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</si>
  <si>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</si>
  <si>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</si>
  <si>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</si>
  <si>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</si>
  <si>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</si>
  <si>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</si>
  <si>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</si>
  <si>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</si>
  <si>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</si>
  <si>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</si>
  <si>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</si>
  <si>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</si>
  <si>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</si>
  <si>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</si>
  <si>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</si>
  <si>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</si>
  <si>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</si>
  <si>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</si>
  <si>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</si>
  <si>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</si>
  <si>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</si>
  <si>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BIENVILLE</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</si>
  <si>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</si>
  <si>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</si>
  <si>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</si>
  <si>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</si>
  <si>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</si>
  <si>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</si>
  <si>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</si>
  <si>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</si>
  <si>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</si>
  <si>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110055517855</t>
  </si>
  <si>
    <t>KH Plantation West Gas Treating Facility Coushatta, LA</t>
  </si>
  <si>
    <t>170 Yearwood Rd</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</si>
  <si>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</si>
  <si>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</si>
  <si>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</si>
  <si>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</si>
  <si>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</si>
  <si>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</si>
  <si>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</si>
  <si>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</si>
  <si>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</si>
  <si>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</si>
  <si>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</si>
  <si>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</si>
  <si>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</si>
  <si>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</si>
  <si>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</si>
  <si>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</si>
  <si>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</si>
  <si>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</si>
  <si>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</si>
  <si>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</si>
  <si>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</si>
  <si>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</si>
  <si>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</si>
  <si>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</si>
  <si>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</si>
  <si>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</si>
  <si>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</si>
  <si>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</si>
  <si>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</si>
  <si>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</si>
  <si>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</si>
  <si>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</si>
  <si>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</si>
  <si>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</si>
  <si>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</si>
  <si>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</si>
  <si>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</si>
  <si>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</si>
  <si>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</si>
  <si>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</si>
  <si>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</si>
  <si>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</si>
  <si>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</si>
  <si>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</si>
  <si>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</si>
  <si>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</si>
  <si>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</si>
  <si>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</si>
  <si>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</si>
  <si>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</si>
  <si>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</si>
  <si>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</si>
  <si>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</si>
  <si>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</si>
  <si>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</si>
  <si>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</si>
  <si>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</si>
  <si>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</si>
  <si>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</si>
  <si>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</si>
  <si>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</si>
  <si>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</si>
  <si>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</si>
  <si>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</si>
  <si>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</si>
  <si>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</si>
  <si>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</si>
  <si>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</si>
  <si>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</si>
  <si>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</si>
  <si>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</si>
  <si>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</si>
  <si>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</si>
  <si>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</si>
  <si>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</si>
  <si>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</si>
  <si>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</si>
  <si>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</si>
  <si>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</si>
  <si>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</si>
  <si>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</si>
  <si>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</si>
  <si>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</si>
  <si>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</si>
  <si>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</si>
  <si>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</si>
  <si>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</si>
  <si>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</si>
  <si>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</si>
  <si>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</si>
  <si>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</si>
  <si>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</si>
  <si>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</si>
  <si>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</si>
  <si>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</si>
  <si>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</si>
  <si>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</si>
  <si>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</si>
  <si>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</si>
  <si>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</si>
  <si>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110070716013</t>
  </si>
  <si>
    <t>KM Tejas Premont Compressor Station, TX</t>
  </si>
  <si>
    <t>Premont</t>
  </si>
  <si>
    <t>78375</t>
  </si>
  <si>
    <t>12770 South Hwy 281</t>
  </si>
  <si>
    <t>JIM WELLS COUNTY</t>
  </si>
  <si>
    <t>110055513341</t>
  </si>
  <si>
    <t>KMBP Brooks County Station, TX</t>
  </si>
  <si>
    <t>Falfurrias</t>
  </si>
  <si>
    <t>78355</t>
  </si>
  <si>
    <t>BROOKS COUNTY</t>
  </si>
  <si>
    <t>110000463249</t>
  </si>
  <si>
    <t>KMCO, LLC</t>
  </si>
  <si>
    <t>CROSBY</t>
  </si>
  <si>
    <t>77532</t>
  </si>
  <si>
    <t>16503 RAMSEY RD.</t>
  </si>
  <si>
    <t>110043786356</t>
  </si>
  <si>
    <t>KMG Electronic Chemicals,Inc.</t>
  </si>
  <si>
    <t>250 William White Boulevard</t>
  </si>
  <si>
    <t>110070106592</t>
  </si>
  <si>
    <t>KMLP Station 760 Eunice, LA</t>
  </si>
  <si>
    <t>1949 Coulee Road</t>
  </si>
  <si>
    <t>110000464042</t>
  </si>
  <si>
    <t>KMTEX, LLC</t>
  </si>
  <si>
    <t>77641</t>
  </si>
  <si>
    <t>2450 S. GULFWAY DR.</t>
  </si>
  <si>
    <t>110067410046</t>
  </si>
  <si>
    <t>KMTP Bob West Compressor Station Falcon Heights, TX</t>
  </si>
  <si>
    <t>Falcon Heights</t>
  </si>
  <si>
    <t>78545</t>
  </si>
  <si>
    <t>3200 North Highway 83</t>
  </si>
  <si>
    <t>110070082153</t>
  </si>
  <si>
    <t>KMTP Bob West Dew Point Plant Falcon Heights, TX</t>
  </si>
  <si>
    <t>1500 Pipeline Drive</t>
  </si>
  <si>
    <t>110035783177</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</si>
  <si>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</si>
  <si>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</si>
  <si>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</si>
  <si>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</si>
  <si>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</si>
  <si>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</si>
  <si>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</si>
  <si>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</si>
  <si>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</si>
  <si>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</si>
  <si>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</si>
  <si>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 COUNTY</t>
  </si>
  <si>
    <t>110035782926</t>
  </si>
  <si>
    <t>KMTP Station 555 Goodrich, TX</t>
  </si>
  <si>
    <t>1165 FM 2665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</si>
  <si>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</si>
  <si>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</si>
  <si>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</si>
  <si>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</si>
  <si>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</si>
  <si>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</si>
  <si>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</si>
  <si>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</si>
  <si>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</si>
  <si>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</si>
  <si>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</si>
  <si>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</si>
  <si>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</si>
  <si>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</si>
  <si>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</si>
  <si>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</si>
  <si>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</si>
  <si>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</si>
  <si>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</si>
  <si>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</si>
  <si>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</si>
  <si>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</si>
  <si>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</si>
  <si>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</si>
  <si>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</si>
  <si>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</si>
  <si>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</si>
  <si>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</si>
  <si>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</si>
  <si>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</si>
  <si>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</si>
  <si>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</si>
  <si>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</si>
  <si>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</si>
  <si>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</si>
  <si>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</si>
  <si>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</si>
  <si>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</si>
  <si>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</si>
  <si>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</si>
  <si>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</si>
  <si>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</si>
  <si>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</si>
  <si>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</si>
  <si>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</si>
  <si>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</si>
  <si>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</si>
  <si>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</si>
  <si>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</si>
  <si>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</si>
  <si>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</si>
  <si>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</si>
  <si>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</si>
  <si>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</si>
  <si>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110001857697</t>
  </si>
  <si>
    <t>KTG (USA) Inc.</t>
  </si>
  <si>
    <t>38107</t>
  </si>
  <si>
    <t>400 Mahannah Ave</t>
  </si>
  <si>
    <t>110045521912</t>
  </si>
  <si>
    <t>KaMin LLC-Macon</t>
  </si>
  <si>
    <t>31217</t>
  </si>
  <si>
    <t>822 HUBER ROAD</t>
  </si>
  <si>
    <t>TWIGGS COUNTY</t>
  </si>
  <si>
    <t>110043789326</t>
  </si>
  <si>
    <t>KaMin LLC-Sandersville Plant</t>
  </si>
  <si>
    <t>530 BECK BLVD</t>
  </si>
  <si>
    <t>110012596404</t>
  </si>
  <si>
    <t>Kaiser Aircraft Industries, Inc</t>
  </si>
  <si>
    <t>Birmingham</t>
  </si>
  <si>
    <t>35212</t>
  </si>
  <si>
    <t>1943 50th Street North</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</si>
  <si>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</si>
  <si>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</si>
  <si>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</si>
  <si>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</si>
  <si>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</si>
  <si>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</si>
  <si>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</si>
  <si>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</si>
  <si>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</si>
  <si>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</si>
  <si>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</si>
  <si>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</si>
  <si>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</si>
  <si>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</si>
  <si>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</si>
  <si>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</si>
  <si>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</si>
  <si>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</si>
  <si>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</si>
  <si>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</si>
  <si>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</si>
  <si>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</si>
  <si>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</si>
  <si>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</si>
  <si>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110043685991</t>
  </si>
  <si>
    <t>Kapaa and Kalaheo Sanitary Landfills</t>
  </si>
  <si>
    <t>Kailua</t>
  </si>
  <si>
    <t>96734</t>
  </si>
  <si>
    <t>913 Kalanianaole Hwy</t>
  </si>
  <si>
    <t>110038365890</t>
  </si>
  <si>
    <t>Kaplan Gas Plant</t>
  </si>
  <si>
    <t>Abbeville</t>
  </si>
  <si>
    <t>70510</t>
  </si>
  <si>
    <t>VERMILION PARISH</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</si>
  <si>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</si>
  <si>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</si>
  <si>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</si>
  <si>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</si>
  <si>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</si>
  <si>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</si>
  <si>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</si>
  <si>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</si>
  <si>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</si>
  <si>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</si>
  <si>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</si>
  <si>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</si>
  <si>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</si>
  <si>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</si>
  <si>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</si>
  <si>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</si>
  <si>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</si>
  <si>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</si>
  <si>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</si>
  <si>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</si>
  <si>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</si>
  <si>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</si>
  <si>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</si>
  <si>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</si>
  <si>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</si>
  <si>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</si>
  <si>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</si>
  <si>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</si>
  <si>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110043801151</t>
  </si>
  <si>
    <t>Kekaha Landfill</t>
  </si>
  <si>
    <t>Kekaha</t>
  </si>
  <si>
    <t>96752</t>
  </si>
  <si>
    <t>6900D Kaumualii Highway</t>
  </si>
  <si>
    <t>110045440643</t>
  </si>
  <si>
    <t>Kemp Compressor Station</t>
  </si>
  <si>
    <t>76087</t>
  </si>
  <si>
    <t>PARKER</t>
  </si>
  <si>
    <t>110012705956</t>
  </si>
  <si>
    <t>Kemper County</t>
  </si>
  <si>
    <t>DE KALB</t>
  </si>
  <si>
    <t>221 MARK COBB RD</t>
  </si>
  <si>
    <t>110000310976</t>
  </si>
  <si>
    <t>Kendall Green Energy</t>
  </si>
  <si>
    <t>265 FIRST ST</t>
  </si>
  <si>
    <t>110054628051</t>
  </si>
  <si>
    <t>Kenedy Gas Plant</t>
  </si>
  <si>
    <t>110055257591</t>
  </si>
  <si>
    <t>Kennecott Utah Copper, LLC</t>
  </si>
  <si>
    <t>South Jordan</t>
  </si>
  <si>
    <t>84095</t>
  </si>
  <si>
    <t>4700 Daybreak Parkway</t>
  </si>
  <si>
    <t>110055514714</t>
  </si>
  <si>
    <t>Kenova NGL Extraction Facility</t>
  </si>
  <si>
    <t>50 Big Sandy River Road</t>
  </si>
  <si>
    <t>110058380087</t>
  </si>
  <si>
    <t>Kensington Cryogenic Processing Plant</t>
  </si>
  <si>
    <t>11543 SR 644</t>
  </si>
  <si>
    <t>110043800492</t>
  </si>
  <si>
    <t>Kentucky Electric Steel Company</t>
  </si>
  <si>
    <t xml:space="preserve">2704 S BIG RUN RD </t>
  </si>
  <si>
    <t>110070525549</t>
  </si>
  <si>
    <t>Keota Gas Plant</t>
  </si>
  <si>
    <t>Keota</t>
  </si>
  <si>
    <t>80742</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</si>
  <si>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</si>
  <si>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</si>
  <si>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</si>
  <si>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</si>
  <si>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</si>
  <si>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</si>
  <si>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</si>
  <si>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</si>
  <si>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</si>
  <si>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</si>
  <si>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</si>
  <si>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</si>
  <si>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</si>
  <si>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</si>
  <si>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</si>
  <si>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</si>
  <si>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</si>
  <si>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</si>
  <si>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</si>
  <si>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</si>
  <si>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</si>
  <si>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</si>
  <si>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</si>
  <si>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</si>
  <si>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</si>
  <si>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</si>
  <si>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</si>
  <si>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</si>
  <si>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</si>
  <si>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</si>
  <si>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</si>
  <si>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</si>
  <si>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</si>
  <si>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110043792704</t>
  </si>
  <si>
    <t>Keystone Gas Plant</t>
  </si>
  <si>
    <t>110043452411</t>
  </si>
  <si>
    <t>KiOR Columbus, LLC</t>
  </si>
  <si>
    <t>600 Industrial Park Access Road</t>
  </si>
  <si>
    <t>110038902015</t>
  </si>
  <si>
    <t>Kia Motors Manufacturing Georgia, Inc.</t>
  </si>
  <si>
    <t>West Point</t>
  </si>
  <si>
    <t>31833</t>
  </si>
  <si>
    <t>7777 Kia Parkway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</si>
  <si>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</si>
  <si>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</si>
  <si>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</si>
  <si>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</si>
  <si>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</si>
  <si>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</si>
  <si>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</si>
  <si>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</si>
  <si>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</si>
  <si>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</si>
  <si>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</si>
  <si>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</si>
  <si>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</si>
  <si>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</si>
  <si>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</si>
  <si>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</si>
  <si>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</si>
  <si>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</si>
  <si>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</si>
  <si>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110002272139</t>
  </si>
  <si>
    <t>Kinder Morgan Altamont LLC Bluebell Gas Plant, Roosevelt, UT</t>
  </si>
  <si>
    <t>ROOSEVELT</t>
  </si>
  <si>
    <t>84066</t>
  </si>
  <si>
    <t>5000 W 5550 N</t>
  </si>
  <si>
    <t>110067543929</t>
  </si>
  <si>
    <t>Kinder Morgan Treating, L.P., Huntsville Gas Plant, Huntsville, TX</t>
  </si>
  <si>
    <t>Huntsville</t>
  </si>
  <si>
    <t>77320</t>
  </si>
  <si>
    <t>1324 FM 247</t>
  </si>
  <si>
    <t>WALKER COUNTY</t>
  </si>
  <si>
    <t>110000727580</t>
  </si>
  <si>
    <t>King Ranch Gas Plant</t>
  </si>
  <si>
    <t>Kingsville</t>
  </si>
  <si>
    <t>KLEBERG COUNTY</t>
  </si>
  <si>
    <t>110007919985</t>
  </si>
  <si>
    <t>King Salmon Platform</t>
  </si>
  <si>
    <t>110070082269</t>
  </si>
  <si>
    <t>Kingfisher Midstream Lincoln Gas Plant</t>
  </si>
  <si>
    <t>73734</t>
  </si>
  <si>
    <t>110044761148</t>
  </si>
  <si>
    <t>Kingman Gas Plant</t>
  </si>
  <si>
    <t>Cheney</t>
  </si>
  <si>
    <t>67025</t>
  </si>
  <si>
    <t>13433 N.E. 10th Street</t>
  </si>
  <si>
    <t>110064432449</t>
  </si>
  <si>
    <t>Kings Mountain Energy Center</t>
  </si>
  <si>
    <t>Kings Mountain</t>
  </si>
  <si>
    <t>28086</t>
  </si>
  <si>
    <t>181 Gage Road</t>
  </si>
  <si>
    <t>110014018785</t>
  </si>
  <si>
    <t>Kings Waste and Recycling Authority</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</si>
  <si>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</si>
  <si>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</si>
  <si>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</si>
  <si>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</si>
  <si>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</si>
  <si>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</si>
  <si>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</si>
  <si>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</si>
  <si>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</si>
  <si>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</si>
  <si>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</si>
  <si>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</si>
  <si>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</si>
  <si>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</si>
  <si>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</si>
  <si>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</si>
  <si>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</si>
  <si>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</si>
  <si>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</si>
  <si>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</si>
  <si>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</si>
  <si>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</si>
  <si>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</si>
  <si>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</si>
  <si>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</si>
  <si>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</si>
  <si>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</si>
  <si>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</si>
  <si>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110063955439</t>
  </si>
  <si>
    <t>Klausner Lumber One, LLC</t>
  </si>
  <si>
    <t>Live Oak</t>
  </si>
  <si>
    <t>32060</t>
  </si>
  <si>
    <t>17152 46th Trace</t>
  </si>
  <si>
    <t>110015679041</t>
  </si>
  <si>
    <t>Knauf Insulation GMBH</t>
  </si>
  <si>
    <t>Shasta Lake</t>
  </si>
  <si>
    <t>96019</t>
  </si>
  <si>
    <t>3100 Ashby Road</t>
  </si>
  <si>
    <t>110041052339</t>
  </si>
  <si>
    <t>Knauf Insulation Inc</t>
  </si>
  <si>
    <t>Inwood</t>
  </si>
  <si>
    <t>25428</t>
  </si>
  <si>
    <t>4812 Tabler Station Road</t>
  </si>
  <si>
    <t>110001948046</t>
  </si>
  <si>
    <t>Kneeland Station</t>
  </si>
  <si>
    <t>02111</t>
  </si>
  <si>
    <t>165 KNEELAND ST</t>
  </si>
  <si>
    <t>110063234717</t>
  </si>
  <si>
    <t>Knott Booster</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</si>
  <si>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</si>
  <si>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</si>
  <si>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</si>
  <si>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</si>
  <si>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</si>
  <si>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</si>
  <si>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</si>
  <si>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</si>
  <si>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</si>
  <si>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</si>
  <si>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</si>
  <si>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</si>
  <si>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</si>
  <si>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</si>
  <si>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</si>
  <si>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</si>
  <si>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</si>
  <si>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</si>
  <si>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</si>
  <si>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</si>
  <si>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</si>
  <si>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</si>
  <si>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</si>
  <si>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</si>
  <si>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</si>
  <si>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</si>
  <si>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</si>
  <si>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110000416381</t>
  </si>
  <si>
    <t>Kohler Co.</t>
  </si>
  <si>
    <t>Kohler</t>
  </si>
  <si>
    <t>53044</t>
  </si>
  <si>
    <t>444 Highland Drive</t>
  </si>
  <si>
    <t>SHEBOYGAN COUNTY</t>
  </si>
  <si>
    <t>C,N,TT</t>
  </si>
  <si>
    <t>110006125674</t>
  </si>
  <si>
    <t>Kohler Co. - Brownwood - Main Plant</t>
  </si>
  <si>
    <t>Brownwood</t>
  </si>
  <si>
    <t>4601 Highway 377 South</t>
  </si>
  <si>
    <t>110070525520</t>
  </si>
  <si>
    <t>Kohler Co. - Spartanburg Plant</t>
  </si>
  <si>
    <t>Spartanburg</t>
  </si>
  <si>
    <t>29302</t>
  </si>
  <si>
    <t>2851 Southport Road</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</si>
  <si>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</si>
  <si>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</si>
  <si>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</si>
  <si>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</si>
  <si>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</si>
  <si>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</si>
  <si>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</si>
  <si>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</si>
  <si>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</si>
  <si>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</si>
  <si>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</si>
  <si>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</si>
  <si>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</si>
  <si>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</si>
  <si>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</si>
  <si>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</si>
  <si>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</si>
  <si>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</si>
  <si>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</si>
  <si>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</si>
  <si>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</si>
  <si>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110000395938</t>
  </si>
  <si>
    <t>Kosei St. Marys, Corp.</t>
  </si>
  <si>
    <t>SAINT MARYS</t>
  </si>
  <si>
    <t>1100 MCKINLEY RD.</t>
  </si>
  <si>
    <t>110038173464</t>
  </si>
  <si>
    <t>Kraft</t>
  </si>
  <si>
    <t>PORT WENTWORTH</t>
  </si>
  <si>
    <t>31405</t>
  </si>
  <si>
    <t>CROSSGATE ROAD</t>
  </si>
  <si>
    <t>110000494732</t>
  </si>
  <si>
    <t>Kraft Heinz Foods Company</t>
  </si>
  <si>
    <t>Champaign</t>
  </si>
  <si>
    <t>61821</t>
  </si>
  <si>
    <t>1701 W. Bradley Ave.</t>
  </si>
  <si>
    <t>CHAMPAIGN COUNTY</t>
  </si>
  <si>
    <t>110057337458</t>
  </si>
  <si>
    <t>Kraton Chemical, LLC</t>
  </si>
  <si>
    <t>1201 West Lathrop Avenue</t>
  </si>
  <si>
    <t>110043794258</t>
  </si>
  <si>
    <t>Kutz Canyon Gas Plant</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</si>
  <si>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</si>
  <si>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</si>
  <si>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</si>
  <si>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</si>
  <si>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</si>
  <si>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</si>
  <si>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</si>
  <si>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</si>
  <si>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</si>
  <si>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</si>
  <si>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</si>
  <si>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</si>
  <si>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</si>
  <si>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</si>
  <si>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</si>
  <si>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</si>
  <si>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</si>
  <si>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</si>
  <si>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</si>
  <si>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</si>
  <si>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</si>
  <si>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</si>
  <si>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</si>
  <si>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</si>
  <si>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</si>
  <si>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</si>
  <si>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</si>
  <si>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</si>
  <si>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</si>
  <si>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</si>
  <si>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</si>
  <si>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</si>
  <si>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</si>
  <si>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110007017860</t>
  </si>
  <si>
    <t>LA JARA COMPRESSOR STATION</t>
  </si>
  <si>
    <t>110012625132</t>
  </si>
  <si>
    <t>LA PAZ COUNTY LANDFILL</t>
  </si>
  <si>
    <t>85344</t>
  </si>
  <si>
    <t>26999 HWY 95, MILEPOST 128</t>
  </si>
  <si>
    <t>110031438549</t>
  </si>
  <si>
    <t>LA PLATA \A\ CMP STN</t>
  </si>
  <si>
    <t>3775 COUNTY ROAD 307</t>
  </si>
  <si>
    <t>110043802472</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</si>
  <si>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</si>
  <si>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</si>
  <si>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</si>
  <si>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</si>
  <si>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</si>
  <si>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</si>
  <si>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</si>
  <si>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</si>
  <si>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</si>
  <si>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</si>
  <si>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110056973182</t>
  </si>
  <si>
    <t>LAFARGE BUILDING MATERIALS INC</t>
  </si>
  <si>
    <t>RAVENA</t>
  </si>
  <si>
    <t>12143</t>
  </si>
  <si>
    <t>1916 ROUTE 9 WEST</t>
  </si>
  <si>
    <t>110000334923</t>
  </si>
  <si>
    <t>LAFARGE NA WHITEHALL PLANT</t>
  </si>
  <si>
    <t>18052</t>
  </si>
  <si>
    <t>5160 MAIN ST.</t>
  </si>
  <si>
    <t>LEHIGH COUNTY</t>
  </si>
  <si>
    <t>110001916393</t>
  </si>
  <si>
    <t>LAFARGE NORTH AMERICA INC SEATTLE</t>
  </si>
  <si>
    <t>98106</t>
  </si>
  <si>
    <t>5400 WEST MARGINAL WAY SOUTHWEST</t>
  </si>
  <si>
    <t>110000592010</t>
  </si>
  <si>
    <t>LAFARGE Paulding Plant (INCLUDING SYSTECH ENV CORP)</t>
  </si>
  <si>
    <t>PAULDING</t>
  </si>
  <si>
    <t>45879</t>
  </si>
  <si>
    <t>11435 COUNTY ROAD 176</t>
  </si>
  <si>
    <t>PAULDING COUNTY</t>
  </si>
  <si>
    <t>110000727875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</si>
  <si>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</si>
  <si>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</si>
  <si>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</si>
  <si>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</si>
  <si>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</si>
  <si>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</si>
  <si>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</si>
  <si>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</si>
  <si>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</si>
  <si>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</si>
  <si>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</si>
  <si>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</si>
  <si>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</si>
  <si>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</si>
  <si>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</si>
  <si>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</si>
  <si>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</si>
  <si>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</si>
  <si>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</si>
  <si>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</si>
  <si>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</si>
  <si>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</si>
  <si>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</si>
  <si>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</si>
  <si>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</si>
  <si>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</si>
  <si>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</si>
  <si>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</si>
  <si>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</si>
  <si>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</si>
  <si>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</si>
  <si>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</si>
  <si>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</si>
  <si>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</si>
  <si>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</si>
  <si>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</si>
  <si>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</si>
  <si>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</si>
  <si>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</si>
  <si>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</si>
  <si>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</si>
  <si>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</si>
  <si>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</si>
  <si>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</si>
  <si>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</si>
  <si>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</si>
  <si>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</si>
  <si>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</si>
  <si>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</si>
  <si>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</si>
  <si>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</si>
  <si>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</si>
  <si>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</si>
  <si>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</si>
  <si>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</si>
  <si>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</si>
  <si>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</si>
  <si>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</si>
  <si>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</si>
  <si>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</si>
  <si>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</si>
  <si>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</si>
  <si>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</si>
  <si>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</si>
  <si>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</si>
  <si>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</si>
  <si>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</si>
  <si>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</si>
  <si>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</si>
  <si>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</si>
  <si>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</si>
  <si>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</si>
  <si>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</si>
  <si>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</si>
  <si>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</si>
  <si>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</si>
  <si>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</si>
  <si>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</si>
  <si>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</si>
  <si>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</si>
  <si>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</si>
  <si>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</si>
  <si>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</si>
  <si>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</si>
  <si>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</si>
  <si>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</si>
  <si>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</si>
  <si>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</si>
  <si>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</si>
  <si>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</si>
  <si>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</si>
  <si>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</si>
  <si>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</si>
  <si>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</si>
  <si>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</si>
  <si>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</si>
  <si>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</si>
  <si>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</si>
  <si>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</si>
  <si>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</si>
  <si>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</si>
  <si>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</si>
  <si>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</si>
  <si>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</si>
  <si>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</si>
  <si>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</si>
  <si>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</si>
  <si>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</si>
  <si>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</si>
  <si>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</si>
  <si>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</si>
  <si>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</si>
  <si>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</si>
  <si>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</si>
  <si>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</si>
  <si>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</si>
  <si>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</si>
  <si>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</si>
  <si>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</si>
  <si>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</si>
  <si>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</si>
  <si>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</si>
  <si>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</si>
  <si>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</si>
  <si>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</si>
  <si>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</si>
  <si>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</si>
  <si>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</si>
  <si>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</si>
  <si>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</si>
  <si>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</si>
  <si>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</si>
  <si>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</si>
  <si>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</si>
  <si>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</si>
  <si>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</si>
  <si>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</si>
  <si>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</si>
  <si>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</si>
  <si>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</si>
  <si>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</si>
  <si>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</si>
  <si>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</si>
  <si>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</si>
  <si>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</si>
  <si>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</si>
  <si>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</si>
  <si>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</si>
  <si>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</si>
  <si>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</si>
  <si>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</si>
  <si>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</si>
  <si>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</si>
  <si>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</si>
  <si>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</si>
  <si>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</si>
  <si>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110043807075</t>
  </si>
  <si>
    <t>LAUGHLIN LANDFILL</t>
  </si>
  <si>
    <t>LAUGHLIN</t>
  </si>
  <si>
    <t>89028</t>
  </si>
  <si>
    <t>6000 Camel Trail Drive</t>
  </si>
  <si>
    <t>110060876912</t>
  </si>
  <si>
    <t>LAUREL HIGHLANDS LANDFILL</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</si>
  <si>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</si>
  <si>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</si>
  <si>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</si>
  <si>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</si>
  <si>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</si>
  <si>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</si>
  <si>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</si>
  <si>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</si>
  <si>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</si>
  <si>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</si>
  <si>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</si>
  <si>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</si>
  <si>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</si>
  <si>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8902 SW 11th STREET</t>
  </si>
  <si>
    <t>110000504240</t>
  </si>
  <si>
    <t>LBC Houston LP</t>
  </si>
  <si>
    <t>Seabrook</t>
  </si>
  <si>
    <t>77586</t>
  </si>
  <si>
    <t>11666 Port Road</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</si>
  <si>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</si>
  <si>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</si>
  <si>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</si>
  <si>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</si>
  <si>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</si>
  <si>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</si>
  <si>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</si>
  <si>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</si>
  <si>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</si>
  <si>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</si>
  <si>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</si>
  <si>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</si>
  <si>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</si>
  <si>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</si>
  <si>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</si>
  <si>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</si>
  <si>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</si>
  <si>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</si>
  <si>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</si>
  <si>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</si>
  <si>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</si>
  <si>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</si>
  <si>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</si>
  <si>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</si>
  <si>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</si>
  <si>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</si>
  <si>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</si>
  <si>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</si>
  <si>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</si>
  <si>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</si>
  <si>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</si>
  <si>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</si>
  <si>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</si>
  <si>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</si>
  <si>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</si>
  <si>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</si>
  <si>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</si>
  <si>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</si>
  <si>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</si>
  <si>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</si>
  <si>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</si>
  <si>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</si>
  <si>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</si>
  <si>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</si>
  <si>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</si>
  <si>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</si>
  <si>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</si>
  <si>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</si>
  <si>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</si>
  <si>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</si>
  <si>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110000401459</t>
  </si>
  <si>
    <t>LOGANSPORT</t>
  </si>
  <si>
    <t>46947</t>
  </si>
  <si>
    <t>3084 W CR 225 S</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</si>
  <si>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</si>
  <si>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</si>
  <si>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</si>
  <si>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</si>
  <si>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</si>
  <si>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</si>
  <si>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</si>
  <si>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</si>
  <si>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</si>
  <si>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</si>
  <si>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</si>
  <si>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</si>
  <si>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</si>
  <si>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</si>
  <si>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</si>
  <si>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</si>
  <si>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</si>
  <si>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</si>
  <si>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</si>
  <si>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</si>
  <si>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</si>
  <si>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</si>
  <si>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</si>
  <si>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</si>
  <si>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</si>
  <si>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</si>
  <si>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</si>
  <si>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</si>
  <si>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</si>
  <si>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</si>
  <si>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</si>
  <si>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</si>
  <si>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</si>
  <si>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</si>
  <si>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</si>
  <si>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</si>
  <si>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</si>
  <si>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</si>
  <si>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</si>
  <si>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</si>
  <si>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</si>
  <si>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</si>
  <si>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</si>
  <si>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</si>
  <si>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</si>
  <si>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</si>
  <si>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</si>
  <si>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</si>
  <si>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</si>
  <si>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</si>
  <si>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</si>
  <si>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</si>
  <si>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</si>
  <si>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</si>
  <si>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</si>
  <si>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</si>
  <si>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</si>
  <si>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</si>
  <si>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</si>
  <si>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</si>
  <si>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</si>
  <si>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</si>
  <si>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</si>
  <si>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</si>
  <si>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</si>
  <si>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</si>
  <si>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</si>
  <si>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</si>
  <si>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</si>
  <si>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</si>
  <si>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</si>
  <si>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</si>
  <si>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</si>
  <si>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</si>
  <si>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</si>
  <si>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</si>
  <si>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</si>
  <si>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</si>
  <si>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</si>
  <si>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</si>
  <si>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</si>
  <si>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</si>
  <si>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</si>
  <si>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</si>
  <si>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</si>
  <si>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</si>
  <si>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</si>
  <si>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</si>
  <si>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</si>
  <si>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</si>
  <si>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</si>
  <si>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</si>
  <si>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</si>
  <si>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</si>
  <si>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</si>
  <si>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</si>
  <si>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</si>
  <si>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</si>
  <si>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</si>
  <si>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</si>
  <si>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</si>
  <si>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</si>
  <si>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</si>
  <si>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</si>
  <si>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</si>
  <si>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</si>
  <si>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</si>
  <si>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</si>
  <si>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PENOBSCOT</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</si>
  <si>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</si>
  <si>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</si>
  <si>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</si>
  <si>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</si>
  <si>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</si>
  <si>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</si>
  <si>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</si>
  <si>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</si>
  <si>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</si>
  <si>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</si>
  <si>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</si>
  <si>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</si>
  <si>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</si>
  <si>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</si>
  <si>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</si>
  <si>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</si>
  <si>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</si>
  <si>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</si>
  <si>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</si>
  <si>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</si>
  <si>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</si>
  <si>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</si>
  <si>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</si>
  <si>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</si>
  <si>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</si>
  <si>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</si>
  <si>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</si>
  <si>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</si>
  <si>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</si>
  <si>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</si>
  <si>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</si>
  <si>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</si>
  <si>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</si>
  <si>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</si>
  <si>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</si>
  <si>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</si>
  <si>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</si>
  <si>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</si>
  <si>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</si>
  <si>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</si>
  <si>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</si>
  <si>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</si>
  <si>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</si>
  <si>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</si>
  <si>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</si>
  <si>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</si>
  <si>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</si>
  <si>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</si>
  <si>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</si>
  <si>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</si>
  <si>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</si>
  <si>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</si>
  <si>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</si>
  <si>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</si>
  <si>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</si>
  <si>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</si>
  <si>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</si>
  <si>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</si>
  <si>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</si>
  <si>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110018950982</t>
  </si>
  <si>
    <t>LOCKHEED MARTIN AERONAUTICS COMPANY</t>
  </si>
  <si>
    <t>93599</t>
  </si>
  <si>
    <t>1011 LOCKHEED WAY</t>
  </si>
  <si>
    <t>110000609306</t>
  </si>
  <si>
    <t>LOCKHEED MARTIN MISSILES &amp; SPACE</t>
  </si>
  <si>
    <t>1111 LOCKHEED MARTIN WAY</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</si>
  <si>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</si>
  <si>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</si>
  <si>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</si>
  <si>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</si>
  <si>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</si>
  <si>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</si>
  <si>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</si>
  <si>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</si>
  <si>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</si>
  <si>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</si>
  <si>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</si>
  <si>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</si>
  <si>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</si>
  <si>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</si>
  <si>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</si>
  <si>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</si>
  <si>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</si>
  <si>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</si>
  <si>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</si>
  <si>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</si>
  <si>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</si>
  <si>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</si>
  <si>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</si>
  <si>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</si>
  <si>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110000769721</t>
  </si>
  <si>
    <t>LONGHORN GLASS MANUFACTURING LP</t>
  </si>
  <si>
    <t>4202 FIDELITY STREET</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</si>
  <si>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</si>
  <si>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</si>
  <si>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</si>
  <si>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</si>
  <si>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</si>
  <si>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</si>
  <si>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</si>
  <si>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</si>
  <si>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</si>
  <si>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</si>
  <si>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</si>
  <si>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</si>
  <si>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</si>
  <si>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</si>
  <si>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</si>
  <si>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</si>
  <si>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</si>
  <si>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</si>
  <si>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</si>
  <si>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</si>
  <si>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</si>
  <si>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</si>
  <si>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</si>
  <si>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</si>
  <si>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</si>
  <si>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</si>
  <si>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</si>
  <si>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</si>
  <si>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</si>
  <si>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</si>
  <si>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</si>
  <si>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</si>
  <si>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</si>
  <si>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</si>
  <si>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</si>
  <si>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</si>
  <si>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</si>
  <si>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</si>
  <si>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</si>
  <si>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</si>
  <si>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</si>
  <si>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</si>
  <si>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</si>
  <si>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</si>
  <si>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</si>
  <si>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</si>
  <si>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</si>
  <si>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</si>
  <si>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</si>
  <si>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</si>
  <si>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</si>
  <si>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</si>
  <si>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</si>
  <si>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</si>
  <si>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</si>
  <si>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</si>
  <si>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</si>
  <si>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</si>
  <si>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</si>
  <si>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</si>
  <si>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</si>
  <si>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</si>
  <si>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</si>
  <si>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</si>
  <si>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</si>
  <si>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</si>
  <si>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</si>
  <si>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</si>
  <si>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</si>
  <si>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</si>
  <si>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</si>
  <si>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</si>
  <si>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</si>
  <si>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</si>
  <si>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</si>
  <si>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</si>
  <si>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</si>
  <si>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</si>
  <si>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</si>
  <si>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</si>
  <si>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</si>
  <si>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</si>
  <si>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</si>
  <si>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</si>
  <si>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</si>
  <si>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</si>
  <si>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</si>
  <si>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</si>
  <si>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</si>
  <si>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</si>
  <si>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</si>
  <si>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</si>
  <si>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</si>
  <si>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</si>
  <si>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</si>
  <si>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</si>
  <si>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</si>
  <si>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</si>
  <si>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</si>
  <si>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</si>
  <si>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</si>
  <si>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</si>
  <si>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</si>
  <si>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</si>
  <si>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</si>
  <si>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</si>
  <si>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</si>
  <si>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</si>
  <si>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</si>
  <si>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</si>
  <si>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</si>
  <si>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</si>
  <si>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</si>
  <si>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</si>
  <si>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</si>
  <si>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</si>
  <si>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</si>
  <si>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</si>
  <si>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</si>
  <si>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</si>
  <si>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</si>
  <si>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</si>
  <si>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</si>
  <si>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</si>
  <si>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</si>
  <si>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</si>
  <si>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</si>
  <si>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</si>
  <si>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</si>
  <si>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</si>
  <si>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</si>
  <si>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</si>
  <si>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</si>
  <si>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</si>
  <si>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</si>
  <si>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</si>
  <si>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</si>
  <si>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</si>
  <si>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</si>
  <si>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</si>
  <si>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</si>
  <si>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</si>
  <si>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110000440470</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</si>
  <si>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</si>
  <si>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</si>
  <si>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</si>
  <si>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</si>
  <si>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</si>
  <si>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</si>
  <si>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</si>
  <si>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</si>
  <si>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</si>
  <si>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</si>
  <si>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</si>
  <si>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</si>
  <si>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</si>
  <si>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</si>
  <si>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</si>
  <si>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</si>
  <si>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</si>
  <si>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</si>
  <si>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</si>
  <si>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</si>
  <si>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</si>
  <si>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</si>
  <si>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</si>
  <si>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</si>
  <si>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</si>
  <si>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</si>
  <si>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</si>
  <si>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</si>
  <si>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</si>
  <si>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</si>
  <si>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</si>
  <si>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</si>
  <si>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</si>
  <si>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</si>
  <si>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</si>
  <si>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</si>
  <si>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</si>
  <si>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UMATILLA</t>
  </si>
  <si>
    <t>32784</t>
  </si>
  <si>
    <t>39001 GOLDEN GEM DRIVE</t>
  </si>
  <si>
    <t>110035782891</t>
  </si>
  <si>
    <t>Lake Hubbard</t>
  </si>
  <si>
    <t>555 BARNES RD</t>
  </si>
  <si>
    <t>110012515894</t>
  </si>
  <si>
    <t>Lake Road Generating Company</t>
  </si>
  <si>
    <t>DAYVILLE</t>
  </si>
  <si>
    <t>56 ALEXANDER PARKWAY</t>
  </si>
  <si>
    <t>110014466069</t>
  </si>
  <si>
    <t>Lake Road Generating Station</t>
  </si>
  <si>
    <t>ST JOSEPH</t>
  </si>
  <si>
    <t>64504</t>
  </si>
  <si>
    <t>1413 LOWER LAKE RD</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</si>
  <si>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</si>
  <si>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</si>
  <si>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</si>
  <si>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</si>
  <si>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</si>
  <si>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</si>
  <si>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</si>
  <si>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</si>
  <si>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</si>
  <si>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</si>
  <si>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</si>
  <si>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</si>
  <si>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</si>
  <si>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</si>
  <si>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</si>
  <si>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</si>
  <si>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</si>
  <si>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</si>
  <si>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</si>
  <si>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</si>
  <si>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</si>
  <si>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</si>
  <si>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</si>
  <si>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</si>
  <si>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</si>
  <si>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</si>
  <si>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LAMAR</t>
  </si>
  <si>
    <t>81052</t>
  </si>
  <si>
    <t>100 N SECOND ST</t>
  </si>
  <si>
    <t>Prowers</t>
  </si>
  <si>
    <t>110043815404</t>
  </si>
  <si>
    <t>Lamar Compressor Station</t>
  </si>
  <si>
    <t>75462</t>
  </si>
  <si>
    <t>5528 Hwy 24</t>
  </si>
  <si>
    <t>110005975098</t>
  </si>
  <si>
    <t>Lamar Power (Paris)</t>
  </si>
  <si>
    <t>PARIS</t>
  </si>
  <si>
    <t>3205 FM 137</t>
  </si>
  <si>
    <t>110015451125</t>
  </si>
  <si>
    <t>Lamb Weston Inc</t>
  </si>
  <si>
    <t>Quincy</t>
  </si>
  <si>
    <t>98848</t>
  </si>
  <si>
    <t>1005 E Street SW</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</si>
  <si>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</si>
  <si>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</si>
  <si>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</si>
  <si>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</si>
  <si>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</si>
  <si>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</si>
  <si>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</si>
  <si>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</si>
  <si>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</si>
  <si>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</si>
  <si>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</si>
  <si>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</si>
  <si>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</si>
  <si>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</si>
  <si>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</si>
  <si>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</si>
  <si>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</si>
  <si>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110013666372</t>
  </si>
  <si>
    <t>Lambie Energy Center</t>
  </si>
  <si>
    <t>5975 LAMBIE ROAD</t>
  </si>
  <si>
    <t>110055518863</t>
  </si>
  <si>
    <t>Lancaster Ranch Compressor Station and Treating Facility</t>
  </si>
  <si>
    <t>Derby</t>
  </si>
  <si>
    <t>9322 East Hwy 85</t>
  </si>
  <si>
    <t>FRIO COUNTY</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</si>
  <si>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</si>
  <si>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</si>
  <si>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</si>
  <si>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</si>
  <si>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</si>
  <si>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</si>
  <si>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</si>
  <si>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</si>
  <si>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</si>
  <si>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</si>
  <si>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</si>
  <si>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</si>
  <si>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</si>
  <si>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110070716088</t>
  </si>
  <si>
    <t>Lane Gas Plant</t>
  </si>
  <si>
    <t>55 Buffalo Grass Rd.</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</si>
  <si>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</si>
  <si>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</si>
  <si>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</si>
  <si>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</si>
  <si>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</si>
  <si>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</si>
  <si>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</si>
  <si>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</si>
  <si>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</si>
  <si>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</si>
  <si>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</si>
  <si>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</si>
  <si>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</si>
  <si>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</si>
  <si>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</si>
  <si>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</si>
  <si>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</si>
  <si>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</si>
  <si>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</si>
  <si>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</si>
  <si>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</si>
  <si>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</si>
  <si>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</si>
  <si>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</si>
  <si>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</si>
  <si>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</si>
  <si>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</si>
  <si>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</si>
  <si>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</si>
  <si>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</si>
  <si>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</si>
  <si>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</si>
  <si>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</si>
  <si>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</si>
  <si>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</si>
  <si>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110065165662</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</si>
  <si>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</si>
  <si>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</si>
  <si>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</si>
  <si>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</si>
  <si>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</si>
  <si>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</si>
  <si>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</si>
  <si>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</si>
  <si>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</si>
  <si>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</si>
  <si>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</si>
  <si>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</si>
  <si>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</si>
  <si>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</si>
  <si>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</si>
  <si>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</si>
  <si>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</si>
  <si>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</si>
  <si>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</si>
  <si>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</si>
  <si>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</si>
  <si>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</si>
  <si>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</si>
  <si>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</si>
  <si>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</si>
  <si>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</si>
  <si>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</si>
  <si>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</si>
  <si>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PO Box 655</t>
  </si>
  <si>
    <t>110013968475</t>
  </si>
  <si>
    <t>Laurel Ridge/Rager Mountain Compressor Station</t>
  </si>
  <si>
    <t>15906</t>
  </si>
  <si>
    <t>555 Dishong Mountain Road</t>
  </si>
  <si>
    <t>110070082280</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</si>
  <si>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</si>
  <si>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</si>
  <si>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</si>
  <si>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</si>
  <si>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</si>
  <si>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</si>
  <si>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</si>
  <si>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</si>
  <si>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</si>
  <si>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</si>
  <si>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</si>
  <si>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</si>
  <si>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</si>
  <si>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</si>
  <si>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</si>
  <si>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</si>
  <si>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</si>
  <si>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</si>
  <si>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</si>
  <si>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</si>
  <si>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</si>
  <si>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</si>
  <si>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</si>
  <si>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</si>
  <si>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110009630168</t>
  </si>
  <si>
    <t>1157 State Route 122 W.</t>
  </si>
  <si>
    <t>110007399537</t>
  </si>
  <si>
    <t>Lee County Generating Station, LLC</t>
  </si>
  <si>
    <t>1674 RED BRICK RD</t>
  </si>
  <si>
    <t>110056382132</t>
  </si>
  <si>
    <t>Leer Mine</t>
  </si>
  <si>
    <t>Grafton</t>
  </si>
  <si>
    <t>26354</t>
  </si>
  <si>
    <t>1200 Tygart Drive</t>
  </si>
  <si>
    <t>110067543466</t>
  </si>
  <si>
    <t>Leesville Cryogenic Processing Plant</t>
  </si>
  <si>
    <t>Dennison</t>
  </si>
  <si>
    <t>44621</t>
  </si>
  <si>
    <t>8349 Azalea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</si>
  <si>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</si>
  <si>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</si>
  <si>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</si>
  <si>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</si>
  <si>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</si>
  <si>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</si>
  <si>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</si>
  <si>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</si>
  <si>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</si>
  <si>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</si>
  <si>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</si>
  <si>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</si>
  <si>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</si>
  <si>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</si>
  <si>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</si>
  <si>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</si>
  <si>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</si>
  <si>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</si>
  <si>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</si>
  <si>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</si>
  <si>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</si>
  <si>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</si>
  <si>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</si>
  <si>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</si>
  <si>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</si>
  <si>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</si>
  <si>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</si>
  <si>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</si>
  <si>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</si>
  <si>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</si>
  <si>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</si>
  <si>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</si>
  <si>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</si>
  <si>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</si>
  <si>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</si>
  <si>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</si>
  <si>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</si>
  <si>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</si>
  <si>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</si>
  <si>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</si>
  <si>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</si>
  <si>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</si>
  <si>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</si>
  <si>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</si>
  <si>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</si>
  <si>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</si>
  <si>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</si>
  <si>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</si>
  <si>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</si>
  <si>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</si>
  <si>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</si>
  <si>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</si>
  <si>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</si>
  <si>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</si>
  <si>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</si>
  <si>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</si>
  <si>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</si>
  <si>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</si>
  <si>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</si>
  <si>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</si>
  <si>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</si>
  <si>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</si>
  <si>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</si>
  <si>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</si>
  <si>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</si>
  <si>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</si>
  <si>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</si>
  <si>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</si>
  <si>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</si>
  <si>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</si>
  <si>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</si>
  <si>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</si>
  <si>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</si>
  <si>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</si>
  <si>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</si>
  <si>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</si>
  <si>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</si>
  <si>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</si>
  <si>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</si>
  <si>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</si>
  <si>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</si>
  <si>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</si>
  <si>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</si>
  <si>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</si>
  <si>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</si>
  <si>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</si>
  <si>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</si>
  <si>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</si>
  <si>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</si>
  <si>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</si>
  <si>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</si>
  <si>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</si>
  <si>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</si>
  <si>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</si>
  <si>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</si>
  <si>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</si>
  <si>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</si>
  <si>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</si>
  <si>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</si>
  <si>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</si>
  <si>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</si>
  <si>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</si>
  <si>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</si>
  <si>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</si>
  <si>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</si>
  <si>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</si>
  <si>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</si>
  <si>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</si>
  <si>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</si>
  <si>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</si>
  <si>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</si>
  <si>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</si>
  <si>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</si>
  <si>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</si>
  <si>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110058239696</t>
  </si>
  <si>
    <t>Light Compressor Station</t>
  </si>
  <si>
    <t>1524 La Quebrada Ranch Road</t>
  </si>
  <si>
    <t>110067273060</t>
  </si>
  <si>
    <t>Lightning Compressor Station</t>
  </si>
  <si>
    <t>73055</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</si>
  <si>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</si>
  <si>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</si>
  <si>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</si>
  <si>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</si>
  <si>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</si>
  <si>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</si>
  <si>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</si>
  <si>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</si>
  <si>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</si>
  <si>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</si>
  <si>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</si>
  <si>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</si>
  <si>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</si>
  <si>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</si>
  <si>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</si>
  <si>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</si>
  <si>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</si>
  <si>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</si>
  <si>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</si>
  <si>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</si>
  <si>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</si>
  <si>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</si>
  <si>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</si>
  <si>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</si>
  <si>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</si>
  <si>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</si>
  <si>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</si>
  <si>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</si>
  <si>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</si>
  <si>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</si>
  <si>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</si>
  <si>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</si>
  <si>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</si>
  <si>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</si>
  <si>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</si>
  <si>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</si>
  <si>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</si>
  <si>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</si>
  <si>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</si>
  <si>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</si>
  <si>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</si>
  <si>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</si>
  <si>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</si>
  <si>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</si>
  <si>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</si>
  <si>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</si>
  <si>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</si>
  <si>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</si>
  <si>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</si>
  <si>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</si>
  <si>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</si>
  <si>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</si>
  <si>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GRADY</t>
  </si>
  <si>
    <t>110002700113</t>
  </si>
  <si>
    <t>Linear Technology Corporation</t>
  </si>
  <si>
    <t>Milpitas</t>
  </si>
  <si>
    <t>95035</t>
  </si>
  <si>
    <t>275 S. Hillview Drive</t>
  </si>
  <si>
    <t>110028157928</t>
  </si>
  <si>
    <t>Linn Energy - Homebase</t>
  </si>
  <si>
    <t>28700 Hovey Hills Road</t>
  </si>
  <si>
    <t>110043803505</t>
  </si>
  <si>
    <t>Linn Energy - West Main Compressor Station</t>
  </si>
  <si>
    <t>Ulysses</t>
  </si>
  <si>
    <t>7822 W, Highway 160</t>
  </si>
  <si>
    <t>GRANT</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</si>
  <si>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</si>
  <si>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</si>
  <si>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</si>
  <si>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</si>
  <si>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</si>
  <si>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</si>
  <si>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</si>
  <si>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</si>
  <si>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</si>
  <si>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</si>
  <si>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</si>
  <si>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</si>
  <si>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</si>
  <si>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</si>
  <si>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</si>
  <si>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</si>
  <si>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</si>
  <si>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</si>
  <si>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</si>
  <si>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</si>
  <si>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</si>
  <si>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</si>
  <si>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</si>
  <si>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</si>
  <si>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</si>
  <si>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</si>
  <si>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</si>
  <si>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</si>
  <si>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</si>
  <si>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</si>
  <si>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</si>
  <si>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</si>
  <si>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</si>
  <si>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</si>
  <si>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</si>
  <si>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</si>
  <si>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</si>
  <si>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</si>
  <si>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</si>
  <si>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</si>
  <si>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</si>
  <si>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</si>
  <si>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</si>
  <si>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</si>
  <si>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</si>
  <si>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</si>
  <si>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</si>
  <si>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</si>
  <si>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</si>
  <si>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</si>
  <si>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</si>
  <si>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</si>
  <si>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</si>
  <si>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</si>
  <si>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</si>
  <si>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</si>
  <si>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</si>
  <si>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</si>
  <si>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</si>
  <si>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</si>
  <si>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</si>
  <si>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</si>
  <si>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</si>
  <si>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</si>
  <si>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</si>
  <si>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</si>
  <si>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</si>
  <si>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</si>
  <si>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</si>
  <si>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</si>
  <si>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</si>
  <si>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</si>
  <si>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</si>
  <si>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</si>
  <si>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</si>
  <si>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</si>
  <si>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</si>
  <si>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</si>
  <si>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</si>
  <si>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</si>
  <si>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</si>
  <si>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</si>
  <si>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</si>
  <si>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</si>
  <si>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</si>
  <si>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</si>
  <si>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</si>
  <si>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</si>
  <si>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</si>
  <si>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</si>
  <si>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110070716021</t>
  </si>
  <si>
    <t>Lone Star Frac 6 &amp; 8</t>
  </si>
  <si>
    <t>110008149672</t>
  </si>
  <si>
    <t>Lone Star Industries, Inc. /dba/ BUZZI UNICEM USA</t>
  </si>
  <si>
    <t>MARYNEAL</t>
  </si>
  <si>
    <t>79535</t>
  </si>
  <si>
    <t>202 County Road 306</t>
  </si>
  <si>
    <t>110070082163</t>
  </si>
  <si>
    <t>Lone Star NGL Fracs 4 &amp; 5</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</si>
  <si>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</si>
  <si>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</si>
  <si>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</si>
  <si>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</si>
  <si>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</si>
  <si>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</si>
  <si>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</si>
  <si>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</si>
  <si>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</si>
  <si>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</si>
  <si>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</si>
  <si>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</si>
  <si>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</si>
  <si>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</si>
  <si>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</si>
  <si>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</si>
  <si>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</si>
  <si>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</si>
  <si>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</si>
  <si>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</si>
  <si>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</si>
  <si>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</si>
  <si>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</si>
  <si>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</si>
  <si>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</si>
  <si>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</si>
  <si>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</si>
  <si>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</si>
  <si>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</si>
  <si>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</si>
  <si>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</si>
  <si>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</si>
  <si>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</si>
  <si>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</si>
  <si>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</si>
  <si>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</si>
  <si>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</si>
  <si>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</si>
  <si>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</si>
  <si>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</si>
  <si>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</si>
  <si>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</si>
  <si>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</si>
  <si>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</si>
  <si>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</si>
  <si>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</si>
  <si>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</si>
  <si>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</si>
  <si>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</si>
  <si>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</si>
  <si>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</si>
  <si>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</si>
  <si>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</si>
  <si>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</si>
  <si>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</si>
  <si>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</si>
  <si>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</si>
  <si>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</si>
  <si>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</si>
  <si>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</si>
  <si>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</si>
  <si>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</si>
  <si>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</si>
  <si>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</si>
  <si>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</si>
  <si>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</si>
  <si>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</si>
  <si>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</si>
  <si>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</si>
  <si>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</si>
  <si>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</si>
  <si>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</si>
  <si>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</si>
  <si>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</si>
  <si>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</si>
  <si>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</si>
  <si>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110070082346</t>
  </si>
  <si>
    <t>Louisiana Pacific Corporation</t>
  </si>
  <si>
    <t>75951</t>
  </si>
  <si>
    <t>5110 U.S. HWY 190E</t>
  </si>
  <si>
    <t>110000448668</t>
  </si>
  <si>
    <t>Louisiana Sugar Refining, LLC</t>
  </si>
  <si>
    <t>Gramercy</t>
  </si>
  <si>
    <t>70052</t>
  </si>
  <si>
    <t>1230 S Fifth Ave POB 625</t>
  </si>
  <si>
    <t>110043790699</t>
  </si>
  <si>
    <t>Louisville Landfill</t>
  </si>
  <si>
    <t>Shakopee</t>
  </si>
  <si>
    <t>3698 130th Street W</t>
  </si>
  <si>
    <t>SCOTT</t>
  </si>
  <si>
    <t>110001950121</t>
  </si>
  <si>
    <t>Lowell Cogeneration Company</t>
  </si>
  <si>
    <t>LOWELL</t>
  </si>
  <si>
    <t>01851</t>
  </si>
  <si>
    <t>282 WESTERN AVE</t>
  </si>
  <si>
    <t>110017810662</t>
  </si>
  <si>
    <t>Lower Mount Bethel Energy</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</si>
  <si>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</si>
  <si>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</si>
  <si>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</si>
  <si>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</si>
  <si>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</si>
  <si>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</si>
  <si>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</si>
  <si>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</si>
  <si>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</si>
  <si>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</si>
  <si>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</si>
  <si>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</si>
  <si>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</si>
  <si>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</si>
  <si>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</si>
  <si>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 COUNTY</t>
  </si>
  <si>
    <t>110067409316</t>
  </si>
  <si>
    <t>Lucius Spar, Keathley Canyon 875 Platform</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</si>
  <si>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</si>
  <si>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</si>
  <si>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</si>
  <si>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</si>
  <si>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</si>
  <si>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</si>
  <si>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</si>
  <si>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</si>
  <si>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</si>
  <si>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</si>
  <si>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</si>
  <si>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</si>
  <si>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</si>
  <si>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</si>
  <si>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</si>
  <si>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</si>
  <si>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</si>
  <si>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</si>
  <si>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</si>
  <si>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</si>
  <si>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</si>
  <si>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</si>
  <si>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</si>
  <si>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</si>
  <si>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</si>
  <si>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</si>
  <si>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</si>
  <si>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</si>
  <si>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</si>
  <si>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17752</t>
  </si>
  <si>
    <t>447 Alexander Drive</t>
  </si>
  <si>
    <t>Lycoming County Resource Management Services</t>
  </si>
  <si>
    <t>M P ERWIN PRODUCTION FACILITY - A &amp; B</t>
  </si>
  <si>
    <t>110043785268</t>
  </si>
  <si>
    <t>MABELVALE</t>
  </si>
  <si>
    <t>72103</t>
  </si>
  <si>
    <t>12303 VYME RIDGE ROAD</t>
  </si>
  <si>
    <t>SALINE</t>
  </si>
  <si>
    <t>110040973426</t>
  </si>
  <si>
    <t>MACPHERSON OIL COMPANY</t>
  </si>
  <si>
    <t>24118 Round Mountain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</si>
  <si>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</si>
  <si>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</si>
  <si>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</si>
  <si>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</si>
  <si>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</si>
  <si>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</si>
  <si>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</si>
  <si>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</si>
  <si>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</si>
  <si>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</si>
  <si>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</si>
  <si>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</si>
  <si>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</si>
  <si>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</si>
  <si>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</si>
  <si>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</si>
  <si>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</si>
  <si>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</si>
  <si>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</si>
  <si>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110070209489</t>
  </si>
  <si>
    <t>MAIN PASS 61 A</t>
  </si>
  <si>
    <t>OFFSHORE</t>
  </si>
  <si>
    <t>110001854093</t>
  </si>
  <si>
    <t>MAINE ENERGY RECOVERY CO INC</t>
  </si>
  <si>
    <t>BIDDEFORD</t>
  </si>
  <si>
    <t>04005</t>
  </si>
  <si>
    <t>3 LINCOLN STREET</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</si>
  <si>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</si>
  <si>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</si>
  <si>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</si>
  <si>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</si>
  <si>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</si>
  <si>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</si>
  <si>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</si>
  <si>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</si>
  <si>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</si>
  <si>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</si>
  <si>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</si>
  <si>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</si>
  <si>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</si>
  <si>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</si>
  <si>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</si>
  <si>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</si>
  <si>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</si>
  <si>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</si>
  <si>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</si>
  <si>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</si>
  <si>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</si>
  <si>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</si>
  <si>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</si>
  <si>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</si>
  <si>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</si>
  <si>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</si>
  <si>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</si>
  <si>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</si>
  <si>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</si>
  <si>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</si>
  <si>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</si>
  <si>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</si>
  <si>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</si>
  <si>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</si>
  <si>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</si>
  <si>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</si>
  <si>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</si>
  <si>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</si>
  <si>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</si>
  <si>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</si>
  <si>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</si>
  <si>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</si>
  <si>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</si>
  <si>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</si>
  <si>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</si>
  <si>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</si>
  <si>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</si>
  <si>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</si>
  <si>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</si>
  <si>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</si>
  <si>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</si>
  <si>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</si>
  <si>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</si>
  <si>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</si>
  <si>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</si>
  <si>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</si>
  <si>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</si>
  <si>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</si>
  <si>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</si>
  <si>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</si>
  <si>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</si>
  <si>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</si>
  <si>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ROBERTSON</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</si>
  <si>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</si>
  <si>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</si>
  <si>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</si>
  <si>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</si>
  <si>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</si>
  <si>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</si>
  <si>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</si>
  <si>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</si>
  <si>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</si>
  <si>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</si>
  <si>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</si>
  <si>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</si>
  <si>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</si>
  <si>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</si>
  <si>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</si>
  <si>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</si>
  <si>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</si>
  <si>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</si>
  <si>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</si>
  <si>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</si>
  <si>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</si>
  <si>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</si>
  <si>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</si>
  <si>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</si>
  <si>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</si>
  <si>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</si>
  <si>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</si>
  <si>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</si>
  <si>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</si>
  <si>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</si>
  <si>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</si>
  <si>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</si>
  <si>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</si>
  <si>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</si>
  <si>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</si>
  <si>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</si>
  <si>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</si>
  <si>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</si>
  <si>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48040</t>
  </si>
  <si>
    <t>2512 BUSHA HIGWAY</t>
  </si>
  <si>
    <t>110037391774</t>
  </si>
  <si>
    <t>MASON CO KY FISCAL COURT</t>
  </si>
  <si>
    <t>7055 CLARKSON-SHERMAN RD MAYSVILLE</t>
  </si>
  <si>
    <t>MASON</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</si>
  <si>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</si>
  <si>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</si>
  <si>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</si>
  <si>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</si>
  <si>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</si>
  <si>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</si>
  <si>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</si>
  <si>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</si>
  <si>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</si>
  <si>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</si>
  <si>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</si>
  <si>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</si>
  <si>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</si>
  <si>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</si>
  <si>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</si>
  <si>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</si>
  <si>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</si>
  <si>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</si>
  <si>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</si>
  <si>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</si>
  <si>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</si>
  <si>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</si>
  <si>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</si>
  <si>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</si>
  <si>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</si>
  <si>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</si>
  <si>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</si>
  <si>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</si>
  <si>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</si>
  <si>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</si>
  <si>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</si>
  <si>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1165 Elkview Drive</t>
  </si>
  <si>
    <t>110000614675</t>
  </si>
  <si>
    <t>MAYO MEDICAL CENTER - ROCHESTER</t>
  </si>
  <si>
    <t>55905</t>
  </si>
  <si>
    <t>200 1st St. SW</t>
  </si>
  <si>
    <t>OLMSTED COUNTY</t>
  </si>
  <si>
    <t>110034377564</t>
  </si>
  <si>
    <t>MAYPEARL CMP STN</t>
  </si>
  <si>
    <t>MAYPEARL</t>
  </si>
  <si>
    <t>76064</t>
  </si>
  <si>
    <t>2 MI SW OF MAYPEARL ON FM 916 BETWEEN GAS PLANT RD AND BRINKLEY RD</t>
  </si>
  <si>
    <t>110043790715</t>
  </si>
  <si>
    <t>MBI NGLP Mont Belvieu Plant</t>
  </si>
  <si>
    <t>9900 FM1942</t>
  </si>
  <si>
    <t>110067409192</t>
  </si>
  <si>
    <t>MC 254 A-Delta House</t>
  </si>
  <si>
    <t>110055518373</t>
  </si>
  <si>
    <t>MC 365 A (Corral)</t>
  </si>
  <si>
    <t>110070525485</t>
  </si>
  <si>
    <t>MC 437</t>
  </si>
  <si>
    <t>110055507492</t>
  </si>
  <si>
    <t>MC 736 A-Thunder Hawk (Complex ID # 2045)</t>
  </si>
  <si>
    <t>110055519906</t>
  </si>
  <si>
    <t>MC 773 A (Devils Tower)</t>
  </si>
  <si>
    <t>110043801794</t>
  </si>
  <si>
    <t>MC 807 A</t>
  </si>
  <si>
    <t>110063745149</t>
  </si>
  <si>
    <t>MC 807 B</t>
  </si>
  <si>
    <t>110043787088</t>
  </si>
  <si>
    <t>MC 809 A</t>
  </si>
  <si>
    <t>110070082057</t>
  </si>
  <si>
    <t>MC Mining, LLC</t>
  </si>
  <si>
    <t>West Pikeville</t>
  </si>
  <si>
    <t>4126 Hwy 194</t>
  </si>
  <si>
    <t>MC941</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</si>
  <si>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</si>
  <si>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</si>
  <si>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</si>
  <si>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</si>
  <si>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</si>
  <si>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</si>
  <si>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</si>
  <si>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</si>
  <si>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</si>
  <si>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</si>
  <si>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</si>
  <si>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</si>
  <si>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</si>
  <si>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</si>
  <si>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</si>
  <si>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</si>
  <si>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</si>
  <si>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</si>
  <si>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</si>
  <si>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</si>
  <si>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</si>
  <si>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</si>
  <si>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</si>
  <si>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</si>
  <si>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</si>
  <si>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</si>
  <si>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</si>
  <si>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</si>
  <si>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</si>
  <si>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</si>
  <si>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</si>
  <si>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</si>
  <si>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</si>
  <si>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</si>
  <si>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</si>
  <si>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</si>
  <si>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</si>
  <si>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</si>
  <si>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</si>
  <si>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</si>
  <si>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</si>
  <si>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</si>
  <si>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</si>
  <si>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</si>
  <si>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</si>
  <si>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</si>
  <si>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110055511361</t>
  </si>
  <si>
    <t>MCKNIGHT CMP STN</t>
  </si>
  <si>
    <t>75652</t>
  </si>
  <si>
    <t>Rusk</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</si>
  <si>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</si>
  <si>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</si>
  <si>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</si>
  <si>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</si>
  <si>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</si>
  <si>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</si>
  <si>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</si>
  <si>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</si>
  <si>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</si>
  <si>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</si>
  <si>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</si>
  <si>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</si>
  <si>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</si>
  <si>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</si>
  <si>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</si>
  <si>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</si>
  <si>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</si>
  <si>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</si>
  <si>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</si>
  <si>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</si>
  <si>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</si>
  <si>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</si>
  <si>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</si>
  <si>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</si>
  <si>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</si>
  <si>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</si>
  <si>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</si>
  <si>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</si>
  <si>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</si>
  <si>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</si>
  <si>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</si>
  <si>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</si>
  <si>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</si>
  <si>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</si>
  <si>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</si>
  <si>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</si>
  <si>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</si>
  <si>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</si>
  <si>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</si>
  <si>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</si>
  <si>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</si>
  <si>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</si>
  <si>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</si>
  <si>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</si>
  <si>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</si>
  <si>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</si>
  <si>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</si>
  <si>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</si>
  <si>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</si>
  <si>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</si>
  <si>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</si>
  <si>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</si>
  <si>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</si>
  <si>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</si>
  <si>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545 Mashaw Dr.</t>
  </si>
  <si>
    <t>110039636187</t>
  </si>
  <si>
    <t>MEP Station 4 Vicksburg, MS</t>
  </si>
  <si>
    <t>EDWARDS</t>
  </si>
  <si>
    <t>39066</t>
  </si>
  <si>
    <t>4585 SMITH STATION ROAD</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</si>
  <si>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</si>
  <si>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</si>
  <si>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</si>
  <si>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</si>
  <si>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</si>
  <si>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</si>
  <si>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</si>
  <si>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</si>
  <si>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</si>
  <si>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</si>
  <si>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</si>
  <si>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</si>
  <si>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</si>
  <si>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</si>
  <si>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</si>
  <si>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</si>
  <si>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</si>
  <si>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</si>
  <si>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</si>
  <si>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</si>
  <si>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</si>
  <si>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</si>
  <si>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</si>
  <si>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</si>
  <si>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</si>
  <si>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</si>
  <si>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</si>
  <si>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</si>
  <si>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</si>
  <si>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</si>
  <si>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</si>
  <si>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</si>
  <si>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</si>
  <si>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</si>
  <si>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</si>
  <si>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</si>
  <si>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</si>
  <si>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</si>
  <si>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</si>
  <si>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</si>
  <si>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110070492373</t>
  </si>
  <si>
    <t>MERION INNOVATION I LLC &amp; MERION INNOVATION III LLC</t>
  </si>
  <si>
    <t>411 SWEDELAND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</si>
  <si>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</si>
  <si>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</si>
  <si>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</si>
  <si>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</si>
  <si>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</si>
  <si>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</si>
  <si>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</si>
  <si>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</si>
  <si>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</si>
  <si>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</si>
  <si>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</si>
  <si>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</si>
  <si>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</si>
  <si>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</si>
  <si>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</si>
  <si>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</si>
  <si>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</si>
  <si>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</si>
  <si>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</si>
  <si>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</si>
  <si>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</si>
  <si>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</si>
  <si>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</si>
  <si>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</si>
  <si>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</si>
  <si>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</si>
  <si>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</si>
  <si>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</si>
  <si>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</si>
  <si>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</si>
  <si>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</si>
  <si>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</si>
  <si>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</si>
  <si>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</si>
  <si>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</si>
  <si>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</si>
  <si>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</si>
  <si>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</si>
  <si>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</si>
  <si>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</si>
  <si>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</si>
  <si>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</si>
  <si>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</si>
  <si>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</si>
  <si>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</si>
  <si>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</si>
  <si>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</si>
  <si>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</si>
  <si>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</si>
  <si>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</si>
  <si>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</si>
  <si>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</si>
  <si>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</si>
  <si>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</si>
  <si>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</si>
  <si>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</si>
  <si>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110041404325</t>
  </si>
  <si>
    <t>MGS Platform C</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</si>
  <si>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</si>
  <si>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</si>
  <si>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</si>
  <si>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</si>
  <si>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</si>
  <si>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</si>
  <si>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</si>
  <si>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</si>
  <si>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</si>
  <si>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</si>
  <si>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</si>
  <si>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</si>
  <si>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</si>
  <si>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</si>
  <si>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110055508188</t>
  </si>
  <si>
    <t>MI 622 C (Complex ID # 10225)</t>
  </si>
  <si>
    <t>110042035847</t>
  </si>
  <si>
    <t>MIAMI UNIVERSITY (1409090081)</t>
  </si>
  <si>
    <t>45056</t>
  </si>
  <si>
    <t>101 South Fisher Drive</t>
  </si>
  <si>
    <t>110000454197</t>
  </si>
  <si>
    <t>MICHELIN NORTH AMERICA ARDMORE PLANT</t>
  </si>
  <si>
    <t>ARDMORE</t>
  </si>
  <si>
    <t>73401</t>
  </si>
  <si>
    <t>1101 Michelin RD.</t>
  </si>
  <si>
    <t>110043972323</t>
  </si>
  <si>
    <t>MICHIGAN STATE UNIVERSITY</t>
  </si>
  <si>
    <t>EAST LANSING</t>
  </si>
  <si>
    <t>48824</t>
  </si>
  <si>
    <t>354 Service Rd.</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</si>
  <si>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</si>
  <si>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</si>
  <si>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</si>
  <si>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</si>
  <si>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</si>
  <si>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</si>
  <si>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</si>
  <si>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</si>
  <si>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</si>
  <si>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</si>
  <si>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</si>
  <si>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</si>
  <si>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</si>
  <si>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</si>
  <si>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</si>
  <si>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</si>
  <si>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</si>
  <si>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</si>
  <si>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</si>
  <si>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</si>
  <si>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</si>
  <si>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</si>
  <si>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</si>
  <si>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</si>
  <si>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</si>
  <si>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</si>
  <si>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</si>
  <si>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</si>
  <si>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</si>
  <si>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</si>
  <si>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</si>
  <si>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</si>
  <si>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</si>
  <si>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</si>
  <si>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</si>
  <si>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</si>
  <si>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</si>
  <si>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</si>
  <si>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</si>
  <si>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</si>
  <si>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</si>
  <si>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</si>
  <si>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</si>
  <si>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</si>
  <si>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</si>
  <si>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</si>
  <si>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</si>
  <si>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</si>
  <si>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</si>
  <si>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</si>
  <si>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</si>
  <si>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</si>
  <si>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</si>
  <si>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</si>
  <si>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</si>
  <si>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</si>
  <si>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</si>
  <si>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</si>
  <si>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</si>
  <si>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</si>
  <si>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</si>
  <si>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</si>
  <si>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</si>
  <si>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</si>
  <si>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</si>
  <si>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</si>
  <si>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</si>
  <si>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</si>
  <si>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</si>
  <si>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</si>
  <si>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</si>
  <si>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</si>
  <si>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</si>
  <si>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</si>
  <si>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110017396414</t>
  </si>
  <si>
    <t>MIDWAY-SUNSET COGENERATION CO.</t>
  </si>
  <si>
    <t>FELLOWS</t>
  </si>
  <si>
    <t>3466 CROCKER SPRGS RD</t>
  </si>
  <si>
    <t>110056986016</t>
  </si>
  <si>
    <t>MILLER Compressor Station</t>
  </si>
  <si>
    <t>New Milford</t>
  </si>
  <si>
    <t>18834</t>
  </si>
  <si>
    <t>363 Miller Rd</t>
  </si>
  <si>
    <t>110000346000</t>
  </si>
  <si>
    <t>MILLERCOORS LLC - EDEN BREWERY</t>
  </si>
  <si>
    <t>863 E. MEADOW RD.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</si>
  <si>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</si>
  <si>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</si>
  <si>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</si>
  <si>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</si>
  <si>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</si>
  <si>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</si>
  <si>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</si>
  <si>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</si>
  <si>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</si>
  <si>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</si>
  <si>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</si>
  <si>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</si>
  <si>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</si>
  <si>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</si>
  <si>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</si>
  <si>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</si>
  <si>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</si>
  <si>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</si>
  <si>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</si>
  <si>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</si>
  <si>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</si>
  <si>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</si>
  <si>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</si>
  <si>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</si>
  <si>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</si>
  <si>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</si>
  <si>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</si>
  <si>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</si>
  <si>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</si>
  <si>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</si>
  <si>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110028051989</t>
  </si>
  <si>
    <t>MINGO JUNCTION ENERGY CENTER</t>
  </si>
  <si>
    <t>MINGO JUNCTION</t>
  </si>
  <si>
    <t>535 COMMERCIAL ST</t>
  </si>
  <si>
    <t>110045531279</t>
  </si>
  <si>
    <t>MINISINK COMPRESSOR STATION</t>
  </si>
  <si>
    <t>Westtown</t>
  </si>
  <si>
    <t>10998</t>
  </si>
  <si>
    <t>107 Jacobs Road</t>
  </si>
  <si>
    <t>110022356831</t>
  </si>
  <si>
    <t>MINN DAK FARMERS COOPERATIVE</t>
  </si>
  <si>
    <t>7525 RED RIVER RD</t>
  </si>
  <si>
    <t>110022523447</t>
  </si>
  <si>
    <t>MINNESOTA SOYBEAN PROCESSORS - BREWSTER</t>
  </si>
  <si>
    <t>BREWSTER</t>
  </si>
  <si>
    <t>56119</t>
  </si>
  <si>
    <t xml:space="preserve">121 ZEH AVE </t>
  </si>
  <si>
    <t>NOBLES COUNTY</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</si>
  <si>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</si>
  <si>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</si>
  <si>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</si>
  <si>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</si>
  <si>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</si>
  <si>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</si>
  <si>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</si>
  <si>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</si>
  <si>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</si>
  <si>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</si>
  <si>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</si>
  <si>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</si>
  <si>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</si>
  <si>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</si>
  <si>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</si>
  <si>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</si>
  <si>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</si>
  <si>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</si>
  <si>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</si>
  <si>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</si>
  <si>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</si>
  <si>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</si>
  <si>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</si>
  <si>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</si>
  <si>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</si>
  <si>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</si>
  <si>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</si>
  <si>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</si>
  <si>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</si>
  <si>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</si>
  <si>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</si>
  <si>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</si>
  <si>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</si>
  <si>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</si>
  <si>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</si>
  <si>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</si>
  <si>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</si>
  <si>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</si>
  <si>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</si>
  <si>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</si>
  <si>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</si>
  <si>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</si>
  <si>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</si>
  <si>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</si>
  <si>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</si>
  <si>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</si>
  <si>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</si>
  <si>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</si>
  <si>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</si>
  <si>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</si>
  <si>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</si>
  <si>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</si>
  <si>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</si>
  <si>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</si>
  <si>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</si>
  <si>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</si>
  <si>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</si>
  <si>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</si>
  <si>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</si>
  <si>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</si>
  <si>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</si>
  <si>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</si>
  <si>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</si>
  <si>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</si>
  <si>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</si>
  <si>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</si>
  <si>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</si>
  <si>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</si>
  <si>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</si>
  <si>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</si>
  <si>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</si>
  <si>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</si>
  <si>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</si>
  <si>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</si>
  <si>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</si>
  <si>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</si>
  <si>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</si>
  <si>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</si>
  <si>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</si>
  <si>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</si>
  <si>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</si>
  <si>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</si>
  <si>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</si>
  <si>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</si>
  <si>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</si>
  <si>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</si>
  <si>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</si>
  <si>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</si>
  <si>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</si>
  <si>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</si>
  <si>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</si>
  <si>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</si>
  <si>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</si>
  <si>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</si>
  <si>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</si>
  <si>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</si>
  <si>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</si>
  <si>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</si>
  <si>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</si>
  <si>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</si>
  <si>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</si>
  <si>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</si>
  <si>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</si>
  <si>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</si>
  <si>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</si>
  <si>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</si>
  <si>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</si>
  <si>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</si>
  <si>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</si>
  <si>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</si>
  <si>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</si>
  <si>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</si>
  <si>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</si>
  <si>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</si>
  <si>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</si>
  <si>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</si>
  <si>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</si>
  <si>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</si>
  <si>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</si>
  <si>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</si>
  <si>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</si>
  <si>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</si>
  <si>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</si>
  <si>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</si>
  <si>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</si>
  <si>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</si>
  <si>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</si>
  <si>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</si>
  <si>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</si>
  <si>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</si>
  <si>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</si>
  <si>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</si>
  <si>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</si>
  <si>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</si>
  <si>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</si>
  <si>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</si>
  <si>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</si>
  <si>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</si>
  <si>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</si>
  <si>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</si>
  <si>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</si>
  <si>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</si>
  <si>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</si>
  <si>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</si>
  <si>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</si>
  <si>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</si>
  <si>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</si>
  <si>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</si>
  <si>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</si>
  <si>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</si>
  <si>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</si>
  <si>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</si>
  <si>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</si>
  <si>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</si>
  <si>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</si>
  <si>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</si>
  <si>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</si>
  <si>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</si>
  <si>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</si>
  <si>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</si>
  <si>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</si>
  <si>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</si>
  <si>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</si>
  <si>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</si>
  <si>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</si>
  <si>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</si>
  <si>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</si>
  <si>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</si>
  <si>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</si>
  <si>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</si>
  <si>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</si>
  <si>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</si>
  <si>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</si>
  <si>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</si>
  <si>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</si>
  <si>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</si>
  <si>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</si>
  <si>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</si>
  <si>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COUNTY ROAD 35</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</si>
  <si>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</si>
  <si>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</si>
  <si>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</si>
  <si>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</si>
  <si>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</si>
  <si>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</si>
  <si>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</si>
  <si>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</si>
  <si>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</si>
  <si>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</si>
  <si>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</si>
  <si>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</si>
  <si>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</si>
  <si>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</si>
  <si>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</si>
  <si>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</si>
  <si>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</si>
  <si>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</si>
  <si>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</si>
  <si>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</si>
  <si>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</si>
  <si>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</si>
  <si>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</si>
  <si>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</si>
  <si>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</si>
  <si>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</si>
  <si>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</si>
  <si>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</si>
  <si>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</si>
  <si>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</si>
  <si>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</si>
  <si>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</si>
  <si>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</si>
  <si>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</si>
  <si>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</si>
  <si>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</si>
  <si>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</si>
  <si>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</si>
  <si>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</si>
  <si>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</si>
  <si>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</si>
  <si>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</si>
  <si>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</si>
  <si>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</si>
  <si>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</si>
  <si>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</si>
  <si>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</si>
  <si>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</si>
  <si>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110043813576</t>
  </si>
  <si>
    <t>MP 252 A/B</t>
  </si>
  <si>
    <t>110070082271</t>
  </si>
  <si>
    <t>MP 289 C (Complex ID # 23494)</t>
  </si>
  <si>
    <t>110063745167</t>
  </si>
  <si>
    <t>MP 296 B (Complex ID # 22749)</t>
  </si>
  <si>
    <t>110070209442</t>
  </si>
  <si>
    <t>MP 310 A (Complex ID # 23083)</t>
  </si>
  <si>
    <t>110063745318</t>
  </si>
  <si>
    <t>MP 311 B (Complex ID # 22523)</t>
  </si>
  <si>
    <t>110000479376</t>
  </si>
  <si>
    <t>MP Mine Operations LLC</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</si>
  <si>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</si>
  <si>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</si>
  <si>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</si>
  <si>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</si>
  <si>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</si>
  <si>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</si>
  <si>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</si>
  <si>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</si>
  <si>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</si>
  <si>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</si>
  <si>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</si>
  <si>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</si>
  <si>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</si>
  <si>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</si>
  <si>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</si>
  <si>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</si>
  <si>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</si>
  <si>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</si>
  <si>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</si>
  <si>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</si>
  <si>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</si>
  <si>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</si>
  <si>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</si>
  <si>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</si>
  <si>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</si>
  <si>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</si>
  <si>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</si>
  <si>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</si>
  <si>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</si>
  <si>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</si>
  <si>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</si>
  <si>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</si>
  <si>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</si>
  <si>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</si>
  <si>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</si>
  <si>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</si>
  <si>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</si>
  <si>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</si>
  <si>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</si>
  <si>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</si>
  <si>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</si>
  <si>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</si>
  <si>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</si>
  <si>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</si>
  <si>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</si>
  <si>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</si>
  <si>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</si>
  <si>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</si>
  <si>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</si>
  <si>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</si>
  <si>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</si>
  <si>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</si>
  <si>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</si>
  <si>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</si>
  <si>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</si>
  <si>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</si>
  <si>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 COUNTY</t>
  </si>
  <si>
    <t>110037444227</t>
  </si>
  <si>
    <t>MW/MB, LLC</t>
  </si>
  <si>
    <t>1900 Corporate Parkway Boulevard</t>
  </si>
  <si>
    <t>110034275521</t>
  </si>
  <si>
    <t>MYRTLE SPRINGS COMPRESSOR STATION</t>
  </si>
  <si>
    <t>WILLS POINT</t>
  </si>
  <si>
    <t>75169</t>
  </si>
  <si>
    <t>3237 VZCR 3204</t>
  </si>
  <si>
    <t>VAN ZANDT</t>
  </si>
  <si>
    <t>110070069467</t>
  </si>
  <si>
    <t>Macheche Combustion Turbine</t>
  </si>
  <si>
    <t>Lot 10142, Harmon Loop Road (Route 27)</t>
  </si>
  <si>
    <t>110063744925</t>
  </si>
  <si>
    <t>Macksville Compressor Station</t>
  </si>
  <si>
    <t>Macksville</t>
  </si>
  <si>
    <t>67557</t>
  </si>
  <si>
    <t>145 F Road</t>
  </si>
  <si>
    <t>PAWNEE COUNTY</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</si>
  <si>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</si>
  <si>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</si>
  <si>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</si>
  <si>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</si>
  <si>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</si>
  <si>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</si>
  <si>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</si>
  <si>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</si>
  <si>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</si>
  <si>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</si>
  <si>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</si>
  <si>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110063990515</t>
  </si>
  <si>
    <t>Mad Dog. MMS Platform ID 02481, Complex ID 1215-1</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</si>
  <si>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</si>
  <si>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</si>
  <si>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</si>
  <si>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</si>
  <si>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</si>
  <si>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</si>
  <si>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</si>
  <si>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</si>
  <si>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</si>
  <si>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</si>
  <si>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</si>
  <si>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</si>
  <si>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</si>
  <si>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</si>
  <si>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</si>
  <si>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</si>
  <si>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</si>
  <si>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</si>
  <si>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</si>
  <si>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</si>
  <si>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</si>
  <si>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</si>
  <si>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</si>
  <si>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</si>
  <si>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</si>
  <si>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</si>
  <si>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</si>
  <si>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</si>
  <si>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</si>
  <si>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</si>
  <si>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</si>
  <si>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</si>
  <si>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</si>
  <si>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</si>
  <si>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</si>
  <si>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</si>
  <si>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</si>
  <si>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</si>
  <si>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</si>
  <si>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</si>
  <si>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</si>
  <si>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</si>
  <si>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110009113486</t>
  </si>
  <si>
    <t>Magnolia Facility</t>
  </si>
  <si>
    <t>38603</t>
  </si>
  <si>
    <t>352 HIGHWAY 4 WEST</t>
  </si>
  <si>
    <t>110070082324</t>
  </si>
  <si>
    <t>Magnolia LNG, LLC</t>
  </si>
  <si>
    <t>Lake Charles</t>
  </si>
  <si>
    <t>3930 Henry Pugh Blvd</t>
  </si>
  <si>
    <t>110003300990</t>
  </si>
  <si>
    <t>Magnolia Landfill</t>
  </si>
  <si>
    <t>71213</t>
  </si>
  <si>
    <t>110063745363</t>
  </si>
  <si>
    <t>Main Pass 108 A</t>
  </si>
  <si>
    <t>110043811122</t>
  </si>
  <si>
    <t>Main Pass 300 B</t>
  </si>
  <si>
    <t>110070081988</t>
  </si>
  <si>
    <t>Main Pass 41 B O BB</t>
  </si>
  <si>
    <t>110055512850</t>
  </si>
  <si>
    <t>Main Pass 42 D L M</t>
  </si>
  <si>
    <t>110055519540</t>
  </si>
  <si>
    <t>Main Pass 61B Platform</t>
  </si>
  <si>
    <t>110042400666</t>
  </si>
  <si>
    <t>Maine Independence Station</t>
  </si>
  <si>
    <t>VEAZIE</t>
  </si>
  <si>
    <t>04401</t>
  </si>
  <si>
    <t>125 SHORE ROAD</t>
  </si>
  <si>
    <t>Penobscot</t>
  </si>
  <si>
    <t>110055511352</t>
  </si>
  <si>
    <t>Mainline Compressor Station</t>
  </si>
  <si>
    <t>HWY 9, W 2.7 MI S OF Bryceland</t>
  </si>
  <si>
    <t>110043305492</t>
  </si>
  <si>
    <t>Majorsville Gas Plant</t>
  </si>
  <si>
    <t>26036</t>
  </si>
  <si>
    <t>1700 Majorsville Road</t>
  </si>
  <si>
    <t>110057067374</t>
  </si>
  <si>
    <t>Majorsville Station</t>
  </si>
  <si>
    <t>3700 Number 2 Ridge Road</t>
  </si>
  <si>
    <t>110070716091</t>
  </si>
  <si>
    <t>Makena Gas Plant</t>
  </si>
  <si>
    <t>Briggsdale</t>
  </si>
  <si>
    <t>80611</t>
  </si>
  <si>
    <t>110038442539</t>
  </si>
  <si>
    <t>Mako CPF-1</t>
  </si>
  <si>
    <t>Pangburn</t>
  </si>
  <si>
    <t>72121</t>
  </si>
  <si>
    <t>375 Old Mill Road</t>
  </si>
  <si>
    <t>110023013406</t>
  </si>
  <si>
    <t>Malaga Power, LLC</t>
  </si>
  <si>
    <t>93725</t>
  </si>
  <si>
    <t>2611 E NORTH AVE</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</si>
  <si>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</si>
  <si>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</si>
  <si>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</si>
  <si>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</si>
  <si>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</si>
  <si>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</si>
  <si>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</si>
  <si>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</si>
  <si>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</si>
  <si>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</si>
  <si>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</si>
  <si>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</si>
  <si>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110000719937</t>
  </si>
  <si>
    <t>Mallet CO2 Recovery Plant</t>
  </si>
  <si>
    <t>Sundown</t>
  </si>
  <si>
    <t>79372</t>
  </si>
  <si>
    <t>110001922689</t>
  </si>
  <si>
    <t>Malteurop North America Inc</t>
  </si>
  <si>
    <t>53215</t>
  </si>
  <si>
    <t>3830 W Grant St</t>
  </si>
  <si>
    <t>110054620488</t>
  </si>
  <si>
    <t>2800 Great Bear Avenue</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</si>
  <si>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</si>
  <si>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</si>
  <si>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</si>
  <si>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</si>
  <si>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</si>
  <si>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</si>
  <si>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</si>
  <si>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</si>
  <si>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</si>
  <si>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</si>
  <si>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</si>
  <si>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</si>
  <si>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</si>
  <si>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</si>
  <si>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</si>
  <si>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</si>
  <si>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</si>
  <si>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</si>
  <si>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</si>
  <si>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</si>
  <si>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</si>
  <si>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</si>
  <si>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</si>
  <si>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</si>
  <si>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</si>
  <si>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</si>
  <si>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</si>
  <si>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</si>
  <si>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</si>
  <si>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</si>
  <si>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</si>
  <si>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</si>
  <si>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</si>
  <si>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</si>
  <si>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</si>
  <si>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</si>
  <si>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</si>
  <si>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110058135922</t>
  </si>
  <si>
    <t>Mar-Jac Poultry MS, LLC</t>
  </si>
  <si>
    <t>Hattiesburg</t>
  </si>
  <si>
    <t>39401</t>
  </si>
  <si>
    <t>1301 James Street</t>
  </si>
  <si>
    <t>110063743089</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</si>
  <si>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</si>
  <si>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</si>
  <si>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</si>
  <si>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</si>
  <si>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</si>
  <si>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</si>
  <si>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</si>
  <si>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</si>
  <si>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</si>
  <si>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</si>
  <si>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</si>
  <si>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</si>
  <si>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</si>
  <si>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</si>
  <si>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</si>
  <si>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</si>
  <si>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</si>
  <si>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</si>
  <si>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</si>
  <si>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</si>
  <si>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</si>
  <si>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110032885723</t>
  </si>
  <si>
    <t>Marcus Hook Energy Center - MH750</t>
  </si>
  <si>
    <t>Marcus Hook</t>
  </si>
  <si>
    <t>19061</t>
  </si>
  <si>
    <t>100 Green Street</t>
  </si>
  <si>
    <t>110032613401</t>
  </si>
  <si>
    <t>Marianas Energy Company</t>
  </si>
  <si>
    <t>Piti</t>
  </si>
  <si>
    <t>180 Cabras Highway</t>
  </si>
  <si>
    <t>110010263295</t>
  </si>
  <si>
    <t>1462 River Road</t>
  </si>
  <si>
    <t>110054621263</t>
  </si>
  <si>
    <t>Marina Thermal Facility</t>
  </si>
  <si>
    <t>1077 Absecon Blvd</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</si>
  <si>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</si>
  <si>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</si>
  <si>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</si>
  <si>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</si>
  <si>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</si>
  <si>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</si>
  <si>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</si>
  <si>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</si>
  <si>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</si>
  <si>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</si>
  <si>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</si>
  <si>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</si>
  <si>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</si>
  <si>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</si>
  <si>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</si>
  <si>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</si>
  <si>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</si>
  <si>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</si>
  <si>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</si>
  <si>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</si>
  <si>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</si>
  <si>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</si>
  <si>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</si>
  <si>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</si>
  <si>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</si>
  <si>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</si>
  <si>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</si>
  <si>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</si>
  <si>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</si>
  <si>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</si>
  <si>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</si>
  <si>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</si>
  <si>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</si>
  <si>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</si>
  <si>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</si>
  <si>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110058239785</t>
  </si>
  <si>
    <t>Marlin Compressor Stations</t>
  </si>
  <si>
    <t>110070081948</t>
  </si>
  <si>
    <t>Marlin, Platform ID 02481, Complex ID 235-1</t>
  </si>
  <si>
    <t>110070397012</t>
  </si>
  <si>
    <t>Marquette Energy Center</t>
  </si>
  <si>
    <t>Marquette</t>
  </si>
  <si>
    <t>2200 Wright Street</t>
  </si>
  <si>
    <t>110038364221</t>
  </si>
  <si>
    <t>Marquis Energy - Wisconsin, LLC</t>
  </si>
  <si>
    <t>NECEDAH</t>
  </si>
  <si>
    <t>54646</t>
  </si>
  <si>
    <t>N9585 STATE ROAD 80</t>
  </si>
  <si>
    <t>JUNEAU COUNTY</t>
  </si>
  <si>
    <t>110000382666</t>
  </si>
  <si>
    <t>Mars Petcare US, Inc.</t>
  </si>
  <si>
    <t>43228</t>
  </si>
  <si>
    <t>5115 Fisher Road</t>
  </si>
  <si>
    <t>110000320714</t>
  </si>
  <si>
    <t>Mars Wrigley Confectionery US, LLC</t>
  </si>
  <si>
    <t>HACKETTSTOWN</t>
  </si>
  <si>
    <t>07840</t>
  </si>
  <si>
    <t>700 HIGH STREET</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</si>
  <si>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</si>
  <si>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</si>
  <si>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</si>
  <si>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</si>
  <si>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</si>
  <si>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</si>
  <si>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</si>
  <si>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</si>
  <si>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</si>
  <si>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</si>
  <si>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</si>
  <si>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</si>
  <si>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</si>
  <si>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</si>
  <si>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</si>
  <si>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</si>
  <si>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</si>
  <si>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</si>
  <si>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</si>
  <si>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</si>
  <si>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</si>
  <si>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</si>
  <si>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</si>
  <si>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</si>
  <si>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</si>
  <si>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</si>
  <si>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</si>
  <si>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</si>
  <si>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</si>
  <si>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</si>
  <si>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</si>
  <si>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</si>
  <si>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</si>
  <si>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</si>
  <si>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</si>
  <si>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</si>
  <si>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</si>
  <si>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</si>
  <si>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</si>
  <si>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110000334656</t>
  </si>
  <si>
    <t>Martins Creek</t>
  </si>
  <si>
    <t>6605 FOUL RIFT ROAD</t>
  </si>
  <si>
    <t>110043807119</t>
  </si>
  <si>
    <t>Martinsville Sanitary Landfill</t>
  </si>
  <si>
    <t>Martinsville</t>
  </si>
  <si>
    <t>24114</t>
  </si>
  <si>
    <t>225 Arden Circle</t>
  </si>
  <si>
    <t>MARTINSVILLE CITY</t>
  </si>
  <si>
    <t>110070126717</t>
  </si>
  <si>
    <t>Marvin Windows and Doors</t>
  </si>
  <si>
    <t>Warroad</t>
  </si>
  <si>
    <t>56763</t>
  </si>
  <si>
    <t>401 State Ave</t>
  </si>
  <si>
    <t>ROSEAU COUNTY</t>
  </si>
  <si>
    <t>110007347709</t>
  </si>
  <si>
    <t>Mary Ann - 823</t>
  </si>
  <si>
    <t>6000 DEAKLE ROAD</t>
  </si>
  <si>
    <t>110070716094</t>
  </si>
  <si>
    <t>Maryneal Compressor Station</t>
  </si>
  <si>
    <t>110070082273</t>
  </si>
  <si>
    <t>Masonite Corporation</t>
  </si>
  <si>
    <t>MARSHFIELD</t>
  </si>
  <si>
    <t>1401 East 4th St.</t>
  </si>
  <si>
    <t>110019446517</t>
  </si>
  <si>
    <t>Massena Energy Facility</t>
  </si>
  <si>
    <t>ALCOA POWER CANAL ROAD</t>
  </si>
  <si>
    <t>St. Lawrence</t>
  </si>
  <si>
    <t>110067543625</t>
  </si>
  <si>
    <t>Mastronardi Produce</t>
  </si>
  <si>
    <t>270 N. Filmore Road</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</si>
  <si>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</si>
  <si>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</si>
  <si>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</si>
  <si>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</si>
  <si>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</si>
  <si>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</si>
  <si>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</si>
  <si>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</si>
  <si>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</si>
  <si>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</si>
  <si>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</si>
  <si>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</si>
  <si>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</si>
  <si>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</si>
  <si>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</si>
  <si>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</si>
  <si>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</si>
  <si>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</si>
  <si>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</si>
  <si>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</si>
  <si>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</si>
  <si>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</si>
  <si>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</si>
  <si>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</si>
  <si>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</si>
  <si>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</si>
  <si>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</si>
  <si>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</si>
  <si>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</si>
  <si>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</si>
  <si>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</si>
  <si>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</si>
  <si>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</si>
  <si>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</si>
  <si>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</si>
  <si>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</si>
  <si>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</si>
  <si>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</si>
  <si>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</si>
  <si>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</si>
  <si>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</si>
  <si>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</si>
  <si>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</si>
  <si>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</si>
  <si>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110000598005</t>
  </si>
  <si>
    <t>Maverick Tube Corporation</t>
  </si>
  <si>
    <t>Blytheville</t>
  </si>
  <si>
    <t>4950 N. CR 967</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</si>
  <si>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</si>
  <si>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</si>
  <si>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</si>
  <si>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</si>
  <si>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</si>
  <si>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</si>
  <si>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</si>
  <si>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</si>
  <si>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</si>
  <si>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</si>
  <si>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</si>
  <si>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</si>
  <si>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</si>
  <si>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</si>
  <si>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</si>
  <si>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</si>
  <si>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</si>
  <si>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</si>
  <si>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</si>
  <si>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</si>
  <si>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110057382666</t>
  </si>
  <si>
    <t>Mayo Electric Generating Plant</t>
  </si>
  <si>
    <t>27574</t>
  </si>
  <si>
    <t>10660 BOSTON ROAD</t>
  </si>
  <si>
    <t>110056383033</t>
  </si>
  <si>
    <t>McAlester Compressor Station</t>
  </si>
  <si>
    <t>74501</t>
  </si>
  <si>
    <t>Pittsburg</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</si>
  <si>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</si>
  <si>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</si>
  <si>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</si>
  <si>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</si>
  <si>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</si>
  <si>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</si>
  <si>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</si>
  <si>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</si>
  <si>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</si>
  <si>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</si>
  <si>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</si>
  <si>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</si>
  <si>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</si>
  <si>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</si>
  <si>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</si>
  <si>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</si>
  <si>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</si>
  <si>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</si>
  <si>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</si>
  <si>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</si>
  <si>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</si>
  <si>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</si>
  <si>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</si>
  <si>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</si>
  <si>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</si>
  <si>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</si>
  <si>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</si>
  <si>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</si>
  <si>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</si>
  <si>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</si>
  <si>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</si>
  <si>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</si>
  <si>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</si>
  <si>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</si>
  <si>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</si>
  <si>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</si>
  <si>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</si>
  <si>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</si>
  <si>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</si>
  <si>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</si>
  <si>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</si>
  <si>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</si>
  <si>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</si>
  <si>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</si>
  <si>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</si>
  <si>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</si>
  <si>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</si>
  <si>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</si>
  <si>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</si>
  <si>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</si>
  <si>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</si>
  <si>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</si>
  <si>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</si>
  <si>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880 BUTTNER PLACE</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</si>
  <si>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</si>
  <si>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</si>
  <si>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</si>
  <si>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</si>
  <si>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</si>
  <si>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</si>
  <si>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</si>
  <si>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</si>
  <si>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</si>
  <si>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</si>
  <si>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</si>
  <si>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</si>
  <si>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</si>
  <si>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</si>
  <si>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</si>
  <si>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</si>
  <si>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</si>
  <si>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</si>
  <si>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</si>
  <si>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</si>
  <si>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</si>
  <si>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</si>
  <si>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</si>
  <si>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</si>
  <si>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</si>
  <si>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</si>
  <si>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</si>
  <si>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</si>
  <si>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</si>
  <si>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</si>
  <si>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</si>
  <si>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</si>
  <si>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</si>
  <si>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110000411162</t>
  </si>
  <si>
    <t>Mead Johnson Nutrition</t>
  </si>
  <si>
    <t>Zeeland</t>
  </si>
  <si>
    <t>725 East Main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</si>
  <si>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</si>
  <si>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</si>
  <si>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</si>
  <si>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</si>
  <si>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</si>
  <si>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</si>
  <si>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</si>
  <si>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</si>
  <si>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</si>
  <si>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</si>
  <si>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</si>
  <si>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</si>
  <si>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</si>
  <si>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110006846958</t>
  </si>
  <si>
    <t>Medley Landfill</t>
  </si>
  <si>
    <t>MEDLEY</t>
  </si>
  <si>
    <t>9350 NORTHWEST 89TH STREET</t>
  </si>
  <si>
    <t>110055507483</t>
  </si>
  <si>
    <t>Medusa</t>
  </si>
  <si>
    <t>110001949508</t>
  </si>
  <si>
    <t>Medway Station</t>
  </si>
  <si>
    <t>MEDWAY</t>
  </si>
  <si>
    <t>02053</t>
  </si>
  <si>
    <t>9 SUMMER ST</t>
  </si>
  <si>
    <t>110043785204</t>
  </si>
  <si>
    <t>Meeker Compressor Station</t>
  </si>
  <si>
    <t>26100 CR 5</t>
  </si>
  <si>
    <t>110031262069</t>
  </si>
  <si>
    <t>Meeker Gas Plant</t>
  </si>
  <si>
    <t>27991 County Rd 5</t>
  </si>
  <si>
    <t>110000427299</t>
  </si>
  <si>
    <t>Melrose Dairy Proteins, LLC</t>
  </si>
  <si>
    <t>Melrose</t>
  </si>
  <si>
    <t>56352</t>
  </si>
  <si>
    <t>1000 Kraft Drive SE</t>
  </si>
  <si>
    <t>STEARNS COUNTY</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</si>
  <si>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</si>
  <si>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</si>
  <si>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</si>
  <si>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</si>
  <si>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</si>
  <si>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</si>
  <si>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</si>
  <si>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</si>
  <si>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</si>
  <si>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</si>
  <si>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</si>
  <si>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Mentone Gas Plant</t>
  </si>
  <si>
    <t>2261 Pipeline Road</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</si>
  <si>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</si>
  <si>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</si>
  <si>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</si>
  <si>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</si>
  <si>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</si>
  <si>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</si>
  <si>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</si>
  <si>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</si>
  <si>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</si>
  <si>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</si>
  <si>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</si>
  <si>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</si>
  <si>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</si>
  <si>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</si>
  <si>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</si>
  <si>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</si>
  <si>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</si>
  <si>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</si>
  <si>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</si>
  <si>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</si>
  <si>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</si>
  <si>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</si>
  <si>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</si>
  <si>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</si>
  <si>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</si>
  <si>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</si>
  <si>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</si>
  <si>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</si>
  <si>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</si>
  <si>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</si>
  <si>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</si>
  <si>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</si>
  <si>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</si>
  <si>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</si>
  <si>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</si>
  <si>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</si>
  <si>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</si>
  <si>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</si>
  <si>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</si>
  <si>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</si>
  <si>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</si>
  <si>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</si>
  <si>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</si>
  <si>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</si>
  <si>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</si>
  <si>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</si>
  <si>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</si>
  <si>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</si>
  <si>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</si>
  <si>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</si>
  <si>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</si>
  <si>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</si>
  <si>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</si>
  <si>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</si>
  <si>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</si>
  <si>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</si>
  <si>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</si>
  <si>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</si>
  <si>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</si>
  <si>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</si>
  <si>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</si>
  <si>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</si>
  <si>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</si>
  <si>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</si>
  <si>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</si>
  <si>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</si>
  <si>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</si>
  <si>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</si>
  <si>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</si>
  <si>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</si>
  <si>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</si>
  <si>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</si>
  <si>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</si>
  <si>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</si>
  <si>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</si>
  <si>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</si>
  <si>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</si>
  <si>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</si>
  <si>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</si>
  <si>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</si>
  <si>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</si>
  <si>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</si>
  <si>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</si>
  <si>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</si>
  <si>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</si>
  <si>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</si>
  <si>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</si>
  <si>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</si>
  <si>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</si>
  <si>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</si>
  <si>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</si>
  <si>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</si>
  <si>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</si>
  <si>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</si>
  <si>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</si>
  <si>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</si>
  <si>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</si>
  <si>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</si>
  <si>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</si>
  <si>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</si>
  <si>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</si>
  <si>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</si>
  <si>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</si>
  <si>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</si>
  <si>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</si>
  <si>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</si>
  <si>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</si>
  <si>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</si>
  <si>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</si>
  <si>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</si>
  <si>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</si>
  <si>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</si>
  <si>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</si>
  <si>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</si>
  <si>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</si>
  <si>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</si>
  <si>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</si>
  <si>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</si>
  <si>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</si>
  <si>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</si>
  <si>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110070499274</t>
  </si>
  <si>
    <t>Microchip Technology Inc.</t>
  </si>
  <si>
    <t>Tempe</t>
  </si>
  <si>
    <t xml:space="preserve">1200 S. 52nd Street </t>
  </si>
  <si>
    <t>110042273759</t>
  </si>
  <si>
    <t>Microfabrica Inc</t>
  </si>
  <si>
    <t>Van Nuys</t>
  </si>
  <si>
    <t>7911 Haskell Ave</t>
  </si>
  <si>
    <t>110056968376</t>
  </si>
  <si>
    <t>Micron Technology Utah, LLC</t>
  </si>
  <si>
    <t>Lehi</t>
  </si>
  <si>
    <t>84043</t>
  </si>
  <si>
    <t>4000 North Flash Drive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</si>
  <si>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</si>
  <si>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</si>
  <si>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</si>
  <si>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</si>
  <si>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</si>
  <si>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</si>
  <si>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</si>
  <si>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</si>
  <si>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</si>
  <si>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</si>
  <si>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</si>
  <si>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</si>
  <si>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</si>
  <si>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</si>
  <si>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</si>
  <si>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</si>
  <si>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</si>
  <si>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</si>
  <si>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</si>
  <si>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</si>
  <si>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</si>
  <si>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</si>
  <si>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</si>
  <si>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</si>
  <si>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</si>
  <si>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</si>
  <si>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</si>
  <si>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</si>
  <si>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</si>
  <si>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</si>
  <si>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</si>
  <si>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</si>
  <si>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</si>
  <si>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</si>
  <si>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</si>
  <si>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</si>
  <si>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</si>
  <si>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</si>
  <si>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</si>
  <si>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</si>
  <si>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</si>
  <si>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</si>
  <si>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</si>
  <si>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</si>
  <si>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</si>
  <si>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</si>
  <si>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</si>
  <si>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</si>
  <si>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110055510852</t>
  </si>
  <si>
    <t>MidMar West Gas Plant</t>
  </si>
  <si>
    <t>9096 South East 8000</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</si>
  <si>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</si>
  <si>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</si>
  <si>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</si>
  <si>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</si>
  <si>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</si>
  <si>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</si>
  <si>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</si>
  <si>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</si>
  <si>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</si>
  <si>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</si>
  <si>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</si>
  <si>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</si>
  <si>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</si>
  <si>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</si>
  <si>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</si>
  <si>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</si>
  <si>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</si>
  <si>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</si>
  <si>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</si>
  <si>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</si>
  <si>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</si>
  <si>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</si>
  <si>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</si>
  <si>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</si>
  <si>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</si>
  <si>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</si>
  <si>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</si>
  <si>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</si>
  <si>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</si>
  <si>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</si>
  <si>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</si>
  <si>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</si>
  <si>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</si>
  <si>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</si>
  <si>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</si>
  <si>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</si>
  <si>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</si>
  <si>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</si>
  <si>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</si>
  <si>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</si>
  <si>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</si>
  <si>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</si>
  <si>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</si>
  <si>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</si>
  <si>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</si>
  <si>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</si>
  <si>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</si>
  <si>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</si>
  <si>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</si>
  <si>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</si>
  <si>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</si>
  <si>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</si>
  <si>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</si>
  <si>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</si>
  <si>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</si>
  <si>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</si>
  <si>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</si>
  <si>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</si>
  <si>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</si>
  <si>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</si>
  <si>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</si>
  <si>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110006091353</t>
  </si>
  <si>
    <t>Milagro Gas Plant</t>
  </si>
  <si>
    <t>1754 Arroyo Dr,</t>
  </si>
  <si>
    <t>110018248573</t>
  </si>
  <si>
    <t>Milam Recycling and Disposal Facility</t>
  </si>
  <si>
    <t>East Saint Louis</t>
  </si>
  <si>
    <t>601 Madison Road</t>
  </si>
  <si>
    <t>Milan Energy LLC</t>
  </si>
  <si>
    <t>Milan</t>
  </si>
  <si>
    <t>18831</t>
  </si>
  <si>
    <t>56 Gasgen Ln</t>
  </si>
  <si>
    <t>110041981727</t>
  </si>
  <si>
    <t>Milford Compressor Station</t>
  </si>
  <si>
    <t>48042</t>
  </si>
  <si>
    <t>3515 Childs Lake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</si>
  <si>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</si>
  <si>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</si>
  <si>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</si>
  <si>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</si>
  <si>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</si>
  <si>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</si>
  <si>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</si>
  <si>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</si>
  <si>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</si>
  <si>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</si>
  <si>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</si>
  <si>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</si>
  <si>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</si>
  <si>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</si>
  <si>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</si>
  <si>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</si>
  <si>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Millennium - Highland CS</t>
  </si>
  <si>
    <t>Eldred</t>
  </si>
  <si>
    <t>12732</t>
  </si>
  <si>
    <t>NYS Route 5</t>
  </si>
  <si>
    <t>110070082137</t>
  </si>
  <si>
    <t>Millennium Pipeline Company LLC Corning Compressor Station</t>
  </si>
  <si>
    <t>Corning</t>
  </si>
  <si>
    <t>14830</t>
  </si>
  <si>
    <t>4401 College Ave</t>
  </si>
  <si>
    <t>110002028635</t>
  </si>
  <si>
    <t>Millennium Power Partners</t>
  </si>
  <si>
    <t>CHARLTON</t>
  </si>
  <si>
    <t>01507</t>
  </si>
  <si>
    <t>10 SHERWOOD LANE</t>
  </si>
  <si>
    <t>110055521234</t>
  </si>
  <si>
    <t>Miller Compressor Station</t>
  </si>
  <si>
    <t>New Martinsville</t>
  </si>
  <si>
    <t>26155</t>
  </si>
  <si>
    <t>1781 Johnson Ridge Road</t>
  </si>
  <si>
    <t>WETZEL</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</si>
  <si>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</si>
  <si>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</si>
  <si>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</si>
  <si>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</si>
  <si>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</si>
  <si>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</si>
  <si>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</si>
  <si>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</si>
  <si>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</si>
  <si>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</si>
  <si>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</si>
  <si>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</si>
  <si>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</si>
  <si>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</si>
  <si>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</si>
  <si>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</si>
  <si>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</si>
  <si>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</si>
  <si>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</si>
  <si>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</si>
  <si>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</si>
  <si>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</si>
  <si>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</si>
  <si>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</si>
  <si>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</si>
  <si>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</si>
  <si>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</si>
  <si>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</si>
  <si>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</si>
  <si>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</si>
  <si>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</si>
  <si>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</si>
  <si>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</si>
  <si>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</si>
  <si>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</si>
  <si>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</si>
  <si>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</si>
  <si>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</si>
  <si>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</si>
  <si>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</si>
  <si>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</si>
  <si>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</si>
  <si>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</si>
  <si>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</si>
  <si>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</si>
  <si>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</si>
  <si>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</si>
  <si>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</si>
  <si>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</si>
  <si>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</si>
  <si>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</si>
  <si>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</si>
  <si>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</si>
  <si>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</si>
  <si>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</si>
  <si>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</si>
  <si>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</si>
  <si>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</si>
  <si>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</si>
  <si>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110070082058</t>
  </si>
  <si>
    <t>Mississippi Canyon 109 A</t>
  </si>
  <si>
    <t>110043801419</t>
  </si>
  <si>
    <t>Mississippi Canyon 650 A</t>
  </si>
  <si>
    <t>110063697245</t>
  </si>
  <si>
    <t>Mississippi Canyon 724 Gulfstar 1 (Tubular Bells)</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</si>
  <si>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</si>
  <si>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</si>
  <si>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</si>
  <si>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</si>
  <si>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</si>
  <si>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</si>
  <si>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</si>
  <si>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</si>
  <si>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</si>
  <si>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</si>
  <si>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</si>
  <si>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</si>
  <si>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</si>
  <si>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</si>
  <si>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</si>
  <si>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</si>
  <si>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</si>
  <si>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</si>
  <si>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</si>
  <si>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</si>
  <si>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</si>
  <si>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</si>
  <si>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</si>
  <si>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</si>
  <si>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</si>
  <si>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</si>
  <si>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</si>
  <si>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</si>
  <si>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</si>
  <si>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</si>
  <si>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</si>
  <si>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</si>
  <si>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</si>
  <si>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Mittal Steel USA - Indiana Harbor East</t>
  </si>
  <si>
    <t>C,Q,S</t>
  </si>
  <si>
    <t>Metals,Minerals</t>
  </si>
  <si>
    <t>110015744541</t>
  </si>
  <si>
    <t>Mivida Treater Plant</t>
  </si>
  <si>
    <t>110009532737</t>
  </si>
  <si>
    <t>Mizkan America Inc</t>
  </si>
  <si>
    <t>95205</t>
  </si>
  <si>
    <t>1400 EAST WATERLOO ROAD</t>
  </si>
  <si>
    <t>110070716006</t>
  </si>
  <si>
    <t>Mobile 823 A</t>
  </si>
  <si>
    <t>110043786800</t>
  </si>
  <si>
    <t>Mobile 916</t>
  </si>
  <si>
    <t>110055521760</t>
  </si>
  <si>
    <t>Mobile Bay - 823 A</t>
  </si>
  <si>
    <t>30.188952N; -88.163127W</t>
  </si>
  <si>
    <t>110008998709</t>
  </si>
  <si>
    <t>Mobile Bay - Northwest Gulf Platform</t>
  </si>
  <si>
    <t>110070716081</t>
  </si>
  <si>
    <t>110059707367</t>
  </si>
  <si>
    <t>Mobile Bay Onshore Treating Facility</t>
  </si>
  <si>
    <t>6000 Deakle Road</t>
  </si>
  <si>
    <t>110055514689</t>
  </si>
  <si>
    <t>Mobley  Gas Plant</t>
  </si>
  <si>
    <t>14624 North Fork Road</t>
  </si>
  <si>
    <t>110015645514</t>
  </si>
  <si>
    <t>Model Landfill</t>
  </si>
  <si>
    <t>43216</t>
  </si>
  <si>
    <t>3299 Jackson Pike</t>
  </si>
  <si>
    <t>110031482009</t>
  </si>
  <si>
    <t>Modelfill Landfill</t>
  </si>
  <si>
    <t>72209</t>
  </si>
  <si>
    <t>3817 MABELVALE PIKE</t>
  </si>
  <si>
    <t>110034158168</t>
  </si>
  <si>
    <t>Modern Landfill</t>
  </si>
  <si>
    <t>62223</t>
  </si>
  <si>
    <t>3521 CENTERVILLE AVE</t>
  </si>
  <si>
    <t>110035777219</t>
  </si>
  <si>
    <t>Mohave Valley Landfill</t>
  </si>
  <si>
    <t>FORT MOHAVE</t>
  </si>
  <si>
    <t>86426</t>
  </si>
  <si>
    <t>3999 EL RODEO RD</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</si>
  <si>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</si>
  <si>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</si>
  <si>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</si>
  <si>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</si>
  <si>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</si>
  <si>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</si>
  <si>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</si>
  <si>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</si>
  <si>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</si>
  <si>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</si>
  <si>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</si>
  <si>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 COUNTY</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</si>
  <si>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</si>
  <si>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</si>
  <si>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</si>
  <si>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</si>
  <si>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</si>
  <si>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</si>
  <si>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</si>
  <si>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</si>
  <si>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</si>
  <si>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</si>
  <si>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</si>
  <si>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</si>
  <si>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</si>
  <si>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</si>
  <si>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</si>
  <si>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110054620987</t>
  </si>
  <si>
    <t>Monongalia County Mine</t>
  </si>
  <si>
    <t>Monongalia County</t>
  </si>
  <si>
    <t>25760</t>
  </si>
  <si>
    <t>110041074501</t>
  </si>
  <si>
    <t>Monongalia County Preparation Plant</t>
  </si>
  <si>
    <t>WANA</t>
  </si>
  <si>
    <t>26590</t>
  </si>
  <si>
    <t>110007920517</t>
  </si>
  <si>
    <t>Monopod Platform</t>
  </si>
  <si>
    <t>110009575469</t>
  </si>
  <si>
    <t>71201</t>
  </si>
  <si>
    <t>800 PARK AVE</t>
  </si>
  <si>
    <t>110000405927</t>
  </si>
  <si>
    <t>3500 FRONT ST</t>
  </si>
  <si>
    <t>110000336440</t>
  </si>
  <si>
    <t>Monroe Energy, LLC, Trainer Refinery</t>
  </si>
  <si>
    <t>Trainer</t>
  </si>
  <si>
    <t>4101 Post Road</t>
  </si>
  <si>
    <t>110056961480</t>
  </si>
  <si>
    <t>Mont Belvieu Complex</t>
  </si>
  <si>
    <t>10207 FM 1942</t>
  </si>
  <si>
    <t>110057067588</t>
  </si>
  <si>
    <t>Mont Belvieu Fractionators</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</si>
  <si>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</si>
  <si>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</si>
  <si>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</si>
  <si>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</si>
  <si>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</si>
  <si>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</si>
  <si>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</si>
  <si>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</si>
  <si>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</si>
  <si>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</si>
  <si>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</si>
  <si>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</si>
  <si>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</si>
  <si>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</si>
  <si>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</si>
  <si>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</si>
  <si>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</si>
  <si>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</si>
  <si>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</si>
  <si>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</si>
  <si>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</si>
  <si>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</si>
  <si>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</si>
  <si>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</si>
  <si>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</si>
  <si>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</si>
  <si>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</si>
  <si>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</si>
  <si>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</si>
  <si>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</si>
  <si>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</si>
  <si>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</si>
  <si>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</si>
  <si>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</si>
  <si>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</si>
  <si>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</si>
  <si>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</si>
  <si>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</si>
  <si>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</si>
  <si>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</si>
  <si>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110000377976</t>
  </si>
  <si>
    <t>Monument Chemical Kentucky, LLC</t>
  </si>
  <si>
    <t>BRANDENBURG</t>
  </si>
  <si>
    <t>40108</t>
  </si>
  <si>
    <t>2450 OLIN ROAD</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</si>
  <si>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</si>
  <si>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</si>
  <si>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</si>
  <si>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</si>
  <si>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</si>
  <si>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</si>
  <si>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</si>
  <si>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</si>
  <si>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</si>
  <si>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</si>
  <si>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</si>
  <si>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</si>
  <si>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</si>
  <si>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</si>
  <si>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</si>
  <si>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</si>
  <si>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</si>
  <si>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</si>
  <si>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</si>
  <si>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</si>
  <si>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</si>
  <si>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</si>
  <si>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</si>
  <si>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</si>
  <si>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</si>
  <si>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</si>
  <si>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</si>
  <si>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</si>
  <si>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</si>
  <si>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</si>
  <si>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</si>
  <si>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</si>
  <si>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</si>
  <si>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</si>
  <si>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</si>
  <si>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</si>
  <si>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</si>
  <si>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</si>
  <si>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</si>
  <si>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</si>
  <si>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</si>
  <si>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</si>
  <si>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</si>
  <si>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</si>
  <si>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</si>
  <si>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</si>
  <si>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</si>
  <si>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</si>
  <si>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</si>
  <si>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</si>
  <si>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</si>
  <si>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</si>
  <si>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</si>
  <si>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</si>
  <si>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</si>
  <si>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</si>
  <si>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</si>
  <si>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</si>
  <si>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</si>
  <si>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</si>
  <si>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</si>
  <si>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</si>
  <si>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</si>
  <si>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</si>
  <si>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</si>
  <si>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</si>
  <si>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</si>
  <si>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</si>
  <si>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</si>
  <si>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</si>
  <si>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</si>
  <si>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</si>
  <si>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</si>
  <si>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</si>
  <si>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</si>
  <si>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</si>
  <si>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</si>
  <si>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</si>
  <si>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</si>
  <si>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</si>
  <si>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</si>
  <si>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</si>
  <si>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</si>
  <si>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</si>
  <si>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</si>
  <si>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</si>
  <si>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</si>
  <si>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</si>
  <si>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</si>
  <si>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</si>
  <si>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</si>
  <si>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</si>
  <si>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</si>
  <si>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</si>
  <si>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</si>
  <si>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</si>
  <si>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</si>
  <si>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</si>
  <si>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</si>
  <si>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</si>
  <si>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</si>
  <si>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</si>
  <si>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</si>
  <si>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</si>
  <si>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</si>
  <si>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</si>
  <si>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</si>
  <si>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</si>
  <si>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</si>
  <si>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</si>
  <si>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</si>
  <si>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</si>
  <si>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</si>
  <si>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</si>
  <si>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</si>
  <si>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</si>
  <si>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110010018621</t>
  </si>
  <si>
    <t>Mounds Production Company, LLC</t>
  </si>
  <si>
    <t>Mounds</t>
  </si>
  <si>
    <t>62964</t>
  </si>
  <si>
    <t>700 Industrial Park Road</t>
  </si>
  <si>
    <t>PULASKI</t>
  </si>
  <si>
    <t>110046249500</t>
  </si>
  <si>
    <t>Moundsville Fractionation Plant</t>
  </si>
  <si>
    <t>Moundsville</t>
  </si>
  <si>
    <t>110007876637</t>
  </si>
  <si>
    <t>Mount Storm Power Station</t>
  </si>
  <si>
    <t>MOUNT STORM</t>
  </si>
  <si>
    <t>26739</t>
  </si>
  <si>
    <t>436 Dominion Blvd</t>
  </si>
  <si>
    <t>110000581086</t>
  </si>
  <si>
    <t>Mount Tom</t>
  </si>
  <si>
    <t>HOLYOKE</t>
  </si>
  <si>
    <t>01040</t>
  </si>
  <si>
    <t>200 NORTHAMPTON</t>
  </si>
  <si>
    <t>Mountain Compressor Station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</si>
  <si>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</si>
  <si>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</si>
  <si>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</si>
  <si>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</si>
  <si>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</si>
  <si>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</si>
  <si>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</si>
  <si>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</si>
  <si>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</si>
  <si>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</si>
  <si>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</si>
  <si>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</si>
  <si>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</si>
  <si>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</si>
  <si>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</si>
  <si>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</si>
  <si>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</si>
  <si>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</si>
  <si>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</si>
  <si>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</si>
  <si>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</si>
  <si>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</si>
  <si>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</si>
  <si>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</si>
  <si>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</si>
  <si>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</si>
  <si>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</si>
  <si>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</si>
  <si>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</si>
  <si>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</si>
  <si>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</si>
  <si>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</si>
  <si>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</si>
  <si>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</si>
  <si>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</si>
  <si>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</si>
  <si>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</si>
  <si>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</si>
  <si>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</si>
  <si>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</si>
  <si>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</si>
  <si>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</si>
  <si>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</si>
  <si>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</si>
  <si>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</si>
  <si>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</si>
  <si>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</si>
  <si>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</si>
  <si>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110006498511</t>
  </si>
  <si>
    <t>Mubea, Inc.</t>
  </si>
  <si>
    <t>41042</t>
  </si>
  <si>
    <t>6800 Industrial Road</t>
  </si>
  <si>
    <t>KENTON COUNTY</t>
  </si>
  <si>
    <t>110043800312</t>
  </si>
  <si>
    <t>Mud Lake Landfill</t>
  </si>
  <si>
    <t>925 E Salmon Hwy.</t>
  </si>
  <si>
    <t>110017409393</t>
  </si>
  <si>
    <t>Mulberry Cogeneration Facility</t>
  </si>
  <si>
    <t>3600 HIGHWAY 555</t>
  </si>
  <si>
    <t>110010376823</t>
  </si>
  <si>
    <t>Mullinville Compressor Station</t>
  </si>
  <si>
    <t>Mullinville</t>
  </si>
  <si>
    <t>67109</t>
  </si>
  <si>
    <t>14049 17th Ave.</t>
  </si>
  <si>
    <t>110064007569</t>
  </si>
  <si>
    <t>Munson Plant</t>
  </si>
  <si>
    <t>Mertzon</t>
  </si>
  <si>
    <t>76941</t>
  </si>
  <si>
    <t>110002128518</t>
  </si>
  <si>
    <t>Murray Gill Energy Center</t>
  </si>
  <si>
    <t>Wichita</t>
  </si>
  <si>
    <t>67215</t>
  </si>
  <si>
    <t>6100 W 55th St. South</t>
  </si>
  <si>
    <t>110070828021</t>
  </si>
  <si>
    <t>3205 CEDAR ST</t>
  </si>
  <si>
    <t>C,D,DD</t>
  </si>
  <si>
    <t>110000591930</t>
  </si>
  <si>
    <t>Muskingum River</t>
  </si>
  <si>
    <t>Waterford</t>
  </si>
  <si>
    <t>1501 Sparling Road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</si>
  <si>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</si>
  <si>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</si>
  <si>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</si>
  <si>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</si>
  <si>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</si>
  <si>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</si>
  <si>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</si>
  <si>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</si>
  <si>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</si>
  <si>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</si>
  <si>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</si>
  <si>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</si>
  <si>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110055521092</t>
  </si>
  <si>
    <t>Myer Mountain Compressor Station</t>
  </si>
  <si>
    <t>110000310841</t>
  </si>
  <si>
    <t>Mystic</t>
  </si>
  <si>
    <t>CHARLESTOWN</t>
  </si>
  <si>
    <t>02129</t>
  </si>
  <si>
    <t>173 ALFORD ST</t>
  </si>
  <si>
    <t>110043786105</t>
  </si>
  <si>
    <t>NABORS SANITATION LANDFILL</t>
  </si>
  <si>
    <t>THREE BROTHERS</t>
  </si>
  <si>
    <t>72653</t>
  </si>
  <si>
    <t>1320 RLH ROAD</t>
  </si>
  <si>
    <t>BAXTER COUNTY</t>
  </si>
  <si>
    <t>110000353965</t>
  </si>
  <si>
    <t>NAN YA PLASTICS CORPORATION AMERICA SOUTH CAROLINA PLANT</t>
  </si>
  <si>
    <t>LAKE CITY</t>
  </si>
  <si>
    <t>29560</t>
  </si>
  <si>
    <t>140 BEULAH RD.</t>
  </si>
  <si>
    <t>110000495189</t>
  </si>
  <si>
    <t>NASA - Lyndon B. Johnson Space Center</t>
  </si>
  <si>
    <t>77058</t>
  </si>
  <si>
    <t>2101 NASA Parkway</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</si>
  <si>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</si>
  <si>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</si>
  <si>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</si>
  <si>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</si>
  <si>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</si>
  <si>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</si>
  <si>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</si>
  <si>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</si>
  <si>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</si>
  <si>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</si>
  <si>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</si>
  <si>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</si>
  <si>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</si>
  <si>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</si>
  <si>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</si>
  <si>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</si>
  <si>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</si>
  <si>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</si>
  <si>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</si>
  <si>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</si>
  <si>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</si>
  <si>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</si>
  <si>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</si>
  <si>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</si>
  <si>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</si>
  <si>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</si>
  <si>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</si>
  <si>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</si>
  <si>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</si>
  <si>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</si>
  <si>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</si>
  <si>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</si>
  <si>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</si>
  <si>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</si>
  <si>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</si>
  <si>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</si>
  <si>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</si>
  <si>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</si>
  <si>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</si>
  <si>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</si>
  <si>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</si>
  <si>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</si>
  <si>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</si>
  <si>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</si>
  <si>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</si>
  <si>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</si>
  <si>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</si>
  <si>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</si>
  <si>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</si>
  <si>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</si>
  <si>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</si>
  <si>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</si>
  <si>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</si>
  <si>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</si>
  <si>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</si>
  <si>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</si>
  <si>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</si>
  <si>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</si>
  <si>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</si>
  <si>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</si>
  <si>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</si>
  <si>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</si>
  <si>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</si>
  <si>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</si>
  <si>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</si>
  <si>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</si>
  <si>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</si>
  <si>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</si>
  <si>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</si>
  <si>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</si>
  <si>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</si>
  <si>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</si>
  <si>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</si>
  <si>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</si>
  <si>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</si>
  <si>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</si>
  <si>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</si>
  <si>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</si>
  <si>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</si>
  <si>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</si>
  <si>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</si>
  <si>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</si>
  <si>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</si>
  <si>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</si>
  <si>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</si>
  <si>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</si>
  <si>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</si>
  <si>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</si>
  <si>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</si>
  <si>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</si>
  <si>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</si>
  <si>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</si>
  <si>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</si>
  <si>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</si>
  <si>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</si>
  <si>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</si>
  <si>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</si>
  <si>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</si>
  <si>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</si>
  <si>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</si>
  <si>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</si>
  <si>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</si>
  <si>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</si>
  <si>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</si>
  <si>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</si>
  <si>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</si>
  <si>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</si>
  <si>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</si>
  <si>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</si>
  <si>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</si>
  <si>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</si>
  <si>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</si>
  <si>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</si>
  <si>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</si>
  <si>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</si>
  <si>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</si>
  <si>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</si>
  <si>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</si>
  <si>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</si>
  <si>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</si>
  <si>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</si>
  <si>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</si>
  <si>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</si>
  <si>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</si>
  <si>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</si>
  <si>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</si>
  <si>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</si>
  <si>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</si>
  <si>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</si>
  <si>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</si>
  <si>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</si>
  <si>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</si>
  <si>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</si>
  <si>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</si>
  <si>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</si>
  <si>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</si>
  <si>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</si>
  <si>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</si>
  <si>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</si>
  <si>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</si>
  <si>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</si>
  <si>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</si>
  <si>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</si>
  <si>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</si>
  <si>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</si>
  <si>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</si>
  <si>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</si>
  <si>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</si>
  <si>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</si>
  <si>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</si>
  <si>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</si>
  <si>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</si>
  <si>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</si>
  <si>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</si>
  <si>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</si>
  <si>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</si>
  <si>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</si>
  <si>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NEW HANOVER</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</si>
  <si>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</si>
  <si>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</si>
  <si>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</si>
  <si>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</si>
  <si>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</si>
  <si>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</si>
  <si>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</si>
  <si>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</si>
  <si>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</si>
  <si>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</si>
  <si>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</si>
  <si>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</si>
  <si>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</si>
  <si>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</si>
  <si>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</si>
  <si>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</si>
  <si>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</si>
  <si>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</si>
  <si>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</si>
  <si>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</si>
  <si>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</si>
  <si>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</si>
  <si>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</si>
  <si>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</si>
  <si>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</si>
  <si>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</si>
  <si>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</si>
  <si>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</si>
  <si>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</si>
  <si>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</si>
  <si>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</si>
  <si>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</si>
  <si>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</si>
  <si>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</si>
  <si>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</si>
  <si>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</si>
  <si>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</si>
  <si>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</si>
  <si>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</si>
  <si>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</si>
  <si>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</si>
  <si>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</si>
  <si>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</si>
  <si>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</si>
  <si>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</si>
  <si>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</si>
  <si>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</si>
  <si>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</si>
  <si>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</si>
  <si>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</si>
  <si>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</si>
  <si>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</si>
  <si>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</si>
  <si>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</si>
  <si>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</si>
  <si>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</si>
  <si>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</si>
  <si>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</si>
  <si>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</si>
  <si>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</si>
  <si>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</si>
  <si>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</si>
  <si>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</si>
  <si>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</si>
  <si>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</si>
  <si>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</si>
  <si>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</si>
  <si>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</si>
  <si>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</si>
  <si>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</si>
  <si>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</si>
  <si>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</si>
  <si>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</si>
  <si>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</si>
  <si>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</si>
  <si>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</si>
  <si>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</si>
  <si>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</si>
  <si>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</si>
  <si>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</si>
  <si>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</si>
  <si>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</si>
  <si>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</si>
  <si>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</si>
  <si>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</si>
  <si>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</si>
  <si>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</si>
  <si>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</si>
  <si>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</si>
  <si>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</si>
  <si>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</si>
  <si>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</si>
  <si>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</si>
  <si>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</si>
  <si>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</si>
  <si>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</si>
  <si>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</si>
  <si>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</si>
  <si>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</si>
  <si>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</si>
  <si>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</si>
  <si>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</si>
  <si>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</si>
  <si>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</si>
  <si>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</si>
  <si>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</si>
  <si>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110000999812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</si>
  <si>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</si>
  <si>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</si>
  <si>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</si>
  <si>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</si>
  <si>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</si>
  <si>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</si>
  <si>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</si>
  <si>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</si>
  <si>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</si>
  <si>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</si>
  <si>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</si>
  <si>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</si>
  <si>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</si>
  <si>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</si>
  <si>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110070082393</t>
  </si>
  <si>
    <t>NFGSC MERCER COMPRESSOR STATION</t>
  </si>
  <si>
    <t>16137</t>
  </si>
  <si>
    <t>1249 Greenville Mercer Road</t>
  </si>
  <si>
    <t>110055515802</t>
  </si>
  <si>
    <t>NFGSC ROYSTONE STATION</t>
  </si>
  <si>
    <t>SHEFFIELD</t>
  </si>
  <si>
    <t>16347</t>
  </si>
  <si>
    <t>1878 ROUTE 6</t>
  </si>
  <si>
    <t>110000744963</t>
  </si>
  <si>
    <t>NGC INDUSTRIES INC</t>
  </si>
  <si>
    <t>NEW COLUMBIA</t>
  </si>
  <si>
    <t>17856</t>
  </si>
  <si>
    <t>2586 OLD ROUTE 15</t>
  </si>
  <si>
    <t>110007729397</t>
  </si>
  <si>
    <t>4189 HUNT STREET</t>
  </si>
  <si>
    <t>110017435925</t>
  </si>
  <si>
    <t>168 SHIPPINGPORT HILL ROAD</t>
  </si>
  <si>
    <t>110030816605</t>
  </si>
  <si>
    <t>NGK Ceramics USA, Inc.</t>
  </si>
  <si>
    <t>119 Mazeppa Road</t>
  </si>
  <si>
    <t>NGPL Interconnect</t>
  </si>
  <si>
    <t>Garrison</t>
  </si>
  <si>
    <t>75946</t>
  </si>
  <si>
    <t>Outside of Garrison</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</si>
  <si>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</si>
  <si>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</si>
  <si>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</si>
  <si>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</si>
  <si>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</si>
  <si>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</si>
  <si>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</si>
  <si>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</si>
  <si>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</si>
  <si>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</si>
  <si>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</si>
  <si>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</si>
  <si>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</si>
  <si>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110043799191</t>
  </si>
  <si>
    <t>NGPL Station 105 Glasco, KS</t>
  </si>
  <si>
    <t>Glasco</t>
  </si>
  <si>
    <t>67445</t>
  </si>
  <si>
    <t>687 Deer Rd</t>
  </si>
  <si>
    <t>CLOUD COUNTY</t>
  </si>
  <si>
    <t>110006364077</t>
  </si>
  <si>
    <t>NGPL Station 106 Beatrice, NE</t>
  </si>
  <si>
    <t>21372 US HIGHWAY 77</t>
  </si>
  <si>
    <t>110070081832</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</si>
  <si>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</si>
  <si>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</si>
  <si>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</si>
  <si>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</si>
  <si>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</si>
  <si>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</si>
  <si>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</si>
  <si>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</si>
  <si>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</si>
  <si>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</si>
  <si>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</si>
  <si>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</si>
  <si>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</si>
  <si>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</si>
  <si>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 COUNTY</t>
  </si>
  <si>
    <t>110018105414</t>
  </si>
  <si>
    <t>NGPL Station 110 Geneseo, IL</t>
  </si>
  <si>
    <t>GENESEO</t>
  </si>
  <si>
    <t>61254</t>
  </si>
  <si>
    <t>16648 ILLINOIS HIGHWAY 82</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</si>
  <si>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</si>
  <si>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</si>
  <si>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</si>
  <si>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</si>
  <si>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</si>
  <si>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</si>
  <si>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</si>
  <si>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</si>
  <si>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</si>
  <si>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</si>
  <si>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</si>
  <si>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</si>
  <si>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</si>
  <si>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</si>
  <si>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</si>
  <si>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</si>
  <si>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</si>
  <si>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</si>
  <si>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 COUNTY</t>
  </si>
  <si>
    <t>110002071739</t>
  </si>
  <si>
    <t>NGPL Station 198 Knoxville, IA</t>
  </si>
  <si>
    <t>50138</t>
  </si>
  <si>
    <t>1616 165TH AVE</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</si>
  <si>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</si>
  <si>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</si>
  <si>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</si>
  <si>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</si>
  <si>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</si>
  <si>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</si>
  <si>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</si>
  <si>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</si>
  <si>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</si>
  <si>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</si>
  <si>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</si>
  <si>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</si>
  <si>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</si>
  <si>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</si>
  <si>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2513 N 2125 St</t>
  </si>
  <si>
    <t>110070716016</t>
  </si>
  <si>
    <t>NGPL Station 301 Wharton, TX</t>
  </si>
  <si>
    <t>3240 W FM 1161 Rd</t>
  </si>
  <si>
    <t>110070209445</t>
  </si>
  <si>
    <t>NGPL Station 303 Lufkin, TX</t>
  </si>
  <si>
    <t>Lufkin</t>
  </si>
  <si>
    <t>7830 FM 58</t>
  </si>
  <si>
    <t>110006035361</t>
  </si>
  <si>
    <t>NGPL Station 305, Texarkana, AR</t>
  </si>
  <si>
    <t>5121 Joey Lane</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</si>
  <si>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</si>
  <si>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</si>
  <si>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</si>
  <si>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</si>
  <si>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</si>
  <si>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</si>
  <si>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</si>
  <si>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</si>
  <si>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</si>
  <si>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</si>
  <si>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</si>
  <si>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</si>
  <si>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</si>
  <si>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</si>
  <si>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</si>
  <si>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</si>
  <si>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</si>
  <si>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 COUNTY</t>
  </si>
  <si>
    <t>110043783867</t>
  </si>
  <si>
    <t>NGPL Station 310 Centralia, IL</t>
  </si>
  <si>
    <t>62801</t>
  </si>
  <si>
    <t>7501 Huey Rd</t>
  </si>
  <si>
    <t>110043814753</t>
  </si>
  <si>
    <t>NGPL Station 311 Hammond, IL</t>
  </si>
  <si>
    <t>61929</t>
  </si>
  <si>
    <t>586 E US Highway 36 - Box 157</t>
  </si>
  <si>
    <t>MOULTRIE COUNTY</t>
  </si>
  <si>
    <t>110070525490</t>
  </si>
  <si>
    <t>NGPL Station 312 Cropsey, IL</t>
  </si>
  <si>
    <t>Cropsey</t>
  </si>
  <si>
    <t>61731</t>
  </si>
  <si>
    <t>110013947827</t>
  </si>
  <si>
    <t>NGPL Station 342 Johnson's Bayou, LA</t>
  </si>
  <si>
    <t>652 DEEP BAYOU ROAD</t>
  </si>
  <si>
    <t>110043782975</t>
  </si>
  <si>
    <t>NGPL Station 388 Storage, Longview, TX</t>
  </si>
  <si>
    <t>75605</t>
  </si>
  <si>
    <t>19935 FM 449</t>
  </si>
  <si>
    <t>110070715996</t>
  </si>
  <si>
    <t>NGPL Station 394 Atlanta, TX</t>
  </si>
  <si>
    <t>721 FM 251 S</t>
  </si>
  <si>
    <t>110007386729</t>
  </si>
  <si>
    <t>NGPL Station 801, Ratliff City, OK</t>
  </si>
  <si>
    <t>RATLIFF CITY</t>
  </si>
  <si>
    <t>73481</t>
  </si>
  <si>
    <t>7212 Cargo Rd</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</si>
  <si>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</si>
  <si>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</si>
  <si>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</si>
  <si>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</si>
  <si>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</si>
  <si>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</si>
  <si>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</si>
  <si>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</si>
  <si>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</si>
  <si>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</si>
  <si>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</si>
  <si>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</si>
  <si>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</si>
  <si>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</si>
  <si>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</si>
  <si>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</si>
  <si>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</si>
  <si>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</si>
  <si>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</si>
  <si>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</si>
  <si>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</si>
  <si>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</si>
  <si>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</si>
  <si>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</si>
  <si>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</si>
  <si>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</si>
  <si>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</si>
  <si>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</si>
  <si>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</si>
  <si>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</si>
  <si>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</si>
  <si>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</si>
  <si>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</si>
  <si>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</si>
  <si>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</si>
  <si>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</si>
  <si>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</si>
  <si>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</si>
  <si>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</si>
  <si>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</si>
  <si>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</si>
  <si>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</si>
  <si>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</si>
  <si>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</si>
  <si>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</si>
  <si>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</si>
  <si>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</si>
  <si>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</si>
  <si>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</si>
  <si>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</si>
  <si>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</si>
  <si>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</si>
  <si>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</si>
  <si>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</si>
  <si>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</si>
  <si>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</si>
  <si>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</si>
  <si>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</si>
  <si>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</si>
  <si>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</si>
  <si>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</si>
  <si>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</si>
  <si>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</si>
  <si>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</si>
  <si>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</si>
  <si>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</si>
  <si>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</si>
  <si>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</si>
  <si>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</si>
  <si>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</si>
  <si>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</si>
  <si>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</si>
  <si>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</si>
  <si>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</si>
  <si>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</si>
  <si>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</si>
  <si>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</si>
  <si>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</si>
  <si>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</si>
  <si>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</si>
  <si>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</si>
  <si>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</si>
  <si>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</si>
  <si>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</si>
  <si>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</si>
  <si>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</si>
  <si>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</si>
  <si>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</si>
  <si>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</si>
  <si>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</si>
  <si>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</si>
  <si>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</si>
  <si>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</si>
  <si>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</si>
  <si>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</si>
  <si>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</si>
  <si>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</si>
  <si>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</si>
  <si>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</si>
  <si>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</si>
  <si>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</si>
  <si>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</si>
  <si>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</si>
  <si>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</si>
  <si>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</si>
  <si>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</si>
  <si>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</si>
  <si>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</si>
  <si>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</si>
  <si>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</si>
  <si>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</si>
  <si>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</si>
  <si>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</si>
  <si>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</si>
  <si>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</si>
  <si>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</si>
  <si>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</si>
  <si>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</si>
  <si>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</si>
  <si>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</si>
  <si>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</si>
  <si>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</si>
  <si>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</si>
  <si>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</si>
  <si>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</si>
  <si>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</si>
  <si>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</si>
  <si>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</si>
  <si>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</si>
  <si>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</si>
  <si>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</si>
  <si>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</si>
  <si>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</si>
  <si>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</si>
  <si>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</si>
  <si>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</si>
  <si>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</si>
  <si>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</si>
  <si>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</si>
  <si>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</si>
  <si>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</si>
  <si>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</si>
  <si>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</si>
  <si>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</si>
  <si>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</si>
  <si>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</si>
  <si>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</si>
  <si>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</si>
  <si>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</si>
  <si>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</si>
  <si>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</si>
  <si>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</si>
  <si>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</si>
  <si>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</si>
  <si>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</si>
  <si>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</si>
  <si>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</si>
  <si>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</si>
  <si>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</si>
  <si>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</si>
  <si>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</si>
  <si>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</si>
  <si>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</si>
  <si>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</si>
  <si>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</si>
  <si>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</si>
  <si>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</si>
  <si>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</si>
  <si>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</si>
  <si>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</si>
  <si>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</si>
  <si>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</si>
  <si>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</si>
  <si>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</si>
  <si>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</si>
  <si>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</si>
  <si>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</si>
  <si>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</si>
  <si>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</si>
  <si>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</si>
  <si>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</si>
  <si>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</si>
  <si>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</si>
  <si>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</si>
  <si>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</si>
  <si>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</si>
  <si>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</si>
  <si>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</si>
  <si>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</si>
  <si>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</si>
  <si>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</si>
  <si>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</si>
  <si>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</si>
  <si>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</si>
  <si>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</si>
  <si>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</si>
  <si>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</si>
  <si>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</si>
  <si>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</si>
  <si>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</si>
  <si>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</si>
  <si>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</si>
  <si>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</si>
  <si>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</si>
  <si>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</si>
  <si>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</si>
  <si>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</si>
  <si>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</si>
  <si>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</si>
  <si>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</si>
  <si>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</si>
  <si>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</si>
  <si>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</si>
  <si>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</si>
  <si>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</si>
  <si>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</si>
  <si>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</si>
  <si>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83201</t>
  </si>
  <si>
    <t>2605 South Gas Plant Road</t>
  </si>
  <si>
    <t>110001916936</t>
  </si>
  <si>
    <t>NORTHWEST PIPELINE GP - SNOHOMISH C/S</t>
  </si>
  <si>
    <t>Snohomish</t>
  </si>
  <si>
    <t>98390</t>
  </si>
  <si>
    <t>22902 Echo Lake Road</t>
  </si>
  <si>
    <t>110007513217</t>
  </si>
  <si>
    <t>NORTHWEST PIPELINE GP - SODA SPRINGS C/S</t>
  </si>
  <si>
    <t>83239</t>
  </si>
  <si>
    <t>37538 US Hwy 30</t>
  </si>
  <si>
    <t>110001916865</t>
  </si>
  <si>
    <t>NORTHWEST PIPELINE GP CHEHALIS C/S</t>
  </si>
  <si>
    <t>156 Meier Road West</t>
  </si>
  <si>
    <t>110055515624</t>
  </si>
  <si>
    <t>NORTHWEST PIPELINE GP GOLDENDALE C/S</t>
  </si>
  <si>
    <t>Goldendale</t>
  </si>
  <si>
    <t>99322</t>
  </si>
  <si>
    <t>120 Hoctor Road</t>
  </si>
  <si>
    <t>110055515358</t>
  </si>
  <si>
    <t>NORTHWEST PIPELINE GP GREEN RIVER C/S</t>
  </si>
  <si>
    <t>214 County Road #1, McKinnon Road</t>
  </si>
  <si>
    <t>110001917016</t>
  </si>
  <si>
    <t>NORTHWEST PIPELINE GP MT. VERNON</t>
  </si>
  <si>
    <t>Mt. Vernon</t>
  </si>
  <si>
    <t>98295</t>
  </si>
  <si>
    <t>1539 Lange Road</t>
  </si>
  <si>
    <t>NORTHWEST PIPELINE GP ROOSEVELT C/S</t>
  </si>
  <si>
    <t>Bickleton</t>
  </si>
  <si>
    <t>652 Sixprong Road</t>
  </si>
  <si>
    <t>110001917034</t>
  </si>
  <si>
    <t>NORTHWEST PIPELINE GP SUMAS C/S</t>
  </si>
  <si>
    <t>SUMAS</t>
  </si>
  <si>
    <t>4738 JONES RD</t>
  </si>
  <si>
    <t>110001916945</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</si>
  <si>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</si>
  <si>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</si>
  <si>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</si>
  <si>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</si>
  <si>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</si>
  <si>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</si>
  <si>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</si>
  <si>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</si>
  <si>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</si>
  <si>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</si>
  <si>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</si>
  <si>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SKAMANIA COUNTY</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</si>
  <si>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</si>
  <si>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</si>
  <si>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</si>
  <si>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</si>
  <si>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</si>
  <si>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</si>
  <si>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</si>
  <si>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</si>
  <si>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</si>
  <si>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</si>
  <si>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</si>
  <si>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</si>
  <si>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</si>
  <si>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</si>
  <si>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</si>
  <si>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</si>
  <si>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</si>
  <si>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</si>
  <si>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</si>
  <si>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</si>
  <si>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</si>
  <si>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</si>
  <si>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</si>
  <si>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</si>
  <si>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</si>
  <si>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</si>
  <si>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</si>
  <si>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</si>
  <si>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</si>
  <si>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</si>
  <si>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</si>
  <si>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</si>
  <si>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</si>
  <si>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</si>
  <si>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</si>
  <si>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</si>
  <si>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</si>
  <si>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</si>
  <si>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</si>
  <si>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</si>
  <si>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</si>
  <si>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</si>
  <si>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</si>
  <si>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</si>
  <si>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</si>
  <si>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</si>
  <si>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</si>
  <si>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</si>
  <si>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</si>
  <si>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</si>
  <si>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</si>
  <si>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</si>
  <si>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</si>
  <si>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</si>
  <si>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</si>
  <si>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</si>
  <si>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</si>
  <si>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</si>
  <si>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</si>
  <si>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</si>
  <si>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</si>
  <si>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</si>
  <si>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</si>
  <si>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</si>
  <si>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</si>
  <si>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</si>
  <si>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</si>
  <si>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</si>
  <si>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</si>
  <si>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</si>
  <si>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</si>
  <si>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</si>
  <si>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</si>
  <si>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</si>
  <si>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</si>
  <si>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</si>
  <si>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</si>
  <si>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</si>
  <si>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</si>
  <si>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</si>
  <si>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</si>
  <si>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</si>
  <si>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</si>
  <si>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</si>
  <si>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</si>
  <si>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</si>
  <si>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</si>
  <si>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</si>
  <si>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</si>
  <si>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</si>
  <si>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</si>
  <si>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</si>
  <si>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</si>
  <si>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</si>
  <si>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</si>
  <si>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</si>
  <si>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</si>
  <si>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</si>
  <si>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</si>
  <si>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</si>
  <si>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</si>
  <si>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</si>
  <si>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</si>
  <si>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</si>
  <si>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</si>
  <si>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</si>
  <si>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</si>
  <si>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</si>
  <si>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</si>
  <si>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</si>
  <si>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</si>
  <si>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</si>
  <si>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</si>
  <si>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</si>
  <si>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</si>
  <si>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</si>
  <si>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</si>
  <si>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</si>
  <si>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</si>
  <si>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</si>
  <si>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</si>
  <si>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</si>
  <si>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</si>
  <si>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</si>
  <si>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</si>
  <si>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</si>
  <si>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</si>
  <si>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</si>
  <si>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</si>
  <si>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</si>
  <si>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</si>
  <si>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</si>
  <si>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</si>
  <si>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</si>
  <si>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</si>
  <si>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</si>
  <si>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</si>
  <si>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</si>
  <si>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</si>
  <si>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</si>
  <si>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</si>
  <si>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</si>
  <si>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</si>
  <si>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</si>
  <si>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</si>
  <si>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</si>
  <si>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</si>
  <si>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QUEENS</t>
  </si>
  <si>
    <t>110002379738</t>
  </si>
  <si>
    <t>NYS OGS SHERIDAN STEAM PLANT</t>
  </si>
  <si>
    <t>12210</t>
  </si>
  <si>
    <t>79 SHERIDAN AVENUE</t>
  </si>
  <si>
    <t>110070525511</t>
  </si>
  <si>
    <t>Nacogdoches Amine and Dehydration Plant</t>
  </si>
  <si>
    <t>75961</t>
  </si>
  <si>
    <t>110043814744</t>
  </si>
  <si>
    <t>Nacogdoches Power LLC</t>
  </si>
  <si>
    <t>75760</t>
  </si>
  <si>
    <t>499 County Road 988</t>
  </si>
  <si>
    <t>Naftex Operating Company</t>
  </si>
  <si>
    <t>14333 Breckenridge Rd.</t>
  </si>
  <si>
    <t>110070081869</t>
  </si>
  <si>
    <t>Nakika, MMS Platform ID 02481, Complex ID 1001-1</t>
  </si>
  <si>
    <t>110043969319</t>
  </si>
  <si>
    <t>Nansen Spar, East Breaks 602 Platform</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</si>
  <si>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</si>
  <si>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</si>
  <si>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</si>
  <si>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</si>
  <si>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</si>
  <si>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</si>
  <si>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</si>
  <si>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</si>
  <si>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</si>
  <si>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</si>
  <si>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</si>
  <si>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</si>
  <si>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</si>
  <si>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</si>
  <si>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</si>
  <si>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</si>
  <si>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</si>
  <si>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</si>
  <si>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110070507083</t>
  </si>
  <si>
    <t>Natgasoline LLC</t>
  </si>
  <si>
    <t>2366 Sulphur Plant Road</t>
  </si>
  <si>
    <t>110024891054</t>
  </si>
  <si>
    <t>National Beef California, LP</t>
  </si>
  <si>
    <t>Brawley</t>
  </si>
  <si>
    <t>57 E. Shank Road</t>
  </si>
  <si>
    <t>110002427810</t>
  </si>
  <si>
    <t>National Gypsum Company</t>
  </si>
  <si>
    <t>94804</t>
  </si>
  <si>
    <t>1040 Canal Boulevard</t>
  </si>
  <si>
    <t>110000602385</t>
  </si>
  <si>
    <t>36203</t>
  </si>
  <si>
    <t>4811 US Highway 78 West</t>
  </si>
  <si>
    <t>110001480415</t>
  </si>
  <si>
    <t>28412</t>
  </si>
  <si>
    <t>838 Sunnyvale Drive</t>
  </si>
  <si>
    <t>110070082012</t>
  </si>
  <si>
    <t>National Helium Plant</t>
  </si>
  <si>
    <t>110037102587</t>
  </si>
  <si>
    <t>National Institute of Standards and Technology</t>
  </si>
  <si>
    <t>Gaithersburg</t>
  </si>
  <si>
    <t>20899</t>
  </si>
  <si>
    <t>100 Bureau Drive, MS 1730</t>
  </si>
  <si>
    <t>110046599926</t>
  </si>
  <si>
    <t>Natrium Extraction and Fractionation Facility</t>
  </si>
  <si>
    <t>14786 Energy Road</t>
  </si>
  <si>
    <t>110002291635</t>
  </si>
  <si>
    <t>Natural Buttes Compressor Station</t>
  </si>
  <si>
    <t>1176 East 1500 South</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</si>
  <si>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</si>
  <si>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</si>
  <si>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</si>
  <si>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</si>
  <si>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</si>
  <si>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</si>
  <si>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</si>
  <si>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</si>
  <si>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</si>
  <si>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</si>
  <si>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</si>
  <si>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</si>
  <si>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</si>
  <si>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</si>
  <si>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</si>
  <si>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</si>
  <si>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</si>
  <si>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</si>
  <si>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</si>
  <si>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</si>
  <si>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</si>
  <si>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</si>
  <si>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</si>
  <si>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</si>
  <si>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</si>
  <si>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</si>
  <si>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</si>
  <si>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</si>
  <si>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</si>
  <si>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</si>
  <si>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</si>
  <si>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</si>
  <si>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</si>
  <si>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</si>
  <si>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</si>
  <si>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</si>
  <si>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</si>
  <si>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</si>
  <si>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</si>
  <si>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</si>
  <si>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</si>
  <si>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</si>
  <si>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</si>
  <si>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</si>
  <si>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</si>
  <si>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</si>
  <si>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</si>
  <si>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</si>
  <si>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</si>
  <si>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</si>
  <si>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</si>
  <si>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</si>
  <si>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</si>
  <si>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</si>
  <si>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</si>
  <si>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</si>
  <si>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</si>
  <si>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</si>
  <si>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</si>
  <si>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</si>
  <si>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</si>
  <si>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</si>
  <si>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</si>
  <si>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</si>
  <si>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</si>
  <si>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</si>
  <si>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</si>
  <si>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</si>
  <si>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</si>
  <si>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2712 Nederland Ave.</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</si>
  <si>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</si>
  <si>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</si>
  <si>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</si>
  <si>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</si>
  <si>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</si>
  <si>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</si>
  <si>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</si>
  <si>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</si>
  <si>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</si>
  <si>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</si>
  <si>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</si>
  <si>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</si>
  <si>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</si>
  <si>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</si>
  <si>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</si>
  <si>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</si>
  <si>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</si>
  <si>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</si>
  <si>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</si>
  <si>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</si>
  <si>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</si>
  <si>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</si>
  <si>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</si>
  <si>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</si>
  <si>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</si>
  <si>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</si>
  <si>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</si>
  <si>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</si>
  <si>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</si>
  <si>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</si>
  <si>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</si>
  <si>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</si>
  <si>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</si>
  <si>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</si>
  <si>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</si>
  <si>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</si>
  <si>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</si>
  <si>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</si>
  <si>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110043793026</t>
  </si>
  <si>
    <t>Neptune, GC-613</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</si>
  <si>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</si>
  <si>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</si>
  <si>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</si>
  <si>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</si>
  <si>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</si>
  <si>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</si>
  <si>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</si>
  <si>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</si>
  <si>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</si>
  <si>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</si>
  <si>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</si>
  <si>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</si>
  <si>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</si>
  <si>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</si>
  <si>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</si>
  <si>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</si>
  <si>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</si>
  <si>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</si>
  <si>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</si>
  <si>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</si>
  <si>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</si>
  <si>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</si>
  <si>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</si>
  <si>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</si>
  <si>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</si>
  <si>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</si>
  <si>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</si>
  <si>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</si>
  <si>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</si>
  <si>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</si>
  <si>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</si>
  <si>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</si>
  <si>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</si>
  <si>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</si>
  <si>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</si>
  <si>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</si>
  <si>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</si>
  <si>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</si>
  <si>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</si>
  <si>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</si>
  <si>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</si>
  <si>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</si>
  <si>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</si>
  <si>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</si>
  <si>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</si>
  <si>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</si>
  <si>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</si>
  <si>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</si>
  <si>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110001263953</t>
  </si>
  <si>
    <t>New NGC Inc.</t>
  </si>
  <si>
    <t>Westwego</t>
  </si>
  <si>
    <t>10 Louisiana St.</t>
  </si>
  <si>
    <t>110007047061</t>
  </si>
  <si>
    <t>New NGC, Inc.</t>
  </si>
  <si>
    <t>2 Brampton Road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</si>
  <si>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</si>
  <si>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</si>
  <si>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</si>
  <si>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</si>
  <si>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</si>
  <si>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</si>
  <si>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</si>
  <si>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</si>
  <si>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</si>
  <si>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</si>
  <si>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</si>
  <si>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</si>
  <si>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</si>
  <si>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</si>
  <si>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</si>
  <si>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</si>
  <si>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</si>
  <si>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</si>
  <si>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</si>
  <si>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</si>
  <si>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</si>
  <si>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</si>
  <si>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</si>
  <si>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</si>
  <si>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</si>
  <si>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</si>
  <si>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</si>
  <si>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</si>
  <si>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</si>
  <si>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</si>
  <si>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</si>
  <si>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</si>
  <si>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</si>
  <si>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</si>
  <si>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</si>
  <si>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</si>
  <si>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</si>
  <si>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</si>
  <si>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</si>
  <si>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</si>
  <si>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</si>
  <si>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</si>
  <si>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</si>
  <si>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110070209406</t>
  </si>
  <si>
    <t>Newberry Gas Plant</t>
  </si>
  <si>
    <t>79706</t>
  </si>
  <si>
    <t>110000558986</t>
  </si>
  <si>
    <t>Newcastle Gas Plant</t>
  </si>
  <si>
    <t>Newcastle</t>
  </si>
  <si>
    <t>82701</t>
  </si>
  <si>
    <t>923 Grieves Road</t>
  </si>
  <si>
    <t>WESTON COUNTY</t>
  </si>
  <si>
    <t>110045448262</t>
  </si>
  <si>
    <t>NEWINGTON</t>
  </si>
  <si>
    <t>165 GOSLING RD</t>
  </si>
  <si>
    <t>110021167011</t>
  </si>
  <si>
    <t>Newington Energy</t>
  </si>
  <si>
    <t>200 SHATTUCK WAY</t>
  </si>
  <si>
    <t>110031099013</t>
  </si>
  <si>
    <t>Newman</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</si>
  <si>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</si>
  <si>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</si>
  <si>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</si>
  <si>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</si>
  <si>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</si>
  <si>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</si>
  <si>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</si>
  <si>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</si>
  <si>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</si>
  <si>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</si>
  <si>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</si>
  <si>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</si>
  <si>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</si>
  <si>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</si>
  <si>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</si>
  <si>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</si>
  <si>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</si>
  <si>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</si>
  <si>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</si>
  <si>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110001578276</t>
  </si>
  <si>
    <t>Niagara Generation, LLC</t>
  </si>
  <si>
    <t>5300 FRONTIER AVE</t>
  </si>
  <si>
    <t>110067409183</t>
  </si>
  <si>
    <t>Nichols Compressor Station</t>
  </si>
  <si>
    <t>2189 Long Run Rd.</t>
  </si>
  <si>
    <t>Nichols Station</t>
  </si>
  <si>
    <t>7201 N LAKESIDE DRIVE</t>
  </si>
  <si>
    <t>110042034269</t>
  </si>
  <si>
    <t>Nicor Gas Ancona</t>
  </si>
  <si>
    <t>STREATOR</t>
  </si>
  <si>
    <t>61364</t>
  </si>
  <si>
    <t>28512 N. 100 East Rd.</t>
  </si>
  <si>
    <t>110001287991</t>
  </si>
  <si>
    <t>Nicor Gas Hudson</t>
  </si>
  <si>
    <t>61748</t>
  </si>
  <si>
    <t>20487 N. 1700 East Road</t>
  </si>
  <si>
    <t>MCLEAN</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</si>
  <si>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</si>
  <si>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</si>
  <si>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</si>
  <si>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</si>
  <si>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</si>
  <si>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</si>
  <si>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</si>
  <si>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</si>
  <si>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</si>
  <si>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</si>
  <si>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</si>
  <si>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</si>
  <si>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</si>
  <si>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110046374179</t>
  </si>
  <si>
    <t>Nicor Gas Troy Grove</t>
  </si>
  <si>
    <t>Mendota</t>
  </si>
  <si>
    <t>61342</t>
  </si>
  <si>
    <t>169 N 36th Road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</si>
  <si>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</si>
  <si>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</si>
  <si>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</si>
  <si>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</si>
  <si>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</si>
  <si>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</si>
  <si>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</si>
  <si>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</si>
  <si>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</si>
  <si>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</si>
  <si>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</si>
  <si>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</si>
  <si>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</si>
  <si>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</si>
  <si>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</si>
  <si>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</si>
  <si>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</si>
  <si>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</si>
  <si>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</si>
  <si>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</si>
  <si>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</si>
  <si>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</si>
  <si>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</si>
  <si>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</si>
  <si>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</si>
  <si>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</si>
  <si>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</si>
  <si>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</si>
  <si>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</si>
  <si>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</si>
  <si>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</si>
  <si>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</si>
  <si>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</si>
  <si>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</si>
  <si>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</si>
  <si>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</si>
  <si>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</si>
  <si>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</si>
  <si>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</si>
  <si>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</si>
  <si>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</si>
  <si>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</si>
  <si>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</si>
  <si>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</si>
  <si>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</si>
  <si>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</si>
  <si>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</si>
  <si>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</si>
  <si>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</si>
  <si>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</si>
  <si>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</si>
  <si>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</si>
  <si>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</si>
  <si>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</si>
  <si>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</si>
  <si>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</si>
  <si>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</si>
  <si>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</si>
  <si>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</si>
  <si>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</si>
  <si>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</si>
  <si>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</si>
  <si>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</si>
  <si>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</si>
  <si>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</si>
  <si>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</si>
  <si>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</si>
  <si>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</si>
  <si>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</si>
  <si>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</si>
  <si>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</si>
  <si>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111 Hoganas Way</t>
  </si>
  <si>
    <t>110067040669</t>
  </si>
  <si>
    <t>North American Stainless</t>
  </si>
  <si>
    <t>6870 Highway 42 East</t>
  </si>
  <si>
    <t>110041624409</t>
  </si>
  <si>
    <t>North Appleby Compressor Station</t>
  </si>
  <si>
    <t>NACOGDOCHES</t>
  </si>
  <si>
    <t>110013388477</t>
  </si>
  <si>
    <t>North Baja Ehrenberg CS</t>
  </si>
  <si>
    <t>Ehrenberg</t>
  </si>
  <si>
    <t>85334</t>
  </si>
  <si>
    <t>50650 Colorado River Road</t>
  </si>
  <si>
    <t>110043814842</t>
  </si>
  <si>
    <t>North Britt</t>
  </si>
  <si>
    <t>110067409174</t>
  </si>
  <si>
    <t>North Canton Compressor Station</t>
  </si>
  <si>
    <t>5584 Riggins Run</t>
  </si>
  <si>
    <t>110070081844</t>
  </si>
  <si>
    <t>North Chicago Facility</t>
  </si>
  <si>
    <t>1401 SHERIDAN RD</t>
  </si>
  <si>
    <t>110040089882</t>
  </si>
  <si>
    <t>North DeSoto Central Facility</t>
  </si>
  <si>
    <t>Frierson</t>
  </si>
  <si>
    <t>71207</t>
  </si>
  <si>
    <t>1679 Gravel Point Rd.</t>
  </si>
  <si>
    <t>North Fork #4</t>
  </si>
  <si>
    <t>633 Callahan Avenue</t>
  </si>
  <si>
    <t>Wise</t>
  </si>
  <si>
    <t>110043973947</t>
  </si>
  <si>
    <t>North Hobbs Reinjection Compression Facility (RCF) and West Injection Battery (WIB)</t>
  </si>
  <si>
    <t>1017 West Stanolind Road</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</si>
  <si>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</si>
  <si>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</si>
  <si>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</si>
  <si>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</si>
  <si>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</si>
  <si>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</si>
  <si>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</si>
  <si>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</si>
  <si>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</si>
  <si>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</si>
  <si>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</si>
  <si>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</si>
  <si>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</si>
  <si>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</si>
  <si>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</si>
  <si>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</si>
  <si>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</si>
  <si>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</si>
  <si>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</si>
  <si>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</si>
  <si>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</si>
  <si>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</si>
  <si>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</si>
  <si>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</si>
  <si>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</si>
  <si>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</si>
  <si>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</si>
  <si>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</si>
  <si>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C,UU</t>
  </si>
  <si>
    <t>110000702730</t>
  </si>
  <si>
    <t>North Terrebonne Gas Plant</t>
  </si>
  <si>
    <t>70358</t>
  </si>
  <si>
    <t>449 Shell E&amp;P Court</t>
  </si>
  <si>
    <t>TERREBONNE PARISH</t>
  </si>
  <si>
    <t>110001870645</t>
  </si>
  <si>
    <t>North Texas</t>
  </si>
  <si>
    <t>WEATHERFORD</t>
  </si>
  <si>
    <t>602 WEST LAKE DRIVE</t>
  </si>
  <si>
    <t>Parker</t>
  </si>
  <si>
    <t>110070619182</t>
  </si>
  <si>
    <t>North Valley Landfill</t>
  </si>
  <si>
    <t>84305</t>
  </si>
  <si>
    <t>14200 North Stink Creek Road</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</si>
  <si>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</si>
  <si>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</si>
  <si>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</si>
  <si>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</si>
  <si>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</si>
  <si>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</si>
  <si>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</si>
  <si>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</si>
  <si>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</si>
  <si>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</si>
  <si>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</si>
  <si>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</si>
  <si>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</si>
  <si>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</si>
  <si>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</si>
  <si>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</si>
  <si>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</si>
  <si>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</si>
  <si>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</si>
  <si>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</si>
  <si>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</si>
  <si>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</si>
  <si>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</si>
  <si>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</si>
  <si>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</si>
  <si>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</si>
  <si>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</si>
  <si>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</si>
  <si>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</si>
  <si>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</si>
  <si>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</si>
  <si>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</si>
  <si>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</si>
  <si>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</si>
  <si>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CHESTERFIELD</t>
  </si>
  <si>
    <t>110035986500</t>
  </si>
  <si>
    <t>Northern Border Pipeline Arnegard CS#4</t>
  </si>
  <si>
    <t>ARNEGARD</t>
  </si>
  <si>
    <t>58835</t>
  </si>
  <si>
    <t>2461 136TH AVE NW</t>
  </si>
  <si>
    <t>110043800599</t>
  </si>
  <si>
    <t>Northern Border Pipeline Clark CS#10</t>
  </si>
  <si>
    <t>57225</t>
  </si>
  <si>
    <t>15990 421st Avenue</t>
  </si>
  <si>
    <t>Northern Border Pipeline Culbertson CS#3</t>
  </si>
  <si>
    <t>CULBERTSON</t>
  </si>
  <si>
    <t>5444 Road 1016</t>
  </si>
  <si>
    <t>ROOSEVELT COUNTY</t>
  </si>
  <si>
    <t>110063989313</t>
  </si>
  <si>
    <t>Northern Border Pipeline Estelline CS#11</t>
  </si>
  <si>
    <t>Estelline</t>
  </si>
  <si>
    <t>57234</t>
  </si>
  <si>
    <t>18743 470th Avenue</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</si>
  <si>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</si>
  <si>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</si>
  <si>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</si>
  <si>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</si>
  <si>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</si>
  <si>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</si>
  <si>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</si>
  <si>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</si>
  <si>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</si>
  <si>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</si>
  <si>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</si>
  <si>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</si>
  <si>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</si>
  <si>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</si>
  <si>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110035986519</t>
  </si>
  <si>
    <t>Northern Border Pipeline Manning CS#5</t>
  </si>
  <si>
    <t>58642</t>
  </si>
  <si>
    <t>10510 11TH ST SW</t>
  </si>
  <si>
    <t>110070081904</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</si>
  <si>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</si>
  <si>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</si>
  <si>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</si>
  <si>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</si>
  <si>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</si>
  <si>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</si>
  <si>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</si>
  <si>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</si>
  <si>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</si>
  <si>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</si>
  <si>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</si>
  <si>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</si>
  <si>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</si>
  <si>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</si>
  <si>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</si>
  <si>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</si>
  <si>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</si>
  <si>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</si>
  <si>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</si>
  <si>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</si>
  <si>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</si>
  <si>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</si>
  <si>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110001298104</t>
  </si>
  <si>
    <t>Northern Landfill</t>
  </si>
  <si>
    <t>Westminster</t>
  </si>
  <si>
    <t>21157</t>
  </si>
  <si>
    <t>1400 Baltimore Boulevard</t>
  </si>
  <si>
    <t>110001839217</t>
  </si>
  <si>
    <t>Northern Light - Eastern Maine Medical Center</t>
  </si>
  <si>
    <t>Bangor</t>
  </si>
  <si>
    <t>489 State Street</t>
  </si>
  <si>
    <t>110038041017</t>
  </si>
  <si>
    <t>Northern Natural Gas - Albert Lea</t>
  </si>
  <si>
    <t>Hartland</t>
  </si>
  <si>
    <t>56042</t>
  </si>
  <si>
    <t>73650 325th Street</t>
  </si>
  <si>
    <t>110070525505</t>
  </si>
  <si>
    <t>Northern Natural Gas - Claude Compressor Station</t>
  </si>
  <si>
    <t>Claude</t>
  </si>
  <si>
    <t>79019</t>
  </si>
  <si>
    <t>9460 FM 1258</t>
  </si>
  <si>
    <t>Northern Natural Gas - Pampa Compressor Station</t>
  </si>
  <si>
    <t>1230 Hwy 70</t>
  </si>
  <si>
    <t>Northern Natural Gas - Plainview Compressor Station</t>
  </si>
  <si>
    <t>Hale</t>
  </si>
  <si>
    <t>1301 CR 105A</t>
  </si>
  <si>
    <t>110024710892</t>
  </si>
  <si>
    <t>Northern Natural Gas - Tescott Compressor Station</t>
  </si>
  <si>
    <t>Tescott</t>
  </si>
  <si>
    <t>67484</t>
  </si>
  <si>
    <t>685 N. 40th Road</t>
  </si>
  <si>
    <t>110001761479</t>
  </si>
  <si>
    <t>Northern Natural Gas - Ventura Compressor Station</t>
  </si>
  <si>
    <t>Garner</t>
  </si>
  <si>
    <t>50438</t>
  </si>
  <si>
    <t>2415 270th Road</t>
  </si>
  <si>
    <t>110067543643</t>
  </si>
  <si>
    <t>Northern Natural Gas Company - Seminole</t>
  </si>
  <si>
    <t>Gaines</t>
  </si>
  <si>
    <t>1068 County Road 305</t>
  </si>
  <si>
    <t>110000582398</t>
  </si>
  <si>
    <t>Northport</t>
  </si>
  <si>
    <t>NORTHPORT</t>
  </si>
  <si>
    <t>11768</t>
  </si>
  <si>
    <t>EATON'S NECK ROAD</t>
  </si>
  <si>
    <t>110033178175</t>
  </si>
  <si>
    <t>Northridge Gas Plant</t>
  </si>
  <si>
    <t>110045693692</t>
  </si>
  <si>
    <t>Northside</t>
  </si>
  <si>
    <t>32226</t>
  </si>
  <si>
    <t>4377 HECKSCHER DRIVE</t>
  </si>
  <si>
    <t>110064007202</t>
  </si>
  <si>
    <t>Northwest Charley CPF-2</t>
  </si>
  <si>
    <t>Greers Ferry</t>
  </si>
  <si>
    <t>580 Hillcrest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</si>
  <si>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</si>
  <si>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</si>
  <si>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</si>
  <si>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</si>
  <si>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</si>
  <si>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</si>
  <si>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</si>
  <si>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</si>
  <si>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</si>
  <si>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</si>
  <si>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</si>
  <si>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</si>
  <si>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</si>
  <si>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</si>
  <si>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</si>
  <si>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</si>
  <si>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</si>
  <si>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</si>
  <si>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</si>
  <si>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</si>
  <si>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</si>
  <si>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</si>
  <si>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</si>
  <si>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</si>
  <si>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</si>
  <si>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</si>
  <si>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</si>
  <si>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</si>
  <si>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</si>
  <si>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</si>
  <si>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</si>
  <si>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</si>
  <si>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</si>
  <si>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</si>
  <si>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</si>
  <si>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</si>
  <si>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</si>
  <si>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</si>
  <si>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</si>
  <si>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</si>
  <si>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</si>
  <si>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</si>
  <si>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</si>
  <si>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</si>
  <si>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</si>
  <si>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</si>
  <si>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</si>
  <si>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</si>
  <si>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</si>
  <si>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</si>
  <si>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</si>
  <si>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</si>
  <si>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</si>
  <si>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</si>
  <si>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</si>
  <si>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</si>
  <si>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</si>
  <si>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</si>
  <si>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</si>
  <si>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</si>
  <si>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</si>
  <si>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</si>
  <si>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</si>
  <si>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</si>
  <si>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</si>
  <si>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</si>
  <si>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</si>
  <si>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</si>
  <si>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110043970753</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</si>
  <si>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</si>
  <si>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</si>
  <si>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</si>
  <si>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</si>
  <si>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</si>
  <si>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</si>
  <si>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</si>
  <si>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</si>
  <si>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</si>
  <si>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</si>
  <si>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</si>
  <si>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</si>
  <si>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</si>
  <si>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</si>
  <si>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</si>
  <si>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</si>
  <si>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</si>
  <si>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</si>
  <si>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</si>
  <si>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</si>
  <si>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</si>
  <si>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</si>
  <si>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</si>
  <si>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</si>
  <si>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</si>
  <si>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</si>
  <si>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</si>
  <si>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</si>
  <si>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</si>
  <si>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</si>
  <si>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</si>
  <si>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</si>
  <si>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</si>
  <si>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</si>
  <si>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</si>
  <si>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</si>
  <si>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</si>
  <si>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</si>
  <si>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</si>
  <si>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</si>
  <si>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</si>
  <si>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</si>
  <si>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</si>
  <si>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</si>
  <si>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</si>
  <si>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</si>
  <si>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</si>
  <si>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</si>
  <si>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</si>
  <si>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</si>
  <si>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</si>
  <si>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</si>
  <si>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</si>
  <si>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</si>
  <si>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</si>
  <si>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</si>
  <si>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</si>
  <si>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</si>
  <si>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</si>
  <si>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</si>
  <si>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</si>
  <si>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</si>
  <si>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</si>
  <si>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</si>
  <si>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</si>
  <si>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</si>
  <si>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</si>
  <si>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</si>
  <si>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</si>
  <si>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5470 N. Twin City Hwy.</t>
  </si>
  <si>
    <t>110064541090</t>
  </si>
  <si>
    <t>OFS CS Cedar Lake</t>
  </si>
  <si>
    <t>110055509089</t>
  </si>
  <si>
    <t>OFS CS Geary (Base Sales)</t>
  </si>
  <si>
    <t>Geary</t>
  </si>
  <si>
    <t>73040</t>
  </si>
  <si>
    <t>110055521047</t>
  </si>
  <si>
    <t>OFS CS ICE</t>
  </si>
  <si>
    <t>110007385418</t>
  </si>
  <si>
    <t>OFS CS Lindsay Booster</t>
  </si>
  <si>
    <t>OFS CS Ward</t>
  </si>
  <si>
    <t>35.65290427380, -98.26835808610</t>
  </si>
  <si>
    <t>110007387309</t>
  </si>
  <si>
    <t>OFS GPRP Antelope Hills Gas Plant</t>
  </si>
  <si>
    <t>73638</t>
  </si>
  <si>
    <t>ROGER MILLS COUNTY</t>
  </si>
  <si>
    <t>110070082092</t>
  </si>
  <si>
    <t>OFS GPRP Canadian Valley</t>
  </si>
  <si>
    <t>35.591269, -98.141061</t>
  </si>
  <si>
    <t>110013874977</t>
  </si>
  <si>
    <t>OFS GPRP Custer Gas Plant</t>
  </si>
  <si>
    <t>CUSTER CITY</t>
  </si>
  <si>
    <t>73639</t>
  </si>
  <si>
    <t>110070081875</t>
  </si>
  <si>
    <t>OFS GPRP Leedey Gas Plant</t>
  </si>
  <si>
    <t>Leedey</t>
  </si>
  <si>
    <t>73654</t>
  </si>
  <si>
    <t>N1980 Rd: 35.8138, -099.4646</t>
  </si>
  <si>
    <t>110007385409</t>
  </si>
  <si>
    <t>OFS GPRP Maysville</t>
  </si>
  <si>
    <t>73057</t>
  </si>
  <si>
    <t>110070081874</t>
  </si>
  <si>
    <t>OFS GPRP Panther Creek Gas Plant</t>
  </si>
  <si>
    <t>110007163773</t>
  </si>
  <si>
    <t>OFS GPRP Woodward Gas Plant</t>
  </si>
  <si>
    <t>73801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</si>
  <si>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</si>
  <si>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</si>
  <si>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</si>
  <si>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</si>
  <si>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</si>
  <si>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</si>
  <si>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</si>
  <si>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</si>
  <si>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</si>
  <si>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</si>
  <si>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</si>
  <si>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</si>
  <si>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</si>
  <si>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</si>
  <si>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</si>
  <si>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</si>
  <si>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</si>
  <si>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</si>
  <si>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</si>
  <si>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</si>
  <si>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</si>
  <si>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</si>
  <si>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</si>
  <si>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</si>
  <si>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</si>
  <si>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</si>
  <si>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</si>
  <si>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110000717243</t>
  </si>
  <si>
    <t>OHL NGLP Isomerization Plant</t>
  </si>
  <si>
    <t>462 US HIGHWAY 56</t>
  </si>
  <si>
    <t>110000711533</t>
  </si>
  <si>
    <t>OHL NGLP Medford Plant</t>
  </si>
  <si>
    <t>MEDFORD</t>
  </si>
  <si>
    <t>73759</t>
  </si>
  <si>
    <t>25923 US Highway 81</t>
  </si>
  <si>
    <t>110056339715</t>
  </si>
  <si>
    <t>OHL NGLP Mont Belvieu NGL Fractionation and Storage Complex</t>
  </si>
  <si>
    <t>11350 Fitzgerald Rd.</t>
  </si>
  <si>
    <t>110041083289</t>
  </si>
  <si>
    <t>OIL-DRI CORP of GEORGIA</t>
  </si>
  <si>
    <t>OCHLOCKNEE</t>
  </si>
  <si>
    <t>31773</t>
  </si>
  <si>
    <t>28990 GEORGIA HIGHWAY 3 NORTH</t>
  </si>
  <si>
    <t>THOMAS</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</si>
  <si>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</si>
  <si>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</si>
  <si>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</si>
  <si>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</si>
  <si>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</si>
  <si>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</si>
  <si>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</si>
  <si>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</si>
  <si>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</si>
  <si>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</si>
  <si>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</si>
  <si>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</si>
  <si>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</si>
  <si>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</si>
  <si>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</si>
  <si>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</si>
  <si>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</si>
  <si>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</si>
  <si>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</si>
  <si>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</si>
  <si>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</si>
  <si>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</si>
  <si>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</si>
  <si>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</si>
  <si>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</si>
  <si>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</si>
  <si>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</si>
  <si>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</si>
  <si>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</si>
  <si>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</si>
  <si>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</si>
  <si>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</si>
  <si>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</si>
  <si>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</si>
  <si>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</si>
  <si>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</si>
  <si>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</si>
  <si>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</si>
  <si>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</si>
  <si>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</si>
  <si>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</si>
  <si>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</si>
  <si>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</si>
  <si>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</si>
  <si>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</si>
  <si>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</si>
  <si>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</si>
  <si>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</si>
  <si>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</si>
  <si>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</si>
  <si>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</si>
  <si>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</si>
  <si>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</si>
  <si>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</si>
  <si>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</si>
  <si>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</si>
  <si>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</si>
  <si>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</si>
  <si>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</si>
  <si>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</si>
  <si>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</si>
  <si>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</si>
  <si>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</si>
  <si>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</si>
  <si>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</si>
  <si>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</si>
  <si>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</si>
  <si>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110055553681</t>
  </si>
  <si>
    <t>ON Semiconductor</t>
  </si>
  <si>
    <t>2300 Buckskin Rd</t>
  </si>
  <si>
    <t>110014190721</t>
  </si>
  <si>
    <t>Gresham</t>
  </si>
  <si>
    <t>23400 NE Glisan Street</t>
  </si>
  <si>
    <t>110000470204</t>
  </si>
  <si>
    <t>85008</t>
  </si>
  <si>
    <t>5005 E McDowell Road, Mail Drop D10C</t>
  </si>
  <si>
    <t>MARICOPA</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</si>
  <si>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</si>
  <si>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</si>
  <si>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</si>
  <si>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</si>
  <si>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</si>
  <si>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</si>
  <si>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</si>
  <si>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</si>
  <si>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</si>
  <si>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</si>
  <si>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</si>
  <si>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</si>
  <si>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</si>
  <si>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</si>
  <si>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</si>
  <si>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</si>
  <si>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</si>
  <si>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</si>
  <si>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</si>
  <si>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</si>
  <si>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</si>
  <si>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</si>
  <si>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</si>
  <si>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</si>
  <si>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</si>
  <si>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</si>
  <si>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</si>
  <si>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</si>
  <si>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</si>
  <si>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</si>
  <si>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</si>
  <si>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</si>
  <si>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</si>
  <si>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</si>
  <si>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</si>
  <si>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</si>
  <si>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</si>
  <si>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</si>
  <si>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</si>
  <si>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</si>
  <si>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</si>
  <si>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110070082404</t>
  </si>
  <si>
    <t>ORM GPRP Lonesome Creek Gas Plant</t>
  </si>
  <si>
    <t>2479 138th Avenue NW</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</si>
  <si>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</si>
  <si>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</si>
  <si>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</si>
  <si>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</si>
  <si>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</si>
  <si>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</si>
  <si>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</si>
  <si>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</si>
  <si>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</si>
  <si>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</si>
  <si>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</si>
  <si>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</si>
  <si>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</si>
  <si>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</si>
  <si>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</si>
  <si>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</si>
  <si>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</si>
  <si>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</si>
  <si>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</si>
  <si>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</si>
  <si>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</si>
  <si>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</si>
  <si>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</si>
  <si>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</si>
  <si>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</si>
  <si>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</si>
  <si>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</si>
  <si>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</si>
  <si>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</si>
  <si>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</si>
  <si>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</si>
  <si>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</si>
  <si>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</si>
  <si>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</si>
  <si>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</si>
  <si>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</si>
  <si>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</si>
  <si>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</si>
  <si>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</si>
  <si>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</si>
  <si>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</si>
  <si>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</si>
  <si>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</si>
  <si>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</si>
  <si>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</si>
  <si>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</si>
  <si>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</si>
  <si>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</si>
  <si>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</si>
  <si>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</si>
  <si>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</si>
  <si>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</si>
  <si>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</si>
  <si>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</si>
  <si>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</si>
  <si>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</si>
  <si>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</si>
  <si>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</si>
  <si>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</si>
  <si>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</si>
  <si>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</si>
  <si>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</si>
  <si>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</si>
  <si>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</si>
  <si>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</si>
  <si>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</si>
  <si>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</si>
  <si>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</si>
  <si>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</si>
  <si>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</si>
  <si>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</si>
  <si>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</si>
  <si>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</si>
  <si>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</si>
  <si>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</si>
  <si>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</si>
  <si>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</si>
  <si>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</si>
  <si>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</si>
  <si>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</si>
  <si>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</si>
  <si>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</si>
  <si>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</si>
  <si>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</si>
  <si>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</si>
  <si>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</si>
  <si>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</si>
  <si>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</si>
  <si>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</si>
  <si>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</si>
  <si>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</si>
  <si>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</si>
  <si>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</si>
  <si>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</si>
  <si>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</si>
  <si>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</si>
  <si>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</si>
  <si>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</si>
  <si>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</si>
  <si>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</si>
  <si>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</si>
  <si>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</si>
  <si>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</si>
  <si>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</si>
  <si>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</si>
  <si>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</si>
  <si>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</si>
  <si>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</si>
  <si>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</si>
  <si>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</si>
  <si>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</si>
  <si>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</si>
  <si>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</si>
  <si>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</si>
  <si>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</si>
  <si>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</si>
  <si>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</si>
  <si>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</si>
  <si>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</si>
  <si>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</si>
  <si>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</si>
  <si>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</si>
  <si>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</si>
  <si>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</si>
  <si>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</si>
  <si>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</si>
  <si>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</si>
  <si>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</si>
  <si>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</si>
  <si>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</si>
  <si>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</si>
  <si>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</si>
  <si>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</si>
  <si>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</si>
  <si>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</si>
  <si>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</si>
  <si>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</si>
  <si>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</si>
  <si>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</si>
  <si>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</si>
  <si>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</si>
  <si>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</si>
  <si>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</si>
  <si>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</si>
  <si>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</si>
  <si>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</si>
  <si>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</si>
  <si>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</si>
  <si>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</si>
  <si>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</si>
  <si>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</si>
  <si>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</si>
  <si>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</si>
  <si>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</si>
  <si>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OWT CS Ector County Compressor Station</t>
  </si>
  <si>
    <t>2299 S FM 1936</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</si>
  <si>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</si>
  <si>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</si>
  <si>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</si>
  <si>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</si>
  <si>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</si>
  <si>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</si>
  <si>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</si>
  <si>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</si>
  <si>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</si>
  <si>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</si>
  <si>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</si>
  <si>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</si>
  <si>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</si>
  <si>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</si>
  <si>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</si>
  <si>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</si>
  <si>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</si>
  <si>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</si>
  <si>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</si>
  <si>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</si>
  <si>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</si>
  <si>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</si>
  <si>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</si>
  <si>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</si>
  <si>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</si>
  <si>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</si>
  <si>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</si>
  <si>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</si>
  <si>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</si>
  <si>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</si>
  <si>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</si>
  <si>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</si>
  <si>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</si>
  <si>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110043816181</t>
  </si>
  <si>
    <t>OZONA GAS PLANT</t>
  </si>
  <si>
    <t>110034504757</t>
  </si>
  <si>
    <t>Oak Grove</t>
  </si>
  <si>
    <t>8127 Oak Grove Road</t>
  </si>
  <si>
    <t>Robertson</t>
  </si>
  <si>
    <t>110017573856</t>
  </si>
  <si>
    <t>Oak Grove Landfill</t>
  </si>
  <si>
    <t>66711</t>
  </si>
  <si>
    <t xml:space="preserve">1150 East 700 Ave </t>
  </si>
  <si>
    <t>110058239393</t>
  </si>
  <si>
    <t>Oak Grove Plant</t>
  </si>
  <si>
    <t>5258 Fork Ridge Road</t>
  </si>
  <si>
    <t>110043972396</t>
  </si>
  <si>
    <t>Oakhill Compressor Station</t>
  </si>
  <si>
    <t>GREGG</t>
  </si>
  <si>
    <t>110063744934</t>
  </si>
  <si>
    <t>Oakland Compressor Station</t>
  </si>
  <si>
    <t>51560</t>
  </si>
  <si>
    <t>46299 Highway 6</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</si>
  <si>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</si>
  <si>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</si>
  <si>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</si>
  <si>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</si>
  <si>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</si>
  <si>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</si>
  <si>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</si>
  <si>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</si>
  <si>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</si>
  <si>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</si>
  <si>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</si>
  <si>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</si>
  <si>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</si>
  <si>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</si>
  <si>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</si>
  <si>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</si>
  <si>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</si>
  <si>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</si>
  <si>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</si>
  <si>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</si>
  <si>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</si>
  <si>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</si>
  <si>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</si>
  <si>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</si>
  <si>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</si>
  <si>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</si>
  <si>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</si>
  <si>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</si>
  <si>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</si>
  <si>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</si>
  <si>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</si>
  <si>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</si>
  <si>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</si>
  <si>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</si>
  <si>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</si>
  <si>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</si>
  <si>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</si>
  <si>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</si>
  <si>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</si>
  <si>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</si>
  <si>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</si>
  <si>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</si>
  <si>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</si>
  <si>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</si>
  <si>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</si>
  <si>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</si>
  <si>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</si>
  <si>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</si>
  <si>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</si>
  <si>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</si>
  <si>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</si>
  <si>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</si>
  <si>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</si>
  <si>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</si>
  <si>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47461 W. Nees Ave</t>
  </si>
  <si>
    <t>110010480586</t>
  </si>
  <si>
    <t>Lemoore</t>
  </si>
  <si>
    <t>1175 S. 19th Ave</t>
  </si>
  <si>
    <t>110043801525</t>
  </si>
  <si>
    <t>1350 PACHECO PASS HWY</t>
  </si>
  <si>
    <t>110055520510</t>
  </si>
  <si>
    <t>6229 Myers Road</t>
  </si>
  <si>
    <t>110000504525</t>
  </si>
  <si>
    <t>Old Ocean Gas Plant</t>
  </si>
  <si>
    <t>77208</t>
  </si>
  <si>
    <t>200 Refinery Road</t>
  </si>
  <si>
    <t>110008989737</t>
  </si>
  <si>
    <t>Oleander Power Project</t>
  </si>
  <si>
    <t>555 TOWNSEND RD</t>
  </si>
  <si>
    <t>110066943605</t>
  </si>
  <si>
    <t>Olin Blue Cube, Freeport, TX</t>
  </si>
  <si>
    <t>2301 N. Brazosport Blvd., OC-1120</t>
  </si>
  <si>
    <t>110000327398</t>
  </si>
  <si>
    <t>Olin Chlor Alkali Products</t>
  </si>
  <si>
    <t>2400 Buffalo Avenue</t>
  </si>
  <si>
    <t>110056959073</t>
  </si>
  <si>
    <t>St. Gabriel</t>
  </si>
  <si>
    <t>4205 Highway 75</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</si>
  <si>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</si>
  <si>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</si>
  <si>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</si>
  <si>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</si>
  <si>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</si>
  <si>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</si>
  <si>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</si>
  <si>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</si>
  <si>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</si>
  <si>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</si>
  <si>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</si>
  <si>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</si>
  <si>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</si>
  <si>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</si>
  <si>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</si>
  <si>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</si>
  <si>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</si>
  <si>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110010965982</t>
  </si>
  <si>
    <t>Ontelaunee Energy Center</t>
  </si>
  <si>
    <t>5115 POTTSVILLE PIKE</t>
  </si>
  <si>
    <t>110058239589</t>
  </si>
  <si>
    <t>Opal Compressor Station</t>
  </si>
  <si>
    <t>110042050883</t>
  </si>
  <si>
    <t>Opal Gas Plant</t>
  </si>
  <si>
    <t>OPAL</t>
  </si>
  <si>
    <t>110070209418</t>
  </si>
  <si>
    <t>Opelousas</t>
  </si>
  <si>
    <t>70570</t>
  </si>
  <si>
    <t>586 Texas Eastern Rd</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</si>
  <si>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</si>
  <si>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</si>
  <si>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</si>
  <si>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</si>
  <si>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</si>
  <si>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</si>
  <si>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</si>
  <si>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</si>
  <si>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</si>
  <si>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</si>
  <si>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</si>
  <si>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</si>
  <si>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</si>
  <si>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</si>
  <si>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</si>
  <si>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</si>
  <si>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</si>
  <si>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</si>
  <si>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</si>
  <si>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</si>
  <si>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</si>
  <si>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</si>
  <si>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</si>
  <si>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</si>
  <si>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</si>
  <si>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</si>
  <si>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</si>
  <si>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</si>
  <si>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</si>
  <si>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</si>
  <si>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</si>
  <si>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</si>
  <si>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</si>
  <si>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110064669737</t>
  </si>
  <si>
    <t>Oregon Clean Energy Center</t>
  </si>
  <si>
    <t>816 North Lallendorf Road</t>
  </si>
  <si>
    <t>110043786472</t>
  </si>
  <si>
    <t>Orion Engineered Carbons, LLC.</t>
  </si>
  <si>
    <t>7005 SH83 S</t>
  </si>
  <si>
    <t>Orla Gas Plant</t>
  </si>
  <si>
    <t>3579 Highway 285 North</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</si>
  <si>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</si>
  <si>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</si>
  <si>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</si>
  <si>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</si>
  <si>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</si>
  <si>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</si>
  <si>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</si>
  <si>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</si>
  <si>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</si>
  <si>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</si>
  <si>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</si>
  <si>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</si>
  <si>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</si>
  <si>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</si>
  <si>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</si>
  <si>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</si>
  <si>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</si>
  <si>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</si>
  <si>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</si>
  <si>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</si>
  <si>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</si>
  <si>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</si>
  <si>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</si>
  <si>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</si>
  <si>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</si>
  <si>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</si>
  <si>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</si>
  <si>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</si>
  <si>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</si>
  <si>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</si>
  <si>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</si>
  <si>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</si>
  <si>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</si>
  <si>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</si>
  <si>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</si>
  <si>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</si>
  <si>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</si>
  <si>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</si>
  <si>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</si>
  <si>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</si>
  <si>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</si>
  <si>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</si>
  <si>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</si>
  <si>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</si>
  <si>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</si>
  <si>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</si>
  <si>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</si>
  <si>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</si>
  <si>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</si>
  <si>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</si>
  <si>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</si>
  <si>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</si>
  <si>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</si>
  <si>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</si>
  <si>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</si>
  <si>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</si>
  <si>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</si>
  <si>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</si>
  <si>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</si>
  <si>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</si>
  <si>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</si>
  <si>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</si>
  <si>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</si>
  <si>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</si>
  <si>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</si>
  <si>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</si>
  <si>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</si>
  <si>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</si>
  <si>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</si>
  <si>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</si>
  <si>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</si>
  <si>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</si>
  <si>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</si>
  <si>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</si>
  <si>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</si>
  <si>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</si>
  <si>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</si>
  <si>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</si>
  <si>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</si>
  <si>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110005972965</t>
  </si>
  <si>
    <t>Ox Mountain Sanitary Landfill</t>
  </si>
  <si>
    <t>HALF MOON BAY</t>
  </si>
  <si>
    <t>94019</t>
  </si>
  <si>
    <t>12310 SAN MATEO ROAD</t>
  </si>
  <si>
    <t>110003360372</t>
  </si>
  <si>
    <t>Oxbow Calcining LLC</t>
  </si>
  <si>
    <t>Baton Rouge</t>
  </si>
  <si>
    <t>2200 Brooklawn Drive</t>
  </si>
  <si>
    <t>110070716083</t>
  </si>
  <si>
    <t>Oxbow Creek Energy LLC</t>
  </si>
  <si>
    <t>Factoryville</t>
  </si>
  <si>
    <t>18419</t>
  </si>
  <si>
    <t>216 Henry Holod Road</t>
  </si>
  <si>
    <t>110023156092</t>
  </si>
  <si>
    <t>Oxbow Mining, LLC</t>
  </si>
  <si>
    <t>81434</t>
  </si>
  <si>
    <t>3737 Highway 133</t>
  </si>
  <si>
    <t>GUNNISON COUNTY</t>
  </si>
  <si>
    <t>110038856752</t>
  </si>
  <si>
    <t>Oxford Station</t>
  </si>
  <si>
    <t>40 Woodruff Hill Road</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</si>
  <si>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</si>
  <si>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</si>
  <si>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</si>
  <si>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</si>
  <si>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</si>
  <si>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</si>
  <si>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</si>
  <si>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</si>
  <si>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</si>
  <si>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</si>
  <si>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</si>
  <si>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</si>
  <si>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</si>
  <si>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</si>
  <si>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</si>
  <si>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</si>
  <si>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</si>
  <si>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</si>
  <si>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</si>
  <si>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</si>
  <si>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</si>
  <si>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</si>
  <si>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</si>
  <si>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</si>
  <si>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110008160140</t>
  </si>
  <si>
    <t>P-3 CMP STN</t>
  </si>
  <si>
    <t>586 County Line Road</t>
  </si>
  <si>
    <t>ROBERTS COUNTY</t>
  </si>
  <si>
    <t>110067247143</t>
  </si>
  <si>
    <t>P-D Valmiera Glass USA Corp</t>
  </si>
  <si>
    <t>168 Willie Paulk Pkwy</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</si>
  <si>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</si>
  <si>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</si>
  <si>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</si>
  <si>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</si>
  <si>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</si>
  <si>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</si>
  <si>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</si>
  <si>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</si>
  <si>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</si>
  <si>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</si>
  <si>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</si>
  <si>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</si>
  <si>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</si>
  <si>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</si>
  <si>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</si>
  <si>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</si>
  <si>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</si>
  <si>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</si>
  <si>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</si>
  <si>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</si>
  <si>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</si>
  <si>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</si>
  <si>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</si>
  <si>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</si>
  <si>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</si>
  <si>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</si>
  <si>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</si>
  <si>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</si>
  <si>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</si>
  <si>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</si>
  <si>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</si>
  <si>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</si>
  <si>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</si>
  <si>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</si>
  <si>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</si>
  <si>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</si>
  <si>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</si>
  <si>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</si>
  <si>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</si>
  <si>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</si>
  <si>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</si>
  <si>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</si>
  <si>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</si>
  <si>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</si>
  <si>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</si>
  <si>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</si>
  <si>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</si>
  <si>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</si>
  <si>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</si>
  <si>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</si>
  <si>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</si>
  <si>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</si>
  <si>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</si>
  <si>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</si>
  <si>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</si>
  <si>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</si>
  <si>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</si>
  <si>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</si>
  <si>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</si>
  <si>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</si>
  <si>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</si>
  <si>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</si>
  <si>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</si>
  <si>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</si>
  <si>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</si>
  <si>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</si>
  <si>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</si>
  <si>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</si>
  <si>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</si>
  <si>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</si>
  <si>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</si>
  <si>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</si>
  <si>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</si>
  <si>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</si>
  <si>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</si>
  <si>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</si>
  <si>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</si>
  <si>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</si>
  <si>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</si>
  <si>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</si>
  <si>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</si>
  <si>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</si>
  <si>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</si>
  <si>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</si>
  <si>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</si>
  <si>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</si>
  <si>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</si>
  <si>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</si>
  <si>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</si>
  <si>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</si>
  <si>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</si>
  <si>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</si>
  <si>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110070081854</t>
  </si>
  <si>
    <t>PANHANDLE EASTERN PIPE LINE CO - CASHION</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</si>
  <si>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</si>
  <si>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</si>
  <si>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</si>
  <si>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</si>
  <si>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</si>
  <si>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</si>
  <si>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</si>
  <si>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</si>
  <si>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</si>
  <si>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</si>
  <si>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</si>
  <si>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</si>
  <si>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</si>
  <si>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 COUNTY</t>
  </si>
  <si>
    <t>Industrial Gas Suppliers,Petroleum and Natural Gas Systems</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</si>
  <si>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</si>
  <si>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</si>
  <si>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</si>
  <si>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</si>
  <si>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</si>
  <si>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</si>
  <si>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</si>
  <si>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</si>
  <si>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</si>
  <si>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</si>
  <si>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</si>
  <si>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</si>
  <si>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</si>
  <si>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</si>
  <si>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</si>
  <si>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</si>
  <si>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</si>
  <si>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</si>
  <si>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</si>
  <si>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MIAMI COUNTY</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</si>
  <si>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</si>
  <si>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</si>
  <si>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</si>
  <si>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</si>
  <si>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</si>
  <si>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</si>
  <si>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</si>
  <si>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</si>
  <si>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</si>
  <si>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</si>
  <si>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</si>
  <si>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</si>
  <si>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</si>
  <si>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</si>
  <si>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</si>
  <si>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</si>
  <si>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</si>
  <si>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</si>
  <si>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</si>
  <si>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</si>
  <si>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</si>
  <si>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</si>
  <si>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</si>
  <si>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</si>
  <si>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</si>
  <si>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</si>
  <si>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</si>
  <si>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</si>
  <si>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</si>
  <si>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</si>
  <si>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</si>
  <si>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</si>
  <si>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</si>
  <si>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</si>
  <si>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</si>
  <si>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</si>
  <si>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</si>
  <si>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</si>
  <si>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</si>
  <si>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</si>
  <si>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</si>
  <si>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</si>
  <si>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</si>
  <si>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</si>
  <si>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</si>
  <si>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</si>
  <si>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</si>
  <si>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</si>
  <si>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</si>
  <si>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</si>
  <si>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</si>
  <si>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</si>
  <si>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</si>
  <si>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</si>
  <si>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</si>
  <si>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</si>
  <si>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</si>
  <si>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</si>
  <si>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</si>
  <si>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</si>
  <si>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</si>
  <si>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</si>
  <si>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</si>
  <si>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</si>
  <si>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</si>
  <si>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</si>
  <si>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</si>
  <si>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</si>
  <si>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</si>
  <si>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</si>
  <si>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</si>
  <si>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</si>
  <si>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110000416032</t>
  </si>
  <si>
    <t>PB LEINER USA</t>
  </si>
  <si>
    <t>52806</t>
  </si>
  <si>
    <t>7001 N. Brady Street</t>
  </si>
  <si>
    <t>110017313423</t>
  </si>
  <si>
    <t>PB NUTCLIF MASTER, LLC</t>
  </si>
  <si>
    <t>NUTLEY</t>
  </si>
  <si>
    <t>07110</t>
  </si>
  <si>
    <t>340 KINGSLAND STREET</t>
  </si>
  <si>
    <t>110012707936</t>
  </si>
  <si>
    <t>PBS COALS SHADE CREEK PREPARATION PLANT</t>
  </si>
  <si>
    <t>15926</t>
  </si>
  <si>
    <t>664 COOK RD.</t>
  </si>
  <si>
    <t>110000487241</t>
  </si>
  <si>
    <t>PCC STRUCTURALS INCâ</t>
  </si>
  <si>
    <t>97206</t>
  </si>
  <si>
    <t>4600 SOUTHEAST HARNEY DRIVE</t>
  </si>
  <si>
    <t>CLACKAMAS COUNTY</t>
  </si>
  <si>
    <t>110000748059</t>
  </si>
  <si>
    <t>PCS NITROGEN FERTILIZER LP - GEISMAR AGRICULTURAL NITROGEN &amp; PHOSPHATE PLANT</t>
  </si>
  <si>
    <t>10886 Hwy 75</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</si>
  <si>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</si>
  <si>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</si>
  <si>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</si>
  <si>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</si>
  <si>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</si>
  <si>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</si>
  <si>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</si>
  <si>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</si>
  <si>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</si>
  <si>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</si>
  <si>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</si>
  <si>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</si>
  <si>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</si>
  <si>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</si>
  <si>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</si>
  <si>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</si>
  <si>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110028036667</t>
  </si>
  <si>
    <t>PE BERKELEY, INC</t>
  </si>
  <si>
    <t>BERKELEY</t>
  </si>
  <si>
    <t>94720</t>
  </si>
  <si>
    <t>ALAMEDA</t>
  </si>
  <si>
    <t>110028016153</t>
  </si>
  <si>
    <t>PEA RIDGE</t>
  </si>
  <si>
    <t>PACE</t>
  </si>
  <si>
    <t>32571</t>
  </si>
  <si>
    <t>4575 HIGHWAY 90</t>
  </si>
  <si>
    <t>110031505501</t>
  </si>
  <si>
    <t>PEARSALL POWER PLANT</t>
  </si>
  <si>
    <t>PEARSALL</t>
  </si>
  <si>
    <t>78061</t>
  </si>
  <si>
    <t>2393 COUNTY ROAD 1005</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</si>
  <si>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</si>
  <si>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</si>
  <si>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</si>
  <si>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</si>
  <si>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</si>
  <si>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</si>
  <si>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</si>
  <si>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</si>
  <si>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</si>
  <si>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</si>
  <si>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</si>
  <si>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</si>
  <si>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</si>
  <si>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</si>
  <si>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</si>
  <si>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</si>
  <si>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</si>
  <si>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</si>
  <si>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</si>
  <si>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</si>
  <si>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</si>
  <si>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</si>
  <si>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</si>
  <si>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</si>
  <si>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</si>
  <si>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</si>
  <si>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</si>
  <si>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</si>
  <si>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</si>
  <si>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</si>
  <si>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</si>
  <si>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</si>
  <si>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</si>
  <si>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</si>
  <si>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</si>
  <si>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</si>
  <si>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</si>
  <si>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</si>
  <si>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</si>
  <si>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</si>
  <si>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110043815477</t>
  </si>
  <si>
    <t>PERDUE AGRIBUSINESS LLC</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</si>
  <si>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</si>
  <si>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</si>
  <si>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</si>
  <si>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</si>
  <si>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</si>
  <si>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</si>
  <si>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</si>
  <si>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</si>
  <si>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</si>
  <si>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</si>
  <si>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</si>
  <si>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</si>
  <si>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</si>
  <si>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</si>
  <si>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</si>
  <si>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</si>
  <si>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</si>
  <si>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</si>
  <si>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</si>
  <si>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</si>
  <si>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</si>
  <si>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</si>
  <si>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110003831275</t>
  </si>
  <si>
    <t>PERHAM RESOURCE RECOVERY FACILITY</t>
  </si>
  <si>
    <t>PERHAM</t>
  </si>
  <si>
    <t>56573</t>
  </si>
  <si>
    <t>201 6TH AVENUE NE</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</si>
  <si>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</si>
  <si>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</si>
  <si>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</si>
  <si>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</si>
  <si>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</si>
  <si>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</si>
  <si>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</si>
  <si>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</si>
  <si>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</si>
  <si>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</si>
  <si>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</si>
  <si>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</si>
  <si>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</si>
  <si>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</si>
  <si>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</si>
  <si>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</si>
  <si>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</si>
  <si>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</si>
  <si>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</si>
  <si>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</si>
  <si>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</si>
  <si>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</si>
  <si>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</si>
  <si>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</si>
  <si>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</si>
  <si>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</si>
  <si>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</si>
  <si>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</si>
  <si>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</si>
  <si>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</si>
  <si>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</si>
  <si>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</si>
  <si>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</si>
  <si>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</si>
  <si>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</si>
  <si>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</si>
  <si>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5001 Delevan Road</t>
  </si>
  <si>
    <t>110032962293</t>
  </si>
  <si>
    <t>PG&amp;E GATEWAY GENERATING STATION</t>
  </si>
  <si>
    <t>3225 WILBUR AVE</t>
  </si>
  <si>
    <t>110043974081</t>
  </si>
  <si>
    <t>PG&amp;E GERBER COMPRESSOR STATION</t>
  </si>
  <si>
    <t>GERBER</t>
  </si>
  <si>
    <t>96035</t>
  </si>
  <si>
    <t>22169 Chard Ave</t>
  </si>
  <si>
    <t>TEHAMA COUNTY</t>
  </si>
  <si>
    <t>110001200995</t>
  </si>
  <si>
    <t>PG&amp;E HINKLEY COMPRESSOR STATION</t>
  </si>
  <si>
    <t>35863 FAIRVIEW RD</t>
  </si>
  <si>
    <t>110000610278</t>
  </si>
  <si>
    <t>PG&amp;E HUMBOLDT BAY</t>
  </si>
  <si>
    <t>EUREKA</t>
  </si>
  <si>
    <t>1000 KING SALMON AVE</t>
  </si>
  <si>
    <t>110002426232</t>
  </si>
  <si>
    <t>PG&amp;E KETTLEMAN COMPRESSOR STATION</t>
  </si>
  <si>
    <t>34453 PLYMOUTH AVENUE</t>
  </si>
  <si>
    <t>110055511904</t>
  </si>
  <si>
    <t>PG&amp;E TIONESTA COMPRESSOR STATION</t>
  </si>
  <si>
    <t>Tionesta</t>
  </si>
  <si>
    <t>96134</t>
  </si>
  <si>
    <t>State Road 97</t>
  </si>
  <si>
    <t>MODOC COUNTY</t>
  </si>
  <si>
    <t>110000916395</t>
  </si>
  <si>
    <t>PG&amp;E TOPOCK COMPRESSOR STATION</t>
  </si>
  <si>
    <t>NEEDLES</t>
  </si>
  <si>
    <t>92363</t>
  </si>
  <si>
    <t>145453 National Trails Highway</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</si>
  <si>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</si>
  <si>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</si>
  <si>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</si>
  <si>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</si>
  <si>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</si>
  <si>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</si>
  <si>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</si>
  <si>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</si>
  <si>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</si>
  <si>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</si>
  <si>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</si>
  <si>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</si>
  <si>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</si>
  <si>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</si>
  <si>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</si>
  <si>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</si>
  <si>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</si>
  <si>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</si>
  <si>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</si>
  <si>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</si>
  <si>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</si>
  <si>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</si>
  <si>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</si>
  <si>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</si>
  <si>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</si>
  <si>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</si>
  <si>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</si>
  <si>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</si>
  <si>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</si>
  <si>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</si>
  <si>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</si>
  <si>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</si>
  <si>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</si>
  <si>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</si>
  <si>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</si>
  <si>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110000472257</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</si>
  <si>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</si>
  <si>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</si>
  <si>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</si>
  <si>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</si>
  <si>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</si>
  <si>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</si>
  <si>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</si>
  <si>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</si>
  <si>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</si>
  <si>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</si>
  <si>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</si>
  <si>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</si>
  <si>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</si>
  <si>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</si>
  <si>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</si>
  <si>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</si>
  <si>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</si>
  <si>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</si>
  <si>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</si>
  <si>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</si>
  <si>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</si>
  <si>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</si>
  <si>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</si>
  <si>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</si>
  <si>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</si>
  <si>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</si>
  <si>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</si>
  <si>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</si>
  <si>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</si>
  <si>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</si>
  <si>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</si>
  <si>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</si>
  <si>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</si>
  <si>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</si>
  <si>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</si>
  <si>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</si>
  <si>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</si>
  <si>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</si>
  <si>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</si>
  <si>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</si>
  <si>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</si>
  <si>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</si>
  <si>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</si>
  <si>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</si>
  <si>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</si>
  <si>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</si>
  <si>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</si>
  <si>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</si>
  <si>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</si>
  <si>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</si>
  <si>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</si>
  <si>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</si>
  <si>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</si>
  <si>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</si>
  <si>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</si>
  <si>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</si>
  <si>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</si>
  <si>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</si>
  <si>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</si>
  <si>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</si>
  <si>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</si>
  <si>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</si>
  <si>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</si>
  <si>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</si>
  <si>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</si>
  <si>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</si>
  <si>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</si>
  <si>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</si>
  <si>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</si>
  <si>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</si>
  <si>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</si>
  <si>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</si>
  <si>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</si>
  <si>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</si>
  <si>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</si>
  <si>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</si>
  <si>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</si>
  <si>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</si>
  <si>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</si>
  <si>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</si>
  <si>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</si>
  <si>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</si>
  <si>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</si>
  <si>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</si>
  <si>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</si>
  <si>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</si>
  <si>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</si>
  <si>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</si>
  <si>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</si>
  <si>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</si>
  <si>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</si>
  <si>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</si>
  <si>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</si>
  <si>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</si>
  <si>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</si>
  <si>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</si>
  <si>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</si>
  <si>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</si>
  <si>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</si>
  <si>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</si>
  <si>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</si>
  <si>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</si>
  <si>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</si>
  <si>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</si>
  <si>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</si>
  <si>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</si>
  <si>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</si>
  <si>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</si>
  <si>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</si>
  <si>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</si>
  <si>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</si>
  <si>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</si>
  <si>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</si>
  <si>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</si>
  <si>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</si>
  <si>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</si>
  <si>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</si>
  <si>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</si>
  <si>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</si>
  <si>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</si>
  <si>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</si>
  <si>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</si>
  <si>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</si>
  <si>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</si>
  <si>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</si>
  <si>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</si>
  <si>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</si>
  <si>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</si>
  <si>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</si>
  <si>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</si>
  <si>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</si>
  <si>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</si>
  <si>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</si>
  <si>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</si>
  <si>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PITTSBURG GAS PLANT</t>
  </si>
  <si>
    <t>75686</t>
  </si>
  <si>
    <t>1088 CR 1140</t>
  </si>
  <si>
    <t>110017989863</t>
  </si>
  <si>
    <t>PITTSBURGH CORNING CORPORATION</t>
  </si>
  <si>
    <t xml:space="preserve">2700 W. 16TH ST.              </t>
  </si>
  <si>
    <t>110008053587</t>
  </si>
  <si>
    <t>PIXELLE ANDROSCOGGIN LLC</t>
  </si>
  <si>
    <t>JAY</t>
  </si>
  <si>
    <t>04239</t>
  </si>
  <si>
    <t>300 RILEY RD</t>
  </si>
  <si>
    <t>110070543171</t>
  </si>
  <si>
    <t>PL 10 (Complex ID # 21988)</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</si>
  <si>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</si>
  <si>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</si>
  <si>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</si>
  <si>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</si>
  <si>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</si>
  <si>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</si>
  <si>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</si>
  <si>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</si>
  <si>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</si>
  <si>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</si>
  <si>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</si>
  <si>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</si>
  <si>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</si>
  <si>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</si>
  <si>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</si>
  <si>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</si>
  <si>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</si>
  <si>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110000562301</t>
  </si>
  <si>
    <t>PLAQUEMINE GAS PLANT</t>
  </si>
  <si>
    <t>60995 DERRICK ROAD</t>
  </si>
  <si>
    <t>110002690794</t>
  </si>
  <si>
    <t>PLATFORM HARVEST</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</si>
  <si>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</si>
  <si>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</si>
  <si>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</si>
  <si>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</si>
  <si>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</si>
  <si>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</si>
  <si>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</si>
  <si>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</si>
  <si>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</si>
  <si>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</si>
  <si>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</si>
  <si>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</si>
  <si>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</si>
  <si>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</si>
  <si>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</si>
  <si>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</si>
  <si>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</si>
  <si>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</si>
  <si>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</si>
  <si>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</si>
  <si>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</si>
  <si>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</si>
  <si>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</si>
  <si>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</si>
  <si>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</si>
  <si>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</si>
  <si>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</si>
  <si>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</si>
  <si>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</si>
  <si>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</si>
  <si>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</si>
  <si>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</si>
  <si>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</si>
  <si>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</si>
  <si>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</si>
  <si>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</si>
  <si>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</si>
  <si>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</si>
  <si>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</si>
  <si>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</si>
  <si>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</si>
  <si>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</si>
  <si>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</si>
  <si>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</si>
  <si>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</si>
  <si>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</si>
  <si>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</si>
  <si>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</si>
  <si>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</si>
  <si>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</si>
  <si>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</si>
  <si>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</si>
  <si>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</si>
  <si>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</si>
  <si>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</si>
  <si>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</si>
  <si>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</si>
  <si>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</si>
  <si>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</si>
  <si>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</si>
  <si>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</si>
  <si>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</si>
  <si>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</si>
  <si>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</si>
  <si>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</si>
  <si>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</si>
  <si>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</si>
  <si>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</si>
  <si>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</si>
  <si>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</si>
  <si>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</si>
  <si>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</si>
  <si>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</si>
  <si>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</si>
  <si>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</si>
  <si>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</si>
  <si>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</si>
  <si>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</si>
  <si>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</si>
  <si>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</si>
  <si>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</si>
  <si>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</si>
  <si>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</si>
  <si>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</si>
  <si>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</si>
  <si>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</si>
  <si>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</si>
  <si>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</si>
  <si>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</si>
  <si>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</si>
  <si>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</si>
  <si>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</si>
  <si>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</si>
  <si>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</si>
  <si>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</si>
  <si>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</si>
  <si>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</si>
  <si>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</si>
  <si>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</si>
  <si>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</si>
  <si>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</si>
  <si>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</si>
  <si>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</si>
  <si>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</si>
  <si>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</si>
  <si>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</si>
  <si>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</si>
  <si>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</si>
  <si>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</si>
  <si>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</si>
  <si>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</si>
  <si>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</si>
  <si>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</si>
  <si>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</si>
  <si>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</si>
  <si>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</si>
  <si>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</si>
  <si>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</si>
  <si>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</si>
  <si>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</si>
  <si>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</si>
  <si>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</si>
  <si>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</si>
  <si>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</si>
  <si>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</si>
  <si>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</si>
  <si>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</si>
  <si>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</si>
  <si>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</si>
  <si>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</si>
  <si>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</si>
  <si>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</si>
  <si>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</si>
  <si>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</si>
  <si>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</si>
  <si>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</si>
  <si>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</si>
  <si>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</si>
  <si>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</si>
  <si>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</si>
  <si>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</si>
  <si>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</si>
  <si>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</si>
  <si>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</si>
  <si>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</si>
  <si>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</si>
  <si>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</si>
  <si>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</si>
  <si>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</si>
  <si>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</si>
  <si>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</si>
  <si>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</si>
  <si>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</si>
  <si>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</si>
  <si>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</si>
  <si>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</si>
  <si>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</si>
  <si>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</si>
  <si>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</si>
  <si>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</si>
  <si>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</si>
  <si>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</si>
  <si>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</si>
  <si>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</si>
  <si>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</si>
  <si>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</si>
  <si>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</si>
  <si>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</si>
  <si>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</si>
  <si>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</si>
  <si>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</si>
  <si>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</si>
  <si>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</si>
  <si>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</si>
  <si>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</si>
  <si>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</si>
  <si>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</si>
  <si>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</si>
  <si>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</si>
  <si>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</si>
  <si>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</si>
  <si>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</si>
  <si>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</si>
  <si>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</si>
  <si>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</si>
  <si>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110009309596</t>
  </si>
  <si>
    <t>PR ELEC POWER AUTH SOUTH COAST STATION</t>
  </si>
  <si>
    <t>GUAYANILLA</t>
  </si>
  <si>
    <t>00656</t>
  </si>
  <si>
    <t>PR-127 KM. 15.7</t>
  </si>
  <si>
    <t>GUAYANILLA MUNICIPIO</t>
  </si>
  <si>
    <t>110024930994</t>
  </si>
  <si>
    <t>PRAIRIE HORIZON AGRI-ENERGY, L</t>
  </si>
  <si>
    <t>67661</t>
  </si>
  <si>
    <t>1664 E 100 RD</t>
  </si>
  <si>
    <t>PHILLIPS COUNTY</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</si>
  <si>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</si>
  <si>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</si>
  <si>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</si>
  <si>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</si>
  <si>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</si>
  <si>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</si>
  <si>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</si>
  <si>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</si>
  <si>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</si>
  <si>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</si>
  <si>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</si>
  <si>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</si>
  <si>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</si>
  <si>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</si>
  <si>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</si>
  <si>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</si>
  <si>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</si>
  <si>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</si>
  <si>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</si>
  <si>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</si>
  <si>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</si>
  <si>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</si>
  <si>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</si>
  <si>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</si>
  <si>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</si>
  <si>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</si>
  <si>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</si>
  <si>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</si>
  <si>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</si>
  <si>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</si>
  <si>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</si>
  <si>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</si>
  <si>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</si>
  <si>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</si>
  <si>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</si>
  <si>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</si>
  <si>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</si>
  <si>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</si>
  <si>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</si>
  <si>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</si>
  <si>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</si>
  <si>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</si>
  <si>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</si>
  <si>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</si>
  <si>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</si>
  <si>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</si>
  <si>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</si>
  <si>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</si>
  <si>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</si>
  <si>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</si>
  <si>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</si>
  <si>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</si>
  <si>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</si>
  <si>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</si>
  <si>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</si>
  <si>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</si>
  <si>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</si>
  <si>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</si>
  <si>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</si>
  <si>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</si>
  <si>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</si>
  <si>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</si>
  <si>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EATON</t>
  </si>
  <si>
    <t>4239 STATE ROUTE 127</t>
  </si>
  <si>
    <t>110000464006</t>
  </si>
  <si>
    <t>PREMCOR REFINING GROUP INCORPORATED PORTARTHUR REFINERY</t>
  </si>
  <si>
    <t>1801 SOUTH GULFWAY DRIVE</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</si>
  <si>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</si>
  <si>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</si>
  <si>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</si>
  <si>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</si>
  <si>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</si>
  <si>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</si>
  <si>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</si>
  <si>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</si>
  <si>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</si>
  <si>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</si>
  <si>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</si>
  <si>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</si>
  <si>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</si>
  <si>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</si>
  <si>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</si>
  <si>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</si>
  <si>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</si>
  <si>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</si>
  <si>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</si>
  <si>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</si>
  <si>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</si>
  <si>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MAYAGUEZ MUNICIPIO</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</si>
  <si>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</si>
  <si>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</si>
  <si>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</si>
  <si>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</si>
  <si>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</si>
  <si>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</si>
  <si>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</si>
  <si>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</si>
  <si>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</si>
  <si>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</si>
  <si>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</si>
  <si>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</si>
  <si>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</si>
  <si>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</si>
  <si>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</si>
  <si>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</si>
  <si>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110043783135</t>
  </si>
  <si>
    <t>PREPA Yabucoa Power Block</t>
  </si>
  <si>
    <t>00792</t>
  </si>
  <si>
    <t>PR 03 KM 86.5</t>
  </si>
  <si>
    <t>HUMACAO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</si>
  <si>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</si>
  <si>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</si>
  <si>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</si>
  <si>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</si>
  <si>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</si>
  <si>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</si>
  <si>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</si>
  <si>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</si>
  <si>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</si>
  <si>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</si>
  <si>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</si>
  <si>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</si>
  <si>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</si>
  <si>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</si>
  <si>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</si>
  <si>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</si>
  <si>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</si>
  <si>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</si>
  <si>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</si>
  <si>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</si>
  <si>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</si>
  <si>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</si>
  <si>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</si>
  <si>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</si>
  <si>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</si>
  <si>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</si>
  <si>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</si>
  <si>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</si>
  <si>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</si>
  <si>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</si>
  <si>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</si>
  <si>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</si>
  <si>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</si>
  <si>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</si>
  <si>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</si>
  <si>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</si>
  <si>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</si>
  <si>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</si>
  <si>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</si>
  <si>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</si>
  <si>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</si>
  <si>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</si>
  <si>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</si>
  <si>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</si>
  <si>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</si>
  <si>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</si>
  <si>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</si>
  <si>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</si>
  <si>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</si>
  <si>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</si>
  <si>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</si>
  <si>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</si>
  <si>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</si>
  <si>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</si>
  <si>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</si>
  <si>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</si>
  <si>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</si>
  <si>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</si>
  <si>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</si>
  <si>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</si>
  <si>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</si>
  <si>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</si>
  <si>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</si>
  <si>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</si>
  <si>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</si>
  <si>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</si>
  <si>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</si>
  <si>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</si>
  <si>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</si>
  <si>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</si>
  <si>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</si>
  <si>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</si>
  <si>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</si>
  <si>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</si>
  <si>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</si>
  <si>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</si>
  <si>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</si>
  <si>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</si>
  <si>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</si>
  <si>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</si>
  <si>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</si>
  <si>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</si>
  <si>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</si>
  <si>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</si>
  <si>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</si>
  <si>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</si>
  <si>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</si>
  <si>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</si>
  <si>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</si>
  <si>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1205 S. RD. O</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</si>
  <si>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</si>
  <si>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</si>
  <si>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</si>
  <si>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</si>
  <si>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</si>
  <si>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</si>
  <si>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</si>
  <si>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</si>
  <si>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</si>
  <si>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</si>
  <si>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</si>
  <si>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</si>
  <si>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</si>
  <si>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</si>
  <si>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</si>
  <si>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</si>
  <si>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</si>
  <si>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</si>
  <si>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</si>
  <si>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</si>
  <si>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</si>
  <si>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</si>
  <si>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</si>
  <si>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</si>
  <si>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</si>
  <si>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</si>
  <si>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</si>
  <si>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</si>
  <si>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7501 N. JOG ROAD</t>
  </si>
  <si>
    <t>110046491827</t>
  </si>
  <si>
    <t>Palo Duro Gas Processing Facility</t>
  </si>
  <si>
    <t>827 Bounds Road</t>
  </si>
  <si>
    <t>110045402079</t>
  </si>
  <si>
    <t>Palomar Energy Center</t>
  </si>
  <si>
    <t>2300 Harveson Place</t>
  </si>
  <si>
    <t>110067409922</t>
  </si>
  <si>
    <t>Pampa Fuels, LLC</t>
  </si>
  <si>
    <t>8201 FM 2300</t>
  </si>
  <si>
    <t>110064638227</t>
  </si>
  <si>
    <t>Panda Hummel Station LLC</t>
  </si>
  <si>
    <t>Selinsgrove</t>
  </si>
  <si>
    <t>17876</t>
  </si>
  <si>
    <t>2386 N. Old Trail Road</t>
  </si>
  <si>
    <t>SNYDER COUNTY</t>
  </si>
  <si>
    <t>110070082191</t>
  </si>
  <si>
    <t>Panda Liberty LLC</t>
  </si>
  <si>
    <t>Towanda</t>
  </si>
  <si>
    <t>151 Liberty Lane</t>
  </si>
  <si>
    <t>110070082161</t>
  </si>
  <si>
    <t>Panda Patriot</t>
  </si>
  <si>
    <t>50 Patriot Lane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</si>
  <si>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</si>
  <si>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</si>
  <si>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</si>
  <si>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</si>
  <si>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</si>
  <si>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</si>
  <si>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</si>
  <si>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</si>
  <si>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</si>
  <si>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</si>
  <si>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</si>
  <si>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</si>
  <si>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</si>
  <si>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</si>
  <si>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</si>
  <si>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</si>
  <si>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</si>
  <si>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</si>
  <si>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110030471610</t>
  </si>
  <si>
    <t>Panther Creek Energy Facility</t>
  </si>
  <si>
    <t>NESQUEHONING</t>
  </si>
  <si>
    <t>18240</t>
  </si>
  <si>
    <t>4 DENNISON ROAD</t>
  </si>
  <si>
    <t>110070209437</t>
  </si>
  <si>
    <t>Panther Gas Plant</t>
  </si>
  <si>
    <t>Rankin</t>
  </si>
  <si>
    <t>79778</t>
  </si>
  <si>
    <t>Par West Refinery</t>
  </si>
  <si>
    <t>91-480 Malakole Street, Bldg. CCB</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</si>
  <si>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</si>
  <si>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</si>
  <si>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</si>
  <si>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</si>
  <si>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</si>
  <si>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</si>
  <si>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</si>
  <si>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</si>
  <si>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</si>
  <si>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</si>
  <si>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</si>
  <si>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</si>
  <si>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</si>
  <si>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</si>
  <si>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</si>
  <si>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</si>
  <si>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</si>
  <si>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</si>
  <si>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</si>
  <si>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</si>
  <si>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</si>
  <si>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</si>
  <si>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</si>
  <si>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</si>
  <si>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</si>
  <si>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</si>
  <si>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</si>
  <si>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</si>
  <si>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</si>
  <si>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</si>
  <si>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</si>
  <si>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</si>
  <si>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</si>
  <si>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</si>
  <si>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</si>
  <si>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</si>
  <si>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</si>
  <si>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</si>
  <si>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</si>
  <si>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</si>
  <si>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</si>
  <si>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</si>
  <si>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</si>
  <si>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</si>
  <si>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</si>
  <si>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</si>
  <si>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</si>
  <si>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</si>
  <si>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</si>
  <si>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</si>
  <si>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</si>
  <si>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</si>
  <si>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</si>
  <si>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</si>
  <si>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</si>
  <si>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</si>
  <si>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</si>
  <si>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</si>
  <si>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</si>
  <si>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</si>
  <si>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</si>
  <si>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</si>
  <si>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</si>
  <si>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</si>
  <si>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</si>
  <si>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</si>
  <si>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</si>
  <si>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</si>
  <si>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</si>
  <si>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</si>
  <si>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</si>
  <si>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</si>
  <si>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</si>
  <si>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</si>
  <si>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</si>
  <si>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</si>
  <si>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</si>
  <si>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</si>
  <si>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</si>
  <si>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</si>
  <si>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</si>
  <si>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</si>
  <si>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</si>
  <si>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</si>
  <si>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</si>
  <si>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</si>
  <si>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110070209457</t>
  </si>
  <si>
    <t>Pecos Bend Gas Processing Plant</t>
  </si>
  <si>
    <t>110067409138</t>
  </si>
  <si>
    <t>Pecos Gas Processing Plant</t>
  </si>
  <si>
    <t>473 CR 118</t>
  </si>
  <si>
    <t>110070716000</t>
  </si>
  <si>
    <t>Pecos River Compressor Station</t>
  </si>
  <si>
    <t>Sonora</t>
  </si>
  <si>
    <t>76950</t>
  </si>
  <si>
    <t>20358 Highway 277 South</t>
  </si>
  <si>
    <t>SUTTON COUNTY</t>
  </si>
  <si>
    <t>110000582094</t>
  </si>
  <si>
    <t>Pedricktown Cogeneration Plant</t>
  </si>
  <si>
    <t>PEDRICKTOWN</t>
  </si>
  <si>
    <t>143 HIGHWAY 130</t>
  </si>
  <si>
    <t>110055519746</t>
  </si>
  <si>
    <t>Peerless</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</si>
  <si>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</si>
  <si>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</si>
  <si>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</si>
  <si>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</si>
  <si>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</si>
  <si>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</si>
  <si>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</si>
  <si>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</si>
  <si>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</si>
  <si>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</si>
  <si>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</si>
  <si>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</si>
  <si>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</si>
  <si>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</si>
  <si>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</si>
  <si>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</si>
  <si>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</si>
  <si>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</si>
  <si>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</si>
  <si>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</si>
  <si>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</si>
  <si>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</si>
  <si>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</si>
  <si>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</si>
  <si>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110043793856</t>
  </si>
  <si>
    <t>Pentagon</t>
  </si>
  <si>
    <t>Washington DC</t>
  </si>
  <si>
    <t>20301</t>
  </si>
  <si>
    <t>1155 Defense Pentagon</t>
  </si>
  <si>
    <t>110064121114</t>
  </si>
  <si>
    <t>Perdue Georgetown Processing Plant</t>
  </si>
  <si>
    <t>20621 Savannah Road</t>
  </si>
  <si>
    <t>110043793865</t>
  </si>
  <si>
    <t>Perkins</t>
  </si>
  <si>
    <t>Stillwater</t>
  </si>
  <si>
    <t>74075</t>
  </si>
  <si>
    <t>2417 North Marine Drive</t>
  </si>
  <si>
    <t>PAYNE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</si>
  <si>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</si>
  <si>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</si>
  <si>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</si>
  <si>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</si>
  <si>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</si>
  <si>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</si>
  <si>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</si>
  <si>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</si>
  <si>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</si>
  <si>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</si>
  <si>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</si>
  <si>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</si>
  <si>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</si>
  <si>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</si>
  <si>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Perryville Compressor Station</t>
  </si>
  <si>
    <t>2589 Highway 554</t>
  </si>
  <si>
    <t>110012217975</t>
  </si>
  <si>
    <t>Perryville Power Station</t>
  </si>
  <si>
    <t>11140 HWY 165 N</t>
  </si>
  <si>
    <t>110041226624</t>
  </si>
  <si>
    <t>Perulack</t>
  </si>
  <si>
    <t>East Waterford</t>
  </si>
  <si>
    <t>17021</t>
  </si>
  <si>
    <t>3318 Pumping Station Rd.</t>
  </si>
  <si>
    <t>JUNIATA COUNTY</t>
  </si>
  <si>
    <t>110046122940</t>
  </si>
  <si>
    <t>Pet Coke/Coal Fired Energy Generating Facility</t>
  </si>
  <si>
    <t>Point Comfort</t>
  </si>
  <si>
    <t>988 FM1593 South</t>
  </si>
  <si>
    <t>110037247912</t>
  </si>
  <si>
    <t>Petersburg</t>
  </si>
  <si>
    <t>6925 NORTH STATE ROAD 57</t>
  </si>
  <si>
    <t>110000878998</t>
  </si>
  <si>
    <t>Petro-Hunt, L.L.C.</t>
  </si>
  <si>
    <t>KILLDEER</t>
  </si>
  <si>
    <t>58640</t>
  </si>
  <si>
    <t>813 123RD AVENUE SOUTHWEST</t>
  </si>
  <si>
    <t>BILLINGS COUNTY</t>
  </si>
  <si>
    <t>110000315891</t>
  </si>
  <si>
    <t>Pfizer</t>
  </si>
  <si>
    <t>06340</t>
  </si>
  <si>
    <t>445 EASTERN POINT ROAD</t>
  </si>
  <si>
    <t>110000309648</t>
  </si>
  <si>
    <t>01810</t>
  </si>
  <si>
    <t>1 BURTT RD.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</si>
  <si>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</si>
  <si>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</si>
  <si>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</si>
  <si>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</si>
  <si>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</si>
  <si>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</si>
  <si>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</si>
  <si>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</si>
  <si>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</si>
  <si>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</si>
  <si>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</si>
  <si>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</si>
  <si>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</si>
  <si>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</si>
  <si>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</si>
  <si>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</si>
  <si>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</si>
  <si>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</si>
  <si>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</si>
  <si>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</si>
  <si>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</si>
  <si>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</si>
  <si>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</si>
  <si>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</si>
  <si>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</si>
  <si>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</si>
  <si>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</si>
  <si>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</si>
  <si>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</si>
  <si>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</si>
  <si>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</si>
  <si>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</si>
  <si>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</si>
  <si>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</si>
  <si>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</si>
  <si>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</si>
  <si>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</si>
  <si>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</si>
  <si>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</si>
  <si>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</si>
  <si>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</si>
  <si>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</si>
  <si>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</si>
  <si>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</si>
  <si>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</si>
  <si>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</si>
  <si>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</si>
  <si>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</si>
  <si>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</si>
  <si>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</si>
  <si>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</si>
  <si>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</si>
  <si>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</si>
  <si>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</si>
  <si>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</si>
  <si>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</si>
  <si>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</si>
  <si>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</si>
  <si>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</si>
  <si>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</si>
  <si>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</si>
  <si>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</si>
  <si>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</si>
  <si>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</si>
  <si>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</si>
  <si>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</si>
  <si>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</si>
  <si>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</si>
  <si>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</si>
  <si>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</si>
  <si>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</si>
  <si>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</si>
  <si>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</si>
  <si>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</si>
  <si>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</si>
  <si>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</si>
  <si>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</si>
  <si>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</si>
  <si>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</si>
  <si>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</si>
  <si>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</si>
  <si>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</si>
  <si>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</si>
  <si>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</si>
  <si>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</si>
  <si>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</si>
  <si>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</si>
  <si>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</si>
  <si>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</si>
  <si>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</si>
  <si>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</si>
  <si>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</si>
  <si>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</si>
  <si>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</si>
  <si>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</si>
  <si>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</si>
  <si>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</si>
  <si>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</si>
  <si>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</si>
  <si>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</si>
  <si>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</si>
  <si>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</si>
  <si>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</si>
  <si>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ATLANTIC</t>
  </si>
  <si>
    <t>110023138451</t>
  </si>
  <si>
    <t>Pinelawn Power</t>
  </si>
  <si>
    <t>380 PATTON AVE</t>
  </si>
  <si>
    <t>110054620585</t>
  </si>
  <si>
    <t>Pines Compressor Station</t>
  </si>
  <si>
    <t>71129</t>
  </si>
  <si>
    <t>10999 Springridge-Greenwood Rd.</t>
  </si>
  <si>
    <t>CADDO</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</si>
  <si>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</si>
  <si>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</si>
  <si>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</si>
  <si>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</si>
  <si>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</si>
  <si>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</si>
  <si>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</si>
  <si>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</si>
  <si>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</si>
  <si>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</si>
  <si>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</si>
  <si>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</si>
  <si>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</si>
  <si>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</si>
  <si>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</si>
  <si>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</si>
  <si>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110045006943</t>
  </si>
  <si>
    <t>Pio Pico Energy Center</t>
  </si>
  <si>
    <t>7363 Calzada De La Fuente</t>
  </si>
  <si>
    <t>110010304571</t>
  </si>
  <si>
    <t>Pioneer Crossing Landfill</t>
  </si>
  <si>
    <t>727 Red Lane Rd</t>
  </si>
  <si>
    <t>110043788595</t>
  </si>
  <si>
    <t>Pioneer Cryogenic Plant</t>
  </si>
  <si>
    <t>Opal</t>
  </si>
  <si>
    <t>110058380238</t>
  </si>
  <si>
    <t>Pioneer Generating Station</t>
  </si>
  <si>
    <t>5639 151st Ave NW</t>
  </si>
  <si>
    <t>110000314437</t>
  </si>
  <si>
    <t>Pioneer Plastics Corporation</t>
  </si>
  <si>
    <t>Auburn</t>
  </si>
  <si>
    <t>04210</t>
  </si>
  <si>
    <t>1 Pionite Road</t>
  </si>
  <si>
    <t>ANDROSCOGGIN COUNTY</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</si>
  <si>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</si>
  <si>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</si>
  <si>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</si>
  <si>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</si>
  <si>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</si>
  <si>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</si>
  <si>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</si>
  <si>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</si>
  <si>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</si>
  <si>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</si>
  <si>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</si>
  <si>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</si>
  <si>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</si>
  <si>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</si>
  <si>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</si>
  <si>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</si>
  <si>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</si>
  <si>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</si>
  <si>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</si>
  <si>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</si>
  <si>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</si>
  <si>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</si>
  <si>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</si>
  <si>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</si>
  <si>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</si>
  <si>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</si>
  <si>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</si>
  <si>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</si>
  <si>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</si>
  <si>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</si>
  <si>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</si>
  <si>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</si>
  <si>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</si>
  <si>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</si>
  <si>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</si>
  <si>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</si>
  <si>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</si>
  <si>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</si>
  <si>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</si>
  <si>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</si>
  <si>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</si>
  <si>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</si>
  <si>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</si>
  <si>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</si>
  <si>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</si>
  <si>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</si>
  <si>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</si>
  <si>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</si>
  <si>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</si>
  <si>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</si>
  <si>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</si>
  <si>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</si>
  <si>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Plasma Compressor Station</t>
  </si>
  <si>
    <t>Clarington</t>
  </si>
  <si>
    <t>43915</t>
  </si>
  <si>
    <t>51703 Stieger Ridge Road</t>
  </si>
  <si>
    <t>110040947063</t>
  </si>
  <si>
    <t>Platform Gail</t>
  </si>
  <si>
    <t>Offshore California</t>
  </si>
  <si>
    <t>110043783019</t>
  </si>
  <si>
    <t>Plattco/Riverview</t>
  </si>
  <si>
    <t>Parkville</t>
  </si>
  <si>
    <t>64152</t>
  </si>
  <si>
    <t>16450 NW River Road</t>
  </si>
  <si>
    <t>PLATTE</t>
  </si>
  <si>
    <t>110000448249</t>
  </si>
  <si>
    <t>1035 W. Wildwood Drive</t>
  </si>
  <si>
    <t>110043788611</t>
  </si>
  <si>
    <t>Platteville Compressor Station</t>
  </si>
  <si>
    <t>110001324549</t>
  </si>
  <si>
    <t>Pleasant Hill Energy Center</t>
  </si>
  <si>
    <t>3191 SE 45 ST</t>
  </si>
  <si>
    <t>110043297296</t>
  </si>
  <si>
    <t>Pleasant Hill Gas Treating Facility</t>
  </si>
  <si>
    <t>Pelican</t>
  </si>
  <si>
    <t>71063</t>
  </si>
  <si>
    <t>4827 Louisiana Highway 177</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</si>
  <si>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</si>
  <si>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</si>
  <si>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</si>
  <si>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</si>
  <si>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</si>
  <si>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</si>
  <si>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</si>
  <si>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</si>
  <si>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</si>
  <si>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</si>
  <si>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</si>
  <si>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</si>
  <si>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</si>
  <si>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</si>
  <si>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</si>
  <si>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</si>
  <si>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</si>
  <si>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</si>
  <si>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</si>
  <si>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</si>
  <si>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</si>
  <si>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</si>
  <si>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</si>
  <si>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</si>
  <si>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</si>
  <si>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</si>
  <si>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</si>
  <si>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</si>
  <si>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</si>
  <si>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</si>
  <si>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</si>
  <si>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</si>
  <si>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</si>
  <si>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</si>
  <si>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</si>
  <si>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</si>
  <si>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</si>
  <si>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</si>
  <si>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</si>
  <si>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</si>
  <si>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</si>
  <si>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</si>
  <si>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</si>
  <si>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</si>
  <si>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</si>
  <si>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</si>
  <si>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</si>
  <si>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</si>
  <si>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</si>
  <si>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</si>
  <si>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</si>
  <si>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</si>
  <si>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</si>
  <si>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</si>
  <si>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</si>
  <si>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</si>
  <si>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</si>
  <si>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</si>
  <si>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</si>
  <si>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</si>
  <si>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</si>
  <si>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</si>
  <si>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</si>
  <si>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</si>
  <si>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</si>
  <si>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</si>
  <si>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</si>
  <si>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</si>
  <si>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</si>
  <si>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</si>
  <si>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</si>
  <si>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</si>
  <si>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</si>
  <si>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</si>
  <si>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</si>
  <si>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</si>
  <si>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</si>
  <si>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</si>
  <si>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</si>
  <si>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</si>
  <si>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</si>
  <si>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</si>
  <si>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</si>
  <si>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</si>
  <si>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</si>
  <si>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</si>
  <si>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</si>
  <si>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</si>
  <si>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</si>
  <si>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</si>
  <si>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110043970423</t>
  </si>
  <si>
    <t>Ponderosa Compressor Station</t>
  </si>
  <si>
    <t>110043788620</t>
  </si>
  <si>
    <t>Port Allen Complex</t>
  </si>
  <si>
    <t>Port Allen</t>
  </si>
  <si>
    <t>11224 HWY 190</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</si>
  <si>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</si>
  <si>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</si>
  <si>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</si>
  <si>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</si>
  <si>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</si>
  <si>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</si>
  <si>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</si>
  <si>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</si>
  <si>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</si>
  <si>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</si>
  <si>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</si>
  <si>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</si>
  <si>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</si>
  <si>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</si>
  <si>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</si>
  <si>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</si>
  <si>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</si>
  <si>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</si>
  <si>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</si>
  <si>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</si>
  <si>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</si>
  <si>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</si>
  <si>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</si>
  <si>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</si>
  <si>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</si>
  <si>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</si>
  <si>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</si>
  <si>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</si>
  <si>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</si>
  <si>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</si>
  <si>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</si>
  <si>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</si>
  <si>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</si>
  <si>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</si>
  <si>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</si>
  <si>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</si>
  <si>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</si>
  <si>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</si>
  <si>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</si>
  <si>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</si>
  <si>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</si>
  <si>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</si>
  <si>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</si>
  <si>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</si>
  <si>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</si>
  <si>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</si>
  <si>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</si>
  <si>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</si>
  <si>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</si>
  <si>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</si>
  <si>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</si>
  <si>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</si>
  <si>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</si>
  <si>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</si>
  <si>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</si>
  <si>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</si>
  <si>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</si>
  <si>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</si>
  <si>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</si>
  <si>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</si>
  <si>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</si>
  <si>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</si>
  <si>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</si>
  <si>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</si>
  <si>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</si>
  <si>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</si>
  <si>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</si>
  <si>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</si>
  <si>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</si>
  <si>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</si>
  <si>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</si>
  <si>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</si>
  <si>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</si>
  <si>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</si>
  <si>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</si>
  <si>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</si>
  <si>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</si>
  <si>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</si>
  <si>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</si>
  <si>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</si>
  <si>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</si>
  <si>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</si>
  <si>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</si>
  <si>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</si>
  <si>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</si>
  <si>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</si>
  <si>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</si>
  <si>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</si>
  <si>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</si>
  <si>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</si>
  <si>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</si>
  <si>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</si>
  <si>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</si>
  <si>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</si>
  <si>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</si>
  <si>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</si>
  <si>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</si>
  <si>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</si>
  <si>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</si>
  <si>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</si>
  <si>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</si>
  <si>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</si>
  <si>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110070209472</t>
  </si>
  <si>
    <t>Prairie Valley Landfill</t>
  </si>
  <si>
    <t>Cuba</t>
  </si>
  <si>
    <t>64543</t>
  </si>
  <si>
    <t>3975 Highway 19 North</t>
  </si>
  <si>
    <t>110017435701</t>
  </si>
  <si>
    <t>Pratt &amp; Whitney, East Hartford</t>
  </si>
  <si>
    <t>EAST HARTFORD</t>
  </si>
  <si>
    <t>400 MAIN</t>
  </si>
  <si>
    <t>110070716001</t>
  </si>
  <si>
    <t>Pratt Compressor Station</t>
  </si>
  <si>
    <t>532 Patterson Road</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</si>
  <si>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</si>
  <si>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</si>
  <si>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</si>
  <si>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</si>
  <si>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</si>
  <si>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</si>
  <si>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</si>
  <si>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</si>
  <si>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</si>
  <si>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</si>
  <si>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</si>
  <si>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</si>
  <si>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</si>
  <si>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</si>
  <si>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</si>
  <si>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</si>
  <si>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</si>
  <si>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</si>
  <si>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</si>
  <si>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</si>
  <si>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</si>
  <si>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</si>
  <si>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</si>
  <si>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</si>
  <si>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</si>
  <si>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</si>
  <si>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</si>
  <si>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</si>
  <si>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</si>
  <si>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</si>
  <si>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</si>
  <si>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</si>
  <si>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</si>
  <si>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</si>
  <si>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</si>
  <si>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</si>
  <si>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</si>
  <si>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</si>
  <si>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</si>
  <si>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</si>
  <si>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</si>
  <si>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</si>
  <si>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</si>
  <si>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</si>
  <si>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</si>
  <si>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</si>
  <si>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</si>
  <si>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</si>
  <si>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</si>
  <si>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</si>
  <si>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</si>
  <si>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</si>
  <si>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</si>
  <si>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</si>
  <si>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</si>
  <si>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</si>
  <si>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</si>
  <si>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</si>
  <si>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</si>
  <si>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</si>
  <si>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</si>
  <si>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</si>
  <si>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</si>
  <si>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</si>
  <si>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</si>
  <si>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</si>
  <si>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</si>
  <si>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</si>
  <si>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</si>
  <si>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</si>
  <si>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</si>
  <si>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</si>
  <si>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</si>
  <si>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</si>
  <si>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110000727900</t>
  </si>
  <si>
    <t>Promix Fractionation Facility</t>
  </si>
  <si>
    <t>6225 HIGHWAY 996</t>
  </si>
  <si>
    <t>110006767597</t>
  </si>
  <si>
    <t>Prosperity Mine</t>
  </si>
  <si>
    <t>6594 West State Road 56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</si>
  <si>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</si>
  <si>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</si>
  <si>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</si>
  <si>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</si>
  <si>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</si>
  <si>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</si>
  <si>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</si>
  <si>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</si>
  <si>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</si>
  <si>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</si>
  <si>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</si>
  <si>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</si>
  <si>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</si>
  <si>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</si>
  <si>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110055506527</t>
  </si>
  <si>
    <t>Pueblo Airport Generating Station</t>
  </si>
  <si>
    <t>400 N 27th Lane</t>
  </si>
  <si>
    <t>110000421534</t>
  </si>
  <si>
    <t>Pulliam</t>
  </si>
  <si>
    <t>1530 N Bylsby Av</t>
  </si>
  <si>
    <t>110058240032</t>
  </si>
  <si>
    <t>Puma CPF-1</t>
  </si>
  <si>
    <t>2225 Hiram Rd</t>
  </si>
  <si>
    <t>110067409600</t>
  </si>
  <si>
    <t>Pump Canyon Compreesor Station</t>
  </si>
  <si>
    <t>110043790010</t>
  </si>
  <si>
    <t>Pump Canyon Compressor Station</t>
  </si>
  <si>
    <t>110043794178</t>
  </si>
  <si>
    <t>Pump Mesa Central Delivery Point</t>
  </si>
  <si>
    <t>110043804318</t>
  </si>
  <si>
    <t>Pumping Platform Complex Grand Isle 59</t>
  </si>
  <si>
    <t>110043802999</t>
  </si>
  <si>
    <t>Pumpkin-Bruno Compressor Station</t>
  </si>
  <si>
    <t>110006766990</t>
  </si>
  <si>
    <t>Purdue University-Wade Utility</t>
  </si>
  <si>
    <t>West Lafayette</t>
  </si>
  <si>
    <t>47907</t>
  </si>
  <si>
    <t>419 South Grant Street</t>
  </si>
  <si>
    <t>Tippecanoe</t>
  </si>
  <si>
    <t>110016688011</t>
  </si>
  <si>
    <t>PureField Ingredients LLC</t>
  </si>
  <si>
    <t>67665</t>
  </si>
  <si>
    <t>1224 EAST 15TH STREET</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</si>
  <si>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</si>
  <si>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</si>
  <si>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</si>
  <si>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</si>
  <si>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</si>
  <si>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</si>
  <si>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</si>
  <si>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</si>
  <si>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</si>
  <si>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</si>
  <si>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</si>
  <si>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</si>
  <si>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</si>
  <si>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</si>
  <si>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</si>
  <si>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</si>
  <si>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</si>
  <si>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</si>
  <si>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</si>
  <si>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</si>
  <si>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</si>
  <si>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</si>
  <si>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</si>
  <si>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</si>
  <si>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</si>
  <si>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</si>
  <si>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</si>
  <si>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</si>
  <si>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</si>
  <si>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</si>
  <si>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</si>
  <si>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</si>
  <si>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</si>
  <si>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</si>
  <si>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</si>
  <si>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</si>
  <si>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</si>
  <si>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</si>
  <si>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</si>
  <si>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</si>
  <si>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</si>
  <si>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</si>
  <si>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</si>
  <si>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</si>
  <si>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</si>
  <si>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</si>
  <si>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</si>
  <si>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</si>
  <si>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</si>
  <si>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</si>
  <si>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</si>
  <si>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</si>
  <si>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</si>
  <si>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</si>
  <si>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</si>
  <si>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</si>
  <si>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</si>
  <si>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</si>
  <si>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</si>
  <si>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</si>
  <si>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</si>
  <si>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</si>
  <si>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</si>
  <si>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</si>
  <si>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</si>
  <si>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</si>
  <si>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</si>
  <si>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</si>
  <si>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</si>
  <si>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</si>
  <si>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</si>
  <si>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110017415901</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</si>
  <si>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</si>
  <si>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</si>
  <si>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</si>
  <si>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</si>
  <si>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</si>
  <si>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</si>
  <si>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</si>
  <si>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</si>
  <si>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</si>
  <si>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</si>
  <si>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</si>
  <si>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</si>
  <si>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</si>
  <si>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</si>
  <si>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</si>
  <si>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</si>
  <si>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</si>
  <si>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</si>
  <si>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</si>
  <si>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</si>
  <si>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</si>
  <si>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</si>
  <si>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</si>
  <si>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</si>
  <si>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</si>
  <si>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</si>
  <si>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</si>
  <si>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</si>
  <si>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</si>
  <si>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</si>
  <si>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</si>
  <si>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</si>
  <si>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</si>
  <si>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</si>
  <si>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</si>
  <si>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</si>
  <si>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</si>
  <si>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</si>
  <si>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</si>
  <si>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</si>
  <si>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</si>
  <si>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</si>
  <si>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</si>
  <si>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</si>
  <si>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</si>
  <si>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</si>
  <si>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</si>
  <si>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</si>
  <si>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</si>
  <si>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</si>
  <si>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</si>
  <si>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</si>
  <si>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</si>
  <si>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</si>
  <si>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</si>
  <si>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</si>
  <si>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</si>
  <si>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</si>
  <si>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</si>
  <si>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</si>
  <si>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</si>
  <si>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</si>
  <si>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</si>
  <si>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</si>
  <si>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</si>
  <si>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</si>
  <si>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</si>
  <si>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</si>
  <si>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</si>
  <si>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</si>
  <si>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</si>
  <si>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</si>
  <si>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</si>
  <si>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</si>
  <si>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</si>
  <si>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</si>
  <si>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</si>
  <si>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</si>
  <si>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</si>
  <si>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</si>
  <si>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</si>
  <si>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</si>
  <si>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</si>
  <si>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</si>
  <si>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</si>
  <si>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</si>
  <si>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</si>
  <si>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</si>
  <si>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</si>
  <si>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</si>
  <si>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</si>
  <si>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</si>
  <si>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</si>
  <si>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</si>
  <si>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</si>
  <si>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</si>
  <si>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</si>
  <si>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</si>
  <si>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</si>
  <si>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</si>
  <si>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</si>
  <si>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</si>
  <si>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</si>
  <si>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</si>
  <si>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</si>
  <si>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</si>
  <si>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</si>
  <si>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</si>
  <si>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</si>
  <si>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</si>
  <si>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</si>
  <si>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</si>
  <si>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110027966814</t>
  </si>
  <si>
    <t>RAYONIER PERFORMANCE FIBERS LLC Fernandina Mill</t>
  </si>
  <si>
    <t>FERNANDINA BEACH</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</si>
  <si>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</si>
  <si>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</si>
  <si>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</si>
  <si>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</si>
  <si>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</si>
  <si>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</si>
  <si>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</si>
  <si>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</si>
  <si>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</si>
  <si>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</si>
  <si>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</si>
  <si>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</si>
  <si>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</si>
  <si>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</si>
  <si>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</si>
  <si>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</si>
  <si>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</si>
  <si>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</si>
  <si>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</si>
  <si>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</si>
  <si>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</si>
  <si>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</si>
  <si>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</si>
  <si>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</si>
  <si>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</si>
  <si>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</si>
  <si>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</si>
  <si>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</si>
  <si>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</si>
  <si>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</si>
  <si>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</si>
  <si>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</si>
  <si>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</si>
  <si>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</si>
  <si>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110034400351</t>
  </si>
  <si>
    <t>RED DEER GAS PLANT</t>
  </si>
  <si>
    <t>79059</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</si>
  <si>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</si>
  <si>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</si>
  <si>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</si>
  <si>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</si>
  <si>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</si>
  <si>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</si>
  <si>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</si>
  <si>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</si>
  <si>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</si>
  <si>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</si>
  <si>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</si>
  <si>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</si>
  <si>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</si>
  <si>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</si>
  <si>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</si>
  <si>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</si>
  <si>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</si>
  <si>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</si>
  <si>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</si>
  <si>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</si>
  <si>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</si>
  <si>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</si>
  <si>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</si>
  <si>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</si>
  <si>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</si>
  <si>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</si>
  <si>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</si>
  <si>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</si>
  <si>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</si>
  <si>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</si>
  <si>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</si>
  <si>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</si>
  <si>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</si>
  <si>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</si>
  <si>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</si>
  <si>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</si>
  <si>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</si>
  <si>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110000486322</t>
  </si>
  <si>
    <t>REFINERY KAPOLEI</t>
  </si>
  <si>
    <t>91-325 KOMOHANA STREET</t>
  </si>
  <si>
    <t>110012207931</t>
  </si>
  <si>
    <t>REFUSE INC - LOCKWOOD LANDFILL</t>
  </si>
  <si>
    <t>LOCKWOOD</t>
  </si>
  <si>
    <t>89434</t>
  </si>
  <si>
    <t>1491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</si>
  <si>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</si>
  <si>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</si>
  <si>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</si>
  <si>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</si>
  <si>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</si>
  <si>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</si>
  <si>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</si>
  <si>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</si>
  <si>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</si>
  <si>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</si>
  <si>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</si>
  <si>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</si>
  <si>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</si>
  <si>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</si>
  <si>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</si>
  <si>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</si>
  <si>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</si>
  <si>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</si>
  <si>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</si>
  <si>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</si>
  <si>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</si>
  <si>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</si>
  <si>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</si>
  <si>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</si>
  <si>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</si>
  <si>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</si>
  <si>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</si>
  <si>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</si>
  <si>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</si>
  <si>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</si>
  <si>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</si>
  <si>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</si>
  <si>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</si>
  <si>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</si>
  <si>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</si>
  <si>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</si>
  <si>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</si>
  <si>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</si>
  <si>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</si>
  <si>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</si>
  <si>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</si>
  <si>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</si>
  <si>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</si>
  <si>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</si>
  <si>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</si>
  <si>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</si>
  <si>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</si>
  <si>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</si>
  <si>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</si>
  <si>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</si>
  <si>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</si>
  <si>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</si>
  <si>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</si>
  <si>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</si>
  <si>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</si>
  <si>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</si>
  <si>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</si>
  <si>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</si>
  <si>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</si>
  <si>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</si>
  <si>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</si>
  <si>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</si>
  <si>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</si>
  <si>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</si>
  <si>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</si>
  <si>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</si>
  <si>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</si>
  <si>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</si>
  <si>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</si>
  <si>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</si>
  <si>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</si>
  <si>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</si>
  <si>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</si>
  <si>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</si>
  <si>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</si>
  <si>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</si>
  <si>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</si>
  <si>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</si>
  <si>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</si>
  <si>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</si>
  <si>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GENESEE</t>
  </si>
  <si>
    <t>110001673289</t>
  </si>
  <si>
    <t>RICHLAND COUNTY LANDFILL</t>
  </si>
  <si>
    <t>29045</t>
  </si>
  <si>
    <t>1047 HIGHWAY CHURCH ROAD</t>
  </si>
  <si>
    <t>110013947435</t>
  </si>
  <si>
    <t>RICHLAND CREEK ROAD LANDFILL</t>
  </si>
  <si>
    <t>BUFORD</t>
  </si>
  <si>
    <t>30518</t>
  </si>
  <si>
    <t>5691 SOUTH RICHLAND CREEK ROAD</t>
  </si>
  <si>
    <t>GWINNETT COUNTY</t>
  </si>
  <si>
    <t>110043796201</t>
  </si>
  <si>
    <t>RIDGE TREATER</t>
  </si>
  <si>
    <t>14204 Grassy Lake Rd</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</si>
  <si>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</si>
  <si>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</si>
  <si>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</si>
  <si>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</si>
  <si>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</si>
  <si>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</si>
  <si>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</si>
  <si>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</si>
  <si>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</si>
  <si>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</si>
  <si>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</si>
  <si>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</si>
  <si>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</si>
  <si>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</si>
  <si>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</si>
  <si>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</si>
  <si>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</si>
  <si>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</si>
  <si>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</si>
  <si>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</si>
  <si>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</si>
  <si>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</si>
  <si>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</si>
  <si>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</si>
  <si>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</si>
  <si>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</si>
  <si>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</si>
  <si>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</si>
  <si>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</si>
  <si>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</si>
  <si>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</si>
  <si>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</si>
  <si>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</si>
  <si>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</si>
  <si>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</si>
  <si>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</si>
  <si>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</si>
  <si>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</si>
  <si>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</si>
  <si>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</si>
  <si>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</si>
  <si>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</si>
  <si>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</si>
  <si>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</si>
  <si>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</si>
  <si>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</si>
  <si>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</si>
  <si>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110000389721</t>
  </si>
  <si>
    <t>RMI Titanium Company LLC</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</si>
  <si>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</si>
  <si>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</si>
  <si>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</si>
  <si>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</si>
  <si>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</si>
  <si>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</si>
  <si>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</si>
  <si>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</si>
  <si>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</si>
  <si>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</si>
  <si>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</si>
  <si>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</si>
  <si>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</si>
  <si>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</si>
  <si>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</si>
  <si>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</si>
  <si>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</si>
  <si>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</si>
  <si>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</si>
  <si>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</si>
  <si>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</si>
  <si>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</si>
  <si>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</si>
  <si>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</si>
  <si>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</si>
  <si>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</si>
  <si>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</si>
  <si>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</si>
  <si>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</si>
  <si>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</si>
  <si>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</si>
  <si>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</si>
  <si>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</si>
  <si>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</si>
  <si>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</si>
  <si>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</si>
  <si>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</si>
  <si>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</si>
  <si>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</si>
  <si>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</si>
  <si>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</si>
  <si>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</si>
  <si>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</si>
  <si>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</si>
  <si>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</si>
  <si>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</si>
  <si>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</si>
  <si>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</si>
  <si>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</si>
  <si>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</si>
  <si>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</si>
  <si>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</si>
  <si>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</si>
  <si>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</si>
  <si>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</si>
  <si>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</si>
  <si>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</si>
  <si>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</si>
  <si>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</si>
  <si>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</si>
  <si>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</si>
  <si>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</si>
  <si>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</si>
  <si>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</si>
  <si>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</si>
  <si>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</si>
  <si>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</si>
  <si>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</si>
  <si>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</si>
  <si>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</si>
  <si>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</si>
  <si>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</si>
  <si>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</si>
  <si>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</si>
  <si>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</si>
  <si>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</si>
  <si>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</si>
  <si>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</si>
  <si>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</si>
  <si>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</si>
  <si>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</si>
  <si>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</si>
  <si>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</si>
  <si>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</si>
  <si>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</si>
  <si>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</si>
  <si>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</si>
  <si>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</si>
  <si>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</si>
  <si>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</si>
  <si>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</si>
  <si>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</si>
  <si>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</si>
  <si>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</si>
  <si>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</si>
  <si>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</si>
  <si>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</si>
  <si>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</si>
  <si>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</si>
  <si>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</si>
  <si>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</si>
  <si>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</si>
  <si>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</si>
  <si>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</si>
  <si>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</si>
  <si>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</si>
  <si>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</si>
  <si>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</si>
  <si>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</si>
  <si>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FISHER COUNTY</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</si>
  <si>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</si>
  <si>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</si>
  <si>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</si>
  <si>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</si>
  <si>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</si>
  <si>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</si>
  <si>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</si>
  <si>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</si>
  <si>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</si>
  <si>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</si>
  <si>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</si>
  <si>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</si>
  <si>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</si>
  <si>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</si>
  <si>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</si>
  <si>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</si>
  <si>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</si>
  <si>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</si>
  <si>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</si>
  <si>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</si>
  <si>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</si>
  <si>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</si>
  <si>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</si>
  <si>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</si>
  <si>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</si>
  <si>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</si>
  <si>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</si>
  <si>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</si>
  <si>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</si>
  <si>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</si>
  <si>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</si>
  <si>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</si>
  <si>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</si>
  <si>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</si>
  <si>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</si>
  <si>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</si>
  <si>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</si>
  <si>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</si>
  <si>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</si>
  <si>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</si>
  <si>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</si>
  <si>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</si>
  <si>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</si>
  <si>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</si>
  <si>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</si>
  <si>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</si>
  <si>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</si>
  <si>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</si>
  <si>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</si>
  <si>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</si>
  <si>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</si>
  <si>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</si>
  <si>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</si>
  <si>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110040984058</t>
  </si>
  <si>
    <t>RUTGERS UNIVERSITY BUSCH - LIVINGSTON CAMPUSE</t>
  </si>
  <si>
    <t>PISCATAWAY</t>
  </si>
  <si>
    <t>08854</t>
  </si>
  <si>
    <t>74 Street 1603</t>
  </si>
  <si>
    <t>110070082430</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</si>
  <si>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</si>
  <si>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</si>
  <si>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</si>
  <si>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</si>
  <si>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</si>
  <si>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</si>
  <si>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</si>
  <si>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</si>
  <si>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</si>
  <si>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</si>
  <si>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</si>
  <si>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</si>
  <si>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</si>
  <si>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</si>
  <si>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</si>
  <si>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</si>
  <si>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</si>
  <si>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</si>
  <si>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</si>
  <si>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</si>
  <si>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200 Fernandez Drive</t>
  </si>
  <si>
    <t>110063124024</t>
  </si>
  <si>
    <t>Ramsey Gas Plant</t>
  </si>
  <si>
    <t>231 County Rd 452</t>
  </si>
  <si>
    <t>110043969845</t>
  </si>
  <si>
    <t>Randolph County Solid Waste Facility</t>
  </si>
  <si>
    <t>1254 County Land Rd.</t>
  </si>
  <si>
    <t>110002701238</t>
  </si>
  <si>
    <t>Rangely Gas Plant</t>
  </si>
  <si>
    <t>Rangely</t>
  </si>
  <si>
    <t>81648</t>
  </si>
  <si>
    <t>100 Chevron Road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</si>
  <si>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</si>
  <si>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</si>
  <si>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</si>
  <si>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</si>
  <si>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</si>
  <si>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</si>
  <si>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</si>
  <si>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</si>
  <si>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</si>
  <si>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</si>
  <si>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</si>
  <si>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</si>
  <si>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</si>
  <si>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</si>
  <si>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</si>
  <si>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</si>
  <si>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</si>
  <si>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</si>
  <si>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</si>
  <si>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</si>
  <si>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</si>
  <si>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</si>
  <si>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</si>
  <si>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</si>
  <si>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</si>
  <si>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</si>
  <si>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</si>
  <si>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</si>
  <si>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</si>
  <si>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</si>
  <si>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</si>
  <si>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</si>
  <si>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</si>
  <si>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</si>
  <si>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</si>
  <si>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</si>
  <si>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</si>
  <si>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</si>
  <si>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</si>
  <si>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</si>
  <si>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</si>
  <si>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</si>
  <si>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</si>
  <si>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</si>
  <si>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</si>
  <si>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</si>
  <si>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</si>
  <si>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</si>
  <si>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</si>
  <si>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</si>
  <si>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</si>
  <si>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</si>
  <si>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</si>
  <si>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</si>
  <si>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</si>
  <si>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</si>
  <si>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</si>
  <si>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</si>
  <si>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</si>
  <si>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</si>
  <si>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</si>
  <si>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</si>
  <si>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</si>
  <si>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110070525531</t>
  </si>
  <si>
    <t>Real Compressor Station</t>
  </si>
  <si>
    <t>Real</t>
  </si>
  <si>
    <t>78058</t>
  </si>
  <si>
    <t>REAL COUNTY</t>
  </si>
  <si>
    <t>110060274741</t>
  </si>
  <si>
    <t>Rebel Gas Plant</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</si>
  <si>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</si>
  <si>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</si>
  <si>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</si>
  <si>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</si>
  <si>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</si>
  <si>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</si>
  <si>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</si>
  <si>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</si>
  <si>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</si>
  <si>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</si>
  <si>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</si>
  <si>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</si>
  <si>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</si>
  <si>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</si>
  <si>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</si>
  <si>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110067566440</t>
  </si>
  <si>
    <t>Red Gate Power Plant</t>
  </si>
  <si>
    <t>3428 WEST FM 490</t>
  </si>
  <si>
    <t>110057067739</t>
  </si>
  <si>
    <t>Red Hills Gas Processing Plant</t>
  </si>
  <si>
    <t>Jal</t>
  </si>
  <si>
    <t>1934 W NM Highway 128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</si>
  <si>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</si>
  <si>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</si>
  <si>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</si>
  <si>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</si>
  <si>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</si>
  <si>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</si>
  <si>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</si>
  <si>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</si>
  <si>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</si>
  <si>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</si>
  <si>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</si>
  <si>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</si>
  <si>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</si>
  <si>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</si>
  <si>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</si>
  <si>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</si>
  <si>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</si>
  <si>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</si>
  <si>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</si>
  <si>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</si>
  <si>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</si>
  <si>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</si>
  <si>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</si>
  <si>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</si>
  <si>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</si>
  <si>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</si>
  <si>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</si>
  <si>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</si>
  <si>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</si>
  <si>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</si>
  <si>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</si>
  <si>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</si>
  <si>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</si>
  <si>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</si>
  <si>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</si>
  <si>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110063744872</t>
  </si>
  <si>
    <t>Redtail Gas Plant</t>
  </si>
  <si>
    <t>New Raymer</t>
  </si>
  <si>
    <t>56719 CR 127</t>
  </si>
  <si>
    <t>110070209485</t>
  </si>
  <si>
    <t>Redwood Central Processing Facility</t>
  </si>
  <si>
    <t>311 County Road 229</t>
  </si>
  <si>
    <t>110012622046</t>
  </si>
  <si>
    <t>Reedy Creek Improvement District/Walt Disney World Resort</t>
  </si>
  <si>
    <t>LAKE BUENA VISTA</t>
  </si>
  <si>
    <t>32830</t>
  </si>
  <si>
    <t>1375 Buena Vista Drive</t>
  </si>
  <si>
    <t>C,D,NN-LDC</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</si>
  <si>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</si>
  <si>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</si>
  <si>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</si>
  <si>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</si>
  <si>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</si>
  <si>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</si>
  <si>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</si>
  <si>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</si>
  <si>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</si>
  <si>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</si>
  <si>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</si>
  <si>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</si>
  <si>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110020140079</t>
  </si>
  <si>
    <t>Rembrandt Enterprises, Inc.</t>
  </si>
  <si>
    <t>Rembrandt</t>
  </si>
  <si>
    <t>50576</t>
  </si>
  <si>
    <t>1419 480th Street</t>
  </si>
  <si>
    <t>BUENA VISTA COUNTY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</si>
  <si>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</si>
  <si>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</si>
  <si>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</si>
  <si>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</si>
  <si>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</si>
  <si>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</si>
  <si>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</si>
  <si>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</si>
  <si>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</si>
  <si>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</si>
  <si>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</si>
  <si>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</si>
  <si>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</si>
  <si>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</si>
  <si>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</si>
  <si>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</si>
  <si>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</si>
  <si>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</si>
  <si>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</si>
  <si>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</si>
  <si>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</si>
  <si>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</si>
  <si>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</si>
  <si>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</si>
  <si>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</si>
  <si>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</si>
  <si>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</si>
  <si>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</si>
  <si>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</si>
  <si>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</si>
  <si>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</si>
  <si>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</si>
  <si>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</si>
  <si>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</si>
  <si>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</si>
  <si>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</si>
  <si>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</si>
  <si>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</si>
  <si>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</si>
  <si>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</si>
  <si>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</si>
  <si>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</si>
  <si>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110070261669</t>
  </si>
  <si>
    <t>Reunion</t>
  </si>
  <si>
    <t>33896</t>
  </si>
  <si>
    <t>6781 Osceola Polk Line Road</t>
  </si>
  <si>
    <t>110057068248</t>
  </si>
  <si>
    <t>Reusser</t>
  </si>
  <si>
    <t>73754</t>
  </si>
  <si>
    <t>49186 Township Highway 66</t>
  </si>
  <si>
    <t>110067273168</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</si>
  <si>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</si>
  <si>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</si>
  <si>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</si>
  <si>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</si>
  <si>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</si>
  <si>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</si>
  <si>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</si>
  <si>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</si>
  <si>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</si>
  <si>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</si>
  <si>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</si>
  <si>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</si>
  <si>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</si>
  <si>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</si>
  <si>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</si>
  <si>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</si>
  <si>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</si>
  <si>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</si>
  <si>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</si>
  <si>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</si>
  <si>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</si>
  <si>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</si>
  <si>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</si>
  <si>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</si>
  <si>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</si>
  <si>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</si>
  <si>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</si>
  <si>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</si>
  <si>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</si>
  <si>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</si>
  <si>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</si>
  <si>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</si>
  <si>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</si>
  <si>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</si>
  <si>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</si>
  <si>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Jonesboro</t>
  </si>
  <si>
    <t>216 N. Gee Street</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</si>
  <si>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</si>
  <si>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</si>
  <si>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</si>
  <si>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</si>
  <si>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</si>
  <si>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</si>
  <si>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</si>
  <si>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</si>
  <si>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</si>
  <si>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</si>
  <si>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</si>
  <si>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</si>
  <si>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</si>
  <si>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</si>
  <si>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</si>
  <si>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</si>
  <si>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</si>
  <si>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</si>
  <si>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</si>
  <si>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</si>
  <si>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110020045208</t>
  </si>
  <si>
    <t>Richmond Station</t>
  </si>
  <si>
    <t>04357</t>
  </si>
  <si>
    <t>547 Lincoln Street</t>
  </si>
  <si>
    <t>SAGADAHOC COUNTY</t>
  </si>
  <si>
    <t>110058379838</t>
  </si>
  <si>
    <t>Ridge Amine Plant</t>
  </si>
  <si>
    <t>Marquez</t>
  </si>
  <si>
    <t>77870</t>
  </si>
  <si>
    <t>110058239017</t>
  </si>
  <si>
    <t>Riley Ridge Gas Plant</t>
  </si>
  <si>
    <t>Big Piney</t>
  </si>
  <si>
    <t>C,PP,UU</t>
  </si>
  <si>
    <t>110070543313</t>
  </si>
  <si>
    <t>Ringneck Energy</t>
  </si>
  <si>
    <t>Onida</t>
  </si>
  <si>
    <t>57564</t>
  </si>
  <si>
    <t>901 Redwood Ave</t>
  </si>
  <si>
    <t>SULLY COUNTY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</si>
  <si>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</si>
  <si>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</si>
  <si>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</si>
  <si>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</si>
  <si>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</si>
  <si>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</si>
  <si>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</si>
  <si>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</si>
  <si>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</si>
  <si>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</si>
  <si>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</si>
  <si>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</si>
  <si>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</si>
  <si>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</si>
  <si>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</si>
  <si>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</si>
  <si>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</si>
  <si>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</si>
  <si>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</si>
  <si>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</si>
  <si>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</si>
  <si>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</si>
  <si>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</si>
  <si>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</si>
  <si>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</si>
  <si>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110070209433</t>
  </si>
  <si>
    <t>Riptide Gas Plant</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</si>
  <si>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</si>
  <si>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</si>
  <si>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</si>
  <si>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</si>
  <si>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</si>
  <si>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</si>
  <si>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</si>
  <si>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</si>
  <si>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</si>
  <si>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</si>
  <si>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</si>
  <si>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</si>
  <si>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</si>
  <si>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110056955460</t>
  </si>
  <si>
    <t>River Valley Generating Station</t>
  </si>
  <si>
    <t>PANAMA</t>
  </si>
  <si>
    <t>74951</t>
  </si>
  <si>
    <t>3 MILES E. OF JUNCTION 31</t>
  </si>
  <si>
    <t>LE FLORE COUNTY</t>
  </si>
  <si>
    <t>110024952880</t>
  </si>
  <si>
    <t>River Valley Ingredients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</si>
  <si>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</si>
  <si>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</si>
  <si>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</si>
  <si>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</si>
  <si>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</si>
  <si>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</si>
  <si>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</si>
  <si>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</si>
  <si>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</si>
  <si>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</si>
  <si>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</si>
  <si>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</si>
  <si>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</si>
  <si>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</si>
  <si>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</si>
  <si>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</si>
  <si>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</si>
  <si>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</si>
  <si>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</si>
  <si>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</si>
  <si>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</si>
  <si>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</si>
  <si>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</si>
  <si>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</si>
  <si>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</si>
  <si>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</si>
  <si>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</si>
  <si>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</si>
  <si>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</si>
  <si>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</si>
  <si>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</si>
  <si>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</si>
  <si>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</si>
  <si>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</si>
  <si>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</si>
  <si>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</si>
  <si>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</si>
  <si>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</si>
  <si>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</si>
  <si>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</si>
  <si>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</si>
  <si>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</si>
  <si>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</si>
  <si>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</si>
  <si>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</si>
  <si>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</si>
  <si>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</si>
  <si>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</si>
  <si>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</si>
  <si>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</si>
  <si>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</si>
  <si>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</si>
  <si>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</si>
  <si>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</si>
  <si>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</si>
  <si>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</si>
  <si>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</si>
  <si>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</si>
  <si>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</si>
  <si>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</si>
  <si>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</si>
  <si>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</si>
  <si>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</si>
  <si>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</si>
  <si>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</si>
  <si>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</si>
  <si>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</si>
  <si>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</si>
  <si>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</si>
  <si>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</si>
  <si>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</si>
  <si>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</si>
  <si>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</si>
  <si>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110055519407</t>
  </si>
  <si>
    <t>Road Fork No. 51 Mine</t>
  </si>
  <si>
    <t>110070525521</t>
  </si>
  <si>
    <t>Roadrunner Gas Processing Plant</t>
  </si>
  <si>
    <t>1098 Bound Rd</t>
  </si>
  <si>
    <t>110043801758</t>
  </si>
  <si>
    <t>Roanoke Regional Landfill</t>
  </si>
  <si>
    <t>Roanoke</t>
  </si>
  <si>
    <t>24014</t>
  </si>
  <si>
    <t>3442 Rutrough Road</t>
  </si>
  <si>
    <t>ROANOKE COUNTY</t>
  </si>
  <si>
    <t>110055517702</t>
  </si>
  <si>
    <t>Roaring Fork No. 4 Deep Mine</t>
  </si>
  <si>
    <t>110055511183</t>
  </si>
  <si>
    <t>Robeline Plant</t>
  </si>
  <si>
    <t>Robeline</t>
  </si>
  <si>
    <t>71469</t>
  </si>
  <si>
    <t>1755 Central Loop</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</si>
  <si>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</si>
  <si>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</si>
  <si>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</si>
  <si>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</si>
  <si>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</si>
  <si>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</si>
  <si>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</si>
  <si>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</si>
  <si>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</si>
  <si>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</si>
  <si>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</si>
  <si>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</si>
  <si>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</si>
  <si>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</si>
  <si>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110000591422</t>
  </si>
  <si>
    <t>Robert Reid</t>
  </si>
  <si>
    <t>9000 HIGHWAY 2096</t>
  </si>
  <si>
    <t>110001348024</t>
  </si>
  <si>
    <t>Roberts Ranch Gas Plant</t>
  </si>
  <si>
    <t>110040580083</t>
  </si>
  <si>
    <t>Roberts Road Landfill</t>
  </si>
  <si>
    <t>30214</t>
  </si>
  <si>
    <t>180 Roberts Road</t>
  </si>
  <si>
    <t>110000700055</t>
  </si>
  <si>
    <t>Robins</t>
  </si>
  <si>
    <t>ROBINS AFB</t>
  </si>
  <si>
    <t>31098</t>
  </si>
  <si>
    <t>1300 MACON ST FACILITY</t>
  </si>
  <si>
    <t>110038365426</t>
  </si>
  <si>
    <t>Robinson Lake Gas Plant</t>
  </si>
  <si>
    <t>4498 Hwy 8</t>
  </si>
  <si>
    <t>110070828211</t>
  </si>
  <si>
    <t>Robinson Refinery</t>
  </si>
  <si>
    <t>Robinson</t>
  </si>
  <si>
    <t>400 S. Marathon Avenue</t>
  </si>
  <si>
    <t>110070082285</t>
  </si>
  <si>
    <t>Robstown Fractionator</t>
  </si>
  <si>
    <t>110001305677</t>
  </si>
  <si>
    <t>Rochelle Municipal Landfill</t>
  </si>
  <si>
    <t>Rochelle</t>
  </si>
  <si>
    <t>6513 South Mulford Road</t>
  </si>
  <si>
    <t>110004342765</t>
  </si>
  <si>
    <t>Rochester Gas &amp; Electric Corp</t>
  </si>
  <si>
    <t>14649</t>
  </si>
  <si>
    <t>89 East Avenue</t>
  </si>
  <si>
    <t>110043808984</t>
  </si>
  <si>
    <t>Rock Creek Gas Plant</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</si>
  <si>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</si>
  <si>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</si>
  <si>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</si>
  <si>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</si>
  <si>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</si>
  <si>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</si>
  <si>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</si>
  <si>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</si>
  <si>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</si>
  <si>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</si>
  <si>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</si>
  <si>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</si>
  <si>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</si>
  <si>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</si>
  <si>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</si>
  <si>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</si>
  <si>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</si>
  <si>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</si>
  <si>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</si>
  <si>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</si>
  <si>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</si>
  <si>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</si>
  <si>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</si>
  <si>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</si>
  <si>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</si>
  <si>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</si>
  <si>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</si>
  <si>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</si>
  <si>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</si>
  <si>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</si>
  <si>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</si>
  <si>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</si>
  <si>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</si>
  <si>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</si>
  <si>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</si>
  <si>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</si>
  <si>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</si>
  <si>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</si>
  <si>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</si>
  <si>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</si>
  <si>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</si>
  <si>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</si>
  <si>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</si>
  <si>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</si>
  <si>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</si>
  <si>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</si>
  <si>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</si>
  <si>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</si>
  <si>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</si>
  <si>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</si>
  <si>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</si>
  <si>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</si>
  <si>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</si>
  <si>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</si>
  <si>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</si>
  <si>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</si>
  <si>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</si>
  <si>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</si>
  <si>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</si>
  <si>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</si>
  <si>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</si>
  <si>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</si>
  <si>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</si>
  <si>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</si>
  <si>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</si>
  <si>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</si>
  <si>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</si>
  <si>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</si>
  <si>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</si>
  <si>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</si>
  <si>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</si>
  <si>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</si>
  <si>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</si>
  <si>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</si>
  <si>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</si>
  <si>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</si>
  <si>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</si>
  <si>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</si>
  <si>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</si>
  <si>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</si>
  <si>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</si>
  <si>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</si>
  <si>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</si>
  <si>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</si>
  <si>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Roseburg Forest Products - El Dorado MDF</t>
  </si>
  <si>
    <t>El Dorado</t>
  </si>
  <si>
    <t>1165 Del-Tin Highway</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</si>
  <si>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</si>
  <si>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</si>
  <si>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</si>
  <si>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</si>
  <si>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</si>
  <si>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</si>
  <si>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</si>
  <si>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</si>
  <si>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</si>
  <si>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</si>
  <si>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</si>
  <si>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</si>
  <si>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</si>
  <si>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</si>
  <si>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</si>
  <si>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</si>
  <si>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</si>
  <si>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</si>
  <si>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</si>
  <si>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</si>
  <si>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</si>
  <si>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</si>
  <si>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</si>
  <si>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</si>
  <si>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</si>
  <si>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</si>
  <si>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110054628729</t>
  </si>
  <si>
    <t>Rothschild Biomass Cogeneration Plant</t>
  </si>
  <si>
    <t>Rothschild</t>
  </si>
  <si>
    <t>210 N. Grand Avenue</t>
  </si>
  <si>
    <t>110070082392</t>
  </si>
  <si>
    <t>Roundtop Energy LLC</t>
  </si>
  <si>
    <t>Meshoppen</t>
  </si>
  <si>
    <t>18630</t>
  </si>
  <si>
    <t>960 State Route 267</t>
  </si>
  <si>
    <t>110000310431</t>
  </si>
  <si>
    <t>Rousselot Peabody, Inc.</t>
  </si>
  <si>
    <t>PEABODY</t>
  </si>
  <si>
    <t>01960</t>
  </si>
  <si>
    <t>227 WASHINGTON ST.</t>
  </si>
  <si>
    <t>110070525508</t>
  </si>
  <si>
    <t>Rover - Mainline CS #1</t>
  </si>
  <si>
    <t>Sherrodsville</t>
  </si>
  <si>
    <t>44675</t>
  </si>
  <si>
    <t>110070543181</t>
  </si>
  <si>
    <t>Rover - Mainline CS #2</t>
  </si>
  <si>
    <t>Wooster</t>
  </si>
  <si>
    <t>44840</t>
  </si>
  <si>
    <t>110070525509</t>
  </si>
  <si>
    <t>Rover - Mainline CS #3</t>
  </si>
  <si>
    <t>Bloomville</t>
  </si>
  <si>
    <t>44818</t>
  </si>
  <si>
    <t>110000346386</t>
  </si>
  <si>
    <t>Roxboro Steam Electric Plant</t>
  </si>
  <si>
    <t>SEMORA</t>
  </si>
  <si>
    <t>1700 DUNNAWAY ROAD</t>
  </si>
  <si>
    <t>110045353050</t>
  </si>
  <si>
    <t>Roxul USA, Inc.</t>
  </si>
  <si>
    <t>Byhalia</t>
  </si>
  <si>
    <t>38611</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</si>
  <si>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</si>
  <si>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</si>
  <si>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</si>
  <si>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</si>
  <si>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</si>
  <si>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</si>
  <si>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</si>
  <si>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</si>
  <si>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</si>
  <si>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</si>
  <si>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</si>
  <si>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</si>
  <si>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</si>
  <si>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</si>
  <si>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</si>
  <si>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</si>
  <si>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</si>
  <si>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</si>
  <si>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</si>
  <si>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</si>
  <si>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110055520850</t>
  </si>
  <si>
    <t>Ruby Station 6630 Wieland Flat, NV</t>
  </si>
  <si>
    <t>Elko</t>
  </si>
  <si>
    <t>11364 Mountain City Highway</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</si>
  <si>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</si>
  <si>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</si>
  <si>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</si>
  <si>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</si>
  <si>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</si>
  <si>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</si>
  <si>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</si>
  <si>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</si>
  <si>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</si>
  <si>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</si>
  <si>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</si>
  <si>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</si>
  <si>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</si>
  <si>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</si>
  <si>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</si>
  <si>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</si>
  <si>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</si>
  <si>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</si>
  <si>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</si>
  <si>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</si>
  <si>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</si>
  <si>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</si>
  <si>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</si>
  <si>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</si>
  <si>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</si>
  <si>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</si>
  <si>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</si>
  <si>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</si>
  <si>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</si>
  <si>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</si>
  <si>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</si>
  <si>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</si>
  <si>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110041441062</t>
  </si>
  <si>
    <t>Ryobi Die Casting</t>
  </si>
  <si>
    <t>800 W. Mausoleum Road</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</si>
  <si>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</si>
  <si>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</si>
  <si>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</si>
  <si>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</si>
  <si>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</si>
  <si>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</si>
  <si>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</si>
  <si>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</si>
  <si>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</si>
  <si>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</si>
  <si>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</si>
  <si>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</si>
  <si>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</si>
  <si>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</si>
  <si>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</si>
  <si>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</si>
  <si>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</si>
  <si>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</si>
  <si>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</si>
  <si>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</si>
  <si>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</si>
  <si>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</si>
  <si>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</si>
  <si>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</si>
  <si>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</si>
  <si>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</si>
  <si>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</si>
  <si>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</si>
  <si>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</si>
  <si>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</si>
  <si>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</si>
  <si>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</si>
  <si>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</si>
  <si>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</si>
  <si>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</si>
  <si>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</si>
  <si>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</si>
  <si>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</si>
  <si>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</si>
  <si>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</si>
  <si>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</si>
  <si>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</si>
  <si>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</si>
  <si>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</si>
  <si>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</si>
  <si>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</si>
  <si>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</si>
  <si>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</si>
  <si>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</si>
  <si>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110017746368</t>
  </si>
  <si>
    <t>SABINE RIVER OPERATIONS</t>
  </si>
  <si>
    <t>3055 FARM RD. 1006</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</si>
  <si>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</si>
  <si>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</si>
  <si>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</si>
  <si>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</si>
  <si>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</si>
  <si>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</si>
  <si>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</si>
  <si>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</si>
  <si>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</si>
  <si>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</si>
  <si>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</si>
  <si>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</si>
  <si>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</si>
  <si>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</si>
  <si>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</si>
  <si>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</si>
  <si>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</si>
  <si>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</si>
  <si>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</si>
  <si>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</si>
  <si>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</si>
  <si>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</si>
  <si>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</si>
  <si>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</si>
  <si>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</si>
  <si>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</si>
  <si>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</si>
  <si>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</si>
  <si>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</si>
  <si>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</si>
  <si>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</si>
  <si>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</si>
  <si>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</si>
  <si>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</si>
  <si>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</si>
  <si>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</si>
  <si>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</si>
  <si>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</si>
  <si>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</si>
  <si>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</si>
  <si>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</si>
  <si>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</si>
  <si>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</si>
  <si>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</si>
  <si>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</si>
  <si>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</si>
  <si>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</si>
  <si>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</si>
  <si>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</si>
  <si>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</si>
  <si>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</si>
  <si>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1851 W SARDIS RD</t>
  </si>
  <si>
    <t>110000721452</t>
  </si>
  <si>
    <t>SALT CREEK FIELD GAS PLANT</t>
  </si>
  <si>
    <t>JAYTON</t>
  </si>
  <si>
    <t>79528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</si>
  <si>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</si>
  <si>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</si>
  <si>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</si>
  <si>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</si>
  <si>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</si>
  <si>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</si>
  <si>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</si>
  <si>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</si>
  <si>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</si>
  <si>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</si>
  <si>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</si>
  <si>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</si>
  <si>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</si>
  <si>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</si>
  <si>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</si>
  <si>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</si>
  <si>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</si>
  <si>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</si>
  <si>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</si>
  <si>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</si>
  <si>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</si>
  <si>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</si>
  <si>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</si>
  <si>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</si>
  <si>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</si>
  <si>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</si>
  <si>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</si>
  <si>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</si>
  <si>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</si>
  <si>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</si>
  <si>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</si>
  <si>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</si>
  <si>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</si>
  <si>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</si>
  <si>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</si>
  <si>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</si>
  <si>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</si>
  <si>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</si>
  <si>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</si>
  <si>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</si>
  <si>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</si>
  <si>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</si>
  <si>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</si>
  <si>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</si>
  <si>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</si>
  <si>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</si>
  <si>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</si>
  <si>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</si>
  <si>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</si>
  <si>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</si>
  <si>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</si>
  <si>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</si>
  <si>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</si>
  <si>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</si>
  <si>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</si>
  <si>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</si>
  <si>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</si>
  <si>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</si>
  <si>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</si>
  <si>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</si>
  <si>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</si>
  <si>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</si>
  <si>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</si>
  <si>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</si>
  <si>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</si>
  <si>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</si>
  <si>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</si>
  <si>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</si>
  <si>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</si>
  <si>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</si>
  <si>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</si>
  <si>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</si>
  <si>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</si>
  <si>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</si>
  <si>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</si>
  <si>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</si>
  <si>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</si>
  <si>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</si>
  <si>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</si>
  <si>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</si>
  <si>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</si>
  <si>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</si>
  <si>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</si>
  <si>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</si>
  <si>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</si>
  <si>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</si>
  <si>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</si>
  <si>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</si>
  <si>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</si>
  <si>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</si>
  <si>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</si>
  <si>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</si>
  <si>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</si>
  <si>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</si>
  <si>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</si>
  <si>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</si>
  <si>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</si>
  <si>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</si>
  <si>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</si>
  <si>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</si>
  <si>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</si>
  <si>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</si>
  <si>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</si>
  <si>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</si>
  <si>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</si>
  <si>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</si>
  <si>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</si>
  <si>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</si>
  <si>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</si>
  <si>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</si>
  <si>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</si>
  <si>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</si>
  <si>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</si>
  <si>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</si>
  <si>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</si>
  <si>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</si>
  <si>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</si>
  <si>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</si>
  <si>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</si>
  <si>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</si>
  <si>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110000520614</t>
  </si>
  <si>
    <t>SCA Cogen II</t>
  </si>
  <si>
    <t>5000 83rd St</t>
  </si>
  <si>
    <t>110000324881</t>
  </si>
  <si>
    <t>SCA Tissue</t>
  </si>
  <si>
    <t>South Glens Falls</t>
  </si>
  <si>
    <t>12803</t>
  </si>
  <si>
    <t>One River St.</t>
  </si>
  <si>
    <t>SCM Pecos Gas Processing Plant</t>
  </si>
  <si>
    <t>1369 I-20</t>
  </si>
  <si>
    <t>110012620789</t>
  </si>
  <si>
    <t>SCOTT AREA SANITARY LANDFILL</t>
  </si>
  <si>
    <t>11555 110TH AVENUE</t>
  </si>
  <si>
    <t>110009454964</t>
  </si>
  <si>
    <t>SEA ROBIN GAS PROCESSING PLANT</t>
  </si>
  <si>
    <t>5627 ARISTIDE ROAD</t>
  </si>
  <si>
    <t>110055508071</t>
  </si>
  <si>
    <t>SEA ROBIN PIPELINE CO - ERATH</t>
  </si>
  <si>
    <t>15910 LA HIGHWAY 331</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</si>
  <si>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</si>
  <si>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</si>
  <si>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</si>
  <si>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</si>
  <si>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</si>
  <si>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</si>
  <si>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</si>
  <si>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</si>
  <si>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</si>
  <si>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</si>
  <si>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</si>
  <si>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</si>
  <si>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</si>
  <si>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</si>
  <si>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</si>
  <si>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</si>
  <si>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</si>
  <si>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</si>
  <si>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</si>
  <si>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</si>
  <si>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</si>
  <si>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</si>
  <si>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</si>
  <si>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</si>
  <si>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</si>
  <si>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</si>
  <si>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</si>
  <si>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</si>
  <si>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</si>
  <si>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</si>
  <si>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</si>
  <si>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</si>
  <si>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</si>
  <si>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</si>
  <si>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</si>
  <si>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</si>
  <si>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</si>
  <si>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</si>
  <si>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</si>
  <si>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</si>
  <si>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</si>
  <si>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</si>
  <si>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</si>
  <si>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</si>
  <si>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</si>
  <si>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</si>
  <si>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</si>
  <si>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</si>
  <si>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KANE COUNTY</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</si>
  <si>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</si>
  <si>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</si>
  <si>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</si>
  <si>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</si>
  <si>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</si>
  <si>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</si>
  <si>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</si>
  <si>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</si>
  <si>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</si>
  <si>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</si>
  <si>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</si>
  <si>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</si>
  <si>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</si>
  <si>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</si>
  <si>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</si>
  <si>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110042146629</t>
  </si>
  <si>
    <t>SGL Automotive Carbon Fibers LLC</t>
  </si>
  <si>
    <t>8781 Randolph Road NE</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</si>
  <si>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</si>
  <si>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</si>
  <si>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</si>
  <si>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</si>
  <si>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</si>
  <si>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</si>
  <si>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</si>
  <si>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</si>
  <si>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</si>
  <si>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</si>
  <si>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</si>
  <si>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</si>
  <si>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</si>
  <si>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</si>
  <si>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</si>
  <si>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</si>
  <si>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</si>
  <si>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</si>
  <si>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</si>
  <si>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</si>
  <si>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</si>
  <si>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</si>
  <si>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</si>
  <si>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</si>
  <si>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</si>
  <si>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</si>
  <si>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</si>
  <si>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</si>
  <si>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</si>
  <si>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</si>
  <si>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</si>
  <si>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</si>
  <si>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</si>
  <si>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</si>
  <si>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</si>
  <si>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SAINT CHARLES</t>
  </si>
  <si>
    <t>110031267064</t>
  </si>
  <si>
    <t>SHELL DEER PARK REFINERY</t>
  </si>
  <si>
    <t>5900 HIGHWAY 225 EAST</t>
  </si>
  <si>
    <t>110008214360</t>
  </si>
  <si>
    <t>SHELL PUGET SOUND REFINERY</t>
  </si>
  <si>
    <t>ANACORTES</t>
  </si>
  <si>
    <t>8505 SOUTH TEXAS ROAD</t>
  </si>
  <si>
    <t>110007196694</t>
  </si>
  <si>
    <t>SHERHAN GAS PLANT</t>
  </si>
  <si>
    <t>15150 County Road 9</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</si>
  <si>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</si>
  <si>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</si>
  <si>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</si>
  <si>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</si>
  <si>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</si>
  <si>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</si>
  <si>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</si>
  <si>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</si>
  <si>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</si>
  <si>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</si>
  <si>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</si>
  <si>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</si>
  <si>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</si>
  <si>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</si>
  <si>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</si>
  <si>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</si>
  <si>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</si>
  <si>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</si>
  <si>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</si>
  <si>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</si>
  <si>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</si>
  <si>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</si>
  <si>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</si>
  <si>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</si>
  <si>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</si>
  <si>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</si>
  <si>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</si>
  <si>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</si>
  <si>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</si>
  <si>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</si>
  <si>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</si>
  <si>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</si>
  <si>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</si>
  <si>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</si>
  <si>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</si>
  <si>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</si>
  <si>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</si>
  <si>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</si>
  <si>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</si>
  <si>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</si>
  <si>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</si>
  <si>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</si>
  <si>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</si>
  <si>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</si>
  <si>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</si>
  <si>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</si>
  <si>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</si>
  <si>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</si>
  <si>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</si>
  <si>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</si>
  <si>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</si>
  <si>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</si>
  <si>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</si>
  <si>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</si>
  <si>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</si>
  <si>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</si>
  <si>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</si>
  <si>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</si>
  <si>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</si>
  <si>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</si>
  <si>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</si>
  <si>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</si>
  <si>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</si>
  <si>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</si>
  <si>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</si>
  <si>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</si>
  <si>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</si>
  <si>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</si>
  <si>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</si>
  <si>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</si>
  <si>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</si>
  <si>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</si>
  <si>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</si>
  <si>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</si>
  <si>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</si>
  <si>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</si>
  <si>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</si>
  <si>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</si>
  <si>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</si>
  <si>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</si>
  <si>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</si>
  <si>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</si>
  <si>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</si>
  <si>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</si>
  <si>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</si>
  <si>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</si>
  <si>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</si>
  <si>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</si>
  <si>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</si>
  <si>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</si>
  <si>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</si>
  <si>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</si>
  <si>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</si>
  <si>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</si>
  <si>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</si>
  <si>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</si>
  <si>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</si>
  <si>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</si>
  <si>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</si>
  <si>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</si>
  <si>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</si>
  <si>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</si>
  <si>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</si>
  <si>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</si>
  <si>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</si>
  <si>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</si>
  <si>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</si>
  <si>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</si>
  <si>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</si>
  <si>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</si>
  <si>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</si>
  <si>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</si>
  <si>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</si>
  <si>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</si>
  <si>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</si>
  <si>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</si>
  <si>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</si>
  <si>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</si>
  <si>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</si>
  <si>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FOUNDRY INC</t>
  </si>
  <si>
    <t>2401 E. 86TH ST.</t>
  </si>
  <si>
    <t>110007199879</t>
  </si>
  <si>
    <t>SLAUGHTER GASOLINE PLANT</t>
  </si>
  <si>
    <t>SUNDOWN</t>
  </si>
  <si>
    <t>110070081804</t>
  </si>
  <si>
    <t>SLNG Elba Island Terminal Savannah, GA</t>
  </si>
  <si>
    <t>1 Elba Island Road</t>
  </si>
  <si>
    <t>110070082134</t>
  </si>
  <si>
    <t>SM 128 A, A-PRD, SA-2 (Complex ID # 21864)</t>
  </si>
  <si>
    <t>110070082045</t>
  </si>
  <si>
    <t>SM 268 A &amp; A-PRD (Complex ID # 21739)</t>
  </si>
  <si>
    <t>110013834770</t>
  </si>
  <si>
    <t>SMI STEEL LLC</t>
  </si>
  <si>
    <t>101 50TH STREET SOUTH</t>
  </si>
  <si>
    <t>110007326848</t>
  </si>
  <si>
    <t>SMITH GAP REGIONAL LANDFILL</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</si>
  <si>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</si>
  <si>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</si>
  <si>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</si>
  <si>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</si>
  <si>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</si>
  <si>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</si>
  <si>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</si>
  <si>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</si>
  <si>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</si>
  <si>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</si>
  <si>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</si>
  <si>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</si>
  <si>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</si>
  <si>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</si>
  <si>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</si>
  <si>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</si>
  <si>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</si>
  <si>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</si>
  <si>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</si>
  <si>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</si>
  <si>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</si>
  <si>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</si>
  <si>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</si>
  <si>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</si>
  <si>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</si>
  <si>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</si>
  <si>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</si>
  <si>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</si>
  <si>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</si>
  <si>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</si>
  <si>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</si>
  <si>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</si>
  <si>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110043812452</t>
  </si>
  <si>
    <t>SNG Station 4020 Bear Creek Storage, LA</t>
  </si>
  <si>
    <t>Natchitoches</t>
  </si>
  <si>
    <t>71457</t>
  </si>
  <si>
    <t xml:space="preserve">195 State Hwy. 504 </t>
  </si>
  <si>
    <t>110001472727</t>
  </si>
  <si>
    <t>SNG Station 4132 Louisville, MS</t>
  </si>
  <si>
    <t>39339</t>
  </si>
  <si>
    <t>709 Metts Street</t>
  </si>
  <si>
    <t>WINSTON COUNTY</t>
  </si>
  <si>
    <t>110055520841</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</si>
  <si>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</si>
  <si>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</si>
  <si>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</si>
  <si>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</si>
  <si>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</si>
  <si>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</si>
  <si>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</si>
  <si>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</si>
  <si>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</si>
  <si>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</si>
  <si>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</si>
  <si>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</si>
  <si>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</si>
  <si>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</si>
  <si>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PRAIRIE</t>
  </si>
  <si>
    <t>39756</t>
  </si>
  <si>
    <t>10156 OLD MAGNOLIA HWY</t>
  </si>
  <si>
    <t>110070081982</t>
  </si>
  <si>
    <t>SNG Station 5000 Shadyside, LA</t>
  </si>
  <si>
    <t>293 Sonat Lane</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</si>
  <si>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</si>
  <si>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</si>
  <si>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</si>
  <si>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</si>
  <si>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</si>
  <si>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</si>
  <si>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</si>
  <si>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</si>
  <si>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</si>
  <si>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</si>
  <si>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</si>
  <si>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</si>
  <si>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</si>
  <si>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</si>
  <si>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</si>
  <si>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</si>
  <si>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</si>
  <si>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</si>
  <si>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</si>
  <si>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</si>
  <si>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</si>
  <si>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</si>
  <si>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</si>
  <si>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</si>
  <si>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</si>
  <si>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</si>
  <si>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</si>
  <si>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</si>
  <si>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</si>
  <si>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</si>
  <si>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</si>
  <si>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110055513136</t>
  </si>
  <si>
    <t>SNG Station 5230 York, AL</t>
  </si>
  <si>
    <t>36922</t>
  </si>
  <si>
    <t>12965 Ward 10</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</si>
  <si>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</si>
  <si>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</si>
  <si>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</si>
  <si>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</si>
  <si>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</si>
  <si>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</si>
  <si>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</si>
  <si>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</si>
  <si>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</si>
  <si>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</si>
  <si>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</si>
  <si>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</si>
  <si>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</si>
  <si>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</si>
  <si>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</si>
  <si>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</si>
  <si>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</si>
  <si>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</si>
  <si>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</si>
  <si>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</si>
  <si>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</si>
  <si>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</si>
  <si>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</si>
  <si>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</si>
  <si>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</si>
  <si>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</si>
  <si>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 COUNTY</t>
  </si>
  <si>
    <t>110043812470</t>
  </si>
  <si>
    <t>SNG Station 5277 Ocmulgee, GA</t>
  </si>
  <si>
    <t>5675 ARKWRIGHT RD.</t>
  </si>
  <si>
    <t>110001419171</t>
  </si>
  <si>
    <t>SNG Station 5283 Hall Gate, GA</t>
  </si>
  <si>
    <t>Milledgeville</t>
  </si>
  <si>
    <t>180 JM Walker Rd, NE</t>
  </si>
  <si>
    <t>110055518257</t>
  </si>
  <si>
    <t>SNG Station 5288 Wrens, GA</t>
  </si>
  <si>
    <t>Wrens</t>
  </si>
  <si>
    <t>Highway 17 North</t>
  </si>
  <si>
    <t>110000913138</t>
  </si>
  <si>
    <t>SNYDER GAS PLANT</t>
  </si>
  <si>
    <t>718 NORTH FM 1611</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</si>
  <si>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</si>
  <si>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</si>
  <si>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</si>
  <si>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</si>
  <si>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</si>
  <si>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</si>
  <si>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</si>
  <si>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</si>
  <si>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</si>
  <si>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</si>
  <si>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</si>
  <si>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</si>
  <si>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</si>
  <si>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</si>
  <si>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</si>
  <si>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</si>
  <si>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</si>
  <si>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</si>
  <si>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</si>
  <si>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</si>
  <si>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</si>
  <si>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</si>
  <si>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</si>
  <si>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</si>
  <si>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</si>
  <si>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</si>
  <si>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</si>
  <si>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</si>
  <si>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</si>
  <si>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</si>
  <si>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</si>
  <si>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</si>
  <si>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</si>
  <si>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</si>
  <si>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</si>
  <si>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</si>
  <si>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</si>
  <si>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</si>
  <si>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110033642547</t>
  </si>
  <si>
    <t>SOMERS THIN STRIP (GBC Metals)</t>
  </si>
  <si>
    <t>WATERBURY</t>
  </si>
  <si>
    <t>06706</t>
  </si>
  <si>
    <t>215 PIEDMONT ST</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</si>
  <si>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</si>
  <si>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</si>
  <si>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</si>
  <si>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</si>
  <si>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</si>
  <si>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</si>
  <si>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</si>
  <si>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</si>
  <si>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</si>
  <si>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</si>
  <si>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</si>
  <si>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</si>
  <si>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</si>
  <si>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</si>
  <si>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</si>
  <si>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</si>
  <si>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</si>
  <si>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</si>
  <si>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</si>
  <si>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</si>
  <si>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</si>
  <si>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</si>
  <si>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</si>
  <si>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</si>
  <si>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</si>
  <si>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</si>
  <si>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</si>
  <si>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</si>
  <si>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</si>
  <si>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</si>
  <si>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</si>
  <si>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</si>
  <si>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</si>
  <si>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</si>
  <si>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</si>
  <si>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</si>
  <si>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</si>
  <si>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</si>
  <si>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</si>
  <si>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</si>
  <si>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</si>
  <si>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</si>
  <si>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</si>
  <si>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</si>
  <si>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</si>
  <si>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</si>
  <si>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</si>
  <si>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</si>
  <si>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</si>
  <si>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</si>
  <si>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</si>
  <si>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</si>
  <si>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</si>
  <si>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</si>
  <si>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</si>
  <si>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</si>
  <si>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</si>
  <si>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</si>
  <si>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</si>
  <si>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</si>
  <si>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</si>
  <si>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</si>
  <si>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</si>
  <si>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</si>
  <si>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</si>
  <si>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</si>
  <si>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</si>
  <si>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</si>
  <si>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</si>
  <si>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</si>
  <si>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</si>
  <si>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</si>
  <si>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</si>
  <si>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</si>
  <si>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</si>
  <si>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</si>
  <si>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</si>
  <si>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</si>
  <si>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</si>
  <si>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</si>
  <si>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</si>
  <si>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</si>
  <si>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</si>
  <si>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</si>
  <si>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</si>
  <si>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</si>
  <si>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</si>
  <si>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</si>
  <si>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</si>
  <si>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</si>
  <si>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</si>
  <si>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</si>
  <si>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</si>
  <si>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</si>
  <si>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</si>
  <si>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</si>
  <si>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</si>
  <si>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</si>
  <si>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</si>
  <si>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</si>
  <si>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</si>
  <si>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</si>
  <si>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</si>
  <si>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</si>
  <si>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</si>
  <si>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</si>
  <si>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</si>
  <si>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</si>
  <si>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</si>
  <si>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</si>
  <si>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</si>
  <si>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</si>
  <si>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</si>
  <si>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</si>
  <si>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</si>
  <si>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</si>
  <si>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</si>
  <si>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</si>
  <si>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</si>
  <si>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</si>
  <si>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MEADE</t>
  </si>
  <si>
    <t>17101 S ROAD</t>
  </si>
  <si>
    <t>110041626194</t>
  </si>
  <si>
    <t>SOUTHWEST IOWA RENEWABLE ENERGY</t>
  </si>
  <si>
    <t>10868 189TH ST</t>
  </si>
  <si>
    <t>110037183268</t>
  </si>
  <si>
    <t>SOUTHWEST LANDFILL</t>
  </si>
  <si>
    <t>CANYON</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</si>
  <si>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</si>
  <si>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</si>
  <si>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</si>
  <si>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</si>
  <si>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</si>
  <si>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</si>
  <si>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</si>
  <si>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</si>
  <si>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</si>
  <si>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</si>
  <si>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</si>
  <si>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</si>
  <si>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</si>
  <si>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</si>
  <si>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</si>
  <si>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</si>
  <si>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110055518319</t>
  </si>
  <si>
    <t>SP 60 A D G (Complex ID # 20285)</t>
  </si>
  <si>
    <t>110055518505</t>
  </si>
  <si>
    <t>SP 60 B E (Complex ID # 20319)</t>
  </si>
  <si>
    <t>110055517515</t>
  </si>
  <si>
    <t>SP 70 C D (Complex ID # 22087)</t>
  </si>
  <si>
    <t>110055521751</t>
  </si>
  <si>
    <t>SP 93 A</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</si>
  <si>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</si>
  <si>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</si>
  <si>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</si>
  <si>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</si>
  <si>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</si>
  <si>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</si>
  <si>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</si>
  <si>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</si>
  <si>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</si>
  <si>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</si>
  <si>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</si>
  <si>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</si>
  <si>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</si>
  <si>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</si>
  <si>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</si>
  <si>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</si>
  <si>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</si>
  <si>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</si>
  <si>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</si>
  <si>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</si>
  <si>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</si>
  <si>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</si>
  <si>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</si>
  <si>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</si>
  <si>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</si>
  <si>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</si>
  <si>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</si>
  <si>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</si>
  <si>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</si>
  <si>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</si>
  <si>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</si>
  <si>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</si>
  <si>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</si>
  <si>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</si>
  <si>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</si>
  <si>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</si>
  <si>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</si>
  <si>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</si>
  <si>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</si>
  <si>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</si>
  <si>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</si>
  <si>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</si>
  <si>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</si>
  <si>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</si>
  <si>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</si>
  <si>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</si>
  <si>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</si>
  <si>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</si>
  <si>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</si>
  <si>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</si>
  <si>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</si>
  <si>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</si>
  <si>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</si>
  <si>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</si>
  <si>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</si>
  <si>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</si>
  <si>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</si>
  <si>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</si>
  <si>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</si>
  <si>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</si>
  <si>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</si>
  <si>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</si>
  <si>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</si>
  <si>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</si>
  <si>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</si>
  <si>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</si>
  <si>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</si>
  <si>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</si>
  <si>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</si>
  <si>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</si>
  <si>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</si>
  <si>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</si>
  <si>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</si>
  <si>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</si>
  <si>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</si>
  <si>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</si>
  <si>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110006034727</t>
  </si>
  <si>
    <t>SSAB ALABAMA INCORPORATED</t>
  </si>
  <si>
    <t>AXIS</t>
  </si>
  <si>
    <t>12400 HIGHWAY 43 NORTH</t>
  </si>
  <si>
    <t>110008524034</t>
  </si>
  <si>
    <t>SSAB Iowa Inc.</t>
  </si>
  <si>
    <t>1770 BILL SHARP BOULEVARD</t>
  </si>
  <si>
    <t>110070082272</t>
  </si>
  <si>
    <t>ST 308 A (Complex ID # 1500)</t>
  </si>
  <si>
    <t>110070225666</t>
  </si>
  <si>
    <t>ST 37 A &amp; J_21897</t>
  </si>
  <si>
    <t>110008675567</t>
  </si>
  <si>
    <t>ST JAMES DIESEL GENERATING PLANT</t>
  </si>
  <si>
    <t>SAINT JAMES</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</si>
  <si>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</si>
  <si>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</si>
  <si>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</si>
  <si>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</si>
  <si>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</si>
  <si>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</si>
  <si>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</si>
  <si>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</si>
  <si>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</si>
  <si>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</si>
  <si>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</si>
  <si>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</si>
  <si>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</si>
  <si>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</si>
  <si>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</si>
  <si>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</si>
  <si>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</si>
  <si>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</si>
  <si>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</si>
  <si>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</si>
  <si>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</si>
  <si>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</si>
  <si>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</si>
  <si>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</si>
  <si>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</si>
  <si>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</si>
  <si>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</si>
  <si>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</si>
  <si>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</si>
  <si>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</si>
  <si>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</si>
  <si>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</si>
  <si>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</si>
  <si>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</si>
  <si>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</si>
  <si>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</si>
  <si>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</si>
  <si>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</si>
  <si>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</si>
  <si>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</si>
  <si>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</si>
  <si>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</si>
  <si>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</si>
  <si>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</si>
  <si>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</si>
  <si>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</si>
  <si>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</si>
  <si>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</si>
  <si>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</si>
  <si>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</si>
  <si>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</si>
  <si>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</si>
  <si>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</si>
  <si>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</si>
  <si>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</si>
  <si>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</si>
  <si>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</si>
  <si>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</si>
  <si>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</si>
  <si>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</si>
  <si>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</si>
  <si>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</si>
  <si>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</si>
  <si>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</si>
  <si>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</si>
  <si>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</si>
  <si>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</si>
  <si>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</si>
  <si>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</si>
  <si>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</si>
  <si>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</si>
  <si>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110055511405</t>
  </si>
  <si>
    <t>STATION #2 - FLAGSTAFF CMP STN</t>
  </si>
  <si>
    <t>BELLEMONT</t>
  </si>
  <si>
    <t>86015</t>
  </si>
  <si>
    <t>2671 N Transwestern Pump Rd.</t>
  </si>
  <si>
    <t>110055510521</t>
  </si>
  <si>
    <t>STATION #3 - LEUPP CMP STN</t>
  </si>
  <si>
    <t>LEUPP</t>
  </si>
  <si>
    <t>86035</t>
  </si>
  <si>
    <t>110022709504</t>
  </si>
  <si>
    <t>STATION #5 - THOREAU CMP STN</t>
  </si>
  <si>
    <t>THOREAU</t>
  </si>
  <si>
    <t>2 MILES N OF THOREAU</t>
  </si>
  <si>
    <t>110007013748</t>
  </si>
  <si>
    <t>STATION #7 - MOUNTAINAIR CMP STN</t>
  </si>
  <si>
    <t>MOUNTAINAIR</t>
  </si>
  <si>
    <t>87036</t>
  </si>
  <si>
    <t>HWY 55, 18 MI SSE OF MNTNAIR</t>
  </si>
  <si>
    <t>TORRANCE COUNTY</t>
  </si>
  <si>
    <t>110007976002</t>
  </si>
  <si>
    <t>STATION #8 - CORONA CMP STN</t>
  </si>
  <si>
    <t>CAPITAN</t>
  </si>
  <si>
    <t>88316</t>
  </si>
  <si>
    <t>1415 County Road B007</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</si>
  <si>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</si>
  <si>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</si>
  <si>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</si>
  <si>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</si>
  <si>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</si>
  <si>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</si>
  <si>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</si>
  <si>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</si>
  <si>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</si>
  <si>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</si>
  <si>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</si>
  <si>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</si>
  <si>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</si>
  <si>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</si>
  <si>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</si>
  <si>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</si>
  <si>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</si>
  <si>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</si>
  <si>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</si>
  <si>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</si>
  <si>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</si>
  <si>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</si>
  <si>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</si>
  <si>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</si>
  <si>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</si>
  <si>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</si>
  <si>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</si>
  <si>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</si>
  <si>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</si>
  <si>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</si>
  <si>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</si>
  <si>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</si>
  <si>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</si>
  <si>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</si>
  <si>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</si>
  <si>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</si>
  <si>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</si>
  <si>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</si>
  <si>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</si>
  <si>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</si>
  <si>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</si>
  <si>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</si>
  <si>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</si>
  <si>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</si>
  <si>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</si>
  <si>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</si>
  <si>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</si>
  <si>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</si>
  <si>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</si>
  <si>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</si>
  <si>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</si>
  <si>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</si>
  <si>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</si>
  <si>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</si>
  <si>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</si>
  <si>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</si>
  <si>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</si>
  <si>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</si>
  <si>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</si>
  <si>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</si>
  <si>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</si>
  <si>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</si>
  <si>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</si>
  <si>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</si>
  <si>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</si>
  <si>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</si>
  <si>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FREESTONE</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</si>
  <si>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</si>
  <si>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</si>
  <si>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</si>
  <si>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</si>
  <si>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</si>
  <si>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</si>
  <si>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</si>
  <si>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</si>
  <si>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</si>
  <si>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</si>
  <si>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</si>
  <si>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</si>
  <si>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</si>
  <si>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</si>
  <si>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</si>
  <si>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</si>
  <si>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</si>
  <si>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</si>
  <si>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</si>
  <si>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</si>
  <si>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</si>
  <si>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</si>
  <si>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</si>
  <si>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</si>
  <si>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</si>
  <si>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</si>
  <si>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</si>
  <si>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</si>
  <si>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17870</t>
  </si>
  <si>
    <t>2384 Old Trail</t>
  </si>
  <si>
    <t>Snyder</t>
  </si>
  <si>
    <t>110032913024</t>
  </si>
  <si>
    <t>SUNCOR ENERGY (USA) COMMERCE CITY REFINERY</t>
  </si>
  <si>
    <t>5801 BRIGHTON BLVD</t>
  </si>
  <si>
    <t>110000470008</t>
  </si>
  <si>
    <t>SUNNYSIDE COGENERATION ASSOCIATES</t>
  </si>
  <si>
    <t>SUNNYSIDE</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</si>
  <si>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</si>
  <si>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</si>
  <si>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</si>
  <si>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</si>
  <si>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</si>
  <si>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</si>
  <si>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</si>
  <si>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</si>
  <si>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</si>
  <si>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</si>
  <si>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</si>
  <si>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</si>
  <si>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</si>
  <si>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</si>
  <si>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</si>
  <si>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</si>
  <si>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</si>
  <si>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</si>
  <si>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</si>
  <si>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</si>
  <si>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</si>
  <si>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</si>
  <si>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</si>
  <si>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</si>
  <si>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</si>
  <si>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</si>
  <si>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</si>
  <si>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</si>
  <si>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</si>
  <si>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</si>
  <si>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</si>
  <si>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</si>
  <si>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</si>
  <si>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</si>
  <si>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</si>
  <si>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</si>
  <si>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</si>
  <si>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</si>
  <si>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</si>
  <si>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</si>
  <si>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</si>
  <si>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</si>
  <si>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</si>
  <si>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</si>
  <si>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</si>
  <si>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</si>
  <si>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</si>
  <si>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</si>
  <si>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</si>
  <si>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</si>
  <si>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</si>
  <si>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</si>
  <si>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</si>
  <si>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</si>
  <si>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</si>
  <si>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</si>
  <si>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</si>
  <si>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</si>
  <si>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</si>
  <si>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</si>
  <si>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</si>
  <si>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</si>
  <si>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</si>
  <si>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</si>
  <si>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</si>
  <si>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</si>
  <si>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</si>
  <si>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</si>
  <si>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</si>
  <si>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</si>
  <si>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</si>
  <si>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</si>
  <si>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</si>
  <si>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</si>
  <si>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</si>
  <si>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ESCAMBIA</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</si>
  <si>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</si>
  <si>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</si>
  <si>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</si>
  <si>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</si>
  <si>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</si>
  <si>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</si>
  <si>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</si>
  <si>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</si>
  <si>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</si>
  <si>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</si>
  <si>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</si>
  <si>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</si>
  <si>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</si>
  <si>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</si>
  <si>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</si>
  <si>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</si>
  <si>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</si>
  <si>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</si>
  <si>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</si>
  <si>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</si>
  <si>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</si>
  <si>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</si>
  <si>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</si>
  <si>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</si>
  <si>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</si>
  <si>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</si>
  <si>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</si>
  <si>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</si>
  <si>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</si>
  <si>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</si>
  <si>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</si>
  <si>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</si>
  <si>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</si>
  <si>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</si>
  <si>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</si>
  <si>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</si>
  <si>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</si>
  <si>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</si>
  <si>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</si>
  <si>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</si>
  <si>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</si>
  <si>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</si>
  <si>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</si>
  <si>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</si>
  <si>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</si>
  <si>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</si>
  <si>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</si>
  <si>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</si>
  <si>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</si>
  <si>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</si>
  <si>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</si>
  <si>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</si>
  <si>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</si>
  <si>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</si>
  <si>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</si>
  <si>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</si>
  <si>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</si>
  <si>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</si>
  <si>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</si>
  <si>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6105 Cynamid Road</t>
  </si>
  <si>
    <t>110000603142</t>
  </si>
  <si>
    <t>HANCOCKS BRIDGE</t>
  </si>
  <si>
    <t>08038</t>
  </si>
  <si>
    <t>39.4676, -75.5304 [END OF BUTTONWOOD ROAD]</t>
  </si>
  <si>
    <t>110041949416</t>
  </si>
  <si>
    <t>Salem Compressor Station</t>
  </si>
  <si>
    <t>County Route 55/15</t>
  </si>
  <si>
    <t>110000310459</t>
  </si>
  <si>
    <t>Salem Harbor Station</t>
  </si>
  <si>
    <t>01970</t>
  </si>
  <si>
    <t>24 FORT AVE</t>
  </si>
  <si>
    <t>Salem Harbor Station NGCC</t>
  </si>
  <si>
    <t>24 Fort Ave</t>
  </si>
  <si>
    <t>110042372713</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</si>
  <si>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</si>
  <si>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</si>
  <si>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</si>
  <si>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</si>
  <si>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</si>
  <si>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</si>
  <si>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</si>
  <si>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</si>
  <si>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</si>
  <si>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</si>
  <si>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</si>
  <si>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</si>
  <si>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</si>
  <si>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</si>
  <si>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</si>
  <si>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</si>
  <si>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</si>
  <si>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</si>
  <si>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</si>
  <si>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</si>
  <si>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</si>
  <si>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</si>
  <si>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</si>
  <si>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</si>
  <si>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</si>
  <si>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</si>
  <si>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</si>
  <si>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</si>
  <si>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</si>
  <si>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</si>
  <si>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</si>
  <si>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</si>
  <si>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</si>
  <si>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</si>
  <si>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</si>
  <si>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</si>
  <si>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</si>
  <si>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</si>
  <si>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</si>
  <si>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</si>
  <si>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</si>
  <si>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</si>
  <si>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</si>
  <si>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</si>
  <si>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</si>
  <si>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</si>
  <si>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</si>
  <si>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</si>
  <si>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</si>
  <si>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</si>
  <si>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</si>
  <si>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</si>
  <si>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</si>
  <si>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</si>
  <si>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</si>
  <si>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</si>
  <si>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</si>
  <si>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</si>
  <si>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</si>
  <si>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</si>
  <si>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</si>
  <si>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</si>
  <si>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</si>
  <si>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</si>
  <si>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</si>
  <si>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</si>
  <si>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</si>
  <si>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</si>
  <si>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</si>
  <si>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</si>
  <si>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</si>
  <si>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</si>
  <si>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</si>
  <si>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</si>
  <si>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</si>
  <si>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</si>
  <si>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</si>
  <si>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110000464426</t>
  </si>
  <si>
    <t>CHRISTINE</t>
  </si>
  <si>
    <t>78012</t>
  </si>
  <si>
    <t>6200 FM 3387</t>
  </si>
  <si>
    <t>Atascosa</t>
  </si>
  <si>
    <t>110035768648</t>
  </si>
  <si>
    <t>Sand Hill Compressor Station</t>
  </si>
  <si>
    <t>Richton</t>
  </si>
  <si>
    <t>39476</t>
  </si>
  <si>
    <t>705 Pope Road</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</si>
  <si>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</si>
  <si>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</si>
  <si>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</si>
  <si>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</si>
  <si>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</si>
  <si>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</si>
  <si>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</si>
  <si>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</si>
  <si>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</si>
  <si>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</si>
  <si>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</si>
  <si>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</si>
  <si>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</si>
  <si>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</si>
  <si>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</si>
  <si>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</si>
  <si>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</si>
  <si>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</si>
  <si>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</si>
  <si>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</si>
  <si>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</si>
  <si>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</si>
  <si>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</si>
  <si>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</si>
  <si>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</si>
  <si>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</si>
  <si>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</si>
  <si>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</si>
  <si>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</si>
  <si>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</si>
  <si>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</si>
  <si>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</si>
  <si>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</si>
  <si>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</si>
  <si>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</si>
  <si>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</si>
  <si>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</si>
  <si>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</si>
  <si>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</si>
  <si>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</si>
  <si>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</si>
  <si>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</si>
  <si>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</si>
  <si>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</si>
  <si>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</si>
  <si>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</si>
  <si>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</si>
  <si>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</si>
  <si>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</si>
  <si>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</si>
  <si>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</si>
  <si>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</si>
  <si>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</si>
  <si>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</si>
  <si>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</si>
  <si>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</si>
  <si>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</si>
  <si>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</si>
  <si>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</si>
  <si>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</si>
  <si>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</si>
  <si>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</si>
  <si>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</si>
  <si>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</si>
  <si>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</si>
  <si>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</si>
  <si>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</si>
  <si>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</si>
  <si>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</si>
  <si>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</si>
  <si>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</si>
  <si>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</si>
  <si>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</si>
  <si>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</si>
  <si>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</si>
  <si>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</si>
  <si>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</si>
  <si>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</si>
  <si>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</si>
  <si>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</si>
  <si>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</si>
  <si>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</si>
  <si>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</si>
  <si>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</si>
  <si>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</si>
  <si>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</si>
  <si>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</si>
  <si>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</si>
  <si>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</si>
  <si>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</si>
  <si>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</si>
  <si>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</si>
  <si>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</si>
  <si>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</si>
  <si>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</si>
  <si>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</si>
  <si>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</si>
  <si>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</si>
  <si>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</si>
  <si>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</si>
  <si>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</si>
  <si>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</si>
  <si>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</si>
  <si>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</si>
  <si>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</si>
  <si>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</si>
  <si>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</si>
  <si>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</si>
  <si>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</si>
  <si>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</si>
  <si>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</si>
  <si>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</si>
  <si>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</si>
  <si>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</si>
  <si>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</si>
  <si>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</si>
  <si>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</si>
  <si>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</si>
  <si>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</si>
  <si>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</si>
  <si>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</si>
  <si>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</si>
  <si>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</si>
  <si>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</si>
  <si>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110070082222</t>
  </si>
  <si>
    <t>Scissortail Energy Cable Compressor Station McAlester, OK</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</si>
  <si>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</si>
  <si>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</si>
  <si>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</si>
  <si>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</si>
  <si>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</si>
  <si>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</si>
  <si>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</si>
  <si>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</si>
  <si>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</si>
  <si>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</si>
  <si>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</si>
  <si>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</si>
  <si>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 COUNTY</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</si>
  <si>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</si>
  <si>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</si>
  <si>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</si>
  <si>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</si>
  <si>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</si>
  <si>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</si>
  <si>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</si>
  <si>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</si>
  <si>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</si>
  <si>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</si>
  <si>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</si>
  <si>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</si>
  <si>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</si>
  <si>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</si>
  <si>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</si>
  <si>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</si>
  <si>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</si>
  <si>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</si>
  <si>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</si>
  <si>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</si>
  <si>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</si>
  <si>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</si>
  <si>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</si>
  <si>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</si>
  <si>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</si>
  <si>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</si>
  <si>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</si>
  <si>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</si>
  <si>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</si>
  <si>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WEBSTER</t>
  </si>
  <si>
    <t>110021146188</t>
  </si>
  <si>
    <t>Security Recycling and Disposal Facility</t>
  </si>
  <si>
    <t>77327</t>
  </si>
  <si>
    <t>19248 Highway 105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</si>
  <si>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</si>
  <si>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</si>
  <si>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</si>
  <si>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</si>
  <si>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</si>
  <si>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</si>
  <si>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</si>
  <si>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</si>
  <si>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</si>
  <si>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</si>
  <si>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</si>
  <si>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</si>
  <si>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</si>
  <si>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</si>
  <si>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</si>
  <si>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</si>
  <si>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110056339797</t>
  </si>
  <si>
    <t>Seneca Gas Processing Plant</t>
  </si>
  <si>
    <t>Summerfield</t>
  </si>
  <si>
    <t>43788</t>
  </si>
  <si>
    <t>26645 Zep Road East</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</si>
  <si>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</si>
  <si>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</si>
  <si>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</si>
  <si>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</si>
  <si>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</si>
  <si>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</si>
  <si>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</si>
  <si>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</si>
  <si>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</si>
  <si>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</si>
  <si>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</si>
  <si>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</si>
  <si>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</si>
  <si>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</si>
  <si>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</si>
  <si>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</si>
  <si>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</si>
  <si>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</si>
  <si>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</si>
  <si>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</si>
  <si>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</si>
  <si>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</si>
  <si>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</si>
  <si>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</si>
  <si>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</si>
  <si>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</si>
  <si>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</si>
  <si>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</si>
  <si>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</si>
  <si>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</si>
  <si>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</si>
  <si>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</si>
  <si>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</si>
  <si>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</si>
  <si>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</si>
  <si>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</si>
  <si>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</si>
  <si>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</si>
  <si>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</si>
  <si>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</si>
  <si>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</si>
  <si>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</si>
  <si>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</si>
  <si>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</si>
  <si>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</si>
  <si>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</si>
  <si>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</si>
  <si>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</si>
  <si>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</si>
  <si>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</si>
  <si>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</si>
  <si>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110001424174</t>
  </si>
  <si>
    <t>Shaw Industries Group, Inc., Plant 80</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</si>
  <si>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</si>
  <si>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</si>
  <si>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</si>
  <si>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</si>
  <si>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</si>
  <si>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</si>
  <si>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</si>
  <si>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</si>
  <si>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</si>
  <si>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</si>
  <si>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</si>
  <si>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</si>
  <si>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</si>
  <si>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</si>
  <si>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</si>
  <si>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</si>
  <si>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</si>
  <si>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</si>
  <si>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</si>
  <si>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</si>
  <si>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</si>
  <si>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</si>
  <si>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</si>
  <si>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</si>
  <si>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</si>
  <si>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</si>
  <si>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</si>
  <si>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</si>
  <si>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</si>
  <si>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</si>
  <si>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</si>
  <si>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</si>
  <si>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</si>
  <si>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</si>
  <si>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</si>
  <si>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</si>
  <si>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</si>
  <si>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</si>
  <si>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</si>
  <si>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</si>
  <si>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</si>
  <si>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</si>
  <si>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</si>
  <si>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</si>
  <si>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</si>
  <si>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</si>
  <si>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</si>
  <si>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</si>
  <si>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</si>
  <si>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</si>
  <si>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</si>
  <si>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</si>
  <si>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</si>
  <si>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</si>
  <si>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</si>
  <si>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</si>
  <si>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</si>
  <si>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</si>
  <si>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</si>
  <si>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</si>
  <si>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</si>
  <si>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</si>
  <si>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</si>
  <si>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</si>
  <si>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110070716085</t>
  </si>
  <si>
    <t>Sherwood Compressor Station</t>
  </si>
  <si>
    <t>New Minton</t>
  </si>
  <si>
    <t>110054628159</t>
  </si>
  <si>
    <t>Sherwood Gas Plant</t>
  </si>
  <si>
    <t>218 Swisher Lane</t>
  </si>
  <si>
    <t>110028062389</t>
  </si>
  <si>
    <t>Shilling Gas Plant</t>
  </si>
  <si>
    <t>110002105855</t>
  </si>
  <si>
    <t>Shiloh Clarksville</t>
  </si>
  <si>
    <t>901 Alfred Thun Road</t>
  </si>
  <si>
    <t>110063697405</t>
  </si>
  <si>
    <t>Ship Shoal 114 L, B-AUX, J</t>
  </si>
  <si>
    <t>110070692576</t>
  </si>
  <si>
    <t>Ship Shoal 182 C-DRILL, D-PRD, &amp; E</t>
  </si>
  <si>
    <t>110063745185</t>
  </si>
  <si>
    <t>Ship Shoal 208 H (Complex ID # 20328)</t>
  </si>
  <si>
    <t>110063745407</t>
  </si>
  <si>
    <t>Ship Shoal 300 B</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</si>
  <si>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</si>
  <si>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</si>
  <si>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</si>
  <si>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</si>
  <si>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</si>
  <si>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</si>
  <si>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</si>
  <si>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</si>
  <si>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</si>
  <si>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</si>
  <si>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</si>
  <si>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</si>
  <si>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</si>
  <si>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</si>
  <si>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</si>
  <si>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</si>
  <si>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</si>
  <si>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</si>
  <si>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</si>
  <si>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</si>
  <si>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</si>
  <si>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</si>
  <si>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</si>
  <si>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</si>
  <si>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</si>
  <si>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</si>
  <si>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</si>
  <si>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110017982593</t>
  </si>
  <si>
    <t>Sibley Generating Station</t>
  </si>
  <si>
    <t>SIBLEY</t>
  </si>
  <si>
    <t>64088</t>
  </si>
  <si>
    <t>33200 E JOHNSON RD</t>
  </si>
  <si>
    <t>110002474901</t>
  </si>
  <si>
    <t>Siemens Industry, Inc.</t>
  </si>
  <si>
    <t>39218</t>
  </si>
  <si>
    <t>444 Highway 49 South</t>
  </si>
  <si>
    <t>Industrial Gas Suppliers</t>
  </si>
  <si>
    <t>110041960722</t>
  </si>
  <si>
    <t>Sierra Army Depot</t>
  </si>
  <si>
    <t>Herlong</t>
  </si>
  <si>
    <t>96113</t>
  </si>
  <si>
    <t>74 Currant St.</t>
  </si>
  <si>
    <t>LASSEN COUNTY</t>
  </si>
  <si>
    <t>110070543176</t>
  </si>
  <si>
    <t>Sierra Grande Gas Processing Plant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</si>
  <si>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</si>
  <si>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</si>
  <si>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</si>
  <si>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</si>
  <si>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</si>
  <si>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</si>
  <si>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</si>
  <si>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</si>
  <si>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</si>
  <si>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</si>
  <si>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</si>
  <si>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</si>
  <si>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</si>
  <si>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</si>
  <si>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110058379598</t>
  </si>
  <si>
    <t>Signal Hill Petroleum West Unit</t>
  </si>
  <si>
    <t>Signal Hill</t>
  </si>
  <si>
    <t>90755</t>
  </si>
  <si>
    <t>1215 E. 29th Street</t>
  </si>
  <si>
    <t>110055521056</t>
  </si>
  <si>
    <t>Signify North America Corporation</t>
  </si>
  <si>
    <t>Salina</t>
  </si>
  <si>
    <t>67401</t>
  </si>
  <si>
    <t>3861 S. 9th Street</t>
  </si>
  <si>
    <t>110000442548</t>
  </si>
  <si>
    <t>Sikeston</t>
  </si>
  <si>
    <t>SIKESTON</t>
  </si>
  <si>
    <t>63801</t>
  </si>
  <si>
    <t>1551 WEST WAKEFIELD ST</t>
  </si>
  <si>
    <t>110043784296</t>
  </si>
  <si>
    <t>Siloam Fractionation</t>
  </si>
  <si>
    <t>South Shore</t>
  </si>
  <si>
    <t>41175</t>
  </si>
  <si>
    <t>2 MarkWest Drive</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</si>
  <si>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</si>
  <si>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</si>
  <si>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</si>
  <si>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</si>
  <si>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</si>
  <si>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</si>
  <si>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</si>
  <si>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</si>
  <si>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</si>
  <si>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</si>
  <si>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</si>
  <si>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</si>
  <si>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</si>
  <si>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</si>
  <si>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</si>
  <si>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</si>
  <si>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</si>
  <si>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</si>
  <si>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</si>
  <si>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</si>
  <si>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</si>
  <si>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</si>
  <si>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</si>
  <si>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</si>
  <si>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</si>
  <si>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</si>
  <si>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</si>
  <si>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</si>
  <si>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</si>
  <si>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</si>
  <si>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</si>
  <si>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</si>
  <si>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</si>
  <si>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</si>
  <si>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</si>
  <si>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</si>
  <si>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</si>
  <si>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</si>
  <si>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</si>
  <si>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</si>
  <si>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110034183657</t>
  </si>
  <si>
    <t>Sinton Landfill</t>
  </si>
  <si>
    <t>110064610292</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</si>
  <si>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</si>
  <si>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</si>
  <si>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</si>
  <si>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</si>
  <si>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</si>
  <si>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</si>
  <si>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</si>
  <si>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</si>
  <si>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</si>
  <si>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</si>
  <si>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</si>
  <si>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</si>
  <si>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</si>
  <si>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</si>
  <si>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</si>
  <si>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</si>
  <si>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</si>
  <si>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</si>
  <si>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</si>
  <si>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</si>
  <si>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</si>
  <si>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</si>
  <si>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</si>
  <si>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</si>
  <si>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</si>
  <si>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</si>
  <si>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</si>
  <si>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</si>
  <si>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</si>
  <si>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</si>
  <si>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</si>
  <si>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</si>
  <si>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</si>
  <si>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</si>
  <si>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</si>
  <si>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</si>
  <si>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</si>
  <si>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</si>
  <si>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</si>
  <si>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</si>
  <si>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</si>
  <si>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</si>
  <si>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</si>
  <si>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</si>
  <si>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</si>
  <si>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</si>
  <si>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</si>
  <si>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</si>
  <si>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</si>
  <si>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</si>
  <si>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</si>
  <si>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</si>
  <si>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</si>
  <si>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</si>
  <si>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</si>
  <si>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110069996804</t>
  </si>
  <si>
    <t>Sofidel America</t>
  </si>
  <si>
    <t>Circleville</t>
  </si>
  <si>
    <t>25910 US 23</t>
  </si>
  <si>
    <t>110009682441</t>
  </si>
  <si>
    <t>Solley Road Landfill</t>
  </si>
  <si>
    <t>21061</t>
  </si>
  <si>
    <t>7890 Solley Road</t>
  </si>
  <si>
    <t>110038496712</t>
  </si>
  <si>
    <t>Solvay Specialty Polymers USA, L.L.C.</t>
  </si>
  <si>
    <t>17005 State Route 7</t>
  </si>
  <si>
    <t>110018270672</t>
  </si>
  <si>
    <t>Solvay USA</t>
  </si>
  <si>
    <t>CHICAGO HEIGHTS</t>
  </si>
  <si>
    <t>1020 STATE ST</t>
  </si>
  <si>
    <t>Solvay USA Inc.</t>
  </si>
  <si>
    <t>1275 Airline Highway</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</si>
  <si>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</si>
  <si>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</si>
  <si>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</si>
  <si>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</si>
  <si>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</si>
  <si>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</si>
  <si>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</si>
  <si>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</si>
  <si>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</si>
  <si>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</si>
  <si>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</si>
  <si>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</si>
  <si>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</si>
  <si>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</si>
  <si>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</si>
  <si>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</si>
  <si>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</si>
  <si>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</si>
  <si>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</si>
  <si>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</si>
  <si>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</si>
  <si>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</si>
  <si>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</si>
  <si>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</si>
  <si>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</si>
  <si>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</si>
  <si>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110043813656</t>
  </si>
  <si>
    <t>Sonora Gas Plant</t>
  </si>
  <si>
    <t>110056413064</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</si>
  <si>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</si>
  <si>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</si>
  <si>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</si>
  <si>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</si>
  <si>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</si>
  <si>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</si>
  <si>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</si>
  <si>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</si>
  <si>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</si>
  <si>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</si>
  <si>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</si>
  <si>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</si>
  <si>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</si>
  <si>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</si>
  <si>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</si>
  <si>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</si>
  <si>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</si>
  <si>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</si>
  <si>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</si>
  <si>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</si>
  <si>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</si>
  <si>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</si>
  <si>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</si>
  <si>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</si>
  <si>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</si>
  <si>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</si>
  <si>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</si>
  <si>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</si>
  <si>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</si>
  <si>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</si>
  <si>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</si>
  <si>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</si>
  <si>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</si>
  <si>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</si>
  <si>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</si>
  <si>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</si>
  <si>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</si>
  <si>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</si>
  <si>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</si>
  <si>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</si>
  <si>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</si>
  <si>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</si>
  <si>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South Central Iowa Landfill</t>
  </si>
  <si>
    <t>Winterset</t>
  </si>
  <si>
    <t>50273</t>
  </si>
  <si>
    <t>2496 Highway 92</t>
  </si>
  <si>
    <t>110067409101</t>
  </si>
  <si>
    <t>South Deadwood Compressor Station</t>
  </si>
  <si>
    <t>110070082302</t>
  </si>
  <si>
    <t>South Eddy Cryo Plant</t>
  </si>
  <si>
    <t>110013863186</t>
  </si>
  <si>
    <t>South Fond Du Lac</t>
  </si>
  <si>
    <t>54935</t>
  </si>
  <si>
    <t>5356 RIVER RD</t>
  </si>
  <si>
    <t>Fond du Lac</t>
  </si>
  <si>
    <t>110012199405</t>
  </si>
  <si>
    <t>South Hadley Landfill, LLC</t>
  </si>
  <si>
    <t>South Hadley</t>
  </si>
  <si>
    <t>01075</t>
  </si>
  <si>
    <t>12 Industrial Drive</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</si>
  <si>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</si>
  <si>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</si>
  <si>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</si>
  <si>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</si>
  <si>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</si>
  <si>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</si>
  <si>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</si>
  <si>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</si>
  <si>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</si>
  <si>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</si>
  <si>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</si>
  <si>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</si>
  <si>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</si>
  <si>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</si>
  <si>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</si>
  <si>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</si>
  <si>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</si>
  <si>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110038072242</t>
  </si>
  <si>
    <t>South Marsh Island 69 B/BQ</t>
  </si>
  <si>
    <t>110043785446</t>
  </si>
  <si>
    <t>South Marsh Island SM 217</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</si>
  <si>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</si>
  <si>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</si>
  <si>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</si>
  <si>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</si>
  <si>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</si>
  <si>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</si>
  <si>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</si>
  <si>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</si>
  <si>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</si>
  <si>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</si>
  <si>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</si>
  <si>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</si>
  <si>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</si>
  <si>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</si>
  <si>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</si>
  <si>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</si>
  <si>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</si>
  <si>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</si>
  <si>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</si>
  <si>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</si>
  <si>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</si>
  <si>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</si>
  <si>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</si>
  <si>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</si>
  <si>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</si>
  <si>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</si>
  <si>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</si>
  <si>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</si>
  <si>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110070082064</t>
  </si>
  <si>
    <t>South Timbalier 28F&amp;P Platform</t>
  </si>
  <si>
    <t>110055516213</t>
  </si>
  <si>
    <t>South Timbalier 35 E</t>
  </si>
  <si>
    <t>110055516222</t>
  </si>
  <si>
    <t>South Timbalier 52</t>
  </si>
  <si>
    <t>110070692579</t>
  </si>
  <si>
    <t>South Tmbalier 54G</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</si>
  <si>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</si>
  <si>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</si>
  <si>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</si>
  <si>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</si>
  <si>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</si>
  <si>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</si>
  <si>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</si>
  <si>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</si>
  <si>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</si>
  <si>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</si>
  <si>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</si>
  <si>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</si>
  <si>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</si>
  <si>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</si>
  <si>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</si>
  <si>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</si>
  <si>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</si>
  <si>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</si>
  <si>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</si>
  <si>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</si>
  <si>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</si>
  <si>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</si>
  <si>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</si>
  <si>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</si>
  <si>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</si>
  <si>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</si>
  <si>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</si>
  <si>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</si>
  <si>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</si>
  <si>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</si>
  <si>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</si>
  <si>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</si>
  <si>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</si>
  <si>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</si>
  <si>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</si>
  <si>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</si>
  <si>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</si>
  <si>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</si>
  <si>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</si>
  <si>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</si>
  <si>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</si>
  <si>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</si>
  <si>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</si>
  <si>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110055521252</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</si>
  <si>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</si>
  <si>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</si>
  <si>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</si>
  <si>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</si>
  <si>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</si>
  <si>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</si>
  <si>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</si>
  <si>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</si>
  <si>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</si>
  <si>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</si>
  <si>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</si>
  <si>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</si>
  <si>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</si>
  <si>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</si>
  <si>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</si>
  <si>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</si>
  <si>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</si>
  <si>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</si>
  <si>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</si>
  <si>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</si>
  <si>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</si>
  <si>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</si>
  <si>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</si>
  <si>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</si>
  <si>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</si>
  <si>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</si>
  <si>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</si>
  <si>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</si>
  <si>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</si>
  <si>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</si>
  <si>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</si>
  <si>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</si>
  <si>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</si>
  <si>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</si>
  <si>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</si>
  <si>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</si>
  <si>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</si>
  <si>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</si>
  <si>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</si>
  <si>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</si>
  <si>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</si>
  <si>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</si>
  <si>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</si>
  <si>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</si>
  <si>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</si>
  <si>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</si>
  <si>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</si>
  <si>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</si>
  <si>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</si>
  <si>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</si>
  <si>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</si>
  <si>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</si>
  <si>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110007641686</t>
  </si>
  <si>
    <t>Southern Star-Saginaw Compressor Station</t>
  </si>
  <si>
    <t>6300 S Rangeline Rd</t>
  </si>
  <si>
    <t>110003191117</t>
  </si>
  <si>
    <t>Southern Star-Welda Compressor Station</t>
  </si>
  <si>
    <t>Welda</t>
  </si>
  <si>
    <t>66091</t>
  </si>
  <si>
    <t>19209 S.W. Maryland Rd</t>
  </si>
  <si>
    <t>110018920471</t>
  </si>
  <si>
    <t>Southwest Cheese</t>
  </si>
  <si>
    <t>1141 Curry Road 4</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</si>
  <si>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</si>
  <si>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</si>
  <si>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</si>
  <si>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</si>
  <si>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</si>
  <si>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</si>
  <si>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</si>
  <si>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</si>
  <si>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</si>
  <si>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</si>
  <si>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</si>
  <si>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</si>
  <si>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</si>
  <si>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</si>
  <si>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</si>
  <si>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</si>
  <si>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</si>
  <si>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</si>
  <si>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</si>
  <si>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</si>
  <si>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</si>
  <si>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</si>
  <si>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</si>
  <si>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110001142228</t>
  </si>
  <si>
    <t>Special Metals Corporation</t>
  </si>
  <si>
    <t>Dunkirk</t>
  </si>
  <si>
    <t>100 Willowbrook Dr</t>
  </si>
  <si>
    <t>110020498978</t>
  </si>
  <si>
    <t>Spectrum Glass Company</t>
  </si>
  <si>
    <t>Woodinville</t>
  </si>
  <si>
    <t>98072</t>
  </si>
  <si>
    <t>24105 Snohomish-Woodinville Road</t>
  </si>
  <si>
    <t>110012182770</t>
  </si>
  <si>
    <t>1701 A SPENCER ROAD</t>
  </si>
  <si>
    <t>110027250294</t>
  </si>
  <si>
    <t>Spindle Hill Energy Center</t>
  </si>
  <si>
    <t>6335 WELD COUNTY RD 19</t>
  </si>
  <si>
    <t>110039526377</t>
  </si>
  <si>
    <t>Spiritwood Station</t>
  </si>
  <si>
    <t>3366 93rd Ave SE</t>
  </si>
  <si>
    <t>Stutsman</t>
  </si>
  <si>
    <t>C,D,II</t>
  </si>
  <si>
    <t>110070081898</t>
  </si>
  <si>
    <t>Sprague</t>
  </si>
  <si>
    <t>110069500356</t>
  </si>
  <si>
    <t>Spray Products Corporation</t>
  </si>
  <si>
    <t>Plymouth Meeting</t>
  </si>
  <si>
    <t>19462</t>
  </si>
  <si>
    <t>1323 Conshohocken Rd</t>
  </si>
  <si>
    <t>110070082474</t>
  </si>
  <si>
    <t>Spring Brook Gas Plant</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</si>
  <si>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</si>
  <si>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</si>
  <si>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</si>
  <si>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</si>
  <si>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</si>
  <si>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</si>
  <si>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</si>
  <si>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</si>
  <si>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</si>
  <si>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</si>
  <si>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</si>
  <si>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</si>
  <si>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</si>
  <si>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</si>
  <si>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</si>
  <si>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</si>
  <si>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</si>
  <si>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</si>
  <si>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</si>
  <si>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</si>
  <si>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</si>
  <si>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</si>
  <si>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</si>
  <si>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</si>
  <si>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</si>
  <si>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</si>
  <si>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</si>
  <si>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</si>
  <si>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</si>
  <si>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</si>
  <si>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</si>
  <si>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</si>
  <si>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</si>
  <si>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</si>
  <si>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</si>
  <si>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</si>
  <si>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</si>
  <si>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</si>
  <si>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</si>
  <si>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</si>
  <si>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</si>
  <si>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</si>
  <si>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</si>
  <si>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</si>
  <si>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</si>
  <si>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</si>
  <si>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</si>
  <si>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</si>
  <si>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</si>
  <si>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</si>
  <si>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</si>
  <si>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</si>
  <si>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</si>
  <si>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</si>
  <si>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110000362134</t>
  </si>
  <si>
    <t>St. Johns River Power</t>
  </si>
  <si>
    <t>11201 NEW BURLIN ROAD</t>
  </si>
  <si>
    <t>110067203626</t>
  </si>
  <si>
    <t>St. Joseph Energy Center LLC</t>
  </si>
  <si>
    <t>New Carlisle</t>
  </si>
  <si>
    <t>54745 Walnut Road</t>
  </si>
  <si>
    <t>110006812716</t>
  </si>
  <si>
    <t>St. Nicholas Cogeneration Project</t>
  </si>
  <si>
    <t>17976</t>
  </si>
  <si>
    <t>120 Yatesville Road</t>
  </si>
  <si>
    <t>St. Paul Compressor Station</t>
  </si>
  <si>
    <t>St. Paul</t>
  </si>
  <si>
    <t>47274</t>
  </si>
  <si>
    <t>7791 N CO RD 650 W</t>
  </si>
  <si>
    <t>110043813816</t>
  </si>
  <si>
    <t>St. Paul Park Refining Company, LLC</t>
  </si>
  <si>
    <t>St. Paul Park</t>
  </si>
  <si>
    <t>55071</t>
  </si>
  <si>
    <t>301 St. Paul Park Road</t>
  </si>
  <si>
    <t>110067410108</t>
  </si>
  <si>
    <t>St. Vrain Compressor Station</t>
  </si>
  <si>
    <t>110070716072</t>
  </si>
  <si>
    <t>St.Charles</t>
  </si>
  <si>
    <t>Montz</t>
  </si>
  <si>
    <t>17494 River Rd</t>
  </si>
  <si>
    <t>110063744943</t>
  </si>
  <si>
    <t>Stagecoach Junction Compressor Station</t>
  </si>
  <si>
    <t>110025330933</t>
  </si>
  <si>
    <t>Standard Forged Products, LLC - McKees Rocks</t>
  </si>
  <si>
    <t>McKees Rocks</t>
  </si>
  <si>
    <t>15136</t>
  </si>
  <si>
    <t>75 Nichols Avenue</t>
  </si>
  <si>
    <t>Stanley Booster Station</t>
  </si>
  <si>
    <t>Stanley</t>
  </si>
  <si>
    <t>58784</t>
  </si>
  <si>
    <t>Section 14, T155N, R91W</t>
  </si>
  <si>
    <t>110070082114</t>
  </si>
  <si>
    <t>Stanley Worthey CGF &amp; OHF</t>
  </si>
  <si>
    <t>WEBB</t>
  </si>
  <si>
    <t>110070081774</t>
  </si>
  <si>
    <t>4001 HIGHWAY 200 A</t>
  </si>
  <si>
    <t>110069998634</t>
  </si>
  <si>
    <t>Stanton A</t>
  </si>
  <si>
    <t>110055520253</t>
  </si>
  <si>
    <t>Starford Mine</t>
  </si>
  <si>
    <t>Commodore</t>
  </si>
  <si>
    <t>15777</t>
  </si>
  <si>
    <t>124 Route 240 HWY</t>
  </si>
  <si>
    <t>110045461807</t>
  </si>
  <si>
    <t>State Lands Compressor Station</t>
  </si>
  <si>
    <t>110017996873</t>
  </si>
  <si>
    <t>State Line (MO)</t>
  </si>
  <si>
    <t>JOPLIN</t>
  </si>
  <si>
    <t>2299 S STATE LINE AVE</t>
  </si>
  <si>
    <t>110000602633</t>
  </si>
  <si>
    <t>State Line Generating Station (IN)</t>
  </si>
  <si>
    <t>HAMMOND</t>
  </si>
  <si>
    <t>103RD ST &amp; LAKE MICHIGAN</t>
  </si>
  <si>
    <t>110058239099</t>
  </si>
  <si>
    <t>Stateline Compressor Station</t>
  </si>
  <si>
    <t>REEVES</t>
  </si>
  <si>
    <t>110056382828</t>
  </si>
  <si>
    <t>Waskom</t>
  </si>
  <si>
    <t>75692</t>
  </si>
  <si>
    <t>1155 EIH 20 S</t>
  </si>
  <si>
    <t>110033670613</t>
  </si>
  <si>
    <t>Station 523 (Cocodrie Compressor Station)</t>
  </si>
  <si>
    <t>Chauvin</t>
  </si>
  <si>
    <t>70344</t>
  </si>
  <si>
    <t>8244 Hwy. 56</t>
  </si>
  <si>
    <t>110008383659</t>
  </si>
  <si>
    <t>Station 821 (Johnson Bayou)</t>
  </si>
  <si>
    <t>5575 Gulf Beach Highway</t>
  </si>
  <si>
    <t>110001237867</t>
  </si>
  <si>
    <t>Steel Dynamics</t>
  </si>
  <si>
    <t>Terre Haute</t>
  </si>
  <si>
    <t>47802</t>
  </si>
  <si>
    <t>455 West Industrial Drive</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</si>
  <si>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</si>
  <si>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</si>
  <si>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</si>
  <si>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</si>
  <si>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</si>
  <si>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</si>
  <si>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</si>
  <si>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</si>
  <si>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</si>
  <si>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</si>
  <si>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</si>
  <si>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</si>
  <si>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</si>
  <si>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</si>
  <si>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</si>
  <si>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</si>
  <si>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</si>
  <si>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</si>
  <si>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</si>
  <si>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</si>
  <si>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</si>
  <si>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</si>
  <si>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</si>
  <si>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</si>
  <si>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</si>
  <si>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</si>
  <si>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</si>
  <si>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</si>
  <si>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</si>
  <si>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</si>
  <si>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</si>
  <si>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110067409628</t>
  </si>
  <si>
    <t>Sterling Energy Investments LLC Centennial Gas Plant</t>
  </si>
  <si>
    <t>47285 County Road 100</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</si>
  <si>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</si>
  <si>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</si>
  <si>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</si>
  <si>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</si>
  <si>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</si>
  <si>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</si>
  <si>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</si>
  <si>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</si>
  <si>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</si>
  <si>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</si>
  <si>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</si>
  <si>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</si>
  <si>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</si>
  <si>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</si>
  <si>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</si>
  <si>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</si>
  <si>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</si>
  <si>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</si>
  <si>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</si>
  <si>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</si>
  <si>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</si>
  <si>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</si>
  <si>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</si>
  <si>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</si>
  <si>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</si>
  <si>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</si>
  <si>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</si>
  <si>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</si>
  <si>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</si>
  <si>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</si>
  <si>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110059765384</t>
  </si>
  <si>
    <t>Story Gulch Compressor Station</t>
  </si>
  <si>
    <t>370 17th Street Suite 1700</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</si>
  <si>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</si>
  <si>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</si>
  <si>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</si>
  <si>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</si>
  <si>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</si>
  <si>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</si>
  <si>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</si>
  <si>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</si>
  <si>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</si>
  <si>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</si>
  <si>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</si>
  <si>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</si>
  <si>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</si>
  <si>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</si>
  <si>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</si>
  <si>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</si>
  <si>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</si>
  <si>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</si>
  <si>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</si>
  <si>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</si>
  <si>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</si>
  <si>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</si>
  <si>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</si>
  <si>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</si>
  <si>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</si>
  <si>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</si>
  <si>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</si>
  <si>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</si>
  <si>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</si>
  <si>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</si>
  <si>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</si>
  <si>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</si>
  <si>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</si>
  <si>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</si>
  <si>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</si>
  <si>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</si>
  <si>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</si>
  <si>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</si>
  <si>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</si>
  <si>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</si>
  <si>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</si>
  <si>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</si>
  <si>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</si>
  <si>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</si>
  <si>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</si>
  <si>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</si>
  <si>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</si>
  <si>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</si>
  <si>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</si>
  <si>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</si>
  <si>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</si>
  <si>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</si>
  <si>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</si>
  <si>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</si>
  <si>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</si>
  <si>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</si>
  <si>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</si>
  <si>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</si>
  <si>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</si>
  <si>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</si>
  <si>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</si>
  <si>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</si>
  <si>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</si>
  <si>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</si>
  <si>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</si>
  <si>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</si>
  <si>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</si>
  <si>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</si>
  <si>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</si>
  <si>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</si>
  <si>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</si>
  <si>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110001168986</t>
  </si>
  <si>
    <t>Sunray Energy, Inc</t>
  </si>
  <si>
    <t>Daggett</t>
  </si>
  <si>
    <t>35100 Santa Fe Street</t>
  </si>
  <si>
    <t>Sunray Gas Plant</t>
  </si>
  <si>
    <t>11571 Texas Beef Road</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</si>
  <si>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</si>
  <si>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</si>
  <si>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</si>
  <si>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</si>
  <si>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</si>
  <si>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</si>
  <si>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</si>
  <si>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</si>
  <si>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</si>
  <si>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</si>
  <si>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</si>
  <si>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</si>
  <si>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</si>
  <si>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</si>
  <si>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</si>
  <si>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</si>
  <si>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</si>
  <si>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BENTON</t>
  </si>
  <si>
    <t>110070716027</t>
  </si>
  <si>
    <t>Superior Pipeline Company - Reeding Plant</t>
  </si>
  <si>
    <t>26512 E0860 Rd</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</si>
  <si>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</si>
  <si>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</si>
  <si>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</si>
  <si>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</si>
  <si>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</si>
  <si>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</si>
  <si>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</si>
  <si>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</si>
  <si>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</si>
  <si>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</si>
  <si>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</si>
  <si>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</si>
  <si>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</si>
  <si>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</si>
  <si>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</si>
  <si>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</si>
  <si>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</si>
  <si>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4037 RIVER ROAD</t>
  </si>
  <si>
    <t>Suwannee</t>
  </si>
  <si>
    <t>110054100478</t>
  </si>
  <si>
    <t>Swanson River Field</t>
  </si>
  <si>
    <t>3800 Centerpoint Drive Ste 100</t>
  </si>
  <si>
    <t>110010569795</t>
  </si>
  <si>
    <t>Sweatt Electric Generating Plant</t>
  </si>
  <si>
    <t>39307</t>
  </si>
  <si>
    <t>5118 VALLEY ROAD</t>
  </si>
  <si>
    <t>Sweetwater Compressor Station</t>
  </si>
  <si>
    <t>Maryneal</t>
  </si>
  <si>
    <t>17601 State Highway 70</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</si>
  <si>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</si>
  <si>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</si>
  <si>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</si>
  <si>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</si>
  <si>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</si>
  <si>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</si>
  <si>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</si>
  <si>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</si>
  <si>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</si>
  <si>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</si>
  <si>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</si>
  <si>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</si>
  <si>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</si>
  <si>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</si>
  <si>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</si>
  <si>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</si>
  <si>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</si>
  <si>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</si>
  <si>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</si>
  <si>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</si>
  <si>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</si>
  <si>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</si>
  <si>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</si>
  <si>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</si>
  <si>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</si>
  <si>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</si>
  <si>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209 SCM ROAD</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</si>
  <si>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</si>
  <si>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</si>
  <si>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</si>
  <si>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</si>
  <si>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</si>
  <si>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</si>
  <si>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</si>
  <si>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</si>
  <si>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</si>
  <si>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</si>
  <si>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</si>
  <si>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</si>
  <si>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</si>
  <si>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</si>
  <si>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</si>
  <si>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</si>
  <si>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</si>
  <si>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</si>
  <si>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</si>
  <si>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</si>
  <si>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</si>
  <si>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</si>
  <si>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</si>
  <si>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</si>
  <si>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</si>
  <si>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</si>
  <si>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</si>
  <si>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</si>
  <si>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</si>
  <si>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</si>
  <si>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</si>
  <si>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</si>
  <si>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</si>
  <si>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</si>
  <si>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</si>
  <si>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</si>
  <si>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</si>
  <si>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</si>
  <si>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</si>
  <si>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</si>
  <si>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</si>
  <si>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</si>
  <si>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</si>
  <si>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110043806174</t>
  </si>
  <si>
    <t>TALCO Midstream Assets, LTD. - Holly Common Point #5 Facility</t>
  </si>
  <si>
    <t>75251</t>
  </si>
  <si>
    <t>12377 Merit Dr. STE 300A</t>
  </si>
  <si>
    <t>TALCO Midstream Assets, LTD. - Holly Common Point #6 Facility</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</si>
  <si>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</si>
  <si>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</si>
  <si>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</si>
  <si>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</si>
  <si>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</si>
  <si>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</si>
  <si>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</si>
  <si>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</si>
  <si>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</si>
  <si>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</si>
  <si>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</si>
  <si>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</si>
  <si>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</si>
  <si>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</si>
  <si>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</si>
  <si>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</si>
  <si>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</si>
  <si>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</si>
  <si>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</si>
  <si>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</si>
  <si>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</si>
  <si>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110067409343</t>
  </si>
  <si>
    <t>TARGA ANTHONY COMPRESSOR STATION</t>
  </si>
  <si>
    <t>Anthony</t>
  </si>
  <si>
    <t>67003</t>
  </si>
  <si>
    <t>110030746101</t>
  </si>
  <si>
    <t>TARGA ATOKA GAS PROCESSING PLANT</t>
  </si>
  <si>
    <t>Atoka</t>
  </si>
  <si>
    <t>74525</t>
  </si>
  <si>
    <t>110070081942</t>
  </si>
  <si>
    <t>TARGA BENEDUM EDWARD JOYCE GAS PROCESSING PLANT</t>
  </si>
  <si>
    <t>RANKIN</t>
  </si>
  <si>
    <t>8900 FM 1555</t>
  </si>
  <si>
    <t>110043973028</t>
  </si>
  <si>
    <t>TARGA BOYD COMPRESSOR STATION</t>
  </si>
  <si>
    <t>BIG LAKE</t>
  </si>
  <si>
    <t>76932</t>
  </si>
  <si>
    <t>423 Southland Royalty Road</t>
  </si>
  <si>
    <t>REAGAN</t>
  </si>
  <si>
    <t>TARGA BYRON COMPRESSOR STATION</t>
  </si>
  <si>
    <t>73722</t>
  </si>
  <si>
    <t>Alfalfa</t>
  </si>
  <si>
    <t>110070082304</t>
  </si>
  <si>
    <t>TARGA Buffalo Gas Processing Plant</t>
  </si>
  <si>
    <t>2833 N FM 1212</t>
  </si>
  <si>
    <t>TARGA CHANNELVIEW LLC SPLITTER UNIT</t>
  </si>
  <si>
    <t>Channelview</t>
  </si>
  <si>
    <t>16518 De Zavalla Road</t>
  </si>
  <si>
    <t>110063696987</t>
  </si>
  <si>
    <t>TARGA CHEROKEE COMPRESSOR STATION</t>
  </si>
  <si>
    <t>73728</t>
  </si>
  <si>
    <t>110055512164</t>
  </si>
  <si>
    <t>TARGA CHESTER GAS PROCESSING PLANT</t>
  </si>
  <si>
    <t>73838</t>
  </si>
  <si>
    <t>110040505085</t>
  </si>
  <si>
    <t>TARGA COALGATE STONEWALL GAS PROCESSING PLANT</t>
  </si>
  <si>
    <t>110063744836</t>
  </si>
  <si>
    <t>TARGA COLE RANCH COMPRESSOR STATION</t>
  </si>
  <si>
    <t>2604 CR 150</t>
  </si>
  <si>
    <t>110063744845</t>
  </si>
  <si>
    <t>TARGA COX COMPRESSOR STATION</t>
  </si>
  <si>
    <t>532 ANGLE ROAD</t>
  </si>
  <si>
    <t>REAGAN COUNTY</t>
  </si>
  <si>
    <t>110055522019</t>
  </si>
  <si>
    <t>TARGA DRIVER JOHNSON GAS PROCESSING PLANT</t>
  </si>
  <si>
    <t>31.7371, 101.7987</t>
  </si>
  <si>
    <t>110063744881</t>
  </si>
  <si>
    <t>TARGA DUSEK COMPRESSOR STATION</t>
  </si>
  <si>
    <t>30483 N STATE HWY 349</t>
  </si>
  <si>
    <t>110038442995</t>
  </si>
  <si>
    <t>TARGA EAST ROCKPILE GAS PROCESSING PLANT</t>
  </si>
  <si>
    <t>110063697290</t>
  </si>
  <si>
    <t>TARGA EDWARD GAS PROCESSING PLANT</t>
  </si>
  <si>
    <t>1757 County Road 250</t>
  </si>
  <si>
    <t>TARGA HICKORY HILLS GAS PROCESSING PLANT</t>
  </si>
  <si>
    <t>8636 U.S. HWY 270</t>
  </si>
  <si>
    <t>110063744890</t>
  </si>
  <si>
    <t>TARGA HUTT BOOSTER STATION</t>
  </si>
  <si>
    <t>14901 S CR 1160</t>
  </si>
  <si>
    <t>TARGA KETCHUM RANCH COMPRESSOR STATION</t>
  </si>
  <si>
    <t>Velma</t>
  </si>
  <si>
    <t>73491</t>
  </si>
  <si>
    <t>Stephens</t>
  </si>
  <si>
    <t>TARGA LOVING GAS PROCESSING PLANT</t>
  </si>
  <si>
    <t>Loving County</t>
  </si>
  <si>
    <t>4173 Private Road 4051</t>
  </si>
  <si>
    <t>110043792429</t>
  </si>
  <si>
    <t>TARGA MIDKIFF GAS PROCESSING PLANT</t>
  </si>
  <si>
    <t>17400 E FM 2401</t>
  </si>
  <si>
    <t>TARGA OAHU GAS PROCESSING PLANT</t>
  </si>
  <si>
    <t>79743</t>
  </si>
  <si>
    <t>3542 FM 1776</t>
  </si>
  <si>
    <t>110063744854</t>
  </si>
  <si>
    <t>TARGA PEMBROOK GAS PROCESSING PLANT</t>
  </si>
  <si>
    <t>1500 CR 135</t>
  </si>
  <si>
    <t>110070209462</t>
  </si>
  <si>
    <t>TARGA RAPTOR GAS PROCESSING PLANT</t>
  </si>
  <si>
    <t>2656 South Interstate 35</t>
  </si>
  <si>
    <t>110067409897</t>
  </si>
  <si>
    <t>TARGA ROCKER B COMPRESSOR STATION</t>
  </si>
  <si>
    <t>Big Lake</t>
  </si>
  <si>
    <t>3445 Rocker B Lane</t>
  </si>
  <si>
    <t>TARGA SAND PLUM COMPRESSOR STATION</t>
  </si>
  <si>
    <t>Kiowa</t>
  </si>
  <si>
    <t>67070</t>
  </si>
  <si>
    <t>Barber</t>
  </si>
  <si>
    <t>110058240158</t>
  </si>
  <si>
    <t>TARGA SILVER OAK GAS PLANT</t>
  </si>
  <si>
    <t>8402 County Road 107</t>
  </si>
  <si>
    <t>110063696996</t>
  </si>
  <si>
    <t>TARGA SOUTH CHEROKEE COMPRESSOR STATION</t>
  </si>
  <si>
    <t>110058240167</t>
  </si>
  <si>
    <t>TARGA TUPELO GAS PROCESSING PLANT</t>
  </si>
  <si>
    <t>110007386042</t>
  </si>
  <si>
    <t>TARGA VELMA GAS PROCESSING PLANT</t>
  </si>
  <si>
    <t>VELMA</t>
  </si>
  <si>
    <t>110013968983</t>
  </si>
  <si>
    <t>TARGA WAYNOKA NATURAL GAS PROCESSING PLANT</t>
  </si>
  <si>
    <t>TARGA WILDCAT GAS PROCESSING PLANT</t>
  </si>
  <si>
    <t>8496 W State HWY 302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</si>
  <si>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</si>
  <si>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</si>
  <si>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</si>
  <si>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</si>
  <si>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</si>
  <si>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</si>
  <si>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</si>
  <si>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</si>
  <si>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</si>
  <si>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</si>
  <si>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</si>
  <si>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</si>
  <si>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</si>
  <si>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</si>
  <si>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</si>
  <si>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</si>
  <si>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</si>
  <si>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</si>
  <si>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</si>
  <si>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</si>
  <si>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</si>
  <si>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</si>
  <si>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</si>
  <si>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</si>
  <si>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</si>
  <si>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</si>
  <si>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110069571886</t>
  </si>
  <si>
    <t>TDX NORTH SLOPE GEN/NORTH SLOPE GENERATI</t>
  </si>
  <si>
    <t>anchorage</t>
  </si>
  <si>
    <t>3601 C Street, Suite 1000-51</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</si>
  <si>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</si>
  <si>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</si>
  <si>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</si>
  <si>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</si>
  <si>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</si>
  <si>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</si>
  <si>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</si>
  <si>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</si>
  <si>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</si>
  <si>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</si>
  <si>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</si>
  <si>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</si>
  <si>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</si>
  <si>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</si>
  <si>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</si>
  <si>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</si>
  <si>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</si>
  <si>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</si>
  <si>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</si>
  <si>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</si>
  <si>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</si>
  <si>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</si>
  <si>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</si>
  <si>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</si>
  <si>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</si>
  <si>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</si>
  <si>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</si>
  <si>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</si>
  <si>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</si>
  <si>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</si>
  <si>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</si>
  <si>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</si>
  <si>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</si>
  <si>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</si>
  <si>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</si>
  <si>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</si>
  <si>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</si>
  <si>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</si>
  <si>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</si>
  <si>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</si>
  <si>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</si>
  <si>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</si>
  <si>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</si>
  <si>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</si>
  <si>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</si>
  <si>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</si>
  <si>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</si>
  <si>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</si>
  <si>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</si>
  <si>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</si>
  <si>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</si>
  <si>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</si>
  <si>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</si>
  <si>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</si>
  <si>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</si>
  <si>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110021341332</t>
  </si>
  <si>
    <t>TESORO REFINING AND MARKETING COMPANY GOLDEN EAGLE REFINERY</t>
  </si>
  <si>
    <t>150 SOLANO WAY</t>
  </si>
  <si>
    <t>110007016237</t>
  </si>
  <si>
    <t>TETRA CHEMICALS/LAKE CHARLES PLANT</t>
  </si>
  <si>
    <t>1100 PPG DRIVE</t>
  </si>
  <si>
    <t>110032928269</t>
  </si>
  <si>
    <t>TETRA Technologies, Inc.</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</si>
  <si>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</si>
  <si>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</si>
  <si>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</si>
  <si>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</si>
  <si>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</si>
  <si>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</si>
  <si>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</si>
  <si>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</si>
  <si>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</si>
  <si>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</si>
  <si>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</si>
  <si>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</si>
  <si>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</si>
  <si>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</si>
  <si>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</si>
  <si>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</si>
  <si>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</si>
  <si>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</si>
  <si>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</si>
  <si>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</si>
  <si>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</si>
  <si>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</si>
  <si>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</si>
  <si>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</si>
  <si>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</si>
  <si>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</si>
  <si>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</si>
  <si>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</si>
  <si>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</si>
  <si>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</si>
  <si>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</si>
  <si>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</si>
  <si>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</si>
  <si>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</si>
  <si>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</si>
  <si>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</si>
  <si>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</si>
  <si>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110000442502</t>
  </si>
  <si>
    <t>TG Missouri Corporation</t>
  </si>
  <si>
    <t>Perryville</t>
  </si>
  <si>
    <t>63775</t>
  </si>
  <si>
    <t>2200 Plattin Road</t>
  </si>
  <si>
    <t>TGG Pipeline, Ltd. - Shelby #3 Facility</t>
  </si>
  <si>
    <t>110007853475</t>
  </si>
  <si>
    <t>TGP Station 071 Middleton, TN</t>
  </si>
  <si>
    <t>Middleton</t>
  </si>
  <si>
    <t>38052</t>
  </si>
  <si>
    <t>2560 Highway 125 South</t>
  </si>
  <si>
    <t>110001375324</t>
  </si>
  <si>
    <t>TGP Station 096 Campbellsville, KY</t>
  </si>
  <si>
    <t>Campbellsville</t>
  </si>
  <si>
    <t>42718</t>
  </si>
  <si>
    <t>1380 Hobston Rd</t>
  </si>
  <si>
    <t>110003244114</t>
  </si>
  <si>
    <t>TGP Station 106 Clay City, KY</t>
  </si>
  <si>
    <t>Clay City</t>
  </si>
  <si>
    <t>40312</t>
  </si>
  <si>
    <t>10205 Winchester Rd</t>
  </si>
  <si>
    <t>110063668286</t>
  </si>
  <si>
    <t>TGP Station 114 Catlettsburg, KY</t>
  </si>
  <si>
    <t>29450 Mayo Trail</t>
  </si>
  <si>
    <t>110070716011</t>
  </si>
  <si>
    <t>TGP Station 11A Edna, TX</t>
  </si>
  <si>
    <t>77597</t>
  </si>
  <si>
    <t>121 County Road 117 N</t>
  </si>
  <si>
    <t>TGP Station 17 East Bernard, TX</t>
  </si>
  <si>
    <t>East Bernard</t>
  </si>
  <si>
    <t>77435</t>
  </si>
  <si>
    <t>22480 FM RD 1164</t>
  </si>
  <si>
    <t>110043789576</t>
  </si>
  <si>
    <t>TGP Station 200 Greenup, KY</t>
  </si>
  <si>
    <t>GREENUP</t>
  </si>
  <si>
    <t>41144</t>
  </si>
  <si>
    <t>14888 SR 7</t>
  </si>
  <si>
    <t>110055520967</t>
  </si>
  <si>
    <t>TGP Station 204 Albany</t>
  </si>
  <si>
    <t>45710</t>
  </si>
  <si>
    <t>2335 US Hwy 50 W</t>
  </si>
  <si>
    <t>110013972941</t>
  </si>
  <si>
    <t>TGP Station 209 CAMBRIDGE (Cumberland)</t>
  </si>
  <si>
    <t>43732</t>
  </si>
  <si>
    <t>3428 CLAY PIKE RD</t>
  </si>
  <si>
    <t>GUERNSEY COUNTY</t>
  </si>
  <si>
    <t>110000840537</t>
  </si>
  <si>
    <t>TGP Station 214 Carrollton</t>
  </si>
  <si>
    <t>2029 COBBLER ROAD NE</t>
  </si>
  <si>
    <t>110000818090</t>
  </si>
  <si>
    <t>TGP Station 219 Mercer</t>
  </si>
  <si>
    <t>MERCER</t>
  </si>
  <si>
    <t>1211 GREENVILLE MERCER ROAD</t>
  </si>
  <si>
    <t>110000806502</t>
  </si>
  <si>
    <t>TGP Station 224 Clymer</t>
  </si>
  <si>
    <t>Clymer</t>
  </si>
  <si>
    <t>14724</t>
  </si>
  <si>
    <t>9766 Ravlin Hill Rd</t>
  </si>
  <si>
    <t>CHAUTAUQUA</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</si>
  <si>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</si>
  <si>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</si>
  <si>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</si>
  <si>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</si>
  <si>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</si>
  <si>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</si>
  <si>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</si>
  <si>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</si>
  <si>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</si>
  <si>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</si>
  <si>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</si>
  <si>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</si>
  <si>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</si>
  <si>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</si>
  <si>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</si>
  <si>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</si>
  <si>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</si>
  <si>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</si>
  <si>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</si>
  <si>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</si>
  <si>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110070081981</t>
  </si>
  <si>
    <t>TGP Station 254 Nassau</t>
  </si>
  <si>
    <t>12123</t>
  </si>
  <si>
    <t>5035 SR 66</t>
  </si>
  <si>
    <t>RENSSELAER COUNTY</t>
  </si>
  <si>
    <t>110055520958</t>
  </si>
  <si>
    <t>TGP Station 261 Agawam</t>
  </si>
  <si>
    <t>Agawam</t>
  </si>
  <si>
    <t>1615 Suffield St</t>
  </si>
  <si>
    <t>110009585680</t>
  </si>
  <si>
    <t>TGP Station 264 Charlton</t>
  </si>
  <si>
    <t>Charlton</t>
  </si>
  <si>
    <t>196 Carpenter Hill Rd</t>
  </si>
  <si>
    <t>110024338974</t>
  </si>
  <si>
    <t>TGP Station 266A Mendon</t>
  </si>
  <si>
    <t>Mendon</t>
  </si>
  <si>
    <t>01756</t>
  </si>
  <si>
    <t>54 Thayer Rd</t>
  </si>
  <si>
    <t>110070082135</t>
  </si>
  <si>
    <t>TGP Station 303, Seneca, PA</t>
  </si>
  <si>
    <t>16346</t>
  </si>
  <si>
    <t>VENANGO COUNTY</t>
  </si>
  <si>
    <t>110043790289</t>
  </si>
  <si>
    <t>TGP Station 307 Pigeon (Kane)</t>
  </si>
  <si>
    <t>MARIENVILLE</t>
  </si>
  <si>
    <t>16239</t>
  </si>
  <si>
    <t>44264 ROUTE 66</t>
  </si>
  <si>
    <t>FOREST COUNTY</t>
  </si>
  <si>
    <t>110070069501</t>
  </si>
  <si>
    <t>TGP Station 310 Smethport, PA</t>
  </si>
  <si>
    <t>Smethport</t>
  </si>
  <si>
    <t>520 Bunker Hill Road</t>
  </si>
  <si>
    <t>110004830265</t>
  </si>
  <si>
    <t>TGP Station 313 Coudersport</t>
  </si>
  <si>
    <t>COUDERSPORT</t>
  </si>
  <si>
    <t>16915</t>
  </si>
  <si>
    <t>197 TENNESSEE ROAD</t>
  </si>
  <si>
    <t>110055520878</t>
  </si>
  <si>
    <t>TGP Station 315 Wellsboro</t>
  </si>
  <si>
    <t>Wellsboro</t>
  </si>
  <si>
    <t>41:48:20, -77:17:00</t>
  </si>
  <si>
    <t>110070525481</t>
  </si>
  <si>
    <t>TGP Station 317 Troy, PA</t>
  </si>
  <si>
    <t>1249 Tennessee Gas Road</t>
  </si>
  <si>
    <t>TGP Station 32 Jasper, TX</t>
  </si>
  <si>
    <t>9217 State Highway 63 West</t>
  </si>
  <si>
    <t>110055516115</t>
  </si>
  <si>
    <t>TGP Station 321 Clifford</t>
  </si>
  <si>
    <t>Uniondale</t>
  </si>
  <si>
    <t>110070081983</t>
  </si>
  <si>
    <t>TGP Station 325 Sussex</t>
  </si>
  <si>
    <t>07461</t>
  </si>
  <si>
    <t>164 Libertyville Rd</t>
  </si>
  <si>
    <t>110070515313</t>
  </si>
  <si>
    <t>TGP Station 3A San Patricio, TX</t>
  </si>
  <si>
    <t>14766 Highway 188</t>
  </si>
  <si>
    <t>110043791778</t>
  </si>
  <si>
    <t>TGP Station 40 Natchitoches, LA</t>
  </si>
  <si>
    <t>195 STATE HIGHWAY 504</t>
  </si>
  <si>
    <t>TGP Station 409B Edinburg, TX</t>
  </si>
  <si>
    <t>Edinburgh</t>
  </si>
  <si>
    <t>5709 E El Cibolo Road</t>
  </si>
  <si>
    <t>110000794356</t>
  </si>
  <si>
    <t>TGP Station 47 West Monroe, LA</t>
  </si>
  <si>
    <t>W. MONROE</t>
  </si>
  <si>
    <t>71291</t>
  </si>
  <si>
    <t>200 WORTHEY RD</t>
  </si>
  <si>
    <t>110041031709</t>
  </si>
  <si>
    <t>TGP Station 538 Heidelberg, MS</t>
  </si>
  <si>
    <t>83 County Road 37</t>
  </si>
  <si>
    <t>110040947786</t>
  </si>
  <si>
    <t>TGP Station 542, Dekalb, MS</t>
  </si>
  <si>
    <t>Daleville</t>
  </si>
  <si>
    <t>39326</t>
  </si>
  <si>
    <t>538 Pumping Station Road</t>
  </si>
  <si>
    <t>KEMPER COUNTY</t>
  </si>
  <si>
    <t>110001471844</t>
  </si>
  <si>
    <t>TGP Station 546 Columbus, MS</t>
  </si>
  <si>
    <t>511 Crowe Rd</t>
  </si>
  <si>
    <t>110070209404</t>
  </si>
  <si>
    <t>TGP Station 550 Hamilton, AL</t>
  </si>
  <si>
    <t>35570</t>
  </si>
  <si>
    <t>465 County Highway 56</t>
  </si>
  <si>
    <t>110001994316</t>
  </si>
  <si>
    <t>TGP Station 555 Collinwood, Cypress Inn, TN</t>
  </si>
  <si>
    <t>Cypress Inn</t>
  </si>
  <si>
    <t>38452</t>
  </si>
  <si>
    <t>6100 Pumping Station Rd</t>
  </si>
  <si>
    <t>110070671073</t>
  </si>
  <si>
    <t>TGP Station 563 Joelton, TN</t>
  </si>
  <si>
    <t>Joelton</t>
  </si>
  <si>
    <t>37080</t>
  </si>
  <si>
    <t>7650 Whites Creek Pike</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</si>
  <si>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</si>
  <si>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</si>
  <si>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</si>
  <si>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</si>
  <si>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</si>
  <si>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</si>
  <si>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</si>
  <si>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</si>
  <si>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</si>
  <si>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</si>
  <si>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</si>
  <si>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</si>
  <si>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</si>
  <si>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TGP Station 827 Alexandria, LA</t>
  </si>
  <si>
    <t>Lecompte</t>
  </si>
  <si>
    <t>71346</t>
  </si>
  <si>
    <t>2042 State Highway 457</t>
  </si>
  <si>
    <t>110002437827</t>
  </si>
  <si>
    <t>TGP Station 851 New Albany, MS</t>
  </si>
  <si>
    <t>1362 County Road 81</t>
  </si>
  <si>
    <t>110007187542</t>
  </si>
  <si>
    <t>TGP Station 860 Centerville, TN</t>
  </si>
  <si>
    <t>NUNNELLY</t>
  </si>
  <si>
    <t>37137</t>
  </si>
  <si>
    <t>2775 HIGHWAY 48 NORTH</t>
  </si>
  <si>
    <t>HICKMAN COUNTY</t>
  </si>
  <si>
    <t>110001858240</t>
  </si>
  <si>
    <t>TGP Station 87 Portland, TN</t>
  </si>
  <si>
    <t>208 TGT Road</t>
  </si>
  <si>
    <t>110003244123</t>
  </si>
  <si>
    <t>TGP Station 871 Campbellsville, KY</t>
  </si>
  <si>
    <t>8690 New Columbia Rd.</t>
  </si>
  <si>
    <t>110005062920</t>
  </si>
  <si>
    <t>TGP Station 9 VIctoria TX</t>
  </si>
  <si>
    <t>Victoria</t>
  </si>
  <si>
    <t>1925 Old Bloomington Rd. N.</t>
  </si>
  <si>
    <t>110038887915</t>
  </si>
  <si>
    <t>THARALDSON ETHANOL PLANT I LLC</t>
  </si>
  <si>
    <t>CASSELTON</t>
  </si>
  <si>
    <t>58012</t>
  </si>
  <si>
    <t>3549 153RD AVE SE</t>
  </si>
  <si>
    <t>110030736693</t>
  </si>
  <si>
    <t>THE ANDERSONS MARATHON HOLDINGS LLC</t>
  </si>
  <si>
    <t>3389 WEST CR 300 SOUTH</t>
  </si>
  <si>
    <t>110037615694</t>
  </si>
  <si>
    <t>5728 E SEBRING WARNER RD</t>
  </si>
  <si>
    <t>110001843694</t>
  </si>
  <si>
    <t>ALBION</t>
  </si>
  <si>
    <t>49224</t>
  </si>
  <si>
    <t>26250 B DR N</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</si>
  <si>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</si>
  <si>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</si>
  <si>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</si>
  <si>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</si>
  <si>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</si>
  <si>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</si>
  <si>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</si>
  <si>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</si>
  <si>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</si>
  <si>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</si>
  <si>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</si>
  <si>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</si>
  <si>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</si>
  <si>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</si>
  <si>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</si>
  <si>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</si>
  <si>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</si>
  <si>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</si>
  <si>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</si>
  <si>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</si>
  <si>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</si>
  <si>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</si>
  <si>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</si>
  <si>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</si>
  <si>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</si>
  <si>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22980</t>
  </si>
  <si>
    <t>400 DU PONT BOULEVARD</t>
  </si>
  <si>
    <t>WAYNESBORO CITY</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</si>
  <si>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</si>
  <si>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</si>
  <si>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</si>
  <si>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</si>
  <si>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</si>
  <si>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</si>
  <si>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</si>
  <si>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</si>
  <si>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</si>
  <si>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</si>
  <si>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</si>
  <si>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</si>
  <si>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</si>
  <si>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</si>
  <si>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</si>
  <si>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</si>
  <si>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</si>
  <si>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</si>
  <si>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</si>
  <si>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</si>
  <si>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</si>
  <si>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</si>
  <si>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600 THILMANY RD</t>
  </si>
  <si>
    <t>110007734513</t>
  </si>
  <si>
    <t>THOMAS GAS PROCESSING PLT</t>
  </si>
  <si>
    <t>73669</t>
  </si>
  <si>
    <t>23584 E 880 RD</t>
  </si>
  <si>
    <t>110022696796</t>
  </si>
  <si>
    <t>THOMPSON COMPRESSOR STATION</t>
  </si>
  <si>
    <t>36.8344,-108.0977</t>
  </si>
  <si>
    <t>110037527218</t>
  </si>
  <si>
    <t>THREE RIVERS GAS PLANT</t>
  </si>
  <si>
    <t>GEORGE WEST</t>
  </si>
  <si>
    <t>286 COUNTY ROAD 312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</si>
  <si>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</si>
  <si>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</si>
  <si>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</si>
  <si>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</si>
  <si>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</si>
  <si>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</si>
  <si>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</si>
  <si>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</si>
  <si>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</si>
  <si>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</si>
  <si>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</si>
  <si>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</si>
  <si>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</si>
  <si>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</si>
  <si>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</si>
  <si>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</si>
  <si>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</si>
  <si>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</si>
  <si>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</si>
  <si>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</si>
  <si>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</si>
  <si>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</si>
  <si>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</si>
  <si>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</si>
  <si>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</si>
  <si>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</si>
  <si>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</si>
  <si>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</si>
  <si>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</si>
  <si>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</si>
  <si>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</si>
  <si>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</si>
  <si>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</si>
  <si>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</si>
  <si>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</si>
  <si>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</si>
  <si>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</si>
  <si>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</si>
  <si>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</si>
  <si>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</si>
  <si>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</si>
  <si>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110043969382</t>
  </si>
  <si>
    <t>TITAN ALASKA LNG, LLC/LNG PLANT #1</t>
  </si>
  <si>
    <t>99652</t>
  </si>
  <si>
    <t>25849 W Ayrshire Rd</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</si>
  <si>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</si>
  <si>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</si>
  <si>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</si>
  <si>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</si>
  <si>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</si>
  <si>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</si>
  <si>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</si>
  <si>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</si>
  <si>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</si>
  <si>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</si>
  <si>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</si>
  <si>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</si>
  <si>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</si>
  <si>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</si>
  <si>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</si>
  <si>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</si>
  <si>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</si>
  <si>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</si>
  <si>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</si>
  <si>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</si>
  <si>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</si>
  <si>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</si>
  <si>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</si>
  <si>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</si>
  <si>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</si>
  <si>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</si>
  <si>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</si>
  <si>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</si>
  <si>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</si>
  <si>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</si>
  <si>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</si>
  <si>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</si>
  <si>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</si>
  <si>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</si>
  <si>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</si>
  <si>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</si>
  <si>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</si>
  <si>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</si>
  <si>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</si>
  <si>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</si>
  <si>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</si>
  <si>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</si>
  <si>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</si>
  <si>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</si>
  <si>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</si>
  <si>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</si>
  <si>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</si>
  <si>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</si>
  <si>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</si>
  <si>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</si>
  <si>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</si>
  <si>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</si>
  <si>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</si>
  <si>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</si>
  <si>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</si>
  <si>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</si>
  <si>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</si>
  <si>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</si>
  <si>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</si>
  <si>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</si>
  <si>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</si>
  <si>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</si>
  <si>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</si>
  <si>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</si>
  <si>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</si>
  <si>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</si>
  <si>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</si>
  <si>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</si>
  <si>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</si>
  <si>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</si>
  <si>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</si>
  <si>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</si>
  <si>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</si>
  <si>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</si>
  <si>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</si>
  <si>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</si>
  <si>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</si>
  <si>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110055511708</t>
  </si>
  <si>
    <t>TPIC Basin 940 - Main Pass 69 B South</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</si>
  <si>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</si>
  <si>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</si>
  <si>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</si>
  <si>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</si>
  <si>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</si>
  <si>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</si>
  <si>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</si>
  <si>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</si>
  <si>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</si>
  <si>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</si>
  <si>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</si>
  <si>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</si>
  <si>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</si>
  <si>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</si>
  <si>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</si>
  <si>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</si>
  <si>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</si>
  <si>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</si>
  <si>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110070789260</t>
  </si>
  <si>
    <t>TRANSCO STATION 023</t>
  </si>
  <si>
    <t>77095</t>
  </si>
  <si>
    <t>110070209405</t>
  </si>
  <si>
    <t>TRANSCO STATION 042</t>
  </si>
  <si>
    <t>Starks</t>
  </si>
  <si>
    <t>70661</t>
  </si>
  <si>
    <t>110070525522</t>
  </si>
  <si>
    <t>TRANSCO STATION 084</t>
  </si>
  <si>
    <t>Bulter</t>
  </si>
  <si>
    <t>36904</t>
  </si>
  <si>
    <t>2328 Brightwater Rd</t>
  </si>
  <si>
    <t>110010418949</t>
  </si>
  <si>
    <t>TRANSCO STATION 100</t>
  </si>
  <si>
    <t>642 COUNTY ROAD 62</t>
  </si>
  <si>
    <t>CHILTON COUNTY</t>
  </si>
  <si>
    <t>110061717496</t>
  </si>
  <si>
    <t>TRANSCO STATION 105</t>
  </si>
  <si>
    <t>35136</t>
  </si>
  <si>
    <t>235 HIGHWAY 22 EAST</t>
  </si>
  <si>
    <t>COOSA COUNTY</t>
  </si>
  <si>
    <t>110007235125</t>
  </si>
  <si>
    <t>TRANSCO STATION 110</t>
  </si>
  <si>
    <t>WADLEY</t>
  </si>
  <si>
    <t>36276</t>
  </si>
  <si>
    <t>1440 COUNTY ROAD 41</t>
  </si>
  <si>
    <t>110070525471</t>
  </si>
  <si>
    <t>TRANSCO STATION 116</t>
  </si>
  <si>
    <t>Whitesburg</t>
  </si>
  <si>
    <t>30185</t>
  </si>
  <si>
    <t>244 Five Notch Road South</t>
  </si>
  <si>
    <t>110009356758</t>
  </si>
  <si>
    <t>TRANSCO STATION 120</t>
  </si>
  <si>
    <t>STOCKBRIDGE</t>
  </si>
  <si>
    <t>30281</t>
  </si>
  <si>
    <t>683 VALLEY HILL ROAD</t>
  </si>
  <si>
    <t>110005714067</t>
  </si>
  <si>
    <t>TRANSCO STATION 125</t>
  </si>
  <si>
    <t>1001 James Huff Road</t>
  </si>
  <si>
    <t>WALTON COUNTY</t>
  </si>
  <si>
    <t>110005675439</t>
  </si>
  <si>
    <t>TRANSCO STATION 130</t>
  </si>
  <si>
    <t>COMER</t>
  </si>
  <si>
    <t>30629</t>
  </si>
  <si>
    <t>117 WINNS LAKE ROAD</t>
  </si>
  <si>
    <t>110001669052</t>
  </si>
  <si>
    <t>TRANSCO STATION 140</t>
  </si>
  <si>
    <t>MOORE</t>
  </si>
  <si>
    <t>29369</t>
  </si>
  <si>
    <t>2201 MOORE-DUNCAN HWY</t>
  </si>
  <si>
    <t>110000615335</t>
  </si>
  <si>
    <t>TRANSCO STATION 150</t>
  </si>
  <si>
    <t>236 TRANSCO ROAD</t>
  </si>
  <si>
    <t>110001102832</t>
  </si>
  <si>
    <t>TRANSCO STATION 155</t>
  </si>
  <si>
    <t>650 BECKY HILL ROAD</t>
  </si>
  <si>
    <t>110018697132</t>
  </si>
  <si>
    <t>TRANSCO STATION 160</t>
  </si>
  <si>
    <t>4300 NC HIGHWAY 65 WEST</t>
  </si>
  <si>
    <t>110001893620</t>
  </si>
  <si>
    <t>TRANSCO STATION 165/166</t>
  </si>
  <si>
    <t>24531</t>
  </si>
  <si>
    <t>945 TRANSCO ROAD</t>
  </si>
  <si>
    <t>110042062969</t>
  </si>
  <si>
    <t>TRANSCO STATION 170</t>
  </si>
  <si>
    <t>APPOMATTOX</t>
  </si>
  <si>
    <t>24522</t>
  </si>
  <si>
    <t>2444 PUMPING STATION ROAD</t>
  </si>
  <si>
    <t>APPOMATTOX COUNTY</t>
  </si>
  <si>
    <t>110020676320</t>
  </si>
  <si>
    <t>TRANSCO STATION 180</t>
  </si>
  <si>
    <t>UNIONVILLE</t>
  </si>
  <si>
    <t>22567</t>
  </si>
  <si>
    <t>7444 EVERONA RD</t>
  </si>
  <si>
    <t>110007320130</t>
  </si>
  <si>
    <t>TRANSCO STATION 185</t>
  </si>
  <si>
    <t>20109</t>
  </si>
  <si>
    <t>10201 BALLS FORD RD</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</si>
  <si>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</si>
  <si>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</si>
  <si>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</si>
  <si>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</si>
  <si>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</si>
  <si>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</si>
  <si>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</si>
  <si>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</si>
  <si>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</si>
  <si>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</si>
  <si>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</si>
  <si>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</si>
  <si>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</si>
  <si>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</si>
  <si>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110040967175</t>
  </si>
  <si>
    <t>TRANSCO STATION 30</t>
  </si>
  <si>
    <t>El Campo</t>
  </si>
  <si>
    <t>77437</t>
  </si>
  <si>
    <t>FM Road 2546</t>
  </si>
  <si>
    <t>TRANSCO STATION 44</t>
  </si>
  <si>
    <t>Johnson's Bayou</t>
  </si>
  <si>
    <t>State Highway 82</t>
  </si>
  <si>
    <t>110070525463</t>
  </si>
  <si>
    <t>TRANSCO STATION 45</t>
  </si>
  <si>
    <t>17333 US Highway 171 North</t>
  </si>
  <si>
    <t>110055507795</t>
  </si>
  <si>
    <t>TRANSCO STATION 515</t>
  </si>
  <si>
    <t>BEAR CREEK</t>
  </si>
  <si>
    <t>18602</t>
  </si>
  <si>
    <t>182 BUCK BLVD (HIGHWAY 115)</t>
  </si>
  <si>
    <t>110004864148</t>
  </si>
  <si>
    <t>TRANSCO STATION 517</t>
  </si>
  <si>
    <t>17814</t>
  </si>
  <si>
    <t>102 Pole Bridge Road</t>
  </si>
  <si>
    <t>110007220257</t>
  </si>
  <si>
    <t>TRANSCO STATION 520</t>
  </si>
  <si>
    <t>SALLADASBURG</t>
  </si>
  <si>
    <t>2782 ROUTE 287</t>
  </si>
  <si>
    <t>110043806370</t>
  </si>
  <si>
    <t>TRANSCO STATION 54</t>
  </si>
  <si>
    <t>3149 LOUISIANA HWY 10</t>
  </si>
  <si>
    <t>110009577537</t>
  </si>
  <si>
    <t>TRANSCO STATION 60</t>
  </si>
  <si>
    <t>70748</t>
  </si>
  <si>
    <t>2988 HIGHWAY 964</t>
  </si>
  <si>
    <t>EAST FELICIANA PARISH</t>
  </si>
  <si>
    <t>110007307182</t>
  </si>
  <si>
    <t>TRANSCO STATION 65</t>
  </si>
  <si>
    <t>70441</t>
  </si>
  <si>
    <t>29507 Highway 43</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</si>
  <si>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</si>
  <si>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</si>
  <si>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</si>
  <si>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</si>
  <si>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</si>
  <si>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</si>
  <si>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</si>
  <si>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</si>
  <si>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</si>
  <si>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</si>
  <si>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</si>
  <si>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</si>
  <si>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</si>
  <si>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</si>
  <si>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110055516053</t>
  </si>
  <si>
    <t>TRANSCO STATION 83</t>
  </si>
  <si>
    <t>Citronelle</t>
  </si>
  <si>
    <t>36522</t>
  </si>
  <si>
    <t>110043734689</t>
  </si>
  <si>
    <t>TRANSCO STATION 85</t>
  </si>
  <si>
    <t>600 Pine View Road</t>
  </si>
  <si>
    <t>110006001487</t>
  </si>
  <si>
    <t>TRANSCO STATION 90</t>
  </si>
  <si>
    <t>36782</t>
  </si>
  <si>
    <t>18491 AL HIGHWAY 69 SOUTH</t>
  </si>
  <si>
    <t>110055517604</t>
  </si>
  <si>
    <t>TRANSCO STATION 95</t>
  </si>
  <si>
    <t>Marion Junction</t>
  </si>
  <si>
    <t>36759</t>
  </si>
  <si>
    <t>County Road 179</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</si>
  <si>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</si>
  <si>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</si>
  <si>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</si>
  <si>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</si>
  <si>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</si>
  <si>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</si>
  <si>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</si>
  <si>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</si>
  <si>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</si>
  <si>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</si>
  <si>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</si>
  <si>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</si>
  <si>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</si>
  <si>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</si>
  <si>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</si>
  <si>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</si>
  <si>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</si>
  <si>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</si>
  <si>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</si>
  <si>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</si>
  <si>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</si>
  <si>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</si>
  <si>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</si>
  <si>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</si>
  <si>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</si>
  <si>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</si>
  <si>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</si>
  <si>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</si>
  <si>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</si>
  <si>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</si>
  <si>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</si>
  <si>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</si>
  <si>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</si>
  <si>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</si>
  <si>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</si>
  <si>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</si>
  <si>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</si>
  <si>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</si>
  <si>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</si>
  <si>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</si>
  <si>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</si>
  <si>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</si>
  <si>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</si>
  <si>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</si>
  <si>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</si>
  <si>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</si>
  <si>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</si>
  <si>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</si>
  <si>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</si>
  <si>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</si>
  <si>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</si>
  <si>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</si>
  <si>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</si>
  <si>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</si>
  <si>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</si>
  <si>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</si>
  <si>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</si>
  <si>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</si>
  <si>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</si>
  <si>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</si>
  <si>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</si>
  <si>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</si>
  <si>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</si>
  <si>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</si>
  <si>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</si>
  <si>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</si>
  <si>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</si>
  <si>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</si>
  <si>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110010570024</t>
  </si>
  <si>
    <t>TRUNKLINE GAS CO - INDEPENDENCE</t>
  </si>
  <si>
    <t>38618</t>
  </si>
  <si>
    <t>8354 HIGHWAY 305</t>
  </si>
  <si>
    <t>TATE COUNTY</t>
  </si>
  <si>
    <t>110043796746</t>
  </si>
  <si>
    <t>TRUNKLINE GAS CO - JOHNSONVILLE</t>
  </si>
  <si>
    <t>JOHNSONVILLE</t>
  </si>
  <si>
    <t>62850</t>
  </si>
  <si>
    <t>110001801863</t>
  </si>
  <si>
    <t>TRUNKLINE GAS CO - JOPPA</t>
  </si>
  <si>
    <t>2101 PORTLAND RD.</t>
  </si>
  <si>
    <t>110000792820</t>
  </si>
  <si>
    <t>TRUNKLINE GAS CO - NORTH JUDSON</t>
  </si>
  <si>
    <t>KNOX</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</si>
  <si>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</si>
  <si>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</si>
  <si>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</si>
  <si>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</si>
  <si>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</si>
  <si>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</si>
  <si>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</si>
  <si>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</si>
  <si>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</si>
  <si>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</si>
  <si>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</si>
  <si>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</si>
  <si>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</si>
  <si>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</si>
  <si>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</si>
  <si>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</si>
  <si>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</si>
  <si>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</si>
  <si>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</si>
  <si>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</si>
  <si>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</si>
  <si>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</si>
  <si>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</si>
  <si>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</si>
  <si>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</si>
  <si>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</si>
  <si>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</si>
  <si>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</si>
  <si>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</si>
  <si>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</si>
  <si>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</si>
  <si>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</si>
  <si>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</si>
  <si>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</si>
  <si>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</si>
  <si>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</si>
  <si>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</si>
  <si>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</si>
  <si>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</si>
  <si>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</si>
  <si>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</si>
  <si>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</si>
  <si>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</si>
  <si>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</si>
  <si>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</si>
  <si>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</si>
  <si>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</si>
  <si>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</si>
  <si>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</si>
  <si>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</si>
  <si>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</si>
  <si>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</si>
  <si>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</si>
  <si>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</si>
  <si>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</si>
  <si>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</si>
  <si>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</si>
  <si>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</si>
  <si>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</si>
  <si>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</si>
  <si>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</si>
  <si>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</si>
  <si>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</si>
  <si>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</si>
  <si>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</si>
  <si>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</si>
  <si>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</si>
  <si>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</si>
  <si>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</si>
  <si>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</si>
  <si>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</si>
  <si>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</si>
  <si>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</si>
  <si>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</si>
  <si>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</si>
  <si>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</si>
  <si>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</si>
  <si>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</si>
  <si>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</si>
  <si>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</si>
  <si>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</si>
  <si>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</si>
  <si>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</si>
  <si>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</si>
  <si>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</si>
  <si>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</si>
  <si>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</si>
  <si>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</si>
  <si>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</si>
  <si>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</si>
  <si>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</si>
  <si>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</si>
  <si>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</si>
  <si>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</si>
  <si>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</si>
  <si>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</si>
  <si>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</si>
  <si>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</si>
  <si>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</si>
  <si>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</si>
  <si>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</si>
  <si>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</si>
  <si>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</si>
  <si>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</si>
  <si>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</si>
  <si>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</si>
  <si>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</si>
  <si>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</si>
  <si>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</si>
  <si>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</si>
  <si>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</si>
  <si>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</si>
  <si>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Hillsdale</t>
  </si>
  <si>
    <t>61257</t>
  </si>
  <si>
    <t>28424 38th Avenue North</t>
  </si>
  <si>
    <t>110057418888</t>
  </si>
  <si>
    <t>3105 NORTH IBP ROAD</t>
  </si>
  <si>
    <t>110044210831</t>
  </si>
  <si>
    <t>COLUMBUS JUNCTION</t>
  </si>
  <si>
    <t>16198 HIGHWAY 70 NORTH</t>
  </si>
  <si>
    <t>110000401538</t>
  </si>
  <si>
    <t>2125 SOUTH CR 125 WEST</t>
  </si>
  <si>
    <t>110070225669</t>
  </si>
  <si>
    <t>TYSON FRESH MEATS INC-PERRY</t>
  </si>
  <si>
    <t>50220</t>
  </si>
  <si>
    <t>13500 I COURT</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</si>
  <si>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</si>
  <si>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</si>
  <si>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</si>
  <si>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</si>
  <si>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</si>
  <si>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</si>
  <si>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</si>
  <si>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</si>
  <si>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</si>
  <si>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</si>
  <si>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</si>
  <si>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</si>
  <si>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</si>
  <si>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</si>
  <si>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</si>
  <si>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</si>
  <si>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</si>
  <si>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</si>
  <si>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</si>
  <si>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</si>
  <si>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</si>
  <si>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</si>
  <si>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</si>
  <si>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</si>
  <si>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</si>
  <si>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</si>
  <si>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</si>
  <si>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</si>
  <si>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</si>
  <si>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</si>
  <si>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</si>
  <si>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</si>
  <si>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</si>
  <si>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</si>
  <si>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</si>
  <si>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</si>
  <si>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</si>
  <si>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</si>
  <si>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</si>
  <si>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85658</t>
  </si>
  <si>
    <t>10220 W. Tangerine Road</t>
  </si>
  <si>
    <t>110008062256</t>
  </si>
  <si>
    <t>Tanguisson Power Plant</t>
  </si>
  <si>
    <t>NCS</t>
  </si>
  <si>
    <t>110001959195</t>
  </si>
  <si>
    <t>Tanner Street Generation</t>
  </si>
  <si>
    <t>01852</t>
  </si>
  <si>
    <t>2 TANNER ST</t>
  </si>
  <si>
    <t>110000605587</t>
  </si>
  <si>
    <t>Tanners Creek</t>
  </si>
  <si>
    <t>800 AEP DRIVE</t>
  </si>
  <si>
    <t>110056210149</t>
  </si>
  <si>
    <t>Targa Badlands LLC - Little Missouri Gas Plant</t>
  </si>
  <si>
    <t>1939 125th Avenue Northwest</t>
  </si>
  <si>
    <t>110014325854</t>
  </si>
  <si>
    <t>Targa Downstream LLC - Lake Charles LPG Fractionator</t>
  </si>
  <si>
    <t>1399 Davison Rd</t>
  </si>
  <si>
    <t>110058379525</t>
  </si>
  <si>
    <t>Targa Gas Processing LLC - High Plains HOPSON Gas Plant</t>
  </si>
  <si>
    <t>110063697389</t>
  </si>
  <si>
    <t>Targa Gas Processing LLC - Longhorn Gas Plant</t>
  </si>
  <si>
    <t>110003280413</t>
  </si>
  <si>
    <t>Targa Midstream Services LLC - Acadia Gas Plant</t>
  </si>
  <si>
    <t>Egan</t>
  </si>
  <si>
    <t>766 South Plant Road</t>
  </si>
  <si>
    <t>110015706128</t>
  </si>
  <si>
    <t>Targa Midstream Services LLC - Barracuda Gas Processing Plant</t>
  </si>
  <si>
    <t>5466 Gulf Beach Hwy</t>
  </si>
  <si>
    <t>110021177616</t>
  </si>
  <si>
    <t>Targa Midstream Services LLC - Big Lake Gas Plant</t>
  </si>
  <si>
    <t>70601</t>
  </si>
  <si>
    <t>7949 Big Lake Road</t>
  </si>
  <si>
    <t>110009003078</t>
  </si>
  <si>
    <t>Targa Midstream Services LLC - Chico Gas Plant</t>
  </si>
  <si>
    <t>383 County Road 1745</t>
  </si>
  <si>
    <t>110007018253</t>
  </si>
  <si>
    <t>Targa Midstream Services LLC - Eunice Gas Processing Plant</t>
  </si>
  <si>
    <t>110008377407</t>
  </si>
  <si>
    <t>Targa Midstream Services LLC - Gillis Gas Plant</t>
  </si>
  <si>
    <t>3807 Luke Powers Rd</t>
  </si>
  <si>
    <t>110050572860</t>
  </si>
  <si>
    <t>Targa Midstream Services LLC - L&amp;H Compressor Station</t>
  </si>
  <si>
    <t>Crane</t>
  </si>
  <si>
    <t>110043796443</t>
  </si>
  <si>
    <t>Targa Midstream Services LLC - Lowry Gas Processing Plant</t>
  </si>
  <si>
    <t>Lowry</t>
  </si>
  <si>
    <t>70549</t>
  </si>
  <si>
    <t>810 Lowry Hwy</t>
  </si>
  <si>
    <t>110070081861</t>
  </si>
  <si>
    <t>Targa Midstream Services LLC - Mertzon Gas Processing Plant</t>
  </si>
  <si>
    <t>14701 US 67 West</t>
  </si>
  <si>
    <t>110007018262</t>
  </si>
  <si>
    <t>Targa Midstream Services LLC - Monument Gas Processing Plant</t>
  </si>
  <si>
    <t>84265</t>
  </si>
  <si>
    <t>8201 W Hwy 322</t>
  </si>
  <si>
    <t>Targa Midstream Services LLC - New Harp Compressor Station</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</si>
  <si>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</si>
  <si>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</si>
  <si>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</si>
  <si>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</si>
  <si>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</si>
  <si>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</si>
  <si>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110050572861</t>
  </si>
  <si>
    <t>Targa Midstream Services LLC - Sandhills Gas Plant</t>
  </si>
  <si>
    <t>5880 FM 1233</t>
  </si>
  <si>
    <t>110063989322</t>
  </si>
  <si>
    <t>Targa Midstream Services LLC - Saunders Gas Processing Plant</t>
  </si>
  <si>
    <t>50 Warren Rd</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</si>
  <si>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</si>
  <si>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</si>
  <si>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</si>
  <si>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</si>
  <si>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</si>
  <si>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</si>
  <si>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</si>
  <si>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</si>
  <si>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</si>
  <si>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</si>
  <si>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</si>
  <si>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</si>
  <si>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</si>
  <si>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</si>
  <si>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</si>
  <si>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</si>
  <si>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</si>
  <si>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</si>
  <si>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</si>
  <si>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</si>
  <si>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</si>
  <si>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</si>
  <si>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</si>
  <si>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</si>
  <si>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</si>
  <si>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</si>
  <si>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</si>
  <si>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</si>
  <si>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</si>
  <si>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</si>
  <si>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</si>
  <si>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</si>
  <si>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</si>
  <si>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</si>
  <si>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</si>
  <si>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</si>
  <si>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</si>
  <si>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</si>
  <si>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</si>
  <si>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</si>
  <si>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</si>
  <si>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</si>
  <si>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</si>
  <si>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</si>
  <si>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</si>
  <si>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Taylor Gas Plant</t>
  </si>
  <si>
    <t>Glasscock</t>
  </si>
  <si>
    <t>110014061558</t>
  </si>
  <si>
    <t>Tazewell County Landfill</t>
  </si>
  <si>
    <t>North Tazewell</t>
  </si>
  <si>
    <t>24630</t>
  </si>
  <si>
    <t>245 Lynn Hollow Road</t>
  </si>
  <si>
    <t>110000755567</t>
  </si>
  <si>
    <t>Tebone Fractionator</t>
  </si>
  <si>
    <t>10324 HIGHWAY 75 RIVER ROAD</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</si>
  <si>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</si>
  <si>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</si>
  <si>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</si>
  <si>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</si>
  <si>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</si>
  <si>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</si>
  <si>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</si>
  <si>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</si>
  <si>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</si>
  <si>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</si>
  <si>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</si>
  <si>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</si>
  <si>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</si>
  <si>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</si>
  <si>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</si>
  <si>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</si>
  <si>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</si>
  <si>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</si>
  <si>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</si>
  <si>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</si>
  <si>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</si>
  <si>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</si>
  <si>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</si>
  <si>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</si>
  <si>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</si>
  <si>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</si>
  <si>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</si>
  <si>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</si>
  <si>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</si>
  <si>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</si>
  <si>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</si>
  <si>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</si>
  <si>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</si>
  <si>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110067545268</t>
  </si>
  <si>
    <t>Tenaska Lindsay Hill</t>
  </si>
  <si>
    <t>3405 COUNTY ROAD 26</t>
  </si>
  <si>
    <t>110017612074</t>
  </si>
  <si>
    <t>Tenaska Virginia Generating Station</t>
  </si>
  <si>
    <t>24590</t>
  </si>
  <si>
    <t>2300 BRANCH ROAD</t>
  </si>
  <si>
    <t>110070525497</t>
  </si>
  <si>
    <t>Tenaska Westmoreland Generating Station</t>
  </si>
  <si>
    <t>Smithton</t>
  </si>
  <si>
    <t>15479</t>
  </si>
  <si>
    <t>446 Smithon Pike</t>
  </si>
  <si>
    <t>110070069468</t>
  </si>
  <si>
    <t>Tenjo Vista Power Plant</t>
  </si>
  <si>
    <t>Lot 19 Tract 2411, Route 2A, Tenjo Vista</t>
  </si>
  <si>
    <t>110043973475</t>
  </si>
  <si>
    <t>Terrell Compressor Station</t>
  </si>
  <si>
    <t>Sheffield</t>
  </si>
  <si>
    <t>79781</t>
  </si>
  <si>
    <t>110041031040</t>
  </si>
  <si>
    <t>Terrell Gas Plant</t>
  </si>
  <si>
    <t>TERRELL COUNTY</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</si>
  <si>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</si>
  <si>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</si>
  <si>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</si>
  <si>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</si>
  <si>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</si>
  <si>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</si>
  <si>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</si>
  <si>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</si>
  <si>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</si>
  <si>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</si>
  <si>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</si>
  <si>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</si>
  <si>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48237 Kenai Spur Highway</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</si>
  <si>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</si>
  <si>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</si>
  <si>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</si>
  <si>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</si>
  <si>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</si>
  <si>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</si>
  <si>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</si>
  <si>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</si>
  <si>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</si>
  <si>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</si>
  <si>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</si>
  <si>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</si>
  <si>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</si>
  <si>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</si>
  <si>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</si>
  <si>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</si>
  <si>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</si>
  <si>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</si>
  <si>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</si>
  <si>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</si>
  <si>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</si>
  <si>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</si>
  <si>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</si>
  <si>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</si>
  <si>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110013949718</t>
  </si>
  <si>
    <t>Texas Gas Transmission - Bastrop Station</t>
  </si>
  <si>
    <t>7152 PUMPING STATION RD</t>
  </si>
  <si>
    <t>110006550669</t>
  </si>
  <si>
    <t>Texas Gas Transmission - Calvert City Station</t>
  </si>
  <si>
    <t>42025</t>
  </si>
  <si>
    <t>93 Texas Gas Lane</t>
  </si>
  <si>
    <t>Texas Gas Transmission - Clarksdale Station</t>
  </si>
  <si>
    <t>Clarksdale</t>
  </si>
  <si>
    <t>3305 US Highway 61 South</t>
  </si>
  <si>
    <t>110009924476</t>
  </si>
  <si>
    <t>Texas Gas Transmission - Columbia Station</t>
  </si>
  <si>
    <t>4583 US Highway 165 North</t>
  </si>
  <si>
    <t>110055516883</t>
  </si>
  <si>
    <t>Texas Gas Transmission - Covington Station</t>
  </si>
  <si>
    <t>38019</t>
  </si>
  <si>
    <t>3947 Tabernacle Charleston Rd.</t>
  </si>
  <si>
    <t>TIPTON COUNTY</t>
  </si>
  <si>
    <t>110070209444</t>
  </si>
  <si>
    <t>Texas Gas Transmission - Dillsboro Station</t>
  </si>
  <si>
    <t>10622 Texas Gas Road</t>
  </si>
  <si>
    <t>110001370935</t>
  </si>
  <si>
    <t>Texas Gas Transmission - Eunice Station</t>
  </si>
  <si>
    <t>70735</t>
  </si>
  <si>
    <t>1661 Coulee Road</t>
  </si>
  <si>
    <t>110041966708</t>
  </si>
  <si>
    <t>Texas Gas Transmission - Hardinsburg Station</t>
  </si>
  <si>
    <t>Hardinsburg</t>
  </si>
  <si>
    <t>40143</t>
  </si>
  <si>
    <t>514 US Highway 60 West</t>
  </si>
  <si>
    <t>BRECKINRIDGE COUNTY</t>
  </si>
  <si>
    <t>110070209502</t>
  </si>
  <si>
    <t>Texas Gas Transmission - Harrison Station</t>
  </si>
  <si>
    <t>45030</t>
  </si>
  <si>
    <t>10250 Dry Fork Drive</t>
  </si>
  <si>
    <t>110007290724</t>
  </si>
  <si>
    <t>Texas Gas Transmission - Haughton Station</t>
  </si>
  <si>
    <t>6172 Highway 157 South</t>
  </si>
  <si>
    <t>110043806600</t>
  </si>
  <si>
    <t>Texas Gas Transmission - Isola Station</t>
  </si>
  <si>
    <t>Isola</t>
  </si>
  <si>
    <t>38754</t>
  </si>
  <si>
    <t>1550 Beasley Bayou Rd</t>
  </si>
  <si>
    <t>HUMPHREYS</t>
  </si>
  <si>
    <t>110000793856</t>
  </si>
  <si>
    <t>Texas Gas Transmission - Jeffersontown Station</t>
  </si>
  <si>
    <t>40299</t>
  </si>
  <si>
    <t>10327 GASLIGHT WAY</t>
  </si>
  <si>
    <t>110001857358</t>
  </si>
  <si>
    <t>Texas Gas Transmission - Kenton Station</t>
  </si>
  <si>
    <t>KENTON</t>
  </si>
  <si>
    <t>38233</t>
  </si>
  <si>
    <t>3793 TEXAS GAS LN.  HWY 45W</t>
  </si>
  <si>
    <t>110012665400</t>
  </si>
  <si>
    <t>Texas Gas Transmission - Lake Cormorant Station</t>
  </si>
  <si>
    <t>LAKE CORMORANT</t>
  </si>
  <si>
    <t>38641</t>
  </si>
  <si>
    <t>2672 WILSON MILL ROAD</t>
  </si>
  <si>
    <t>DESOTO COUNTY</t>
  </si>
  <si>
    <t>110055516758</t>
  </si>
  <si>
    <t>Texas Gas Transmission - Midland Storage Field</t>
  </si>
  <si>
    <t>650 Highway 175 South</t>
  </si>
  <si>
    <t>110000911176</t>
  </si>
  <si>
    <t>Texas Gas Transmission - Pineville Station</t>
  </si>
  <si>
    <t>3983 Highway 107 South</t>
  </si>
  <si>
    <t>110007291046</t>
  </si>
  <si>
    <t>Texas Gas Transmission - Sharon Station</t>
  </si>
  <si>
    <t>DUBACH</t>
  </si>
  <si>
    <t>757 SHARON RD</t>
  </si>
  <si>
    <t>CLAIBORNE PARISH</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</si>
  <si>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</si>
  <si>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</si>
  <si>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</si>
  <si>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</si>
  <si>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</si>
  <si>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</si>
  <si>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</si>
  <si>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</si>
  <si>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</si>
  <si>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</si>
  <si>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</si>
  <si>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</si>
  <si>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</si>
  <si>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</si>
  <si>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</si>
  <si>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</si>
  <si>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</si>
  <si>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</si>
  <si>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FORT BEND</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</si>
  <si>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</si>
  <si>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</si>
  <si>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</si>
  <si>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</si>
  <si>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</si>
  <si>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</si>
  <si>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</si>
  <si>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</si>
  <si>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</si>
  <si>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</si>
  <si>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</si>
  <si>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</si>
  <si>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</si>
  <si>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</si>
  <si>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</si>
  <si>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</si>
  <si>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</si>
  <si>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</si>
  <si>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</si>
  <si>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</si>
  <si>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</si>
  <si>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</si>
  <si>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</si>
  <si>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</si>
  <si>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</si>
  <si>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</si>
  <si>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</si>
  <si>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</si>
  <si>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</si>
  <si>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</si>
  <si>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</si>
  <si>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</si>
  <si>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</si>
  <si>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</si>
  <si>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</si>
  <si>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</si>
  <si>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</si>
  <si>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</si>
  <si>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</si>
  <si>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</si>
  <si>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</si>
  <si>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</si>
  <si>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</si>
  <si>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</si>
  <si>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</si>
  <si>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</si>
  <si>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</si>
  <si>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</si>
  <si>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</si>
  <si>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</si>
  <si>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</si>
  <si>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110000464854</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</si>
  <si>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</si>
  <si>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</si>
  <si>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</si>
  <si>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</si>
  <si>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</si>
  <si>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</si>
  <si>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</si>
  <si>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</si>
  <si>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</si>
  <si>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</si>
  <si>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</si>
  <si>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</si>
  <si>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</si>
  <si>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</si>
  <si>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</si>
  <si>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</si>
  <si>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</si>
  <si>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</si>
  <si>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</si>
  <si>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LUCAS</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</si>
  <si>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</si>
  <si>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</si>
  <si>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</si>
  <si>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</si>
  <si>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</si>
  <si>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</si>
  <si>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</si>
  <si>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</si>
  <si>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</si>
  <si>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</si>
  <si>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</si>
  <si>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</si>
  <si>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</si>
  <si>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</si>
  <si>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</si>
  <si>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</si>
  <si>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</si>
  <si>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</si>
  <si>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</si>
  <si>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</si>
  <si>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</si>
  <si>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</si>
  <si>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</si>
  <si>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</si>
  <si>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</si>
  <si>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</si>
  <si>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</si>
  <si>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</si>
  <si>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</si>
  <si>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110043793801</t>
  </si>
  <si>
    <t>Thompsonville Gas Plant</t>
  </si>
  <si>
    <t>Mirando City</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</si>
  <si>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</si>
  <si>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</si>
  <si>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</si>
  <si>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</si>
  <si>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</si>
  <si>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</si>
  <si>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</si>
  <si>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</si>
  <si>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</si>
  <si>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</si>
  <si>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</si>
  <si>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</si>
  <si>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</si>
  <si>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</si>
  <si>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</si>
  <si>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Thunder Creek Gas Services Juniper Draw Main Compressor Station</t>
  </si>
  <si>
    <t>110043796470</t>
  </si>
  <si>
    <t>Thunder Creek Gas Services MTG Compressor Station</t>
  </si>
  <si>
    <t>110063990855</t>
  </si>
  <si>
    <t>Thunder Horse, MMS Platform ID 02481, Complex ID 1101-1</t>
  </si>
  <si>
    <t>110070716049</t>
  </si>
  <si>
    <t>Thunderbird Gas Plant</t>
  </si>
  <si>
    <t>Watonga</t>
  </si>
  <si>
    <t>73772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</si>
  <si>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</si>
  <si>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</si>
  <si>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</si>
  <si>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</si>
  <si>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</si>
  <si>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</si>
  <si>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</si>
  <si>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</si>
  <si>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</si>
  <si>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</si>
  <si>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</si>
  <si>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</si>
  <si>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</si>
  <si>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</si>
  <si>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</si>
  <si>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</si>
  <si>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</si>
  <si>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</si>
  <si>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</si>
  <si>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</si>
  <si>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</si>
  <si>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110043969774</t>
  </si>
  <si>
    <t>Tilden Gas Plant</t>
  </si>
  <si>
    <t>110055517711</t>
  </si>
  <si>
    <t>Tiller No.1 Deep Mine</t>
  </si>
  <si>
    <t>2295 Gov G.C. Peery Hwy</t>
  </si>
  <si>
    <t>110018104353</t>
  </si>
  <si>
    <t>Tilton Power Station</t>
  </si>
  <si>
    <t>TILTON</t>
  </si>
  <si>
    <t>61833</t>
  </si>
  <si>
    <t>80 WEST 1ST ST</t>
  </si>
  <si>
    <t>Vermilion</t>
  </si>
  <si>
    <t>110054614921</t>
  </si>
  <si>
    <t>Tioga Rail Terminal</t>
  </si>
  <si>
    <t>10515 67th Street NW</t>
  </si>
  <si>
    <t>110000879880</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</si>
  <si>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</si>
  <si>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</si>
  <si>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</si>
  <si>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</si>
  <si>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</si>
  <si>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</si>
  <si>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</si>
  <si>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</si>
  <si>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</si>
  <si>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</si>
  <si>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</si>
  <si>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</si>
  <si>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</si>
  <si>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</si>
  <si>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</si>
  <si>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</si>
  <si>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</si>
  <si>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</si>
  <si>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</si>
  <si>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</si>
  <si>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</si>
  <si>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</si>
  <si>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</si>
  <si>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</si>
  <si>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</si>
  <si>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</si>
  <si>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</si>
  <si>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</si>
  <si>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</si>
  <si>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</si>
  <si>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</si>
  <si>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</si>
  <si>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</si>
  <si>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</si>
  <si>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</si>
  <si>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</si>
  <si>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</si>
  <si>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</si>
  <si>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</si>
  <si>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</si>
  <si>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</si>
  <si>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</si>
  <si>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</si>
  <si>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</si>
  <si>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</si>
  <si>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</si>
  <si>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</si>
  <si>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</si>
  <si>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</si>
  <si>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</si>
  <si>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</si>
  <si>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</si>
  <si>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</si>
  <si>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</si>
  <si>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</si>
  <si>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</si>
  <si>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</si>
  <si>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</si>
  <si>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</si>
  <si>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</si>
  <si>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</si>
  <si>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</si>
  <si>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</si>
  <si>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</si>
  <si>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</si>
  <si>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</si>
  <si>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</si>
  <si>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</si>
  <si>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NASSAU</t>
  </si>
  <si>
    <t>110043787809</t>
  </si>
  <si>
    <t>Town of Smithtown Municipal Services Facility</t>
  </si>
  <si>
    <t>Kings Park</t>
  </si>
  <si>
    <t>11754</t>
  </si>
  <si>
    <t xml:space="preserve">85 Old Northport Road </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</si>
  <si>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</si>
  <si>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</si>
  <si>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</si>
  <si>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</si>
  <si>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</si>
  <si>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</si>
  <si>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</si>
  <si>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</si>
  <si>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</si>
  <si>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</si>
  <si>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</si>
  <si>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</si>
  <si>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</si>
  <si>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</si>
  <si>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</si>
  <si>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</si>
  <si>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</si>
  <si>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</si>
  <si>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</si>
  <si>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</si>
  <si>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</si>
  <si>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</si>
  <si>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</si>
  <si>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</si>
  <si>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</si>
  <si>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</si>
  <si>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110015737390</t>
  </si>
  <si>
    <t>Trawick Central Station</t>
  </si>
  <si>
    <t>949 COUNTY ROAD 935</t>
  </si>
  <si>
    <t>110000406267</t>
  </si>
  <si>
    <t>Trenton Channel</t>
  </si>
  <si>
    <t>48183</t>
  </si>
  <si>
    <t>4695 JEFFERSON AVE W</t>
  </si>
  <si>
    <t>110035017638</t>
  </si>
  <si>
    <t>Tres Palacios Gas Storage Facility</t>
  </si>
  <si>
    <t>Markham</t>
  </si>
  <si>
    <t>6700 FM 1468 N</t>
  </si>
  <si>
    <t>110013331215</t>
  </si>
  <si>
    <t>Tri Cities Landfill</t>
  </si>
  <si>
    <t xml:space="preserve">11630 BEELINE HIGHWAY </t>
  </si>
  <si>
    <t>110012186240</t>
  </si>
  <si>
    <t>Tri-Center Naniwa Energy</t>
  </si>
  <si>
    <t>MCCARRAN</t>
  </si>
  <si>
    <t>225 AMSTERDAM CT</t>
  </si>
  <si>
    <t>Tri-County Compressor Station</t>
  </si>
  <si>
    <t>Guernsey</t>
  </si>
  <si>
    <t>110001473815</t>
  </si>
  <si>
    <t>Trident</t>
  </si>
  <si>
    <t>THREE FORKS</t>
  </si>
  <si>
    <t>59752</t>
  </si>
  <si>
    <t>4070 TRIDENT ROAD</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</si>
  <si>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</si>
  <si>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</si>
  <si>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</si>
  <si>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</si>
  <si>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</si>
  <si>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</si>
  <si>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</si>
  <si>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</si>
  <si>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</si>
  <si>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</si>
  <si>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</si>
  <si>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</si>
  <si>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</si>
  <si>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</si>
  <si>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</si>
  <si>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</si>
  <si>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</si>
  <si>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</si>
  <si>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</si>
  <si>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</si>
  <si>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</si>
  <si>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</si>
  <si>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</si>
  <si>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</si>
  <si>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</si>
  <si>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</si>
  <si>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</si>
  <si>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</si>
  <si>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</si>
  <si>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</si>
  <si>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</si>
  <si>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</si>
  <si>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</si>
  <si>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</si>
  <si>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</si>
  <si>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</si>
  <si>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</si>
  <si>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</si>
  <si>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 COUNTY</t>
  </si>
  <si>
    <t>110001634072</t>
  </si>
  <si>
    <t>74102</t>
  </si>
  <si>
    <t>3600 S ELWOOD</t>
  </si>
  <si>
    <t>110000455267</t>
  </si>
  <si>
    <t>Tulsa Property</t>
  </si>
  <si>
    <t>74134</t>
  </si>
  <si>
    <t>5555 SOUTH 129TH EAST AVENUE</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</si>
  <si>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</si>
  <si>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</si>
  <si>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</si>
  <si>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</si>
  <si>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</si>
  <si>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</si>
  <si>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</si>
  <si>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</si>
  <si>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</si>
  <si>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</si>
  <si>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</si>
  <si>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</si>
  <si>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</si>
  <si>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</si>
  <si>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</si>
  <si>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</si>
  <si>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</si>
  <si>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</si>
  <si>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</si>
  <si>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</si>
  <si>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</si>
  <si>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</si>
  <si>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</si>
  <si>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</si>
  <si>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</si>
  <si>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</si>
  <si>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</si>
  <si>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</si>
  <si>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</si>
  <si>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</si>
  <si>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</si>
  <si>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</si>
  <si>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</si>
  <si>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</si>
  <si>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</si>
  <si>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</si>
  <si>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</si>
  <si>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</si>
  <si>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</si>
  <si>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</si>
  <si>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</si>
  <si>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</si>
  <si>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</si>
  <si>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</si>
  <si>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</si>
  <si>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</si>
  <si>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</si>
  <si>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</si>
  <si>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</si>
  <si>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</si>
  <si>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</si>
  <si>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</si>
  <si>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</si>
  <si>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</si>
  <si>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</si>
  <si>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</si>
  <si>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</si>
  <si>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</si>
  <si>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</si>
  <si>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</si>
  <si>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</si>
  <si>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</si>
  <si>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</si>
  <si>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</si>
  <si>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</si>
  <si>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</si>
  <si>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</si>
  <si>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</si>
  <si>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</si>
  <si>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</si>
  <si>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</si>
  <si>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</si>
  <si>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</si>
  <si>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</si>
  <si>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</si>
  <si>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</si>
  <si>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</si>
  <si>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</si>
  <si>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</si>
  <si>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</si>
  <si>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</si>
  <si>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</si>
  <si>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</si>
  <si>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</si>
  <si>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</si>
  <si>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</si>
  <si>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</si>
  <si>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</si>
  <si>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</si>
  <si>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</si>
  <si>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</si>
  <si>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</si>
  <si>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</si>
  <si>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</si>
  <si>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110000760276</t>
  </si>
  <si>
    <t>1500 PLUM CREEK PKWY</t>
  </si>
  <si>
    <t>110000507149</t>
  </si>
  <si>
    <t>2490 LINCOLN WAY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</si>
  <si>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</si>
  <si>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</si>
  <si>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</si>
  <si>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</si>
  <si>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</si>
  <si>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</si>
  <si>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</si>
  <si>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</si>
  <si>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</si>
  <si>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</si>
  <si>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</si>
  <si>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</si>
  <si>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</si>
  <si>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</si>
  <si>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</si>
  <si>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</si>
  <si>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</si>
  <si>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</si>
  <si>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</si>
  <si>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</si>
  <si>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</si>
  <si>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</si>
  <si>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</si>
  <si>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</si>
  <si>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</si>
  <si>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</si>
  <si>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</si>
  <si>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</si>
  <si>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</si>
  <si>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</si>
  <si>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</si>
  <si>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</si>
  <si>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</si>
  <si>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</si>
  <si>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</si>
  <si>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</si>
  <si>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</si>
  <si>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</si>
  <si>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</si>
  <si>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</si>
  <si>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</si>
  <si>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</si>
  <si>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</si>
  <si>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</si>
  <si>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</si>
  <si>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</si>
  <si>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</si>
  <si>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</si>
  <si>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</si>
  <si>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</si>
  <si>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</si>
  <si>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</si>
  <si>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</si>
  <si>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</si>
  <si>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</si>
  <si>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</si>
  <si>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</si>
  <si>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</si>
  <si>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</si>
  <si>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</si>
  <si>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</si>
  <si>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</si>
  <si>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</si>
  <si>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</si>
  <si>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</si>
  <si>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</si>
  <si>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</si>
  <si>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</si>
  <si>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</si>
  <si>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</si>
  <si>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</si>
  <si>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</si>
  <si>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</si>
  <si>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</si>
  <si>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</si>
  <si>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</si>
  <si>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</si>
  <si>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</si>
  <si>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</si>
  <si>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</si>
  <si>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</si>
  <si>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</si>
  <si>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</si>
  <si>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</si>
  <si>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</si>
  <si>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</si>
  <si>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</si>
  <si>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</si>
  <si>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</si>
  <si>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</si>
  <si>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</si>
  <si>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</si>
  <si>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</si>
  <si>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</si>
  <si>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</si>
  <si>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</si>
  <si>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</si>
  <si>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</si>
  <si>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</si>
  <si>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</si>
  <si>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</si>
  <si>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</si>
  <si>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</si>
  <si>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</si>
  <si>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</si>
  <si>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</si>
  <si>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</si>
  <si>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</si>
  <si>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</si>
  <si>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</si>
  <si>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</si>
  <si>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</si>
  <si>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110046299224</t>
  </si>
  <si>
    <t>UC Berkeley</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</si>
  <si>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</si>
  <si>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</si>
  <si>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</si>
  <si>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</si>
  <si>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</si>
  <si>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</si>
  <si>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</si>
  <si>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</si>
  <si>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</si>
  <si>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</si>
  <si>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</si>
  <si>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</si>
  <si>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</si>
  <si>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</si>
  <si>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</si>
  <si>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</si>
  <si>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</si>
  <si>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</si>
  <si>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</si>
  <si>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110058239909</t>
  </si>
  <si>
    <t>UGI Energy Services: Majorsville Compressor Station</t>
  </si>
  <si>
    <t>1900 Majorsville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</si>
  <si>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</si>
  <si>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</si>
  <si>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</si>
  <si>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</si>
  <si>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</si>
  <si>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</si>
  <si>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</si>
  <si>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</si>
  <si>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</si>
  <si>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</si>
  <si>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</si>
  <si>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</si>
  <si>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</si>
  <si>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</si>
  <si>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</si>
  <si>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GALVESTON</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</si>
  <si>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</si>
  <si>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</si>
  <si>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</si>
  <si>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</si>
  <si>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</si>
  <si>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</si>
  <si>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</si>
  <si>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</si>
  <si>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</si>
  <si>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</si>
  <si>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</si>
  <si>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</si>
  <si>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</si>
  <si>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</si>
  <si>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</si>
  <si>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</si>
  <si>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</si>
  <si>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</si>
  <si>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</si>
  <si>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</si>
  <si>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</si>
  <si>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</si>
  <si>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</si>
  <si>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</si>
  <si>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</si>
  <si>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</si>
  <si>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</si>
  <si>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</si>
  <si>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</si>
  <si>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</si>
  <si>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</si>
  <si>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</si>
  <si>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</si>
  <si>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</si>
  <si>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</si>
  <si>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</si>
  <si>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</si>
  <si>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</si>
  <si>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</si>
  <si>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</si>
  <si>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</si>
  <si>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</si>
  <si>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</si>
  <si>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</si>
  <si>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</si>
  <si>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</si>
  <si>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</si>
  <si>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</si>
  <si>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</si>
  <si>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</si>
  <si>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</si>
  <si>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</si>
  <si>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</si>
  <si>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</si>
  <si>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</si>
  <si>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</si>
  <si>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</si>
  <si>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</si>
  <si>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</si>
  <si>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</si>
  <si>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</si>
  <si>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</si>
  <si>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</si>
  <si>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</si>
  <si>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</si>
  <si>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</si>
  <si>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</si>
  <si>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</si>
  <si>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</si>
  <si>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</si>
  <si>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</si>
  <si>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</si>
  <si>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</si>
  <si>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</si>
  <si>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</si>
  <si>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</si>
  <si>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</si>
  <si>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</si>
  <si>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</si>
  <si>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</si>
  <si>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</si>
  <si>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</si>
  <si>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</si>
  <si>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</si>
  <si>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</si>
  <si>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</si>
  <si>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</si>
  <si>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</si>
  <si>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</si>
  <si>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</si>
  <si>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</si>
  <si>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</si>
  <si>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</si>
  <si>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</si>
  <si>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</si>
  <si>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</si>
  <si>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</si>
  <si>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</si>
  <si>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</si>
  <si>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</si>
  <si>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</si>
  <si>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</si>
  <si>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</si>
  <si>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</si>
  <si>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</si>
  <si>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</si>
  <si>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</si>
  <si>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</si>
  <si>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</si>
  <si>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</si>
  <si>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</si>
  <si>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</si>
  <si>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</si>
  <si>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</si>
  <si>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</si>
  <si>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</si>
  <si>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</si>
  <si>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</si>
  <si>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</si>
  <si>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</si>
  <si>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</si>
  <si>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</si>
  <si>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</si>
  <si>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</si>
  <si>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</si>
  <si>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</si>
  <si>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</si>
  <si>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</si>
  <si>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</si>
  <si>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</si>
  <si>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</si>
  <si>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</si>
  <si>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</si>
  <si>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</si>
  <si>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</si>
  <si>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</si>
  <si>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</si>
  <si>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</si>
  <si>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</si>
  <si>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</si>
  <si>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</si>
  <si>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</si>
  <si>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</si>
  <si>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</si>
  <si>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</si>
  <si>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</si>
  <si>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</si>
  <si>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</si>
  <si>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</si>
  <si>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</si>
  <si>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</si>
  <si>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</si>
  <si>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</si>
  <si>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</si>
  <si>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</si>
  <si>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</si>
  <si>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</si>
  <si>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</si>
  <si>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</si>
  <si>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</si>
  <si>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</si>
  <si>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</si>
  <si>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</si>
  <si>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</si>
  <si>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</si>
  <si>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</si>
  <si>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</si>
  <si>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</si>
  <si>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</si>
  <si>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</si>
  <si>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</si>
  <si>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</si>
  <si>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</si>
  <si>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</si>
  <si>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</si>
  <si>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</si>
  <si>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</si>
  <si>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</si>
  <si>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</si>
  <si>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</si>
  <si>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</si>
  <si>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</si>
  <si>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</si>
  <si>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</si>
  <si>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</si>
  <si>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</si>
  <si>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</si>
  <si>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</si>
  <si>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</si>
  <si>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</si>
  <si>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</si>
  <si>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</si>
  <si>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</si>
  <si>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</si>
  <si>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</si>
  <si>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</si>
  <si>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</si>
  <si>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</si>
  <si>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</si>
  <si>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</si>
  <si>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</si>
  <si>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</si>
  <si>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</si>
  <si>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</si>
  <si>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</si>
  <si>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</si>
  <si>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</si>
  <si>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</si>
  <si>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</si>
  <si>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</si>
  <si>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</si>
  <si>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</si>
  <si>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</si>
  <si>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</si>
  <si>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</si>
  <si>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</si>
  <si>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</si>
  <si>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</si>
  <si>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</si>
  <si>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</si>
  <si>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</si>
  <si>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</si>
  <si>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</si>
  <si>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</si>
  <si>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</si>
  <si>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</si>
  <si>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</si>
  <si>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</si>
  <si>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</si>
  <si>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</si>
  <si>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</si>
  <si>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</si>
  <si>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</si>
  <si>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</si>
  <si>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</si>
  <si>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</si>
  <si>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</si>
  <si>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</si>
  <si>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</si>
  <si>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</si>
  <si>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</si>
  <si>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</si>
  <si>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</si>
  <si>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</si>
  <si>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</si>
  <si>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</si>
  <si>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</si>
  <si>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</si>
  <si>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</si>
  <si>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</si>
  <si>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</si>
  <si>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</si>
  <si>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</si>
  <si>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</si>
  <si>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</si>
  <si>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</si>
  <si>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</si>
  <si>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</si>
  <si>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</si>
  <si>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</si>
  <si>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</si>
  <si>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</si>
  <si>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</si>
  <si>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</si>
  <si>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</si>
  <si>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</si>
  <si>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</si>
  <si>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</si>
  <si>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</si>
  <si>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</si>
  <si>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</si>
  <si>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</si>
  <si>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</si>
  <si>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</si>
  <si>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</si>
  <si>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</si>
  <si>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</si>
  <si>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</si>
  <si>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</si>
  <si>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</si>
  <si>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</si>
  <si>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</si>
  <si>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</si>
  <si>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</si>
  <si>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</si>
  <si>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</si>
  <si>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</si>
  <si>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</si>
  <si>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</si>
  <si>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</si>
  <si>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</si>
  <si>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</si>
  <si>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</si>
  <si>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</si>
  <si>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</si>
  <si>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</si>
  <si>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</si>
  <si>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</si>
  <si>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</si>
  <si>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</si>
  <si>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</si>
  <si>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</si>
  <si>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</si>
  <si>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</si>
  <si>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</si>
  <si>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</si>
  <si>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</si>
  <si>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</si>
  <si>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</si>
  <si>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</si>
  <si>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</si>
  <si>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</si>
  <si>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</si>
  <si>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</si>
  <si>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</si>
  <si>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</si>
  <si>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</si>
  <si>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</si>
  <si>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</si>
  <si>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</si>
  <si>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</si>
  <si>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</si>
  <si>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</si>
  <si>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</si>
  <si>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</si>
  <si>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</si>
  <si>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</si>
  <si>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</si>
  <si>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</si>
  <si>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</si>
  <si>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</si>
  <si>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</si>
  <si>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</si>
  <si>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</si>
  <si>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</si>
  <si>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</si>
  <si>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</si>
  <si>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</si>
  <si>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</si>
  <si>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</si>
  <si>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</si>
  <si>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</si>
  <si>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</si>
  <si>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</si>
  <si>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</si>
  <si>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</si>
  <si>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</si>
  <si>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</si>
  <si>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</si>
  <si>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</si>
  <si>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</si>
  <si>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</si>
  <si>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</si>
  <si>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</si>
  <si>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</si>
  <si>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</si>
  <si>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</si>
  <si>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</si>
  <si>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</si>
  <si>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</si>
  <si>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</si>
  <si>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</si>
  <si>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</si>
  <si>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</si>
  <si>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</si>
  <si>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</si>
  <si>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</si>
  <si>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</si>
  <si>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</si>
  <si>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</si>
  <si>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</si>
  <si>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</si>
  <si>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</si>
  <si>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</si>
  <si>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</si>
  <si>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</si>
  <si>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</si>
  <si>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</si>
  <si>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</si>
  <si>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</si>
  <si>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</si>
  <si>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</si>
  <si>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</si>
  <si>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</si>
  <si>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</si>
  <si>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</si>
  <si>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</si>
  <si>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</si>
  <si>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</si>
  <si>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</si>
  <si>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</si>
  <si>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</si>
  <si>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</si>
  <si>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</si>
  <si>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</si>
  <si>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</si>
  <si>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</si>
  <si>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</si>
  <si>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</si>
  <si>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</si>
  <si>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</si>
  <si>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</si>
  <si>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</si>
  <si>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</si>
  <si>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</si>
  <si>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</si>
  <si>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</si>
  <si>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</si>
  <si>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</si>
  <si>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</si>
  <si>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</si>
  <si>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</si>
  <si>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</si>
  <si>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</si>
  <si>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</si>
  <si>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</si>
  <si>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</si>
  <si>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</si>
  <si>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</si>
  <si>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</si>
  <si>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</si>
  <si>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</si>
  <si>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</si>
  <si>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</si>
  <si>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</si>
  <si>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</si>
  <si>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</si>
  <si>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</si>
  <si>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</si>
  <si>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</si>
  <si>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</si>
  <si>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</si>
  <si>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</si>
  <si>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</si>
  <si>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</si>
  <si>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</si>
  <si>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</si>
  <si>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</si>
  <si>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</si>
  <si>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</si>
  <si>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</si>
  <si>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</si>
  <si>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</si>
  <si>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</si>
  <si>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</si>
  <si>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</si>
  <si>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</si>
  <si>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</si>
  <si>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</si>
  <si>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</si>
  <si>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</si>
  <si>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110040911216</t>
  </si>
  <si>
    <t>Union Church Station</t>
  </si>
  <si>
    <t>Union Church</t>
  </si>
  <si>
    <t>39668</t>
  </si>
  <si>
    <t>2964 Texas Eastern Road</t>
  </si>
  <si>
    <t>110013980727</t>
  </si>
  <si>
    <t>Union Parish Sanitary Landfill</t>
  </si>
  <si>
    <t>120 Landfill Road</t>
  </si>
  <si>
    <t>110010063858</t>
  </si>
  <si>
    <t>Union Power Station</t>
  </si>
  <si>
    <t>6434 CALION HWY</t>
  </si>
  <si>
    <t>110006528310</t>
  </si>
  <si>
    <t>Lemont Furnace</t>
  </si>
  <si>
    <t>15456</t>
  </si>
  <si>
    <t>1525 Connelsville Road</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</si>
  <si>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</si>
  <si>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</si>
  <si>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</si>
  <si>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</si>
  <si>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</si>
  <si>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</si>
  <si>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</si>
  <si>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</si>
  <si>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</si>
  <si>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</si>
  <si>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</si>
  <si>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</si>
  <si>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</si>
  <si>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</si>
  <si>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</si>
  <si>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110015683875</t>
  </si>
  <si>
    <t>United States Gypsum</t>
  </si>
  <si>
    <t>10090 west jefferson</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</si>
  <si>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</si>
  <si>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</si>
  <si>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</si>
  <si>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</si>
  <si>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</si>
  <si>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</si>
  <si>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</si>
  <si>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</si>
  <si>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</si>
  <si>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</si>
  <si>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</si>
  <si>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</si>
  <si>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</si>
  <si>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</si>
  <si>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</si>
  <si>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</si>
  <si>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</si>
  <si>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</si>
  <si>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</si>
  <si>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</si>
  <si>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</si>
  <si>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</si>
  <si>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</si>
  <si>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</si>
  <si>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</si>
  <si>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</si>
  <si>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</si>
  <si>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</si>
  <si>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</si>
  <si>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</si>
  <si>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</si>
  <si>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</si>
  <si>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</si>
  <si>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</si>
  <si>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</si>
  <si>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</si>
  <si>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</si>
  <si>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</si>
  <si>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</si>
  <si>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</si>
  <si>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</si>
  <si>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</si>
  <si>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</si>
  <si>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</si>
  <si>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</si>
  <si>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</si>
  <si>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</si>
  <si>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</si>
  <si>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</si>
  <si>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</si>
  <si>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</si>
  <si>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</si>
  <si>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</si>
  <si>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</si>
  <si>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</si>
  <si>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</si>
  <si>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</si>
  <si>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</si>
  <si>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</si>
  <si>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</si>
  <si>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</si>
  <si>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</si>
  <si>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</si>
  <si>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</si>
  <si>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</si>
  <si>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</si>
  <si>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</si>
  <si>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</si>
  <si>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</si>
  <si>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</si>
  <si>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</si>
  <si>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</si>
  <si>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</si>
  <si>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</si>
  <si>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</si>
  <si>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</si>
  <si>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</si>
  <si>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</si>
  <si>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</si>
  <si>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</si>
  <si>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</si>
  <si>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</si>
  <si>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</si>
  <si>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</si>
  <si>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</si>
  <si>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</si>
  <si>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</si>
  <si>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</si>
  <si>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</si>
  <si>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</si>
  <si>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</si>
  <si>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</si>
  <si>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</si>
  <si>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</si>
  <si>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</si>
  <si>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</si>
  <si>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</si>
  <si>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</si>
  <si>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</si>
  <si>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</si>
  <si>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</si>
  <si>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</si>
  <si>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</si>
  <si>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</si>
  <si>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</si>
  <si>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</si>
  <si>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110057068239</t>
  </si>
  <si>
    <t>Upper Hill</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</si>
  <si>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</si>
  <si>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</si>
  <si>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</si>
  <si>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</si>
  <si>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</si>
  <si>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</si>
  <si>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</si>
  <si>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</si>
  <si>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</si>
  <si>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</si>
  <si>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</si>
  <si>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</si>
  <si>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</si>
  <si>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</si>
  <si>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</si>
  <si>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</si>
  <si>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</si>
  <si>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</si>
  <si>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</si>
  <si>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110008060873</t>
  </si>
  <si>
    <t>V H Braunig</t>
  </si>
  <si>
    <t>ELMENDORF</t>
  </si>
  <si>
    <t>15290 STREICH RD</t>
  </si>
  <si>
    <t>110070081895</t>
  </si>
  <si>
    <t>VAL VERDE TREATER</t>
  </si>
  <si>
    <t>119 COUNTY ROAD 4900</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</si>
  <si>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</si>
  <si>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</si>
  <si>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</si>
  <si>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</si>
  <si>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</si>
  <si>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</si>
  <si>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</si>
  <si>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</si>
  <si>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</si>
  <si>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</si>
  <si>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</si>
  <si>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</si>
  <si>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</si>
  <si>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</si>
  <si>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</si>
  <si>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</si>
  <si>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</si>
  <si>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</si>
  <si>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</si>
  <si>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</si>
  <si>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</si>
  <si>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</si>
  <si>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</si>
  <si>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</si>
  <si>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</si>
  <si>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</si>
  <si>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</si>
  <si>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</si>
  <si>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</si>
  <si>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</si>
  <si>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</si>
  <si>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</si>
  <si>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</si>
  <si>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</si>
  <si>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</si>
  <si>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</si>
  <si>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</si>
  <si>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</si>
  <si>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</si>
  <si>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</si>
  <si>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</si>
  <si>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</si>
  <si>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</si>
  <si>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</si>
  <si>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</si>
  <si>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</si>
  <si>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</si>
  <si>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</si>
  <si>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</si>
  <si>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</si>
  <si>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</si>
  <si>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</si>
  <si>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</si>
  <si>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</si>
  <si>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</si>
  <si>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</si>
  <si>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</si>
  <si>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</si>
  <si>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</si>
  <si>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</si>
  <si>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</si>
  <si>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</si>
  <si>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</si>
  <si>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</si>
  <si>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</si>
  <si>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</si>
  <si>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</si>
  <si>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</si>
  <si>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</si>
  <si>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</si>
  <si>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</si>
  <si>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</si>
  <si>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</si>
  <si>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</si>
  <si>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</si>
  <si>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</si>
  <si>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</si>
  <si>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</si>
  <si>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</si>
  <si>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</si>
  <si>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</si>
  <si>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</si>
  <si>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</si>
  <si>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</si>
  <si>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</si>
  <si>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</si>
  <si>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</si>
  <si>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</si>
  <si>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</si>
  <si>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</si>
  <si>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</si>
  <si>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</si>
  <si>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</si>
  <si>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</si>
  <si>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</si>
  <si>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</si>
  <si>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</si>
  <si>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SHIAWASSEE COUNTY</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</si>
  <si>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</si>
  <si>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</si>
  <si>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</si>
  <si>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</si>
  <si>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</si>
  <si>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</si>
  <si>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</si>
  <si>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</si>
  <si>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</si>
  <si>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</si>
  <si>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</si>
  <si>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</si>
  <si>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</si>
  <si>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</si>
  <si>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</si>
  <si>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</si>
  <si>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</si>
  <si>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</si>
  <si>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</si>
  <si>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</si>
  <si>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</si>
  <si>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</si>
  <si>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</si>
  <si>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</si>
  <si>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</si>
  <si>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</si>
  <si>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</si>
  <si>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</si>
  <si>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</si>
  <si>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</si>
  <si>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</si>
  <si>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</si>
  <si>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</si>
  <si>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</si>
  <si>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</si>
  <si>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</si>
  <si>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</si>
  <si>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110000427315</t>
  </si>
  <si>
    <t>VERSO PAPER CORP. - SARTELL MILL</t>
  </si>
  <si>
    <t>SARTELL</t>
  </si>
  <si>
    <t>56377</t>
  </si>
  <si>
    <t>100 EAST SARTELL STREET</t>
  </si>
  <si>
    <t>VGT CS 2204</t>
  </si>
  <si>
    <t>Angus</t>
  </si>
  <si>
    <t>56712</t>
  </si>
  <si>
    <t>County Road 20</t>
  </si>
  <si>
    <t>110006044921</t>
  </si>
  <si>
    <t>VGT CS 2207</t>
  </si>
  <si>
    <t>56510</t>
  </si>
  <si>
    <t>1611 COUNTY HWY 142</t>
  </si>
  <si>
    <t>NORMAN COUNTY</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</si>
  <si>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</si>
  <si>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</si>
  <si>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</si>
  <si>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</si>
  <si>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</si>
  <si>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</si>
  <si>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</si>
  <si>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</si>
  <si>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</si>
  <si>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</si>
  <si>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</si>
  <si>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</si>
  <si>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</si>
  <si>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</si>
  <si>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</si>
  <si>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</si>
  <si>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</si>
  <si>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</si>
  <si>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</si>
  <si>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</si>
  <si>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</si>
  <si>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</si>
  <si>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</si>
  <si>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</si>
  <si>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</si>
  <si>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</si>
  <si>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</si>
  <si>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</si>
  <si>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</si>
  <si>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</si>
  <si>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</si>
  <si>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</si>
  <si>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</si>
  <si>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</si>
  <si>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</si>
  <si>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</si>
  <si>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</si>
  <si>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</si>
  <si>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</si>
  <si>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</si>
  <si>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</si>
  <si>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</si>
  <si>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</si>
  <si>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</si>
  <si>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</si>
  <si>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</si>
  <si>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</si>
  <si>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</si>
  <si>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</si>
  <si>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</si>
  <si>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</si>
  <si>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</si>
  <si>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</si>
  <si>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</si>
  <si>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110070081812</t>
  </si>
  <si>
    <t>VK 826 A-Neptune (Complex ID # 24235)</t>
  </si>
  <si>
    <t>110043784189</t>
  </si>
  <si>
    <t>VK 956 A</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</si>
  <si>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</si>
  <si>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</si>
  <si>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</si>
  <si>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</si>
  <si>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</si>
  <si>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</si>
  <si>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</si>
  <si>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</si>
  <si>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</si>
  <si>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</si>
  <si>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</si>
  <si>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</si>
  <si>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</si>
  <si>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</si>
  <si>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</si>
  <si>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</si>
  <si>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110055518514</t>
  </si>
  <si>
    <t>VR 371 A (Complex ID # 27021)</t>
  </si>
  <si>
    <t>110070225648</t>
  </si>
  <si>
    <t>VR 52 C_1882</t>
  </si>
  <si>
    <t>110001814797</t>
  </si>
  <si>
    <t>VVF ILLINOIS SERVICES LLC</t>
  </si>
  <si>
    <t>2000 AUCUTT ROAD</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</si>
  <si>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</si>
  <si>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</si>
  <si>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</si>
  <si>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</si>
  <si>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</si>
  <si>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</si>
  <si>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</si>
  <si>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</si>
  <si>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</si>
  <si>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</si>
  <si>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</si>
  <si>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</si>
  <si>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</si>
  <si>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</si>
  <si>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</si>
  <si>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</si>
  <si>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</si>
  <si>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</si>
  <si>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</si>
  <si>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</si>
  <si>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</si>
  <si>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</si>
  <si>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</si>
  <si>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</si>
  <si>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</si>
  <si>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</si>
  <si>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</si>
  <si>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</si>
  <si>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</si>
  <si>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</si>
  <si>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</si>
  <si>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</si>
  <si>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</si>
  <si>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</si>
  <si>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</si>
  <si>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</si>
  <si>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</si>
  <si>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</si>
  <si>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</si>
  <si>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</si>
  <si>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</si>
  <si>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</si>
  <si>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</si>
  <si>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</si>
  <si>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</si>
  <si>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</si>
  <si>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</si>
  <si>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</si>
  <si>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</si>
  <si>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</si>
  <si>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</si>
  <si>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</si>
  <si>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</si>
  <si>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</si>
  <si>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</si>
  <si>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</si>
  <si>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</si>
  <si>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</si>
  <si>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</si>
  <si>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</si>
  <si>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</si>
  <si>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</si>
  <si>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</si>
  <si>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</si>
  <si>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</si>
  <si>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</si>
  <si>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</si>
  <si>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</si>
  <si>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</si>
  <si>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</si>
  <si>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</si>
  <si>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</si>
  <si>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</si>
  <si>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</si>
  <si>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</si>
  <si>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</si>
  <si>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</si>
  <si>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</si>
  <si>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</si>
  <si>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</si>
  <si>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</si>
  <si>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</si>
  <si>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</si>
  <si>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</si>
  <si>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</si>
  <si>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</si>
  <si>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</si>
  <si>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</si>
  <si>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</si>
  <si>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</si>
  <si>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</si>
  <si>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</si>
  <si>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</si>
  <si>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</si>
  <si>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</si>
  <si>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</si>
  <si>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</si>
  <si>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</si>
  <si>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</si>
  <si>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</si>
  <si>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</si>
  <si>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</si>
  <si>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</si>
  <si>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</si>
  <si>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</si>
  <si>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</si>
  <si>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</si>
  <si>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</si>
  <si>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</si>
  <si>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</si>
  <si>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</si>
  <si>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</si>
  <si>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110070082154</t>
  </si>
  <si>
    <t>Valley Wells Treater</t>
  </si>
  <si>
    <t>3921 W. FM 468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</si>
  <si>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</si>
  <si>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</si>
  <si>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</si>
  <si>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</si>
  <si>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</si>
  <si>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</si>
  <si>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</si>
  <si>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</si>
  <si>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</si>
  <si>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</si>
  <si>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</si>
  <si>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</si>
  <si>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</si>
  <si>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</si>
  <si>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</si>
  <si>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</si>
  <si>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</si>
  <si>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</si>
  <si>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</si>
  <si>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</si>
  <si>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</si>
  <si>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</si>
  <si>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</si>
  <si>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</si>
  <si>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</si>
  <si>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</si>
  <si>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</si>
  <si>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</si>
  <si>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</si>
  <si>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</si>
  <si>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</si>
  <si>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</si>
  <si>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</si>
  <si>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</si>
  <si>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</si>
  <si>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</si>
  <si>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</si>
  <si>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110070081887</t>
  </si>
  <si>
    <t>Veolia Energy NA Tulsa</t>
  </si>
  <si>
    <t>74103</t>
  </si>
  <si>
    <t>202 S. Frisco</t>
  </si>
  <si>
    <t>110021308253</t>
  </si>
  <si>
    <t>Vermilion Power Station</t>
  </si>
  <si>
    <t>OAKWOOD</t>
  </si>
  <si>
    <t>61858</t>
  </si>
  <si>
    <t>COUNTY ROAD 2150 N</t>
  </si>
  <si>
    <t>110000906930</t>
  </si>
  <si>
    <t>Vermillion Gas Plant</t>
  </si>
  <si>
    <t>110061012229</t>
  </si>
  <si>
    <t>Vermillion Sanitary Landfill</t>
  </si>
  <si>
    <t>31426 Bluff Road</t>
  </si>
  <si>
    <t>110031099004</t>
  </si>
  <si>
    <t>Verner</t>
  </si>
  <si>
    <t>110012158734</t>
  </si>
  <si>
    <t>Vernon Boulevard</t>
  </si>
  <si>
    <t>11427</t>
  </si>
  <si>
    <t>42 30 VERNON BLVD</t>
  </si>
  <si>
    <t>110043811649</t>
  </si>
  <si>
    <t>Vernon Compressor Station</t>
  </si>
  <si>
    <t>71251</t>
  </si>
  <si>
    <t>110000363455</t>
  </si>
  <si>
    <t>Vero Beach Municipal</t>
  </si>
  <si>
    <t>32961</t>
  </si>
  <si>
    <t>100 17TH ST</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</si>
  <si>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</si>
  <si>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</si>
  <si>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</si>
  <si>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</si>
  <si>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</si>
  <si>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</si>
  <si>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</si>
  <si>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</si>
  <si>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</si>
  <si>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</si>
  <si>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</si>
  <si>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</si>
  <si>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</si>
  <si>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</si>
  <si>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</si>
  <si>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</si>
  <si>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</si>
  <si>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</si>
  <si>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</si>
  <si>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</si>
  <si>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</si>
  <si>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</si>
  <si>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</si>
  <si>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</si>
  <si>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</si>
  <si>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</si>
  <si>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110070525550</t>
  </si>
  <si>
    <t>Vicinity Energy Oklahoma City Inc.</t>
  </si>
  <si>
    <t>73102</t>
  </si>
  <si>
    <t>1 N E K Gaylord Blvd</t>
  </si>
  <si>
    <t>110000744990</t>
  </si>
  <si>
    <t>Vicinity Energy Philadelphia, Inc - Schuylkill Station</t>
  </si>
  <si>
    <t>2600 CHRISTIAN STREET</t>
  </si>
  <si>
    <t>110000321688</t>
  </si>
  <si>
    <t>Vicinity Energy Trenton, L.P.</t>
  </si>
  <si>
    <t>Trenton</t>
  </si>
  <si>
    <t>08608</t>
  </si>
  <si>
    <t>320 S. Warren Street</t>
  </si>
  <si>
    <t>110070395746</t>
  </si>
  <si>
    <t>Victoria City</t>
  </si>
  <si>
    <t>77901</t>
  </si>
  <si>
    <t>1301 Willow</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</si>
  <si>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</si>
  <si>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</si>
  <si>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</si>
  <si>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</si>
  <si>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</si>
  <si>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</si>
  <si>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</si>
  <si>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</si>
  <si>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</si>
  <si>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</si>
  <si>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</si>
  <si>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</si>
  <si>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</si>
  <si>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</si>
  <si>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</si>
  <si>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</si>
  <si>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</si>
  <si>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</si>
  <si>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</si>
  <si>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110063989395</t>
  </si>
  <si>
    <t>Viosca Knoll 989</t>
  </si>
  <si>
    <t>110043784214</t>
  </si>
  <si>
    <t>Viosca Knoll VK 900</t>
  </si>
  <si>
    <t>110055497779</t>
  </si>
  <si>
    <t>Virginia City Hybrid Energy Center</t>
  </si>
  <si>
    <t>24283</t>
  </si>
  <si>
    <t>3421 Russell Creek Road</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</si>
  <si>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</si>
  <si>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</si>
  <si>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</si>
  <si>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</si>
  <si>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</si>
  <si>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</si>
  <si>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</si>
  <si>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</si>
  <si>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</si>
  <si>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</si>
  <si>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</si>
  <si>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</si>
  <si>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</si>
  <si>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</si>
  <si>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</si>
  <si>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</si>
  <si>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</si>
  <si>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</si>
  <si>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</si>
  <si>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</si>
  <si>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</si>
  <si>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</si>
  <si>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</si>
  <si>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110043717270</t>
  </si>
  <si>
    <t>Cochranton</t>
  </si>
  <si>
    <t>16314</t>
  </si>
  <si>
    <t>5123 Victory Blvd.</t>
  </si>
  <si>
    <t>110067409995</t>
  </si>
  <si>
    <t>Vollmar Compressor Station</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</si>
  <si>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</si>
  <si>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</si>
  <si>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</si>
  <si>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</si>
  <si>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</si>
  <si>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</si>
  <si>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</si>
  <si>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</si>
  <si>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</si>
  <si>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</si>
  <si>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</si>
  <si>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</si>
  <si>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</si>
  <si>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</si>
  <si>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</si>
  <si>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</si>
  <si>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</si>
  <si>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</si>
  <si>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</si>
  <si>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</si>
  <si>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</si>
  <si>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</si>
  <si>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</si>
  <si>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</si>
  <si>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</si>
  <si>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</si>
  <si>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</si>
  <si>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</si>
  <si>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</si>
  <si>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</si>
  <si>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</si>
  <si>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</si>
  <si>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</si>
  <si>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</si>
  <si>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</si>
  <si>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</si>
  <si>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</si>
  <si>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</si>
  <si>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</si>
  <si>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</si>
  <si>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</si>
  <si>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WAUKESHA</t>
  </si>
  <si>
    <t>110070081776</t>
  </si>
  <si>
    <t>W S Lee</t>
  </si>
  <si>
    <t>WILLIAMSTON</t>
  </si>
  <si>
    <t>29697</t>
  </si>
  <si>
    <t>LEE STEAM PLANT RD</t>
  </si>
  <si>
    <t>110055521485</t>
  </si>
  <si>
    <t>W&amp;T Energy VI, LLC - MC 243 A (Matterhorn)</t>
  </si>
  <si>
    <t>28.7422692, 88.82563305</t>
  </si>
  <si>
    <t>110055518168</t>
  </si>
  <si>
    <t>W&amp;T Energy VI, LLC - VK 823 A (Virgo)</t>
  </si>
  <si>
    <t>110011276289</t>
  </si>
  <si>
    <t>W&amp;T Offshore - SS 349A</t>
  </si>
  <si>
    <t>77046</t>
  </si>
  <si>
    <t>Nine Greenway Plaza Suite 300</t>
  </si>
  <si>
    <t>110055509695</t>
  </si>
  <si>
    <t>W&amp;T Offshore, Inc.: EC 321 A</t>
  </si>
  <si>
    <t>110000434931</t>
  </si>
  <si>
    <t>W. R. Grace &amp; Co.</t>
  </si>
  <si>
    <t>4099 W. 71st. Street</t>
  </si>
  <si>
    <t>110014060194</t>
  </si>
  <si>
    <t>W.R. Grace</t>
  </si>
  <si>
    <t>5215 Kennedy Ave.</t>
  </si>
  <si>
    <t>110001996948</t>
  </si>
  <si>
    <t>WABASH VALLEY LANDFILL</t>
  </si>
  <si>
    <t>316 SPRING VALLEY ROAD</t>
  </si>
  <si>
    <t>110001201048</t>
  </si>
  <si>
    <t>WADHAM ENERGY LP</t>
  </si>
  <si>
    <t>6247 MEYERS ROAD</t>
  </si>
  <si>
    <t>110055508286</t>
  </si>
  <si>
    <t>WAHA CMP STN</t>
  </si>
  <si>
    <t>COYANOSA</t>
  </si>
  <si>
    <t>4906 EL PASO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</si>
  <si>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</si>
  <si>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</si>
  <si>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</si>
  <si>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</si>
  <si>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</si>
  <si>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</si>
  <si>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</si>
  <si>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</si>
  <si>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</si>
  <si>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</si>
  <si>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</si>
  <si>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</si>
  <si>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</si>
  <si>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</si>
  <si>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</si>
  <si>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</si>
  <si>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</si>
  <si>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</si>
  <si>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</si>
  <si>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</si>
  <si>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</si>
  <si>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</si>
  <si>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</si>
  <si>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</si>
  <si>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</si>
  <si>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</si>
  <si>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</si>
  <si>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</si>
  <si>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</si>
  <si>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</si>
  <si>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</si>
  <si>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</si>
  <si>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</si>
  <si>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</si>
  <si>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</si>
  <si>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</si>
  <si>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</si>
  <si>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</si>
  <si>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</si>
  <si>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</si>
  <si>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</si>
  <si>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</si>
  <si>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</si>
  <si>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</si>
  <si>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</si>
  <si>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</si>
  <si>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</si>
  <si>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</si>
  <si>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</si>
  <si>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</si>
  <si>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</si>
  <si>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</si>
  <si>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</si>
  <si>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</si>
  <si>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</si>
  <si>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</si>
  <si>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</si>
  <si>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</si>
  <si>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</si>
  <si>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</si>
  <si>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</si>
  <si>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</si>
  <si>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</si>
  <si>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</si>
  <si>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</si>
  <si>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</si>
  <si>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</si>
  <si>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</si>
  <si>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</si>
  <si>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</si>
  <si>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</si>
  <si>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</si>
  <si>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</si>
  <si>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</si>
  <si>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</si>
  <si>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</si>
  <si>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</si>
  <si>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</si>
  <si>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</si>
  <si>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</si>
  <si>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</si>
  <si>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</si>
  <si>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</si>
  <si>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</si>
  <si>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</si>
  <si>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</si>
  <si>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</si>
  <si>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</si>
  <si>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</si>
  <si>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</si>
  <si>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</si>
  <si>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</si>
  <si>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</si>
  <si>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</si>
  <si>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</si>
  <si>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</si>
  <si>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</si>
  <si>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</si>
  <si>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</si>
  <si>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</si>
  <si>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</si>
  <si>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</si>
  <si>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</si>
  <si>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</si>
  <si>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</si>
  <si>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</si>
  <si>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</si>
  <si>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</si>
  <si>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</si>
  <si>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</si>
  <si>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</si>
  <si>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</si>
  <si>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</si>
  <si>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</si>
  <si>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</si>
  <si>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</si>
  <si>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</si>
  <si>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</si>
  <si>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</si>
  <si>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</si>
  <si>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</si>
  <si>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</si>
  <si>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</si>
  <si>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</si>
  <si>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</si>
  <si>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</si>
  <si>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</si>
  <si>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</si>
  <si>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</si>
  <si>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</si>
  <si>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</si>
  <si>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</si>
  <si>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</si>
  <si>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</si>
  <si>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</si>
  <si>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</si>
  <si>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</si>
  <si>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</si>
  <si>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</si>
  <si>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</si>
  <si>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</si>
  <si>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</si>
  <si>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</si>
  <si>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</si>
  <si>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</si>
  <si>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</si>
  <si>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</si>
  <si>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</si>
  <si>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</si>
  <si>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</si>
  <si>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</si>
  <si>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</si>
  <si>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</si>
  <si>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</si>
  <si>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</si>
  <si>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</si>
  <si>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</si>
  <si>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</si>
  <si>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</si>
  <si>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</si>
  <si>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</si>
  <si>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</si>
  <si>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</si>
  <si>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</si>
  <si>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</si>
  <si>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</si>
  <si>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</si>
  <si>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</si>
  <si>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</si>
  <si>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</si>
  <si>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</si>
  <si>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</si>
  <si>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WOOD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</si>
  <si>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</si>
  <si>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</si>
  <si>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</si>
  <si>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</si>
  <si>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</si>
  <si>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</si>
  <si>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</si>
  <si>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</si>
  <si>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</si>
  <si>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</si>
  <si>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</si>
  <si>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</si>
  <si>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</si>
  <si>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</si>
  <si>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</si>
  <si>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</si>
  <si>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</si>
  <si>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</si>
  <si>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</si>
  <si>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</si>
  <si>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110000737070</t>
  </si>
  <si>
    <t>WAUSAU PAPER MILLS LLC</t>
  </si>
  <si>
    <t>BRAINERD</t>
  </si>
  <si>
    <t>1801 MILL AVENUE NORTH EAST</t>
  </si>
  <si>
    <t>CROW WING</t>
  </si>
  <si>
    <t>110070081963</t>
  </si>
  <si>
    <t>WAYNE COUNTY LANDFILL</t>
  </si>
  <si>
    <t>62837</t>
  </si>
  <si>
    <t>110000497132</t>
  </si>
  <si>
    <t>WAYNE DISPOSAL</t>
  </si>
  <si>
    <t>49350 NORTH I-94 SERVICE DRIVE</t>
  </si>
  <si>
    <t>110003711234</t>
  </si>
  <si>
    <t>WAYNE STATE UNIVERSITY</t>
  </si>
  <si>
    <t>48202</t>
  </si>
  <si>
    <t>5454 Cass Avenue</t>
  </si>
  <si>
    <t>110070082270</t>
  </si>
  <si>
    <t>WD 105 E (Complex ID # 23415)</t>
  </si>
  <si>
    <t>110055507786</t>
  </si>
  <si>
    <t>WD 143 A/B</t>
  </si>
  <si>
    <t>110055517506</t>
  </si>
  <si>
    <t>WD 70 I L (Complex ID # 21805)</t>
  </si>
  <si>
    <t>110043795925</t>
  </si>
  <si>
    <t>WD 73 A-D Platform</t>
  </si>
  <si>
    <t>110063745176</t>
  </si>
  <si>
    <t>WD 79 A &amp; F (Complex ID # 20491)</t>
  </si>
  <si>
    <t>110055517908</t>
  </si>
  <si>
    <t>WD 90 A B E (Complex ID # 20114)</t>
  </si>
  <si>
    <t>110055517926</t>
  </si>
  <si>
    <t>WD 95 S X (Complex ID # 21270)</t>
  </si>
  <si>
    <t>110035195614</t>
  </si>
  <si>
    <t>WE HEREFORD LLC</t>
  </si>
  <si>
    <t>HEREFORD</t>
  </si>
  <si>
    <t>3748 S PROGRESSIVE ROAD</t>
  </si>
  <si>
    <t>110031262489</t>
  </si>
  <si>
    <t>WEATHERFORD PLANT</t>
  </si>
  <si>
    <t>76088</t>
  </si>
  <si>
    <t>451 Jones Road</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</si>
  <si>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</si>
  <si>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</si>
  <si>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</si>
  <si>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</si>
  <si>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</si>
  <si>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</si>
  <si>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</si>
  <si>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</si>
  <si>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</si>
  <si>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</si>
  <si>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</si>
  <si>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</si>
  <si>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</si>
  <si>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</si>
  <si>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</si>
  <si>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</si>
  <si>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</si>
  <si>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</si>
  <si>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</si>
  <si>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</si>
  <si>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110055510594</t>
  </si>
  <si>
    <t>WEST BISTINEAU FACILITY</t>
  </si>
  <si>
    <t>110016893879</t>
  </si>
  <si>
    <t>WEST BROWN COUNTY LANDFILL</t>
  </si>
  <si>
    <t>54155</t>
  </si>
  <si>
    <t>3734 MASON STREET</t>
  </si>
  <si>
    <t>BROWN</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</si>
  <si>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</si>
  <si>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</si>
  <si>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</si>
  <si>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</si>
  <si>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</si>
  <si>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</si>
  <si>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</si>
  <si>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</si>
  <si>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</si>
  <si>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</si>
  <si>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</si>
  <si>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</si>
  <si>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</si>
  <si>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</si>
  <si>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</si>
  <si>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</si>
  <si>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</si>
  <si>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</si>
  <si>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</si>
  <si>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</si>
  <si>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</si>
  <si>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</si>
  <si>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</si>
  <si>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</si>
  <si>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</si>
  <si>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</si>
  <si>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</si>
  <si>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</si>
  <si>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</si>
  <si>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</si>
  <si>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</si>
  <si>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</si>
  <si>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</si>
  <si>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</si>
  <si>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110008059885</t>
  </si>
  <si>
    <t>WESTAR ENERGY, INC.</t>
  </si>
  <si>
    <t>PARSONS</t>
  </si>
  <si>
    <t>67357</t>
  </si>
  <si>
    <t>2365 22000 ROAD</t>
  </si>
  <si>
    <t>Labette</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</si>
  <si>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</si>
  <si>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</si>
  <si>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</si>
  <si>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</si>
  <si>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</si>
  <si>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</si>
  <si>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</si>
  <si>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</si>
  <si>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</si>
  <si>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</si>
  <si>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</si>
  <si>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</si>
  <si>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</si>
  <si>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</si>
  <si>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</si>
  <si>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</si>
  <si>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</si>
  <si>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</si>
  <si>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</si>
  <si>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</si>
  <si>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</si>
  <si>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</si>
  <si>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</si>
  <si>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</si>
  <si>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</si>
  <si>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</si>
  <si>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</si>
  <si>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</si>
  <si>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</si>
  <si>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</si>
  <si>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</si>
  <si>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</si>
  <si>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</si>
  <si>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</si>
  <si>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</si>
  <si>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</si>
  <si>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</si>
  <si>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</si>
  <si>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</si>
  <si>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</si>
  <si>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</si>
  <si>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</si>
  <si>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</si>
  <si>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</si>
  <si>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</si>
  <si>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</si>
  <si>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</si>
  <si>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</si>
  <si>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</si>
  <si>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</si>
  <si>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</si>
  <si>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</si>
  <si>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</si>
  <si>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</si>
  <si>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</si>
  <si>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</si>
  <si>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</si>
  <si>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</si>
  <si>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</si>
  <si>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</si>
  <si>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</si>
  <si>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</si>
  <si>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</si>
  <si>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</si>
  <si>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</si>
  <si>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</si>
  <si>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</si>
  <si>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</si>
  <si>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</si>
  <si>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</si>
  <si>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</si>
  <si>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</si>
  <si>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</si>
  <si>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</si>
  <si>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</si>
  <si>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</si>
  <si>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</si>
  <si>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</si>
  <si>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</si>
  <si>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</si>
  <si>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</si>
  <si>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</si>
  <si>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</si>
  <si>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</si>
  <si>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</si>
  <si>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</si>
  <si>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</si>
  <si>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</si>
  <si>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</si>
  <si>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</si>
  <si>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</si>
  <si>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</si>
  <si>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</si>
  <si>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</si>
  <si>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</si>
  <si>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</si>
  <si>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</si>
  <si>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</si>
  <si>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</si>
  <si>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</si>
  <si>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</si>
  <si>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</si>
  <si>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</si>
  <si>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</si>
  <si>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</si>
  <si>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</si>
  <si>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</si>
  <si>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</si>
  <si>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</si>
  <si>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</si>
  <si>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</si>
  <si>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</si>
  <si>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</si>
  <si>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</si>
  <si>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</si>
  <si>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</si>
  <si>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</si>
  <si>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</si>
  <si>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</si>
  <si>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</si>
  <si>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</si>
  <si>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110000331258</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</si>
  <si>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</si>
  <si>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</si>
  <si>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</si>
  <si>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</si>
  <si>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</si>
  <si>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</si>
  <si>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</si>
  <si>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</si>
  <si>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</si>
  <si>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</si>
  <si>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</si>
  <si>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</si>
  <si>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</si>
  <si>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</si>
  <si>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</si>
  <si>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</si>
  <si>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</si>
  <si>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</si>
  <si>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</si>
  <si>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</si>
  <si>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</si>
  <si>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</si>
  <si>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</si>
  <si>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</si>
  <si>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</si>
  <si>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</si>
  <si>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</si>
  <si>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</si>
  <si>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</si>
  <si>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</si>
  <si>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</si>
  <si>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</si>
  <si>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</si>
  <si>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</si>
  <si>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</si>
  <si>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</si>
  <si>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</si>
  <si>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</si>
  <si>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</si>
  <si>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</si>
  <si>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</si>
  <si>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</si>
  <si>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</si>
  <si>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</si>
  <si>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</si>
  <si>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</si>
  <si>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</si>
  <si>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</si>
  <si>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</si>
  <si>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</si>
  <si>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</si>
  <si>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</si>
  <si>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</si>
  <si>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</si>
  <si>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</si>
  <si>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</si>
  <si>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</si>
  <si>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</si>
  <si>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</si>
  <si>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</si>
  <si>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</si>
  <si>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</si>
  <si>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</si>
  <si>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</si>
  <si>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</si>
  <si>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</si>
  <si>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</si>
  <si>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</si>
  <si>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</si>
  <si>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</si>
  <si>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</si>
  <si>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</si>
  <si>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</si>
  <si>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</si>
  <si>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</si>
  <si>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</si>
  <si>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</si>
  <si>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</si>
  <si>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</si>
  <si>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</si>
  <si>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</si>
  <si>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</si>
  <si>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</si>
  <si>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</si>
  <si>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</si>
  <si>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</si>
  <si>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110069532928</t>
  </si>
  <si>
    <t>WHRMC - ARKLA BASIN-ONSHORE PRODUCTION</t>
  </si>
  <si>
    <t>77024</t>
  </si>
  <si>
    <t>9805 Katy Freeway, Suite 400</t>
  </si>
  <si>
    <t>110055512404</t>
  </si>
  <si>
    <t>WIC Station 7938 Snake River, CO</t>
  </si>
  <si>
    <t>18640 County Road 4</t>
  </si>
  <si>
    <t>110055521136</t>
  </si>
  <si>
    <t>WIC Station 7939 Diamond Mountain, UT</t>
  </si>
  <si>
    <t xml:space="preserve">17605 East Crouse Canyon Rd, </t>
  </si>
  <si>
    <t>110043793455</t>
  </si>
  <si>
    <t>WIC Station 7950 Douglas, WY</t>
  </si>
  <si>
    <t>49 Natural Bridge Road</t>
  </si>
  <si>
    <t>110070082071</t>
  </si>
  <si>
    <t>WIGGINS FACILITY</t>
  </si>
  <si>
    <t>Loggy Bayou</t>
  </si>
  <si>
    <t>71051</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</si>
  <si>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</si>
  <si>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</si>
  <si>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</si>
  <si>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</si>
  <si>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</si>
  <si>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</si>
  <si>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</si>
  <si>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</si>
  <si>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</si>
  <si>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</si>
  <si>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</si>
  <si>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</si>
  <si>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</si>
  <si>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</si>
  <si>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</si>
  <si>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</si>
  <si>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</si>
  <si>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</si>
  <si>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</si>
  <si>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</si>
  <si>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</si>
  <si>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</si>
  <si>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</si>
  <si>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</si>
  <si>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</si>
  <si>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</si>
  <si>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</si>
  <si>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</si>
  <si>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</si>
  <si>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</si>
  <si>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</si>
  <si>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</si>
  <si>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</si>
  <si>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</si>
  <si>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</si>
  <si>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</si>
  <si>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</si>
  <si>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</si>
  <si>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</si>
  <si>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</si>
  <si>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</si>
  <si>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</si>
  <si>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WILLOW LAKE COMPRESSOR STATION</t>
  </si>
  <si>
    <t>393 HIGBY HOLE RD</t>
  </si>
  <si>
    <t>110062014742</t>
  </si>
  <si>
    <t>WILLOW RUN POWERTRAIN PLANT</t>
  </si>
  <si>
    <t>YPSILANTI</t>
  </si>
  <si>
    <t>48198</t>
  </si>
  <si>
    <t>2930 Ecorse Road</t>
  </si>
  <si>
    <t>WASHTENAW</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</si>
  <si>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</si>
  <si>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</si>
  <si>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</si>
  <si>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</si>
  <si>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</si>
  <si>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</si>
  <si>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</si>
  <si>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</si>
  <si>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</si>
  <si>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</si>
  <si>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</si>
  <si>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</si>
  <si>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</si>
  <si>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</si>
  <si>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</si>
  <si>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</si>
  <si>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</si>
  <si>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</si>
  <si>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</si>
  <si>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</si>
  <si>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</si>
  <si>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</si>
  <si>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</si>
  <si>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</si>
  <si>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</si>
  <si>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</si>
  <si>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</si>
  <si>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</si>
  <si>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</si>
  <si>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</si>
  <si>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</si>
  <si>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</si>
  <si>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</si>
  <si>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</si>
  <si>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</si>
  <si>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</si>
  <si>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</si>
  <si>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</si>
  <si>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</si>
  <si>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</si>
  <si>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 COUNTY</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</si>
  <si>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</si>
  <si>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</si>
  <si>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</si>
  <si>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</si>
  <si>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</si>
  <si>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</si>
  <si>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</si>
  <si>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</si>
  <si>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</si>
  <si>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</si>
  <si>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</si>
  <si>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</si>
  <si>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</si>
  <si>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</si>
  <si>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</si>
  <si>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</si>
  <si>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</si>
  <si>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</si>
  <si>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</si>
  <si>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</si>
  <si>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</si>
  <si>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</si>
  <si>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</si>
  <si>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</si>
  <si>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</si>
  <si>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</si>
  <si>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</si>
  <si>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</si>
  <si>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</si>
  <si>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</si>
  <si>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</si>
  <si>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</si>
  <si>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</si>
  <si>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</si>
  <si>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</si>
  <si>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</si>
  <si>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</si>
  <si>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</si>
  <si>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</si>
  <si>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</si>
  <si>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</si>
  <si>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</si>
  <si>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</si>
  <si>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</si>
  <si>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</si>
  <si>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</si>
  <si>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</si>
  <si>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</si>
  <si>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</si>
  <si>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</si>
  <si>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</si>
  <si>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</si>
  <si>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</si>
  <si>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</si>
  <si>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</si>
  <si>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</si>
  <si>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</si>
  <si>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</si>
  <si>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</si>
  <si>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</si>
  <si>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</si>
  <si>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</si>
  <si>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</si>
  <si>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</si>
  <si>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</si>
  <si>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</si>
  <si>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</si>
  <si>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</si>
  <si>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</si>
  <si>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110070082235</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</si>
  <si>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</si>
  <si>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</si>
  <si>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</si>
  <si>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</si>
  <si>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</si>
  <si>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</si>
  <si>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</si>
  <si>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</si>
  <si>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</si>
  <si>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</si>
  <si>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</si>
  <si>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</si>
  <si>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110070715989</t>
  </si>
  <si>
    <t>WTX - CS Red River CS No. 1 (Wheeler)</t>
  </si>
  <si>
    <t>110070715990</t>
  </si>
  <si>
    <t>WTX - CS Red River CS No. 2 (Lamesa)</t>
  </si>
  <si>
    <t>LAMESA</t>
  </si>
  <si>
    <t>79331</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</si>
  <si>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</si>
  <si>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</si>
  <si>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</si>
  <si>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</si>
  <si>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</si>
  <si>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</si>
  <si>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</si>
  <si>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</si>
  <si>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</si>
  <si>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</si>
  <si>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</si>
  <si>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</si>
  <si>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</si>
  <si>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110000325041</t>
  </si>
  <si>
    <t>WYETH PHARMACEUTICALS</t>
  </si>
  <si>
    <t>ROUSES POINT</t>
  </si>
  <si>
    <t>12979</t>
  </si>
  <si>
    <t>64 MAPLE STREET</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</si>
  <si>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</si>
  <si>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</si>
  <si>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</si>
  <si>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</si>
  <si>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</si>
  <si>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</si>
  <si>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</si>
  <si>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</si>
  <si>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</si>
  <si>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</si>
  <si>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</si>
  <si>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</si>
  <si>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</si>
  <si>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</si>
  <si>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</si>
  <si>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</si>
  <si>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</si>
  <si>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</si>
  <si>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</si>
  <si>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</si>
  <si>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</si>
  <si>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</si>
  <si>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</si>
  <si>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</si>
  <si>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</si>
  <si>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</si>
  <si>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</si>
  <si>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</si>
  <si>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</si>
  <si>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</si>
  <si>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</si>
  <si>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</si>
  <si>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</si>
  <si>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</si>
  <si>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</si>
  <si>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</si>
  <si>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</si>
  <si>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</si>
  <si>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</si>
  <si>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</si>
  <si>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</si>
  <si>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</si>
  <si>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</si>
  <si>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110000490772</t>
  </si>
  <si>
    <t>WaferTech LLC</t>
  </si>
  <si>
    <t>Camas</t>
  </si>
  <si>
    <t>5509 NW Parker St.</t>
  </si>
  <si>
    <t>110054620610</t>
  </si>
  <si>
    <t>Wagner Compressor Station</t>
  </si>
  <si>
    <t>13128 County Road 1000</t>
  </si>
  <si>
    <t>110037526157</t>
  </si>
  <si>
    <t>Waha Gas Plant</t>
  </si>
  <si>
    <t>2821 Waha Road</t>
  </si>
  <si>
    <t>110043807814</t>
  </si>
  <si>
    <t>1146 South County Road 101</t>
  </si>
  <si>
    <t>110070525498</t>
  </si>
  <si>
    <t>Walker Ridge 29 (Big Foot)</t>
  </si>
  <si>
    <t>110063234673</t>
  </si>
  <si>
    <t>Walker Ridge 718 (JSM)</t>
  </si>
  <si>
    <t>110055520618</t>
  </si>
  <si>
    <t>Walker Ridge FPSO</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</si>
  <si>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</si>
  <si>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</si>
  <si>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</si>
  <si>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</si>
  <si>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</si>
  <si>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</si>
  <si>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</si>
  <si>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</si>
  <si>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</si>
  <si>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</si>
  <si>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</si>
  <si>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</si>
  <si>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</si>
  <si>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</si>
  <si>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</si>
  <si>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</si>
  <si>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</si>
  <si>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</si>
  <si>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</si>
  <si>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</si>
  <si>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</si>
  <si>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</si>
  <si>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</si>
  <si>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</si>
  <si>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</si>
  <si>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</si>
  <si>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</si>
  <si>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</si>
  <si>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</si>
  <si>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</si>
  <si>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</si>
  <si>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</si>
  <si>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</si>
  <si>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</si>
  <si>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</si>
  <si>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</si>
  <si>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</si>
  <si>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</si>
  <si>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</si>
  <si>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</si>
  <si>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</si>
  <si>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</si>
  <si>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</si>
  <si>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</si>
  <si>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</si>
  <si>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</si>
  <si>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</si>
  <si>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</si>
  <si>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</si>
  <si>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</si>
  <si>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</si>
  <si>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</si>
  <si>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</si>
  <si>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</si>
  <si>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</si>
  <si>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</si>
  <si>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</si>
  <si>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</si>
  <si>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</si>
  <si>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</si>
  <si>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</si>
  <si>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</si>
  <si>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Warrior Met Coal Mine #4</t>
  </si>
  <si>
    <t>Brookwood</t>
  </si>
  <si>
    <t>35444</t>
  </si>
  <si>
    <t>110000912031</t>
  </si>
  <si>
    <t>Warrior Met Coal, LLC</t>
  </si>
  <si>
    <t>16243 Hwy 216</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</si>
  <si>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</si>
  <si>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</si>
  <si>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</si>
  <si>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</si>
  <si>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</si>
  <si>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</si>
  <si>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</si>
  <si>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</si>
  <si>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</si>
  <si>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</si>
  <si>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</si>
  <si>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110070209496</t>
  </si>
  <si>
    <t>Washington Court House Compressor Station</t>
  </si>
  <si>
    <t>8233 Old US 35 NW</t>
  </si>
  <si>
    <t>110000826250</t>
  </si>
  <si>
    <t>Washington Gas - Springfield Operations Center</t>
  </si>
  <si>
    <t>22151</t>
  </si>
  <si>
    <t>6801 Industrial Road</t>
  </si>
  <si>
    <t>110000614979</t>
  </si>
  <si>
    <t>Washington University Medical School</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</si>
  <si>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</si>
  <si>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</si>
  <si>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</si>
  <si>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</si>
  <si>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</si>
  <si>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</si>
  <si>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</si>
  <si>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</si>
  <si>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</si>
  <si>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</si>
  <si>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</si>
  <si>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</si>
  <si>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</si>
  <si>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</si>
  <si>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</si>
  <si>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</si>
  <si>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</si>
  <si>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</si>
  <si>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</si>
  <si>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</si>
  <si>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</si>
  <si>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</si>
  <si>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</si>
  <si>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</si>
  <si>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</si>
  <si>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</si>
  <si>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</si>
  <si>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</si>
  <si>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</si>
  <si>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</si>
  <si>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</si>
  <si>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</si>
  <si>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</si>
  <si>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</si>
  <si>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</si>
  <si>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</si>
  <si>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</si>
  <si>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</si>
  <si>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</si>
  <si>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</si>
  <si>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</si>
  <si>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</si>
  <si>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</si>
  <si>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</si>
  <si>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</si>
  <si>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</si>
  <si>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</si>
  <si>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</si>
  <si>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</si>
  <si>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</si>
  <si>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</si>
  <si>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</si>
  <si>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</si>
  <si>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</si>
  <si>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</si>
  <si>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</si>
  <si>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</si>
  <si>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</si>
  <si>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</si>
  <si>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</si>
  <si>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</si>
  <si>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</si>
  <si>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</si>
  <si>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</si>
  <si>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</si>
  <si>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DODGE</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</si>
  <si>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</si>
  <si>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</si>
  <si>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</si>
  <si>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</si>
  <si>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</si>
  <si>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</si>
  <si>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</si>
  <si>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</si>
  <si>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</si>
  <si>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</si>
  <si>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</si>
  <si>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</si>
  <si>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</si>
  <si>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</si>
  <si>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</si>
  <si>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</si>
  <si>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</si>
  <si>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</si>
  <si>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</si>
  <si>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</si>
  <si>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</si>
  <si>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</si>
  <si>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</si>
  <si>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</si>
  <si>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</si>
  <si>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</si>
  <si>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</si>
  <si>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</si>
  <si>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</si>
  <si>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</si>
  <si>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</si>
  <si>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</si>
  <si>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</si>
  <si>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FM RD 1735</t>
  </si>
  <si>
    <t>110007381163</t>
  </si>
  <si>
    <t>Werner</t>
  </si>
  <si>
    <t>SOUTH AMBOY</t>
  </si>
  <si>
    <t>08879</t>
  </si>
  <si>
    <t>MAIN ST</t>
  </si>
  <si>
    <t>110040503880</t>
  </si>
  <si>
    <t>West Babylon Facility</t>
  </si>
  <si>
    <t>BAHAMA ST</t>
  </si>
  <si>
    <t>110070082484</t>
  </si>
  <si>
    <t>West Bay Compressor Station</t>
  </si>
  <si>
    <t>Plaquemines Parish</t>
  </si>
  <si>
    <t>70081</t>
  </si>
  <si>
    <t>110022398369</t>
  </si>
  <si>
    <t>West Campus Cogeneration Facility</t>
  </si>
  <si>
    <t>53701</t>
  </si>
  <si>
    <t>515 WALNUT ST</t>
  </si>
  <si>
    <t>110034185637</t>
  </si>
  <si>
    <t>West Contra Costa Sanitary Landfill</t>
  </si>
  <si>
    <t>1 Parr Road Blvd</t>
  </si>
  <si>
    <t>CONTRA COSTA</t>
  </si>
  <si>
    <t>110043973466</t>
  </si>
  <si>
    <t>West Cote Blanche Bay C B (Main)</t>
  </si>
  <si>
    <t>110007477391</t>
  </si>
  <si>
    <t>West County Energy Center</t>
  </si>
  <si>
    <t>LOXAHATCHEE</t>
  </si>
  <si>
    <t>33470</t>
  </si>
  <si>
    <t>20505 STATE RD 80</t>
  </si>
  <si>
    <t>110043795836</t>
  </si>
  <si>
    <t>West Cutthroat CPF-1</t>
  </si>
  <si>
    <t>2439 Edgemont Road</t>
  </si>
  <si>
    <t>110038438474</t>
  </si>
  <si>
    <t>West Cutthroat CPF-2</t>
  </si>
  <si>
    <t>400 Waller Road</t>
  </si>
  <si>
    <t>110070209528</t>
  </si>
  <si>
    <t>West Delta 106 A</t>
  </si>
  <si>
    <t>110055512324</t>
  </si>
  <si>
    <t>West Delta 109</t>
  </si>
  <si>
    <t>110055518480</t>
  </si>
  <si>
    <t>West Delta 30 P</t>
  </si>
  <si>
    <t>110070692580</t>
  </si>
  <si>
    <t>West Delta 31E</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</si>
  <si>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</si>
  <si>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</si>
  <si>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</si>
  <si>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</si>
  <si>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</si>
  <si>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</si>
  <si>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</si>
  <si>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</si>
  <si>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</si>
  <si>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</si>
  <si>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</si>
  <si>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</si>
  <si>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</si>
  <si>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</si>
  <si>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</si>
  <si>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</si>
  <si>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</si>
  <si>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</si>
  <si>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</si>
  <si>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</si>
  <si>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</si>
  <si>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</si>
  <si>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</si>
  <si>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</si>
  <si>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</si>
  <si>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</si>
  <si>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</si>
  <si>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</si>
  <si>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</si>
  <si>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</si>
  <si>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</si>
  <si>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</si>
  <si>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</si>
  <si>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</si>
  <si>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OUACHITA</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</si>
  <si>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</si>
  <si>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</si>
  <si>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</si>
  <si>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</si>
  <si>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</si>
  <si>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</si>
  <si>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</si>
  <si>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</si>
  <si>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</si>
  <si>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</si>
  <si>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</si>
  <si>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</si>
  <si>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</si>
  <si>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</si>
  <si>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</si>
  <si>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</si>
  <si>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</si>
  <si>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</si>
  <si>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</si>
  <si>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</si>
  <si>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</si>
  <si>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</si>
  <si>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</si>
  <si>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</si>
  <si>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</si>
  <si>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</si>
  <si>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</si>
  <si>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</si>
  <si>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</si>
  <si>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</si>
  <si>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</si>
  <si>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</si>
  <si>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</si>
  <si>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</si>
  <si>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</si>
  <si>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</si>
  <si>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</si>
  <si>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</si>
  <si>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</si>
  <si>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</si>
  <si>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</si>
  <si>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</si>
  <si>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</si>
  <si>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</si>
  <si>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</si>
  <si>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</si>
  <si>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</si>
  <si>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</si>
  <si>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</si>
  <si>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</si>
  <si>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</si>
  <si>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</si>
  <si>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</si>
  <si>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</si>
  <si>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</si>
  <si>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</si>
  <si>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</si>
  <si>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</si>
  <si>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</si>
  <si>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</si>
  <si>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</si>
  <si>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</si>
  <si>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</si>
  <si>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</si>
  <si>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</si>
  <si>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</si>
  <si>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</si>
  <si>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</si>
  <si>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</si>
  <si>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</si>
  <si>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</si>
  <si>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</si>
  <si>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</si>
  <si>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</si>
  <si>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</si>
  <si>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</si>
  <si>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</si>
  <si>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</si>
  <si>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</si>
  <si>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</si>
  <si>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</si>
  <si>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</si>
  <si>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</si>
  <si>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</si>
  <si>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</si>
  <si>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</si>
  <si>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</si>
  <si>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</si>
  <si>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</si>
  <si>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</si>
  <si>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</si>
  <si>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</si>
  <si>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</si>
  <si>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</si>
  <si>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</si>
  <si>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</si>
  <si>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</si>
  <si>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</si>
  <si>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</si>
  <si>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</si>
  <si>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</si>
  <si>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</si>
  <si>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</si>
  <si>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</si>
  <si>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</si>
  <si>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104 EAST RIVERSIDE ST</t>
  </si>
  <si>
    <t>Alleghany</t>
  </si>
  <si>
    <t>110001681243</t>
  </si>
  <si>
    <t>Westbrook Energy Center</t>
  </si>
  <si>
    <t>60 EISENHOWER DRIVE</t>
  </si>
  <si>
    <t>Westdale Compressor Station</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</si>
  <si>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</si>
  <si>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</si>
  <si>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</si>
  <si>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</si>
  <si>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</si>
  <si>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</si>
  <si>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</si>
  <si>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</si>
  <si>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</si>
  <si>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</si>
  <si>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</si>
  <si>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</si>
  <si>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</si>
  <si>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</si>
  <si>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</si>
  <si>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</si>
  <si>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</si>
  <si>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</si>
  <si>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</si>
  <si>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</si>
  <si>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</si>
  <si>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</si>
  <si>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</si>
  <si>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</si>
  <si>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</si>
  <si>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</si>
  <si>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</si>
  <si>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</si>
  <si>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</si>
  <si>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</si>
  <si>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</si>
  <si>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</si>
  <si>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</si>
  <si>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</si>
  <si>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</si>
  <si>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</si>
  <si>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</si>
  <si>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</si>
  <si>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</si>
  <si>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</si>
  <si>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</si>
  <si>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</si>
  <si>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</si>
  <si>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</si>
  <si>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</si>
  <si>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</si>
  <si>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</si>
  <si>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</si>
  <si>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</si>
  <si>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</si>
  <si>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</si>
  <si>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</si>
  <si>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</si>
  <si>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</si>
  <si>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</si>
  <si>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</si>
  <si>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</si>
  <si>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</si>
  <si>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</si>
  <si>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</si>
  <si>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</si>
  <si>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</si>
  <si>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</si>
  <si>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</si>
  <si>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</si>
  <si>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</si>
  <si>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</si>
  <si>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</si>
  <si>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</si>
  <si>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</si>
  <si>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</si>
  <si>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</si>
  <si>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</si>
  <si>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</si>
  <si>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</si>
  <si>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</si>
  <si>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</si>
  <si>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</si>
  <si>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</si>
  <si>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</si>
  <si>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</si>
  <si>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</si>
  <si>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</si>
  <si>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</si>
  <si>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</si>
  <si>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</si>
  <si>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</si>
  <si>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</si>
  <si>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</si>
  <si>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</si>
  <si>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</si>
  <si>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</si>
  <si>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</si>
  <si>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</si>
  <si>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</si>
  <si>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</si>
  <si>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</si>
  <si>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</si>
  <si>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</si>
  <si>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</si>
  <si>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</si>
  <si>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</si>
  <si>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</si>
  <si>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</si>
  <si>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</si>
  <si>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</si>
  <si>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</si>
  <si>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</si>
  <si>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</si>
  <si>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</si>
  <si>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</si>
  <si>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</si>
  <si>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</si>
  <si>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</si>
  <si>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</si>
  <si>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</si>
  <si>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</si>
  <si>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</si>
  <si>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</si>
  <si>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</si>
  <si>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</si>
  <si>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</si>
  <si>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</si>
  <si>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</si>
  <si>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</si>
  <si>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</si>
  <si>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</si>
  <si>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</si>
  <si>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</si>
  <si>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</si>
  <si>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110000555550</t>
  </si>
  <si>
    <t>WholeStone Farms Cooperative</t>
  </si>
  <si>
    <t>900 South Platte Avenue</t>
  </si>
  <si>
    <t>110000604944</t>
  </si>
  <si>
    <t>Widows Creek</t>
  </si>
  <si>
    <t>2800 STEAM PLANT RD</t>
  </si>
  <si>
    <t>110043810926</t>
  </si>
  <si>
    <t>Wieland Rolled Products North America</t>
  </si>
  <si>
    <t>305 LEWIS &amp; CLARK BLVD.</t>
  </si>
  <si>
    <t>110069619899</t>
  </si>
  <si>
    <t>Wild Basin Gas Processing and Crude Handling Facility</t>
  </si>
  <si>
    <t>12170 31st Street NW</t>
  </si>
  <si>
    <t>110021301866</t>
  </si>
  <si>
    <t>Wild Goose Storage, LLC</t>
  </si>
  <si>
    <t>95948</t>
  </si>
  <si>
    <t>2780 West Liberty Rd.</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</si>
  <si>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</si>
  <si>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</si>
  <si>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</si>
  <si>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</si>
  <si>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</si>
  <si>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</si>
  <si>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</si>
  <si>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</si>
  <si>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</si>
  <si>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</si>
  <si>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</si>
  <si>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</si>
  <si>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</si>
  <si>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</si>
  <si>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</si>
  <si>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</si>
  <si>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</si>
  <si>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</si>
  <si>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</si>
  <si>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</si>
  <si>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</si>
  <si>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</si>
  <si>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</si>
  <si>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</si>
  <si>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</si>
  <si>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</si>
  <si>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</si>
  <si>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</si>
  <si>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</si>
  <si>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</si>
  <si>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</si>
  <si>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</si>
  <si>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</si>
  <si>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</si>
  <si>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</si>
  <si>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</si>
  <si>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</si>
  <si>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</si>
  <si>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</si>
  <si>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</si>
  <si>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</si>
  <si>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</si>
  <si>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</si>
  <si>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</si>
  <si>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</si>
  <si>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</si>
  <si>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</si>
  <si>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</si>
  <si>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</si>
  <si>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</si>
  <si>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</si>
  <si>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</si>
  <si>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</si>
  <si>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</si>
  <si>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</si>
  <si>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Boling</t>
  </si>
  <si>
    <t>2020 County Road 103</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</si>
  <si>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</si>
  <si>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</si>
  <si>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</si>
  <si>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</si>
  <si>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</si>
  <si>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</si>
  <si>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</si>
  <si>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</si>
  <si>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</si>
  <si>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</si>
  <si>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</si>
  <si>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</si>
  <si>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</si>
  <si>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</si>
  <si>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</si>
  <si>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</si>
  <si>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</si>
  <si>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</si>
  <si>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</si>
  <si>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</si>
  <si>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</si>
  <si>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</si>
  <si>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</si>
  <si>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</si>
  <si>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</si>
  <si>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</si>
  <si>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</si>
  <si>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</si>
  <si>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</si>
  <si>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</si>
  <si>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</si>
  <si>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</si>
  <si>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</si>
  <si>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</si>
  <si>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</si>
  <si>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</si>
  <si>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</si>
  <si>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</si>
  <si>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</si>
  <si>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</si>
  <si>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</si>
  <si>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110013682452</t>
  </si>
  <si>
    <t>Wolfskill Energy Center</t>
  </si>
  <si>
    <t>2425 CORDELIA ROAD</t>
  </si>
  <si>
    <t>110037598784</t>
  </si>
  <si>
    <t>Womack</t>
  </si>
  <si>
    <t>110043971333</t>
  </si>
  <si>
    <t>Wonsits Valley Compressor Station</t>
  </si>
  <si>
    <t>110070543159</t>
  </si>
  <si>
    <t>Wood Island Waste Management Sanitary Landfill</t>
  </si>
  <si>
    <t>WETMORE</t>
  </si>
  <si>
    <t>49896</t>
  </si>
  <si>
    <t>EAST 10081 STATE HIGHWAY M-28 EAST</t>
  </si>
  <si>
    <t>110006402605</t>
  </si>
  <si>
    <t>Wood River Power Station</t>
  </si>
  <si>
    <t>#1 CHESSEN LANE</t>
  </si>
  <si>
    <t>110046120194</t>
  </si>
  <si>
    <t>Woodall Gas Plant</t>
  </si>
  <si>
    <t>15853 FM277</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</si>
  <si>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</si>
  <si>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</si>
  <si>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</si>
  <si>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</si>
  <si>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</si>
  <si>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</si>
  <si>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</si>
  <si>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</si>
  <si>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</si>
  <si>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</si>
  <si>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</si>
  <si>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</si>
  <si>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</si>
  <si>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</si>
  <si>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</si>
  <si>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</si>
  <si>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</si>
  <si>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</si>
  <si>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</si>
  <si>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</si>
  <si>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</si>
  <si>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110046120149</t>
  </si>
  <si>
    <t>Woodsboro Plant</t>
  </si>
  <si>
    <t>Woodsboro</t>
  </si>
  <si>
    <t>78393</t>
  </si>
  <si>
    <t>224 Levien Rd.</t>
  </si>
  <si>
    <t>REFUGIO COUNTY</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</si>
  <si>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</si>
  <si>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</si>
  <si>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</si>
  <si>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</si>
  <si>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</si>
  <si>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</si>
  <si>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</si>
  <si>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</si>
  <si>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</si>
  <si>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</si>
  <si>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</si>
  <si>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</si>
  <si>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</si>
  <si>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</si>
  <si>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</si>
  <si>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</si>
  <si>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</si>
  <si>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</si>
  <si>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</si>
  <si>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</si>
  <si>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</si>
  <si>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</si>
  <si>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6303 County Road 10</t>
  </si>
  <si>
    <t>110012055060</t>
  </si>
  <si>
    <t>Worthington Landfill</t>
  </si>
  <si>
    <t>8226 N 500 W</t>
  </si>
  <si>
    <t>110006048543</t>
  </si>
  <si>
    <t>Wrenshall LNG Storage</t>
  </si>
  <si>
    <t>Wrenshall</t>
  </si>
  <si>
    <t>55797</t>
  </si>
  <si>
    <t>2301 County Road 1</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</si>
  <si>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</si>
  <si>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</si>
  <si>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</si>
  <si>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</si>
  <si>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</si>
  <si>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</si>
  <si>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</si>
  <si>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</si>
  <si>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</si>
  <si>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</si>
  <si>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</si>
  <si>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</si>
  <si>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</si>
  <si>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</si>
  <si>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</si>
  <si>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</si>
  <si>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</si>
  <si>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</si>
  <si>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</si>
  <si>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</si>
  <si>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</si>
  <si>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</si>
  <si>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</si>
  <si>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</si>
  <si>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</si>
  <si>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</si>
  <si>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</si>
  <si>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</si>
  <si>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</si>
  <si>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</si>
  <si>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</si>
  <si>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</si>
  <si>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</si>
  <si>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</si>
  <si>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</si>
  <si>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</si>
  <si>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110007903858</t>
  </si>
  <si>
    <t>XTO - Castle Valley</t>
  </si>
  <si>
    <t>Price</t>
  </si>
  <si>
    <t>84501</t>
  </si>
  <si>
    <t>3460 S. 3350 West</t>
  </si>
  <si>
    <t>110043795621</t>
  </si>
  <si>
    <t>XTO - Chandler Station</t>
  </si>
  <si>
    <t>LEON</t>
  </si>
  <si>
    <t>110056383328</t>
  </si>
  <si>
    <t>XTO - Cook Compressor Station</t>
  </si>
  <si>
    <t>833 Saybrook Road</t>
  </si>
  <si>
    <t>CARTER</t>
  </si>
  <si>
    <t>110055509285</t>
  </si>
  <si>
    <t>XTO - Cotton Cove</t>
  </si>
  <si>
    <t>10055 Morris Dido Newark Rd</t>
  </si>
  <si>
    <t>110000538473</t>
  </si>
  <si>
    <t>XTO - Cotton Valley Gas Plant</t>
  </si>
  <si>
    <t>Cotton Valley</t>
  </si>
  <si>
    <t>1256 Marathon Rd</t>
  </si>
  <si>
    <t>110070081915</t>
  </si>
  <si>
    <t>XTO - Farrar Plant</t>
  </si>
  <si>
    <t>3784 FM Rd 39</t>
  </si>
  <si>
    <t>110043803097</t>
  </si>
  <si>
    <t>XTO - Fat Boy Station</t>
  </si>
  <si>
    <t>1700 Tarver Rd</t>
  </si>
  <si>
    <t>110014399472</t>
  </si>
  <si>
    <t>XTO - HILL RANCH #1</t>
  </si>
  <si>
    <t>81091</t>
  </si>
  <si>
    <t>110056383382</t>
  </si>
  <si>
    <t>XTO - Hattieville Compressor Station</t>
  </si>
  <si>
    <t>110070082107</t>
  </si>
  <si>
    <t>XTO - Jefferson Township Station</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</si>
  <si>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</si>
  <si>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</si>
  <si>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</si>
  <si>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</si>
  <si>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</si>
  <si>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</si>
  <si>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</si>
  <si>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</si>
  <si>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</si>
  <si>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</si>
  <si>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</si>
  <si>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</si>
  <si>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</si>
  <si>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</si>
  <si>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</si>
  <si>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</si>
  <si>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</si>
  <si>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</si>
  <si>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</si>
  <si>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</si>
  <si>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</si>
  <si>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</si>
  <si>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</si>
  <si>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</si>
  <si>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</si>
  <si>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</si>
  <si>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</si>
  <si>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</si>
  <si>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</si>
  <si>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</si>
  <si>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</si>
  <si>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</si>
  <si>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</si>
  <si>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</si>
  <si>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</si>
  <si>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</si>
  <si>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</si>
  <si>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</si>
  <si>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</si>
  <si>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</si>
  <si>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</si>
  <si>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</si>
  <si>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</si>
  <si>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</si>
  <si>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</si>
  <si>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</si>
  <si>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</si>
  <si>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</si>
  <si>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</si>
  <si>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</si>
  <si>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</si>
  <si>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</si>
  <si>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</si>
  <si>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</si>
  <si>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</si>
  <si>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</si>
  <si>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</si>
  <si>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</si>
  <si>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</si>
  <si>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</si>
  <si>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</si>
  <si>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</si>
  <si>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</si>
  <si>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</si>
  <si>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</si>
  <si>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</si>
  <si>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</si>
  <si>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</si>
  <si>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</si>
  <si>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</si>
  <si>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</si>
  <si>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</si>
  <si>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</si>
  <si>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</si>
  <si>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</si>
  <si>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</si>
  <si>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</si>
  <si>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</si>
  <si>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</si>
  <si>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</si>
  <si>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</si>
  <si>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</si>
  <si>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</si>
  <si>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</si>
  <si>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</si>
  <si>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</si>
  <si>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</si>
  <si>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</si>
  <si>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</si>
  <si>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</si>
  <si>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</si>
  <si>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</si>
  <si>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</si>
  <si>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</si>
  <si>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</si>
  <si>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</si>
  <si>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</si>
  <si>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</si>
  <si>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</si>
  <si>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</si>
  <si>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</si>
  <si>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</si>
  <si>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</si>
  <si>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</si>
  <si>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</si>
  <si>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</si>
  <si>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</si>
  <si>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</si>
  <si>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</si>
  <si>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</si>
  <si>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</si>
  <si>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</si>
  <si>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</si>
  <si>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</si>
  <si>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</si>
  <si>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</si>
  <si>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</si>
  <si>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</si>
  <si>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</si>
  <si>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</si>
  <si>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</si>
  <si>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</si>
  <si>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</si>
  <si>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</si>
  <si>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</si>
  <si>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</si>
  <si>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</si>
  <si>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</si>
  <si>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</si>
  <si>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</si>
  <si>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</si>
  <si>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</si>
  <si>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</si>
  <si>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</si>
  <si>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</si>
  <si>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</si>
  <si>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</si>
  <si>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</si>
  <si>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</si>
  <si>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</si>
  <si>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</si>
  <si>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</si>
  <si>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</si>
  <si>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110055515900</t>
  </si>
  <si>
    <t>Yoakum Cryogenic Plant</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</si>
  <si>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</si>
  <si>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</si>
  <si>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</si>
  <si>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</si>
  <si>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</si>
  <si>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</si>
  <si>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</si>
  <si>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</si>
  <si>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</si>
  <si>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</si>
  <si>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</si>
  <si>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</si>
  <si>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</si>
  <si>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</si>
  <si>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</si>
  <si>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</si>
  <si>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</si>
  <si>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</si>
  <si>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</si>
  <si>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</si>
  <si>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</si>
  <si>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</si>
  <si>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</si>
  <si>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</si>
  <si>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</si>
  <si>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</si>
  <si>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</si>
  <si>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</si>
  <si>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SUTTER</t>
  </si>
  <si>
    <t>Yuba City Energy Center</t>
  </si>
  <si>
    <t>875 NORTH WALTON AVE</t>
  </si>
  <si>
    <t>110043972877</t>
  </si>
  <si>
    <t>Yucca Compressor Station</t>
  </si>
  <si>
    <t>110001695407</t>
  </si>
  <si>
    <t>Yucca Power Plant</t>
  </si>
  <si>
    <t>7522 S SOMERTON AVE</t>
  </si>
  <si>
    <t>110059777120</t>
  </si>
  <si>
    <t>ZIA II GAS PLANT</t>
  </si>
  <si>
    <t>Lea County</t>
  </si>
  <si>
    <t>110070082121</t>
  </si>
  <si>
    <t>ZICK Compressor Station</t>
  </si>
  <si>
    <t>147 Russel Rd</t>
  </si>
  <si>
    <t>110063745345</t>
  </si>
  <si>
    <t>ZINNIA COMPRESSOR STATION</t>
  </si>
  <si>
    <t>110023014003</t>
  </si>
  <si>
    <t>ZYBACH CRYOGENIC PLANT</t>
  </si>
  <si>
    <t>16475 FM 1046</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</si>
  <si>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</si>
  <si>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</si>
  <si>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</si>
  <si>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</si>
  <si>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</si>
  <si>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</si>
  <si>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</si>
  <si>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</si>
  <si>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</si>
  <si>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</si>
  <si>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</si>
  <si>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</si>
  <si>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</si>
  <si>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</si>
  <si>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</si>
  <si>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</si>
  <si>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</si>
  <si>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</si>
  <si>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</si>
  <si>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</si>
  <si>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</si>
  <si>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</si>
  <si>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38061.9</t>
  </si>
  <si>
    <t>113057.7</t>
  </si>
  <si>
    <t>162409.2</t>
  </si>
  <si>
    <t>ST PAUL</t>
  </si>
  <si>
    <t>3M CENTER</t>
  </si>
  <si>
    <t>110009423203</t>
  </si>
  <si>
    <t>A-Gas US Inc</t>
  </si>
  <si>
    <t>1100 Haskins Rd</t>
  </si>
  <si>
    <t>confidential</t>
  </si>
  <si>
    <t>9646469.6854</t>
  </si>
  <si>
    <t>10447925.47</t>
  </si>
  <si>
    <t>10133183</t>
  </si>
  <si>
    <t>9382436</t>
  </si>
  <si>
    <t>9768704.2585614</t>
  </si>
  <si>
    <t>9557779.3694</t>
  </si>
  <si>
    <t>9157648.577535</t>
  </si>
  <si>
    <t>9578324.3445757</t>
  </si>
  <si>
    <t>110043813086</t>
  </si>
  <si>
    <t>ALTAIR PARTNERS LP</t>
  </si>
  <si>
    <t>MILLBURN</t>
  </si>
  <si>
    <t>07041</t>
  </si>
  <si>
    <t>343 MILLBURN AVE</t>
  </si>
  <si>
    <t>1211725.0951145</t>
  </si>
  <si>
    <t>1196242.1484378</t>
  </si>
  <si>
    <t>1169887.675898</t>
  </si>
  <si>
    <t>1279188.8</t>
  </si>
  <si>
    <t>1206225.5</t>
  </si>
  <si>
    <t>1246791.5</t>
  </si>
  <si>
    <t>1278854.2</t>
  </si>
  <si>
    <t>1194508.6111915</t>
  </si>
  <si>
    <t>1495844</t>
  </si>
  <si>
    <t>AMERICAN REFINING GROUP INC - IMPORT/EXPORT</t>
  </si>
  <si>
    <t>77 NORTH KENDALL AVE</t>
  </si>
  <si>
    <t>MM-IMP,MM-EXP</t>
  </si>
  <si>
    <t>81108.2997412</t>
  </si>
  <si>
    <t>81210.3728562</t>
  </si>
  <si>
    <t>69016.2702379</t>
  </si>
  <si>
    <t>66320.8</t>
  </si>
  <si>
    <t>59904.6</t>
  </si>
  <si>
    <t>62074</t>
  </si>
  <si>
    <t>57766.2</t>
  </si>
  <si>
    <t>58944.4337671</t>
  </si>
  <si>
    <t>AOT Energy Americas LLC</t>
  </si>
  <si>
    <t>77057</t>
  </si>
  <si>
    <t>5847 San Felipe Street; Suite 2850</t>
  </si>
  <si>
    <t>MM-EXP,MM-IMP</t>
  </si>
  <si>
    <t>243242.06</t>
  </si>
  <si>
    <t>311830.7</t>
  </si>
  <si>
    <t>110043482610</t>
  </si>
  <si>
    <t>ATLANTIC TRADING &amp; MARKETING, INC.</t>
  </si>
  <si>
    <t>5847 SAN FELIPE, SUITE 2100</t>
  </si>
  <si>
    <t>10882968</t>
  </si>
  <si>
    <t>11341166</t>
  </si>
  <si>
    <t>24701212.9</t>
  </si>
  <si>
    <t>10269290.4</t>
  </si>
  <si>
    <t>6698746.2</t>
  </si>
  <si>
    <t>110055509365</t>
  </si>
  <si>
    <t>AUSTIN UTILITIES</t>
  </si>
  <si>
    <t>1908 14th St NE</t>
  </si>
  <si>
    <t>147007.7</t>
  </si>
  <si>
    <t>140868.2</t>
  </si>
  <si>
    <t>131727.1</t>
  </si>
  <si>
    <t>124000.5</t>
  </si>
  <si>
    <t>125762.8</t>
  </si>
  <si>
    <t>140094.4392</t>
  </si>
  <si>
    <t>138333.2128</t>
  </si>
  <si>
    <t>119245.3</t>
  </si>
  <si>
    <t>131172</t>
  </si>
  <si>
    <t>6400567.5</t>
  </si>
  <si>
    <t>6634536</t>
  </si>
  <si>
    <t>7234894.6</t>
  </si>
  <si>
    <t>5809902</t>
  </si>
  <si>
    <t>5120819.5</t>
  </si>
  <si>
    <t>5406010.3</t>
  </si>
  <si>
    <t>5021155.8</t>
  </si>
  <si>
    <t>5880127.6</t>
  </si>
  <si>
    <t>6228171.1</t>
  </si>
  <si>
    <t>110000356347</t>
  </si>
  <si>
    <t>Accella Polyurethane Systems</t>
  </si>
  <si>
    <t>Cartersville</t>
  </si>
  <si>
    <t>100 Enterprise Drive</t>
  </si>
  <si>
    <t>110069374670</t>
  </si>
  <si>
    <t>Advance Auto Parts</t>
  </si>
  <si>
    <t>24012</t>
  </si>
  <si>
    <t>5008 Airport Road</t>
  </si>
  <si>
    <t>88090.8</t>
  </si>
  <si>
    <t>126975.9</t>
  </si>
  <si>
    <t>136830.8</t>
  </si>
  <si>
    <t>159257.9</t>
  </si>
  <si>
    <t>185420.7</t>
  </si>
  <si>
    <t>209520.4</t>
  </si>
  <si>
    <t>110069318688</t>
  </si>
  <si>
    <t>Aerosol Gas Company</t>
  </si>
  <si>
    <t>San Ramon</t>
  </si>
  <si>
    <t>94583</t>
  </si>
  <si>
    <t>2440 Camino Ramon, Suite 254,</t>
  </si>
  <si>
    <t>110000562935</t>
  </si>
  <si>
    <t>Air Liquide Electronics U.S. LP</t>
  </si>
  <si>
    <t>Morrisville</t>
  </si>
  <si>
    <t>19 Steel Road West</t>
  </si>
  <si>
    <t>110043798352</t>
  </si>
  <si>
    <t>Airgas USA, LLC</t>
  </si>
  <si>
    <t>77041</t>
  </si>
  <si>
    <t>12800 West Little York Rd</t>
  </si>
  <si>
    <t>110005667279</t>
  </si>
  <si>
    <t>Albany Water, Gas and Light Commission</t>
  </si>
  <si>
    <t>31701</t>
  </si>
  <si>
    <t>207 Pine Ave.</t>
  </si>
  <si>
    <t>272368</t>
  </si>
  <si>
    <t>300155</t>
  </si>
  <si>
    <t>278935.7</t>
  </si>
  <si>
    <t>248947.3</t>
  </si>
  <si>
    <t>256530.3</t>
  </si>
  <si>
    <t>255947.2</t>
  </si>
  <si>
    <t>269199.5</t>
  </si>
  <si>
    <t>245718.3</t>
  </si>
  <si>
    <t>248794.2</t>
  </si>
  <si>
    <t>-122694.2494237</t>
  </si>
  <si>
    <t>110010724216</t>
  </si>
  <si>
    <t>Ameren Illinois</t>
  </si>
  <si>
    <t>300 Liberty Street</t>
  </si>
  <si>
    <t>9929446</t>
  </si>
  <si>
    <t>9883948.3</t>
  </si>
  <si>
    <t>8941875.4</t>
  </si>
  <si>
    <t>9093778.2</t>
  </si>
  <si>
    <t>8617114.7</t>
  </si>
  <si>
    <t>9922205.9</t>
  </si>
  <si>
    <t>9596364.7</t>
  </si>
  <si>
    <t>8303444.3</t>
  </si>
  <si>
    <t>8807084.1</t>
  </si>
  <si>
    <t>110011771948</t>
  </si>
  <si>
    <t>Ameren Missouri</t>
  </si>
  <si>
    <t>63103</t>
  </si>
  <si>
    <t>1901 Chouteau Avenue</t>
  </si>
  <si>
    <t>1204570</t>
  </si>
  <si>
    <t>1174531.1</t>
  </si>
  <si>
    <t>961874.1</t>
  </si>
  <si>
    <t>954288.9</t>
  </si>
  <si>
    <t>939624.7</t>
  </si>
  <si>
    <t>1043575.2</t>
  </si>
  <si>
    <t>1052741.9</t>
  </si>
  <si>
    <t>843965.8</t>
  </si>
  <si>
    <t>915778.8</t>
  </si>
  <si>
    <t>110010597755</t>
  </si>
  <si>
    <t>American Honda Motor Co., Inc</t>
  </si>
  <si>
    <t>Torrance</t>
  </si>
  <si>
    <t>90501</t>
  </si>
  <si>
    <t>1919 Torrance Blvd</t>
  </si>
  <si>
    <t>110025243500</t>
  </si>
  <si>
    <t>Anderes Oil, Inc.</t>
  </si>
  <si>
    <t>Ketchikan</t>
  </si>
  <si>
    <t>99901</t>
  </si>
  <si>
    <t>900 Stedman St</t>
  </si>
  <si>
    <t>KETCHIKAN GATEWAY BOROUGH</t>
  </si>
  <si>
    <t>MM-IMP</t>
  </si>
  <si>
    <t>466798</t>
  </si>
  <si>
    <t>585476</t>
  </si>
  <si>
    <t>500272</t>
  </si>
  <si>
    <t>110055508464</t>
  </si>
  <si>
    <t>Apex Oil Company, Inc.</t>
  </si>
  <si>
    <t>Clayton</t>
  </si>
  <si>
    <t>63105</t>
  </si>
  <si>
    <t>8235 forsyth Blvd. Suite 400</t>
  </si>
  <si>
    <t>110025098249</t>
  </si>
  <si>
    <t>Arkansas Oklahoma Gas Corp (AR)</t>
  </si>
  <si>
    <t>72903</t>
  </si>
  <si>
    <t>5030 South S Street</t>
  </si>
  <si>
    <t>418884.3</t>
  </si>
  <si>
    <t>427899.3</t>
  </si>
  <si>
    <t>360253.1</t>
  </si>
  <si>
    <t>372551</t>
  </si>
  <si>
    <t>408195.9</t>
  </si>
  <si>
    <t>510488.4</t>
  </si>
  <si>
    <t>524484.6</t>
  </si>
  <si>
    <t>462804.3</t>
  </si>
  <si>
    <t>475167.7</t>
  </si>
  <si>
    <t>110025080267</t>
  </si>
  <si>
    <t>Arkansas Oklahoma Gas Corp (OK)</t>
  </si>
  <si>
    <t>116322.1</t>
  </si>
  <si>
    <t>90643.5</t>
  </si>
  <si>
    <t>74827.1</t>
  </si>
  <si>
    <t>79241.8</t>
  </si>
  <si>
    <t>85619.4</t>
  </si>
  <si>
    <t>79435.6008</t>
  </si>
  <si>
    <t>88309.5</t>
  </si>
  <si>
    <t>71056.6</t>
  </si>
  <si>
    <t>89147.8</t>
  </si>
  <si>
    <t>110000876071</t>
  </si>
  <si>
    <t>King of Prussia</t>
  </si>
  <si>
    <t>900 First Avenue</t>
  </si>
  <si>
    <t>1418482.3</t>
  </si>
  <si>
    <t>1326880.1</t>
  </si>
  <si>
    <t>1196339.6</t>
  </si>
  <si>
    <t>1322984.7</t>
  </si>
  <si>
    <t>1546737.7</t>
  </si>
  <si>
    <t>1442572.1</t>
  </si>
  <si>
    <t>1323525.3</t>
  </si>
  <si>
    <t>1689934.1</t>
  </si>
  <si>
    <t>1452280.8</t>
  </si>
  <si>
    <t>Aspen Refrigerants, Inc.</t>
  </si>
  <si>
    <t>30339</t>
  </si>
  <si>
    <t>5211 Industrial Ct., SE</t>
  </si>
  <si>
    <t>110054078065</t>
  </si>
  <si>
    <t>Astra Oil Company LLC</t>
  </si>
  <si>
    <t>5847 San Felipe Street</t>
  </si>
  <si>
    <t>939709.8</t>
  </si>
  <si>
    <t>655108.7011</t>
  </si>
  <si>
    <t>1129103.1</t>
  </si>
  <si>
    <t>1713393.8</t>
  </si>
  <si>
    <t>1719069.9</t>
  </si>
  <si>
    <t>11716337</t>
  </si>
  <si>
    <t>12504973.3</t>
  </si>
  <si>
    <t>10809655</t>
  </si>
  <si>
    <t>10847331.8</t>
  </si>
  <si>
    <t>10999761</t>
  </si>
  <si>
    <t>12317219.9576</t>
  </si>
  <si>
    <t>11957960.8512</t>
  </si>
  <si>
    <t>10640014.9</t>
  </si>
  <si>
    <t>11207028.6</t>
  </si>
  <si>
    <t>110025362195</t>
  </si>
  <si>
    <t>Atmore Utilities Board</t>
  </si>
  <si>
    <t>36504</t>
  </si>
  <si>
    <t>201 East Louisville Ave.</t>
  </si>
  <si>
    <t>27175</t>
  </si>
  <si>
    <t>24732.3</t>
  </si>
  <si>
    <t>24058.1</t>
  </si>
  <si>
    <t>25186</t>
  </si>
  <si>
    <t>23315</t>
  </si>
  <si>
    <t>25592.4</t>
  </si>
  <si>
    <t>31734.3</t>
  </si>
  <si>
    <t>31255.1</t>
  </si>
  <si>
    <t>34155.7</t>
  </si>
  <si>
    <t>110070081906</t>
  </si>
  <si>
    <t>Atmos Energy Corporation - Colorado</t>
  </si>
  <si>
    <t>1083330.3</t>
  </si>
  <si>
    <t>980799.2</t>
  </si>
  <si>
    <t>932937.8</t>
  </si>
  <si>
    <t>940864.3</t>
  </si>
  <si>
    <t>921564.6</t>
  </si>
  <si>
    <t>998804.5</t>
  </si>
  <si>
    <t>1028177.8</t>
  </si>
  <si>
    <t>933875.6</t>
  </si>
  <si>
    <t>988364.7</t>
  </si>
  <si>
    <t>Atmos Energy Corporation - Kansas</t>
  </si>
  <si>
    <t>1151075.4</t>
  </si>
  <si>
    <t>1108590.8</t>
  </si>
  <si>
    <t>1304117.8</t>
  </si>
  <si>
    <t>1276439.3</t>
  </si>
  <si>
    <t>1346733.4</t>
  </si>
  <si>
    <t>1499659.6</t>
  </si>
  <si>
    <t>1343346.2</t>
  </si>
  <si>
    <t>1059358.5</t>
  </si>
  <si>
    <t>1124447.2</t>
  </si>
  <si>
    <t>Atmos Energy Corporation - Kentucky</t>
  </si>
  <si>
    <t>2755656.6</t>
  </si>
  <si>
    <t>2717780.5</t>
  </si>
  <si>
    <t>2429303.4</t>
  </si>
  <si>
    <t>2469005.6</t>
  </si>
  <si>
    <t>2622994.6</t>
  </si>
  <si>
    <t>2790570.9</t>
  </si>
  <si>
    <t>2486687.7</t>
  </si>
  <si>
    <t>2206537.5</t>
  </si>
  <si>
    <t>2339898.7</t>
  </si>
  <si>
    <t>Atmos Energy Corporation - Louisiana</t>
  </si>
  <si>
    <t>2011537.9</t>
  </si>
  <si>
    <t>2317295.4</t>
  </si>
  <si>
    <t>1976800.4</t>
  </si>
  <si>
    <t>1413030.3</t>
  </si>
  <si>
    <t>1545343.5</t>
  </si>
  <si>
    <t>1732480.8</t>
  </si>
  <si>
    <t>1497894.1</t>
  </si>
  <si>
    <t>1328911.4</t>
  </si>
  <si>
    <t>1594092.6</t>
  </si>
  <si>
    <t>Atmos Energy Corporation - Mississippi</t>
  </si>
  <si>
    <t>2071227.8</t>
  </si>
  <si>
    <t>2142973</t>
  </si>
  <si>
    <t>1864297.9</t>
  </si>
  <si>
    <t>1834227.2</t>
  </si>
  <si>
    <t>1937900.6</t>
  </si>
  <si>
    <t>2208472.9</t>
  </si>
  <si>
    <t>2027105.2</t>
  </si>
  <si>
    <t>1722806.2</t>
  </si>
  <si>
    <t>1896206.2</t>
  </si>
  <si>
    <t>Atmos Energy Corporation - Tennessee</t>
  </si>
  <si>
    <t>1441421.2</t>
  </si>
  <si>
    <t>1483615.2</t>
  </si>
  <si>
    <t>1282781.6</t>
  </si>
  <si>
    <t>1213020.7</t>
  </si>
  <si>
    <t>1320748</t>
  </si>
  <si>
    <t>1196437.2</t>
  </si>
  <si>
    <t>1076379.9</t>
  </si>
  <si>
    <t>1192142.8</t>
  </si>
  <si>
    <t>Atmos Energy Corporation - Texas</t>
  </si>
  <si>
    <t>14479270.2</t>
  </si>
  <si>
    <t>14398493.5</t>
  </si>
  <si>
    <t>11805980.2</t>
  </si>
  <si>
    <t>12085283.3</t>
  </si>
  <si>
    <t>13573634</t>
  </si>
  <si>
    <t>14764608.7</t>
  </si>
  <si>
    <t>13635489.8</t>
  </si>
  <si>
    <t>11922847.9</t>
  </si>
  <si>
    <t>12805340</t>
  </si>
  <si>
    <t>Atmos Energy Corporation- Virginia</t>
  </si>
  <si>
    <t>572781.9</t>
  </si>
  <si>
    <t>602598.5</t>
  </si>
  <si>
    <t>488947.5</t>
  </si>
  <si>
    <t>406413.9</t>
  </si>
  <si>
    <t>405246.5</t>
  </si>
  <si>
    <t>445258.3</t>
  </si>
  <si>
    <t>428801.6</t>
  </si>
  <si>
    <t>369116.4</t>
  </si>
  <si>
    <t>375731.2</t>
  </si>
  <si>
    <t>110070081950</t>
  </si>
  <si>
    <t>AutoZone Parts Inc.</t>
  </si>
  <si>
    <t>123 South Front Street, Dept 8190</t>
  </si>
  <si>
    <t>110069709113</t>
  </si>
  <si>
    <t>Avista Corporation-ID</t>
  </si>
  <si>
    <t>Spokane</t>
  </si>
  <si>
    <t>99220</t>
  </si>
  <si>
    <t>1411 E Mission</t>
  </si>
  <si>
    <t>808666.9</t>
  </si>
  <si>
    <t>686008.1</t>
  </si>
  <si>
    <t>754987.9</t>
  </si>
  <si>
    <t>683790.2</t>
  </si>
  <si>
    <t>608430.9</t>
  </si>
  <si>
    <t>626200.8</t>
  </si>
  <si>
    <t>646998.6</t>
  </si>
  <si>
    <t>633423.1</t>
  </si>
  <si>
    <t>662902.2</t>
  </si>
  <si>
    <t>Avista Corporation-OR</t>
  </si>
  <si>
    <t>713540.5</t>
  </si>
  <si>
    <t>684134.1</t>
  </si>
  <si>
    <t>710266</t>
  </si>
  <si>
    <t>640506.6</t>
  </si>
  <si>
    <t>634707.4</t>
  </si>
  <si>
    <t>616211.6</t>
  </si>
  <si>
    <t>676820.5</t>
  </si>
  <si>
    <t>624058.3</t>
  </si>
  <si>
    <t>641917.5</t>
  </si>
  <si>
    <t>Avista Corporation-WA</t>
  </si>
  <si>
    <t>1411 E. Mission</t>
  </si>
  <si>
    <t>1531516.3</t>
  </si>
  <si>
    <t>1393344.5</t>
  </si>
  <si>
    <t>1455760.5</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</si>
  <si>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</si>
  <si>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</si>
  <si>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</si>
  <si>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</si>
  <si>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</si>
  <si>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</si>
  <si>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</si>
  <si>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</si>
  <si>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</si>
  <si>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</si>
  <si>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</si>
  <si>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</si>
  <si>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</si>
  <si>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</si>
  <si>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</si>
  <si>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</si>
  <si>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 Petrochemicals Limited Liability Corp</t>
  </si>
  <si>
    <t>7501 Gulfway Dr</t>
  </si>
  <si>
    <t>13249.2</t>
  </si>
  <si>
    <t>20752.6</t>
  </si>
  <si>
    <t>31732.6</t>
  </si>
  <si>
    <t>28342</t>
  </si>
  <si>
    <t>34919.1</t>
  </si>
  <si>
    <t>31990.4</t>
  </si>
  <si>
    <t>42111.5</t>
  </si>
  <si>
    <t>43424.5</t>
  </si>
  <si>
    <t>110024375861</t>
  </si>
  <si>
    <t>BERKSHIRE GAS PITTSFIELD</t>
  </si>
  <si>
    <t>115 Chesire Rd.</t>
  </si>
  <si>
    <t>593194.7</t>
  </si>
  <si>
    <t>616495.1</t>
  </si>
  <si>
    <t>613110.4</t>
  </si>
  <si>
    <t>634210.7</t>
  </si>
  <si>
    <t>662731.8</t>
  </si>
  <si>
    <t>611150</t>
  </si>
  <si>
    <t>606925.2</t>
  </si>
  <si>
    <t>586307.8</t>
  </si>
  <si>
    <t>547292.3</t>
  </si>
  <si>
    <t>17963834.5080154</t>
  </si>
  <si>
    <t>16191228.84</t>
  </si>
  <si>
    <t>14708316.5</t>
  </si>
  <si>
    <t>13484087.89</t>
  </si>
  <si>
    <t>15691536.077976</t>
  </si>
  <si>
    <t>9429378.139</t>
  </si>
  <si>
    <t>10237583.561</t>
  </si>
  <si>
    <t>13825849.7014</t>
  </si>
  <si>
    <t>4158131</t>
  </si>
  <si>
    <t>4337077</t>
  </si>
  <si>
    <t>4596758.57416</t>
  </si>
  <si>
    <t>4293546</t>
  </si>
  <si>
    <t>4554990</t>
  </si>
  <si>
    <t>4405545</t>
  </si>
  <si>
    <t>4480862</t>
  </si>
  <si>
    <t>4336749.473836</t>
  </si>
  <si>
    <t>3958798</t>
  </si>
  <si>
    <t>3515579</t>
  </si>
  <si>
    <t>110064571422</t>
  </si>
  <si>
    <t>BMP International, Inc</t>
  </si>
  <si>
    <t>Tampa</t>
  </si>
  <si>
    <t>33634</t>
  </si>
  <si>
    <t>5139 West Idlewild Ave</t>
  </si>
  <si>
    <t>110054931428</t>
  </si>
  <si>
    <t>BMW of North America, LLC</t>
  </si>
  <si>
    <t>Woodcliff Lake</t>
  </si>
  <si>
    <t>07677</t>
  </si>
  <si>
    <t>200 Chestnut Ridge Road</t>
  </si>
  <si>
    <t>34695</t>
  </si>
  <si>
    <t>110070715991</t>
  </si>
  <si>
    <t>BONNIE VIEW FRACTIONATION PLANT</t>
  </si>
  <si>
    <t>Bonnie View</t>
  </si>
  <si>
    <t>444089.2</t>
  </si>
  <si>
    <t>279438.8</t>
  </si>
  <si>
    <t>943831.8</t>
  </si>
  <si>
    <t>1060285.9</t>
  </si>
  <si>
    <t>1132250.9</t>
  </si>
  <si>
    <t>21451525.28311</t>
  </si>
  <si>
    <t>22019650.834078</t>
  </si>
  <si>
    <t>22550664.1553</t>
  </si>
  <si>
    <t>21968377</t>
  </si>
  <si>
    <t>20779902.3705</t>
  </si>
  <si>
    <t>21364828.4</t>
  </si>
  <si>
    <t>19612180.9</t>
  </si>
  <si>
    <t>16562557.2747294</t>
  </si>
  <si>
    <t>19885541</t>
  </si>
  <si>
    <t>33217407.7444173</t>
  </si>
  <si>
    <t>28450471</t>
  </si>
  <si>
    <t>33625147.9141853</t>
  </si>
  <si>
    <t>34303346.7197333</t>
  </si>
  <si>
    <t>31662001.0391</t>
  </si>
  <si>
    <t>34064305.0996987</t>
  </si>
  <si>
    <t>34056413.8888907</t>
  </si>
  <si>
    <t>24793447</t>
  </si>
  <si>
    <t>27927315</t>
  </si>
  <si>
    <t>18625099.7524009</t>
  </si>
  <si>
    <t>20117434.2978953</t>
  </si>
  <si>
    <t>20997110.8064226</t>
  </si>
  <si>
    <t>17472315.2672591</t>
  </si>
  <si>
    <t>19300916.1498221</t>
  </si>
  <si>
    <t>18731156.0640208</t>
  </si>
  <si>
    <t>19678414.7464955</t>
  </si>
  <si>
    <t>18486256.8</t>
  </si>
  <si>
    <t>19164435</t>
  </si>
  <si>
    <t>110006818266</t>
  </si>
  <si>
    <t>BP Lubricants USA, Inc</t>
  </si>
  <si>
    <t>07470</t>
  </si>
  <si>
    <t>1500 Valley Road</t>
  </si>
  <si>
    <t>PASSAIC COUNTY</t>
  </si>
  <si>
    <t>BP PRODUCTS NORTH AMERICA</t>
  </si>
  <si>
    <t>60606</t>
  </si>
  <si>
    <t>30 South Wacker Drive</t>
  </si>
  <si>
    <t>40525601.0706608</t>
  </si>
  <si>
    <t>27340079</t>
  </si>
  <si>
    <t>33529550.0489522</t>
  </si>
  <si>
    <t>12028565.0838734</t>
  </si>
  <si>
    <t>16255407.3009467</t>
  </si>
  <si>
    <t>22234744.1733113</t>
  </si>
  <si>
    <t>23166943</t>
  </si>
  <si>
    <t>37008113</t>
  </si>
  <si>
    <t>BP West Coast Products LLC</t>
  </si>
  <si>
    <t>Blaine</t>
  </si>
  <si>
    <t>4519 Grandview Road</t>
  </si>
  <si>
    <t>3883850</t>
  </si>
  <si>
    <t>5094088</t>
  </si>
  <si>
    <t>7527553.1</t>
  </si>
  <si>
    <t>8248589.1</t>
  </si>
  <si>
    <t>7201596.6</t>
  </si>
  <si>
    <t>8759389.4</t>
  </si>
  <si>
    <t>8516495.3</t>
  </si>
  <si>
    <t>6963539.8</t>
  </si>
  <si>
    <t>8908483</t>
  </si>
  <si>
    <t>58054767.8260645</t>
  </si>
  <si>
    <t>55106714.4821928</t>
  </si>
  <si>
    <t>55259606.8810405</t>
  </si>
  <si>
    <t>48341409.89787</t>
  </si>
  <si>
    <t>50258633.488109</t>
  </si>
  <si>
    <t>48341952.7</t>
  </si>
  <si>
    <t>41243032.1</t>
  </si>
  <si>
    <t>54565161</t>
  </si>
  <si>
    <t>54334368</t>
  </si>
  <si>
    <t>110002405013</t>
  </si>
  <si>
    <t>BPE GPRP Baker Gas Plant</t>
  </si>
  <si>
    <t>BAKER</t>
  </si>
  <si>
    <t>Fallon</t>
  </si>
  <si>
    <t>13046.5</t>
  </si>
  <si>
    <t>60698.3</t>
  </si>
  <si>
    <t>60769.5</t>
  </si>
  <si>
    <t>87304.5</t>
  </si>
  <si>
    <t>641575.6</t>
  </si>
  <si>
    <t>577724.9</t>
  </si>
  <si>
    <t>413592.6</t>
  </si>
  <si>
    <t>503395.9</t>
  </si>
  <si>
    <t>486157.9</t>
  </si>
  <si>
    <t>861729.1</t>
  </si>
  <si>
    <t>918805.6</t>
  </si>
  <si>
    <t>960741</t>
  </si>
  <si>
    <t>1334437.1</t>
  </si>
  <si>
    <t>67978.73</t>
  </si>
  <si>
    <t>92421.7</t>
  </si>
  <si>
    <t>124802.64</t>
  </si>
  <si>
    <t>114062.1</t>
  </si>
  <si>
    <t>134477.5</t>
  </si>
  <si>
    <t>120335.565</t>
  </si>
  <si>
    <t>110070082299</t>
  </si>
  <si>
    <t>BRADFORD WHITE CORPORATION</t>
  </si>
  <si>
    <t>Middleville</t>
  </si>
  <si>
    <t>49333</t>
  </si>
  <si>
    <t>200 Lafayette St</t>
  </si>
  <si>
    <t>797546.8</t>
  </si>
  <si>
    <t>675871.9</t>
  </si>
  <si>
    <t>647266.5</t>
  </si>
  <si>
    <t>655645.7</t>
  </si>
  <si>
    <t>526302</t>
  </si>
  <si>
    <t>444602.2</t>
  </si>
  <si>
    <t>890823.7</t>
  </si>
  <si>
    <t>1160867.6</t>
  </si>
  <si>
    <t>1253599.4</t>
  </si>
  <si>
    <t>BSH Home Appliances Corp</t>
  </si>
  <si>
    <t>Knoxville</t>
  </si>
  <si>
    <t>5210 South Middlebrook Pike</t>
  </si>
  <si>
    <t>110000796167</t>
  </si>
  <si>
    <t>Baltimore Gas &amp; Electric Company</t>
  </si>
  <si>
    <t>1699 Leadenhall Street</t>
  </si>
  <si>
    <t>5069418</t>
  </si>
  <si>
    <t>5277824.8</t>
  </si>
  <si>
    <t>4716436.8</t>
  </si>
  <si>
    <t>5100350.3</t>
  </si>
  <si>
    <t>5127057.4</t>
  </si>
  <si>
    <t>5137749.7</t>
  </si>
  <si>
    <t>4893209.1</t>
  </si>
  <si>
    <t>4597988.4</t>
  </si>
  <si>
    <t>5068683.2</t>
  </si>
  <si>
    <t>110041262709</t>
  </si>
  <si>
    <t>Bangor Natural Gas Co.</t>
  </si>
  <si>
    <t>498 Maine Avenue</t>
  </si>
  <si>
    <t>225280.7</t>
  </si>
  <si>
    <t>190380.1</t>
  </si>
  <si>
    <t>177052.4</t>
  </si>
  <si>
    <t>182941.5</t>
  </si>
  <si>
    <t>266832.4</t>
  </si>
  <si>
    <t>513645.1</t>
  </si>
  <si>
    <t>985854.3</t>
  </si>
  <si>
    <t>110043970085</t>
  </si>
  <si>
    <t>Barksdale CO2 Dehydration Facility</t>
  </si>
  <si>
    <t>Brandon</t>
  </si>
  <si>
    <t>39047</t>
  </si>
  <si>
    <t>235 Three Prong Trail</t>
  </si>
  <si>
    <t>3307731.2</t>
  </si>
  <si>
    <t>4002188.5</t>
  </si>
  <si>
    <t>3455850.4</t>
  </si>
  <si>
    <t>3842391.7</t>
  </si>
  <si>
    <t>6952885.9</t>
  </si>
  <si>
    <t>8307694.2</t>
  </si>
  <si>
    <t>8963788.3</t>
  </si>
  <si>
    <t>8070788.6</t>
  </si>
  <si>
    <t>7576891.7</t>
  </si>
  <si>
    <t>110006767025</t>
  </si>
  <si>
    <t>Batesville Water &amp; Gas Utility</t>
  </si>
  <si>
    <t>47006</t>
  </si>
  <si>
    <t>7 N. Eastern Ave.</t>
  </si>
  <si>
    <t>RIPLEY COUNTY</t>
  </si>
  <si>
    <t>31122.2</t>
  </si>
  <si>
    <t>31007.4</t>
  </si>
  <si>
    <t>26215.3</t>
  </si>
  <si>
    <t>27431.4</t>
  </si>
  <si>
    <t>28217.8</t>
  </si>
  <si>
    <t>32914.6</t>
  </si>
  <si>
    <t>30045.8</t>
  </si>
  <si>
    <t>24969.9</t>
  </si>
  <si>
    <t>28914.7</t>
  </si>
  <si>
    <t>1391667</t>
  </si>
  <si>
    <t>476512.8</t>
  </si>
  <si>
    <t>314930.7</t>
  </si>
  <si>
    <t>399882.1</t>
  </si>
  <si>
    <t>575644.1</t>
  </si>
  <si>
    <t>489395.6</t>
  </si>
  <si>
    <t>257550.2</t>
  </si>
  <si>
    <t>110056151024</t>
  </si>
  <si>
    <t>Belridge Gas Plant - NGL Supplier</t>
  </si>
  <si>
    <t>19718 Gustafson Drive</t>
  </si>
  <si>
    <t>37217.6</t>
  </si>
  <si>
    <t>40327.5</t>
  </si>
  <si>
    <t>43888.6</t>
  </si>
  <si>
    <t>45632.3</t>
  </si>
  <si>
    <t>47412.6</t>
  </si>
  <si>
    <t>49243.8</t>
  </si>
  <si>
    <t>49740.1</t>
  </si>
  <si>
    <t>50517.1</t>
  </si>
  <si>
    <t>47719.2</t>
  </si>
  <si>
    <t>110055509481</t>
  </si>
  <si>
    <t>BeneChill, Inc.</t>
  </si>
  <si>
    <t>92131</t>
  </si>
  <si>
    <t>10060 Carroll Canyon Road</t>
  </si>
  <si>
    <t>A</t>
  </si>
  <si>
    <t>110043806824</t>
  </si>
  <si>
    <t>Benton Gas System</t>
  </si>
  <si>
    <t>201 Main Street</t>
  </si>
  <si>
    <t>28452.1</t>
  </si>
  <si>
    <t>30142.4</t>
  </si>
  <si>
    <t>25151</t>
  </si>
  <si>
    <t>25950.7</t>
  </si>
  <si>
    <t>26649.1</t>
  </si>
  <si>
    <t>31823.5</t>
  </si>
  <si>
    <t>28417</t>
  </si>
  <si>
    <t>21357.7</t>
  </si>
  <si>
    <t>25434.4</t>
  </si>
  <si>
    <t>110070082146</t>
  </si>
  <si>
    <t>Best Petroleum Corporation</t>
  </si>
  <si>
    <t>Carretera No. 2 KM 20.5</t>
  </si>
  <si>
    <t>60692.7</t>
  </si>
  <si>
    <t>57324.6</t>
  </si>
  <si>
    <t>60917.6</t>
  </si>
  <si>
    <t>77762.3</t>
  </si>
  <si>
    <t>94402</t>
  </si>
  <si>
    <t>110161.1</t>
  </si>
  <si>
    <t>109219.5</t>
  </si>
  <si>
    <t>117341.9</t>
  </si>
  <si>
    <t>110043815057</t>
  </si>
  <si>
    <t>Black Hills Energy Arkansas LLC.</t>
  </si>
  <si>
    <t>72703</t>
  </si>
  <si>
    <t>655 E. Millsap Road Suite 104</t>
  </si>
  <si>
    <t>1721696.2</t>
  </si>
  <si>
    <t>1684460.3</t>
  </si>
  <si>
    <t>1308479.8</t>
  </si>
  <si>
    <t>1443312.6</t>
  </si>
  <si>
    <t>1302368.5</t>
  </si>
  <si>
    <t>1525071.8</t>
  </si>
  <si>
    <t>1465328.3</t>
  </si>
  <si>
    <t>1170907.2</t>
  </si>
  <si>
    <t>1336814.8</t>
  </si>
  <si>
    <t>Black Hills Gas Distribution Colorado LLC, dba Black Hills Energy</t>
  </si>
  <si>
    <t>7060 Alegre Street</t>
  </si>
  <si>
    <t>905731.9</t>
  </si>
  <si>
    <t>812072.6</t>
  </si>
  <si>
    <t>742791.7</t>
  </si>
  <si>
    <t>694502.6</t>
  </si>
  <si>
    <t>673506.2</t>
  </si>
  <si>
    <t>758644</t>
  </si>
  <si>
    <t>788630.9</t>
  </si>
  <si>
    <t>669138</t>
  </si>
  <si>
    <t>740946.1</t>
  </si>
  <si>
    <t>Black Hills Gas Distribution Nebraska LLC, dba Black Hills Energy</t>
  </si>
  <si>
    <t>68512</t>
  </si>
  <si>
    <t>1600 Windhoek Drive</t>
  </si>
  <si>
    <t>1522364.7</t>
  </si>
  <si>
    <t>1411941</t>
  </si>
  <si>
    <t>1412852.6</t>
  </si>
  <si>
    <t>1343190.2</t>
  </si>
  <si>
    <t>1369684.2</t>
  </si>
  <si>
    <t>1514066</t>
  </si>
  <si>
    <t>1555619</t>
  </si>
  <si>
    <t>1465913.4</t>
  </si>
  <si>
    <t>1443054.3</t>
  </si>
  <si>
    <t>Black Hills Gas Distribution Wyoming LLC, dba Black Hills Energy</t>
  </si>
  <si>
    <t>1301 West 24th Street</t>
  </si>
  <si>
    <t>785689.6</t>
  </si>
  <si>
    <t>1096116.3</t>
  </si>
  <si>
    <t>787841.8</t>
  </si>
  <si>
    <t>629457.4</t>
  </si>
  <si>
    <t>533305.1</t>
  </si>
  <si>
    <t>648583.1</t>
  </si>
  <si>
    <t>648162.4</t>
  </si>
  <si>
    <t>549778.9</t>
  </si>
  <si>
    <t>658014.8</t>
  </si>
  <si>
    <t>110043809867</t>
  </si>
  <si>
    <t>Black Hills/Colorado Gas Utility Company, LP, dba Black Hills Energy</t>
  </si>
  <si>
    <t>585696.9</t>
  </si>
  <si>
    <t>528464</t>
  </si>
  <si>
    <t>476790</t>
  </si>
  <si>
    <t>485784.7</t>
  </si>
  <si>
    <t>486051.8</t>
  </si>
  <si>
    <t>505206.2</t>
  </si>
  <si>
    <t>524596.6</t>
  </si>
  <si>
    <t>441033.5</t>
  </si>
  <si>
    <t>458214.8</t>
  </si>
  <si>
    <t>110043798771</t>
  </si>
  <si>
    <t>Black Hills/Iowa Gas Utility Company, LLC, dba Black Hills Energy</t>
  </si>
  <si>
    <t>50111</t>
  </si>
  <si>
    <t>1205 SW 37TH ST</t>
  </si>
  <si>
    <t>2154988.4</t>
  </si>
  <si>
    <t>2103054</t>
  </si>
  <si>
    <t>1877795.5</t>
  </si>
  <si>
    <t>1907885</t>
  </si>
  <si>
    <t>1875433.3</t>
  </si>
  <si>
    <t>2068111.6</t>
  </si>
  <si>
    <t>2117796.4</t>
  </si>
  <si>
    <t>1684124.2</t>
  </si>
  <si>
    <t>1796870.5</t>
  </si>
  <si>
    <t>110070081841</t>
  </si>
  <si>
    <t>Black Hills/Kansas Gas Utility Company, LLC d/b/a Black Hills Energy</t>
  </si>
  <si>
    <t>601 N. Iowa Street</t>
  </si>
  <si>
    <t>1599357</t>
  </si>
  <si>
    <t>1467790.3</t>
  </si>
  <si>
    <t>1393441.7</t>
  </si>
  <si>
    <t>1522633.3</t>
  </si>
  <si>
    <t>1457761.7</t>
  </si>
  <si>
    <t>1728744.2</t>
  </si>
  <si>
    <t>1450701.2</t>
  </si>
  <si>
    <t>1350907.3</t>
  </si>
  <si>
    <t>1461745.9</t>
  </si>
  <si>
    <t>110043811863</t>
  </si>
  <si>
    <t>Black Hills/Nebraska Gas Utility Company, LLC, dba Black Hills Energy</t>
  </si>
  <si>
    <t>2729392.8</t>
  </si>
  <si>
    <t>2755716</t>
  </si>
  <si>
    <t>2369464</t>
  </si>
  <si>
    <t>2465253.4</t>
  </si>
  <si>
    <t>2461975.5</t>
  </si>
  <si>
    <t>2492345.6</t>
  </si>
  <si>
    <t>2499562.9</t>
  </si>
  <si>
    <t>2119976.4</t>
  </si>
  <si>
    <t>2156944.1</t>
  </si>
  <si>
    <t>154239.5</t>
  </si>
  <si>
    <t>331334.7</t>
  </si>
  <si>
    <t>332265.1</t>
  </si>
  <si>
    <t>333643</t>
  </si>
  <si>
    <t>317983.1</t>
  </si>
  <si>
    <t>380002.9</t>
  </si>
  <si>
    <t>230417.7</t>
  </si>
  <si>
    <t>149188.8</t>
  </si>
  <si>
    <t>149371.6</t>
  </si>
  <si>
    <t>Blue Mountain Midstream - Chisholm Gas Plant</t>
  </si>
  <si>
    <t>1372 County Road</t>
  </si>
  <si>
    <t>3448230.4</t>
  </si>
  <si>
    <t>3369494.7</t>
  </si>
  <si>
    <t>2695074.5</t>
  </si>
  <si>
    <t>1982916.3</t>
  </si>
  <si>
    <t>1151616.8</t>
  </si>
  <si>
    <t>484120.8</t>
  </si>
  <si>
    <t>110043811881</t>
  </si>
  <si>
    <t>Boaz Gas Board</t>
  </si>
  <si>
    <t>Boaz</t>
  </si>
  <si>
    <t>35957</t>
  </si>
  <si>
    <t>138 North Main Street</t>
  </si>
  <si>
    <t>17597</t>
  </si>
  <si>
    <t>15082.1</t>
  </si>
  <si>
    <t>15582.1</t>
  </si>
  <si>
    <t>15131.4</t>
  </si>
  <si>
    <t>17801.2</t>
  </si>
  <si>
    <t>27024.6</t>
  </si>
  <si>
    <t>22007.5</t>
  </si>
  <si>
    <t>24474.7</t>
  </si>
  <si>
    <t>110043782430</t>
  </si>
  <si>
    <t>Bolivar Utility</t>
  </si>
  <si>
    <t>38008</t>
  </si>
  <si>
    <t>502 E. Jackson St.</t>
  </si>
  <si>
    <t>21857.3</t>
  </si>
  <si>
    <t>22796.7</t>
  </si>
  <si>
    <t>17944.5</t>
  </si>
  <si>
    <t>25161</t>
  </si>
  <si>
    <t>27331.1</t>
  </si>
  <si>
    <t>19540.3</t>
  </si>
  <si>
    <t>26982.6</t>
  </si>
  <si>
    <t>110043969532</t>
  </si>
  <si>
    <t>Booneville Municipal Gas System</t>
  </si>
  <si>
    <t>Booneville</t>
  </si>
  <si>
    <t>38829</t>
  </si>
  <si>
    <t>200 N College St</t>
  </si>
  <si>
    <t>PRENTISS COUNTY</t>
  </si>
  <si>
    <t>27419.2</t>
  </si>
  <si>
    <t>21546.3</t>
  </si>
  <si>
    <t>23679.8</t>
  </si>
  <si>
    <t>25112.5</t>
  </si>
  <si>
    <t>27196.5</t>
  </si>
  <si>
    <t>25032.2</t>
  </si>
  <si>
    <t>20682.4</t>
  </si>
  <si>
    <t>24780.4</t>
  </si>
  <si>
    <t>110054620576</t>
  </si>
  <si>
    <t>Boonville Natural Gas Corporation</t>
  </si>
  <si>
    <t>Boonville</t>
  </si>
  <si>
    <t>47601</t>
  </si>
  <si>
    <t>1425 N Rockprot Road</t>
  </si>
  <si>
    <t>WARRICK</t>
  </si>
  <si>
    <t>21184.2</t>
  </si>
  <si>
    <t>110040452676</t>
  </si>
  <si>
    <t>Boston Gas Company</t>
  </si>
  <si>
    <t>Waltham</t>
  </si>
  <si>
    <t>02451</t>
  </si>
  <si>
    <t>40 Sylvan Road</t>
  </si>
  <si>
    <t>6714508.8</t>
  </si>
  <si>
    <t>6735132.1</t>
  </si>
  <si>
    <t>6491137.5</t>
  </si>
  <si>
    <t>6246289</t>
  </si>
  <si>
    <t>6542237.7</t>
  </si>
  <si>
    <t>6568856.8</t>
  </si>
  <si>
    <t>6462564.5</t>
  </si>
  <si>
    <t>5683525.1</t>
  </si>
  <si>
    <t>5950897.9</t>
  </si>
  <si>
    <t>110043804773</t>
  </si>
  <si>
    <t>Bravo Dome</t>
  </si>
  <si>
    <t>Amistad</t>
  </si>
  <si>
    <t>88410</t>
  </si>
  <si>
    <t>770 Rosebud Hwy</t>
  </si>
  <si>
    <t>3504163.1</t>
  </si>
  <si>
    <t>3810925.3</t>
  </si>
  <si>
    <t>4098621.5</t>
  </si>
  <si>
    <t>4219060.3</t>
  </si>
  <si>
    <t>4499457.4</t>
  </si>
  <si>
    <t>4830217.1</t>
  </si>
  <si>
    <t>5189664.7</t>
  </si>
  <si>
    <t>5416204.6</t>
  </si>
  <si>
    <t>5412892.6</t>
  </si>
  <si>
    <t>3257.6</t>
  </si>
  <si>
    <t>3357.9</t>
  </si>
  <si>
    <t>3574.8</t>
  </si>
  <si>
    <t>3816.7</t>
  </si>
  <si>
    <t>4245.2</t>
  </si>
  <si>
    <t>3921.8</t>
  </si>
  <si>
    <t>4018.8</t>
  </si>
  <si>
    <t>4207.4</t>
  </si>
  <si>
    <t>4366.3</t>
  </si>
  <si>
    <t>110003449215</t>
  </si>
  <si>
    <t>Brooks Automation, Inc</t>
  </si>
  <si>
    <t>Chelmsford</t>
  </si>
  <si>
    <t>01824</t>
  </si>
  <si>
    <t>15 Elizabeth Drive</t>
  </si>
  <si>
    <t>OO,QQ</t>
  </si>
  <si>
    <t>110043804602</t>
  </si>
  <si>
    <t>Brownsville Utilities</t>
  </si>
  <si>
    <t>25 North Lafayette Avenue</t>
  </si>
  <si>
    <t>48141.3</t>
  </si>
  <si>
    <t>49946.7</t>
  </si>
  <si>
    <t>41533.1</t>
  </si>
  <si>
    <t>43510.8</t>
  </si>
  <si>
    <t>45732.4</t>
  </si>
  <si>
    <t>51269.7</t>
  </si>
  <si>
    <t>47446.6</t>
  </si>
  <si>
    <t>41665.6</t>
  </si>
  <si>
    <t>46874.4</t>
  </si>
  <si>
    <t>110067543493</t>
  </si>
  <si>
    <t>Buckeye Energy Services</t>
  </si>
  <si>
    <t>1 Greenway Plaza, Suite 600</t>
  </si>
  <si>
    <t>7551918.3963</t>
  </si>
  <si>
    <t>6874098.0426</t>
  </si>
  <si>
    <t>6416659.7519</t>
  </si>
  <si>
    <t>291204.11</t>
  </si>
  <si>
    <t>19555478.985853</t>
  </si>
  <si>
    <t>18280200.961984</t>
  </si>
  <si>
    <t>15108716.136167</t>
  </si>
  <si>
    <t>12508922.55267</t>
  </si>
  <si>
    <t>12793930.173623</t>
  </si>
  <si>
    <t>11328326.1</t>
  </si>
  <si>
    <t>11168012.92</t>
  </si>
  <si>
    <t>10077965.462418</t>
  </si>
  <si>
    <t>913731.2326</t>
  </si>
  <si>
    <t>797827.7098</t>
  </si>
  <si>
    <t>941610</t>
  </si>
  <si>
    <t>1107564.9</t>
  </si>
  <si>
    <t>1431191.5725571</t>
  </si>
  <si>
    <t>1111285.22</t>
  </si>
  <si>
    <t>1104646.57</t>
  </si>
  <si>
    <t>1116750</t>
  </si>
  <si>
    <t>1403377.2933366</t>
  </si>
  <si>
    <t>1294290.8</t>
  </si>
  <si>
    <t>1327027.308766</t>
  </si>
  <si>
    <t>1061104.211047</t>
  </si>
  <si>
    <t>1000493</t>
  </si>
  <si>
    <t>1020640.02</t>
  </si>
  <si>
    <t>901803</t>
  </si>
  <si>
    <t>777575</t>
  </si>
  <si>
    <t>7016491.1014823</t>
  </si>
  <si>
    <t>6131599.9907855</t>
  </si>
  <si>
    <t>6800694.0352937</t>
  </si>
  <si>
    <t>6962160.6782</t>
  </si>
  <si>
    <t>6172462.47</t>
  </si>
  <si>
    <t>4939323.92</t>
  </si>
  <si>
    <t>4715999.04</t>
  </si>
  <si>
    <t>5797803</t>
  </si>
  <si>
    <t>110070082183</t>
  </si>
  <si>
    <t>CC Packaging LLC</t>
  </si>
  <si>
    <t>Levittown</t>
  </si>
  <si>
    <t>19057</t>
  </si>
  <si>
    <t>1615 Manning Blvd</t>
  </si>
  <si>
    <t>4988.7</t>
  </si>
  <si>
    <t>61626.5</t>
  </si>
  <si>
    <t>94091.3</t>
  </si>
  <si>
    <t>63726</t>
  </si>
  <si>
    <t>54784</t>
  </si>
  <si>
    <t>51842</t>
  </si>
  <si>
    <t>110070692577</t>
  </si>
  <si>
    <t>CGAS LLC</t>
  </si>
  <si>
    <t>77019</t>
  </si>
  <si>
    <t>2777 Allen Pkwy, Suite 1185</t>
  </si>
  <si>
    <t>22917242.7115173</t>
  </si>
  <si>
    <t>24194696.0611585</t>
  </si>
  <si>
    <t>24295427.2176101</t>
  </si>
  <si>
    <t>21706013.4300129</t>
  </si>
  <si>
    <t>24408029.258673</t>
  </si>
  <si>
    <t>22629827.7950266</t>
  </si>
  <si>
    <t>20676208.2019535</t>
  </si>
  <si>
    <t>19141269.1</t>
  </si>
  <si>
    <t>19839697</t>
  </si>
  <si>
    <t>12677.6</t>
  </si>
  <si>
    <t>20074.9</t>
  </si>
  <si>
    <t>30095.3</t>
  </si>
  <si>
    <t>30431.9</t>
  </si>
  <si>
    <t>29801.1</t>
  </si>
  <si>
    <t>37434.1</t>
  </si>
  <si>
    <t>35144.8</t>
  </si>
  <si>
    <t>33731.1</t>
  </si>
  <si>
    <t>23272.5</t>
  </si>
  <si>
    <t>18929.6</t>
  </si>
  <si>
    <t>21138.9</t>
  </si>
  <si>
    <t>35155.8</t>
  </si>
  <si>
    <t>79312.8</t>
  </si>
  <si>
    <t>68707.1</t>
  </si>
  <si>
    <t>78944.7</t>
  </si>
  <si>
    <t>57429.9</t>
  </si>
  <si>
    <t>35447.5</t>
  </si>
  <si>
    <t>24497.8</t>
  </si>
  <si>
    <t>9075928</t>
  </si>
  <si>
    <t>8024725</t>
  </si>
  <si>
    <t>8691294</t>
  </si>
  <si>
    <t>8569047.8156656</t>
  </si>
  <si>
    <t>7965283</t>
  </si>
  <si>
    <t>8495287</t>
  </si>
  <si>
    <t>7608705</t>
  </si>
  <si>
    <t>8780366</t>
  </si>
  <si>
    <t>8319983</t>
  </si>
  <si>
    <t>CHS Inc.</t>
  </si>
  <si>
    <t>5500 CENEX DRIVE</t>
  </si>
  <si>
    <t>DAKOTA</t>
  </si>
  <si>
    <t>119242.4</t>
  </si>
  <si>
    <t>203030</t>
  </si>
  <si>
    <t>30153.6765952</t>
  </si>
  <si>
    <t>15589573.9</t>
  </si>
  <si>
    <t>17438789.1</t>
  </si>
  <si>
    <t>16988670.2</t>
  </si>
  <si>
    <t>14723382.1</t>
  </si>
  <si>
    <t>11839102.3</t>
  </si>
  <si>
    <t>13986737.2</t>
  </si>
  <si>
    <t>13804087</t>
  </si>
  <si>
    <t>14153644.1</t>
  </si>
  <si>
    <t>14259579</t>
  </si>
  <si>
    <t>244.8</t>
  </si>
  <si>
    <t>7038.5</t>
  </si>
  <si>
    <t>126670.2</t>
  </si>
  <si>
    <t>163255.8</t>
  </si>
  <si>
    <t>230782.3</t>
  </si>
  <si>
    <t>245488</t>
  </si>
  <si>
    <t>13636527.228334</t>
  </si>
  <si>
    <t>14648843.1809623</t>
  </si>
  <si>
    <t>15349800.755344</t>
  </si>
  <si>
    <t>14460065.07366</t>
  </si>
  <si>
    <t>15286892.760858</t>
  </si>
  <si>
    <t>13308448.6</t>
  </si>
  <si>
    <t>13902464.4</t>
  </si>
  <si>
    <t>11986386.3</t>
  </si>
  <si>
    <t>12685989.5453809</t>
  </si>
  <si>
    <t>5970197.626074</t>
  </si>
  <si>
    <t>7720905.177045</t>
  </si>
  <si>
    <t>7087663.2991036</t>
  </si>
  <si>
    <t>9031471.2399077</t>
  </si>
  <si>
    <t>9234647.6961471</t>
  </si>
  <si>
    <t>7293669.991266</t>
  </si>
  <si>
    <t>9851577.9530941</t>
  </si>
  <si>
    <t>5914106</t>
  </si>
  <si>
    <t>10852688.6313589</t>
  </si>
  <si>
    <t>56010911.514284</t>
  </si>
  <si>
    <t>60912652.4889897</t>
  </si>
  <si>
    <t>54640332.399399</t>
  </si>
  <si>
    <t>57816931.1986381</t>
  </si>
  <si>
    <t>60125868.9636814</t>
  </si>
  <si>
    <t>58350915.81872</t>
  </si>
  <si>
    <t>58127494.6385109</t>
  </si>
  <si>
    <t>56921694.8</t>
  </si>
  <si>
    <t>54380544.9371792</t>
  </si>
  <si>
    <t>110054620031</t>
  </si>
  <si>
    <t>CITGO Petroleum Corporation</t>
  </si>
  <si>
    <t>77077</t>
  </si>
  <si>
    <t>1293 Eldridge Parkway</t>
  </si>
  <si>
    <t>22948189.0970504</t>
  </si>
  <si>
    <t>29085788.2397025</t>
  </si>
  <si>
    <t>28603206.87652</t>
  </si>
  <si>
    <t>31027724.0272983</t>
  </si>
  <si>
    <t>28878449.649549</t>
  </si>
  <si>
    <t>22136094.7535512</t>
  </si>
  <si>
    <t>21363607.0559027</t>
  </si>
  <si>
    <t>17392519.4</t>
  </si>
  <si>
    <t>12171323.121047</t>
  </si>
  <si>
    <t>110067543536</t>
  </si>
  <si>
    <t>CITY OF ADAIRSVILLE</t>
  </si>
  <si>
    <t>Adairsville</t>
  </si>
  <si>
    <t>30103</t>
  </si>
  <si>
    <t>116 Public Square</t>
  </si>
  <si>
    <t>46509.9</t>
  </si>
  <si>
    <t>40680.3</t>
  </si>
  <si>
    <t>36136.9</t>
  </si>
  <si>
    <t>28769.6</t>
  </si>
  <si>
    <t>28273.5</t>
  </si>
  <si>
    <t>110055511496</t>
  </si>
  <si>
    <t>CNGC Stateline Station</t>
  </si>
  <si>
    <t>Jackson Township</t>
  </si>
  <si>
    <t>16929</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</si>
  <si>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</si>
  <si>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</si>
  <si>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</si>
  <si>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</si>
  <si>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</si>
  <si>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</si>
  <si>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</si>
  <si>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</si>
  <si>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</si>
  <si>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</si>
  <si>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</si>
  <si>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</si>
  <si>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</si>
  <si>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2176.8</t>
  </si>
  <si>
    <t>110043971896</t>
  </si>
  <si>
    <t>CNGC/DTI Whiskey Creek Station</t>
  </si>
  <si>
    <t>Town of Corning</t>
  </si>
  <si>
    <t>920.2</t>
  </si>
  <si>
    <t>29239</t>
  </si>
  <si>
    <t>110055511502</t>
  </si>
  <si>
    <t>CNGC/MPL Coopers Plains Station</t>
  </si>
  <si>
    <t>Town of Erwin</t>
  </si>
  <si>
    <t>State Route 415</t>
  </si>
  <si>
    <t>16383.3</t>
  </si>
  <si>
    <t>110043812620</t>
  </si>
  <si>
    <t>CON EDISON - NATURAL GAS DELIVERY SYSTEM</t>
  </si>
  <si>
    <t>10003</t>
  </si>
  <si>
    <t>4 Irving Place, Rm 1634</t>
  </si>
  <si>
    <t>17908413.5</t>
  </si>
  <si>
    <t>18886816.7</t>
  </si>
  <si>
    <t>17556394.7</t>
  </si>
  <si>
    <t>18910071.9</t>
  </si>
  <si>
    <t>18522267.1</t>
  </si>
  <si>
    <t>18653154.7</t>
  </si>
  <si>
    <t>17070903.8</t>
  </si>
  <si>
    <t>16929084.7</t>
  </si>
  <si>
    <t>15793339.2</t>
  </si>
  <si>
    <t>37633.9564</t>
  </si>
  <si>
    <t>254301.8</t>
  </si>
  <si>
    <t>266605.99</t>
  </si>
  <si>
    <t>241012.99</t>
  </si>
  <si>
    <t>307062.16</t>
  </si>
  <si>
    <t>216605.91</t>
  </si>
  <si>
    <t>34035509</t>
  </si>
  <si>
    <t>33996968</t>
  </si>
  <si>
    <t>33392174</t>
  </si>
  <si>
    <t>31770731</t>
  </si>
  <si>
    <t>29084238.9345454</t>
  </si>
  <si>
    <t>33741861</t>
  </si>
  <si>
    <t>30302039.641219</t>
  </si>
  <si>
    <t>25950258</t>
  </si>
  <si>
    <t>36559126</t>
  </si>
  <si>
    <t>110055506796</t>
  </si>
  <si>
    <t>COOLGAS, INC. DBA A-Gas Americas</t>
  </si>
  <si>
    <t>77354</t>
  </si>
  <si>
    <t>30045 FM 2978 RD</t>
  </si>
  <si>
    <t>3990345</t>
  </si>
  <si>
    <t>4239372</t>
  </si>
  <si>
    <t>4147206</t>
  </si>
  <si>
    <t>4266306</t>
  </si>
  <si>
    <t>3829095</t>
  </si>
  <si>
    <t>3985361</t>
  </si>
  <si>
    <t>4150031</t>
  </si>
  <si>
    <t>4142534.487602</t>
  </si>
  <si>
    <t>3831977</t>
  </si>
  <si>
    <t>110070082094</t>
  </si>
  <si>
    <t>COVESTRO LLC (FORMER Bayer MaterialScience LLC)</t>
  </si>
  <si>
    <t>Spring</t>
  </si>
  <si>
    <t>2400 Spring Stuebner Road</t>
  </si>
  <si>
    <t>780648.466</t>
  </si>
  <si>
    <t>990075.2</t>
  </si>
  <si>
    <t>5109040.8</t>
  </si>
  <si>
    <t>6639838.5</t>
  </si>
  <si>
    <t>5922941.6</t>
  </si>
  <si>
    <t>6520670.64</t>
  </si>
  <si>
    <t>5765747.4</t>
  </si>
  <si>
    <t>110037266678</t>
  </si>
  <si>
    <t>CPS Energy Natural Gas Distribution System</t>
  </si>
  <si>
    <t>78205</t>
  </si>
  <si>
    <t>145 Navarro</t>
  </si>
  <si>
    <t>3071107.8</t>
  </si>
  <si>
    <t>2837598.9</t>
  </si>
  <si>
    <t>2908869.2</t>
  </si>
  <si>
    <t>2812583.1</t>
  </si>
  <si>
    <t>2916906.3</t>
  </si>
  <si>
    <t>CPS Energy Natural Gas System</t>
  </si>
  <si>
    <t>1586353.7</t>
  </si>
  <si>
    <t>1541235.3</t>
  </si>
  <si>
    <t>1301086.9</t>
  </si>
  <si>
    <t>1295520</t>
  </si>
  <si>
    <t>3466657.3</t>
  </si>
  <si>
    <t>3108940.1</t>
  </si>
  <si>
    <t>3185094.4</t>
  </si>
  <si>
    <t>2981121.3</t>
  </si>
  <si>
    <t>2939027.5</t>
  </si>
  <si>
    <t>1156783.6</t>
  </si>
  <si>
    <t>2244214.1</t>
  </si>
  <si>
    <t>2544544.6</t>
  </si>
  <si>
    <t>2165749.5</t>
  </si>
  <si>
    <t>110005826927</t>
  </si>
  <si>
    <t>Cairo Public Utility</t>
  </si>
  <si>
    <t>Cairo</t>
  </si>
  <si>
    <t>1100 Commercial Ave</t>
  </si>
  <si>
    <t>67413.7</t>
  </si>
  <si>
    <t>67518.9</t>
  </si>
  <si>
    <t>62104.1</t>
  </si>
  <si>
    <t>63436.3</t>
  </si>
  <si>
    <t>6977.7</t>
  </si>
  <si>
    <t>72591.1</t>
  </si>
  <si>
    <t>62745</t>
  </si>
  <si>
    <t>66993.9</t>
  </si>
  <si>
    <t>44284.2</t>
  </si>
  <si>
    <t>1471600.5</t>
  </si>
  <si>
    <t>1523246.3</t>
  </si>
  <si>
    <t>1519934.2</t>
  </si>
  <si>
    <t>1619394.3</t>
  </si>
  <si>
    <t>1777641.6</t>
  </si>
  <si>
    <t>1833491</t>
  </si>
  <si>
    <t>1957223.9</t>
  </si>
  <si>
    <t>1447155.9</t>
  </si>
  <si>
    <t>1292679.8</t>
  </si>
  <si>
    <t>40172.2</t>
  </si>
  <si>
    <t>47124.1</t>
  </si>
  <si>
    <t>53126.9</t>
  </si>
  <si>
    <t>55934.3</t>
  </si>
  <si>
    <t>63102.2</t>
  </si>
  <si>
    <t>64086.9</t>
  </si>
  <si>
    <t>57721.5</t>
  </si>
  <si>
    <t>55145.2</t>
  </si>
  <si>
    <t>49529.3</t>
  </si>
  <si>
    <t>4077121.580675</t>
  </si>
  <si>
    <t>3913241.43001</t>
  </si>
  <si>
    <t>3873684.7</t>
  </si>
  <si>
    <t>3311329.497145</t>
  </si>
  <si>
    <t>1707286.28</t>
  </si>
  <si>
    <t>1645550.91</t>
  </si>
  <si>
    <t>1483231</t>
  </si>
  <si>
    <t>1613213</t>
  </si>
  <si>
    <t>1645751.37628</t>
  </si>
  <si>
    <t>110057067935</t>
  </si>
  <si>
    <t>Canton Municipal Utilities</t>
  </si>
  <si>
    <t>225 N.Hargon Street</t>
  </si>
  <si>
    <t>57628.3</t>
  </si>
  <si>
    <t>68806.3</t>
  </si>
  <si>
    <t>69476.3</t>
  </si>
  <si>
    <t>69479.9</t>
  </si>
  <si>
    <t>68130.3</t>
  </si>
  <si>
    <t>80895.8</t>
  </si>
  <si>
    <t>68685.7</t>
  </si>
  <si>
    <t>55763.7</t>
  </si>
  <si>
    <t>56577.8</t>
  </si>
  <si>
    <t>13603748.9167642</t>
  </si>
  <si>
    <t>10990594.5842548</t>
  </si>
  <si>
    <t>12774136.6211</t>
  </si>
  <si>
    <t>12651002.1</t>
  </si>
  <si>
    <t>12346386</t>
  </si>
  <si>
    <t>11658689</t>
  </si>
  <si>
    <t>10007624</t>
  </si>
  <si>
    <t>11922648</t>
  </si>
  <si>
    <t>9761092</t>
  </si>
  <si>
    <t>110055521476</t>
  </si>
  <si>
    <t>Cargill Energy</t>
  </si>
  <si>
    <t>Hopkins</t>
  </si>
  <si>
    <t>55343</t>
  </si>
  <si>
    <t>9350 Excelsior Blvd</t>
  </si>
  <si>
    <t>MM-EXP</t>
  </si>
  <si>
    <t>849595.1</t>
  </si>
  <si>
    <t>3856737.4</t>
  </si>
  <si>
    <t>2746279</t>
  </si>
  <si>
    <t>110030424495</t>
  </si>
  <si>
    <t>Carrier Corporation</t>
  </si>
  <si>
    <t>Palm Beach Gardens</t>
  </si>
  <si>
    <t>33418</t>
  </si>
  <si>
    <t>13995 Pasteur Blvd.</t>
  </si>
  <si>
    <t>110043815244</t>
  </si>
  <si>
    <t>Carrollton Utilities</t>
  </si>
  <si>
    <t>900 Clay Street</t>
  </si>
  <si>
    <t>572138.8</t>
  </si>
  <si>
    <t>571444.2</t>
  </si>
  <si>
    <t>577372</t>
  </si>
  <si>
    <t>562788.7</t>
  </si>
  <si>
    <t>520161.9</t>
  </si>
  <si>
    <t>575400</t>
  </si>
  <si>
    <t>556434.1</t>
  </si>
  <si>
    <t>545877</t>
  </si>
  <si>
    <t>514568.2</t>
  </si>
  <si>
    <t>110043815253</t>
  </si>
  <si>
    <t>Cartersville Gas System</t>
  </si>
  <si>
    <t>155 Old Mill Road</t>
  </si>
  <si>
    <t>216471</t>
  </si>
  <si>
    <t>220447.1</t>
  </si>
  <si>
    <t>200245.7</t>
  </si>
  <si>
    <t>195415.9</t>
  </si>
  <si>
    <t>184341</t>
  </si>
  <si>
    <t>189427.7</t>
  </si>
  <si>
    <t>184911.6</t>
  </si>
  <si>
    <t>173550.4</t>
  </si>
  <si>
    <t>181023.1</t>
  </si>
  <si>
    <t>5766159.6</t>
  </si>
  <si>
    <t>4974417.5</t>
  </si>
  <si>
    <t>5097674.8</t>
  </si>
  <si>
    <t>4987036.9</t>
  </si>
  <si>
    <t>5124031.6</t>
  </si>
  <si>
    <t>5067838.2</t>
  </si>
  <si>
    <t>5179208.7</t>
  </si>
  <si>
    <t>4382827</t>
  </si>
  <si>
    <t>4279753.6</t>
  </si>
  <si>
    <t>Cascade Natural Gas Corporation - Oregon</t>
  </si>
  <si>
    <t>1925779.1</t>
  </si>
  <si>
    <t>1726039.2</t>
  </si>
  <si>
    <t>1516125.2</t>
  </si>
  <si>
    <t>1519302.5</t>
  </si>
  <si>
    <t>1669172.1</t>
  </si>
  <si>
    <t>1647068.3</t>
  </si>
  <si>
    <t>1779028.2</t>
  </si>
  <si>
    <t>1632080.7</t>
  </si>
  <si>
    <t>1645706.1</t>
  </si>
  <si>
    <t>250376.8</t>
  </si>
  <si>
    <t>234099.6</t>
  </si>
  <si>
    <t>225394.5</t>
  </si>
  <si>
    <t>196408.6</t>
  </si>
  <si>
    <t>220433.5</t>
  </si>
  <si>
    <t>207316.6</t>
  </si>
  <si>
    <t>181555.1</t>
  </si>
  <si>
    <t>179611.1</t>
  </si>
  <si>
    <t>163107.8</t>
  </si>
  <si>
    <t>110058380265</t>
  </si>
  <si>
    <t>Castleton Commodities Merchant Trading L.P.</t>
  </si>
  <si>
    <t>06902</t>
  </si>
  <si>
    <t>2200 Atlantic Street, Suite 800</t>
  </si>
  <si>
    <t>4291578.012024</t>
  </si>
  <si>
    <t>6052618.4242</t>
  </si>
  <si>
    <t>1331439.9</t>
  </si>
  <si>
    <t>537221.8</t>
  </si>
  <si>
    <t>2639452.6212355</t>
  </si>
  <si>
    <t>3935193.23784</t>
  </si>
  <si>
    <t>3922701.9</t>
  </si>
  <si>
    <t>Castrol Caribbean and Central America</t>
  </si>
  <si>
    <t>Castrol Industrial North America, Inc</t>
  </si>
  <si>
    <t>Passaic</t>
  </si>
  <si>
    <t>22293</t>
  </si>
  <si>
    <t>28496</t>
  </si>
  <si>
    <t>29507</t>
  </si>
  <si>
    <t>28882</t>
  </si>
  <si>
    <t>26779</t>
  </si>
  <si>
    <t>39784334.514521</t>
  </si>
  <si>
    <t>40049924</t>
  </si>
  <si>
    <t>37072858.8589667</t>
  </si>
  <si>
    <t>36990299.4</t>
  </si>
  <si>
    <t>33441132</t>
  </si>
  <si>
    <t>33079713</t>
  </si>
  <si>
    <t>32917123</t>
  </si>
  <si>
    <t>35807246</t>
  </si>
  <si>
    <t>32924023</t>
  </si>
  <si>
    <t>110043970209</t>
  </si>
  <si>
    <t>Cedar Falls Municipal Gas Utility</t>
  </si>
  <si>
    <t>Cedar Falls</t>
  </si>
  <si>
    <t>1 Utility Parkway</t>
  </si>
  <si>
    <t>143674</t>
  </si>
  <si>
    <t>125954</t>
  </si>
  <si>
    <t>103372.1</t>
  </si>
  <si>
    <t>105412.1</t>
  </si>
  <si>
    <t>95887.8</t>
  </si>
  <si>
    <t>109204.8</t>
  </si>
  <si>
    <t>106476</t>
  </si>
  <si>
    <t>89779.4</t>
  </si>
  <si>
    <t>109715.6</t>
  </si>
  <si>
    <t>110022319926</t>
  </si>
  <si>
    <t>CenterPoint Energy Arkla (Arkansas)</t>
  </si>
  <si>
    <t>1111 Louisiana</t>
  </si>
  <si>
    <t>3477043.2</t>
  </si>
  <si>
    <t>3617540</t>
  </si>
  <si>
    <t>2971520</t>
  </si>
  <si>
    <t>3088931.6</t>
  </si>
  <si>
    <t>3307043.3</t>
  </si>
  <si>
    <t>3698510.5</t>
  </si>
  <si>
    <t>3539120</t>
  </si>
  <si>
    <t>2967547.5</t>
  </si>
  <si>
    <t>3340603.7</t>
  </si>
  <si>
    <t>CenterPoint Energy Arkla (Louisiana)</t>
  </si>
  <si>
    <t>717642.5</t>
  </si>
  <si>
    <t>713980.1</t>
  </si>
  <si>
    <t>594214</t>
  </si>
  <si>
    <t>622073.9</t>
  </si>
  <si>
    <t>698905.2</t>
  </si>
  <si>
    <t>750236.5</t>
  </si>
  <si>
    <t>685134</t>
  </si>
  <si>
    <t>631669.9</t>
  </si>
  <si>
    <t>719593.3</t>
  </si>
  <si>
    <t>CenterPoint Energy Arkla (Oklahoma)</t>
  </si>
  <si>
    <t>748508.7</t>
  </si>
  <si>
    <t>722276.8</t>
  </si>
  <si>
    <t>607440.8</t>
  </si>
  <si>
    <t>607420.1</t>
  </si>
  <si>
    <t>665460</t>
  </si>
  <si>
    <t>754163.5</t>
  </si>
  <si>
    <t>748184</t>
  </si>
  <si>
    <t>594317.8</t>
  </si>
  <si>
    <t>690304.1</t>
  </si>
  <si>
    <t>CenterPoint Energy Arkla (Texas)</t>
  </si>
  <si>
    <t>72450.5</t>
  </si>
  <si>
    <t>71932.4</t>
  </si>
  <si>
    <t>57602.5</t>
  </si>
  <si>
    <t>62399.6</t>
  </si>
  <si>
    <t>73877</t>
  </si>
  <si>
    <t>82390.1</t>
  </si>
  <si>
    <t>61558.3</t>
  </si>
  <si>
    <t>73531</t>
  </si>
  <si>
    <t>110043785302</t>
  </si>
  <si>
    <t>CenterPoint Energy Entex (Louisiana)</t>
  </si>
  <si>
    <t>P.O. Box 0305</t>
  </si>
  <si>
    <t>491523.4</t>
  </si>
  <si>
    <t>500234.5</t>
  </si>
  <si>
    <t>419594.3</t>
  </si>
  <si>
    <t>450863.6</t>
  </si>
  <si>
    <t>478431.4</t>
  </si>
  <si>
    <t>541215.1</t>
  </si>
  <si>
    <t>536641</t>
  </si>
  <si>
    <t>442277.8</t>
  </si>
  <si>
    <t>465042.8</t>
  </si>
  <si>
    <t>110043798307</t>
  </si>
  <si>
    <t>CenterPoint Energy Entex (Mississippi)</t>
  </si>
  <si>
    <t>1282877.6</t>
  </si>
  <si>
    <t>1377347.2</t>
  </si>
  <si>
    <t>1215882.6</t>
  </si>
  <si>
    <t>1150079</t>
  </si>
  <si>
    <t>1369136.5</t>
  </si>
  <si>
    <t>1364991.7</t>
  </si>
  <si>
    <t>1348832</t>
  </si>
  <si>
    <t>1116257.1</t>
  </si>
  <si>
    <t>1615519.8</t>
  </si>
  <si>
    <t>CenterPoint Energy Entex (Texas)</t>
  </si>
  <si>
    <t>8269555.3</t>
  </si>
  <si>
    <t>8338456.2</t>
  </si>
  <si>
    <t>6537173.2</t>
  </si>
  <si>
    <t>6824025.6</t>
  </si>
  <si>
    <t>7739343.9</t>
  </si>
  <si>
    <t>8195775.8</t>
  </si>
  <si>
    <t>7674004</t>
  </si>
  <si>
    <t>6521217.9</t>
  </si>
  <si>
    <t>7263231.1</t>
  </si>
  <si>
    <t>110043808920</t>
  </si>
  <si>
    <t>CenterPoint Energy Minnesota Gas</t>
  </si>
  <si>
    <t>55459</t>
  </si>
  <si>
    <t>800 LaSalle Ave, Floor 14, PO Box 59038</t>
  </si>
  <si>
    <t>10683504.1</t>
  </si>
  <si>
    <t>10194086.3</t>
  </si>
  <si>
    <t>9456320.5</t>
  </si>
  <si>
    <t>9407013.1</t>
  </si>
  <si>
    <t>9364434.3</t>
  </si>
  <si>
    <t>9688665.6</t>
  </si>
  <si>
    <t>9990389</t>
  </si>
  <si>
    <t>8475008.3</t>
  </si>
  <si>
    <t>8631562</t>
  </si>
  <si>
    <t>110000807379</t>
  </si>
  <si>
    <t>Central Hudson Gas and Electric Corporation</t>
  </si>
  <si>
    <t>Poughkeepsie</t>
  </si>
  <si>
    <t>284 South Avenue</t>
  </si>
  <si>
    <t>1007047.9</t>
  </si>
  <si>
    <t>1089673.9</t>
  </si>
  <si>
    <t>1001640.2</t>
  </si>
  <si>
    <t>1005677.9</t>
  </si>
  <si>
    <t>1023991.7</t>
  </si>
  <si>
    <t>996566.7</t>
  </si>
  <si>
    <t>1003097.2</t>
  </si>
  <si>
    <t>987922.2</t>
  </si>
  <si>
    <t>1074677.6</t>
  </si>
  <si>
    <t>110055506849</t>
  </si>
  <si>
    <t>Certified Specialty Gases, Inc.</t>
  </si>
  <si>
    <t>Reno</t>
  </si>
  <si>
    <t>89512</t>
  </si>
  <si>
    <t>135 Catron Dr.</t>
  </si>
  <si>
    <t>WASHOE COUNTY</t>
  </si>
  <si>
    <t>110043788381</t>
  </si>
  <si>
    <t>Chambersburg Gas Dept.</t>
  </si>
  <si>
    <t>100 S. Second St.</t>
  </si>
  <si>
    <t>63404.5</t>
  </si>
  <si>
    <t>66990.5</t>
  </si>
  <si>
    <t>59239.2</t>
  </si>
  <si>
    <t>61211</t>
  </si>
  <si>
    <t>60991.4</t>
  </si>
  <si>
    <t>54838.5</t>
  </si>
  <si>
    <t>110043796988</t>
  </si>
  <si>
    <t>Chattanoga Gas Company</t>
  </si>
  <si>
    <t>37421</t>
  </si>
  <si>
    <t>2207 Olan Mills Drive</t>
  </si>
  <si>
    <t>804971</t>
  </si>
  <si>
    <t>874634</t>
  </si>
  <si>
    <t>756040.3</t>
  </si>
  <si>
    <t>798333</t>
  </si>
  <si>
    <t>794921.4</t>
  </si>
  <si>
    <t>890822.3</t>
  </si>
  <si>
    <t>888626.7</t>
  </si>
  <si>
    <t>753281.4</t>
  </si>
  <si>
    <t>834585.7</t>
  </si>
  <si>
    <t>110058238928</t>
  </si>
  <si>
    <t>Chemoil Corp.</t>
  </si>
  <si>
    <t>94111</t>
  </si>
  <si>
    <t>4 Embarcadero Center, 34th Fl</t>
  </si>
  <si>
    <t>5084888.7</t>
  </si>
  <si>
    <t>4243622.7</t>
  </si>
  <si>
    <t>3450948.4</t>
  </si>
  <si>
    <t>110054420961</t>
  </si>
  <si>
    <t>Chesapeake Utilities - DE Division</t>
  </si>
  <si>
    <t>500 Energy Ln Suite 100</t>
  </si>
  <si>
    <t>479789.4</t>
  </si>
  <si>
    <t>486820.1</t>
  </si>
  <si>
    <t>429894.4</t>
  </si>
  <si>
    <t>429826.5</t>
  </si>
  <si>
    <t>425473.8</t>
  </si>
  <si>
    <t>437871.5</t>
  </si>
  <si>
    <t>409465.2</t>
  </si>
  <si>
    <t>369936.9</t>
  </si>
  <si>
    <t>359786.5</t>
  </si>
  <si>
    <t>110058239268</t>
  </si>
  <si>
    <t>Chesapeake Utilities - MD Division</t>
  </si>
  <si>
    <t>21804</t>
  </si>
  <si>
    <t>32145 Beaver Run Dr</t>
  </si>
  <si>
    <t>188164.1</t>
  </si>
  <si>
    <t>183831.7</t>
  </si>
  <si>
    <t>167548.1</t>
  </si>
  <si>
    <t>160219.5</t>
  </si>
  <si>
    <t>157028.6</t>
  </si>
  <si>
    <t>157781.5</t>
  </si>
  <si>
    <t>149328.8</t>
  </si>
  <si>
    <t>140414.9</t>
  </si>
  <si>
    <t>135939</t>
  </si>
  <si>
    <t>110043797004</t>
  </si>
  <si>
    <t>Chester County Natural Gas Authority</t>
  </si>
  <si>
    <t>517 Ballymena Road</t>
  </si>
  <si>
    <t>215510.7</t>
  </si>
  <si>
    <t>199633.6</t>
  </si>
  <si>
    <t>198490.2</t>
  </si>
  <si>
    <t>190904.7</t>
  </si>
  <si>
    <t>190610.4</t>
  </si>
  <si>
    <t>190349.8</t>
  </si>
  <si>
    <t>182965.4</t>
  </si>
  <si>
    <t>186332.4</t>
  </si>
  <si>
    <t>Chevron MM El Segundo</t>
  </si>
  <si>
    <t>324 W El Segundo Blvd</t>
  </si>
  <si>
    <t>MM-REF</t>
  </si>
  <si>
    <t>38056262.1482145</t>
  </si>
  <si>
    <t>43631893.3298058</t>
  </si>
  <si>
    <t>40302878.2</t>
  </si>
  <si>
    <t>42608630.9733882</t>
  </si>
  <si>
    <t>41356765.7500231</t>
  </si>
  <si>
    <t>35561306</t>
  </si>
  <si>
    <t>37243522</t>
  </si>
  <si>
    <t>39291468</t>
  </si>
  <si>
    <t>39128267</t>
  </si>
  <si>
    <t>Chevron MM Import/Export</t>
  </si>
  <si>
    <t>6001 Bollinger Canyon Road</t>
  </si>
  <si>
    <t>38051744.7610495</t>
  </si>
  <si>
    <t>28920635.7070619</t>
  </si>
  <si>
    <t>32340766.1857594</t>
  </si>
  <si>
    <t>29666687.0646216</t>
  </si>
  <si>
    <t>32250008.1477532</t>
  </si>
  <si>
    <t>25419982</t>
  </si>
  <si>
    <t>24602991</t>
  </si>
  <si>
    <t>18638509</t>
  </si>
  <si>
    <t>20481160</t>
  </si>
  <si>
    <t>Chevron MM Pascagoula</t>
  </si>
  <si>
    <t>250 Industrial Rd</t>
  </si>
  <si>
    <t>49834310.5026475</t>
  </si>
  <si>
    <t>51000985.9531224</t>
  </si>
  <si>
    <t>54539051.22</t>
  </si>
  <si>
    <t>53184464.5605741</t>
  </si>
  <si>
    <t>48773228.9988225</t>
  </si>
  <si>
    <t>51033801</t>
  </si>
  <si>
    <t>47795687</t>
  </si>
  <si>
    <t>52043546</t>
  </si>
  <si>
    <t>48466517</t>
  </si>
  <si>
    <t>Chevron MM Richmond</t>
  </si>
  <si>
    <t>841 Chevron Way</t>
  </si>
  <si>
    <t>37228588.5096135</t>
  </si>
  <si>
    <t>37979227.39765</t>
  </si>
  <si>
    <t>40548211.1</t>
  </si>
  <si>
    <t>27980702.378</t>
  </si>
  <si>
    <t>36191824.4991763</t>
  </si>
  <si>
    <t>32979054</t>
  </si>
  <si>
    <t>22311397</t>
  </si>
  <si>
    <t>20423477</t>
  </si>
  <si>
    <t>Chevron MM Salt Lake City</t>
  </si>
  <si>
    <t>2351 North 1100 West</t>
  </si>
  <si>
    <t>8412246.0156453</t>
  </si>
  <si>
    <t>7501832.2178184</t>
  </si>
  <si>
    <t>7676710.454</t>
  </si>
  <si>
    <t>7805113.8155434</t>
  </si>
  <si>
    <t>7326567.3175222</t>
  </si>
  <si>
    <t>6613523</t>
  </si>
  <si>
    <t>6135421</t>
  </si>
  <si>
    <t>6642849</t>
  </si>
  <si>
    <t>6514807</t>
  </si>
  <si>
    <t>110043803952</t>
  </si>
  <si>
    <t>Cheyenne Light Fuel &amp; Power Company</t>
  </si>
  <si>
    <t>1301 W 24TH ST</t>
  </si>
  <si>
    <t>990140.8</t>
  </si>
  <si>
    <t>1031614.8</t>
  </si>
  <si>
    <t>988578.2</t>
  </si>
  <si>
    <t>1127260.3</t>
  </si>
  <si>
    <t>900317.2</t>
  </si>
  <si>
    <t>796828.8</t>
  </si>
  <si>
    <t>809898.3</t>
  </si>
  <si>
    <t>827320.5</t>
  </si>
  <si>
    <t>796562.4</t>
  </si>
  <si>
    <t>1056503.5</t>
  </si>
  <si>
    <t>1429770.5</t>
  </si>
  <si>
    <t>1729085.9</t>
  </si>
  <si>
    <t>1484422</t>
  </si>
  <si>
    <t>1557111.1</t>
  </si>
  <si>
    <t>1443658.9</t>
  </si>
  <si>
    <t>23966</t>
  </si>
  <si>
    <t>71987.2</t>
  </si>
  <si>
    <t>97588.2</t>
  </si>
  <si>
    <t>117280.2</t>
  </si>
  <si>
    <t>116983.5</t>
  </si>
  <si>
    <t>156875.3</t>
  </si>
  <si>
    <t>110012077714</t>
  </si>
  <si>
    <t>Citizens Gas - Indianapolis</t>
  </si>
  <si>
    <t>46202</t>
  </si>
  <si>
    <t>2020 North Meridian Street</t>
  </si>
  <si>
    <t>3513682.8</t>
  </si>
  <si>
    <t>3566724.3</t>
  </si>
  <si>
    <t>3157144.5</t>
  </si>
  <si>
    <t>3398113</t>
  </si>
  <si>
    <t>2881909.1</t>
  </si>
  <si>
    <t>2911725.2</t>
  </si>
  <si>
    <t>2644948.8</t>
  </si>
  <si>
    <t>2186415.7</t>
  </si>
  <si>
    <t>2407966.4</t>
  </si>
  <si>
    <t>110043970735</t>
  </si>
  <si>
    <t>Citizens Gas Fuel Co</t>
  </si>
  <si>
    <t>1370 Academy Road</t>
  </si>
  <si>
    <t>156311.5</t>
  </si>
  <si>
    <t>154686.3</t>
  </si>
  <si>
    <t>143940.9</t>
  </si>
  <si>
    <t>140916.9</t>
  </si>
  <si>
    <t>152023.1</t>
  </si>
  <si>
    <t>168533</t>
  </si>
  <si>
    <t>159350.9</t>
  </si>
  <si>
    <t>134817.2</t>
  </si>
  <si>
    <t>150074.4</t>
  </si>
  <si>
    <t>110043797022</t>
  </si>
  <si>
    <t>Citizens Gas Utility District of Scott and Morgan Counties</t>
  </si>
  <si>
    <t>Helenwood</t>
  </si>
  <si>
    <t>37755</t>
  </si>
  <si>
    <t>12519 Scott Hwy</t>
  </si>
  <si>
    <t>51090.3</t>
  </si>
  <si>
    <t>49389.5</t>
  </si>
  <si>
    <t>40646.8</t>
  </si>
  <si>
    <t>45472.1</t>
  </si>
  <si>
    <t>59133</t>
  </si>
  <si>
    <t>63074.20571195</t>
  </si>
  <si>
    <t>57734.92436</t>
  </si>
  <si>
    <t>46814.3</t>
  </si>
  <si>
    <t>48547.2</t>
  </si>
  <si>
    <t>37896.4</t>
  </si>
  <si>
    <t>38082.4</t>
  </si>
  <si>
    <t>30830.3</t>
  </si>
  <si>
    <t>28757.1</t>
  </si>
  <si>
    <t>34000.3</t>
  </si>
  <si>
    <t>44527.3</t>
  </si>
  <si>
    <t>43711.6</t>
  </si>
  <si>
    <t>42550.1</t>
  </si>
  <si>
    <t>44261.1</t>
  </si>
  <si>
    <t>110012979152</t>
  </si>
  <si>
    <t>City Of Ripley&lt; MS</t>
  </si>
  <si>
    <t>Ripley</t>
  </si>
  <si>
    <t>500 South Main Street</t>
  </si>
  <si>
    <t>75551.2</t>
  </si>
  <si>
    <t>74799.7</t>
  </si>
  <si>
    <t>69992.5</t>
  </si>
  <si>
    <t>72320.4</t>
  </si>
  <si>
    <t>71665.5</t>
  </si>
  <si>
    <t>72558.9</t>
  </si>
  <si>
    <t>74305.7</t>
  </si>
  <si>
    <t>66950.8</t>
  </si>
  <si>
    <t>69535.3</t>
  </si>
  <si>
    <t>110043801678</t>
  </si>
  <si>
    <t>City Utilities Natural Gas Distribution System</t>
  </si>
  <si>
    <t>65802</t>
  </si>
  <si>
    <t>301 E. CENTRAL</t>
  </si>
  <si>
    <t>842527.1</t>
  </si>
  <si>
    <t>827227.7</t>
  </si>
  <si>
    <t>699016.2</t>
  </si>
  <si>
    <t>786360.8</t>
  </si>
  <si>
    <t>680860.3</t>
  </si>
  <si>
    <t>777258.9</t>
  </si>
  <si>
    <t>719116.2</t>
  </si>
  <si>
    <t>687663.9</t>
  </si>
  <si>
    <t>622122</t>
  </si>
  <si>
    <t>110010775768</t>
  </si>
  <si>
    <t>City of Alexandria Gas Dept.</t>
  </si>
  <si>
    <t>71302</t>
  </si>
  <si>
    <t>2021 Industrial Park Rd. Bldg. A</t>
  </si>
  <si>
    <t>88732.9</t>
  </si>
  <si>
    <t>83334.1</t>
  </si>
  <si>
    <t>75719.6</t>
  </si>
  <si>
    <t>99173.3</t>
  </si>
  <si>
    <t>113844.6</t>
  </si>
  <si>
    <t>105926.2</t>
  </si>
  <si>
    <t>88608.3</t>
  </si>
  <si>
    <t>94827.3</t>
  </si>
  <si>
    <t>110043815306</t>
  </si>
  <si>
    <t>City of Austell Natural Gas System</t>
  </si>
  <si>
    <t>Austell</t>
  </si>
  <si>
    <t>2838 Joe Jerkins Blvd</t>
  </si>
  <si>
    <t>338960</t>
  </si>
  <si>
    <t>353946.6</t>
  </si>
  <si>
    <t>296587.7</t>
  </si>
  <si>
    <t>311893.1</t>
  </si>
  <si>
    <t>308818.8</t>
  </si>
  <si>
    <t>309346.6</t>
  </si>
  <si>
    <t>288119.5</t>
  </si>
  <si>
    <t>260523.3</t>
  </si>
  <si>
    <t>246145.9</t>
  </si>
  <si>
    <t>110017861884</t>
  </si>
  <si>
    <t>City of Brewton</t>
  </si>
  <si>
    <t>Brewton</t>
  </si>
  <si>
    <t>1010A Douglas Avenue</t>
  </si>
  <si>
    <t>397040.3</t>
  </si>
  <si>
    <t>422605.6</t>
  </si>
  <si>
    <t>472020.4</t>
  </si>
  <si>
    <t>376821.6</t>
  </si>
  <si>
    <t>281114.8</t>
  </si>
  <si>
    <t>248854.6</t>
  </si>
  <si>
    <t>176457.1</t>
  </si>
  <si>
    <t>143581.6</t>
  </si>
  <si>
    <t>110043803970</t>
  </si>
  <si>
    <t>City of Buford</t>
  </si>
  <si>
    <t>Buford</t>
  </si>
  <si>
    <t>2300 Buford Hwy</t>
  </si>
  <si>
    <t>168351.1</t>
  </si>
  <si>
    <t>179408.8</t>
  </si>
  <si>
    <t>132022.3</t>
  </si>
  <si>
    <t>120393</t>
  </si>
  <si>
    <t>152912.4</t>
  </si>
  <si>
    <t>169210.2</t>
  </si>
  <si>
    <t>149471.7</t>
  </si>
  <si>
    <t>115044</t>
  </si>
  <si>
    <t>146511.5</t>
  </si>
  <si>
    <t>110043802533</t>
  </si>
  <si>
    <t>City of Camilla</t>
  </si>
  <si>
    <t>Camilla</t>
  </si>
  <si>
    <t>31730</t>
  </si>
  <si>
    <t>30 E. Broad Street</t>
  </si>
  <si>
    <t>205347.7</t>
  </si>
  <si>
    <t>203118.1</t>
  </si>
  <si>
    <t>197989.5</t>
  </si>
  <si>
    <t>184855.2</t>
  </si>
  <si>
    <t>192975.6</t>
  </si>
  <si>
    <t>193769.3</t>
  </si>
  <si>
    <t>126096.1</t>
  </si>
  <si>
    <t>140164.2</t>
  </si>
  <si>
    <t>177362</t>
  </si>
  <si>
    <t>110054620424</t>
  </si>
  <si>
    <t>City of Chanute - Utility Complex</t>
  </si>
  <si>
    <t>Chanute</t>
  </si>
  <si>
    <t>1002 East 14th Street</t>
  </si>
  <si>
    <t>143182.9</t>
  </si>
  <si>
    <t>91976.2</t>
  </si>
  <si>
    <t>40241.5</t>
  </si>
  <si>
    <t>55106.9</t>
  </si>
  <si>
    <t>35553</t>
  </si>
  <si>
    <t>32172.8</t>
  </si>
  <si>
    <t>30948.7</t>
  </si>
  <si>
    <t>26926.1</t>
  </si>
  <si>
    <t>37322.3</t>
  </si>
  <si>
    <t>147668.8</t>
  </si>
  <si>
    <t>149216</t>
  </si>
  <si>
    <t>147910.9</t>
  </si>
  <si>
    <t>160442.4</t>
  </si>
  <si>
    <t>164354.7</t>
  </si>
  <si>
    <t>166733.3</t>
  </si>
  <si>
    <t>166644</t>
  </si>
  <si>
    <t>147120.2</t>
  </si>
  <si>
    <t>126948.3</t>
  </si>
  <si>
    <t>110043782074</t>
  </si>
  <si>
    <t>City of Clarksville Gas &amp; Water Dept</t>
  </si>
  <si>
    <t>37043</t>
  </si>
  <si>
    <t>2215 Madison St</t>
  </si>
  <si>
    <t>301618.7</t>
  </si>
  <si>
    <t>313553.2</t>
  </si>
  <si>
    <t>275853.2</t>
  </si>
  <si>
    <t>260114.2</t>
  </si>
  <si>
    <t>214878.4</t>
  </si>
  <si>
    <t>236243.3</t>
  </si>
  <si>
    <t>296349.5</t>
  </si>
  <si>
    <t>255384</t>
  </si>
  <si>
    <t>290704.8</t>
  </si>
  <si>
    <t>110067409637</t>
  </si>
  <si>
    <t>City of Commerce</t>
  </si>
  <si>
    <t>Commerce</t>
  </si>
  <si>
    <t>30529</t>
  </si>
  <si>
    <t>545 Cedar Drive</t>
  </si>
  <si>
    <t>28468.8</t>
  </si>
  <si>
    <t>26644.8</t>
  </si>
  <si>
    <t>25163.7</t>
  </si>
  <si>
    <t>24823</t>
  </si>
  <si>
    <t>25423.2</t>
  </si>
  <si>
    <t>110043970138</t>
  </si>
  <si>
    <t>City of Cookeville Gas Dept</t>
  </si>
  <si>
    <t>Cookeville</t>
  </si>
  <si>
    <t>38501</t>
  </si>
  <si>
    <t>16 N Oak</t>
  </si>
  <si>
    <t>72863.5</t>
  </si>
  <si>
    <t>76515.7</t>
  </si>
  <si>
    <t>63863.9</t>
  </si>
  <si>
    <t>68097</t>
  </si>
  <si>
    <t>68071.6</t>
  </si>
  <si>
    <t>78287.2</t>
  </si>
  <si>
    <t>72167.1</t>
  </si>
  <si>
    <t>60148.6</t>
  </si>
  <si>
    <t>64590.1</t>
  </si>
  <si>
    <t>110043973803</t>
  </si>
  <si>
    <t>City of Corinth Gas &amp; Water Department</t>
  </si>
  <si>
    <t>Corinth</t>
  </si>
  <si>
    <t>305 W. Waldron St.</t>
  </si>
  <si>
    <t>42608</t>
  </si>
  <si>
    <t>46921.3</t>
  </si>
  <si>
    <t>37078</t>
  </si>
  <si>
    <t>38857.5</t>
  </si>
  <si>
    <t>43087.6</t>
  </si>
  <si>
    <t>47681.9</t>
  </si>
  <si>
    <t>44742.1</t>
  </si>
  <si>
    <t>37542</t>
  </si>
  <si>
    <t>43628.9</t>
  </si>
  <si>
    <t>110043970959</t>
  </si>
  <si>
    <t>City of Corpus Christi Gas Department</t>
  </si>
  <si>
    <t>4225 S. Port Avenue</t>
  </si>
  <si>
    <t>197112.2</t>
  </si>
  <si>
    <t>199332.5</t>
  </si>
  <si>
    <t>173363.4</t>
  </si>
  <si>
    <t>178702.4</t>
  </si>
  <si>
    <t>208268.2</t>
  </si>
  <si>
    <t>207881.4</t>
  </si>
  <si>
    <t>189109.9</t>
  </si>
  <si>
    <t>159814</t>
  </si>
  <si>
    <t>181169.8</t>
  </si>
  <si>
    <t>110043815752</t>
  </si>
  <si>
    <t>City of Covington</t>
  </si>
  <si>
    <t>30015</t>
  </si>
  <si>
    <t>2194 Emory St</t>
  </si>
  <si>
    <t>115202.2</t>
  </si>
  <si>
    <t>118604.7</t>
  </si>
  <si>
    <t>105535.3</t>
  </si>
  <si>
    <t>105511.4</t>
  </si>
  <si>
    <t>102252.8</t>
  </si>
  <si>
    <t>109449.4</t>
  </si>
  <si>
    <t>103773.7</t>
  </si>
  <si>
    <t>97026.6</t>
  </si>
  <si>
    <t>103761.3</t>
  </si>
  <si>
    <t>110043802542</t>
  </si>
  <si>
    <t>200 W. Washington Ave</t>
  </si>
  <si>
    <t>32475.6</t>
  </si>
  <si>
    <t>32512.1</t>
  </si>
  <si>
    <t>27269.3</t>
  </si>
  <si>
    <t>28476</t>
  </si>
  <si>
    <t>30055.9</t>
  </si>
  <si>
    <t>32354.9</t>
  </si>
  <si>
    <t>29894.7</t>
  </si>
  <si>
    <t>22599.3</t>
  </si>
  <si>
    <t>29985.6</t>
  </si>
  <si>
    <t>110056413091</t>
  </si>
  <si>
    <t>City of Deming</t>
  </si>
  <si>
    <t>309 South Gold Avenue</t>
  </si>
  <si>
    <t>23517.3</t>
  </si>
  <si>
    <t>25110.3</t>
  </si>
  <si>
    <t>36835.9</t>
  </si>
  <si>
    <t>31856</t>
  </si>
  <si>
    <t>24395</t>
  </si>
  <si>
    <t>27176.3</t>
  </si>
  <si>
    <t>110054620512</t>
  </si>
  <si>
    <t>City of Douglas</t>
  </si>
  <si>
    <t>31533</t>
  </si>
  <si>
    <t>224 E. Bryan Street</t>
  </si>
  <si>
    <t>44764.9</t>
  </si>
  <si>
    <t>44639.3</t>
  </si>
  <si>
    <t>41125.2</t>
  </si>
  <si>
    <t>37362.8</t>
  </si>
  <si>
    <t>39206.4</t>
  </si>
  <si>
    <t>40534.1</t>
  </si>
  <si>
    <t>38024.1</t>
  </si>
  <si>
    <t>35262.4</t>
  </si>
  <si>
    <t>35468.3</t>
  </si>
  <si>
    <t>110043782083</t>
  </si>
  <si>
    <t>City of Dublin</t>
  </si>
  <si>
    <t>100 S. Chrch Street / P.O. Box 690</t>
  </si>
  <si>
    <t>116076.1</t>
  </si>
  <si>
    <t>135306.6</t>
  </si>
  <si>
    <t>123671.1</t>
  </si>
  <si>
    <t>84664</t>
  </si>
  <si>
    <t>89443.4</t>
  </si>
  <si>
    <t>161030.5</t>
  </si>
  <si>
    <t>212839.6</t>
  </si>
  <si>
    <t>144410.2</t>
  </si>
  <si>
    <t>66848.3</t>
  </si>
  <si>
    <t>110043969471</t>
  </si>
  <si>
    <t>City of Duluth, Public Works and Utilities Department</t>
  </si>
  <si>
    <t>520 Garfield Avenue</t>
  </si>
  <si>
    <t>325809</t>
  </si>
  <si>
    <t>305071.5</t>
  </si>
  <si>
    <t>284118.9</t>
  </si>
  <si>
    <t>259720.5</t>
  </si>
  <si>
    <t>274057.3</t>
  </si>
  <si>
    <t>318529.4</t>
  </si>
  <si>
    <t>290747.8</t>
  </si>
  <si>
    <t>249040.6</t>
  </si>
  <si>
    <t>271125</t>
  </si>
  <si>
    <t>110040117502</t>
  </si>
  <si>
    <t>City of Ellensburg</t>
  </si>
  <si>
    <t>Ellensburg</t>
  </si>
  <si>
    <t>98926</t>
  </si>
  <si>
    <t>501 N. Anderson Street</t>
  </si>
  <si>
    <t>KITTITAS COUNTY</t>
  </si>
  <si>
    <t>44845.3</t>
  </si>
  <si>
    <t>37997.9</t>
  </si>
  <si>
    <t>43488.6</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</si>
  <si>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</si>
  <si>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</si>
  <si>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</si>
  <si>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</si>
  <si>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</si>
  <si>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</si>
  <si>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</si>
  <si>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</si>
  <si>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</si>
  <si>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</si>
  <si>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</si>
  <si>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</si>
  <si>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</si>
  <si>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</si>
  <si>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</si>
  <si>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</si>
  <si>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</si>
  <si>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</si>
  <si>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</si>
  <si>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</si>
  <si>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</si>
  <si>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</si>
  <si>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</si>
  <si>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110043785366</t>
  </si>
  <si>
    <t>City of Florence Alabama Gas Department</t>
  </si>
  <si>
    <t>110 W. College St. RM 229</t>
  </si>
  <si>
    <t>76355.3</t>
  </si>
  <si>
    <t>89426.7</t>
  </si>
  <si>
    <t>86976</t>
  </si>
  <si>
    <t>88528.1</t>
  </si>
  <si>
    <t>95899.3</t>
  </si>
  <si>
    <t>116280.4</t>
  </si>
  <si>
    <t>117882.9</t>
  </si>
  <si>
    <t>99446.8</t>
  </si>
  <si>
    <t>115013.8</t>
  </si>
  <si>
    <t>110043803300</t>
  </si>
  <si>
    <t>City of Hamilton Gas &amp; Water Department</t>
  </si>
  <si>
    <t>345 High Street, 4th Floor, One Renaissance Center</t>
  </si>
  <si>
    <t>144920.8</t>
  </si>
  <si>
    <t>155873.1</t>
  </si>
  <si>
    <t>133674</t>
  </si>
  <si>
    <t>134808</t>
  </si>
  <si>
    <t>138944.4</t>
  </si>
  <si>
    <t>203142.7</t>
  </si>
  <si>
    <t>195955.1</t>
  </si>
  <si>
    <t>133616.5</t>
  </si>
  <si>
    <t>171981.2</t>
  </si>
  <si>
    <t>110070081937</t>
  </si>
  <si>
    <t>City of Kings Mountain Natural Gas System</t>
  </si>
  <si>
    <t>Kings Mounatin</t>
  </si>
  <si>
    <t>1013 North Piedmont Avenue</t>
  </si>
  <si>
    <t>1123195.2</t>
  </si>
  <si>
    <t>536195.3</t>
  </si>
  <si>
    <t>34361.6</t>
  </si>
  <si>
    <t>32908.2</t>
  </si>
  <si>
    <t>32949.5</t>
  </si>
  <si>
    <t>35781.2</t>
  </si>
  <si>
    <t>32900</t>
  </si>
  <si>
    <t>32201.2</t>
  </si>
  <si>
    <t>35569.6</t>
  </si>
  <si>
    <t>110043788470</t>
  </si>
  <si>
    <t>City of LaGrange Gas Division</t>
  </si>
  <si>
    <t>30240</t>
  </si>
  <si>
    <t>303 Lukken Industrial Drive West</t>
  </si>
  <si>
    <t>115968.9</t>
  </si>
  <si>
    <t>116362.2</t>
  </si>
  <si>
    <t>104204.6</t>
  </si>
  <si>
    <t>113480</t>
  </si>
  <si>
    <t>112689.5</t>
  </si>
  <si>
    <t>129211.1</t>
  </si>
  <si>
    <t>118034.2</t>
  </si>
  <si>
    <t>107652.6</t>
  </si>
  <si>
    <t>119255.7</t>
  </si>
  <si>
    <t>110043788489</t>
  </si>
  <si>
    <t>City of Las Cruces Natural Gas Utility</t>
  </si>
  <si>
    <t>Las Cruces</t>
  </si>
  <si>
    <t>88007</t>
  </si>
  <si>
    <t>680 N. Motel Boulevard</t>
  </si>
  <si>
    <t>178573.1</t>
  </si>
  <si>
    <t>162003.9</t>
  </si>
  <si>
    <t>150094.6</t>
  </si>
  <si>
    <t>159592</t>
  </si>
  <si>
    <t>162501.8</t>
  </si>
  <si>
    <t>156210.8</t>
  </si>
  <si>
    <t>177386.7</t>
  </si>
  <si>
    <t>171067.8</t>
  </si>
  <si>
    <t>183820.2</t>
  </si>
  <si>
    <t>110043804014</t>
  </si>
  <si>
    <t>City of Lawrenceville</t>
  </si>
  <si>
    <t>30046</t>
  </si>
  <si>
    <t>70 South Clayton Street</t>
  </si>
  <si>
    <t>203531.8</t>
  </si>
  <si>
    <t>222892.2</t>
  </si>
  <si>
    <t>179540.1</t>
  </si>
  <si>
    <t>190845.9</t>
  </si>
  <si>
    <t>193767.7</t>
  </si>
  <si>
    <t>227192</t>
  </si>
  <si>
    <t>207102.7</t>
  </si>
  <si>
    <t>163564</t>
  </si>
  <si>
    <t>186348.7</t>
  </si>
  <si>
    <t>110057067677</t>
  </si>
  <si>
    <t>City of Lebanon - Gas Department</t>
  </si>
  <si>
    <t>37087</t>
  </si>
  <si>
    <t>1017 Sparta Pike</t>
  </si>
  <si>
    <t>56836.8</t>
  </si>
  <si>
    <t>66480.6</t>
  </si>
  <si>
    <t>110070081846</t>
  </si>
  <si>
    <t>City of Leesburg Gas LDC</t>
  </si>
  <si>
    <t>306 South Sixth Street</t>
  </si>
  <si>
    <t>44363.5</t>
  </si>
  <si>
    <t>48133.3</t>
  </si>
  <si>
    <t>47274.5</t>
  </si>
  <si>
    <t>47721.7</t>
  </si>
  <si>
    <t>45682.7</t>
  </si>
  <si>
    <t>60578</t>
  </si>
  <si>
    <t>70031.7</t>
  </si>
  <si>
    <t>78884.2</t>
  </si>
  <si>
    <t>67095.5</t>
  </si>
  <si>
    <t>City of Lexington</t>
  </si>
  <si>
    <t>28 West Center Street</t>
  </si>
  <si>
    <t>96879.6</t>
  </si>
  <si>
    <t>111441.8</t>
  </si>
  <si>
    <t>104896.3</t>
  </si>
  <si>
    <t>114034.4</t>
  </si>
  <si>
    <t>118293.8</t>
  </si>
  <si>
    <t>113405.3</t>
  </si>
  <si>
    <t>109904.6</t>
  </si>
  <si>
    <t>104189.3</t>
  </si>
  <si>
    <t>107684</t>
  </si>
  <si>
    <t>110002332896</t>
  </si>
  <si>
    <t>City of Long Beach Gas and Oil Department</t>
  </si>
  <si>
    <t>90806</t>
  </si>
  <si>
    <t>2400 E. Spring St</t>
  </si>
  <si>
    <t>522359.6</t>
  </si>
  <si>
    <t>486835</t>
  </si>
  <si>
    <t>500460.5</t>
  </si>
  <si>
    <t>471075.5</t>
  </si>
  <si>
    <t>447714.2</t>
  </si>
  <si>
    <t>426768.78604</t>
  </si>
  <si>
    <t>503313.27375</t>
  </si>
  <si>
    <t>498487.2</t>
  </si>
  <si>
    <t>519678.2</t>
  </si>
  <si>
    <t>110020069986</t>
  </si>
  <si>
    <t>City of Mesa</t>
  </si>
  <si>
    <t>85211</t>
  </si>
  <si>
    <t>640 N. Mesa Drive</t>
  </si>
  <si>
    <t>192365.3</t>
  </si>
  <si>
    <t>169888.5</t>
  </si>
  <si>
    <t>160570.5</t>
  </si>
  <si>
    <t>161960.4</t>
  </si>
  <si>
    <t>161463.7</t>
  </si>
  <si>
    <t>151125.4</t>
  </si>
  <si>
    <t>170350.7</t>
  </si>
  <si>
    <t>167407.6</t>
  </si>
  <si>
    <t>180550.6</t>
  </si>
  <si>
    <t>110067543689</t>
  </si>
  <si>
    <t>City of Monticello</t>
  </si>
  <si>
    <t>123 West Washington St</t>
  </si>
  <si>
    <t>4080.2</t>
  </si>
  <si>
    <t>23291.1</t>
  </si>
  <si>
    <t>29019.5</t>
  </si>
  <si>
    <t>30430.4</t>
  </si>
  <si>
    <t>29435.4</t>
  </si>
  <si>
    <t>110044547185</t>
  </si>
  <si>
    <t>City of Olive Branch</t>
  </si>
  <si>
    <t>Olive Branch</t>
  </si>
  <si>
    <t>38654</t>
  </si>
  <si>
    <t>9200 Pigeon Roost Rd.</t>
  </si>
  <si>
    <t>2467.1</t>
  </si>
  <si>
    <t>103554.6</t>
  </si>
  <si>
    <t>80204.1</t>
  </si>
  <si>
    <t>83015.2</t>
  </si>
  <si>
    <t>67.5</t>
  </si>
  <si>
    <t>106012.6</t>
  </si>
  <si>
    <t>101841.5</t>
  </si>
  <si>
    <t>80100.2</t>
  </si>
  <si>
    <t>88535.8</t>
  </si>
  <si>
    <t>110013169276</t>
  </si>
  <si>
    <t>City of Palo Alto Gas Utility</t>
  </si>
  <si>
    <t>Palo Alto</t>
  </si>
  <si>
    <t>94301</t>
  </si>
  <si>
    <t>250 Hamilton Ave</t>
  </si>
  <si>
    <t>152431.9</t>
  </si>
  <si>
    <t>153469.9</t>
  </si>
  <si>
    <t>153067.7</t>
  </si>
  <si>
    <t>145784.9</t>
  </si>
  <si>
    <t>138969.6</t>
  </si>
  <si>
    <t>139154.3</t>
  </si>
  <si>
    <t>161699.3</t>
  </si>
  <si>
    <t>159070.9</t>
  </si>
  <si>
    <t>170340.1</t>
  </si>
  <si>
    <t>110037420957</t>
  </si>
  <si>
    <t>City of Perryville</t>
  </si>
  <si>
    <t>215 N West St</t>
  </si>
  <si>
    <t>43281.7</t>
  </si>
  <si>
    <t>48321.5</t>
  </si>
  <si>
    <t>43219.9</t>
  </si>
  <si>
    <t>45306.2</t>
  </si>
  <si>
    <t>45769.4</t>
  </si>
  <si>
    <t>46023.2</t>
  </si>
  <si>
    <t>44565.2</t>
  </si>
  <si>
    <t>36974.2</t>
  </si>
  <si>
    <t>40576.5</t>
  </si>
  <si>
    <t>110043802310</t>
  </si>
  <si>
    <t>City of Portland Natural Gas System</t>
  </si>
  <si>
    <t>100 South Russell Street</t>
  </si>
  <si>
    <t>36957.3</t>
  </si>
  <si>
    <t>38331.7</t>
  </si>
  <si>
    <t>39096.2</t>
  </si>
  <si>
    <t>43922.7</t>
  </si>
  <si>
    <t>35984.4</t>
  </si>
  <si>
    <t>30548.1</t>
  </si>
  <si>
    <t>33363.5</t>
  </si>
  <si>
    <t>110043970600</t>
  </si>
  <si>
    <t>City of Rensselaer Gas Utility</t>
  </si>
  <si>
    <t>706 N. Cullen</t>
  </si>
  <si>
    <t>30783.2</t>
  </si>
  <si>
    <t>30973.1</t>
  </si>
  <si>
    <t>28770.3</t>
  </si>
  <si>
    <t>34325.9</t>
  </si>
  <si>
    <t>30643.2</t>
  </si>
  <si>
    <t>34705.3</t>
  </si>
  <si>
    <t>32619</t>
  </si>
  <si>
    <t>30057.1</t>
  </si>
  <si>
    <t>27411.8</t>
  </si>
  <si>
    <t>110043801721</t>
  </si>
  <si>
    <t>City of Richmond - DPU, Natural Gas LDC</t>
  </si>
  <si>
    <t>23114</t>
  </si>
  <si>
    <t>730 East Broad Street</t>
  </si>
  <si>
    <t>1021028.5</t>
  </si>
  <si>
    <t>1000226</t>
  </si>
  <si>
    <t>989833.6</t>
  </si>
  <si>
    <t>1358095.5</t>
  </si>
  <si>
    <t>1495312</t>
  </si>
  <si>
    <t>1091883.9</t>
  </si>
  <si>
    <t>1072415.6</t>
  </si>
  <si>
    <t>1354053</t>
  </si>
  <si>
    <t>1101606</t>
  </si>
  <si>
    <t>110056413144</t>
  </si>
  <si>
    <t>City of Ripley Gas, Water &amp; Wastewater Department</t>
  </si>
  <si>
    <t>38063</t>
  </si>
  <si>
    <t>116 Church Street</t>
  </si>
  <si>
    <t>29426.1</t>
  </si>
  <si>
    <t>29860.4</t>
  </si>
  <si>
    <t>23056</t>
  </si>
  <si>
    <t>25580.8</t>
  </si>
  <si>
    <t>28636.1</t>
  </si>
  <si>
    <t>33471</t>
  </si>
  <si>
    <t>30671.3</t>
  </si>
  <si>
    <t>24113.4</t>
  </si>
  <si>
    <t>29077</t>
  </si>
  <si>
    <t>110070081823</t>
  </si>
  <si>
    <t>City of Rocky Mount - Utilities Department</t>
  </si>
  <si>
    <t>Rocky Mount</t>
  </si>
  <si>
    <t>27801</t>
  </si>
  <si>
    <t>628 Albemarle Avenue</t>
  </si>
  <si>
    <t>EDGECOMBE COUNTY</t>
  </si>
  <si>
    <t>120998.7</t>
  </si>
  <si>
    <t>105512.8</t>
  </si>
  <si>
    <t>93187.7</t>
  </si>
  <si>
    <t>92815.2</t>
  </si>
  <si>
    <t>101535</t>
  </si>
  <si>
    <t>117708.5</t>
  </si>
  <si>
    <t>109176.7</t>
  </si>
  <si>
    <t>95598.9</t>
  </si>
  <si>
    <t>93323.7</t>
  </si>
  <si>
    <t>110043804023</t>
  </si>
  <si>
    <t>City of Shelby Utilities</t>
  </si>
  <si>
    <t>824 W Grover St</t>
  </si>
  <si>
    <t>199298</t>
  </si>
  <si>
    <t>197012.1</t>
  </si>
  <si>
    <t>189056.6</t>
  </si>
  <si>
    <t>187397.1</t>
  </si>
  <si>
    <t>185207.7</t>
  </si>
  <si>
    <t>195328.8</t>
  </si>
  <si>
    <t>191665.8</t>
  </si>
  <si>
    <t>133810.5</t>
  </si>
  <si>
    <t>139126.5</t>
  </si>
  <si>
    <t>110043803195</t>
  </si>
  <si>
    <t>City of Sugar Hill</t>
  </si>
  <si>
    <t>Sugar Hill</t>
  </si>
  <si>
    <t>5039 West Broad St.</t>
  </si>
  <si>
    <t>40966.2</t>
  </si>
  <si>
    <t>43919.1</t>
  </si>
  <si>
    <t>34981.3</t>
  </si>
  <si>
    <t>36967.8</t>
  </si>
  <si>
    <t>37241.6</t>
  </si>
  <si>
    <t>43474.2</t>
  </si>
  <si>
    <t>39090.2</t>
  </si>
  <si>
    <t>30036.8</t>
  </si>
  <si>
    <t>34628.7</t>
  </si>
  <si>
    <t>110070081867</t>
  </si>
  <si>
    <t>City of Summerville</t>
  </si>
  <si>
    <t>30747</t>
  </si>
  <si>
    <t>120 Georgia Avenue</t>
  </si>
  <si>
    <t>40313.5</t>
  </si>
  <si>
    <t>42276.5</t>
  </si>
  <si>
    <t>41129.5</t>
  </si>
  <si>
    <t>51076.1</t>
  </si>
  <si>
    <t>52590.2</t>
  </si>
  <si>
    <t>59337.7</t>
  </si>
  <si>
    <t>56312.1</t>
  </si>
  <si>
    <t>50697.6</t>
  </si>
  <si>
    <t>59019.8</t>
  </si>
  <si>
    <t>110043970762</t>
  </si>
  <si>
    <t>City of Sunrise Gas Department</t>
  </si>
  <si>
    <t>33351</t>
  </si>
  <si>
    <t>4401 NW 103 Avenue</t>
  </si>
  <si>
    <t>30925.1</t>
  </si>
  <si>
    <t>30258.2</t>
  </si>
  <si>
    <t>28916.5</t>
  </si>
  <si>
    <t>28177</t>
  </si>
  <si>
    <t>27259.7</t>
  </si>
  <si>
    <t>26157.9616</t>
  </si>
  <si>
    <t>24926.1392</t>
  </si>
  <si>
    <t>25868</t>
  </si>
  <si>
    <t>24769.1</t>
  </si>
  <si>
    <t>110043802551</t>
  </si>
  <si>
    <t>City of Sylvania</t>
  </si>
  <si>
    <t>130 North Community Drive</t>
  </si>
  <si>
    <t>47430.7</t>
  </si>
  <si>
    <t>45634.7</t>
  </si>
  <si>
    <t>44736.4</t>
  </si>
  <si>
    <t>38681.5</t>
  </si>
  <si>
    <t>40755.6</t>
  </si>
  <si>
    <t>43452.2</t>
  </si>
  <si>
    <t>40083.2</t>
  </si>
  <si>
    <t>44577.2</t>
  </si>
  <si>
    <t>52234.4</t>
  </si>
  <si>
    <t>110005275442</t>
  </si>
  <si>
    <t>City of Tallahassee Natural Gas Utility</t>
  </si>
  <si>
    <t>2602 Jackson Bluff Road</t>
  </si>
  <si>
    <t>160411.6</t>
  </si>
  <si>
    <t>165474.7</t>
  </si>
  <si>
    <t>150458.3</t>
  </si>
  <si>
    <t>156144</t>
  </si>
  <si>
    <t>152335.8</t>
  </si>
  <si>
    <t>163505.7</t>
  </si>
  <si>
    <t>145283.6</t>
  </si>
  <si>
    <t>138233</t>
  </si>
  <si>
    <t>139236.7</t>
  </si>
  <si>
    <t>110043802338</t>
  </si>
  <si>
    <t>City of Thomasville</t>
  </si>
  <si>
    <t>31792</t>
  </si>
  <si>
    <t>111 Victoria Pace</t>
  </si>
  <si>
    <t>23537.8</t>
  </si>
  <si>
    <t>23312.8</t>
  </si>
  <si>
    <t>22844.4</t>
  </si>
  <si>
    <t>24446.8</t>
  </si>
  <si>
    <t>24277.2</t>
  </si>
  <si>
    <t>25334</t>
  </si>
  <si>
    <t>27129.6</t>
  </si>
  <si>
    <t>21604.9</t>
  </si>
  <si>
    <t>22035.9</t>
  </si>
  <si>
    <t>110043802560</t>
  </si>
  <si>
    <t>City of Thomson</t>
  </si>
  <si>
    <t>Thomson</t>
  </si>
  <si>
    <t>30824</t>
  </si>
  <si>
    <t>309 Main Street</t>
  </si>
  <si>
    <t>MCDUFFIE COUNTY</t>
  </si>
  <si>
    <t>73777.7</t>
  </si>
  <si>
    <t>78232.3</t>
  </si>
  <si>
    <t>76845</t>
  </si>
  <si>
    <t>78508.7</t>
  </si>
  <si>
    <t>77160.5</t>
  </si>
  <si>
    <t>75397.8</t>
  </si>
  <si>
    <t>72981.2</t>
  </si>
  <si>
    <t>67898</t>
  </si>
  <si>
    <t>66731.2</t>
  </si>
  <si>
    <t>110043788498</t>
  </si>
  <si>
    <t>City of Toccoa</t>
  </si>
  <si>
    <t>Toccoa</t>
  </si>
  <si>
    <t>30577</t>
  </si>
  <si>
    <t>92 N. Alexander</t>
  </si>
  <si>
    <t>OCONEE COUNTY</t>
  </si>
  <si>
    <t>73315.2</t>
  </si>
  <si>
    <t>65058.3</t>
  </si>
  <si>
    <t>60335</t>
  </si>
  <si>
    <t>63112.3</t>
  </si>
  <si>
    <t>61086.8</t>
  </si>
  <si>
    <t>70251.6</t>
  </si>
  <si>
    <t>69695.4</t>
  </si>
  <si>
    <t>56029.3</t>
  </si>
  <si>
    <t>60547.3</t>
  </si>
  <si>
    <t>110002235466</t>
  </si>
  <si>
    <t>City of Union, South Carolina</t>
  </si>
  <si>
    <t>29379</t>
  </si>
  <si>
    <t>101 Sharpe Avenue</t>
  </si>
  <si>
    <t>95160.8</t>
  </si>
  <si>
    <t>93172.7</t>
  </si>
  <si>
    <t>87873.7</t>
  </si>
  <si>
    <t>85355.2</t>
  </si>
  <si>
    <t>82381.8</t>
  </si>
  <si>
    <t>86216.5</t>
  </si>
  <si>
    <t>81798.7</t>
  </si>
  <si>
    <t>73920.3</t>
  </si>
  <si>
    <t>75910.6</t>
  </si>
  <si>
    <t>110043788504</t>
  </si>
  <si>
    <t>City of Warner Robins</t>
  </si>
  <si>
    <t>Warner Robins</t>
  </si>
  <si>
    <t>31093</t>
  </si>
  <si>
    <t>700 Watson Blvd.</t>
  </si>
  <si>
    <t>305789.1</t>
  </si>
  <si>
    <t>322756.3</t>
  </si>
  <si>
    <t>294200.1</t>
  </si>
  <si>
    <t>434196.2</t>
  </si>
  <si>
    <t>331756</t>
  </si>
  <si>
    <t>304413.1</t>
  </si>
  <si>
    <t>241540.8</t>
  </si>
  <si>
    <t>374325.5</t>
  </si>
  <si>
    <t>322446.1</t>
  </si>
  <si>
    <t>110008419684</t>
  </si>
  <si>
    <t>City of Westfield Gas &amp; Electric Light Department</t>
  </si>
  <si>
    <t>Westfield</t>
  </si>
  <si>
    <t>01085</t>
  </si>
  <si>
    <t>100 Elm Street</t>
  </si>
  <si>
    <t>91962.4</t>
  </si>
  <si>
    <t>91507.2</t>
  </si>
  <si>
    <t>82635.9</t>
  </si>
  <si>
    <t>78734.7</t>
  </si>
  <si>
    <t>89198</t>
  </si>
  <si>
    <t>90224.5</t>
  </si>
  <si>
    <t>84774.6</t>
  </si>
  <si>
    <t>72498.8</t>
  </si>
  <si>
    <t>73015.9</t>
  </si>
  <si>
    <t>110009138780</t>
  </si>
  <si>
    <t>City of Winder</t>
  </si>
  <si>
    <t>Winder</t>
  </si>
  <si>
    <t>45 E. Athens Street</t>
  </si>
  <si>
    <t>61554.8</t>
  </si>
  <si>
    <t>61636.7</t>
  </si>
  <si>
    <t>55266.2</t>
  </si>
  <si>
    <t>56497.7</t>
  </si>
  <si>
    <t>59118.5</t>
  </si>
  <si>
    <t>59417</t>
  </si>
  <si>
    <t>55303.6</t>
  </si>
  <si>
    <t>49024.5</t>
  </si>
  <si>
    <t>51384.3</t>
  </si>
  <si>
    <t>38778.4</t>
  </si>
  <si>
    <t>35677.7</t>
  </si>
  <si>
    <t>26887.9</t>
  </si>
  <si>
    <t>28887.6</t>
  </si>
  <si>
    <t>31705.4</t>
  </si>
  <si>
    <t>40560.8</t>
  </si>
  <si>
    <t>40713.4</t>
  </si>
  <si>
    <t>31862.8</t>
  </si>
  <si>
    <t>40888.2</t>
  </si>
  <si>
    <t>110043782118</t>
  </si>
  <si>
    <t>City of Wrens</t>
  </si>
  <si>
    <t>401 Broad Street</t>
  </si>
  <si>
    <t>107070</t>
  </si>
  <si>
    <t>91618.7</t>
  </si>
  <si>
    <t>114774.7</t>
  </si>
  <si>
    <t>93583.8</t>
  </si>
  <si>
    <t>27673</t>
  </si>
  <si>
    <t>99341.5</t>
  </si>
  <si>
    <t>106015.3</t>
  </si>
  <si>
    <t>68013</t>
  </si>
  <si>
    <t>79250.3</t>
  </si>
  <si>
    <t>CityServiceValcon</t>
  </si>
  <si>
    <t>Kalispell</t>
  </si>
  <si>
    <t>640 West Montana Street</t>
  </si>
  <si>
    <t>Clark Oil Trading Company</t>
  </si>
  <si>
    <t>8235 Forsyth Blvd.  Suite 400</t>
  </si>
  <si>
    <t>110055510674</t>
  </si>
  <si>
    <t>Clarke-Mobile Counties Gas District</t>
  </si>
  <si>
    <t>2003 College Avenue</t>
  </si>
  <si>
    <t>632013.9</t>
  </si>
  <si>
    <t>683971.1</t>
  </si>
  <si>
    <t>681415.7</t>
  </si>
  <si>
    <t>620212.3</t>
  </si>
  <si>
    <t>705579.7</t>
  </si>
  <si>
    <t>627484.9</t>
  </si>
  <si>
    <t>604195.8</t>
  </si>
  <si>
    <t>560861.2</t>
  </si>
  <si>
    <t>557988</t>
  </si>
  <si>
    <t>110043803836</t>
  </si>
  <si>
    <t>Clearwater Gas System</t>
  </si>
  <si>
    <t>Clearwater</t>
  </si>
  <si>
    <t>33755</t>
  </si>
  <si>
    <t>400 N Myrtle Ave</t>
  </si>
  <si>
    <t>135201.2</t>
  </si>
  <si>
    <t>133563.6</t>
  </si>
  <si>
    <t>126282.7</t>
  </si>
  <si>
    <t>123847.1</t>
  </si>
  <si>
    <t>123731.6</t>
  </si>
  <si>
    <t>125522.2</t>
  </si>
  <si>
    <t>126863.816</t>
  </si>
  <si>
    <t>120787</t>
  </si>
  <si>
    <t>112519</t>
  </si>
  <si>
    <t>110058239721</t>
  </si>
  <si>
    <t>Clinton Newberry Natural Gas Authority</t>
  </si>
  <si>
    <t>29325</t>
  </si>
  <si>
    <t>1643 Springdale Drive</t>
  </si>
  <si>
    <t>134581.5</t>
  </si>
  <si>
    <t>140740.5</t>
  </si>
  <si>
    <t>133865.9</t>
  </si>
  <si>
    <t>122330.3</t>
  </si>
  <si>
    <t>136845.9</t>
  </si>
  <si>
    <t>120935.3</t>
  </si>
  <si>
    <t>110849.8</t>
  </si>
  <si>
    <t>99054.4</t>
  </si>
  <si>
    <t>107061.5</t>
  </si>
  <si>
    <t>19613929.4695</t>
  </si>
  <si>
    <t>18916603.1309</t>
  </si>
  <si>
    <t>18901839.5483</t>
  </si>
  <si>
    <t>19273606.8388</t>
  </si>
  <si>
    <t>17333027</t>
  </si>
  <si>
    <t>18662576</t>
  </si>
  <si>
    <t>17055245.4</t>
  </si>
  <si>
    <t>18039753</t>
  </si>
  <si>
    <t>14874409</t>
  </si>
  <si>
    <t>Colonial Gas Company</t>
  </si>
  <si>
    <t>1424494.5</t>
  </si>
  <si>
    <t>1423929</t>
  </si>
  <si>
    <t>1374819.2</t>
  </si>
  <si>
    <t>1337418.3</t>
  </si>
  <si>
    <t>1435668.8</t>
  </si>
  <si>
    <t>1409955.9</t>
  </si>
  <si>
    <t>1357459.4</t>
  </si>
  <si>
    <t>1223529.9</t>
  </si>
  <si>
    <t>1310246.3</t>
  </si>
  <si>
    <t>110017417696</t>
  </si>
  <si>
    <t>Colonial Oil Industries</t>
  </si>
  <si>
    <t>77056</t>
  </si>
  <si>
    <t>3 Riverway, Suite 2000</t>
  </si>
  <si>
    <t>110043971191</t>
  </si>
  <si>
    <t>Colorado Natural Gas, Inc.</t>
  </si>
  <si>
    <t>Littleton</t>
  </si>
  <si>
    <t>80127</t>
  </si>
  <si>
    <t>7810 Shaffer Pkwy Suite 120</t>
  </si>
  <si>
    <t>123748</t>
  </si>
  <si>
    <t>134264.1</t>
  </si>
  <si>
    <t>126686.6</t>
  </si>
  <si>
    <t>126473.8</t>
  </si>
  <si>
    <t>98594.6</t>
  </si>
  <si>
    <t>98611.1</t>
  </si>
  <si>
    <t>125688.6</t>
  </si>
  <si>
    <t>17277.6</t>
  </si>
  <si>
    <t>108416.5</t>
  </si>
  <si>
    <t>110043782948</t>
  </si>
  <si>
    <t>Colorado Springs Utilities - Natural Gas Local Distribution Company</t>
  </si>
  <si>
    <t>121 S. Tejon St</t>
  </si>
  <si>
    <t>2408285.2</t>
  </si>
  <si>
    <t>2290177.6</t>
  </si>
  <si>
    <t>1854064.7</t>
  </si>
  <si>
    <t>2082167.4</t>
  </si>
  <si>
    <t>1908824.8</t>
  </si>
  <si>
    <t>2030175.3</t>
  </si>
  <si>
    <t>1989689.9</t>
  </si>
  <si>
    <t>1648415</t>
  </si>
  <si>
    <t>1780606</t>
  </si>
  <si>
    <t>110070081971</t>
  </si>
  <si>
    <t>Columbia Gas of Kentucky</t>
  </si>
  <si>
    <t>Merrillville</t>
  </si>
  <si>
    <t>46410</t>
  </si>
  <si>
    <t>801 East 86th Avenue</t>
  </si>
  <si>
    <t>1763434.5</t>
  </si>
  <si>
    <t>1849267.6</t>
  </si>
  <si>
    <t>1695686.8</t>
  </si>
  <si>
    <t>1729219.7</t>
  </si>
  <si>
    <t>1902861.1</t>
  </si>
  <si>
    <t>2055890.7808</t>
  </si>
  <si>
    <t>1965738.6064</t>
  </si>
  <si>
    <t>1710016.5</t>
  </si>
  <si>
    <t>1813692.9</t>
  </si>
  <si>
    <t>110063990944</t>
  </si>
  <si>
    <t>Columbia Gas of Maryland</t>
  </si>
  <si>
    <t>343584.5</t>
  </si>
  <si>
    <t>345177.8</t>
  </si>
  <si>
    <t>312998.4</t>
  </si>
  <si>
    <t>323199.2</t>
  </si>
  <si>
    <t>312701.5</t>
  </si>
  <si>
    <t>341097.7</t>
  </si>
  <si>
    <t>328309.8</t>
  </si>
  <si>
    <t>294342.3</t>
  </si>
  <si>
    <t>319790.2</t>
  </si>
  <si>
    <t>110063989377</t>
  </si>
  <si>
    <t>Columbia Gas of Massachusetts</t>
  </si>
  <si>
    <t>3154358.2</t>
  </si>
  <si>
    <t>3233121.6</t>
  </si>
  <si>
    <t>3161618.1</t>
  </si>
  <si>
    <t>3065920.3</t>
  </si>
  <si>
    <t>3305813.5</t>
  </si>
  <si>
    <t>3241593.5</t>
  </si>
  <si>
    <t>3062222.4</t>
  </si>
  <si>
    <t>2909530.2</t>
  </si>
  <si>
    <t>3071144.9</t>
  </si>
  <si>
    <t>110063985335</t>
  </si>
  <si>
    <t>Columbia Gas of Ohio</t>
  </si>
  <si>
    <t>15057077.2</t>
  </si>
  <si>
    <t>15184010</t>
  </si>
  <si>
    <t>13644008.5</t>
  </si>
  <si>
    <t>13520505.2</t>
  </si>
  <si>
    <t>14178858.4</t>
  </si>
  <si>
    <t>15530629.112</t>
  </si>
  <si>
    <t>14286558.4264</t>
  </si>
  <si>
    <t>12433071.4</t>
  </si>
  <si>
    <t>13586091.9</t>
  </si>
  <si>
    <t>110063990953</t>
  </si>
  <si>
    <t>Columbia Gas of Pennsylvania</t>
  </si>
  <si>
    <t>4431820.1</t>
  </si>
  <si>
    <t>4626354</t>
  </si>
  <si>
    <t>4228619.9</t>
  </si>
  <si>
    <t>4091869.8</t>
  </si>
  <si>
    <t>4241294.8</t>
  </si>
  <si>
    <t>4635582.8144</t>
  </si>
  <si>
    <t>4353134.7816</t>
  </si>
  <si>
    <t>3815791.5</t>
  </si>
  <si>
    <t>4142989.4</t>
  </si>
  <si>
    <t>110063985344</t>
  </si>
  <si>
    <t>Columbia Gas of Virginia</t>
  </si>
  <si>
    <t>8756386.5</t>
  </si>
  <si>
    <t>9068148.1</t>
  </si>
  <si>
    <t>7976656.8</t>
  </si>
  <si>
    <t>8573041.1</t>
  </si>
  <si>
    <t>9043783</t>
  </si>
  <si>
    <t>7824219.2</t>
  </si>
  <si>
    <t>7604314.7</t>
  </si>
  <si>
    <t>7717586.5</t>
  </si>
  <si>
    <t>6399515.9</t>
  </si>
  <si>
    <t>110000323579</t>
  </si>
  <si>
    <t>ComStar International, Inc.</t>
  </si>
  <si>
    <t>College Point</t>
  </si>
  <si>
    <t>11356</t>
  </si>
  <si>
    <t>20-45 128th Street</t>
  </si>
  <si>
    <t>Combs Gas, Inc.</t>
  </si>
  <si>
    <t>110043970904</t>
  </si>
  <si>
    <t>Community Natural Gas Co., Inc.</t>
  </si>
  <si>
    <t>Owensville</t>
  </si>
  <si>
    <t>116 N. Main St.</t>
  </si>
  <si>
    <t>48743.3</t>
  </si>
  <si>
    <t>48493.8</t>
  </si>
  <si>
    <t>40646.2</t>
  </si>
  <si>
    <t>41999.1</t>
  </si>
  <si>
    <t>43807.9</t>
  </si>
  <si>
    <t>50723.2</t>
  </si>
  <si>
    <t>46328.6</t>
  </si>
  <si>
    <t>36095</t>
  </si>
  <si>
    <t>43123.1</t>
  </si>
  <si>
    <t>110043812639</t>
  </si>
  <si>
    <t>Concho Gas Plant</t>
  </si>
  <si>
    <t>Paint Rock</t>
  </si>
  <si>
    <t>76866</t>
  </si>
  <si>
    <t>14028 US HWY 83N</t>
  </si>
  <si>
    <t>CONCHO</t>
  </si>
  <si>
    <t>2834.7</t>
  </si>
  <si>
    <t>110029587409</t>
  </si>
  <si>
    <t>Concorde Specialty Gases</t>
  </si>
  <si>
    <t>Eatontown</t>
  </si>
  <si>
    <t>07724</t>
  </si>
  <si>
    <t>36 Eaton Raod</t>
  </si>
  <si>
    <t>110002498191</t>
  </si>
  <si>
    <t>Connecticut Natural Gas Company</t>
  </si>
  <si>
    <t>76 Meadow Street</t>
  </si>
  <si>
    <t>2153337</t>
  </si>
  <si>
    <t>2133011.6</t>
  </si>
  <si>
    <t>2023847.1</t>
  </si>
  <si>
    <t>1941748.6</t>
  </si>
  <si>
    <t>1982608</t>
  </si>
  <si>
    <t>1978147.2</t>
  </si>
  <si>
    <t>1862650.8</t>
  </si>
  <si>
    <t>1720872.5</t>
  </si>
  <si>
    <t>1837408</t>
  </si>
  <si>
    <t>Conrad &amp; Bischoff, Inc.</t>
  </si>
  <si>
    <t>Idaho Falls</t>
  </si>
  <si>
    <t>83401</t>
  </si>
  <si>
    <t>2251 N Holmes Avenue</t>
  </si>
  <si>
    <t>110016675141</t>
  </si>
  <si>
    <t>Consumers Energy Company</t>
  </si>
  <si>
    <t>One Energy Plaza</t>
  </si>
  <si>
    <t>21464288</t>
  </si>
  <si>
    <t>21238243.1</t>
  </si>
  <si>
    <t>19149512.4</t>
  </si>
  <si>
    <t>19533647.4</t>
  </si>
  <si>
    <t>19383833.1</t>
  </si>
  <si>
    <t>20226665.1</t>
  </si>
  <si>
    <t>19250067.8</t>
  </si>
  <si>
    <t>18152457.8</t>
  </si>
  <si>
    <t>18655390.5</t>
  </si>
  <si>
    <t>110056383417</t>
  </si>
  <si>
    <t>Consumers Gas Cooperative</t>
  </si>
  <si>
    <t>Orrville</t>
  </si>
  <si>
    <t>298 Tracy Bridge Road</t>
  </si>
  <si>
    <t>82083.9</t>
  </si>
  <si>
    <t>66183.5</t>
  </si>
  <si>
    <t>61681.1</t>
  </si>
  <si>
    <t>61725.9</t>
  </si>
  <si>
    <t>66425.1</t>
  </si>
  <si>
    <t>0</t>
  </si>
  <si>
    <t>43692.3</t>
  </si>
  <si>
    <t>38301.5</t>
  </si>
  <si>
    <t>110055509597</t>
  </si>
  <si>
    <t>Consumers Gas Utility Company</t>
  </si>
  <si>
    <t>25701</t>
  </si>
  <si>
    <t>900 Memorial Blvd</t>
  </si>
  <si>
    <t>36873.5</t>
  </si>
  <si>
    <t>36174.7</t>
  </si>
  <si>
    <t>32769.7</t>
  </si>
  <si>
    <t>34574.6</t>
  </si>
  <si>
    <t>35774.1</t>
  </si>
  <si>
    <t>39263.8352</t>
  </si>
  <si>
    <t>36226.7168</t>
  </si>
  <si>
    <t>31850.1</t>
  </si>
  <si>
    <t>33015.3</t>
  </si>
  <si>
    <t>5674021.3</t>
  </si>
  <si>
    <t>5750936.5</t>
  </si>
  <si>
    <t>6646261.6</t>
  </si>
  <si>
    <t>7158694.3</t>
  </si>
  <si>
    <t>6643476.9</t>
  </si>
  <si>
    <t>5034040.4</t>
  </si>
  <si>
    <t>4158743.9</t>
  </si>
  <si>
    <t>3273305.6</t>
  </si>
  <si>
    <t>1913101</t>
  </si>
  <si>
    <t>110043971841</t>
  </si>
  <si>
    <t>Corning Natural Gas Corporation Aggregate Rpt</t>
  </si>
  <si>
    <t>City of Corning</t>
  </si>
  <si>
    <t>333217.1</t>
  </si>
  <si>
    <t>312022.4</t>
  </si>
  <si>
    <t>301100.1</t>
  </si>
  <si>
    <t>276467.1</t>
  </si>
  <si>
    <t>324653.8</t>
  </si>
  <si>
    <t>336735.7</t>
  </si>
  <si>
    <t>377235.1</t>
  </si>
  <si>
    <t>155707.3</t>
  </si>
  <si>
    <t>184884.2</t>
  </si>
  <si>
    <t>3797566.943003</t>
  </si>
  <si>
    <t>5437030.7</t>
  </si>
  <si>
    <t>3410684.8</t>
  </si>
  <si>
    <t>110043802114</t>
  </si>
  <si>
    <t>Cortez CO2 Production Area</t>
  </si>
  <si>
    <t>Cortez</t>
  </si>
  <si>
    <t>17801 Highway 491</t>
  </si>
  <si>
    <t>23440740</t>
  </si>
  <si>
    <t>22555664.7</t>
  </si>
  <si>
    <t>23698612.2</t>
  </si>
  <si>
    <t>22440445.5</t>
  </si>
  <si>
    <t>22938096</t>
  </si>
  <si>
    <t>24050603.7</t>
  </si>
  <si>
    <t>22939198</t>
  </si>
  <si>
    <t>22970592.8</t>
  </si>
  <si>
    <t>23631826.9</t>
  </si>
  <si>
    <t>110043971422</t>
  </si>
  <si>
    <t>Cullman Jefferson Counties Gas District</t>
  </si>
  <si>
    <t>Hanceville</t>
  </si>
  <si>
    <t>1550 County Road 715</t>
  </si>
  <si>
    <t>177365.3</t>
  </si>
  <si>
    <t>184431.1</t>
  </si>
  <si>
    <t>177275.9</t>
  </si>
  <si>
    <t>175825.7</t>
  </si>
  <si>
    <t>175441.8</t>
  </si>
  <si>
    <t>174413.6</t>
  </si>
  <si>
    <t>173352.6</t>
  </si>
  <si>
    <t>154350.6</t>
  </si>
  <si>
    <t>162436.3</t>
  </si>
  <si>
    <t>191895.2</t>
  </si>
  <si>
    <t>217723.1</t>
  </si>
  <si>
    <t>231511.8</t>
  </si>
  <si>
    <t>260224.8</t>
  </si>
  <si>
    <t>195659.2</t>
  </si>
  <si>
    <t>DCP Midstream, LP</t>
  </si>
  <si>
    <t>370 17th Street, Suite 2500</t>
  </si>
  <si>
    <t>MM-IMP,MM-EXP,W-TRANS</t>
  </si>
  <si>
    <t>387138.25</t>
  </si>
  <si>
    <t>423408.58</t>
  </si>
  <si>
    <t>407712.92</t>
  </si>
  <si>
    <t>511000.61</t>
  </si>
  <si>
    <t>300991.69</t>
  </si>
  <si>
    <t>291343.83</t>
  </si>
  <si>
    <t>20935050.0660728</t>
  </si>
  <si>
    <t>18358810.8</t>
  </si>
  <si>
    <t>20016074.7</t>
  </si>
  <si>
    <t>20305219.2057</t>
  </si>
  <si>
    <t>19915542</t>
  </si>
  <si>
    <t>20373665</t>
  </si>
  <si>
    <t>19069298</t>
  </si>
  <si>
    <t>14022138</t>
  </si>
  <si>
    <t>15427594</t>
  </si>
  <si>
    <t>DGOC 160 Production</t>
  </si>
  <si>
    <t>44411</t>
  </si>
  <si>
    <t>1823 State Rt. 14</t>
  </si>
  <si>
    <t>PP,W-ONSH</t>
  </si>
  <si>
    <t>77032.9</t>
  </si>
  <si>
    <t>12499147</t>
  </si>
  <si>
    <t>10152672</t>
  </si>
  <si>
    <t>9064737.9998064</t>
  </si>
  <si>
    <t>11628899.6772093</t>
  </si>
  <si>
    <t>11701825.5485952</t>
  </si>
  <si>
    <t>12415283</t>
  </si>
  <si>
    <t>11722597</t>
  </si>
  <si>
    <t>11545620</t>
  </si>
  <si>
    <t>10205171</t>
  </si>
  <si>
    <t>2147390.2</t>
  </si>
  <si>
    <t>1751609.4</t>
  </si>
  <si>
    <t>1887175.8</t>
  </si>
  <si>
    <t>1907735</t>
  </si>
  <si>
    <t>2169937.4</t>
  </si>
  <si>
    <t>1526112.8</t>
  </si>
  <si>
    <t>1251405.7</t>
  </si>
  <si>
    <t>1618778.6</t>
  </si>
  <si>
    <t>1899892.8</t>
  </si>
  <si>
    <t>110043971066</t>
  </si>
  <si>
    <t>DRI Dock Dehydration Facility</t>
  </si>
  <si>
    <t>377 Fanning Landing Circle</t>
  </si>
  <si>
    <t>27410.8</t>
  </si>
  <si>
    <t>178591.6</t>
  </si>
  <si>
    <t>117113</t>
  </si>
  <si>
    <t>163515.9</t>
  </si>
  <si>
    <t>280960.7</t>
  </si>
  <si>
    <t>110057908019</t>
  </si>
  <si>
    <t>DTE Energy Michcon LDC</t>
  </si>
  <si>
    <t>18061792.8</t>
  </si>
  <si>
    <t>17597728</t>
  </si>
  <si>
    <t>15593356.3</t>
  </si>
  <si>
    <t>16176673</t>
  </si>
  <si>
    <t>15941643.2</t>
  </si>
  <si>
    <t>16774015</t>
  </si>
  <si>
    <t>15743643.4</t>
  </si>
  <si>
    <t>14489167.3</t>
  </si>
  <si>
    <t>14923578.6</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</si>
  <si>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</si>
  <si>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</si>
  <si>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</si>
  <si>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</si>
  <si>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</si>
  <si>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</si>
  <si>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</si>
  <si>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</si>
  <si>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</si>
  <si>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</si>
  <si>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268550.6</t>
  </si>
  <si>
    <t>401532.1</t>
  </si>
  <si>
    <t>393081</t>
  </si>
  <si>
    <t>387082.5</t>
  </si>
  <si>
    <t>375826.8</t>
  </si>
  <si>
    <t>375379.8</t>
  </si>
  <si>
    <t>357423.1</t>
  </si>
  <si>
    <t>327933</t>
  </si>
  <si>
    <t>334491.1</t>
  </si>
  <si>
    <t>110043812979</t>
  </si>
  <si>
    <t>Danville Utilities</t>
  </si>
  <si>
    <t>1040 Monument Street</t>
  </si>
  <si>
    <t>181675.5</t>
  </si>
  <si>
    <t>186767.6</t>
  </si>
  <si>
    <t>169286.9</t>
  </si>
  <si>
    <t>174970.5</t>
  </si>
  <si>
    <t>183519.9</t>
  </si>
  <si>
    <t>189477.1</t>
  </si>
  <si>
    <t>185658.6</t>
  </si>
  <si>
    <t>172020.6</t>
  </si>
  <si>
    <t>182968.5</t>
  </si>
  <si>
    <t>110030791793</t>
  </si>
  <si>
    <t>De Longhi America Inc</t>
  </si>
  <si>
    <t>Upper Saddle River</t>
  </si>
  <si>
    <t>07458</t>
  </si>
  <si>
    <t>2 Park Way Suite 3A</t>
  </si>
  <si>
    <t>110043790546</t>
  </si>
  <si>
    <t>DeKalb-Cherokee Counties Gas District</t>
  </si>
  <si>
    <t>Fort Payne</t>
  </si>
  <si>
    <t>35967</t>
  </si>
  <si>
    <t>1405 Gault Ave S</t>
  </si>
  <si>
    <t>78410.5</t>
  </si>
  <si>
    <t>82059.1</t>
  </si>
  <si>
    <t>69968.5</t>
  </si>
  <si>
    <t>69574.2</t>
  </si>
  <si>
    <t>71978.1</t>
  </si>
  <si>
    <t>80124</t>
  </si>
  <si>
    <t>74222</t>
  </si>
  <si>
    <t>63561.4</t>
  </si>
  <si>
    <t>64255</t>
  </si>
  <si>
    <t>110043973457</t>
  </si>
  <si>
    <t>Decatur Utilities</t>
  </si>
  <si>
    <t>1002 Central Parkway SW</t>
  </si>
  <si>
    <t>371131.8</t>
  </si>
  <si>
    <t>384085.2</t>
  </si>
  <si>
    <t>344816.1</t>
  </si>
  <si>
    <t>344404.8</t>
  </si>
  <si>
    <t>346323.4</t>
  </si>
  <si>
    <t>359022.1</t>
  </si>
  <si>
    <t>346213.7</t>
  </si>
  <si>
    <t>327139.9</t>
  </si>
  <si>
    <t>328494.2</t>
  </si>
  <si>
    <t>19559775</t>
  </si>
  <si>
    <t>20717031</t>
  </si>
  <si>
    <t>18732940</t>
  </si>
  <si>
    <t>20771465</t>
  </si>
  <si>
    <t>18802268</t>
  </si>
  <si>
    <t>20351674</t>
  </si>
  <si>
    <t>20099496</t>
  </si>
  <si>
    <t>20700992.2</t>
  </si>
  <si>
    <t>9977270.5539732</t>
  </si>
  <si>
    <t>9799963.8355757</t>
  </si>
  <si>
    <t>9831704.7791449</t>
  </si>
  <si>
    <t>9379214.0656263</t>
  </si>
  <si>
    <t>7294683.274</t>
  </si>
  <si>
    <t>8360824</t>
  </si>
  <si>
    <t>8286120</t>
  </si>
  <si>
    <t>8177735</t>
  </si>
  <si>
    <t>8104016</t>
  </si>
  <si>
    <t>110043799262</t>
  </si>
  <si>
    <t>Delmarva Power &amp; Light - Gas Delivery</t>
  </si>
  <si>
    <t xml:space="preserve">630 Martin Luther King Jr., Blvd. </t>
  </si>
  <si>
    <t>1921103.3</t>
  </si>
  <si>
    <t>2539460.1</t>
  </si>
  <si>
    <t>2767072.3</t>
  </si>
  <si>
    <t>3250333.1</t>
  </si>
  <si>
    <t>3209825.2</t>
  </si>
  <si>
    <t>3564760.4</t>
  </si>
  <si>
    <t>3287734.9</t>
  </si>
  <si>
    <t>3857549.3</t>
  </si>
  <si>
    <t>3158566.1</t>
  </si>
  <si>
    <t>110043812997</t>
  </si>
  <si>
    <t>Delta Natural Gas Company, Inc.</t>
  </si>
  <si>
    <t>Winchester</t>
  </si>
  <si>
    <t>3617 Lexington Road</t>
  </si>
  <si>
    <t>430870.2</t>
  </si>
  <si>
    <t>419769.7</t>
  </si>
  <si>
    <t>432065</t>
  </si>
  <si>
    <t>427069.8</t>
  </si>
  <si>
    <t>489974.1</t>
  </si>
  <si>
    <t>439429.9</t>
  </si>
  <si>
    <t>493805.8</t>
  </si>
  <si>
    <t>425100.9</t>
  </si>
  <si>
    <t>447694.4</t>
  </si>
  <si>
    <t>Delta Western, Inc.</t>
  </si>
  <si>
    <t>98104</t>
  </si>
  <si>
    <t>450 Alaskan Way South, Suite 707</t>
  </si>
  <si>
    <t>24344646.3578022</t>
  </si>
  <si>
    <t>23671231</t>
  </si>
  <si>
    <t>25024423.7597741</t>
  </si>
  <si>
    <t>25777626.7912826</t>
  </si>
  <si>
    <t>24187253</t>
  </si>
  <si>
    <t>22913119</t>
  </si>
  <si>
    <t>21863651</t>
  </si>
  <si>
    <t>22876246</t>
  </si>
  <si>
    <t>Diversfied Pure Chem, LLC</t>
  </si>
  <si>
    <t>11050 South Hwy 287</t>
  </si>
  <si>
    <t>110004647142</t>
  </si>
  <si>
    <t>Dominion Energy Ohio - The East Ohio Gas Co (Dist) (Ohio)</t>
  </si>
  <si>
    <t>1201 EAST 55TH STREET</t>
  </si>
  <si>
    <t>18346096.7</t>
  </si>
  <si>
    <t>18074210.9</t>
  </si>
  <si>
    <t>15608988.5</t>
  </si>
  <si>
    <t>15091092.7</t>
  </si>
  <si>
    <t>15726605.6</t>
  </si>
  <si>
    <t>16552619.7736</t>
  </si>
  <si>
    <t>15869886.2792</t>
  </si>
  <si>
    <t>14609669.4</t>
  </si>
  <si>
    <t>14417286.4</t>
  </si>
  <si>
    <t>110043783064</t>
  </si>
  <si>
    <t>Dominion Energy Questar Gas Company (Dist) (Utah)</t>
  </si>
  <si>
    <t>84101</t>
  </si>
  <si>
    <t>1140 WEST 200 SOUTH</t>
  </si>
  <si>
    <t>10536741.2</t>
  </si>
  <si>
    <t>9991868.3</t>
  </si>
  <si>
    <t>9199177.6</t>
  </si>
  <si>
    <t>9853106</t>
  </si>
  <si>
    <t>8816343.8</t>
  </si>
  <si>
    <t>9724459.1</t>
  </si>
  <si>
    <t>9463118.8</t>
  </si>
  <si>
    <t>8443647.3</t>
  </si>
  <si>
    <t>8845711.3</t>
  </si>
  <si>
    <t>Dominion Energy Questar Gas Company (Dist) (Wyoming)</t>
  </si>
  <si>
    <t>254842.9</t>
  </si>
  <si>
    <t>233397.4</t>
  </si>
  <si>
    <t>244966.5</t>
  </si>
  <si>
    <t>232281.8</t>
  </si>
  <si>
    <t>214466.6</t>
  </si>
  <si>
    <t>229015</t>
  </si>
  <si>
    <t>250480.1</t>
  </si>
  <si>
    <t>227592</t>
  </si>
  <si>
    <t>257661.6</t>
  </si>
  <si>
    <t>731725.6</t>
  </si>
  <si>
    <t>727403</t>
  </si>
  <si>
    <t>819089.9</t>
  </si>
  <si>
    <t>655441.7</t>
  </si>
  <si>
    <t>957867.8</t>
  </si>
  <si>
    <t>1010274.9</t>
  </si>
  <si>
    <t>1291136.4</t>
  </si>
  <si>
    <t>1242157.7</t>
  </si>
  <si>
    <t>1130356.1</t>
  </si>
  <si>
    <t>110043815574</t>
  </si>
  <si>
    <t>Dominion Hope Gas West Virginia</t>
  </si>
  <si>
    <t>48 Columbia Blvd.</t>
  </si>
  <si>
    <t>2267056.8</t>
  </si>
  <si>
    <t>2014016</t>
  </si>
  <si>
    <t>1953318.4</t>
  </si>
  <si>
    <t>1727299.2</t>
  </si>
  <si>
    <t>1609015</t>
  </si>
  <si>
    <t>1395983.1632</t>
  </si>
  <si>
    <t>1216550.372</t>
  </si>
  <si>
    <t>1124718.8</t>
  </si>
  <si>
    <t>1271457.1</t>
  </si>
  <si>
    <t>110067273140</t>
  </si>
  <si>
    <t>DuPont Corporate</t>
  </si>
  <si>
    <t>19805</t>
  </si>
  <si>
    <t>974 Centre Road</t>
  </si>
  <si>
    <t>DuPont Corporate - S&amp;C</t>
  </si>
  <si>
    <t>110067273033</t>
  </si>
  <si>
    <t>DuPont Louisville</t>
  </si>
  <si>
    <t>4250 Camp Ground Road</t>
  </si>
  <si>
    <t>110043808591</t>
  </si>
  <si>
    <t>Duke Energy Kentucky Gas Operation</t>
  </si>
  <si>
    <t>45201</t>
  </si>
  <si>
    <t>139 East Fourth St.</t>
  </si>
  <si>
    <t>766875</t>
  </si>
  <si>
    <t>798209.8</t>
  </si>
  <si>
    <t>678164.9</t>
  </si>
  <si>
    <t>709590.4</t>
  </si>
  <si>
    <t>727422.3</t>
  </si>
  <si>
    <t>810035.6496</t>
  </si>
  <si>
    <t>764821.5</t>
  </si>
  <si>
    <t>645363.7</t>
  </si>
  <si>
    <t>714902</t>
  </si>
  <si>
    <t>Duke Energy Ohio Gas Operation</t>
  </si>
  <si>
    <t>4174225.9</t>
  </si>
  <si>
    <t>4256068.4</t>
  </si>
  <si>
    <t>3784320.5</t>
  </si>
  <si>
    <t>3763770</t>
  </si>
  <si>
    <t>3869466.7</t>
  </si>
  <si>
    <t>4393540.8576</t>
  </si>
  <si>
    <t>4113644.9</t>
  </si>
  <si>
    <t>3581961.9</t>
  </si>
  <si>
    <t>3851630</t>
  </si>
  <si>
    <t>483422.6</t>
  </si>
  <si>
    <t>594493.9</t>
  </si>
  <si>
    <t>621817.1</t>
  </si>
  <si>
    <t>628006.1</t>
  </si>
  <si>
    <t>514019.5</t>
  </si>
  <si>
    <t>484457.496</t>
  </si>
  <si>
    <t>395809.147</t>
  </si>
  <si>
    <t>338681.033</t>
  </si>
  <si>
    <t>449363.851</t>
  </si>
  <si>
    <t>110000614069</t>
  </si>
  <si>
    <t>EASTON UTILITIES COMM MUNI</t>
  </si>
  <si>
    <t>201 NORTH WASHINGTON STREET</t>
  </si>
  <si>
    <t>30181.4</t>
  </si>
  <si>
    <t>31201.6</t>
  </si>
  <si>
    <t>28016.9</t>
  </si>
  <si>
    <t>26511.8</t>
  </si>
  <si>
    <t>29020.5</t>
  </si>
  <si>
    <t>32533.5</t>
  </si>
  <si>
    <t>30689.7</t>
  </si>
  <si>
    <t>26507.1</t>
  </si>
  <si>
    <t>28438.3</t>
  </si>
  <si>
    <t>110043808706</t>
  </si>
  <si>
    <t>ENSTAR Natural Gas Company</t>
  </si>
  <si>
    <t>99519</t>
  </si>
  <si>
    <t>3000 Spenard Road</t>
  </si>
  <si>
    <t>2716720.9</t>
  </si>
  <si>
    <t>2854676.1</t>
  </si>
  <si>
    <t>2999676.3</t>
  </si>
  <si>
    <t>2896561.3</t>
  </si>
  <si>
    <t>2812228.4</t>
  </si>
  <si>
    <t>2447123</t>
  </si>
  <si>
    <t>2638819</t>
  </si>
  <si>
    <t>2809338.7</t>
  </si>
  <si>
    <t>2628974.8</t>
  </si>
  <si>
    <t>3600545.7083097</t>
  </si>
  <si>
    <t>3713189.5396019</t>
  </si>
  <si>
    <t>3542588.9780992</t>
  </si>
  <si>
    <t>5956408.5177</t>
  </si>
  <si>
    <t>2816198.7752</t>
  </si>
  <si>
    <t>3357620.7783</t>
  </si>
  <si>
    <t>3151332.7256</t>
  </si>
  <si>
    <t>3230303.7334</t>
  </si>
  <si>
    <t>4099969.0999</t>
  </si>
  <si>
    <t>2968986.6950262</t>
  </si>
  <si>
    <t>3387026</t>
  </si>
  <si>
    <t>2876134.1551738</t>
  </si>
  <si>
    <t>3009621</t>
  </si>
  <si>
    <t>2859542</t>
  </si>
  <si>
    <t>2789152.6362548</t>
  </si>
  <si>
    <t>2595364.39</t>
  </si>
  <si>
    <t>2618195.7055071</t>
  </si>
  <si>
    <t>2777681</t>
  </si>
  <si>
    <t>4768154.9</t>
  </si>
  <si>
    <t>4168398</t>
  </si>
  <si>
    <t>3551890.9</t>
  </si>
  <si>
    <t>3440794.6</t>
  </si>
  <si>
    <t>3985197.4</t>
  </si>
  <si>
    <t>3910503.3</t>
  </si>
  <si>
    <t>396155</t>
  </si>
  <si>
    <t>1440353.8</t>
  </si>
  <si>
    <t>261353.5</t>
  </si>
  <si>
    <t>77569432.7636483</t>
  </si>
  <si>
    <t>74443926</t>
  </si>
  <si>
    <t>74986475.3162879</t>
  </si>
  <si>
    <t>77118286.7168935</t>
  </si>
  <si>
    <t>76777341.0626132</t>
  </si>
  <si>
    <t>76868913.7731955</t>
  </si>
  <si>
    <t>72502267.0619759</t>
  </si>
  <si>
    <t>68729170.0673729</t>
  </si>
  <si>
    <t>75791748.5393205</t>
  </si>
  <si>
    <t>70977274.1000182</t>
  </si>
  <si>
    <t>73764090.817</t>
  </si>
  <si>
    <t>73732989.8384339</t>
  </si>
  <si>
    <t>83486327.0056708</t>
  </si>
  <si>
    <t>85350308.8928677</t>
  </si>
  <si>
    <t>85895740.8</t>
  </si>
  <si>
    <t>80841904</t>
  </si>
  <si>
    <t>34683194.3</t>
  </si>
  <si>
    <t>34770240.0181654</t>
  </si>
  <si>
    <t>31052168.0711487</t>
  </si>
  <si>
    <t>34187591.9565381</t>
  </si>
  <si>
    <t>32616425.0389865</t>
  </si>
  <si>
    <t>36790548.2</t>
  </si>
  <si>
    <t>32125197</t>
  </si>
  <si>
    <t>35102853</t>
  </si>
  <si>
    <t>34347561</t>
  </si>
  <si>
    <t>110043809732</t>
  </si>
  <si>
    <t>Eastern Natural Gas Company</t>
  </si>
  <si>
    <t>4100 Holiday Street, NW Suite 201</t>
  </si>
  <si>
    <t>46344.5</t>
  </si>
  <si>
    <t>43840.9</t>
  </si>
  <si>
    <t>37708.8</t>
  </si>
  <si>
    <t>38448.8</t>
  </si>
  <si>
    <t>42748.2</t>
  </si>
  <si>
    <t>45527.5</t>
  </si>
  <si>
    <t>42924.6</t>
  </si>
  <si>
    <t>42297.9</t>
  </si>
  <si>
    <t>43195.7</t>
  </si>
  <si>
    <t>Elbow River Marketing Ltd</t>
  </si>
  <si>
    <t>Calgary</t>
  </si>
  <si>
    <t>1500, 335 8th Avenue SW</t>
  </si>
  <si>
    <t>174659.3</t>
  </si>
  <si>
    <t>126630.5</t>
  </si>
  <si>
    <t>81348.3</t>
  </si>
  <si>
    <t>210212.4</t>
  </si>
  <si>
    <t>143762.1</t>
  </si>
  <si>
    <t>144210.6</t>
  </si>
  <si>
    <t>Elbow River Marketing USA Ltd</t>
  </si>
  <si>
    <t>White Bear Lake</t>
  </si>
  <si>
    <t>55110</t>
  </si>
  <si>
    <t>4886 Highway 61 Suite 202</t>
  </si>
  <si>
    <t>199372.9</t>
  </si>
  <si>
    <t>223511.1</t>
  </si>
  <si>
    <t>35888.3</t>
  </si>
  <si>
    <t>110055509579</t>
  </si>
  <si>
    <t>Electrolux Home Products, Inc</t>
  </si>
  <si>
    <t>28262</t>
  </si>
  <si>
    <t>10200 David Taylor Drive</t>
  </si>
  <si>
    <t>110055507107</t>
  </si>
  <si>
    <t>Electronicfluorocarbons,LLC</t>
  </si>
  <si>
    <t>HATFIELD</t>
  </si>
  <si>
    <t>19440</t>
  </si>
  <si>
    <t>3266 BERGEY RD</t>
  </si>
  <si>
    <t>2717618</t>
  </si>
  <si>
    <t>2765196.4</t>
  </si>
  <si>
    <t>2694726.1</t>
  </si>
  <si>
    <t>2922156.1</t>
  </si>
  <si>
    <t>2903483.1</t>
  </si>
  <si>
    <t>3075736.9944</t>
  </si>
  <si>
    <t>2937750</t>
  </si>
  <si>
    <t>2629049.4</t>
  </si>
  <si>
    <t>2874386.3</t>
  </si>
  <si>
    <t>110043807413</t>
  </si>
  <si>
    <t>Elk River Public Utility District</t>
  </si>
  <si>
    <t>Tullahoma</t>
  </si>
  <si>
    <t>217 South Jackson Street</t>
  </si>
  <si>
    <t>144022</t>
  </si>
  <si>
    <t>158013.6</t>
  </si>
  <si>
    <t>132941.6</t>
  </si>
  <si>
    <t>141418.4</t>
  </si>
  <si>
    <t>149844.3</t>
  </si>
  <si>
    <t>162729.3</t>
  </si>
  <si>
    <t>159707.2</t>
  </si>
  <si>
    <t>136915.1</t>
  </si>
  <si>
    <t>147663.9</t>
  </si>
  <si>
    <t>110043799379</t>
  </si>
  <si>
    <t>Elkton Gas Company</t>
  </si>
  <si>
    <t>125 East High Street, Suite B</t>
  </si>
  <si>
    <t>68394.8</t>
  </si>
  <si>
    <t>65686.5</t>
  </si>
  <si>
    <t>60365.8</t>
  </si>
  <si>
    <t>59994</t>
  </si>
  <si>
    <t>62524.4</t>
  </si>
  <si>
    <t>60883.8</t>
  </si>
  <si>
    <t>57424.2</t>
  </si>
  <si>
    <t>53244.5</t>
  </si>
  <si>
    <t>60466.9</t>
  </si>
  <si>
    <t>110043784991</t>
  </si>
  <si>
    <t>Empire District Gas Company</t>
  </si>
  <si>
    <t>64801</t>
  </si>
  <si>
    <t>602 Joplin Street</t>
  </si>
  <si>
    <t>444502.3</t>
  </si>
  <si>
    <t>449741.3</t>
  </si>
  <si>
    <t>402986.2</t>
  </si>
  <si>
    <t>400304.2</t>
  </si>
  <si>
    <t>423752.4</t>
  </si>
  <si>
    <t>492765.9</t>
  </si>
  <si>
    <t>472616.9</t>
  </si>
  <si>
    <t>402931.3</t>
  </si>
  <si>
    <t>468289.4</t>
  </si>
  <si>
    <t>110043972822</t>
  </si>
  <si>
    <t>Energy Services of Pensacola</t>
  </si>
  <si>
    <t>Pensacola</t>
  </si>
  <si>
    <t>1625 Atwood Dr</t>
  </si>
  <si>
    <t>233130.7</t>
  </si>
  <si>
    <t>244348.3</t>
  </si>
  <si>
    <t>233347.8</t>
  </si>
  <si>
    <t>231224</t>
  </si>
  <si>
    <t>224756.7</t>
  </si>
  <si>
    <t>251466.8</t>
  </si>
  <si>
    <t>221555.3</t>
  </si>
  <si>
    <t>188477.3</t>
  </si>
  <si>
    <t>201094.9</t>
  </si>
  <si>
    <t>110043804513</t>
  </si>
  <si>
    <t>Energy West Montana</t>
  </si>
  <si>
    <t>59403</t>
  </si>
  <si>
    <t># 1 1st Ave South</t>
  </si>
  <si>
    <t>419601</t>
  </si>
  <si>
    <t>384442.2</t>
  </si>
  <si>
    <t>375844.8</t>
  </si>
  <si>
    <t>352580.5</t>
  </si>
  <si>
    <t>254563.1</t>
  </si>
  <si>
    <t>278865.9</t>
  </si>
  <si>
    <t>270369.5</t>
  </si>
  <si>
    <t>254247.4</t>
  </si>
  <si>
    <t>286753.4</t>
  </si>
  <si>
    <t>110043970450</t>
  </si>
  <si>
    <t>Energy West Wyoming</t>
  </si>
  <si>
    <t>Cody</t>
  </si>
  <si>
    <t>82414</t>
  </si>
  <si>
    <t>2320 Mountain View Drive</t>
  </si>
  <si>
    <t>PARK</t>
  </si>
  <si>
    <t>72432.4</t>
  </si>
  <si>
    <t>68233.4</t>
  </si>
  <si>
    <t>60340.6</t>
  </si>
  <si>
    <t>67234.3</t>
  </si>
  <si>
    <t>110043815645</t>
  </si>
  <si>
    <t>EnergyNorth Natural Gas, Inc.</t>
  </si>
  <si>
    <t>Londonderry</t>
  </si>
  <si>
    <t>15 Buttrick Road</t>
  </si>
  <si>
    <t>964076.3</t>
  </si>
  <si>
    <t>932699.1</t>
  </si>
  <si>
    <t>890840.1</t>
  </si>
  <si>
    <t>858401.3</t>
  </si>
  <si>
    <t>932689.8</t>
  </si>
  <si>
    <t>905274.192</t>
  </si>
  <si>
    <t>858357.6016</t>
  </si>
  <si>
    <t>755820.4</t>
  </si>
  <si>
    <t>792292.3</t>
  </si>
  <si>
    <t>Enjet LLC</t>
  </si>
  <si>
    <t>5373 West Alabama  Suite 502</t>
  </si>
  <si>
    <t>1199542.61</t>
  </si>
  <si>
    <t>1841696.83</t>
  </si>
  <si>
    <t>110008974486</t>
  </si>
  <si>
    <t>Entergy Louisiana, LLC Gas Business</t>
  </si>
  <si>
    <t>5755 Choctaw Drive</t>
  </si>
  <si>
    <t>391435.5</t>
  </si>
  <si>
    <t>398595.5</t>
  </si>
  <si>
    <t>328015.6</t>
  </si>
  <si>
    <t>347519.8</t>
  </si>
  <si>
    <t>382428.8</t>
  </si>
  <si>
    <t>429085.3</t>
  </si>
  <si>
    <t>367787.9</t>
  </si>
  <si>
    <t>325291.5</t>
  </si>
  <si>
    <t>375662.6</t>
  </si>
  <si>
    <t>110003266322</t>
  </si>
  <si>
    <t>Entergy New Orleans, LLC Gas Business</t>
  </si>
  <si>
    <t>70119</t>
  </si>
  <si>
    <t>3700 Tulane Ave</t>
  </si>
  <si>
    <t>621352.5</t>
  </si>
  <si>
    <t>634325.1</t>
  </si>
  <si>
    <t>539953.8</t>
  </si>
  <si>
    <t>566000.3</t>
  </si>
  <si>
    <t>1589160.4</t>
  </si>
  <si>
    <t>1901947.6</t>
  </si>
  <si>
    <t>1610356.1</t>
  </si>
  <si>
    <t>2055762.2</t>
  </si>
  <si>
    <t>1969372.1</t>
  </si>
  <si>
    <t>110054620166</t>
  </si>
  <si>
    <t>Enterprise Products Operating LLC</t>
  </si>
  <si>
    <t>1100 Louisiana Street, 17th Floor</t>
  </si>
  <si>
    <t>47082228.7335</t>
  </si>
  <si>
    <t>42794219.0143857</t>
  </si>
  <si>
    <t>46397746.5505929</t>
  </si>
  <si>
    <t>39445229.32</t>
  </si>
  <si>
    <t>27617365.55</t>
  </si>
  <si>
    <t>23574129.99</t>
  </si>
  <si>
    <t>21815923.81</t>
  </si>
  <si>
    <t>12663777.92</t>
  </si>
  <si>
    <t>9860904.42</t>
  </si>
  <si>
    <t>1221547.90443</t>
  </si>
  <si>
    <t>Equinor Marketing &amp; Trading (US) Inc.</t>
  </si>
  <si>
    <t>120 Long Ridge Road Suite 3EO1</t>
  </si>
  <si>
    <t>1284943</t>
  </si>
  <si>
    <t>1876113.5</t>
  </si>
  <si>
    <t>1495592.7</t>
  </si>
  <si>
    <t>1368950.2</t>
  </si>
  <si>
    <t>2561226.9</t>
  </si>
  <si>
    <t>110043970637</t>
  </si>
  <si>
    <t>Equitable Gas Company (PA) dba Peoples</t>
  </si>
  <si>
    <t>375 North Shore Drive, Suite 600</t>
  </si>
  <si>
    <t>2984955.0816</t>
  </si>
  <si>
    <t>2999140.87712</t>
  </si>
  <si>
    <t>2506735.7</t>
  </si>
  <si>
    <t>2677536.4</t>
  </si>
  <si>
    <t>110043972715</t>
  </si>
  <si>
    <t>Equitable Gas Company (WV) dba Peoples</t>
  </si>
  <si>
    <t>128877.5</t>
  </si>
  <si>
    <t>123155.4</t>
  </si>
  <si>
    <t>110795.7</t>
  </si>
  <si>
    <t>122316.2</t>
  </si>
  <si>
    <t>120755.2</t>
  </si>
  <si>
    <t>128863.7</t>
  </si>
  <si>
    <t>140692.4816</t>
  </si>
  <si>
    <t>132399.6</t>
  </si>
  <si>
    <t>107001.3</t>
  </si>
  <si>
    <t>110055521449</t>
  </si>
  <si>
    <t>Equitable Oil Purchasing Company</t>
  </si>
  <si>
    <t>82602</t>
  </si>
  <si>
    <t>P.O. Drawer 2360</t>
  </si>
  <si>
    <t>110002402356</t>
  </si>
  <si>
    <t>Exxon Mobil Corporation</t>
  </si>
  <si>
    <t>22777 Springwoods Village Parkway</t>
  </si>
  <si>
    <t>48657803.86</t>
  </si>
  <si>
    <t>44462361.1</t>
  </si>
  <si>
    <t>36077136.0859861</t>
  </si>
  <si>
    <t>27885500.1</t>
  </si>
  <si>
    <t>27108882.8</t>
  </si>
  <si>
    <t>19688703.6</t>
  </si>
  <si>
    <t>17669574.4</t>
  </si>
  <si>
    <t>21375097.6</t>
  </si>
  <si>
    <t>24233939</t>
  </si>
  <si>
    <t>110035821082</t>
  </si>
  <si>
    <t>ExxonMobil Chemical Company</t>
  </si>
  <si>
    <t>291975</t>
  </si>
  <si>
    <t>351561</t>
  </si>
  <si>
    <t>278470.3</t>
  </si>
  <si>
    <t>405781</t>
  </si>
  <si>
    <t>629971.1</t>
  </si>
  <si>
    <t>682912.5505</t>
  </si>
  <si>
    <t>655162</t>
  </si>
  <si>
    <t>691020.5</t>
  </si>
  <si>
    <t>6612342.9121442</t>
  </si>
  <si>
    <t>7170959.2843062</t>
  </si>
  <si>
    <t>7138875.9375695</t>
  </si>
  <si>
    <t>7493195.5824911</t>
  </si>
  <si>
    <t>9148663.2061604</t>
  </si>
  <si>
    <t>7550627.0309028</t>
  </si>
  <si>
    <t>8741700.4152993</t>
  </si>
  <si>
    <t>7512167</t>
  </si>
  <si>
    <t>7147832</t>
  </si>
  <si>
    <t>46413168.2864717</t>
  </si>
  <si>
    <t>49325472.9832283</t>
  </si>
  <si>
    <t>45089048.5368334</t>
  </si>
  <si>
    <t>42381111.2637487</t>
  </si>
  <si>
    <t>44517223.4095679</t>
  </si>
  <si>
    <t>41317298.6519952</t>
  </si>
  <si>
    <t>48949096</t>
  </si>
  <si>
    <t>45960264</t>
  </si>
  <si>
    <t>45699108</t>
  </si>
  <si>
    <t>110070081882</t>
  </si>
  <si>
    <t>FAYETTE GAS BOARD</t>
  </si>
  <si>
    <t>35555</t>
  </si>
  <si>
    <t>315 2ND AVE SE</t>
  </si>
  <si>
    <t>25890.7</t>
  </si>
  <si>
    <t>23123.3</t>
  </si>
  <si>
    <t>24828.4</t>
  </si>
  <si>
    <t>27380.5</t>
  </si>
  <si>
    <t>28371</t>
  </si>
  <si>
    <t>27169</t>
  </si>
  <si>
    <t>26510.7</t>
  </si>
  <si>
    <t>23061.1</t>
  </si>
  <si>
    <t>110070716073</t>
  </si>
  <si>
    <t>FCI USA INC</t>
  </si>
  <si>
    <t>Glen Rock</t>
  </si>
  <si>
    <t>07452</t>
  </si>
  <si>
    <t>11 Harristown Rd. Suite 108</t>
  </si>
  <si>
    <t>110035652585</t>
  </si>
  <si>
    <t>FLORIDA PUBLIC UTILITIES</t>
  </si>
  <si>
    <t>33409</t>
  </si>
  <si>
    <t>1641 Worthington Road, Suite 220</t>
  </si>
  <si>
    <t>2403550.8</t>
  </si>
  <si>
    <t>1913027.3</t>
  </si>
  <si>
    <t>1448107.7</t>
  </si>
  <si>
    <t>1385208.6</t>
  </si>
  <si>
    <t>1327651.5</t>
  </si>
  <si>
    <t>1219374.3</t>
  </si>
  <si>
    <t>1240155</t>
  </si>
  <si>
    <t>1216657.2</t>
  </si>
  <si>
    <t>1148931.2</t>
  </si>
  <si>
    <t>232488.7</t>
  </si>
  <si>
    <t>195860.1</t>
  </si>
  <si>
    <t>185395.4</t>
  </si>
  <si>
    <t>265013.5</t>
  </si>
  <si>
    <t>312255.4</t>
  </si>
  <si>
    <t>254599.2</t>
  </si>
  <si>
    <t>241053.088855</t>
  </si>
  <si>
    <t>251113</t>
  </si>
  <si>
    <t>260272</t>
  </si>
  <si>
    <t>110043785730</t>
  </si>
  <si>
    <t>FORT MORGAN CITY OF</t>
  </si>
  <si>
    <t>710 E Railraod Ave</t>
  </si>
  <si>
    <t>34264.5</t>
  </si>
  <si>
    <t>33578.2</t>
  </si>
  <si>
    <t>34064.1</t>
  </si>
  <si>
    <t>33346.6</t>
  </si>
  <si>
    <t>33003</t>
  </si>
  <si>
    <t>36421.6</t>
  </si>
  <si>
    <t>37197.1</t>
  </si>
  <si>
    <t>33738.3</t>
  </si>
  <si>
    <t>36880.5</t>
  </si>
  <si>
    <t>110070069485</t>
  </si>
  <si>
    <t>FSD Group LLC</t>
  </si>
  <si>
    <t>33122</t>
  </si>
  <si>
    <t>8290 NW 25th Street</t>
  </si>
  <si>
    <t>110032602949</t>
  </si>
  <si>
    <t>Fayetteville Public Utilities</t>
  </si>
  <si>
    <t>37334</t>
  </si>
  <si>
    <t>408 College Street West</t>
  </si>
  <si>
    <t>44445</t>
  </si>
  <si>
    <t>45538.9</t>
  </si>
  <si>
    <t>40665.1</t>
  </si>
  <si>
    <t>41131.4</t>
  </si>
  <si>
    <t>45048.9</t>
  </si>
  <si>
    <t>45068</t>
  </si>
  <si>
    <t>43337.8</t>
  </si>
  <si>
    <t>38681.6</t>
  </si>
  <si>
    <t>42508.2</t>
  </si>
  <si>
    <t>110000555961</t>
  </si>
  <si>
    <t>Ferndale Terminal</t>
  </si>
  <si>
    <t>Ferndale</t>
  </si>
  <si>
    <t>4100 Unick Rd</t>
  </si>
  <si>
    <t>3169211</t>
  </si>
  <si>
    <t>2643490.57258</t>
  </si>
  <si>
    <t>2496569</t>
  </si>
  <si>
    <t>2325028</t>
  </si>
  <si>
    <t>1663524.6</t>
  </si>
  <si>
    <t>110069532937</t>
  </si>
  <si>
    <t>First Continental International (NJ) Inc.</t>
  </si>
  <si>
    <t>11 Harristown Rd.</t>
  </si>
  <si>
    <t>110043810873</t>
  </si>
  <si>
    <t>Fitzgerald Utilities</t>
  </si>
  <si>
    <t>Fitzgerald</t>
  </si>
  <si>
    <t>31750</t>
  </si>
  <si>
    <t>122 North Main Street</t>
  </si>
  <si>
    <t>BEN HILL COUNTY</t>
  </si>
  <si>
    <t>42697.5</t>
  </si>
  <si>
    <t>44004.8</t>
  </si>
  <si>
    <t>40183.3</t>
  </si>
  <si>
    <t>40864.7</t>
  </si>
  <si>
    <t>39017.8</t>
  </si>
  <si>
    <t>40720.1</t>
  </si>
  <si>
    <t>38580.3</t>
  </si>
  <si>
    <t>36649.3</t>
  </si>
  <si>
    <t>34736.6</t>
  </si>
  <si>
    <t>Flint Hills Resources Corpus Christi - East Refinery and West Refinery</t>
  </si>
  <si>
    <t>2825 Suntide Road</t>
  </si>
  <si>
    <t>45192354.9</t>
  </si>
  <si>
    <t>43388607.4</t>
  </si>
  <si>
    <t>36989713</t>
  </si>
  <si>
    <t>38692958.6</t>
  </si>
  <si>
    <t>37089218.3</t>
  </si>
  <si>
    <t>36443102.8</t>
  </si>
  <si>
    <t>33090292.3</t>
  </si>
  <si>
    <t>33561372.4</t>
  </si>
  <si>
    <t>Flint Hills Resources North Pole Refinery</t>
  </si>
  <si>
    <t>North Pole</t>
  </si>
  <si>
    <t>1100 H&amp;H Lane</t>
  </si>
  <si>
    <t>1057267.8</t>
  </si>
  <si>
    <t>3014112.8</t>
  </si>
  <si>
    <t>3644133.6</t>
  </si>
  <si>
    <t>13775 Clark Rd</t>
  </si>
  <si>
    <t>49624337.2</t>
  </si>
  <si>
    <t>50027110.7</t>
  </si>
  <si>
    <t>48087029</t>
  </si>
  <si>
    <t>44188153.7</t>
  </si>
  <si>
    <t>43377360.4</t>
  </si>
  <si>
    <t>41647886.5</t>
  </si>
  <si>
    <t>43290564.6</t>
  </si>
  <si>
    <t>43393203.1</t>
  </si>
  <si>
    <t>110054619999</t>
  </si>
  <si>
    <t>Flint Hills Resources, LP</t>
  </si>
  <si>
    <t>67220</t>
  </si>
  <si>
    <t>4111 East 37th Street North</t>
  </si>
  <si>
    <t>1924384.4</t>
  </si>
  <si>
    <t>1220231</t>
  </si>
  <si>
    <t>769490.4</t>
  </si>
  <si>
    <t>588032.5</t>
  </si>
  <si>
    <t>748615.4</t>
  </si>
  <si>
    <t>731441.2</t>
  </si>
  <si>
    <t>763509.8</t>
  </si>
  <si>
    <t>731138.6</t>
  </si>
  <si>
    <t>Flintlock Blending, LLC</t>
  </si>
  <si>
    <t>2929 Allen Pkwy, Suite 4100</t>
  </si>
  <si>
    <t>110070081889</t>
  </si>
  <si>
    <t>Florida City Gas</t>
  </si>
  <si>
    <t>Rockledge</t>
  </si>
  <si>
    <t>32955</t>
  </si>
  <si>
    <t>4180 South US Highway 1</t>
  </si>
  <si>
    <t>659198.1</t>
  </si>
  <si>
    <t>711058.4</t>
  </si>
  <si>
    <t>678936.2</t>
  </si>
  <si>
    <t>725307.2</t>
  </si>
  <si>
    <t>664095.9</t>
  </si>
  <si>
    <t>659890.3</t>
  </si>
  <si>
    <t>637258.4</t>
  </si>
  <si>
    <t>593568.5</t>
  </si>
  <si>
    <t>515869.4</t>
  </si>
  <si>
    <t>110070789274</t>
  </si>
  <si>
    <t>FluoroFusion Specialty Chemicals, Inc.</t>
  </si>
  <si>
    <t>27520</t>
  </si>
  <si>
    <t>3950 Powhatan Road</t>
  </si>
  <si>
    <t>Ford Motor Company</t>
  </si>
  <si>
    <t>48126</t>
  </si>
  <si>
    <t>1 American Rd.</t>
  </si>
  <si>
    <t>110017026519</t>
  </si>
  <si>
    <t>Fort Hill Natural Gas Authority</t>
  </si>
  <si>
    <t>Easley</t>
  </si>
  <si>
    <t>29640</t>
  </si>
  <si>
    <t>311 South Pendleton St.</t>
  </si>
  <si>
    <t>301889.1</t>
  </si>
  <si>
    <t>318891</t>
  </si>
  <si>
    <t>276713</t>
  </si>
  <si>
    <t>287316.8</t>
  </si>
  <si>
    <t>289789.8</t>
  </si>
  <si>
    <t>322591.6</t>
  </si>
  <si>
    <t>313002.3</t>
  </si>
  <si>
    <t>270303.8</t>
  </si>
  <si>
    <t>302293.6</t>
  </si>
  <si>
    <t>201277.1</t>
  </si>
  <si>
    <t>208791.1</t>
  </si>
  <si>
    <t>209586.4</t>
  </si>
  <si>
    <t>2339886.7</t>
  </si>
  <si>
    <t>2129860.8</t>
  </si>
  <si>
    <t>870445</t>
  </si>
  <si>
    <t>1154233.3</t>
  </si>
  <si>
    <t>1045730.8</t>
  </si>
  <si>
    <t>883010</t>
  </si>
  <si>
    <t>110043804728</t>
  </si>
  <si>
    <t>Fort Valley Utility Commission</t>
  </si>
  <si>
    <t>Fort Valley</t>
  </si>
  <si>
    <t>31030</t>
  </si>
  <si>
    <t>500 Anthoine Street</t>
  </si>
  <si>
    <t>PEACH COUNTY</t>
  </si>
  <si>
    <t>32134.5</t>
  </si>
  <si>
    <t>28745.4</t>
  </si>
  <si>
    <t>23562.9</t>
  </si>
  <si>
    <t>22954.6</t>
  </si>
  <si>
    <t>22260.9</t>
  </si>
  <si>
    <t>25739</t>
  </si>
  <si>
    <t>24096.9</t>
  </si>
  <si>
    <t>20269</t>
  </si>
  <si>
    <t>22721.6</t>
  </si>
  <si>
    <t>110043969346</t>
  </si>
  <si>
    <t>Fountaintown Gas Co., Inc.</t>
  </si>
  <si>
    <t>106 East Main Street</t>
  </si>
  <si>
    <t>98253.5</t>
  </si>
  <si>
    <t>97996.7</t>
  </si>
  <si>
    <t>82590.9</t>
  </si>
  <si>
    <t>87442.7</t>
  </si>
  <si>
    <t>90956.1</t>
  </si>
  <si>
    <t>87981.8</t>
  </si>
  <si>
    <t>81275.1</t>
  </si>
  <si>
    <t>78650.3</t>
  </si>
  <si>
    <t>77708</t>
  </si>
  <si>
    <t>Fractionator IV</t>
  </si>
  <si>
    <t>7393568.8</t>
  </si>
  <si>
    <t>7610775.3</t>
  </si>
  <si>
    <t>7233518.1</t>
  </si>
  <si>
    <t>7339472.4</t>
  </si>
  <si>
    <t>7028841.8</t>
  </si>
  <si>
    <t>7000886.4</t>
  </si>
  <si>
    <t>7031959.2</t>
  </si>
  <si>
    <t>7964840.5</t>
  </si>
  <si>
    <t>7358738.9</t>
  </si>
  <si>
    <t>110070082087</t>
  </si>
  <si>
    <t>Fractionator IX</t>
  </si>
  <si>
    <t>7758224.7</t>
  </si>
  <si>
    <t>4829640.2</t>
  </si>
  <si>
    <t>Fractionator V</t>
  </si>
  <si>
    <t>7821240.6</t>
  </si>
  <si>
    <t>7274157.1</t>
  </si>
  <si>
    <t>7322597.2</t>
  </si>
  <si>
    <t>7175340.8</t>
  </si>
  <si>
    <t>6948958.6</t>
  </si>
  <si>
    <t>6555891.9</t>
  </si>
  <si>
    <t>6906571.4</t>
  </si>
  <si>
    <t>8252224.5</t>
  </si>
  <si>
    <t>1629724.1</t>
  </si>
  <si>
    <t>Fractionator VI</t>
  </si>
  <si>
    <t>8464253.7</t>
  </si>
  <si>
    <t>7979199</t>
  </si>
  <si>
    <t>7539975.3</t>
  </si>
  <si>
    <t>7339552.9</t>
  </si>
  <si>
    <t>7543528.8</t>
  </si>
  <si>
    <t>7138829.7</t>
  </si>
  <si>
    <t>7524213.2</t>
  </si>
  <si>
    <t>1425037.6</t>
  </si>
  <si>
    <t>Fractionator VII</t>
  </si>
  <si>
    <t>8591717.9</t>
  </si>
  <si>
    <t>8434294.8</t>
  </si>
  <si>
    <t>8073293.7</t>
  </si>
  <si>
    <t>7766046.6</t>
  </si>
  <si>
    <t>7538026.7</t>
  </si>
  <si>
    <t>7579829.3</t>
  </si>
  <si>
    <t>2066220.7</t>
  </si>
  <si>
    <t>Fractionator VIII</t>
  </si>
  <si>
    <t>8625407.1</t>
  </si>
  <si>
    <t>8239248.1</t>
  </si>
  <si>
    <t>7999766.4</t>
  </si>
  <si>
    <t>7971943.1</t>
  </si>
  <si>
    <t>7820389</t>
  </si>
  <si>
    <t>7254729.1</t>
  </si>
  <si>
    <t>808490.3</t>
  </si>
  <si>
    <t>110038157348</t>
  </si>
  <si>
    <t>Freepoint Commodities LLC</t>
  </si>
  <si>
    <t>58 Commerce Rd</t>
  </si>
  <si>
    <t>8273922.407167</t>
  </si>
  <si>
    <t>6501884.591243</t>
  </si>
  <si>
    <t>7384970.606798</t>
  </si>
  <si>
    <t>7280767.118568</t>
  </si>
  <si>
    <t>110043784410</t>
  </si>
  <si>
    <t>Fremont Department of Utilities Gas Distribution</t>
  </si>
  <si>
    <t>3000 E 1st Street</t>
  </si>
  <si>
    <t>144625.2</t>
  </si>
  <si>
    <t>140637.9</t>
  </si>
  <si>
    <t>121503.5</t>
  </si>
  <si>
    <t>124077.1</t>
  </si>
  <si>
    <t>119335.8</t>
  </si>
  <si>
    <t>125525.2</t>
  </si>
  <si>
    <t>125527.6</t>
  </si>
  <si>
    <t>122404.3</t>
  </si>
  <si>
    <t>124835.4</t>
  </si>
  <si>
    <t>110055520057</t>
  </si>
  <si>
    <t>Friedrich Air Conditioning Co.</t>
  </si>
  <si>
    <t>78216</t>
  </si>
  <si>
    <t>10001 Reunion Place, Ste 500</t>
  </si>
  <si>
    <t>3106209.8</t>
  </si>
  <si>
    <t>3703121.6</t>
  </si>
  <si>
    <t>3675026.7</t>
  </si>
  <si>
    <t>3248798.4</t>
  </si>
  <si>
    <t>3451304.3</t>
  </si>
  <si>
    <t>3594223.1</t>
  </si>
  <si>
    <t>3334542</t>
  </si>
  <si>
    <t>3090737.1431</t>
  </si>
  <si>
    <t>3240589</t>
  </si>
  <si>
    <t>207299.7</t>
  </si>
  <si>
    <t>552381.8</t>
  </si>
  <si>
    <t>542950.4</t>
  </si>
  <si>
    <t>622902.2</t>
  </si>
  <si>
    <t>405139.9</t>
  </si>
  <si>
    <t>559641.4</t>
  </si>
  <si>
    <t>582876.8</t>
  </si>
  <si>
    <t>712642.6</t>
  </si>
  <si>
    <t>594152.5</t>
  </si>
  <si>
    <t>110043971529</t>
  </si>
  <si>
    <t>GIBSON COUNTY UTILITY DISTRICT</t>
  </si>
  <si>
    <t>38382</t>
  </si>
  <si>
    <t>1300 NORTH HIGHWAY 45W BYPASS</t>
  </si>
  <si>
    <t>50807.5</t>
  </si>
  <si>
    <t>41307.3</t>
  </si>
  <si>
    <t>-1394.2</t>
  </si>
  <si>
    <t>44187.7</t>
  </si>
  <si>
    <t>45544.2</t>
  </si>
  <si>
    <t>51787</t>
  </si>
  <si>
    <t>49938.9</t>
  </si>
  <si>
    <t>36039.6</t>
  </si>
  <si>
    <t>1749.4</t>
  </si>
  <si>
    <t>929.8</t>
  </si>
  <si>
    <t>124479.5</t>
  </si>
  <si>
    <t>146135.4</t>
  </si>
  <si>
    <t>135389.7</t>
  </si>
  <si>
    <t>133467.2</t>
  </si>
  <si>
    <t>135919.4</t>
  </si>
  <si>
    <t>159031.1</t>
  </si>
  <si>
    <t>148210</t>
  </si>
  <si>
    <t>141879</t>
  </si>
  <si>
    <t>124520</t>
  </si>
  <si>
    <t>515386.5950262</t>
  </si>
  <si>
    <t>512188.2932048</t>
  </si>
  <si>
    <t>607081.2334048</t>
  </si>
  <si>
    <t>599376.8087833</t>
  </si>
  <si>
    <t>556528.4994658</t>
  </si>
  <si>
    <t>483351.003457</t>
  </si>
  <si>
    <t>454857.7</t>
  </si>
  <si>
    <t>436223.3101225</t>
  </si>
  <si>
    <t>13602855.2121918</t>
  </si>
  <si>
    <t>10811136.8078298</t>
  </si>
  <si>
    <t>10518150.5188174</t>
  </si>
  <si>
    <t>10129752.8</t>
  </si>
  <si>
    <t>7042216.183705</t>
  </si>
  <si>
    <t>451160.8</t>
  </si>
  <si>
    <t>372851.6</t>
  </si>
  <si>
    <t>374496.7</t>
  </si>
  <si>
    <t>362921.2</t>
  </si>
  <si>
    <t>298491.4</t>
  </si>
  <si>
    <t>330241.068</t>
  </si>
  <si>
    <t>317288.029</t>
  </si>
  <si>
    <t>378673.34</t>
  </si>
  <si>
    <t>407181.953</t>
  </si>
  <si>
    <t>79443</t>
  </si>
  <si>
    <t>238643.6</t>
  </si>
  <si>
    <t>140531.6</t>
  </si>
  <si>
    <t>353712.3</t>
  </si>
  <si>
    <t>230843.6</t>
  </si>
  <si>
    <t>570650.9</t>
  </si>
  <si>
    <t>438114.4</t>
  </si>
  <si>
    <t>353631.7</t>
  </si>
  <si>
    <t>422305.3</t>
  </si>
  <si>
    <t>305675.769</t>
  </si>
  <si>
    <t>731321.471</t>
  </si>
  <si>
    <t>849985.087</t>
  </si>
  <si>
    <t>1108804.951</t>
  </si>
  <si>
    <t>616461.249</t>
  </si>
  <si>
    <t>110012854786</t>
  </si>
  <si>
    <t>Gallatin Public Utilities</t>
  </si>
  <si>
    <t>239 Hancock Street</t>
  </si>
  <si>
    <t>117632.5</t>
  </si>
  <si>
    <t>132231.4</t>
  </si>
  <si>
    <t>117365.9</t>
  </si>
  <si>
    <t>126486.2</t>
  </si>
  <si>
    <t>132074.2</t>
  </si>
  <si>
    <t>145836.8</t>
  </si>
  <si>
    <t>133363.6</t>
  </si>
  <si>
    <t>121164</t>
  </si>
  <si>
    <t>125397.9</t>
  </si>
  <si>
    <t>77378042.3662669</t>
  </si>
  <si>
    <t>75976954.7226355</t>
  </si>
  <si>
    <t>65855431</t>
  </si>
  <si>
    <t>63711476.7</t>
  </si>
  <si>
    <t>64133587</t>
  </si>
  <si>
    <t>58064094</t>
  </si>
  <si>
    <t>62808204</t>
  </si>
  <si>
    <t>54001962</t>
  </si>
  <si>
    <t>83036960.0689274</t>
  </si>
  <si>
    <t>85337305.8410005</t>
  </si>
  <si>
    <t>82895398.4523</t>
  </si>
  <si>
    <t>82916471</t>
  </si>
  <si>
    <t>84407852</t>
  </si>
  <si>
    <t>79165319</t>
  </si>
  <si>
    <t>76523016</t>
  </si>
  <si>
    <t>79677861</t>
  </si>
  <si>
    <t>71800717</t>
  </si>
  <si>
    <t>110040102787</t>
  </si>
  <si>
    <t>General Motors LLC</t>
  </si>
  <si>
    <t>48265</t>
  </si>
  <si>
    <t>300 Renaissance Center</t>
  </si>
  <si>
    <t>110054088955</t>
  </si>
  <si>
    <t>George E. Warren Corporation</t>
  </si>
  <si>
    <t>Vero Beach</t>
  </si>
  <si>
    <t>32963</t>
  </si>
  <si>
    <t>3001 Ocean Drive</t>
  </si>
  <si>
    <t>861789</t>
  </si>
  <si>
    <t>328561.562227</t>
  </si>
  <si>
    <t>Glencore Ltd.</t>
  </si>
  <si>
    <t>10017</t>
  </si>
  <si>
    <t>330 Madison Ave.</t>
  </si>
  <si>
    <t>11315257.6132043</t>
  </si>
  <si>
    <t>14902665.130517</t>
  </si>
  <si>
    <t>14163378.4992448</t>
  </si>
  <si>
    <t>25296945.3</t>
  </si>
  <si>
    <t>20502152.5</t>
  </si>
  <si>
    <t>16220185.6</t>
  </si>
  <si>
    <t>18420502.1</t>
  </si>
  <si>
    <t>24630542.4</t>
  </si>
  <si>
    <t>Global Companies LLC</t>
  </si>
  <si>
    <t>02454</t>
  </si>
  <si>
    <t>800 South St, PO Box 9161</t>
  </si>
  <si>
    <t>110043971583</t>
  </si>
  <si>
    <t>Gluckstadt CO2 Dehydration Facility</t>
  </si>
  <si>
    <t>Twelve Oaks Drive</t>
  </si>
  <si>
    <t>2263778.4</t>
  </si>
  <si>
    <t>1985028.6</t>
  </si>
  <si>
    <t>2671287.5</t>
  </si>
  <si>
    <t>2217162.8</t>
  </si>
  <si>
    <t>3375072.2</t>
  </si>
  <si>
    <t>4435121.8</t>
  </si>
  <si>
    <t>5568208.2</t>
  </si>
  <si>
    <t>6001951.1</t>
  </si>
  <si>
    <t>4012185.5</t>
  </si>
  <si>
    <t>GrafTech International Ltd</t>
  </si>
  <si>
    <t>Brooklyn Heights</t>
  </si>
  <si>
    <t>982 Keynote Circle</t>
  </si>
  <si>
    <t>27890.7</t>
  </si>
  <si>
    <t>108143.9</t>
  </si>
  <si>
    <t>17301.7</t>
  </si>
  <si>
    <t>17019.1</t>
  </si>
  <si>
    <t>24025.5</t>
  </si>
  <si>
    <t>30444.1</t>
  </si>
  <si>
    <t>94516.9</t>
  </si>
  <si>
    <t>136286</t>
  </si>
  <si>
    <t>371335.5</t>
  </si>
  <si>
    <t>425539.2</t>
  </si>
  <si>
    <t>287627.3</t>
  </si>
  <si>
    <t>323564.7</t>
  </si>
  <si>
    <t>332822.2</t>
  </si>
  <si>
    <t>715083.1</t>
  </si>
  <si>
    <t>714222</t>
  </si>
  <si>
    <t>794364.2</t>
  </si>
  <si>
    <t>853109.2</t>
  </si>
  <si>
    <t>110043971146</t>
  </si>
  <si>
    <t>Great Plains Natural Gas Co. - ND</t>
  </si>
  <si>
    <t>Bismarck</t>
  </si>
  <si>
    <t>58501</t>
  </si>
  <si>
    <t>400 North Fourth Street</t>
  </si>
  <si>
    <t>BURLEIGH COUNTY</t>
  </si>
  <si>
    <t>118229.1</t>
  </si>
  <si>
    <t>118173.5</t>
  </si>
  <si>
    <t>119776.6</t>
  </si>
  <si>
    <t>118413.5</t>
  </si>
  <si>
    <t>107468</t>
  </si>
  <si>
    <t>114121.5</t>
  </si>
  <si>
    <t>110310.5</t>
  </si>
  <si>
    <t>97636</t>
  </si>
  <si>
    <t>94721.9</t>
  </si>
  <si>
    <t>Great Plains Natural Gas Company - MN</t>
  </si>
  <si>
    <t>442349.6</t>
  </si>
  <si>
    <t>465091.9</t>
  </si>
  <si>
    <t>437619.8</t>
  </si>
  <si>
    <t>421579.2</t>
  </si>
  <si>
    <t>378147.5</t>
  </si>
  <si>
    <t>383689.2</t>
  </si>
  <si>
    <t>402105.9</t>
  </si>
  <si>
    <t>367718.7</t>
  </si>
  <si>
    <t>363159.7</t>
  </si>
  <si>
    <t>362324</t>
  </si>
  <si>
    <t>521186</t>
  </si>
  <si>
    <t>470403</t>
  </si>
  <si>
    <t>419508</t>
  </si>
  <si>
    <t>395064</t>
  </si>
  <si>
    <t>251770</t>
  </si>
  <si>
    <t>232416</t>
  </si>
  <si>
    <t>131848</t>
  </si>
  <si>
    <t>110043973340</t>
  </si>
  <si>
    <t>Greater Dickson Gas Authority</t>
  </si>
  <si>
    <t>605 East Walnut Street</t>
  </si>
  <si>
    <t>245541.1</t>
  </si>
  <si>
    <t>253038.6</t>
  </si>
  <si>
    <t>235737.5</t>
  </si>
  <si>
    <t>220385.4</t>
  </si>
  <si>
    <t>197433.4</t>
  </si>
  <si>
    <t>203933.5</t>
  </si>
  <si>
    <t>184463.6</t>
  </si>
  <si>
    <t>175759.9</t>
  </si>
  <si>
    <t>187309.1</t>
  </si>
  <si>
    <t>110018814979</t>
  </si>
  <si>
    <t>Greenville Utilities Commission</t>
  </si>
  <si>
    <t>801 Mumford Road</t>
  </si>
  <si>
    <t>193381.2</t>
  </si>
  <si>
    <t>196075.7</t>
  </si>
  <si>
    <t>173189.9</t>
  </si>
  <si>
    <t>168793.9</t>
  </si>
  <si>
    <t>169246.3</t>
  </si>
  <si>
    <t>179416.4</t>
  </si>
  <si>
    <t>173069.2</t>
  </si>
  <si>
    <t>153575.6</t>
  </si>
  <si>
    <t>161778.2</t>
  </si>
  <si>
    <t>110043785874</t>
  </si>
  <si>
    <t>Greenwood CPW</t>
  </si>
  <si>
    <t>121 W. Court Avenue</t>
  </si>
  <si>
    <t>190012.8</t>
  </si>
  <si>
    <t>201679</t>
  </si>
  <si>
    <t>184737.4</t>
  </si>
  <si>
    <t>187984.7</t>
  </si>
  <si>
    <t>184295.9</t>
  </si>
  <si>
    <t>199032.4</t>
  </si>
  <si>
    <t>194767.2</t>
  </si>
  <si>
    <t>183380.6</t>
  </si>
  <si>
    <t>193479.2</t>
  </si>
  <si>
    <t>110017033878</t>
  </si>
  <si>
    <t>Greer Commission Of Public Works</t>
  </si>
  <si>
    <t>Greer</t>
  </si>
  <si>
    <t>301 McCall St</t>
  </si>
  <si>
    <t>228533.6</t>
  </si>
  <si>
    <t>198234.4</t>
  </si>
  <si>
    <t>196327.9</t>
  </si>
  <si>
    <t>190336.2</t>
  </si>
  <si>
    <t>213487</t>
  </si>
  <si>
    <t>182188.8</t>
  </si>
  <si>
    <t>186046.6</t>
  </si>
  <si>
    <t>179585.9</t>
  </si>
  <si>
    <t>64399.67</t>
  </si>
  <si>
    <t>82984.91</t>
  </si>
  <si>
    <t>100810.91</t>
  </si>
  <si>
    <t>129478.3</t>
  </si>
  <si>
    <t>162587</t>
  </si>
  <si>
    <t>520114.13</t>
  </si>
  <si>
    <t>441520.76</t>
  </si>
  <si>
    <t>476485.34</t>
  </si>
  <si>
    <t>454344.1</t>
  </si>
  <si>
    <t>110058239810</t>
  </si>
  <si>
    <t>Grey Forest Utilities</t>
  </si>
  <si>
    <t>Helotes</t>
  </si>
  <si>
    <t>78023</t>
  </si>
  <si>
    <t>P.O. Box 258</t>
  </si>
  <si>
    <t>68467.3</t>
  </si>
  <si>
    <t>66052.4</t>
  </si>
  <si>
    <t>56833.1</t>
  </si>
  <si>
    <t>60954.3</t>
  </si>
  <si>
    <t>69916.6</t>
  </si>
  <si>
    <t>67895.6</t>
  </si>
  <si>
    <t>58924.4</t>
  </si>
  <si>
    <t>46575.4</t>
  </si>
  <si>
    <t>51070</t>
  </si>
  <si>
    <t>57343.6</t>
  </si>
  <si>
    <t>51643.8</t>
  </si>
  <si>
    <t>56339.1</t>
  </si>
  <si>
    <t>75019.8</t>
  </si>
  <si>
    <t>77538.9</t>
  </si>
  <si>
    <t>82801.1</t>
  </si>
  <si>
    <t>94928.9</t>
  </si>
  <si>
    <t>93524</t>
  </si>
  <si>
    <t>99317.7</t>
  </si>
  <si>
    <t>10468373.3</t>
  </si>
  <si>
    <t>9648616.1</t>
  </si>
  <si>
    <t>8424128.9</t>
  </si>
  <si>
    <t>8439295.3</t>
  </si>
  <si>
    <t>8888257.8</t>
  </si>
  <si>
    <t>9483576.6</t>
  </si>
  <si>
    <t>9566159.9</t>
  </si>
  <si>
    <t>9155968.5</t>
  </si>
  <si>
    <t>8585737.4</t>
  </si>
  <si>
    <t>110043927230</t>
  </si>
  <si>
    <t>Gulf Oil Limited Partnership</t>
  </si>
  <si>
    <t>Wellesley Hills</t>
  </si>
  <si>
    <t>80 William Street</t>
  </si>
  <si>
    <t>Gunvor USA LLC</t>
  </si>
  <si>
    <t>600 Travis Street, Suite 6500</t>
  </si>
  <si>
    <t>5252332</t>
  </si>
  <si>
    <t>13176215</t>
  </si>
  <si>
    <t>2877657.7</t>
  </si>
  <si>
    <t>110043970432</t>
  </si>
  <si>
    <t>HENDERSON, KY 783</t>
  </si>
  <si>
    <t>1131 5TH STREET</t>
  </si>
  <si>
    <t>162071.7</t>
  </si>
  <si>
    <t>174293.3</t>
  </si>
  <si>
    <t>162800</t>
  </si>
  <si>
    <t>167062.7</t>
  </si>
  <si>
    <t>171842.9</t>
  </si>
  <si>
    <t>183785.4</t>
  </si>
  <si>
    <t>177887.9</t>
  </si>
  <si>
    <t>160962.1</t>
  </si>
  <si>
    <t>169827.4</t>
  </si>
  <si>
    <t>65347.1</t>
  </si>
  <si>
    <t>54588.8</t>
  </si>
  <si>
    <t>48031.2</t>
  </si>
  <si>
    <t>38725.4</t>
  </si>
  <si>
    <t>36778.4</t>
  </si>
  <si>
    <t>43539.9</t>
  </si>
  <si>
    <t>39226.2</t>
  </si>
  <si>
    <t>38282.2</t>
  </si>
  <si>
    <t>36084.1</t>
  </si>
  <si>
    <t>20601054</t>
  </si>
  <si>
    <t>18214209</t>
  </si>
  <si>
    <t>20155002</t>
  </si>
  <si>
    <t>21125445</t>
  </si>
  <si>
    <t>19825459</t>
  </si>
  <si>
    <t>17351730</t>
  </si>
  <si>
    <t>18975072</t>
  </si>
  <si>
    <t>19650809</t>
  </si>
  <si>
    <t>18845739</t>
  </si>
  <si>
    <t>4750734.1496</t>
  </si>
  <si>
    <t>6296696.047624</t>
  </si>
  <si>
    <t>5110655.2262714</t>
  </si>
  <si>
    <t>5509037.3</t>
  </si>
  <si>
    <t>7122842.8</t>
  </si>
  <si>
    <t>5619546</t>
  </si>
  <si>
    <t>4673387</t>
  </si>
  <si>
    <t>4668617.9777764</t>
  </si>
  <si>
    <t>5078671.62</t>
  </si>
  <si>
    <t>9835628.7133</t>
  </si>
  <si>
    <t>10958483.7288869</t>
  </si>
  <si>
    <t>12330395</t>
  </si>
  <si>
    <t>12242688</t>
  </si>
  <si>
    <t>11301651</t>
  </si>
  <si>
    <t>5249796</t>
  </si>
  <si>
    <t>12258538</t>
  </si>
  <si>
    <t>10760274</t>
  </si>
  <si>
    <t>10470017.78</t>
  </si>
  <si>
    <t>4805712.014</t>
  </si>
  <si>
    <t>3810979.749209</t>
  </si>
  <si>
    <t>4986399.91</t>
  </si>
  <si>
    <t>4027406.56</t>
  </si>
  <si>
    <t>3533060.97</t>
  </si>
  <si>
    <t>3790349</t>
  </si>
  <si>
    <t>3871080</t>
  </si>
  <si>
    <t>4108016</t>
  </si>
  <si>
    <t>3863207.632</t>
  </si>
  <si>
    <t>110008413458</t>
  </si>
  <si>
    <t>HOLYOKE GAS &amp; ELECTRIC</t>
  </si>
  <si>
    <t>81 Mueller Road</t>
  </si>
  <si>
    <t>130367.4</t>
  </si>
  <si>
    <t>130103.4</t>
  </si>
  <si>
    <t>122727.3</t>
  </si>
  <si>
    <t>119653.4</t>
  </si>
  <si>
    <t>128592.5</t>
  </si>
  <si>
    <t>129114.1688</t>
  </si>
  <si>
    <t>123580.384</t>
  </si>
  <si>
    <t>104069.7</t>
  </si>
  <si>
    <t>110917.9</t>
  </si>
  <si>
    <t>110059723312</t>
  </si>
  <si>
    <t>HONEYWELL INC</t>
  </si>
  <si>
    <t>28202</t>
  </si>
  <si>
    <t>300 South Tyron Street</t>
  </si>
  <si>
    <t>43139843.707085</t>
  </si>
  <si>
    <t>38721938.315366</t>
  </si>
  <si>
    <t>38896153</t>
  </si>
  <si>
    <t>31083014.592527</t>
  </si>
  <si>
    <t>39058283.9790643</t>
  </si>
  <si>
    <t>41667309.1224584</t>
  </si>
  <si>
    <t>41069863.673899</t>
  </si>
  <si>
    <t>42902963</t>
  </si>
  <si>
    <t>44785514</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</si>
  <si>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</si>
  <si>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</si>
  <si>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</si>
  <si>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</si>
  <si>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</si>
  <si>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</si>
  <si>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</si>
  <si>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</si>
  <si>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</si>
  <si>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</si>
  <si>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</si>
  <si>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</si>
  <si>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</si>
  <si>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10659096</t>
  </si>
  <si>
    <t>10736683</t>
  </si>
  <si>
    <t>9205518</t>
  </si>
  <si>
    <t>9256794</t>
  </si>
  <si>
    <t>9634396</t>
  </si>
  <si>
    <t>8985361</t>
  </si>
  <si>
    <t>9951006</t>
  </si>
  <si>
    <t>9111308.9348</t>
  </si>
  <si>
    <t>8917859</t>
  </si>
  <si>
    <t>1418390</t>
  </si>
  <si>
    <t>1451186</t>
  </si>
  <si>
    <t>1298863</t>
  </si>
  <si>
    <t>1402066</t>
  </si>
  <si>
    <t>1371979</t>
  </si>
  <si>
    <t>1217461</t>
  </si>
  <si>
    <t>974746</t>
  </si>
  <si>
    <t>911811.9</t>
  </si>
  <si>
    <t>958538</t>
  </si>
  <si>
    <t>110067200380</t>
  </si>
  <si>
    <t>Haier America Company,LLC</t>
  </si>
  <si>
    <t>Evansville</t>
  </si>
  <si>
    <t>47710</t>
  </si>
  <si>
    <t>900 W Indiana</t>
  </si>
  <si>
    <t>110058380005</t>
  </si>
  <si>
    <t>Hardeman-Fayette Utility District</t>
  </si>
  <si>
    <t>Moscow</t>
  </si>
  <si>
    <t>38057</t>
  </si>
  <si>
    <t>15175 Hwy 57</t>
  </si>
  <si>
    <t>29274.4</t>
  </si>
  <si>
    <t>21874.5</t>
  </si>
  <si>
    <t>24363.4</t>
  </si>
  <si>
    <t>27533</t>
  </si>
  <si>
    <t>29644.3</t>
  </si>
  <si>
    <t>25379.1</t>
  </si>
  <si>
    <t>19441.7</t>
  </si>
  <si>
    <t>25174</t>
  </si>
  <si>
    <t>6202017.9</t>
  </si>
  <si>
    <t>3802944.1</t>
  </si>
  <si>
    <t>4088225.1</t>
  </si>
  <si>
    <t>5587674.4</t>
  </si>
  <si>
    <t>5326613.5</t>
  </si>
  <si>
    <t>2959976.3</t>
  </si>
  <si>
    <t>271125.8</t>
  </si>
  <si>
    <t>110007139925</t>
  </si>
  <si>
    <t>Hartree Partners, LP</t>
  </si>
  <si>
    <t>10036</t>
  </si>
  <si>
    <t>1185 Avenue of the Americas</t>
  </si>
  <si>
    <t>50436.3</t>
  </si>
  <si>
    <t>151148</t>
  </si>
  <si>
    <t>217746.3</t>
  </si>
  <si>
    <t>230743.7</t>
  </si>
  <si>
    <t>240869.1</t>
  </si>
  <si>
    <t>244155.2</t>
  </si>
  <si>
    <t>298053.3</t>
  </si>
  <si>
    <t>299909.7</t>
  </si>
  <si>
    <t>327231.9</t>
  </si>
  <si>
    <t>110043729445</t>
  </si>
  <si>
    <t>Hawaii Fueling Facilities Corporation</t>
  </si>
  <si>
    <t>Honolulu</t>
  </si>
  <si>
    <t>96819</t>
  </si>
  <si>
    <t>3201 Aolele St.</t>
  </si>
  <si>
    <t>110005725313</t>
  </si>
  <si>
    <t>Hawaii Gas Transmission and Distribution</t>
  </si>
  <si>
    <t>96814</t>
  </si>
  <si>
    <t>515 Kamakee Street</t>
  </si>
  <si>
    <t>178409.2</t>
  </si>
  <si>
    <t>169543.4</t>
  </si>
  <si>
    <t>157608.2</t>
  </si>
  <si>
    <t>165289.8</t>
  </si>
  <si>
    <t>150554.9</t>
  </si>
  <si>
    <t>144712.3</t>
  </si>
  <si>
    <t>143011.2</t>
  </si>
  <si>
    <t>133400.9</t>
  </si>
  <si>
    <t>140742.5</t>
  </si>
  <si>
    <t>110043791304</t>
  </si>
  <si>
    <t>Hawkins County Gas Utility District</t>
  </si>
  <si>
    <t>Rogersville</t>
  </si>
  <si>
    <t>202 Park Blvd</t>
  </si>
  <si>
    <t>43501.3</t>
  </si>
  <si>
    <t>46646.3</t>
  </si>
  <si>
    <t>42975.1</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</si>
  <si>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</si>
  <si>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</si>
  <si>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</si>
  <si>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</si>
  <si>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</si>
  <si>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</si>
  <si>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</si>
  <si>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</si>
  <si>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</si>
  <si>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</si>
  <si>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</si>
  <si>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</si>
  <si>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</si>
  <si>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</si>
  <si>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30831.1</t>
  </si>
  <si>
    <t>60068.6</t>
  </si>
  <si>
    <t>63680.2</t>
  </si>
  <si>
    <t>64249.3</t>
  </si>
  <si>
    <t>72906.1</t>
  </si>
  <si>
    <t>350354.1</t>
  </si>
  <si>
    <t>339815.9</t>
  </si>
  <si>
    <t>388958.1</t>
  </si>
  <si>
    <t>349972.2</t>
  </si>
  <si>
    <t>369374.9</t>
  </si>
  <si>
    <t>348826.7</t>
  </si>
  <si>
    <t>312733.7</t>
  </si>
  <si>
    <t>285521.8</t>
  </si>
  <si>
    <t>307072</t>
  </si>
  <si>
    <t>3081462.5</t>
  </si>
  <si>
    <t>3031389.8</t>
  </si>
  <si>
    <t>2546948.1</t>
  </si>
  <si>
    <t>2154947</t>
  </si>
  <si>
    <t>1712677</t>
  </si>
  <si>
    <t>1215407.9</t>
  </si>
  <si>
    <t>899224.5</t>
  </si>
  <si>
    <t>718983.3</t>
  </si>
  <si>
    <t>177801.2</t>
  </si>
  <si>
    <t>316765</t>
  </si>
  <si>
    <t>335133.6</t>
  </si>
  <si>
    <t>395891.9</t>
  </si>
  <si>
    <t>417936.1</t>
  </si>
  <si>
    <t>470786</t>
  </si>
  <si>
    <t>364813.5</t>
  </si>
  <si>
    <t>286024.9</t>
  </si>
  <si>
    <t>241337.6</t>
  </si>
  <si>
    <t>230681.7</t>
  </si>
  <si>
    <t>110058021929</t>
  </si>
  <si>
    <t>Hill Phoenix Inc.</t>
  </si>
  <si>
    <t>Conyers</t>
  </si>
  <si>
    <t>2016 Gees Mill Road</t>
  </si>
  <si>
    <t>5404225.3</t>
  </si>
  <si>
    <t>5851330.7</t>
  </si>
  <si>
    <t>5589288.8</t>
  </si>
  <si>
    <t>5174920.8</t>
  </si>
  <si>
    <t>5083845.3</t>
  </si>
  <si>
    <t>5582004.5</t>
  </si>
  <si>
    <t>6150145.4</t>
  </si>
  <si>
    <t>7613242.7</t>
  </si>
  <si>
    <t>7503343.8</t>
  </si>
  <si>
    <t>5803021.8844084</t>
  </si>
  <si>
    <t>6655723.79</t>
  </si>
  <si>
    <t>6422424.58331</t>
  </si>
  <si>
    <t>7136464.33</t>
  </si>
  <si>
    <t>8420870.69</t>
  </si>
  <si>
    <t>6865397.17</t>
  </si>
  <si>
    <t>5588014.41767</t>
  </si>
  <si>
    <t>6982962.9506</t>
  </si>
  <si>
    <t>6469912.1</t>
  </si>
  <si>
    <t>110054620193</t>
  </si>
  <si>
    <t>HollyFrontier Refining &amp; Marketing LLC</t>
  </si>
  <si>
    <t>75201</t>
  </si>
  <si>
    <t>2828 N. Harwood, Suite 1300</t>
  </si>
  <si>
    <t>1328193.9504468</t>
  </si>
  <si>
    <t>1657600.402945</t>
  </si>
  <si>
    <t>1447012.2102504</t>
  </si>
  <si>
    <t>1194387.6</t>
  </si>
  <si>
    <t>478552.8</t>
  </si>
  <si>
    <t>799554.6</t>
  </si>
  <si>
    <t>110000326969</t>
  </si>
  <si>
    <t>Honeywell International Buffalo Research Labs</t>
  </si>
  <si>
    <t>14210</t>
  </si>
  <si>
    <t>20 PEABODY STREET</t>
  </si>
  <si>
    <t>19798984</t>
  </si>
  <si>
    <t>15433343.8</t>
  </si>
  <si>
    <t>13125324</t>
  </si>
  <si>
    <t>10744445.9</t>
  </si>
  <si>
    <t>9373504.7</t>
  </si>
  <si>
    <t>4353622.9</t>
  </si>
  <si>
    <t>8218845.3</t>
  </si>
  <si>
    <t>8099106.7</t>
  </si>
  <si>
    <t>8278022.8</t>
  </si>
  <si>
    <t>8013415.3</t>
  </si>
  <si>
    <t>6714048</t>
  </si>
  <si>
    <t>6203631.9</t>
  </si>
  <si>
    <t>2718012.1</t>
  </si>
  <si>
    <t>2337525.3</t>
  </si>
  <si>
    <t>1068377.8</t>
  </si>
  <si>
    <t>110035846993</t>
  </si>
  <si>
    <t>Humboldt Utilities</t>
  </si>
  <si>
    <t>38346</t>
  </si>
  <si>
    <t>207 South 13th Ave.</t>
  </si>
  <si>
    <t>24804.8</t>
  </si>
  <si>
    <t>25791.8</t>
  </si>
  <si>
    <t>21570.3</t>
  </si>
  <si>
    <t>24079.9</t>
  </si>
  <si>
    <t>24138.8</t>
  </si>
  <si>
    <t>26517.6</t>
  </si>
  <si>
    <t>25913.4</t>
  </si>
  <si>
    <t>21345.1</t>
  </si>
  <si>
    <t>23349</t>
  </si>
  <si>
    <t>110043789709</t>
  </si>
  <si>
    <t>Humphreys County Utility District</t>
  </si>
  <si>
    <t>1311 Highway 70 West</t>
  </si>
  <si>
    <t>188353.1</t>
  </si>
  <si>
    <t>222813.9</t>
  </si>
  <si>
    <t>232624.7</t>
  </si>
  <si>
    <t>228442.8</t>
  </si>
  <si>
    <t>226650.6</t>
  </si>
  <si>
    <t>219355.4</t>
  </si>
  <si>
    <t>212285</t>
  </si>
  <si>
    <t>174431.5</t>
  </si>
  <si>
    <t>205741.9</t>
  </si>
  <si>
    <t>110043789718</t>
  </si>
  <si>
    <t>Huntsville Utilities</t>
  </si>
  <si>
    <t>112 Spragins Street</t>
  </si>
  <si>
    <t>328109.7</t>
  </si>
  <si>
    <t>362806.5</t>
  </si>
  <si>
    <t>291210.3</t>
  </si>
  <si>
    <t>307528.9</t>
  </si>
  <si>
    <t>311674.7</t>
  </si>
  <si>
    <t>351708.5</t>
  </si>
  <si>
    <t>334526.8</t>
  </si>
  <si>
    <t>280513.6</t>
  </si>
  <si>
    <t>315810.3</t>
  </si>
  <si>
    <t>110043783796</t>
  </si>
  <si>
    <t>Hutchinson Utilities - Natural Gas Distribution System</t>
  </si>
  <si>
    <t>225 Michigan St SE</t>
  </si>
  <si>
    <t>128487.8</t>
  </si>
  <si>
    <t>127845.8</t>
  </si>
  <si>
    <t>110736.3</t>
  </si>
  <si>
    <t>96791.5</t>
  </si>
  <si>
    <t>91768.8</t>
  </si>
  <si>
    <t>110502.4</t>
  </si>
  <si>
    <t>108730.9</t>
  </si>
  <si>
    <t>93197.6</t>
  </si>
  <si>
    <t>98488.3</t>
  </si>
  <si>
    <t>110031346130</t>
  </si>
  <si>
    <t>Hyundai-Kia America Technical Center Inc.</t>
  </si>
  <si>
    <t>Superior Township</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</si>
  <si>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</si>
  <si>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</si>
  <si>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</si>
  <si>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</si>
  <si>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</si>
  <si>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</si>
  <si>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</si>
  <si>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</si>
  <si>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</si>
  <si>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</si>
  <si>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</si>
  <si>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</si>
  <si>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</si>
  <si>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</si>
  <si>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</si>
  <si>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</si>
  <si>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6974921.9192569</t>
  </si>
  <si>
    <t>6651370.428703</t>
  </si>
  <si>
    <t>6536983.802022</t>
  </si>
  <si>
    <t>6729910.3530538</t>
  </si>
  <si>
    <t>7128710</t>
  </si>
  <si>
    <t>5686180</t>
  </si>
  <si>
    <t>6713748</t>
  </si>
  <si>
    <t>7008129</t>
  </si>
  <si>
    <t>110070082439</t>
  </si>
  <si>
    <t>IES DOWNSTREAM, LLC - MM IMPORT/EXPORT</t>
  </si>
  <si>
    <t>579625.576815</t>
  </si>
  <si>
    <t>276934.17414</t>
  </si>
  <si>
    <t>62380.9531</t>
  </si>
  <si>
    <t>110070819622</t>
  </si>
  <si>
    <t>IGAS USA INC</t>
  </si>
  <si>
    <t>8105 Anderson RD</t>
  </si>
  <si>
    <t>110043972699</t>
  </si>
  <si>
    <t>ILLINOIS GAS COMPANY</t>
  </si>
  <si>
    <t>OLNEY</t>
  </si>
  <si>
    <t>62450</t>
  </si>
  <si>
    <t>1927 MILLER DR</t>
  </si>
  <si>
    <t>62236.3</t>
  </si>
  <si>
    <t>61349.2</t>
  </si>
  <si>
    <t>51744.5</t>
  </si>
  <si>
    <t>56411.5</t>
  </si>
  <si>
    <t>58856.4</t>
  </si>
  <si>
    <t>70121</t>
  </si>
  <si>
    <t>67164.6</t>
  </si>
  <si>
    <t>50893.9</t>
  </si>
  <si>
    <t>58601.3</t>
  </si>
  <si>
    <t>INEOS HOBBS</t>
  </si>
  <si>
    <t>17 MI W ON US 62/180  3 MI NO ON CR237</t>
  </si>
  <si>
    <t>3334054.5</t>
  </si>
  <si>
    <t>3858075.5</t>
  </si>
  <si>
    <t>2999722.5</t>
  </si>
  <si>
    <t>2664133.6</t>
  </si>
  <si>
    <t>3773974.8</t>
  </si>
  <si>
    <t>4168080.6</t>
  </si>
  <si>
    <t>4291159.2</t>
  </si>
  <si>
    <t>5181810.4</t>
  </si>
  <si>
    <t>5236623.8</t>
  </si>
  <si>
    <t>110035818611</t>
  </si>
  <si>
    <t>INVISTA S.A.R.L.</t>
  </si>
  <si>
    <t>4123 East 37th Street North</t>
  </si>
  <si>
    <t>110001368797</t>
  </si>
  <si>
    <t>Idemitsu Lubricants America</t>
  </si>
  <si>
    <t>701 Port Road</t>
  </si>
  <si>
    <t>24353</t>
  </si>
  <si>
    <t>39353</t>
  </si>
  <si>
    <t>42062</t>
  </si>
  <si>
    <t>66663</t>
  </si>
  <si>
    <t>59511.7</t>
  </si>
  <si>
    <t>52814</t>
  </si>
  <si>
    <t>33763</t>
  </si>
  <si>
    <t>40775</t>
  </si>
  <si>
    <t>41202.07</t>
  </si>
  <si>
    <t>1368744.4</t>
  </si>
  <si>
    <t>357195.9</t>
  </si>
  <si>
    <t>346496.7</t>
  </si>
  <si>
    <t>305438.5</t>
  </si>
  <si>
    <t>297492.2</t>
  </si>
  <si>
    <t>320603.5</t>
  </si>
  <si>
    <t>278278.3</t>
  </si>
  <si>
    <t>247464</t>
  </si>
  <si>
    <t>230053.6</t>
  </si>
  <si>
    <t>110043791830</t>
  </si>
  <si>
    <t>Indiana Gas Company</t>
  </si>
  <si>
    <t>47708</t>
  </si>
  <si>
    <t>2111 NW Riverside Dr.</t>
  </si>
  <si>
    <t>9552136.1</t>
  </si>
  <si>
    <t>8878395.1</t>
  </si>
  <si>
    <t>6548363.6</t>
  </si>
  <si>
    <t>6592459.1</t>
  </si>
  <si>
    <t>6745082.3</t>
  </si>
  <si>
    <t>7250699.9</t>
  </si>
  <si>
    <t>6777631.1</t>
  </si>
  <si>
    <t>5828481.3</t>
  </si>
  <si>
    <t>5952333.1</t>
  </si>
  <si>
    <t>110043969943</t>
  </si>
  <si>
    <t>Indiana Natural Gas Corporation</t>
  </si>
  <si>
    <t>Paoli</t>
  </si>
  <si>
    <t>47454</t>
  </si>
  <si>
    <t>1080 W Hospital Rd</t>
  </si>
  <si>
    <t>62857.2</t>
  </si>
  <si>
    <t>63241.8</t>
  </si>
  <si>
    <t>56650.1</t>
  </si>
  <si>
    <t>54225.2</t>
  </si>
  <si>
    <t>57773.4</t>
  </si>
  <si>
    <t>65342.1</t>
  </si>
  <si>
    <t>61262.7</t>
  </si>
  <si>
    <t>49548.2</t>
  </si>
  <si>
    <t>54041.7</t>
  </si>
  <si>
    <t>4175123.8</t>
  </si>
  <si>
    <t>3803148.6</t>
  </si>
  <si>
    <t>3888069.7</t>
  </si>
  <si>
    <t>3600260.4</t>
  </si>
  <si>
    <t>3364230.2</t>
  </si>
  <si>
    <t>3150280.5</t>
  </si>
  <si>
    <t>3377143.8</t>
  </si>
  <si>
    <t>3118805</t>
  </si>
  <si>
    <t>3058616.9</t>
  </si>
  <si>
    <t>110002439567</t>
  </si>
  <si>
    <t>Interstate Power &amp; Light - MN Gas Distribution</t>
  </si>
  <si>
    <t>Cedar Rapids</t>
  </si>
  <si>
    <t>200 First Street SE</t>
  </si>
  <si>
    <t>48203.8</t>
  </si>
  <si>
    <t>106415.9</t>
  </si>
  <si>
    <t>102206.1</t>
  </si>
  <si>
    <t>80832.3</t>
  </si>
  <si>
    <t>90846.7</t>
  </si>
  <si>
    <t>Interstate Power &amp; Light Gas Distribution</t>
  </si>
  <si>
    <t>200 1st Street SE</t>
  </si>
  <si>
    <t>5617696.1</t>
  </si>
  <si>
    <t>5487296.3</t>
  </si>
  <si>
    <t>4577600.6</t>
  </si>
  <si>
    <t>3842873.8</t>
  </si>
  <si>
    <t>3722015.8</t>
  </si>
  <si>
    <t>3637018.2</t>
  </si>
  <si>
    <t>3593046.3</t>
  </si>
  <si>
    <t>3244360.4</t>
  </si>
  <si>
    <t>3050339.4</t>
  </si>
  <si>
    <t>Irving Oil Terminals Inc</t>
  </si>
  <si>
    <t>7474.79</t>
  </si>
  <si>
    <t>Irving Oil Transportation Company LLC</t>
  </si>
  <si>
    <t>ROCKINGHAM</t>
  </si>
  <si>
    <t>110054619953</t>
  </si>
  <si>
    <t>J.P. Morgan Ventures Energy Corporation</t>
  </si>
  <si>
    <t>10179</t>
  </si>
  <si>
    <t>383 Madison Avenue, Floor 10</t>
  </si>
  <si>
    <t>777760.2</t>
  </si>
  <si>
    <t>3740094</t>
  </si>
  <si>
    <t>110043782243</t>
  </si>
  <si>
    <t>Jackson Dome CO2 Dehydration Facility</t>
  </si>
  <si>
    <t>1919 Hollybush Road</t>
  </si>
  <si>
    <t>3424109.5</t>
  </si>
  <si>
    <t>2980057.8</t>
  </si>
  <si>
    <t>2765803.5</t>
  </si>
  <si>
    <t>2577587.4</t>
  </si>
  <si>
    <t>3887437.8</t>
  </si>
  <si>
    <t>4112301.3</t>
  </si>
  <si>
    <t>4325776.8</t>
  </si>
  <si>
    <t>4919182.8</t>
  </si>
  <si>
    <t>4632661.5</t>
  </si>
  <si>
    <t>110043792642</t>
  </si>
  <si>
    <t>Jackson Energy Authority</t>
  </si>
  <si>
    <t>119 East College Street</t>
  </si>
  <si>
    <t>414759.1</t>
  </si>
  <si>
    <t>406045.6</t>
  </si>
  <si>
    <t>363516.7</t>
  </si>
  <si>
    <t>378864</t>
  </si>
  <si>
    <t>373697</t>
  </si>
  <si>
    <t>415480.9</t>
  </si>
  <si>
    <t>385676.1</t>
  </si>
  <si>
    <t>345508.2</t>
  </si>
  <si>
    <t>389658.6</t>
  </si>
  <si>
    <t>74862.5</t>
  </si>
  <si>
    <t>58881.8</t>
  </si>
  <si>
    <t>91504.2</t>
  </si>
  <si>
    <t>104352.4</t>
  </si>
  <si>
    <t>76110.8</t>
  </si>
  <si>
    <t>93192.4</t>
  </si>
  <si>
    <t>96165.8</t>
  </si>
  <si>
    <t>113531.4</t>
  </si>
  <si>
    <t>111780.9</t>
  </si>
  <si>
    <t>110043973867</t>
  </si>
  <si>
    <t>Jasper Municipal Gas Utility</t>
  </si>
  <si>
    <t>47547</t>
  </si>
  <si>
    <t>825 E. 2nd Ave</t>
  </si>
  <si>
    <t>43138.3</t>
  </si>
  <si>
    <t>46386.3</t>
  </si>
  <si>
    <t>38889.3</t>
  </si>
  <si>
    <t>40862</t>
  </si>
  <si>
    <t>40743.8</t>
  </si>
  <si>
    <t>49863.4</t>
  </si>
  <si>
    <t>45400.3</t>
  </si>
  <si>
    <t>36668.8</t>
  </si>
  <si>
    <t>41400.6</t>
  </si>
  <si>
    <t>1006308.9</t>
  </si>
  <si>
    <t>1193808.2</t>
  </si>
  <si>
    <t>1226562.9</t>
  </si>
  <si>
    <t>1099766.2</t>
  </si>
  <si>
    <t>1050690.7</t>
  </si>
  <si>
    <t>1126600.2</t>
  </si>
  <si>
    <t>1073116.7</t>
  </si>
  <si>
    <t>1480638.4</t>
  </si>
  <si>
    <t>1454130.9</t>
  </si>
  <si>
    <t>110010323836</t>
  </si>
  <si>
    <t>Jayhawk Gas Plant</t>
  </si>
  <si>
    <t>13201 East Highway 160</t>
  </si>
  <si>
    <t>1240850.5</t>
  </si>
  <si>
    <t>1448773.5</t>
  </si>
  <si>
    <t>1164669.5</t>
  </si>
  <si>
    <t>1181154.6</t>
  </si>
  <si>
    <t>1104720.8</t>
  </si>
  <si>
    <t>1073954</t>
  </si>
  <si>
    <t>1254879.1</t>
  </si>
  <si>
    <t>1304529</t>
  </si>
  <si>
    <t>110043785918</t>
  </si>
  <si>
    <t>Jefferson Cocke County Utility District</t>
  </si>
  <si>
    <t>122 Highway 25 E</t>
  </si>
  <si>
    <t>134141.1</t>
  </si>
  <si>
    <t>145440.3</t>
  </si>
  <si>
    <t>140488.5</t>
  </si>
  <si>
    <t>141623.4</t>
  </si>
  <si>
    <t>142784.3</t>
  </si>
  <si>
    <t>149274.3</t>
  </si>
  <si>
    <t>139767.3</t>
  </si>
  <si>
    <t>126143.1</t>
  </si>
  <si>
    <t>136370.4</t>
  </si>
  <si>
    <t>110018204138</t>
  </si>
  <si>
    <t>Jo-Carroll Energy, Inc.</t>
  </si>
  <si>
    <t>Elizabeth</t>
  </si>
  <si>
    <t>61028</t>
  </si>
  <si>
    <t>793 U.S. Route 20 West</t>
  </si>
  <si>
    <t>63796</t>
  </si>
  <si>
    <t>64129.8</t>
  </si>
  <si>
    <t>61936.4</t>
  </si>
  <si>
    <t>61268.1</t>
  </si>
  <si>
    <t>65772.5</t>
  </si>
  <si>
    <t>64650</t>
  </si>
  <si>
    <t>55961.6</t>
  </si>
  <si>
    <t>59607.8</t>
  </si>
  <si>
    <t>110007870688</t>
  </si>
  <si>
    <t>Johnson Controls</t>
  </si>
  <si>
    <t>53202</t>
  </si>
  <si>
    <t>507 E Michigan St.</t>
  </si>
  <si>
    <t>110058238982</t>
  </si>
  <si>
    <t>Jordan CO2 Dehydration Facility</t>
  </si>
  <si>
    <t>61098.7</t>
  </si>
  <si>
    <t>218204.2</t>
  </si>
  <si>
    <t>Juno International, LLC</t>
  </si>
  <si>
    <t>36 Eaton Road</t>
  </si>
  <si>
    <t>110007352710</t>
  </si>
  <si>
    <t>K.P. Kauffman - MCCALLUM FIELD</t>
  </si>
  <si>
    <t>WALDEN</t>
  </si>
  <si>
    <t>80480</t>
  </si>
  <si>
    <t>2549 Jackson County Road 10</t>
  </si>
  <si>
    <t>.2</t>
  </si>
  <si>
    <t>11148.4</t>
  </si>
  <si>
    <t>29888.7</t>
  </si>
  <si>
    <t>31425</t>
  </si>
  <si>
    <t>4139021.340787</t>
  </si>
  <si>
    <t>4067664.8709379</t>
  </si>
  <si>
    <t>3974225.2811528</t>
  </si>
  <si>
    <t>3945721.8799532</t>
  </si>
  <si>
    <t>4172694.1</t>
  </si>
  <si>
    <t>3872594.9166032</t>
  </si>
  <si>
    <t>3535800.9227324</t>
  </si>
  <si>
    <t>3364899</t>
  </si>
  <si>
    <t>3400867.6093896</t>
  </si>
  <si>
    <t>110019656905</t>
  </si>
  <si>
    <t>KEYSPAN GAS EAST CORPORATION</t>
  </si>
  <si>
    <t>Hicksville</t>
  </si>
  <si>
    <t>175 East Old Country Road</t>
  </si>
  <si>
    <t>9731048.1</t>
  </si>
  <si>
    <t>10397149.3</t>
  </si>
  <si>
    <t>9517422</t>
  </si>
  <si>
    <t>11194652.9</t>
  </si>
  <si>
    <t>11153249.7</t>
  </si>
  <si>
    <t>10886413.7</t>
  </si>
  <si>
    <t>11096101.6</t>
  </si>
  <si>
    <t>10442669</t>
  </si>
  <si>
    <t>10989279.5</t>
  </si>
  <si>
    <t>110043811514</t>
  </si>
  <si>
    <t>KM Tejas Texas City Extraction Plant, TX</t>
  </si>
  <si>
    <t>900 Grant Ave</t>
  </si>
  <si>
    <t>111259</t>
  </si>
  <si>
    <t>76847</t>
  </si>
  <si>
    <t>53920.6</t>
  </si>
  <si>
    <t>48574</t>
  </si>
  <si>
    <t>46462.8</t>
  </si>
  <si>
    <t>53575.9</t>
  </si>
  <si>
    <t>51765.5</t>
  </si>
  <si>
    <t>58605.3</t>
  </si>
  <si>
    <t>12534.5</t>
  </si>
  <si>
    <t>KOMSA S.a.r.l. c/o Koch Carbon, LLC</t>
  </si>
  <si>
    <t>110043794267</t>
  </si>
  <si>
    <t>Kanawha Separation Plant</t>
  </si>
  <si>
    <t>Rensford</t>
  </si>
  <si>
    <t>83764.5</t>
  </si>
  <si>
    <t>92941.8</t>
  </si>
  <si>
    <t>104783.9</t>
  </si>
  <si>
    <t>87885.4</t>
  </si>
  <si>
    <t>96415.8</t>
  </si>
  <si>
    <t>110043794276</t>
  </si>
  <si>
    <t>Kansas Gas Service</t>
  </si>
  <si>
    <t>Overland Park</t>
  </si>
  <si>
    <t>66213</t>
  </si>
  <si>
    <t>7421 W. 129th St</t>
  </si>
  <si>
    <t>6364610.4</t>
  </si>
  <si>
    <t>6315467.4</t>
  </si>
  <si>
    <t>5510605.1</t>
  </si>
  <si>
    <t>5463931.9</t>
  </si>
  <si>
    <t>5541954.9</t>
  </si>
  <si>
    <t>6411550.7864</t>
  </si>
  <si>
    <t>6176221.64</t>
  </si>
  <si>
    <t>5097234.4</t>
  </si>
  <si>
    <t>5936251.8</t>
  </si>
  <si>
    <t>Kapolei Refinery</t>
  </si>
  <si>
    <t>91-325 Komohana St.</t>
  </si>
  <si>
    <t>15736767.2911264</t>
  </si>
  <si>
    <t>11336093.057509</t>
  </si>
  <si>
    <t>10554594.7</t>
  </si>
  <si>
    <t>10523496.8723</t>
  </si>
  <si>
    <t>11439761.8988</t>
  </si>
  <si>
    <t>9958393.6912622</t>
  </si>
  <si>
    <t>6183588.5485728</t>
  </si>
  <si>
    <t>10100421.6</t>
  </si>
  <si>
    <t>110045620672</t>
  </si>
  <si>
    <t>Keyera Energy Inc.</t>
  </si>
  <si>
    <t>77042</t>
  </si>
  <si>
    <t>Suite 210, 10370 Richmond Ave</t>
  </si>
  <si>
    <t>1006304.367386</t>
  </si>
  <si>
    <t>1540071.75</t>
  </si>
  <si>
    <t>1227335.8925</t>
  </si>
  <si>
    <t>1551985.277732</t>
  </si>
  <si>
    <t>1548021.0731955</t>
  </si>
  <si>
    <t>1703133.5716207</t>
  </si>
  <si>
    <t>1933150.2108256</t>
  </si>
  <si>
    <t>800535.3079</t>
  </si>
  <si>
    <t>110000834893</t>
  </si>
  <si>
    <t>Kidde Fenwal, Inc.</t>
  </si>
  <si>
    <t>01721</t>
  </si>
  <si>
    <t>400 Main Street</t>
  </si>
  <si>
    <t>479273.9</t>
  </si>
  <si>
    <t>490802.9</t>
  </si>
  <si>
    <t>467527.9</t>
  </si>
  <si>
    <t>368564.6</t>
  </si>
  <si>
    <t>382779.8</t>
  </si>
  <si>
    <t>355660.5</t>
  </si>
  <si>
    <t>322984.1</t>
  </si>
  <si>
    <t>331754.8</t>
  </si>
  <si>
    <t>266896.9</t>
  </si>
  <si>
    <t>1751515</t>
  </si>
  <si>
    <t>1721372.9</t>
  </si>
  <si>
    <t>1817693.4</t>
  </si>
  <si>
    <t>1628742.1</t>
  </si>
  <si>
    <t>2766146</t>
  </si>
  <si>
    <t>218631.2</t>
  </si>
  <si>
    <t>2103908.7</t>
  </si>
  <si>
    <t>2660097.5</t>
  </si>
  <si>
    <t>2274771</t>
  </si>
  <si>
    <t>Kiva Energy, Inc.</t>
  </si>
  <si>
    <t>Manteca</t>
  </si>
  <si>
    <t>1262 Dupont Court</t>
  </si>
  <si>
    <t>110055511691</t>
  </si>
  <si>
    <t>Kivlan &amp; Company, Inc.</t>
  </si>
  <si>
    <t>Mechanicsburg</t>
  </si>
  <si>
    <t>17050</t>
  </si>
  <si>
    <t>100 Sterling Parkway, Suite 111</t>
  </si>
  <si>
    <t>110058239954</t>
  </si>
  <si>
    <t>Knox Energy Cooperative Association, Inc.</t>
  </si>
  <si>
    <t>87407.2</t>
  </si>
  <si>
    <t>85885.3</t>
  </si>
  <si>
    <t>73404.3</t>
  </si>
  <si>
    <t>68248.3</t>
  </si>
  <si>
    <t>71913.9</t>
  </si>
  <si>
    <t>77085.5</t>
  </si>
  <si>
    <t>66680.7</t>
  </si>
  <si>
    <t>110064541063</t>
  </si>
  <si>
    <t>7083 RT 321</t>
  </si>
  <si>
    <t>31930.1</t>
  </si>
  <si>
    <t>32064.5</t>
  </si>
  <si>
    <t>24651.1</t>
  </si>
  <si>
    <t>27835.5</t>
  </si>
  <si>
    <t>26816.8</t>
  </si>
  <si>
    <t>32381.7</t>
  </si>
  <si>
    <t>30017.3</t>
  </si>
  <si>
    <t>110070081833</t>
  </si>
  <si>
    <t>Knoxville Utilities Board</t>
  </si>
  <si>
    <t>4505 Middlebrook Pike</t>
  </si>
  <si>
    <t>611477</t>
  </si>
  <si>
    <t>687620.1</t>
  </si>
  <si>
    <t>574719.5</t>
  </si>
  <si>
    <t>610490.1</t>
  </si>
  <si>
    <t>614802.6</t>
  </si>
  <si>
    <t>665594.4</t>
  </si>
  <si>
    <t>646644.3</t>
  </si>
  <si>
    <t>570557.6</t>
  </si>
  <si>
    <t>609795.4</t>
  </si>
  <si>
    <t>Koch Carbon, LLC</t>
  </si>
  <si>
    <t>4111 E. 37th Street North</t>
  </si>
  <si>
    <t>Koch Supply &amp; Trading, LP</t>
  </si>
  <si>
    <t>2429419.6</t>
  </si>
  <si>
    <t>2798788</t>
  </si>
  <si>
    <t>4429494.7</t>
  </si>
  <si>
    <t>6589682.3</t>
  </si>
  <si>
    <t>5105795.3</t>
  </si>
  <si>
    <t>6409934.1</t>
  </si>
  <si>
    <t>6883514.2</t>
  </si>
  <si>
    <t>7078708.3</t>
  </si>
  <si>
    <t>110054620102</t>
  </si>
  <si>
    <t>Kolmar Americas, Inc.</t>
  </si>
  <si>
    <t>10 Middle Street</t>
  </si>
  <si>
    <t>1442415.6</t>
  </si>
  <si>
    <t>627154.1</t>
  </si>
  <si>
    <t>934737.9</t>
  </si>
  <si>
    <t>518875.9</t>
  </si>
  <si>
    <t>277800.1</t>
  </si>
  <si>
    <t>437483.2</t>
  </si>
  <si>
    <t>471337</t>
  </si>
  <si>
    <t>630139.8</t>
  </si>
  <si>
    <t>110064007505</t>
  </si>
  <si>
    <t>Kuraray America, Inc.</t>
  </si>
  <si>
    <t>12342 Strang Road</t>
  </si>
  <si>
    <t>128613.3</t>
  </si>
  <si>
    <t>324569.274</t>
  </si>
  <si>
    <t>574554.666</t>
  </si>
  <si>
    <t>531467.977</t>
  </si>
  <si>
    <t>635263.152</t>
  </si>
  <si>
    <t>538037.961</t>
  </si>
  <si>
    <t>162475</t>
  </si>
  <si>
    <t>188125.5</t>
  </si>
  <si>
    <t>183071.2</t>
  </si>
  <si>
    <t>202215.7</t>
  </si>
  <si>
    <t>287225.4</t>
  </si>
  <si>
    <t>293765.1</t>
  </si>
  <si>
    <t>413450.6</t>
  </si>
  <si>
    <t>469761.6</t>
  </si>
  <si>
    <t>483252.3</t>
  </si>
  <si>
    <t>110070082078</t>
  </si>
  <si>
    <t>LAXFUEL Corporation</t>
  </si>
  <si>
    <t>9900 LAXFUEL Road</t>
  </si>
  <si>
    <t>LG Electronics USA Inc.</t>
  </si>
  <si>
    <t>Englewood Cliffs</t>
  </si>
  <si>
    <t>07632</t>
  </si>
  <si>
    <t>111 Sylvan Avenue</t>
  </si>
  <si>
    <t>110043814708</t>
  </si>
  <si>
    <t>LG&amp;E and KU Energy, LLC</t>
  </si>
  <si>
    <t>220 West Main</t>
  </si>
  <si>
    <t>2547842.5</t>
  </si>
  <si>
    <t>2621433.7</t>
  </si>
  <si>
    <t>2277865.3</t>
  </si>
  <si>
    <t>2447080.5</t>
  </si>
  <si>
    <t>2540509.8</t>
  </si>
  <si>
    <t>2820364.6</t>
  </si>
  <si>
    <t>2634865.9</t>
  </si>
  <si>
    <t>2241500</t>
  </si>
  <si>
    <t>2378943.5</t>
  </si>
  <si>
    <t>LIBERTY UTILITIES - GEORGIA</t>
  </si>
  <si>
    <t>31901</t>
  </si>
  <si>
    <t>2300 Victory Dr.</t>
  </si>
  <si>
    <t>420190.9</t>
  </si>
  <si>
    <t>445248.8</t>
  </si>
  <si>
    <t>394221.1</t>
  </si>
  <si>
    <t>390480</t>
  </si>
  <si>
    <t>402810.8</t>
  </si>
  <si>
    <t>450681.3</t>
  </si>
  <si>
    <t>407407.6</t>
  </si>
  <si>
    <t>375354.6</t>
  </si>
  <si>
    <t>435909.5</t>
  </si>
  <si>
    <t>110024302958</t>
  </si>
  <si>
    <t>LIBERTY UTILITIES - MASSACHUSETTS</t>
  </si>
  <si>
    <t>02722</t>
  </si>
  <si>
    <t>P.O. Box 911</t>
  </si>
  <si>
    <t>382051.5</t>
  </si>
  <si>
    <t>393605.2</t>
  </si>
  <si>
    <t>355069.1</t>
  </si>
  <si>
    <t>365101.2</t>
  </si>
  <si>
    <t>363762.2</t>
  </si>
  <si>
    <t>374395.6</t>
  </si>
  <si>
    <t>345267.3</t>
  </si>
  <si>
    <t>300325.2</t>
  </si>
  <si>
    <t>329484.2</t>
  </si>
  <si>
    <t>110043800786</t>
  </si>
  <si>
    <t>LINDE ELECTRONICS AND SPECIALTY GASES</t>
  </si>
  <si>
    <t>STEWARTSVILLE</t>
  </si>
  <si>
    <t>08886</t>
  </si>
  <si>
    <t>1 GREENWICH STREET, SUITE 100</t>
  </si>
  <si>
    <t>OO,PP</t>
  </si>
  <si>
    <t>7082487</t>
  </si>
  <si>
    <t>9085615</t>
  </si>
  <si>
    <t>10579420</t>
  </si>
  <si>
    <t>9659820</t>
  </si>
  <si>
    <t>10854572.6</t>
  </si>
  <si>
    <t>10057969</t>
  </si>
  <si>
    <t>11529277</t>
  </si>
  <si>
    <t>9907938</t>
  </si>
  <si>
    <t>1089817.9</t>
  </si>
  <si>
    <t>982050</t>
  </si>
  <si>
    <t>1082867.7</t>
  </si>
  <si>
    <t>1044997</t>
  </si>
  <si>
    <t>739228.4</t>
  </si>
  <si>
    <t>526423</t>
  </si>
  <si>
    <t>530818.7</t>
  </si>
  <si>
    <t>469289.1</t>
  </si>
  <si>
    <t>431930.5</t>
  </si>
  <si>
    <t>110043971468</t>
  </si>
  <si>
    <t>LOS ALAMOS COUNTY UTILITIES</t>
  </si>
  <si>
    <t>1000 Central Avenue, Suite 130</t>
  </si>
  <si>
    <t>47777.1</t>
  </si>
  <si>
    <t>44164.4</t>
  </si>
  <si>
    <t>40703.5</t>
  </si>
  <si>
    <t>42350.8</t>
  </si>
  <si>
    <t>45919.9</t>
  </si>
  <si>
    <t>45881.4</t>
  </si>
  <si>
    <t>52428.3</t>
  </si>
  <si>
    <t>41772.9</t>
  </si>
  <si>
    <t>48699.5</t>
  </si>
  <si>
    <t>110005726287</t>
  </si>
  <si>
    <t>LPG Supply &amp; Distribution</t>
  </si>
  <si>
    <t>91-239 Kuhela Street</t>
  </si>
  <si>
    <t>1303277</t>
  </si>
  <si>
    <t>1352590.66</t>
  </si>
  <si>
    <t>1311134.1</t>
  </si>
  <si>
    <t>1377995.3312031</t>
  </si>
  <si>
    <t>1334046.0139026</t>
  </si>
  <si>
    <t>1170992.802523</t>
  </si>
  <si>
    <t>1142305.6859</t>
  </si>
  <si>
    <t>1005702.4885</t>
  </si>
  <si>
    <t>16414017.4</t>
  </si>
  <si>
    <t>15909014.3</t>
  </si>
  <si>
    <t>14214817.4</t>
  </si>
  <si>
    <t>15115332</t>
  </si>
  <si>
    <t>1361894.2</t>
  </si>
  <si>
    <t>110043971690</t>
  </si>
  <si>
    <t>Lake Apopka Natural Gas District</t>
  </si>
  <si>
    <t>Winter Garden</t>
  </si>
  <si>
    <t xml:space="preserve">1320 S. Winter Garden Vineland Rd. </t>
  </si>
  <si>
    <t>112386.4</t>
  </si>
  <si>
    <t>111295</t>
  </si>
  <si>
    <t>98287</t>
  </si>
  <si>
    <t>94454.1</t>
  </si>
  <si>
    <t>86812.3</t>
  </si>
  <si>
    <t>94060.3</t>
  </si>
  <si>
    <t>70804.3</t>
  </si>
  <si>
    <t>60331.3</t>
  </si>
  <si>
    <t>61303.9</t>
  </si>
  <si>
    <t>110043788256</t>
  </si>
  <si>
    <t>Lancaster Municipal Gas</t>
  </si>
  <si>
    <t>1424 Campground Rd.</t>
  </si>
  <si>
    <t>106966.4</t>
  </si>
  <si>
    <t>108249.7</t>
  </si>
  <si>
    <t>96996.9</t>
  </si>
  <si>
    <t>99430.9</t>
  </si>
  <si>
    <t>102616.4</t>
  </si>
  <si>
    <t>114849</t>
  </si>
  <si>
    <t>110212.4</t>
  </si>
  <si>
    <t>96931.1</t>
  </si>
  <si>
    <t>101577.3</t>
  </si>
  <si>
    <t>110017180744</t>
  </si>
  <si>
    <t>Laurens Commission of Public Works</t>
  </si>
  <si>
    <t>Laurens</t>
  </si>
  <si>
    <t>29360</t>
  </si>
  <si>
    <t>212 Church Street</t>
  </si>
  <si>
    <t>53090.6</t>
  </si>
  <si>
    <t>54230.8</t>
  </si>
  <si>
    <t>57472.8</t>
  </si>
  <si>
    <t>49057</t>
  </si>
  <si>
    <t>48601.2</t>
  </si>
  <si>
    <t>57061.2</t>
  </si>
  <si>
    <t>43830.4</t>
  </si>
  <si>
    <t>33907.7</t>
  </si>
  <si>
    <t>43373.4</t>
  </si>
  <si>
    <t>110043785213</t>
  </si>
  <si>
    <t>Lawrenceburg Utility Systems</t>
  </si>
  <si>
    <t>Lawrenceburg</t>
  </si>
  <si>
    <t>1607 N. Locust Ave.</t>
  </si>
  <si>
    <t>36366.9</t>
  </si>
  <si>
    <t>31003.9</t>
  </si>
  <si>
    <t>31002.6</t>
  </si>
  <si>
    <t>30388.1</t>
  </si>
  <si>
    <t>35998.6</t>
  </si>
  <si>
    <t>33522.4</t>
  </si>
  <si>
    <t>28150.8</t>
  </si>
  <si>
    <t>31746.9</t>
  </si>
  <si>
    <t>23549487.1154204</t>
  </si>
  <si>
    <t>25612153.2384395</t>
  </si>
  <si>
    <t>21428071.2898923</t>
  </si>
  <si>
    <t>24072340.1489705</t>
  </si>
  <si>
    <t>23915384.0167562</t>
  </si>
  <si>
    <t>25346645.28645</t>
  </si>
  <si>
    <t>23078010.0635244</t>
  </si>
  <si>
    <t>21477605.1</t>
  </si>
  <si>
    <t>22977318.9018812</t>
  </si>
  <si>
    <t>110055519960</t>
  </si>
  <si>
    <t>Lennox International Inc</t>
  </si>
  <si>
    <t>2140 Lake Park Blvd</t>
  </si>
  <si>
    <t>110056382338</t>
  </si>
  <si>
    <t>Lenz Sales &amp; Dist., Inc.</t>
  </si>
  <si>
    <t>62650</t>
  </si>
  <si>
    <t>5 Kelly St</t>
  </si>
  <si>
    <t>110043788283</t>
  </si>
  <si>
    <t>Levelland Pipeline</t>
  </si>
  <si>
    <t>1012 Austin Street</t>
  </si>
  <si>
    <t>HOCKLEY</t>
  </si>
  <si>
    <t>52618.2</t>
  </si>
  <si>
    <t>10938.5</t>
  </si>
  <si>
    <t>502.4</t>
  </si>
  <si>
    <t>110043815440</t>
  </si>
  <si>
    <t>Lewisburg Gas Department</t>
  </si>
  <si>
    <t>505 North Ellington Pkwy</t>
  </si>
  <si>
    <t>46831.5</t>
  </si>
  <si>
    <t>50836.9</t>
  </si>
  <si>
    <t>46168.4</t>
  </si>
  <si>
    <t>43710.2</t>
  </si>
  <si>
    <t>45721.4</t>
  </si>
  <si>
    <t>47635.3</t>
  </si>
  <si>
    <t>43344.7</t>
  </si>
  <si>
    <t>37225</t>
  </si>
  <si>
    <t>36657.3</t>
  </si>
  <si>
    <t>110056383211</t>
  </si>
  <si>
    <t>Lexington Gas System</t>
  </si>
  <si>
    <t>38351</t>
  </si>
  <si>
    <t>54 Monroe Avenue</t>
  </si>
  <si>
    <t>52072.3</t>
  </si>
  <si>
    <t>54323.7</t>
  </si>
  <si>
    <t>45708.9</t>
  </si>
  <si>
    <t>48316.4</t>
  </si>
  <si>
    <t>53911.4</t>
  </si>
  <si>
    <t>61021.1</t>
  </si>
  <si>
    <t>53292.2</t>
  </si>
  <si>
    <t>45543.6</t>
  </si>
  <si>
    <t>51677.3</t>
  </si>
  <si>
    <t>110043971208</t>
  </si>
  <si>
    <t>Libby Ranch CO2 Production</t>
  </si>
  <si>
    <t>Bueyeros</t>
  </si>
  <si>
    <t>88415</t>
  </si>
  <si>
    <t>HARDING COUNTY</t>
  </si>
  <si>
    <t>232008.5</t>
  </si>
  <si>
    <t>235226.6</t>
  </si>
  <si>
    <t>245772.2</t>
  </si>
  <si>
    <t>166840.8</t>
  </si>
  <si>
    <t>318181.8</t>
  </si>
  <si>
    <t>86632.8</t>
  </si>
  <si>
    <t>15047.5</t>
  </si>
  <si>
    <t>17924</t>
  </si>
  <si>
    <t>15004.7</t>
  </si>
  <si>
    <t>110063988840</t>
  </si>
  <si>
    <t>Liberty Utilities - Hannibal Office</t>
  </si>
  <si>
    <t>Hannibal</t>
  </si>
  <si>
    <t>2 Industrial Loop Drive</t>
  </si>
  <si>
    <t>451957.5</t>
  </si>
  <si>
    <t>448892.9</t>
  </si>
  <si>
    <t>355896.8</t>
  </si>
  <si>
    <t>355507.7</t>
  </si>
  <si>
    <t>422689.7</t>
  </si>
  <si>
    <t>491254.3</t>
  </si>
  <si>
    <t>476008</t>
  </si>
  <si>
    <t>422930.9</t>
  </si>
  <si>
    <t>495564.8</t>
  </si>
  <si>
    <t>Liberty Utilities - Keokuk Office</t>
  </si>
  <si>
    <t>Keokuk</t>
  </si>
  <si>
    <t>2547 Hilton Road</t>
  </si>
  <si>
    <t>237866.3</t>
  </si>
  <si>
    <t>258179.5</t>
  </si>
  <si>
    <t>248169</t>
  </si>
  <si>
    <t>236778.1</t>
  </si>
  <si>
    <t>304217.5</t>
  </si>
  <si>
    <t>165449.2</t>
  </si>
  <si>
    <t>175034.2</t>
  </si>
  <si>
    <t>169816.2</t>
  </si>
  <si>
    <t>145158.6</t>
  </si>
  <si>
    <t>110063988859</t>
  </si>
  <si>
    <t>Liberty Utilities - Virden Office</t>
  </si>
  <si>
    <t>Virden</t>
  </si>
  <si>
    <t>62690</t>
  </si>
  <si>
    <t>136 E. Dean Street</t>
  </si>
  <si>
    <t>138331.6</t>
  </si>
  <si>
    <t>143799.8</t>
  </si>
  <si>
    <t>137709.9</t>
  </si>
  <si>
    <t>148462.4</t>
  </si>
  <si>
    <t>158385.4</t>
  </si>
  <si>
    <t>182318.6</t>
  </si>
  <si>
    <t>175139.3</t>
  </si>
  <si>
    <t>131184</t>
  </si>
  <si>
    <t>168934</t>
  </si>
  <si>
    <t>110070081873</t>
  </si>
  <si>
    <t>Lignite Gas Plant</t>
  </si>
  <si>
    <t>Lignite</t>
  </si>
  <si>
    <t>58752</t>
  </si>
  <si>
    <t>BURKE COUNTY</t>
  </si>
  <si>
    <t>NN-FRAC,PP,UU</t>
  </si>
  <si>
    <t>123860.6</t>
  </si>
  <si>
    <t>53593.3</t>
  </si>
  <si>
    <t>49268.2</t>
  </si>
  <si>
    <t>38568.9</t>
  </si>
  <si>
    <t>99524.7</t>
  </si>
  <si>
    <t>95885.2</t>
  </si>
  <si>
    <t>107159.5</t>
  </si>
  <si>
    <t>88585.1</t>
  </si>
  <si>
    <t>77769.1</t>
  </si>
  <si>
    <t>19291857.6</t>
  </si>
  <si>
    <t>21108750.7255475</t>
  </si>
  <si>
    <t>25669950</t>
  </si>
  <si>
    <t>19218821</t>
  </si>
  <si>
    <t>18208857</t>
  </si>
  <si>
    <t>19976428.3856105</t>
  </si>
  <si>
    <t>21107704.153</t>
  </si>
  <si>
    <t>21113060.4728657</t>
  </si>
  <si>
    <t>20126273</t>
  </si>
  <si>
    <t>4673559</t>
  </si>
  <si>
    <t>43344959</t>
  </si>
  <si>
    <t>295171.9</t>
  </si>
  <si>
    <t>10116384.7</t>
  </si>
  <si>
    <t>18830326.4</t>
  </si>
  <si>
    <t>12966981.3</t>
  </si>
  <si>
    <t>8728421.4</t>
  </si>
  <si>
    <t>1515143.7</t>
  </si>
  <si>
    <t>213027.9</t>
  </si>
  <si>
    <t>393446.3</t>
  </si>
  <si>
    <t>480462.3</t>
  </si>
  <si>
    <t>589141.7</t>
  </si>
  <si>
    <t>782884.2</t>
  </si>
  <si>
    <t>885136.8</t>
  </si>
  <si>
    <t>131545</t>
  </si>
  <si>
    <t>151311.5</t>
  </si>
  <si>
    <t>206818.5</t>
  </si>
  <si>
    <t>37740962.2164105</t>
  </si>
  <si>
    <t>36496163.4</t>
  </si>
  <si>
    <t>3769.6</t>
  </si>
  <si>
    <t>496089.3</t>
  </si>
  <si>
    <t>945595.8211</t>
  </si>
  <si>
    <t>897852.6702</t>
  </si>
  <si>
    <t>805214.4983</t>
  </si>
  <si>
    <t>909313.0999</t>
  </si>
  <si>
    <t>983137.3804</t>
  </si>
  <si>
    <t>977357</t>
  </si>
  <si>
    <t>1154966</t>
  </si>
  <si>
    <t>1009544</t>
  </si>
  <si>
    <t>1234591.6</t>
  </si>
  <si>
    <t>16204414.3230856</t>
  </si>
  <si>
    <t>19259493</t>
  </si>
  <si>
    <t>19475275.9770279</t>
  </si>
  <si>
    <t>17654758.3165235</t>
  </si>
  <si>
    <t>21194322.4329402</t>
  </si>
  <si>
    <t>20916975.6285838</t>
  </si>
  <si>
    <t>19561237.073466</t>
  </si>
  <si>
    <t>19776707.6809277</t>
  </si>
  <si>
    <t>19886026</t>
  </si>
  <si>
    <t>11415828.7</t>
  </si>
  <si>
    <t>12373681</t>
  </si>
  <si>
    <t>7864629.1</t>
  </si>
  <si>
    <t>9122959.4</t>
  </si>
  <si>
    <t>8217104.2</t>
  </si>
  <si>
    <t>8956234.7</t>
  </si>
  <si>
    <t>12075796.5</t>
  </si>
  <si>
    <t>13076164.5</t>
  </si>
  <si>
    <t>12951321.2</t>
  </si>
  <si>
    <t>7374139.8</t>
  </si>
  <si>
    <t>6806721.9</t>
  </si>
  <si>
    <t>5600302.8</t>
  </si>
  <si>
    <t>5138801.2</t>
  </si>
  <si>
    <t>6310013.6</t>
  </si>
  <si>
    <t>6759118.1</t>
  </si>
  <si>
    <t>6986468.7</t>
  </si>
  <si>
    <t>7937954</t>
  </si>
  <si>
    <t>7678065.3</t>
  </si>
  <si>
    <t>18643830.4174793</t>
  </si>
  <si>
    <t>17366804.3496328</t>
  </si>
  <si>
    <t>18362390.2767165</t>
  </si>
  <si>
    <t>16266482.1160211</t>
  </si>
  <si>
    <t>13399688.9228683</t>
  </si>
  <si>
    <t>15303420.0212996</t>
  </si>
  <si>
    <t>14882344.5058962</t>
  </si>
  <si>
    <t>13446456.2534162</t>
  </si>
  <si>
    <t>19301469</t>
  </si>
  <si>
    <t>55034</t>
  </si>
  <si>
    <t>52656</t>
  </si>
  <si>
    <t>51553.4</t>
  </si>
  <si>
    <t>50862.2</t>
  </si>
  <si>
    <t>55879</t>
  </si>
  <si>
    <t>55002.6</t>
  </si>
  <si>
    <t>58288.1</t>
  </si>
  <si>
    <t>56197</t>
  </si>
  <si>
    <t>830108.8</t>
  </si>
  <si>
    <t>847583.6</t>
  </si>
  <si>
    <t>764188</t>
  </si>
  <si>
    <t>481675</t>
  </si>
  <si>
    <t>717917</t>
  </si>
  <si>
    <t>992560.3</t>
  </si>
  <si>
    <t>1227022.9</t>
  </si>
  <si>
    <t>918804.2</t>
  </si>
  <si>
    <t>484438.8</t>
  </si>
  <si>
    <t>110011730733</t>
  </si>
  <si>
    <t>MIDWEST ENERGY, INC.</t>
  </si>
  <si>
    <t>HAYS</t>
  </si>
  <si>
    <t>1330 Canterbury</t>
  </si>
  <si>
    <t>646583.1</t>
  </si>
  <si>
    <t>656592.3</t>
  </si>
  <si>
    <t>602230.6</t>
  </si>
  <si>
    <t>624528.7</t>
  </si>
  <si>
    <t>636385.1</t>
  </si>
  <si>
    <t>741766</t>
  </si>
  <si>
    <t>729233.1</t>
  </si>
  <si>
    <t>688086.6</t>
  </si>
  <si>
    <t>689720.1</t>
  </si>
  <si>
    <t>110043971976</t>
  </si>
  <si>
    <t>MIDWEST NATURAL GAS, INC.</t>
  </si>
  <si>
    <t>54602</t>
  </si>
  <si>
    <t>3600 STH 157</t>
  </si>
  <si>
    <t>TREMPEALEAU COUNTY</t>
  </si>
  <si>
    <t>158371.6</t>
  </si>
  <si>
    <t>156512.2</t>
  </si>
  <si>
    <t>143649.2</t>
  </si>
  <si>
    <t>120725</t>
  </si>
  <si>
    <t>130994.6</t>
  </si>
  <si>
    <t>129066.9</t>
  </si>
  <si>
    <t>120372.1</t>
  </si>
  <si>
    <t>93964.1</t>
  </si>
  <si>
    <t>103910.6</t>
  </si>
  <si>
    <t>88062056.8557055</t>
  </si>
  <si>
    <t>90855626.2764862</t>
  </si>
  <si>
    <t>89561870.787131</t>
  </si>
  <si>
    <t>85411041.1870512</t>
  </si>
  <si>
    <t>86160893.3314912</t>
  </si>
  <si>
    <t>84456974.2481912</t>
  </si>
  <si>
    <t>76097618.24</t>
  </si>
  <si>
    <t>40402207.8</t>
  </si>
  <si>
    <t>Macquarie Commodities Trading US</t>
  </si>
  <si>
    <t>500 Dallas Street, Suite 3300</t>
  </si>
  <si>
    <t>3828317.9</t>
  </si>
  <si>
    <t>1185649.8</t>
  </si>
  <si>
    <t>110037899021</t>
  </si>
  <si>
    <t>Macquarie Energy North America Trading Inc</t>
  </si>
  <si>
    <t>500 Dallas Street, Suite 3100</t>
  </si>
  <si>
    <t>110011434377</t>
  </si>
  <si>
    <t>Madison Gas and Electric Company, LDC</t>
  </si>
  <si>
    <t>133 S. Blair Street</t>
  </si>
  <si>
    <t>1753318.5</t>
  </si>
  <si>
    <t>1668654.8</t>
  </si>
  <si>
    <t>1521386.7</t>
  </si>
  <si>
    <t>1642689.3</t>
  </si>
  <si>
    <t>1485300.4</t>
  </si>
  <si>
    <t>1591857.3</t>
  </si>
  <si>
    <t>1573275.7</t>
  </si>
  <si>
    <t>1348142.4</t>
  </si>
  <si>
    <t>1374490.8</t>
  </si>
  <si>
    <t>110043808038</t>
  </si>
  <si>
    <t>Maine Natural Gas</t>
  </si>
  <si>
    <t>04011</t>
  </si>
  <si>
    <t>PO Box 99</t>
  </si>
  <si>
    <t>648028.6</t>
  </si>
  <si>
    <t>940839.5</t>
  </si>
  <si>
    <t>833907.8</t>
  </si>
  <si>
    <t>813023.9</t>
  </si>
  <si>
    <t>995785.9</t>
  </si>
  <si>
    <t>1002032.6</t>
  </si>
  <si>
    <t>1054733.3</t>
  </si>
  <si>
    <t>18944057.5</t>
  </si>
  <si>
    <t>16417836.7</t>
  </si>
  <si>
    <t>14355624.1</t>
  </si>
  <si>
    <t>15938296.6</t>
  </si>
  <si>
    <t>16679187.9</t>
  </si>
  <si>
    <t>15675571.2</t>
  </si>
  <si>
    <t>15421877.3</t>
  </si>
  <si>
    <t>15268678</t>
  </si>
  <si>
    <t>Marathon Petroleum Company LP</t>
  </si>
  <si>
    <t>Findlay</t>
  </si>
  <si>
    <t>539 S Main St</t>
  </si>
  <si>
    <t>34617737.5</t>
  </si>
  <si>
    <t>30868357.7110787</t>
  </si>
  <si>
    <t>20426320.2575749</t>
  </si>
  <si>
    <t>16562205.3364636</t>
  </si>
  <si>
    <t>12967723.255682</t>
  </si>
  <si>
    <t>13423404.273304</t>
  </si>
  <si>
    <t>5224639.3</t>
  </si>
  <si>
    <t>2866051.9</t>
  </si>
  <si>
    <t>2867124.62185</t>
  </si>
  <si>
    <t>2478046.9286</t>
  </si>
  <si>
    <t>2079524.0652</t>
  </si>
  <si>
    <t>2327908.8626696</t>
  </si>
  <si>
    <t>1318042.093</t>
  </si>
  <si>
    <t>110043972225</t>
  </si>
  <si>
    <t>Marshall County Gas District</t>
  </si>
  <si>
    <t>Guntersville</t>
  </si>
  <si>
    <t>1245 Gunter Ave</t>
  </si>
  <si>
    <t>186152.9</t>
  </si>
  <si>
    <t>207612.6</t>
  </si>
  <si>
    <t>183680.5</t>
  </si>
  <si>
    <t>174175.3</t>
  </si>
  <si>
    <t>185694.1</t>
  </si>
  <si>
    <t>197905.8</t>
  </si>
  <si>
    <t>175811.7</t>
  </si>
  <si>
    <t>129135.8</t>
  </si>
  <si>
    <t>138174.6</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</si>
  <si>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</si>
  <si>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</si>
  <si>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</si>
  <si>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</si>
  <si>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</si>
  <si>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</si>
  <si>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</si>
  <si>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</si>
  <si>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</si>
  <si>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</si>
  <si>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</si>
  <si>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</si>
  <si>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</si>
  <si>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</si>
  <si>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</si>
  <si>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</si>
  <si>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200 Spectrum Center Drive</t>
  </si>
  <si>
    <t>5378749.5</t>
  </si>
  <si>
    <t>4567689.7</t>
  </si>
  <si>
    <t>2913337.6</t>
  </si>
  <si>
    <t>3034844.6</t>
  </si>
  <si>
    <t>3143464.4</t>
  </si>
  <si>
    <t>3663116.98</t>
  </si>
  <si>
    <t>3281172.44128</t>
  </si>
  <si>
    <t>2821198.6</t>
  </si>
  <si>
    <t>2987778.7</t>
  </si>
  <si>
    <t>110064007275</t>
  </si>
  <si>
    <t>Mercuria Energy Trading Inc.</t>
  </si>
  <si>
    <t>20 East Greenway Plaza, Suite 650</t>
  </si>
  <si>
    <t>24134411.8818099</t>
  </si>
  <si>
    <t>13612202.3818631</t>
  </si>
  <si>
    <t>2890884.8</t>
  </si>
  <si>
    <t>3215331</t>
  </si>
  <si>
    <t>110067409423</t>
  </si>
  <si>
    <t>Metroplex Energy Inc</t>
  </si>
  <si>
    <t>3225 Cumberland Blvd SE</t>
  </si>
  <si>
    <t>110020810826</t>
  </si>
  <si>
    <t>Metropolitan Utilities District of Omaha</t>
  </si>
  <si>
    <t>Omaha</t>
  </si>
  <si>
    <t>1723 Harney Street</t>
  </si>
  <si>
    <t>1879850.6</t>
  </si>
  <si>
    <t>1839117.4</t>
  </si>
  <si>
    <t>1536577.4</t>
  </si>
  <si>
    <t>1471317.6</t>
  </si>
  <si>
    <t>1538309</t>
  </si>
  <si>
    <t>1784606</t>
  </si>
  <si>
    <t>1876623.9</t>
  </si>
  <si>
    <t>1475355.1</t>
  </si>
  <si>
    <t>1730442.3</t>
  </si>
  <si>
    <t>110070081818</t>
  </si>
  <si>
    <t>Michigan Gas Utilities Corporation</t>
  </si>
  <si>
    <t>899 South Telegraph Road</t>
  </si>
  <si>
    <t>1941920.4</t>
  </si>
  <si>
    <t>1874644.7</t>
  </si>
  <si>
    <t>1687673.2</t>
  </si>
  <si>
    <t>1739409.1</t>
  </si>
  <si>
    <t>1789029.8</t>
  </si>
  <si>
    <t>1948296</t>
  </si>
  <si>
    <t>1763066.724</t>
  </si>
  <si>
    <t>1488489.4</t>
  </si>
  <si>
    <t>1635239.5</t>
  </si>
  <si>
    <t>110043787676</t>
  </si>
  <si>
    <t>MidAmerican Energy Company Local Natural Gas Distribution Company - Illinois</t>
  </si>
  <si>
    <t>666 Grand Avenue, Suite 500</t>
  </si>
  <si>
    <t>1199387.3</t>
  </si>
  <si>
    <t>622629.7</t>
  </si>
  <si>
    <t>556190.6</t>
  </si>
  <si>
    <t>518030.6</t>
  </si>
  <si>
    <t>516884.6</t>
  </si>
  <si>
    <t>651154.7</t>
  </si>
  <si>
    <t>635202.1</t>
  </si>
  <si>
    <t>491332.5</t>
  </si>
  <si>
    <t>572945.7</t>
  </si>
  <si>
    <t>MidAmerican Energy Company Local Natural Gas Distribution Company - Nebraska</t>
  </si>
  <si>
    <t>116268.3</t>
  </si>
  <si>
    <t>114435</t>
  </si>
  <si>
    <t>111746</t>
  </si>
  <si>
    <t>113828.7</t>
  </si>
  <si>
    <t>114658</t>
  </si>
  <si>
    <t>110663.2</t>
  </si>
  <si>
    <t>105752.3</t>
  </si>
  <si>
    <t>91527.6</t>
  </si>
  <si>
    <t>95293.6</t>
  </si>
  <si>
    <t>MidAmerican Energy Company Local Natural Gas Distribution Company - South Dakota</t>
  </si>
  <si>
    <t>881007.3</t>
  </si>
  <si>
    <t>849223.7</t>
  </si>
  <si>
    <t>741558.8</t>
  </si>
  <si>
    <t>695461.2</t>
  </si>
  <si>
    <t>689007.4</t>
  </si>
  <si>
    <t>801641.9</t>
  </si>
  <si>
    <t>800110.2</t>
  </si>
  <si>
    <t>644533.9</t>
  </si>
  <si>
    <t>735021.8</t>
  </si>
  <si>
    <t>MidAmerican Energy Local Gas Distribution Company</t>
  </si>
  <si>
    <t>DesMoines</t>
  </si>
  <si>
    <t>8040223.1</t>
  </si>
  <si>
    <t>8065444.7</t>
  </si>
  <si>
    <t>7131753.3</t>
  </si>
  <si>
    <t>6720878.2</t>
  </si>
  <si>
    <t>6641843.6</t>
  </si>
  <si>
    <t>7440052.7</t>
  </si>
  <si>
    <t>7119117.5</t>
  </si>
  <si>
    <t>6267541.8</t>
  </si>
  <si>
    <t>6708766.6</t>
  </si>
  <si>
    <t>110043798218</t>
  </si>
  <si>
    <t>Middle Tennessee Natural Gas Utility District</t>
  </si>
  <si>
    <t>Smithville</t>
  </si>
  <si>
    <t>37166</t>
  </si>
  <si>
    <t>1030 West Broad Street</t>
  </si>
  <si>
    <t>456735</t>
  </si>
  <si>
    <t>477450.4</t>
  </si>
  <si>
    <t>422638.9</t>
  </si>
  <si>
    <t>437212.1</t>
  </si>
  <si>
    <t>404470.5</t>
  </si>
  <si>
    <t>434479.3</t>
  </si>
  <si>
    <t>400071.2</t>
  </si>
  <si>
    <t>351143</t>
  </si>
  <si>
    <t>374177</t>
  </si>
  <si>
    <t>110070081758</t>
  </si>
  <si>
    <t>Middleborough Gas &amp; Electric Department</t>
  </si>
  <si>
    <t>32 South Main St.</t>
  </si>
  <si>
    <t>56002.2</t>
  </si>
  <si>
    <t>55284.4</t>
  </si>
  <si>
    <t>54214.8</t>
  </si>
  <si>
    <t>51608.1</t>
  </si>
  <si>
    <t>50949.7</t>
  </si>
  <si>
    <t>51102.8</t>
  </si>
  <si>
    <t>49423.4</t>
  </si>
  <si>
    <t>42052.6</t>
  </si>
  <si>
    <t>41245.9</t>
  </si>
  <si>
    <t>Midwest Industrial Asphalt</t>
  </si>
  <si>
    <t>110043970487</t>
  </si>
  <si>
    <t>Midwest Natural Gas Corporation</t>
  </si>
  <si>
    <t>101 SE Third St</t>
  </si>
  <si>
    <t>181439.5</t>
  </si>
  <si>
    <t>185295</t>
  </si>
  <si>
    <t>167827.8</t>
  </si>
  <si>
    <t>166712.8</t>
  </si>
  <si>
    <t>172199.8</t>
  </si>
  <si>
    <t>185712.8</t>
  </si>
  <si>
    <t>164417.7</t>
  </si>
  <si>
    <t>151554.4</t>
  </si>
  <si>
    <t>154313.7</t>
  </si>
  <si>
    <t>Mieco Inc.</t>
  </si>
  <si>
    <t>301 East Ocean Blvd, Suite 1100</t>
  </si>
  <si>
    <t>110043810481</t>
  </si>
  <si>
    <t>Minnesota Energy Resources Corporation</t>
  </si>
  <si>
    <t>2665 145th Street West</t>
  </si>
  <si>
    <t>4963668.8</t>
  </si>
  <si>
    <t>5014983.6</t>
  </si>
  <si>
    <t>4670312</t>
  </si>
  <si>
    <t>4352657.7</t>
  </si>
  <si>
    <t>4430710.4</t>
  </si>
  <si>
    <t>4951930.6</t>
  </si>
  <si>
    <t>4648237.9</t>
  </si>
  <si>
    <t>4107659.5</t>
  </si>
  <si>
    <t>3984892.5</t>
  </si>
  <si>
    <t>110038156134</t>
  </si>
  <si>
    <t>Mitsubishi International Corporation</t>
  </si>
  <si>
    <t>655 Third Avenue</t>
  </si>
  <si>
    <t>7085927.2</t>
  </si>
  <si>
    <t>5239730.1</t>
  </si>
  <si>
    <t>5237695.4</t>
  </si>
  <si>
    <t>5186697.3</t>
  </si>
  <si>
    <t>8494059.6</t>
  </si>
  <si>
    <t>4636633.3</t>
  </si>
  <si>
    <t>4812189.1</t>
  </si>
  <si>
    <t>4143467</t>
  </si>
  <si>
    <t>2552025</t>
  </si>
  <si>
    <t>110055518836</t>
  </si>
  <si>
    <t>Mitsubishi Motors North America, Inc.</t>
  </si>
  <si>
    <t>37067</t>
  </si>
  <si>
    <t>3401 Mallory Ln.</t>
  </si>
  <si>
    <t>Mitsui &amp; Co. (U.S.A.), Inc.</t>
  </si>
  <si>
    <t>10166</t>
  </si>
  <si>
    <t>200 Park Avenue, 36th Floor</t>
  </si>
  <si>
    <t>3024126.86</t>
  </si>
  <si>
    <t>2472200.72</t>
  </si>
  <si>
    <t>2309965.17</t>
  </si>
  <si>
    <t>1468650.83</t>
  </si>
  <si>
    <t>110066845980</t>
  </si>
  <si>
    <t>Mondy Global</t>
  </si>
  <si>
    <t>12118 Valliant St, Ste. 206</t>
  </si>
  <si>
    <t>26062495.007594</t>
  </si>
  <si>
    <t>23726354.790109</t>
  </si>
  <si>
    <t>25703373.597163</t>
  </si>
  <si>
    <t>25621939.1959577</t>
  </si>
  <si>
    <t>26601169</t>
  </si>
  <si>
    <t>22126701</t>
  </si>
  <si>
    <t>23024077</t>
  </si>
  <si>
    <t>4514269</t>
  </si>
  <si>
    <t>17736075.7012543</t>
  </si>
  <si>
    <t>110043795649</t>
  </si>
  <si>
    <t>Monroe Natural Gas System</t>
  </si>
  <si>
    <t>2201 Walkup Ave</t>
  </si>
  <si>
    <t>176739.2</t>
  </si>
  <si>
    <t>187473.8</t>
  </si>
  <si>
    <t>176228.5</t>
  </si>
  <si>
    <t>173163.6</t>
  </si>
  <si>
    <t>170469.7</t>
  </si>
  <si>
    <t>176603.9</t>
  </si>
  <si>
    <t>166059.9</t>
  </si>
  <si>
    <t>160196</t>
  </si>
  <si>
    <t>167677</t>
  </si>
  <si>
    <t>28414798</t>
  </si>
  <si>
    <t>28329599.7</t>
  </si>
  <si>
    <t>25551657</t>
  </si>
  <si>
    <t>28684081.7</t>
  </si>
  <si>
    <t>18176624.1</t>
  </si>
  <si>
    <t>14780387.2</t>
  </si>
  <si>
    <t>6422271.7</t>
  </si>
  <si>
    <t>110043809448</t>
  </si>
  <si>
    <t>Montana Dakota Utilities Co. - North Dakota</t>
  </si>
  <si>
    <t>1361701.8</t>
  </si>
  <si>
    <t>1298591.8</t>
  </si>
  <si>
    <t>1173252.7</t>
  </si>
  <si>
    <t>1085865.2</t>
  </si>
  <si>
    <t>1150731.1</t>
  </si>
  <si>
    <t>1308164.4</t>
  </si>
  <si>
    <t>1269737.3</t>
  </si>
  <si>
    <t>1050864</t>
  </si>
  <si>
    <t>1126489.5</t>
  </si>
  <si>
    <t>Montana Dakota Utilities Co. - South Dakota</t>
  </si>
  <si>
    <t>560776.8</t>
  </si>
  <si>
    <t>499316.5</t>
  </si>
  <si>
    <t>439716.2</t>
  </si>
  <si>
    <t>410220</t>
  </si>
  <si>
    <t>427982.5</t>
  </si>
  <si>
    <t>471855.6</t>
  </si>
  <si>
    <t>410431.3</t>
  </si>
  <si>
    <t>334489.4</t>
  </si>
  <si>
    <t>404822.6</t>
  </si>
  <si>
    <t>Montana Dakota Utilities Co. - Wyoming</t>
  </si>
  <si>
    <t xml:space="preserve">400 North Fourth Street </t>
  </si>
  <si>
    <t>309879.8</t>
  </si>
  <si>
    <t>295433.7</t>
  </si>
  <si>
    <t>281283.3</t>
  </si>
  <si>
    <t>257993.6</t>
  </si>
  <si>
    <t>253510</t>
  </si>
  <si>
    <t>258552.4</t>
  </si>
  <si>
    <t>253882.2</t>
  </si>
  <si>
    <t>239137.4</t>
  </si>
  <si>
    <t>227137.3</t>
  </si>
  <si>
    <t>Montana-Dakota Utilities Co. - Montana</t>
  </si>
  <si>
    <t>400 N 4th Street</t>
  </si>
  <si>
    <t>766579.4</t>
  </si>
  <si>
    <t>751902.2</t>
  </si>
  <si>
    <t>732143.7</t>
  </si>
  <si>
    <t>734141</t>
  </si>
  <si>
    <t>864362.1</t>
  </si>
  <si>
    <t>922958.2</t>
  </si>
  <si>
    <t>848684.4</t>
  </si>
  <si>
    <t>739958.9</t>
  </si>
  <si>
    <t>809705.5</t>
  </si>
  <si>
    <t>110043803809</t>
  </si>
  <si>
    <t>Morehead Utility Plant Board</t>
  </si>
  <si>
    <t>25 Pleasant Valley Rd</t>
  </si>
  <si>
    <t>35769.7</t>
  </si>
  <si>
    <t>38918.4</t>
  </si>
  <si>
    <t>34153.1</t>
  </si>
  <si>
    <t>34835.4</t>
  </si>
  <si>
    <t>36911.3</t>
  </si>
  <si>
    <t>38040.5</t>
  </si>
  <si>
    <t>41002.1</t>
  </si>
  <si>
    <t>35331.7</t>
  </si>
  <si>
    <t>36629.1</t>
  </si>
  <si>
    <t>110008038088</t>
  </si>
  <si>
    <t>Morgan Stanley Capital Group Inc</t>
  </si>
  <si>
    <t>Purchase</t>
  </si>
  <si>
    <t>10577</t>
  </si>
  <si>
    <t xml:space="preserve">2000 Westchester Avenue, Commodities Dept, </t>
  </si>
  <si>
    <t>1288933.1</t>
  </si>
  <si>
    <t>1604810.6</t>
  </si>
  <si>
    <t>3513643.463509</t>
  </si>
  <si>
    <t>8421762</t>
  </si>
  <si>
    <t>9691348</t>
  </si>
  <si>
    <t>110044228608</t>
  </si>
  <si>
    <t>Motiva Enterprises LLC</t>
  </si>
  <si>
    <t>500 Dallas St</t>
  </si>
  <si>
    <t>10659881.465279</t>
  </si>
  <si>
    <t>10916171.333236</t>
  </si>
  <si>
    <t>868809.5657101</t>
  </si>
  <si>
    <t>3562058.4</t>
  </si>
  <si>
    <t>1755278.3</t>
  </si>
  <si>
    <t>1690573.8</t>
  </si>
  <si>
    <t>1874419.5</t>
  </si>
  <si>
    <t>1931623</t>
  </si>
  <si>
    <t>1243458.8</t>
  </si>
  <si>
    <t>605362.6</t>
  </si>
  <si>
    <t>21555.7</t>
  </si>
  <si>
    <t>110043971789</t>
  </si>
  <si>
    <t>Mountaineer Gas Company</t>
  </si>
  <si>
    <t>501 56th St SE</t>
  </si>
  <si>
    <t>2575406.3</t>
  </si>
  <si>
    <t>2658114.7</t>
  </si>
  <si>
    <t>2449701.8</t>
  </si>
  <si>
    <t>2458682.5</t>
  </si>
  <si>
    <t>2349011.9</t>
  </si>
  <si>
    <t>2600945.2</t>
  </si>
  <si>
    <t>2440368.3</t>
  </si>
  <si>
    <t>2227473.3</t>
  </si>
  <si>
    <t>2314337</t>
  </si>
  <si>
    <t>110043800474</t>
  </si>
  <si>
    <t>Murray Natural Gas</t>
  </si>
  <si>
    <t>42071</t>
  </si>
  <si>
    <t>200 Andrus Dr</t>
  </si>
  <si>
    <t>CALLOWAY COUNTY</t>
  </si>
  <si>
    <t>81321.4</t>
  </si>
  <si>
    <t>89068.7</t>
  </si>
  <si>
    <t>74264.1</t>
  </si>
  <si>
    <t>78060.7</t>
  </si>
  <si>
    <t>79210.3</t>
  </si>
  <si>
    <t>87147.4</t>
  </si>
  <si>
    <t>79229.5</t>
  </si>
  <si>
    <t>67199.5</t>
  </si>
  <si>
    <t>75481.4</t>
  </si>
  <si>
    <t>Musket Corporation</t>
  </si>
  <si>
    <t>4423730.5716</t>
  </si>
  <si>
    <t>4839636.3686</t>
  </si>
  <si>
    <t>4557596.3368</t>
  </si>
  <si>
    <t>4289944.49361</t>
  </si>
  <si>
    <t>4129246.2761415</t>
  </si>
  <si>
    <t>3916372.6452</t>
  </si>
  <si>
    <t>4530506.9</t>
  </si>
  <si>
    <t>4383527.588</t>
  </si>
  <si>
    <t>10554012.3211</t>
  </si>
  <si>
    <t>11284475.8579</t>
  </si>
  <si>
    <t>10254670.3787</t>
  </si>
  <si>
    <t>10171780.4764</t>
  </si>
  <si>
    <t>10577233.533225</t>
  </si>
  <si>
    <t>9385689.4593294</t>
  </si>
  <si>
    <t>8584571.5</t>
  </si>
  <si>
    <t>9529257.5431</t>
  </si>
  <si>
    <t>110008811492</t>
  </si>
  <si>
    <t>NEW ULM PUBLIC UTILITIES MUNICIPAL POWER</t>
  </si>
  <si>
    <t>NEW ULM</t>
  </si>
  <si>
    <t>56073</t>
  </si>
  <si>
    <t>310 NORTH 1ST STREET</t>
  </si>
  <si>
    <t>75385.9</t>
  </si>
  <si>
    <t>72349.9</t>
  </si>
  <si>
    <t>67719.9</t>
  </si>
  <si>
    <t>66020.8</t>
  </si>
  <si>
    <t>63836.7</t>
  </si>
  <si>
    <t>71420.1</t>
  </si>
  <si>
    <t>73436.4</t>
  </si>
  <si>
    <t>62580.9</t>
  </si>
  <si>
    <t>69218.3</t>
  </si>
  <si>
    <t>110043969836</t>
  </si>
  <si>
    <t>NGO Propane, Inc.</t>
  </si>
  <si>
    <t>43058</t>
  </si>
  <si>
    <t>1500 Granville Road</t>
  </si>
  <si>
    <t>110010172936</t>
  </si>
  <si>
    <t>NIAGARA MOHAWK POWER CORPORATION</t>
  </si>
  <si>
    <t>13202</t>
  </si>
  <si>
    <t>300 Erie Boulevard West</t>
  </si>
  <si>
    <t>9246542</t>
  </si>
  <si>
    <t>9387656.5</t>
  </si>
  <si>
    <t>8584350.1</t>
  </si>
  <si>
    <t>8801815.8</t>
  </si>
  <si>
    <t>9858621.1</t>
  </si>
  <si>
    <t>9764644.1</t>
  </si>
  <si>
    <t>8977468.3</t>
  </si>
  <si>
    <t>8222752</t>
  </si>
  <si>
    <t>7655336.1</t>
  </si>
  <si>
    <t>110010723084</t>
  </si>
  <si>
    <t>NIC HOLDING CORP</t>
  </si>
  <si>
    <t>MELVILLE</t>
  </si>
  <si>
    <t>11747</t>
  </si>
  <si>
    <t>225 BROADHOLLOW RD STE 212W</t>
  </si>
  <si>
    <t>110001381763</t>
  </si>
  <si>
    <t>NICOR GAS</t>
  </si>
  <si>
    <t>1844 W. FERRY ROAD</t>
  </si>
  <si>
    <t>27150875.6</t>
  </si>
  <si>
    <t>27013068.9</t>
  </si>
  <si>
    <t>24333193</t>
  </si>
  <si>
    <t>24165611</t>
  </si>
  <si>
    <t>25268873.1</t>
  </si>
  <si>
    <t>28459858.4</t>
  </si>
  <si>
    <t>26953975.8</t>
  </si>
  <si>
    <t>23095728.7</t>
  </si>
  <si>
    <t>25235891.5</t>
  </si>
  <si>
    <t>110043969550</t>
  </si>
  <si>
    <t>NIPSCO GAS</t>
  </si>
  <si>
    <t>801 E. 86th Avenue</t>
  </si>
  <si>
    <t>20052410.9</t>
  </si>
  <si>
    <t>19925506.8</t>
  </si>
  <si>
    <t>18560222.1</t>
  </si>
  <si>
    <t>18181023.1</t>
  </si>
  <si>
    <t>18195149.3</t>
  </si>
  <si>
    <t>19675058</t>
  </si>
  <si>
    <t>18342460.6</t>
  </si>
  <si>
    <t>16816590.9</t>
  </si>
  <si>
    <t>16370109.7</t>
  </si>
  <si>
    <t>110000326736</t>
  </si>
  <si>
    <t>NOCO Energy Corp</t>
  </si>
  <si>
    <t>Tonawanda</t>
  </si>
  <si>
    <t>2440 Sheridan Drive</t>
  </si>
  <si>
    <t>110043803337</t>
  </si>
  <si>
    <t>NORTHWEST ALABAMA GAS DISTRICT</t>
  </si>
  <si>
    <t>310 2ND ST SW</t>
  </si>
  <si>
    <t>108124.5</t>
  </si>
  <si>
    <t>112146.6</t>
  </si>
  <si>
    <t>83413.9</t>
  </si>
  <si>
    <t>81227.1</t>
  </si>
  <si>
    <t>90665</t>
  </si>
  <si>
    <t>142143.1</t>
  </si>
  <si>
    <t>232918.4</t>
  </si>
  <si>
    <t>220647.3</t>
  </si>
  <si>
    <t>226588</t>
  </si>
  <si>
    <t>110030484928</t>
  </si>
  <si>
    <t>NORTHWESTERN ENERGY/GTS</t>
  </si>
  <si>
    <t>11 E. Park</t>
  </si>
  <si>
    <t>2683932.4</t>
  </si>
  <si>
    <t>2404341.9</t>
  </si>
  <si>
    <t>1979258.2</t>
  </si>
  <si>
    <t>2145294.9</t>
  </si>
  <si>
    <t>2207125.9</t>
  </si>
  <si>
    <t>2081789.4</t>
  </si>
  <si>
    <t>2538691.4</t>
  </si>
  <si>
    <t>2076080</t>
  </si>
  <si>
    <t>2342576.1</t>
  </si>
  <si>
    <t>110043952283</t>
  </si>
  <si>
    <t>NSTAR Gas Company</t>
  </si>
  <si>
    <t>Westwood</t>
  </si>
  <si>
    <t>02090</t>
  </si>
  <si>
    <t>1 NSTAR Way</t>
  </si>
  <si>
    <t>3879145.8</t>
  </si>
  <si>
    <t>3686432.1</t>
  </si>
  <si>
    <t>3730260.8</t>
  </si>
  <si>
    <t>3346119</t>
  </si>
  <si>
    <t>3794696</t>
  </si>
  <si>
    <t>3811718.9624</t>
  </si>
  <si>
    <t>3300884.1</t>
  </si>
  <si>
    <t>3207632.8</t>
  </si>
  <si>
    <t>3229409</t>
  </si>
  <si>
    <t>110004773594</t>
  </si>
  <si>
    <t>NW Natural - Oregon</t>
  </si>
  <si>
    <t>97209</t>
  </si>
  <si>
    <t>220 NW 2nd Ave</t>
  </si>
  <si>
    <t>6047891.4</t>
  </si>
  <si>
    <t>5601675.9</t>
  </si>
  <si>
    <t>6127380.9</t>
  </si>
  <si>
    <t>5371650.3</t>
  </si>
  <si>
    <t>5055787.8</t>
  </si>
  <si>
    <t>5353475.3</t>
  </si>
  <si>
    <t>5561049.3</t>
  </si>
  <si>
    <t>5459161.9</t>
  </si>
  <si>
    <t>5675483.6</t>
  </si>
  <si>
    <t>110007741658</t>
  </si>
  <si>
    <t>NW Natural - Washington</t>
  </si>
  <si>
    <t>220 NW 2nd Ave.</t>
  </si>
  <si>
    <t>559508.8</t>
  </si>
  <si>
    <t>501366.1</t>
  </si>
  <si>
    <t>548019.3</t>
  </si>
  <si>
    <t>460424.6</t>
  </si>
  <si>
    <t>432440.1</t>
  </si>
  <si>
    <t>460139.2</t>
  </si>
  <si>
    <t>478029.4</t>
  </si>
  <si>
    <t>464382.3</t>
  </si>
  <si>
    <t>490036.9</t>
  </si>
  <si>
    <t>19151.1</t>
  </si>
  <si>
    <t>21527.5</t>
  </si>
  <si>
    <t>23230.4</t>
  </si>
  <si>
    <t>20044.9</t>
  </si>
  <si>
    <t>110043788005</t>
  </si>
  <si>
    <t>National Fuel Gas Distribution Corp - Pennsylvania</t>
  </si>
  <si>
    <t>16501</t>
  </si>
  <si>
    <t>1100 State Street</t>
  </si>
  <si>
    <t>2664520.7</t>
  </si>
  <si>
    <t>2687991.4</t>
  </si>
  <si>
    <t>2436707.5</t>
  </si>
  <si>
    <t>2406348.5</t>
  </si>
  <si>
    <t>2491260.9</t>
  </si>
  <si>
    <t>2688343.0696</t>
  </si>
  <si>
    <t>2442989.8584</t>
  </si>
  <si>
    <t>2102215.4</t>
  </si>
  <si>
    <t>2228656</t>
  </si>
  <si>
    <t>National Fuel Gas Distribution Corporation</t>
  </si>
  <si>
    <t>Williamsville</t>
  </si>
  <si>
    <t>14221</t>
  </si>
  <si>
    <t>6363 Main Street</t>
  </si>
  <si>
    <t>5481405.4</t>
  </si>
  <si>
    <t>5493048.2</t>
  </si>
  <si>
    <t>5049880</t>
  </si>
  <si>
    <t>4988695.6</t>
  </si>
  <si>
    <t>5202213.9</t>
  </si>
  <si>
    <t>5503814.128</t>
  </si>
  <si>
    <t>5018629.5232</t>
  </si>
  <si>
    <t>4429293.5</t>
  </si>
  <si>
    <t>4772220.3</t>
  </si>
  <si>
    <t>110043783849</t>
  </si>
  <si>
    <t>National Gas &amp; Oil Cooperative</t>
  </si>
  <si>
    <t>P. O. Box 4970</t>
  </si>
  <si>
    <t>337207.2</t>
  </si>
  <si>
    <t>347546.7</t>
  </si>
  <si>
    <t>301834</t>
  </si>
  <si>
    <t>312512.4</t>
  </si>
  <si>
    <t>310989.9</t>
  </si>
  <si>
    <t>336768.9</t>
  </si>
  <si>
    <t>320185</t>
  </si>
  <si>
    <t>289789.9</t>
  </si>
  <si>
    <t>292273.1</t>
  </si>
  <si>
    <t>110001134674</t>
  </si>
  <si>
    <t>National Refrigerants, Inc</t>
  </si>
  <si>
    <t>19154</t>
  </si>
  <si>
    <t>11401 Roosevelt Blvd</t>
  </si>
  <si>
    <t>4277713.7</t>
  </si>
  <si>
    <t>3743471</t>
  </si>
  <si>
    <t>4059304.9</t>
  </si>
  <si>
    <t>3706713.2</t>
  </si>
  <si>
    <t>3304048.4</t>
  </si>
  <si>
    <t>1747078.9</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</si>
  <si>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</si>
  <si>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</si>
  <si>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</si>
  <si>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</si>
  <si>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</si>
  <si>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</si>
  <si>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</si>
  <si>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</si>
  <si>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</si>
  <si>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</si>
  <si>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</si>
  <si>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</si>
  <si>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APACHE</t>
  </si>
  <si>
    <t>44643.4</t>
  </si>
  <si>
    <t>44583.5</t>
  </si>
  <si>
    <t>73267.5</t>
  </si>
  <si>
    <t>52628.6</t>
  </si>
  <si>
    <t>56386.3</t>
  </si>
  <si>
    <t>110039833552</t>
  </si>
  <si>
    <t>Nebraska City Utilities</t>
  </si>
  <si>
    <t>Nebraska City</t>
  </si>
  <si>
    <t>100 Central Avenue</t>
  </si>
  <si>
    <t>58446</t>
  </si>
  <si>
    <t>48351.8</t>
  </si>
  <si>
    <t>47277.7</t>
  </si>
  <si>
    <t>40338.2</t>
  </si>
  <si>
    <t>42967.9</t>
  </si>
  <si>
    <t>40093.5</t>
  </si>
  <si>
    <t>41087.5</t>
  </si>
  <si>
    <t>35173.6</t>
  </si>
  <si>
    <t>41392</t>
  </si>
  <si>
    <t>110038392726</t>
  </si>
  <si>
    <t>Neste US, Inc.</t>
  </si>
  <si>
    <t>3040 Post Oak Blvd. Ste. 1700</t>
  </si>
  <si>
    <t>110059688921</t>
  </si>
  <si>
    <t>New Albany Municipal Gas System</t>
  </si>
  <si>
    <t>100 Cleveland Street</t>
  </si>
  <si>
    <t>33993.9</t>
  </si>
  <si>
    <t>29949</t>
  </si>
  <si>
    <t>25788.1</t>
  </si>
  <si>
    <t>29709.2</t>
  </si>
  <si>
    <t>110043806478</t>
  </si>
  <si>
    <t>New Jersey Resources</t>
  </si>
  <si>
    <t>wall township</t>
  </si>
  <si>
    <t>07719</t>
  </si>
  <si>
    <t>1415 Wyckoff Rd.</t>
  </si>
  <si>
    <t>5629047</t>
  </si>
  <si>
    <t>5665120.2</t>
  </si>
  <si>
    <t>5865363.9</t>
  </si>
  <si>
    <t>6197337.1</t>
  </si>
  <si>
    <t>6253460</t>
  </si>
  <si>
    <t>4103425.7152</t>
  </si>
  <si>
    <t>3668591.4872</t>
  </si>
  <si>
    <t>3301551</t>
  </si>
  <si>
    <t>3535503.5</t>
  </si>
  <si>
    <t>110043814771</t>
  </si>
  <si>
    <t>New Mexico Gas Company</t>
  </si>
  <si>
    <t>87109</t>
  </si>
  <si>
    <t>7120 Wyoming Blvd. NE Ste. 20</t>
  </si>
  <si>
    <t>4526087.4</t>
  </si>
  <si>
    <t>4159831.5</t>
  </si>
  <si>
    <t>3704323.6</t>
  </si>
  <si>
    <t>3976685</t>
  </si>
  <si>
    <t>3927222.7</t>
  </si>
  <si>
    <t>3974958.8</t>
  </si>
  <si>
    <t>4174085.6104</t>
  </si>
  <si>
    <t>4088948.7</t>
  </si>
  <si>
    <t>4006948.3</t>
  </si>
  <si>
    <t>110043793035</t>
  </si>
  <si>
    <t>New York State Electric and Gas</t>
  </si>
  <si>
    <t>Binghamton</t>
  </si>
  <si>
    <t>13904</t>
  </si>
  <si>
    <t>18 Link Drive</t>
  </si>
  <si>
    <t>3062775.9</t>
  </si>
  <si>
    <t>3082749.3</t>
  </si>
  <si>
    <t>2913942</t>
  </si>
  <si>
    <t>2864968.4</t>
  </si>
  <si>
    <t>2990390.9</t>
  </si>
  <si>
    <t>3148618</t>
  </si>
  <si>
    <t>2923035.8</t>
  </si>
  <si>
    <t>2690271.2</t>
  </si>
  <si>
    <t>2951053.7</t>
  </si>
  <si>
    <t>15256.6</t>
  </si>
  <si>
    <t>19397.4</t>
  </si>
  <si>
    <t>38061.7</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</si>
  <si>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</si>
  <si>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</si>
  <si>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</si>
  <si>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</si>
  <si>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</si>
  <si>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</si>
  <si>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</si>
  <si>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</si>
  <si>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</si>
  <si>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</si>
  <si>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</si>
  <si>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</si>
  <si>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</si>
  <si>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</si>
  <si>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</si>
  <si>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110017514616</t>
  </si>
  <si>
    <t>Galena</t>
  </si>
  <si>
    <t>66739</t>
  </si>
  <si>
    <t>4295 SE 84th St</t>
  </si>
  <si>
    <t>110054619882</t>
  </si>
  <si>
    <t>Noble Americas Corp</t>
  </si>
  <si>
    <t>Four Stamford Plaza, 107 Elm Street</t>
  </si>
  <si>
    <t>5664936.8</t>
  </si>
  <si>
    <t>6484104.1</t>
  </si>
  <si>
    <t>9471801.6</t>
  </si>
  <si>
    <t>11993757.9</t>
  </si>
  <si>
    <t>3738809</t>
  </si>
  <si>
    <t>6184249.4</t>
  </si>
  <si>
    <t>5627668.4</t>
  </si>
  <si>
    <t>5564043.6</t>
  </si>
  <si>
    <t>5345615.5</t>
  </si>
  <si>
    <t>5328790</t>
  </si>
  <si>
    <t>4235382.3</t>
  </si>
  <si>
    <t>4845220.8</t>
  </si>
  <si>
    <t>5587594.3</t>
  </si>
  <si>
    <t>6447800.4</t>
  </si>
  <si>
    <t>33177540.2363025</t>
  </si>
  <si>
    <t>27872300.8128</t>
  </si>
  <si>
    <t>32562213</t>
  </si>
  <si>
    <t>33313988</t>
  </si>
  <si>
    <t>33439725</t>
  </si>
  <si>
    <t>26366756</t>
  </si>
  <si>
    <t>28837895</t>
  </si>
  <si>
    <t>32180074.2</t>
  </si>
  <si>
    <t>44177135</t>
  </si>
  <si>
    <t>110043814824</t>
  </si>
  <si>
    <t>North Alabama Gas District</t>
  </si>
  <si>
    <t>Muscle Shoals</t>
  </si>
  <si>
    <t>602 Dearborn Avenue</t>
  </si>
  <si>
    <t>758205</t>
  </si>
  <si>
    <t>735538</t>
  </si>
  <si>
    <t>749354.6</t>
  </si>
  <si>
    <t>730150.8</t>
  </si>
  <si>
    <t>750698.9</t>
  </si>
  <si>
    <t>759410.5</t>
  </si>
  <si>
    <t>692643.6</t>
  </si>
  <si>
    <t>705981.1</t>
  </si>
  <si>
    <t>752559.9</t>
  </si>
  <si>
    <t>110043809199</t>
  </si>
  <si>
    <t>North Shore Gas Company</t>
  </si>
  <si>
    <t>60601</t>
  </si>
  <si>
    <t>200 East Randolph Street</t>
  </si>
  <si>
    <t>2000431.4</t>
  </si>
  <si>
    <t>1964359</t>
  </si>
  <si>
    <t>1790542.7</t>
  </si>
  <si>
    <t>1783321.5</t>
  </si>
  <si>
    <t>1836635.4</t>
  </si>
  <si>
    <t>2137950.6</t>
  </si>
  <si>
    <t>2051490</t>
  </si>
  <si>
    <t>1718345.1</t>
  </si>
  <si>
    <t>1960458.6</t>
  </si>
  <si>
    <t>110054620594</t>
  </si>
  <si>
    <t>NorthWestern Energy NE LDC</t>
  </si>
  <si>
    <t>481949.3</t>
  </si>
  <si>
    <t>463205.4</t>
  </si>
  <si>
    <t>407305.4</t>
  </si>
  <si>
    <t>381008.5</t>
  </si>
  <si>
    <t>383349.2</t>
  </si>
  <si>
    <t>439501.5</t>
  </si>
  <si>
    <t>411920.3</t>
  </si>
  <si>
    <t>371952.2</t>
  </si>
  <si>
    <t>409294.8</t>
  </si>
  <si>
    <t>110043814227</t>
  </si>
  <si>
    <t>NorthWestern Energy, SD LDC</t>
  </si>
  <si>
    <t>1867769.1</t>
  </si>
  <si>
    <t>1930621.9</t>
  </si>
  <si>
    <t>1879690.6</t>
  </si>
  <si>
    <t>1735989.9</t>
  </si>
  <si>
    <t>1708405.7</t>
  </si>
  <si>
    <t>1782005.2</t>
  </si>
  <si>
    <t>1700791.6</t>
  </si>
  <si>
    <t>1554187.9</t>
  </si>
  <si>
    <t>1637789.7</t>
  </si>
  <si>
    <t>110054620521</t>
  </si>
  <si>
    <t>Northeast Oklahoma Public Facilities Authority</t>
  </si>
  <si>
    <t>Tahlequah</t>
  </si>
  <si>
    <t>74464</t>
  </si>
  <si>
    <t>103 N. College ave</t>
  </si>
  <si>
    <t>79207.6</t>
  </si>
  <si>
    <t>79132.1</t>
  </si>
  <si>
    <t>62850.9</t>
  </si>
  <si>
    <t>62454.4</t>
  </si>
  <si>
    <t>72056.1</t>
  </si>
  <si>
    <t>85627.8</t>
  </si>
  <si>
    <t>76737.7</t>
  </si>
  <si>
    <t>63554.7</t>
  </si>
  <si>
    <t>78703.8</t>
  </si>
  <si>
    <t>110043783956</t>
  </si>
  <si>
    <t>Northern States Power Company, A Minnesota Corporation</t>
  </si>
  <si>
    <t>414 Nicollet Mall</t>
  </si>
  <si>
    <t>6816858</t>
  </si>
  <si>
    <t>5938175.9</t>
  </si>
  <si>
    <t>5107516.1</t>
  </si>
  <si>
    <t>4880489</t>
  </si>
  <si>
    <t>4774217.7</t>
  </si>
  <si>
    <t>5070962</t>
  </si>
  <si>
    <t>5371744.7</t>
  </si>
  <si>
    <t>4788407.8</t>
  </si>
  <si>
    <t>4695920.1</t>
  </si>
  <si>
    <t>Northern States Power Company, A Minnesota Corporation - North Dakota</t>
  </si>
  <si>
    <t>747676.3</t>
  </si>
  <si>
    <t>729605</t>
  </si>
  <si>
    <t>633754</t>
  </si>
  <si>
    <t>564583.2</t>
  </si>
  <si>
    <t>558453.7</t>
  </si>
  <si>
    <t>638984.6</t>
  </si>
  <si>
    <t>626268.8</t>
  </si>
  <si>
    <t>517915.3</t>
  </si>
  <si>
    <t>550848.7</t>
  </si>
  <si>
    <t>110043812194</t>
  </si>
  <si>
    <t>Northern States Power Company, A Wisconsin Corporation</t>
  </si>
  <si>
    <t>1414 West Hamilton Avenue</t>
  </si>
  <si>
    <t>1160657.5</t>
  </si>
  <si>
    <t>1152951</t>
  </si>
  <si>
    <t>1145825</t>
  </si>
  <si>
    <t>1000851.9</t>
  </si>
  <si>
    <t>1045567</t>
  </si>
  <si>
    <t>1240970.9</t>
  </si>
  <si>
    <t>1190296.7</t>
  </si>
  <si>
    <t>992938.2</t>
  </si>
  <si>
    <t>1021616.8</t>
  </si>
  <si>
    <t>Northern States Power Company, A Wisconsin Corporation - Michigan</t>
  </si>
  <si>
    <t>48073.8</t>
  </si>
  <si>
    <t>48676.8</t>
  </si>
  <si>
    <t>46662.7</t>
  </si>
  <si>
    <t>42616.2</t>
  </si>
  <si>
    <t>43750.3</t>
  </si>
  <si>
    <t>51485.8</t>
  </si>
  <si>
    <t>49207.2</t>
  </si>
  <si>
    <t>40678.8</t>
  </si>
  <si>
    <t>43596.5</t>
  </si>
  <si>
    <t>110019898896</t>
  </si>
  <si>
    <t>Norwich</t>
  </si>
  <si>
    <t>NORWICH</t>
  </si>
  <si>
    <t>06360</t>
  </si>
  <si>
    <t>16 S GOLDEN ST</t>
  </si>
  <si>
    <t>68320</t>
  </si>
  <si>
    <t>66911.1</t>
  </si>
  <si>
    <t>64069</t>
  </si>
  <si>
    <t>58988</t>
  </si>
  <si>
    <t>65825</t>
  </si>
  <si>
    <t>64251.2384</t>
  </si>
  <si>
    <t>59834.2</t>
  </si>
  <si>
    <t>49449.6</t>
  </si>
  <si>
    <t>54435.1</t>
  </si>
  <si>
    <t>110000385958</t>
  </si>
  <si>
    <t>Nova Chemicals</t>
  </si>
  <si>
    <t>Painesville</t>
  </si>
  <si>
    <t>786 Hardy Road</t>
  </si>
  <si>
    <t>110043814904</t>
  </si>
  <si>
    <t>NuStar Energy LP</t>
  </si>
  <si>
    <t>78257</t>
  </si>
  <si>
    <t>19003 IH-10 West</t>
  </si>
  <si>
    <t>BEXAR</t>
  </si>
  <si>
    <t>110063745381</t>
  </si>
  <si>
    <t>NuStar Supply and Trading LLC</t>
  </si>
  <si>
    <t>359677</t>
  </si>
  <si>
    <t>1161368</t>
  </si>
  <si>
    <t>1129810</t>
  </si>
  <si>
    <t>1209927</t>
  </si>
  <si>
    <t>1113381.8</t>
  </si>
  <si>
    <t>3720951.8</t>
  </si>
  <si>
    <t>4288961.8</t>
  </si>
  <si>
    <t>3813633.9</t>
  </si>
  <si>
    <t>2884319.6</t>
  </si>
  <si>
    <t>3392336.9</t>
  </si>
  <si>
    <t>3138844.2</t>
  </si>
  <si>
    <t>4217471.8</t>
  </si>
  <si>
    <t>4783181.2</t>
  </si>
  <si>
    <t>4206311.3</t>
  </si>
  <si>
    <t>14043115.7</t>
  </si>
  <si>
    <t>12783598.6</t>
  </si>
  <si>
    <t>11844270</t>
  </si>
  <si>
    <t>10057771.1</t>
  </si>
  <si>
    <t>11165993.9</t>
  </si>
  <si>
    <t>14181206.3</t>
  </si>
  <si>
    <t>14935045.8</t>
  </si>
  <si>
    <t>17910863.2</t>
  </si>
  <si>
    <t>17926952.8</t>
  </si>
  <si>
    <t>12407962.3</t>
  </si>
  <si>
    <t>13772732.9</t>
  </si>
  <si>
    <t>11555016</t>
  </si>
  <si>
    <t>11426304</t>
  </si>
  <si>
    <t>9787133</t>
  </si>
  <si>
    <t>5216542.2</t>
  </si>
  <si>
    <t>252598.2</t>
  </si>
  <si>
    <t>15003381.1</t>
  </si>
  <si>
    <t>13890299.3</t>
  </si>
  <si>
    <t>13699881.6</t>
  </si>
  <si>
    <t>13433777.3</t>
  </si>
  <si>
    <t>11817151.7</t>
  </si>
  <si>
    <t>10076781</t>
  </si>
  <si>
    <t>11036016.6</t>
  </si>
  <si>
    <t>13309171.2</t>
  </si>
  <si>
    <t>12367747</t>
  </si>
  <si>
    <t>110001584492</t>
  </si>
  <si>
    <t>ORANGE &amp; ROCKLAND UTILITY</t>
  </si>
  <si>
    <t>ONE BLUE HILL PLAZA</t>
  </si>
  <si>
    <t>1401834.8</t>
  </si>
  <si>
    <t>1412830.6</t>
  </si>
  <si>
    <t>1468202.2</t>
  </si>
  <si>
    <t>1477516.9</t>
  </si>
  <si>
    <t>1610779.7</t>
  </si>
  <si>
    <t>1837207.6</t>
  </si>
  <si>
    <t>1460711.6</t>
  </si>
  <si>
    <t>1230559.6</t>
  </si>
  <si>
    <t>1331791.8</t>
  </si>
  <si>
    <t>110008813150</t>
  </si>
  <si>
    <t>OWATONNA PUBLIC UTILITIES - WEST OWATONN</t>
  </si>
  <si>
    <t>OWATONNA</t>
  </si>
  <si>
    <t>55060</t>
  </si>
  <si>
    <t>3141 W BRIDGE ST</t>
  </si>
  <si>
    <t>136579</t>
  </si>
  <si>
    <t>141268.4</t>
  </si>
  <si>
    <t>115316.3</t>
  </si>
  <si>
    <t>103792.6</t>
  </si>
  <si>
    <t>98352.8</t>
  </si>
  <si>
    <t>118468.9</t>
  </si>
  <si>
    <t>111979.5</t>
  </si>
  <si>
    <t>88487.8</t>
  </si>
  <si>
    <t>104200.1</t>
  </si>
  <si>
    <t>110043816172</t>
  </si>
  <si>
    <t>OXY USA - SHEEP MTN CO2 FACILITY</t>
  </si>
  <si>
    <t>GARDNER</t>
  </si>
  <si>
    <t>81040</t>
  </si>
  <si>
    <t>1386 CR 562</t>
  </si>
  <si>
    <t>HUERFANO COUNTY</t>
  </si>
  <si>
    <t>328109</t>
  </si>
  <si>
    <t>341294.9</t>
  </si>
  <si>
    <t>366093.3</t>
  </si>
  <si>
    <t>377811</t>
  </si>
  <si>
    <t>357000.6</t>
  </si>
  <si>
    <t>344852.7</t>
  </si>
  <si>
    <t>370045.7</t>
  </si>
  <si>
    <t>447014.4</t>
  </si>
  <si>
    <t>425457</t>
  </si>
  <si>
    <t>226710.399</t>
  </si>
  <si>
    <t>151010.352</t>
  </si>
  <si>
    <t>162246.081</t>
  </si>
  <si>
    <t>209026.115</t>
  </si>
  <si>
    <t>2008519.1</t>
  </si>
  <si>
    <t>110043969970</t>
  </si>
  <si>
    <t>Oak Ridge Utility District</t>
  </si>
  <si>
    <t>120 South Jefferson Circle</t>
  </si>
  <si>
    <t>67507.2</t>
  </si>
  <si>
    <t>76500.8</t>
  </si>
  <si>
    <t>65129.2</t>
  </si>
  <si>
    <t>66817</t>
  </si>
  <si>
    <t>63569.9</t>
  </si>
  <si>
    <t>74662</t>
  </si>
  <si>
    <t>70720</t>
  </si>
  <si>
    <t>59593.5</t>
  </si>
  <si>
    <t>67732.9</t>
  </si>
  <si>
    <t>110043972449</t>
  </si>
  <si>
    <t>Ohio Cumberland Gas Company</t>
  </si>
  <si>
    <t>43050</t>
  </si>
  <si>
    <t>20718 Danville-Amity Road</t>
  </si>
  <si>
    <t>63517.8</t>
  </si>
  <si>
    <t>67683.2</t>
  </si>
  <si>
    <t>63990.2</t>
  </si>
  <si>
    <t>66523.8</t>
  </si>
  <si>
    <t>61898.6</t>
  </si>
  <si>
    <t>66273.8064</t>
  </si>
  <si>
    <t>57588.0928</t>
  </si>
  <si>
    <t>54792</t>
  </si>
  <si>
    <t>55298.2</t>
  </si>
  <si>
    <t>110043972788</t>
  </si>
  <si>
    <t>Ohio Valley Gas Corporation</t>
  </si>
  <si>
    <t xml:space="preserve">111 Energy Park Dr. </t>
  </si>
  <si>
    <t>554400.4</t>
  </si>
  <si>
    <t>552724.6</t>
  </si>
  <si>
    <t>536647.9</t>
  </si>
  <si>
    <t>491644.1</t>
  </si>
  <si>
    <t>485877.8</t>
  </si>
  <si>
    <t>535202.3</t>
  </si>
  <si>
    <t>511333</t>
  </si>
  <si>
    <t>458660.2</t>
  </si>
  <si>
    <t>482809.6</t>
  </si>
  <si>
    <t>Ohio Valley Gas, Inc.</t>
  </si>
  <si>
    <t>47536.1</t>
  </si>
  <si>
    <t>47651.7</t>
  </si>
  <si>
    <t>43042.7</t>
  </si>
  <si>
    <t>37680.9</t>
  </si>
  <si>
    <t>41985.1</t>
  </si>
  <si>
    <t>46567.9</t>
  </si>
  <si>
    <t>47199.3</t>
  </si>
  <si>
    <t>37539.5</t>
  </si>
  <si>
    <t>36076.5</t>
  </si>
  <si>
    <t>110035465387</t>
  </si>
  <si>
    <t>Okaloosa Gas District</t>
  </si>
  <si>
    <t>32580</t>
  </si>
  <si>
    <t>364 Valparaiso Pkwy</t>
  </si>
  <si>
    <t>OKALOOSA COUNTY</t>
  </si>
  <si>
    <t>192211.3</t>
  </si>
  <si>
    <t>181295.3</t>
  </si>
  <si>
    <t>159433.3</t>
  </si>
  <si>
    <t>166430</t>
  </si>
  <si>
    <t>166136.7</t>
  </si>
  <si>
    <t>183796.6</t>
  </si>
  <si>
    <t>165934.7</t>
  </si>
  <si>
    <t>152746.7</t>
  </si>
  <si>
    <t>152848.8</t>
  </si>
  <si>
    <t>110043782804</t>
  </si>
  <si>
    <t>Oklahoma Natural Gas Co.</t>
  </si>
  <si>
    <t>73101</t>
  </si>
  <si>
    <t>401 N. Harvey</t>
  </si>
  <si>
    <t>11319492.8</t>
  </si>
  <si>
    <t>11266778.4</t>
  </si>
  <si>
    <t>9868755.3</t>
  </si>
  <si>
    <t>9807745</t>
  </si>
  <si>
    <t>10074267.6</t>
  </si>
  <si>
    <t>10900696.3472</t>
  </si>
  <si>
    <t>10553539.2568</t>
  </si>
  <si>
    <t>9463884.1</t>
  </si>
  <si>
    <t>10231705.2</t>
  </si>
  <si>
    <t>110070069542</t>
  </si>
  <si>
    <t>Old World Industries, LLC</t>
  </si>
  <si>
    <t>Northbrook</t>
  </si>
  <si>
    <t>4065 Commercial Ave.</t>
  </si>
  <si>
    <t>405337.4</t>
  </si>
  <si>
    <t>336776.4</t>
  </si>
  <si>
    <t>330514.7</t>
  </si>
  <si>
    <t>381384.6</t>
  </si>
  <si>
    <t>397941.7</t>
  </si>
  <si>
    <t>439190.2</t>
  </si>
  <si>
    <t>481279.1</t>
  </si>
  <si>
    <t>420572.5</t>
  </si>
  <si>
    <t>528713.7</t>
  </si>
  <si>
    <t>110017066903</t>
  </si>
  <si>
    <t>Orangeburg Department of Public Utilities</t>
  </si>
  <si>
    <t>1016 Russell St</t>
  </si>
  <si>
    <t>128624.5</t>
  </si>
  <si>
    <t>123972.4</t>
  </si>
  <si>
    <t>119966</t>
  </si>
  <si>
    <t>117288.7</t>
  </si>
  <si>
    <t>98209.8</t>
  </si>
  <si>
    <t>107611.2</t>
  </si>
  <si>
    <t>103704.5</t>
  </si>
  <si>
    <t>100291.9</t>
  </si>
  <si>
    <t>105615.6</t>
  </si>
  <si>
    <t>110043796283</t>
  </si>
  <si>
    <t>Orwell Natural Gas Co.</t>
  </si>
  <si>
    <t>Mentor</t>
  </si>
  <si>
    <t>44060</t>
  </si>
  <si>
    <t>8500 Station St. Suite 100</t>
  </si>
  <si>
    <t>77909.8</t>
  </si>
  <si>
    <t>83662.3</t>
  </si>
  <si>
    <t>58713.6</t>
  </si>
  <si>
    <t>65226.3</t>
  </si>
  <si>
    <t>110055518649</t>
  </si>
  <si>
    <t>Owens Corning Foam Insulation, LLC</t>
  </si>
  <si>
    <t>43659</t>
  </si>
  <si>
    <t>One Owens Corning Parkway</t>
  </si>
  <si>
    <t>Oxbow Carbon &amp; Mineral Holdings, Inc</t>
  </si>
  <si>
    <t>33401</t>
  </si>
  <si>
    <t>1601 Forum Place, Suite 1400</t>
  </si>
  <si>
    <t>24875157</t>
  </si>
  <si>
    <t>110000844631</t>
  </si>
  <si>
    <t>PACIFIC GAS AND ELECTRIC COMPANY</t>
  </si>
  <si>
    <t>94105</t>
  </si>
  <si>
    <t>77 BEALE STREET</t>
  </si>
  <si>
    <t>42054662.7</t>
  </si>
  <si>
    <t>41657969.5</t>
  </si>
  <si>
    <t>38197517.2</t>
  </si>
  <si>
    <t>38692964.1</t>
  </si>
  <si>
    <t>43018584.1</t>
  </si>
  <si>
    <t>41613545.876</t>
  </si>
  <si>
    <t>43500572.723328</t>
  </si>
  <si>
    <t>42313501.6</t>
  </si>
  <si>
    <t>38972025.4</t>
  </si>
  <si>
    <t>110033871237</t>
  </si>
  <si>
    <t>PAI - Trading</t>
  </si>
  <si>
    <t>10350 Richmond Avenue, Suite 1400</t>
  </si>
  <si>
    <t>1989113.409128</t>
  </si>
  <si>
    <t>553316.425657</t>
  </si>
  <si>
    <t>2768437.05</t>
  </si>
  <si>
    <t>6197766.9</t>
  </si>
  <si>
    <t>6759698.028336</t>
  </si>
  <si>
    <t>7842814.88153</t>
  </si>
  <si>
    <t>2090056.6821</t>
  </si>
  <si>
    <t>3273307</t>
  </si>
  <si>
    <t>11899263.88</t>
  </si>
  <si>
    <t>14420745.301696</t>
  </si>
  <si>
    <t>12198012.366714</t>
  </si>
  <si>
    <t>14730595.415012</t>
  </si>
  <si>
    <t>13250534.7</t>
  </si>
  <si>
    <t>13550271.54</t>
  </si>
  <si>
    <t>11474318.41</t>
  </si>
  <si>
    <t>13985101</t>
  </si>
  <si>
    <t>11994365.935</t>
  </si>
  <si>
    <t>PBF Holding Company LLC</t>
  </si>
  <si>
    <t>Parsippany</t>
  </si>
  <si>
    <t>07054</t>
  </si>
  <si>
    <t>1 Sylvan Way</t>
  </si>
  <si>
    <t>4994970.391018</t>
  </si>
  <si>
    <t>6784496.2</t>
  </si>
  <si>
    <t>6932260.9689</t>
  </si>
  <si>
    <t>2308573</t>
  </si>
  <si>
    <t>2243280.8</t>
  </si>
  <si>
    <t>1555402.7</t>
  </si>
  <si>
    <t>3087702.3</t>
  </si>
  <si>
    <t>1176596</t>
  </si>
  <si>
    <t>110070209483</t>
  </si>
  <si>
    <t>PC Energy, LLC</t>
  </si>
  <si>
    <t>93 SE 7th Ave</t>
  </si>
  <si>
    <t>110043797585</t>
  </si>
  <si>
    <t>PECO Gas Division</t>
  </si>
  <si>
    <t>19101</t>
  </si>
  <si>
    <t>2301 Market Street  S7-2</t>
  </si>
  <si>
    <t>5001506.5</t>
  </si>
  <si>
    <t>5062320.1</t>
  </si>
  <si>
    <t>4703610.8</t>
  </si>
  <si>
    <t>4716495.8</t>
  </si>
  <si>
    <t>4879913.4</t>
  </si>
  <si>
    <t>5090396.6</t>
  </si>
  <si>
    <t>4832612.2</t>
  </si>
  <si>
    <t>4308615.2</t>
  </si>
  <si>
    <t>4694427.2</t>
  </si>
  <si>
    <t>4250.6</t>
  </si>
  <si>
    <t>-265472.4349</t>
  </si>
  <si>
    <t>783734.3</t>
  </si>
  <si>
    <t>947682.3</t>
  </si>
  <si>
    <t>1035959</t>
  </si>
  <si>
    <t>959345.7</t>
  </si>
  <si>
    <t>672498.6</t>
  </si>
  <si>
    <t>2251713.7647786</t>
  </si>
  <si>
    <t>2169012.2741</t>
  </si>
  <si>
    <t>2118463.4</t>
  </si>
  <si>
    <t>2110648.8</t>
  </si>
  <si>
    <t>2110637.77</t>
  </si>
  <si>
    <t>2071980</t>
  </si>
  <si>
    <t>2052536</t>
  </si>
  <si>
    <t>1969620.723</t>
  </si>
  <si>
    <t>15708378.8964</t>
  </si>
  <si>
    <t>16057311</t>
  </si>
  <si>
    <t>12800768</t>
  </si>
  <si>
    <t>13904067</t>
  </si>
  <si>
    <t>14707252</t>
  </si>
  <si>
    <t>8570703</t>
  </si>
  <si>
    <t>9379704</t>
  </si>
  <si>
    <t>8522840</t>
  </si>
  <si>
    <t>9032833</t>
  </si>
  <si>
    <t>35029797.5057</t>
  </si>
  <si>
    <t>33806193.5053</t>
  </si>
  <si>
    <t>35748776.8768</t>
  </si>
  <si>
    <t>32607500</t>
  </si>
  <si>
    <t>27409602.21</t>
  </si>
  <si>
    <t>31561840.45</t>
  </si>
  <si>
    <t>31781248.22</t>
  </si>
  <si>
    <t>29646406</t>
  </si>
  <si>
    <t>31948318</t>
  </si>
  <si>
    <t>33585576.6</t>
  </si>
  <si>
    <t>32799713.2</t>
  </si>
  <si>
    <t>30350664.3435</t>
  </si>
  <si>
    <t>27783217.50125</t>
  </si>
  <si>
    <t>28703473</t>
  </si>
  <si>
    <t>29914038.870924</t>
  </si>
  <si>
    <t>33490370.13</t>
  </si>
  <si>
    <t>35455918.8892435</t>
  </si>
  <si>
    <t>35828935</t>
  </si>
  <si>
    <t>14078999.2</t>
  </si>
  <si>
    <t>14541077.1</t>
  </si>
  <si>
    <t>13496882.2</t>
  </si>
  <si>
    <t>13996512.200998</t>
  </si>
  <si>
    <t>13850102.3</t>
  </si>
  <si>
    <t>14872293</t>
  </si>
  <si>
    <t>14489257.1</t>
  </si>
  <si>
    <t>12918002.6</t>
  </si>
  <si>
    <t>14603086</t>
  </si>
  <si>
    <t>4461032</t>
  </si>
  <si>
    <t>4810579</t>
  </si>
  <si>
    <t>5024584</t>
  </si>
  <si>
    <t>5154225</t>
  </si>
  <si>
    <t>5070120</t>
  </si>
  <si>
    <t>6747813</t>
  </si>
  <si>
    <t>6897705</t>
  </si>
  <si>
    <t>6430093</t>
  </si>
  <si>
    <t>6466934</t>
  </si>
  <si>
    <t>10260299.268918</t>
  </si>
  <si>
    <t>10503866.4</t>
  </si>
  <si>
    <t>10766638.53558</t>
  </si>
  <si>
    <t>10141111</t>
  </si>
  <si>
    <t>11011892</t>
  </si>
  <si>
    <t>8765070</t>
  </si>
  <si>
    <t>8876816</t>
  </si>
  <si>
    <t>8542528.69929</t>
  </si>
  <si>
    <t>7723869</t>
  </si>
  <si>
    <t>652312.1</t>
  </si>
  <si>
    <t>263056.1</t>
  </si>
  <si>
    <t>100821.8</t>
  </si>
  <si>
    <t>236523.3</t>
  </si>
  <si>
    <t>209580.9</t>
  </si>
  <si>
    <t>198277.9</t>
  </si>
  <si>
    <t>366681</t>
  </si>
  <si>
    <t>276163.6</t>
  </si>
  <si>
    <t>3260312.7</t>
  </si>
  <si>
    <t>2865828.9</t>
  </si>
  <si>
    <t>1649402.5</t>
  </si>
  <si>
    <t>2341318.5</t>
  </si>
  <si>
    <t>4198616.4</t>
  </si>
  <si>
    <t>2833113.9</t>
  </si>
  <si>
    <t>4007564.1</t>
  </si>
  <si>
    <t>5696218</t>
  </si>
  <si>
    <t>3557735.1</t>
  </si>
  <si>
    <t>1280527.4333</t>
  </si>
  <si>
    <t>1553853.9951</t>
  </si>
  <si>
    <t>-12812.3</t>
  </si>
  <si>
    <t>44580334.5433984</t>
  </si>
  <si>
    <t>52562347</t>
  </si>
  <si>
    <t>47237633.3349589</t>
  </si>
  <si>
    <t>37492276.7736011</t>
  </si>
  <si>
    <t>49374561.9173816</t>
  </si>
  <si>
    <t>52325558</t>
  </si>
  <si>
    <t>45879949</t>
  </si>
  <si>
    <t>44324350</t>
  </si>
  <si>
    <t>35313009</t>
  </si>
  <si>
    <t>110001527517</t>
  </si>
  <si>
    <t>PSE&amp;G</t>
  </si>
  <si>
    <t>07102</t>
  </si>
  <si>
    <t>80 Park Plaza</t>
  </si>
  <si>
    <t>18833304.5</t>
  </si>
  <si>
    <t>19487708.8</t>
  </si>
  <si>
    <t>19173601.2</t>
  </si>
  <si>
    <t>22378599.1</t>
  </si>
  <si>
    <t>23782332</t>
  </si>
  <si>
    <t>26588690.6</t>
  </si>
  <si>
    <t>24658757.4</t>
  </si>
  <si>
    <t>23938236.2</t>
  </si>
  <si>
    <t>23743176.3</t>
  </si>
  <si>
    <t>110043783974</t>
  </si>
  <si>
    <t>PSNC</t>
  </si>
  <si>
    <t>28056</t>
  </si>
  <si>
    <t>800 Gaston Road, Bld A</t>
  </si>
  <si>
    <t>5901767</t>
  </si>
  <si>
    <t>5558780.7</t>
  </si>
  <si>
    <t>4907589</t>
  </si>
  <si>
    <t>4617599.7</t>
  </si>
  <si>
    <t>4497441.7</t>
  </si>
  <si>
    <t>4896541.8</t>
  </si>
  <si>
    <t>4329210.9</t>
  </si>
  <si>
    <t>3868622.1</t>
  </si>
  <si>
    <t>3856181.4</t>
  </si>
  <si>
    <t>110002812092</t>
  </si>
  <si>
    <t>Panasonic Appliances Refrigeration Systems Corporation of America</t>
  </si>
  <si>
    <t>2001 Sanyo Avenue</t>
  </si>
  <si>
    <t>110043812087</t>
  </si>
  <si>
    <t>Paris-Henry County Public Utility District</t>
  </si>
  <si>
    <t>38242</t>
  </si>
  <si>
    <t>215 West Wood St.</t>
  </si>
  <si>
    <t>35816</t>
  </si>
  <si>
    <t>35723.6</t>
  </si>
  <si>
    <t>40341.2</t>
  </si>
  <si>
    <t>44521.2</t>
  </si>
  <si>
    <t>39836.6</t>
  </si>
  <si>
    <t>32187.1</t>
  </si>
  <si>
    <t>39859.9</t>
  </si>
  <si>
    <t>272693.5</t>
  </si>
  <si>
    <t>238661.6</t>
  </si>
  <si>
    <t>286490.1</t>
  </si>
  <si>
    <t>567255.9</t>
  </si>
  <si>
    <t>554772.6</t>
  </si>
  <si>
    <t>609278.3</t>
  </si>
  <si>
    <t>547281.4</t>
  </si>
  <si>
    <t>581787.2</t>
  </si>
  <si>
    <t>18565009.7911</t>
  </si>
  <si>
    <t>20214975.0922</t>
  </si>
  <si>
    <t>18685286.7242</t>
  </si>
  <si>
    <t>20855935.7088</t>
  </si>
  <si>
    <t>18557230.9706</t>
  </si>
  <si>
    <t>19473380.5335</t>
  </si>
  <si>
    <t>20278870.9215</t>
  </si>
  <si>
    <t>19705303.4329</t>
  </si>
  <si>
    <t>19330119</t>
  </si>
  <si>
    <t>110000980118</t>
  </si>
  <si>
    <t>Peoples Gas Company Pennsylvania</t>
  </si>
  <si>
    <t>375 North Shore Drive</t>
  </si>
  <si>
    <t>1190903.7</t>
  </si>
  <si>
    <t>1237123.4</t>
  </si>
  <si>
    <t>1253030.5</t>
  </si>
  <si>
    <t>1303149.5</t>
  </si>
  <si>
    <t>1455949.5</t>
  </si>
  <si>
    <t>1372780.9504</t>
  </si>
  <si>
    <t>1018201.3512</t>
  </si>
  <si>
    <t>1162312.9</t>
  </si>
  <si>
    <t>110001040025</t>
  </si>
  <si>
    <t>Peoples Natural Gas Company, LLC</t>
  </si>
  <si>
    <t>15221</t>
  </si>
  <si>
    <t>1201 Pitt Street</t>
  </si>
  <si>
    <t>7088975.5</t>
  </si>
  <si>
    <t>7065386.8</t>
  </si>
  <si>
    <t>6318119.6</t>
  </si>
  <si>
    <t>6487475.4</t>
  </si>
  <si>
    <t>6554086.8</t>
  </si>
  <si>
    <t>4015053.2152</t>
  </si>
  <si>
    <t>3978705.2744</t>
  </si>
  <si>
    <t>3667252.4</t>
  </si>
  <si>
    <t>5297528.2</t>
  </si>
  <si>
    <t>110070069477</t>
  </si>
  <si>
    <t>Perfect Score Technologies, LLC</t>
  </si>
  <si>
    <t>75237</t>
  </si>
  <si>
    <t>4012 Bronze Way</t>
  </si>
  <si>
    <t>110055520663</t>
  </si>
  <si>
    <t>Petro Diamond Inc.</t>
  </si>
  <si>
    <t>1100 Main Street, 2nd Floor</t>
  </si>
  <si>
    <t>351300.5</t>
  </si>
  <si>
    <t>302429.9</t>
  </si>
  <si>
    <t>245871</t>
  </si>
  <si>
    <t>279063.8</t>
  </si>
  <si>
    <t>320751.4</t>
  </si>
  <si>
    <t>304190.3</t>
  </si>
  <si>
    <t>283779.8</t>
  </si>
  <si>
    <t>273735.6</t>
  </si>
  <si>
    <t>175334.7</t>
  </si>
  <si>
    <t>110043969630</t>
  </si>
  <si>
    <t>Philadelphia Gas Works - Corporate</t>
  </si>
  <si>
    <t>800 West Montgomery Avenue</t>
  </si>
  <si>
    <t>4401345.8</t>
  </si>
  <si>
    <t>4536808.4</t>
  </si>
  <si>
    <t>3912777.5</t>
  </si>
  <si>
    <t>4048660</t>
  </si>
  <si>
    <t>3992349.5</t>
  </si>
  <si>
    <t>4411408.4</t>
  </si>
  <si>
    <t>4342084.1</t>
  </si>
  <si>
    <t>3653322.1</t>
  </si>
  <si>
    <t>4920078.5</t>
  </si>
  <si>
    <t>20675093.01</t>
  </si>
  <si>
    <t>42929630.6</t>
  </si>
  <si>
    <t>43797857</t>
  </si>
  <si>
    <t>44875698.9125</t>
  </si>
  <si>
    <t>42419677</t>
  </si>
  <si>
    <t>48078263.96494</t>
  </si>
  <si>
    <t>44992250</t>
  </si>
  <si>
    <t>43966981.81316</t>
  </si>
  <si>
    <t>32831256</t>
  </si>
  <si>
    <t>31442040</t>
  </si>
  <si>
    <t>31879670</t>
  </si>
  <si>
    <t>35896298</t>
  </si>
  <si>
    <t>33631307</t>
  </si>
  <si>
    <t>34228497</t>
  </si>
  <si>
    <t>32274804</t>
  </si>
  <si>
    <t>32246226</t>
  </si>
  <si>
    <t>32276072</t>
  </si>
  <si>
    <t>110000825420</t>
  </si>
  <si>
    <t>Phillips 66 Import/Export</t>
  </si>
  <si>
    <t>2331 CityWest Blvd N440-06</t>
  </si>
  <si>
    <t>40229841</t>
  </si>
  <si>
    <t>34841886.1</t>
  </si>
  <si>
    <t>25640587</t>
  </si>
  <si>
    <t>20942093</t>
  </si>
  <si>
    <t>19439968</t>
  </si>
  <si>
    <t>24991738</t>
  </si>
  <si>
    <t>20452965</t>
  </si>
  <si>
    <t>9560189</t>
  </si>
  <si>
    <t>33553926.1503</t>
  </si>
  <si>
    <t>34565599.6888</t>
  </si>
  <si>
    <t>33372537</t>
  </si>
  <si>
    <t>26682228.3</t>
  </si>
  <si>
    <t>31158866.5</t>
  </si>
  <si>
    <t>28773515.4</t>
  </si>
  <si>
    <t>32077428</t>
  </si>
  <si>
    <t>32389937.4578</t>
  </si>
  <si>
    <t>36122529</t>
  </si>
  <si>
    <t>8925593.3</t>
  </si>
  <si>
    <t>8487738.8</t>
  </si>
  <si>
    <t>7031684.5</t>
  </si>
  <si>
    <t>6263904</t>
  </si>
  <si>
    <t>34468074</t>
  </si>
  <si>
    <t>36302484.92</t>
  </si>
  <si>
    <t>32508718</t>
  </si>
  <si>
    <t>33739327</t>
  </si>
  <si>
    <t>30359836</t>
  </si>
  <si>
    <t>30809559.9022</t>
  </si>
  <si>
    <t>28082984.6741</t>
  </si>
  <si>
    <t>28916497.8436</t>
  </si>
  <si>
    <t>110043782323</t>
  </si>
  <si>
    <t>Piceance Creek Gas Plant</t>
  </si>
  <si>
    <t>10142 County Road 76</t>
  </si>
  <si>
    <t>110043972387</t>
  </si>
  <si>
    <t>Piedmont Natural Gas - North Carolina</t>
  </si>
  <si>
    <t>28210</t>
  </si>
  <si>
    <t>4720 Piedmont Row Drive</t>
  </si>
  <si>
    <t>21841584.9</t>
  </si>
  <si>
    <t>24648427.9</t>
  </si>
  <si>
    <t>21670223.2</t>
  </si>
  <si>
    <t>22790395.2</t>
  </si>
  <si>
    <t>20991972.5</t>
  </si>
  <si>
    <t>18114241.2</t>
  </si>
  <si>
    <t>17901525.1</t>
  </si>
  <si>
    <t>14816130.7</t>
  </si>
  <si>
    <t>11333956.1</t>
  </si>
  <si>
    <t>110043970940</t>
  </si>
  <si>
    <t>Piedmont Natural Gas - South Carolina</t>
  </si>
  <si>
    <t>3337420.1</t>
  </si>
  <si>
    <t>2919817.8</t>
  </si>
  <si>
    <t>1353570.5</t>
  </si>
  <si>
    <t>1562922.9</t>
  </si>
  <si>
    <t>1440855.4</t>
  </si>
  <si>
    <t>1434237.4</t>
  </si>
  <si>
    <t>1356860.4</t>
  </si>
  <si>
    <t>1278626.8</t>
  </si>
  <si>
    <t>1408769.3</t>
  </si>
  <si>
    <t>Piedmont Natural Gas - Tennessee</t>
  </si>
  <si>
    <t>1752566.8</t>
  </si>
  <si>
    <t>1829499.8</t>
  </si>
  <si>
    <t>1558440.1</t>
  </si>
  <si>
    <t>1621461.8</t>
  </si>
  <si>
    <t>1643231</t>
  </si>
  <si>
    <t>1781505.2</t>
  </si>
  <si>
    <t>1641964.5</t>
  </si>
  <si>
    <t>1369597.5</t>
  </si>
  <si>
    <t>1571862.8</t>
  </si>
  <si>
    <t>110004099788</t>
  </si>
  <si>
    <t>Pike Industries, Inc.</t>
  </si>
  <si>
    <t>03220</t>
  </si>
  <si>
    <t>3 Eastgate Park Road</t>
  </si>
  <si>
    <t>BELKNAP COUNTY</t>
  </si>
  <si>
    <t>110043811257</t>
  </si>
  <si>
    <t>Pike Natural Gas Company</t>
  </si>
  <si>
    <t>45133</t>
  </si>
  <si>
    <t>144 Bowers Ave.</t>
  </si>
  <si>
    <t>HIGHLAND COUNTY</t>
  </si>
  <si>
    <t>49495.5</t>
  </si>
  <si>
    <t>49561</t>
  </si>
  <si>
    <t>40898.7</t>
  </si>
  <si>
    <t>41735.8</t>
  </si>
  <si>
    <t>45665.6</t>
  </si>
  <si>
    <t>53043.5</t>
  </si>
  <si>
    <t>50278.4</t>
  </si>
  <si>
    <t>61616.5</t>
  </si>
  <si>
    <t>60478.8</t>
  </si>
  <si>
    <t>110000334718</t>
  </si>
  <si>
    <t>Piramal Critical Care</t>
  </si>
  <si>
    <t>18017</t>
  </si>
  <si>
    <t>3950 SCHELDEN CIRCLE</t>
  </si>
  <si>
    <t>110009595517</t>
  </si>
  <si>
    <t>Plains LPG Services, L.P. - Rapid River Terminal</t>
  </si>
  <si>
    <t>RAPID RIVER</t>
  </si>
  <si>
    <t>49878</t>
  </si>
  <si>
    <t>10955  US HWY 41 RAPID RIVER PROPANE</t>
  </si>
  <si>
    <t>5721845</t>
  </si>
  <si>
    <t>110014420732</t>
  </si>
  <si>
    <t>Plains Marketing Canada LP</t>
  </si>
  <si>
    <t>333 Clay Street, Ste. 1600</t>
  </si>
  <si>
    <t>834680</t>
  </si>
  <si>
    <t>497289</t>
  </si>
  <si>
    <t>743626</t>
  </si>
  <si>
    <t>1977536</t>
  </si>
  <si>
    <t>2328208</t>
  </si>
  <si>
    <t>2183767</t>
  </si>
  <si>
    <t>1913687</t>
  </si>
  <si>
    <t>486855</t>
  </si>
  <si>
    <t>512618</t>
  </si>
  <si>
    <t>5829936.6</t>
  </si>
  <si>
    <t>5400378.7</t>
  </si>
  <si>
    <t>4888693.1</t>
  </si>
  <si>
    <t>4330922</t>
  </si>
  <si>
    <t>4403673.3</t>
  </si>
  <si>
    <t>923659.3</t>
  </si>
  <si>
    <t>Porsche Cars North America Inc</t>
  </si>
  <si>
    <t>One Porsche Drive</t>
  </si>
  <si>
    <t>3637928</t>
  </si>
  <si>
    <t>3329602</t>
  </si>
  <si>
    <t>3343469.6</t>
  </si>
  <si>
    <t>2857805.3</t>
  </si>
  <si>
    <t>3327468.5</t>
  </si>
  <si>
    <t>3116809.7</t>
  </si>
  <si>
    <t>2722353.6</t>
  </si>
  <si>
    <t>3072956.1</t>
  </si>
  <si>
    <t>3490645.7</t>
  </si>
  <si>
    <t>110038158604</t>
  </si>
  <si>
    <t>Danbury</t>
  </si>
  <si>
    <t>06810</t>
  </si>
  <si>
    <t>10 Reverview Drive</t>
  </si>
  <si>
    <t>8628506.4</t>
  </si>
  <si>
    <t>7185178.4</t>
  </si>
  <si>
    <t>5950183.7</t>
  </si>
  <si>
    <t>6361314.1</t>
  </si>
  <si>
    <t>6543001.9</t>
  </si>
  <si>
    <t>6072560.2</t>
  </si>
  <si>
    <t>6552904.7</t>
  </si>
  <si>
    <t>8270299.8</t>
  </si>
  <si>
    <t>8931981.9</t>
  </si>
  <si>
    <t>110043794169</t>
  </si>
  <si>
    <t>Public Service Company of Colorado</t>
  </si>
  <si>
    <t>1800 Larimer Street</t>
  </si>
  <si>
    <t>14353564.8</t>
  </si>
  <si>
    <t>13427503.8</t>
  </si>
  <si>
    <t>12795938.9</t>
  </si>
  <si>
    <t>11894331.5</t>
  </si>
  <si>
    <t>12007309.1</t>
  </si>
  <si>
    <t>12335544.10304</t>
  </si>
  <si>
    <t>12144747.0472</t>
  </si>
  <si>
    <t>11167802.5</t>
  </si>
  <si>
    <t>11993173</t>
  </si>
  <si>
    <t>110043790092</t>
  </si>
  <si>
    <t>Puget Sound Energy LDC</t>
  </si>
  <si>
    <t>98004</t>
  </si>
  <si>
    <t>10885 NE 4th St</t>
  </si>
  <si>
    <t>6517558.5</t>
  </si>
  <si>
    <t>6398187.4</t>
  </si>
  <si>
    <t>6684981.9</t>
  </si>
  <si>
    <t>5972272.1</t>
  </si>
  <si>
    <t>5706869.1</t>
  </si>
  <si>
    <t>5669528.4</t>
  </si>
  <si>
    <t>5856818.7</t>
  </si>
  <si>
    <t>6067451.9</t>
  </si>
  <si>
    <t>4945569.6</t>
  </si>
  <si>
    <t>110070069505</t>
  </si>
  <si>
    <t>Quality Chemical International Inc</t>
  </si>
  <si>
    <t>Midland Park</t>
  </si>
  <si>
    <t>08432</t>
  </si>
  <si>
    <t>24 Godwin Ave</t>
  </si>
  <si>
    <t>165280.7</t>
  </si>
  <si>
    <t>118268.6</t>
  </si>
  <si>
    <t>49943.4</t>
  </si>
  <si>
    <t>RGAS LLC</t>
  </si>
  <si>
    <t>110054095402</t>
  </si>
  <si>
    <t>RIL USA Inc</t>
  </si>
  <si>
    <t>2000 W Sam Houston Pkwy</t>
  </si>
  <si>
    <t>RLX REFRIGERANTS</t>
  </si>
  <si>
    <t>Fort lauderdale</t>
  </si>
  <si>
    <t>33301</t>
  </si>
  <si>
    <t>401E las Olas Blvd suite 1880</t>
  </si>
  <si>
    <t>110070225661</t>
  </si>
  <si>
    <t>RMS of GEORGIA, LLC</t>
  </si>
  <si>
    <t>ALPHARETTA</t>
  </si>
  <si>
    <t>30004</t>
  </si>
  <si>
    <t>610 MCFARLAND 400 DRIVE</t>
  </si>
  <si>
    <t>110043800438</t>
  </si>
  <si>
    <t>ROANOKE GAS COMPANY</t>
  </si>
  <si>
    <t>24016</t>
  </si>
  <si>
    <t>519 KIMBALL AVENUE</t>
  </si>
  <si>
    <t>500850.8</t>
  </si>
  <si>
    <t>504706.9</t>
  </si>
  <si>
    <t>456853.8</t>
  </si>
  <si>
    <t>476522.9</t>
  </si>
  <si>
    <t>493855.2</t>
  </si>
  <si>
    <t>541040.7</t>
  </si>
  <si>
    <t>508629.7</t>
  </si>
  <si>
    <t>458001.5</t>
  </si>
  <si>
    <t>494960.3</t>
  </si>
  <si>
    <t>Reclamation Technologies Inc DBA A-Gas Americas</t>
  </si>
  <si>
    <t>1100 Haskins Road</t>
  </si>
  <si>
    <t>111562</t>
  </si>
  <si>
    <t>105509.5</t>
  </si>
  <si>
    <t>103222.7</t>
  </si>
  <si>
    <t>255331.9</t>
  </si>
  <si>
    <t>217065.9</t>
  </si>
  <si>
    <t>261468.5</t>
  </si>
  <si>
    <t>253844.4</t>
  </si>
  <si>
    <t>273110</t>
  </si>
  <si>
    <t>255942.2</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</si>
  <si>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</si>
  <si>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</si>
  <si>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</si>
  <si>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</si>
  <si>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</si>
  <si>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</si>
  <si>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</si>
  <si>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</si>
  <si>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</si>
  <si>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</si>
  <si>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</si>
  <si>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</si>
  <si>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</si>
  <si>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</si>
  <si>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43398.9</t>
  </si>
  <si>
    <t>46960.4</t>
  </si>
  <si>
    <t>36884.5</t>
  </si>
  <si>
    <t>36739.7</t>
  </si>
  <si>
    <t>38429.5</t>
  </si>
  <si>
    <t>43897.2</t>
  </si>
  <si>
    <t>24813.7</t>
  </si>
  <si>
    <t>36531.8</t>
  </si>
  <si>
    <t>37173.7</t>
  </si>
  <si>
    <t>110070069815</t>
  </si>
  <si>
    <t>Rio Energy International, Inc.</t>
  </si>
  <si>
    <t>5718 Westheimer Road Suite 1806</t>
  </si>
  <si>
    <t>2729077.34</t>
  </si>
  <si>
    <t>2308566</t>
  </si>
  <si>
    <t>1253287.65</t>
  </si>
  <si>
    <t>2060555.2</t>
  </si>
  <si>
    <t>1164534.8</t>
  </si>
  <si>
    <t>1230347.6</t>
  </si>
  <si>
    <t>1160652.3</t>
  </si>
  <si>
    <t>970719.1</t>
  </si>
  <si>
    <t>1011006</t>
  </si>
  <si>
    <t>751827.3</t>
  </si>
  <si>
    <t>927493.4</t>
  </si>
  <si>
    <t>1082974.6</t>
  </si>
  <si>
    <t>867529.8</t>
  </si>
  <si>
    <t>34613851.2</t>
  </si>
  <si>
    <t>32395939.6</t>
  </si>
  <si>
    <t>33125451.3263</t>
  </si>
  <si>
    <t>28563735.7</t>
  </si>
  <si>
    <t>30746334</t>
  </si>
  <si>
    <t>27961196</t>
  </si>
  <si>
    <t>30076514</t>
  </si>
  <si>
    <t>26930055</t>
  </si>
  <si>
    <t>29975413.73</t>
  </si>
  <si>
    <t>3321692.4</t>
  </si>
  <si>
    <t>4257668.5</t>
  </si>
  <si>
    <t>2744173.6</t>
  </si>
  <si>
    <t>1549964.2</t>
  </si>
  <si>
    <t>3248820.4</t>
  </si>
  <si>
    <t>3214183.9</t>
  </si>
  <si>
    <t>2774259.1</t>
  </si>
  <si>
    <t>2610148.2</t>
  </si>
  <si>
    <t>2808871</t>
  </si>
  <si>
    <t>2868775.6</t>
  </si>
  <si>
    <t>2728400.9</t>
  </si>
  <si>
    <t>2409330.4</t>
  </si>
  <si>
    <t>2623846.3</t>
  </si>
  <si>
    <t>110043784054</t>
  </si>
  <si>
    <t>Rock Energy Cooperative</t>
  </si>
  <si>
    <t>Janesville</t>
  </si>
  <si>
    <t>2815 Kennedy Rd.</t>
  </si>
  <si>
    <t>89883.3</t>
  </si>
  <si>
    <t>88962.2</t>
  </si>
  <si>
    <t>80668</t>
  </si>
  <si>
    <t>76151.2</t>
  </si>
  <si>
    <t>79401.5</t>
  </si>
  <si>
    <t>91231.8</t>
  </si>
  <si>
    <t>85664.7</t>
  </si>
  <si>
    <t>70061</t>
  </si>
  <si>
    <t>79366.1</t>
  </si>
  <si>
    <t>110059688903</t>
  </si>
  <si>
    <t>Rolympus (US) Commodities Group, LLC</t>
  </si>
  <si>
    <t>4383915.3833</t>
  </si>
  <si>
    <t>2338033.9099</t>
  </si>
  <si>
    <t>501239.9486914</t>
  </si>
  <si>
    <t>110070716048</t>
  </si>
  <si>
    <t>Rowdy Jewell Gas Plant</t>
  </si>
  <si>
    <t>404 Frontage Road</t>
  </si>
  <si>
    <t>110043972216</t>
  </si>
  <si>
    <t>Russellville Gas Board</t>
  </si>
  <si>
    <t>35654</t>
  </si>
  <si>
    <t>1296 Walnut Gate Road</t>
  </si>
  <si>
    <t>39357.1</t>
  </si>
  <si>
    <t>38929.5</t>
  </si>
  <si>
    <t>37901.8</t>
  </si>
  <si>
    <t>35831.9</t>
  </si>
  <si>
    <t>35738.9</t>
  </si>
  <si>
    <t>37459.1</t>
  </si>
  <si>
    <t>38261.3</t>
  </si>
  <si>
    <t>32604.8</t>
  </si>
  <si>
    <t>34145.3</t>
  </si>
  <si>
    <t>110000308471</t>
  </si>
  <si>
    <t>2500 CityWest Blvd, Suite 100</t>
  </si>
  <si>
    <t>110043785570</t>
  </si>
  <si>
    <t>SAN DIEGO GAS &amp; ELECTRIC (LDC)</t>
  </si>
  <si>
    <t xml:space="preserve">8316 CENTURY PARK CT  </t>
  </si>
  <si>
    <t>4689231.8</t>
  </si>
  <si>
    <t>4745919.6</t>
  </si>
  <si>
    <t>6074925</t>
  </si>
  <si>
    <t>5922712.2</t>
  </si>
  <si>
    <t>6789234</t>
  </si>
  <si>
    <t>6446831.6</t>
  </si>
  <si>
    <t>7318319.1</t>
  </si>
  <si>
    <t>7597733</t>
  </si>
  <si>
    <t>6165385.4</t>
  </si>
  <si>
    <t>12113925.01</t>
  </si>
  <si>
    <t>11811691.44</t>
  </si>
  <si>
    <t>12200738.46</t>
  </si>
  <si>
    <t>12824674.76</t>
  </si>
  <si>
    <t>12875935.76</t>
  </si>
  <si>
    <t>12580967.6572851</t>
  </si>
  <si>
    <t>12259658</t>
  </si>
  <si>
    <t>12725365</t>
  </si>
  <si>
    <t>10257124</t>
  </si>
  <si>
    <t>2274108</t>
  </si>
  <si>
    <t>2351613</t>
  </si>
  <si>
    <t>2426901</t>
  </si>
  <si>
    <t>2294866</t>
  </si>
  <si>
    <t>2388846</t>
  </si>
  <si>
    <t>2182623</t>
  </si>
  <si>
    <t>2179588.8</t>
  </si>
  <si>
    <t>2315769.1</t>
  </si>
  <si>
    <t>2184547</t>
  </si>
  <si>
    <t>110043808270</t>
  </si>
  <si>
    <t>SCE&amp;G Gas Operations</t>
  </si>
  <si>
    <t>220 Operations Way</t>
  </si>
  <si>
    <t>3632520</t>
  </si>
  <si>
    <t>3660248.4</t>
  </si>
  <si>
    <t>3514697.9</t>
  </si>
  <si>
    <t>3487595</t>
  </si>
  <si>
    <t>3365577</t>
  </si>
  <si>
    <t>3575367.1</t>
  </si>
  <si>
    <t>3182417.7</t>
  </si>
  <si>
    <t>3652654.4</t>
  </si>
  <si>
    <t>3213471.7</t>
  </si>
  <si>
    <t>110007175190</t>
  </si>
  <si>
    <t>SCHAFER COMPRESSOR STATION</t>
  </si>
  <si>
    <t>110043785623</t>
  </si>
  <si>
    <t>SEMCO Energy Gas Company</t>
  </si>
  <si>
    <t>Port Huron</t>
  </si>
  <si>
    <t>1411 Third St, Suite A</t>
  </si>
  <si>
    <t>3570522.7</t>
  </si>
  <si>
    <t>3485722.9</t>
  </si>
  <si>
    <t>3218280.1</t>
  </si>
  <si>
    <t>3091754.6</t>
  </si>
  <si>
    <t>3214854.5</t>
  </si>
  <si>
    <t>3436237.5</t>
  </si>
  <si>
    <t>3224700.43</t>
  </si>
  <si>
    <t>2753625.4</t>
  </si>
  <si>
    <t>3003245.1</t>
  </si>
  <si>
    <t>10444462.933672</t>
  </si>
  <si>
    <t>9271463.5667103</t>
  </si>
  <si>
    <t>11411976.1763521</t>
  </si>
  <si>
    <t>11955947.85601</t>
  </si>
  <si>
    <t>11588646.6265845</t>
  </si>
  <si>
    <t>12283987.4650076</t>
  </si>
  <si>
    <t>11577861.8902806</t>
  </si>
  <si>
    <t>11104613.8387716</t>
  </si>
  <si>
    <t>38638488.9552362</t>
  </si>
  <si>
    <t>43808481.1082845</t>
  </si>
  <si>
    <t>40589326.628409</t>
  </si>
  <si>
    <t>46110399.6442534</t>
  </si>
  <si>
    <t>45011911.62</t>
  </si>
  <si>
    <t>46620507.3454846</t>
  </si>
  <si>
    <t>48819168.6688303</t>
  </si>
  <si>
    <t>28020855.4</t>
  </si>
  <si>
    <t>39915546</t>
  </si>
  <si>
    <t>19481639.1</t>
  </si>
  <si>
    <t>20326491.8</t>
  </si>
  <si>
    <t>15539436.2</t>
  </si>
  <si>
    <t>19226223.3</t>
  </si>
  <si>
    <t>18446643.2</t>
  </si>
  <si>
    <t>17628619.6</t>
  </si>
  <si>
    <t>18653529.1</t>
  </si>
  <si>
    <t>20162848.1</t>
  </si>
  <si>
    <t>16903577</t>
  </si>
  <si>
    <t>4389003.9</t>
  </si>
  <si>
    <t>5024855.8</t>
  </si>
  <si>
    <t>4860857.6</t>
  </si>
  <si>
    <t>5148956.5</t>
  </si>
  <si>
    <t>6127513.7</t>
  </si>
  <si>
    <t>6202643.7</t>
  </si>
  <si>
    <t>5867789.5</t>
  </si>
  <si>
    <t>8102466.3</t>
  </si>
  <si>
    <t>7601646.1</t>
  </si>
  <si>
    <t>110021351026</t>
  </si>
  <si>
    <t>SIERRA PACIFIC POWER COMPANY d/b/a NV ENERGY Natural Gas Distribution</t>
  </si>
  <si>
    <t>RENO</t>
  </si>
  <si>
    <t>89511</t>
  </si>
  <si>
    <t>6100 NEIL ROAD</t>
  </si>
  <si>
    <t>1716633.4</t>
  </si>
  <si>
    <t>1519167.3</t>
  </si>
  <si>
    <t>1283072.8</t>
  </si>
  <si>
    <t>1161317.3</t>
  </si>
  <si>
    <t>1098444.9</t>
  </si>
  <si>
    <t>1095401.5</t>
  </si>
  <si>
    <t>1280276.6</t>
  </si>
  <si>
    <t>1089971</t>
  </si>
  <si>
    <t>954427.4</t>
  </si>
  <si>
    <t>406161</t>
  </si>
  <si>
    <t>358797</t>
  </si>
  <si>
    <t>355370</t>
  </si>
  <si>
    <t>387419</t>
  </si>
  <si>
    <t>391769.3006451</t>
  </si>
  <si>
    <t>347337.7579752</t>
  </si>
  <si>
    <t>307442</t>
  </si>
  <si>
    <t>350573.1911468</t>
  </si>
  <si>
    <t>232030.7</t>
  </si>
  <si>
    <t>3128443</t>
  </si>
  <si>
    <t>3280909</t>
  </si>
  <si>
    <t>3082717</t>
  </si>
  <si>
    <t>2837132</t>
  </si>
  <si>
    <t>3090723</t>
  </si>
  <si>
    <t>3232601</t>
  </si>
  <si>
    <t>2961101</t>
  </si>
  <si>
    <t>3203901</t>
  </si>
  <si>
    <t>11403880</t>
  </si>
  <si>
    <t>10141586</t>
  </si>
  <si>
    <t>11333948</t>
  </si>
  <si>
    <t>11502182</t>
  </si>
  <si>
    <t>10551820</t>
  </si>
  <si>
    <t>9417437</t>
  </si>
  <si>
    <t>9981105</t>
  </si>
  <si>
    <t>11035952</t>
  </si>
  <si>
    <t>8084894</t>
  </si>
  <si>
    <t>110043783199</t>
  </si>
  <si>
    <t>SIOUX CENTER MUNICIPAL NATURAL GAS UTILITY</t>
  </si>
  <si>
    <t>335 1ST AVE nw</t>
  </si>
  <si>
    <t>78385.8</t>
  </si>
  <si>
    <t>91159.1</t>
  </si>
  <si>
    <t>98384.7</t>
  </si>
  <si>
    <t>85587.6</t>
  </si>
  <si>
    <t>87689.6</t>
  </si>
  <si>
    <t>90811.7</t>
  </si>
  <si>
    <t>92248.7</t>
  </si>
  <si>
    <t>79762.9</t>
  </si>
  <si>
    <t>87860.7</t>
  </si>
  <si>
    <t>SK Energy Americas Inc.</t>
  </si>
  <si>
    <t>77079</t>
  </si>
  <si>
    <t>11700 Katy Freeway Mailbox 121</t>
  </si>
  <si>
    <t>92937.146927</t>
  </si>
  <si>
    <t>418297.2</t>
  </si>
  <si>
    <t>673701.7</t>
  </si>
  <si>
    <t>498264.1</t>
  </si>
  <si>
    <t>529450.1</t>
  </si>
  <si>
    <t>683143.9</t>
  </si>
  <si>
    <t>763436.5</t>
  </si>
  <si>
    <t>743614.9</t>
  </si>
  <si>
    <t>738101.7</t>
  </si>
  <si>
    <t>660391.3</t>
  </si>
  <si>
    <t>516642</t>
  </si>
  <si>
    <t>501564</t>
  </si>
  <si>
    <t>53254</t>
  </si>
  <si>
    <t>85120.53</t>
  </si>
  <si>
    <t>95486</t>
  </si>
  <si>
    <t>110018967313</t>
  </si>
  <si>
    <t>SOUTHERN CALIFORNIA GAS CO End User Emissions (LDC)</t>
  </si>
  <si>
    <t>90013</t>
  </si>
  <si>
    <t>555 WEST 5TH STREET</t>
  </si>
  <si>
    <t>41168270.8</t>
  </si>
  <si>
    <t>39906816.7</t>
  </si>
  <si>
    <t>41758988.4</t>
  </si>
  <si>
    <t>42383346.4</t>
  </si>
  <si>
    <t>42863144.7</t>
  </si>
  <si>
    <t>44069135.5072</t>
  </si>
  <si>
    <t>45710389.1936</t>
  </si>
  <si>
    <t>46584491.9</t>
  </si>
  <si>
    <t>43737014.7</t>
  </si>
  <si>
    <t>194385</t>
  </si>
  <si>
    <t>182017.9</t>
  </si>
  <si>
    <t>139083.2</t>
  </si>
  <si>
    <t>139166.6</t>
  </si>
  <si>
    <t>85103.931</t>
  </si>
  <si>
    <t>36879.184</t>
  </si>
  <si>
    <t>5658.409</t>
  </si>
  <si>
    <t>33948</t>
  </si>
  <si>
    <t>72724</t>
  </si>
  <si>
    <t>3881631</t>
  </si>
  <si>
    <t>3089806</t>
  </si>
  <si>
    <t>3249081</t>
  </si>
  <si>
    <t>2362479</t>
  </si>
  <si>
    <t>1627196</t>
  </si>
  <si>
    <t>110043805148</t>
  </si>
  <si>
    <t>ST. CROIX VALLEY NATURAL GAS CO.</t>
  </si>
  <si>
    <t>RIVER FALLS</t>
  </si>
  <si>
    <t>54022</t>
  </si>
  <si>
    <t>415 S. SECOND ST.</t>
  </si>
  <si>
    <t>74574.8</t>
  </si>
  <si>
    <t>71783.8</t>
  </si>
  <si>
    <t>65894.4</t>
  </si>
  <si>
    <t>61106.6</t>
  </si>
  <si>
    <t>59762.3</t>
  </si>
  <si>
    <t>69219.5</t>
  </si>
  <si>
    <t>66390.4</t>
  </si>
  <si>
    <t>54000.4</t>
  </si>
  <si>
    <t>59833.1</t>
  </si>
  <si>
    <t>106104.7</t>
  </si>
  <si>
    <t>107195</t>
  </si>
  <si>
    <t>106233.3</t>
  </si>
  <si>
    <t>119297.7</t>
  </si>
  <si>
    <t>131581.6</t>
  </si>
  <si>
    <t>120436.3</t>
  </si>
  <si>
    <t>46093.1</t>
  </si>
  <si>
    <t>13176537</t>
  </si>
  <si>
    <t>14261748</t>
  </si>
  <si>
    <t>13986709</t>
  </si>
  <si>
    <t>13402493</t>
  </si>
  <si>
    <t>14490335</t>
  </si>
  <si>
    <t>13699455</t>
  </si>
  <si>
    <t>13676186</t>
  </si>
  <si>
    <t>13690853</t>
  </si>
  <si>
    <t>110013058494</t>
  </si>
  <si>
    <t>SUPERIOR WATER, LIGHT and POWER COMPANY</t>
  </si>
  <si>
    <t>2915 HILL AVENUE</t>
  </si>
  <si>
    <t>170181.3</t>
  </si>
  <si>
    <t>180339.4</t>
  </si>
  <si>
    <t>211715.6</t>
  </si>
  <si>
    <t>198242.5</t>
  </si>
  <si>
    <t>107394</t>
  </si>
  <si>
    <t>150879.3</t>
  </si>
  <si>
    <t>153839.9</t>
  </si>
  <si>
    <t>127287.7</t>
  </si>
  <si>
    <t>114544.5</t>
  </si>
  <si>
    <t>36406875</t>
  </si>
  <si>
    <t>38464788</t>
  </si>
  <si>
    <t>37175877.4248</t>
  </si>
  <si>
    <t>38871446.4683</t>
  </si>
  <si>
    <t>37553512.8776</t>
  </si>
  <si>
    <t>36590971.4091</t>
  </si>
  <si>
    <t>33093191.0974</t>
  </si>
  <si>
    <t>37541357.3</t>
  </si>
  <si>
    <t>35051371</t>
  </si>
  <si>
    <t>110020889920</t>
  </si>
  <si>
    <t>Samsung Electronics Co., Ltd.</t>
  </si>
  <si>
    <t>Pine Brook</t>
  </si>
  <si>
    <t>07058</t>
  </si>
  <si>
    <t>19D Chapin Rd</t>
  </si>
  <si>
    <t>Sandpiper Energy</t>
  </si>
  <si>
    <t>39080.1</t>
  </si>
  <si>
    <t>31485.5</t>
  </si>
  <si>
    <t>10214.7</t>
  </si>
  <si>
    <t>Scales N Stuff</t>
  </si>
  <si>
    <t>4912 W Knox St STE 100</t>
  </si>
  <si>
    <t>110043784269</t>
  </si>
  <si>
    <t>Scottsboro Water, Sewer and Gas Board</t>
  </si>
  <si>
    <t>404 E. Willow St.</t>
  </si>
  <si>
    <t>40498.5</t>
  </si>
  <si>
    <t>44978.4</t>
  </si>
  <si>
    <t>39888.2</t>
  </si>
  <si>
    <t>40447.4</t>
  </si>
  <si>
    <t>42480.4</t>
  </si>
  <si>
    <t>43798.7</t>
  </si>
  <si>
    <t>43043.3</t>
  </si>
  <si>
    <t>40251.7</t>
  </si>
  <si>
    <t>44714.9</t>
  </si>
  <si>
    <t>Seminole Fractionator</t>
  </si>
  <si>
    <t>8118575.4</t>
  </si>
  <si>
    <t>6682819.3</t>
  </si>
  <si>
    <t>8130044.5</t>
  </si>
  <si>
    <t>8121207.8</t>
  </si>
  <si>
    <t>8097149.9</t>
  </si>
  <si>
    <t>7643007.2</t>
  </si>
  <si>
    <t>8541880</t>
  </si>
  <si>
    <t>9339006.3</t>
  </si>
  <si>
    <t>9159926.7</t>
  </si>
  <si>
    <t>110043805175</t>
  </si>
  <si>
    <t>Sevier County Utility District</t>
  </si>
  <si>
    <t>Sevierville</t>
  </si>
  <si>
    <t>37862</t>
  </si>
  <si>
    <t>420 Robert Henderson Rd</t>
  </si>
  <si>
    <t>SEVIER COUNTY</t>
  </si>
  <si>
    <t>107097.3</t>
  </si>
  <si>
    <t>108318.1</t>
  </si>
  <si>
    <t>94863.1</t>
  </si>
  <si>
    <t>99599.9</t>
  </si>
  <si>
    <t>97431.7</t>
  </si>
  <si>
    <t>104845.6</t>
  </si>
  <si>
    <t>101521.8</t>
  </si>
  <si>
    <t>89526.2</t>
  </si>
  <si>
    <t>94067.6</t>
  </si>
  <si>
    <t>Shell Chemical LP</t>
  </si>
  <si>
    <t>150 North Dairy Ashford Road</t>
  </si>
  <si>
    <t>63498.0798725</t>
  </si>
  <si>
    <t>65324.8561929</t>
  </si>
  <si>
    <t>44910.7606196</t>
  </si>
  <si>
    <t>98621.9648141</t>
  </si>
  <si>
    <t>160265.1012617</t>
  </si>
  <si>
    <t>116592.3424716</t>
  </si>
  <si>
    <t>123973.1779328</t>
  </si>
  <si>
    <t>Shell Deer Park Refinery Exporter</t>
  </si>
  <si>
    <t>Deer Park</t>
  </si>
  <si>
    <t>5900 Hwy 225 East</t>
  </si>
  <si>
    <t>110010655629</t>
  </si>
  <si>
    <t>Shell Oil Products US</t>
  </si>
  <si>
    <t>1000 Main 14th floor</t>
  </si>
  <si>
    <t>1037112</t>
  </si>
  <si>
    <t>1493948.6</t>
  </si>
  <si>
    <t>2703718.4</t>
  </si>
  <si>
    <t>6473921.1</t>
  </si>
  <si>
    <t>8226751.8</t>
  </si>
  <si>
    <t>9263279.1</t>
  </si>
  <si>
    <t>9387107.489769</t>
  </si>
  <si>
    <t>8192300.5</t>
  </si>
  <si>
    <t>Shell Trading (US) Company</t>
  </si>
  <si>
    <t>1000 Main St.</t>
  </si>
  <si>
    <t>45981489.1</t>
  </si>
  <si>
    <t>48706115.1</t>
  </si>
  <si>
    <t>44735582</t>
  </si>
  <si>
    <t>38736585.3</t>
  </si>
  <si>
    <t>45532080.7</t>
  </si>
  <si>
    <t>34561296</t>
  </si>
  <si>
    <t>32446570</t>
  </si>
  <si>
    <t>24708728</t>
  </si>
  <si>
    <t>110005274201</t>
  </si>
  <si>
    <t>Siemens Energy, Inc.</t>
  </si>
  <si>
    <t>Orlando</t>
  </si>
  <si>
    <t>32826</t>
  </si>
  <si>
    <t>4400 Alafaya Trail</t>
  </si>
  <si>
    <t>110057653427</t>
  </si>
  <si>
    <t>Siemens Industry, Inc</t>
  </si>
  <si>
    <t>Wendell</t>
  </si>
  <si>
    <t>27591</t>
  </si>
  <si>
    <t>7000 Siemens Road</t>
  </si>
  <si>
    <t>1193002.9</t>
  </si>
  <si>
    <t>1371788.8</t>
  </si>
  <si>
    <t>1355145.7</t>
  </si>
  <si>
    <t>1478828.6</t>
  </si>
  <si>
    <t>1402870.1</t>
  </si>
  <si>
    <t>1847338.8</t>
  </si>
  <si>
    <t>1890658.7</t>
  </si>
  <si>
    <t>1786850.5</t>
  </si>
  <si>
    <t>1931862.5</t>
  </si>
  <si>
    <t>1533315</t>
  </si>
  <si>
    <t>1462880</t>
  </si>
  <si>
    <t>1491801</t>
  </si>
  <si>
    <t>1269772</t>
  </si>
  <si>
    <t>1412011.8608595</t>
  </si>
  <si>
    <t>1498458.9337099</t>
  </si>
  <si>
    <t>1510377.3626518</t>
  </si>
  <si>
    <t>1250894.7676575</t>
  </si>
  <si>
    <t>950695</t>
  </si>
  <si>
    <t>110027632471</t>
  </si>
  <si>
    <t>Smyrna Natural Gas</t>
  </si>
  <si>
    <t>Smyrna</t>
  </si>
  <si>
    <t>315 S Lowry</t>
  </si>
  <si>
    <t>129214.7</t>
  </si>
  <si>
    <t>144215.4</t>
  </si>
  <si>
    <t>130427.3</t>
  </si>
  <si>
    <t>135217.7</t>
  </si>
  <si>
    <t>131880.7</t>
  </si>
  <si>
    <t>152691</t>
  </si>
  <si>
    <t>137463.8</t>
  </si>
  <si>
    <t>110035814134</t>
  </si>
  <si>
    <t>Solvay Fluorides LLC</t>
  </si>
  <si>
    <t>77098</t>
  </si>
  <si>
    <t>3737 Buffalo Speedway.</t>
  </si>
  <si>
    <t>110070081761</t>
  </si>
  <si>
    <t>Somerset Gas Service</t>
  </si>
  <si>
    <t>306 East Mount Vernon</t>
  </si>
  <si>
    <t>36958.3</t>
  </si>
  <si>
    <t>39426.9</t>
  </si>
  <si>
    <t>45951.9</t>
  </si>
  <si>
    <t>52847</t>
  </si>
  <si>
    <t>49086.2</t>
  </si>
  <si>
    <t>54466.6</t>
  </si>
  <si>
    <t>55535.2</t>
  </si>
  <si>
    <t>47631.1</t>
  </si>
  <si>
    <t>46772.3</t>
  </si>
  <si>
    <t>110043813647</t>
  </si>
  <si>
    <t>Somerville Natural Gas</t>
  </si>
  <si>
    <t>Somerville</t>
  </si>
  <si>
    <t>38068</t>
  </si>
  <si>
    <t>13085 North Main Street</t>
  </si>
  <si>
    <t>39379.2</t>
  </si>
  <si>
    <t>37545.5</t>
  </si>
  <si>
    <t>27819</t>
  </si>
  <si>
    <t>29444.6</t>
  </si>
  <si>
    <t>26758.9</t>
  </si>
  <si>
    <t>34481.2</t>
  </si>
  <si>
    <t>28567.3</t>
  </si>
  <si>
    <t>23155.4</t>
  </si>
  <si>
    <t>28254.9</t>
  </si>
  <si>
    <t>110055511450</t>
  </si>
  <si>
    <t>South Alabama Gas District</t>
  </si>
  <si>
    <t>Evergreen</t>
  </si>
  <si>
    <t>36401</t>
  </si>
  <si>
    <t>714 West Front Street</t>
  </si>
  <si>
    <t>CONECUH COUNTY</t>
  </si>
  <si>
    <t>231843.3</t>
  </si>
  <si>
    <t>231638.6</t>
  </si>
  <si>
    <t>198799.9</t>
  </si>
  <si>
    <t>140875.2</t>
  </si>
  <si>
    <t>32448.4</t>
  </si>
  <si>
    <t>43178.9</t>
  </si>
  <si>
    <t>31029.1</t>
  </si>
  <si>
    <t>22904</t>
  </si>
  <si>
    <t>22961.1</t>
  </si>
  <si>
    <t>110032830596</t>
  </si>
  <si>
    <t>South Coast Gas Co., Inc.</t>
  </si>
  <si>
    <t>Raceland</t>
  </si>
  <si>
    <t>70394</t>
  </si>
  <si>
    <t>4076 Hwy 1</t>
  </si>
  <si>
    <t>40444.7</t>
  </si>
  <si>
    <t>47401.9</t>
  </si>
  <si>
    <t>41327.7</t>
  </si>
  <si>
    <t>41534.4</t>
  </si>
  <si>
    <t>41946.9</t>
  </si>
  <si>
    <t>49026.5</t>
  </si>
  <si>
    <t>43563.8</t>
  </si>
  <si>
    <t>37878.2</t>
  </si>
  <si>
    <t>44397.6</t>
  </si>
  <si>
    <t>110043791741</t>
  </si>
  <si>
    <t>South Jersey Gas Company</t>
  </si>
  <si>
    <t>Folsom</t>
  </si>
  <si>
    <t>08037</t>
  </si>
  <si>
    <t>One South Jersey Plaza</t>
  </si>
  <si>
    <t>3007557.2</t>
  </si>
  <si>
    <t>3139694</t>
  </si>
  <si>
    <t>2941108.2</t>
  </si>
  <si>
    <t>3091788.7</t>
  </si>
  <si>
    <t>3220531.5</t>
  </si>
  <si>
    <t>3562157.3</t>
  </si>
  <si>
    <t>3299234.9</t>
  </si>
  <si>
    <t>3031124.5</t>
  </si>
  <si>
    <t>3100915.5</t>
  </si>
  <si>
    <t>110030333333</t>
  </si>
  <si>
    <t>Southern Connecticut Gas Company</t>
  </si>
  <si>
    <t>06477</t>
  </si>
  <si>
    <t>60 Marsh Hill Rd</t>
  </si>
  <si>
    <t>5558651.6</t>
  </si>
  <si>
    <t>4821113.5</t>
  </si>
  <si>
    <t>3984422.6</t>
  </si>
  <si>
    <t>4371758.8</t>
  </si>
  <si>
    <t>4421735.1</t>
  </si>
  <si>
    <t>4130593.8</t>
  </si>
  <si>
    <t>4015106.1</t>
  </si>
  <si>
    <t>4151070.2</t>
  </si>
  <si>
    <t>4309416.4</t>
  </si>
  <si>
    <t>Southern Indiana Gas &amp; Electric Company</t>
  </si>
  <si>
    <t>47711</t>
  </si>
  <si>
    <t>One Vectren Square</t>
  </si>
  <si>
    <t>2154258.9</t>
  </si>
  <si>
    <t>2309240.4</t>
  </si>
  <si>
    <t>2001796.6</t>
  </si>
  <si>
    <t>2355454.5</t>
  </si>
  <si>
    <t>2350768.3</t>
  </si>
  <si>
    <t>2279813.2</t>
  </si>
  <si>
    <t>2218007.1</t>
  </si>
  <si>
    <t>2034436.2</t>
  </si>
  <si>
    <t>1842741.1</t>
  </si>
  <si>
    <t>110042747347</t>
  </si>
  <si>
    <t>Southern Missouri Natural Gas, LP</t>
  </si>
  <si>
    <t>Mountain Grove</t>
  </si>
  <si>
    <t>65711</t>
  </si>
  <si>
    <t>500 W 19th Street</t>
  </si>
  <si>
    <t>WRIGHT</t>
  </si>
  <si>
    <t>108519.2</t>
  </si>
  <si>
    <t>110043971388</t>
  </si>
  <si>
    <t>Southern Public Service Co.</t>
  </si>
  <si>
    <t>Milton</t>
  </si>
  <si>
    <t>25541</t>
  </si>
  <si>
    <t>1075 Main Street</t>
  </si>
  <si>
    <t>39708.9</t>
  </si>
  <si>
    <t>34535.8</t>
  </si>
  <si>
    <t>34490.8</t>
  </si>
  <si>
    <t>36147.7</t>
  </si>
  <si>
    <t>39863.1</t>
  </si>
  <si>
    <t>37620.8</t>
  </si>
  <si>
    <t>32183.6</t>
  </si>
  <si>
    <t>36375</t>
  </si>
  <si>
    <t>110041642292</t>
  </si>
  <si>
    <t>Southwest Gas - Arizona</t>
  </si>
  <si>
    <t>89150</t>
  </si>
  <si>
    <t>5241 Spring Mountain Road</t>
  </si>
  <si>
    <t>4023274.7</t>
  </si>
  <si>
    <t>3564586.4</t>
  </si>
  <si>
    <t>3376024.6</t>
  </si>
  <si>
    <t>3403054.2</t>
  </si>
  <si>
    <t>3461887.3</t>
  </si>
  <si>
    <t>3330232.8</t>
  </si>
  <si>
    <t>3702144.6</t>
  </si>
  <si>
    <t>3528351.6</t>
  </si>
  <si>
    <t>3823201.9</t>
  </si>
  <si>
    <t>Southwest Gas - California</t>
  </si>
  <si>
    <t>825167.4</t>
  </si>
  <si>
    <t>727776.2</t>
  </si>
  <si>
    <t>707759.5</t>
  </si>
  <si>
    <t>697323.2</t>
  </si>
  <si>
    <t>678873.6</t>
  </si>
  <si>
    <t>623336.9</t>
  </si>
  <si>
    <t>745925.6</t>
  </si>
  <si>
    <t>699178.2</t>
  </si>
  <si>
    <t>844518.2</t>
  </si>
  <si>
    <t>Southwest Gas - Nevada</t>
  </si>
  <si>
    <t>Las vegas</t>
  </si>
  <si>
    <t>6779653.6</t>
  </si>
  <si>
    <t>6612461</t>
  </si>
  <si>
    <t>6049631.8</t>
  </si>
  <si>
    <t>6120835.6</t>
  </si>
  <si>
    <t>6333196.3</t>
  </si>
  <si>
    <t>5589183.8</t>
  </si>
  <si>
    <t>6585336.3</t>
  </si>
  <si>
    <t>6311529.3</t>
  </si>
  <si>
    <t>6241154.3</t>
  </si>
  <si>
    <t>110043796167</t>
  </si>
  <si>
    <t>Southwestern Virginia Gas Company</t>
  </si>
  <si>
    <t>24112</t>
  </si>
  <si>
    <t>208 Lester St</t>
  </si>
  <si>
    <t>103436.4</t>
  </si>
  <si>
    <t>101775.5</t>
  </si>
  <si>
    <t>88738.7</t>
  </si>
  <si>
    <t>79916.2</t>
  </si>
  <si>
    <t>76128.2</t>
  </si>
  <si>
    <t>84440.8</t>
  </si>
  <si>
    <t>79753.1</t>
  </si>
  <si>
    <t>70776.5</t>
  </si>
  <si>
    <t>71582.8</t>
  </si>
  <si>
    <t>110013693538</t>
  </si>
  <si>
    <t>Spire Alabama</t>
  </si>
  <si>
    <t>35203</t>
  </si>
  <si>
    <t>2101 6th Avenue North</t>
  </si>
  <si>
    <t>5860744.4</t>
  </si>
  <si>
    <t>5853055.4</t>
  </si>
  <si>
    <t>5072581.6</t>
  </si>
  <si>
    <t>5054596.1</t>
  </si>
  <si>
    <t>4740137</t>
  </si>
  <si>
    <t>4674338.6</t>
  </si>
  <si>
    <t>4317111.8</t>
  </si>
  <si>
    <t>3998205.6</t>
  </si>
  <si>
    <t>4114387.4</t>
  </si>
  <si>
    <t>110012233485</t>
  </si>
  <si>
    <t>Spire Gulf Coast</t>
  </si>
  <si>
    <t>36606</t>
  </si>
  <si>
    <t>2828 Dauphin St</t>
  </si>
  <si>
    <t>2361956.4</t>
  </si>
  <si>
    <t>2372807.8</t>
  </si>
  <si>
    <t>2111191.9</t>
  </si>
  <si>
    <t>2495482.2</t>
  </si>
  <si>
    <t>2601465.9</t>
  </si>
  <si>
    <t>2099084.572</t>
  </si>
  <si>
    <t>2264991.1304</t>
  </si>
  <si>
    <t>2339136.9</t>
  </si>
  <si>
    <t>2194802.7</t>
  </si>
  <si>
    <t>110054620692</t>
  </si>
  <si>
    <t>Spire Mississippi</t>
  </si>
  <si>
    <t>1614 West 4th Street</t>
  </si>
  <si>
    <t>151965.4</t>
  </si>
  <si>
    <t>153702.5</t>
  </si>
  <si>
    <t>136221.6</t>
  </si>
  <si>
    <t>136042.6</t>
  </si>
  <si>
    <t>150451.1</t>
  </si>
  <si>
    <t>167099.2</t>
  </si>
  <si>
    <t>158290.8</t>
  </si>
  <si>
    <t>144745.3</t>
  </si>
  <si>
    <t>158217.9</t>
  </si>
  <si>
    <t>110001453597</t>
  </si>
  <si>
    <t>Spire Missouri East</t>
  </si>
  <si>
    <t>63101</t>
  </si>
  <si>
    <t>700 Market Street</t>
  </si>
  <si>
    <t>5237638.8</t>
  </si>
  <si>
    <t>5330587.6</t>
  </si>
  <si>
    <t>4496026.8</t>
  </si>
  <si>
    <t>4628191.9</t>
  </si>
  <si>
    <t>4748727.1</t>
  </si>
  <si>
    <t>5437039.4</t>
  </si>
  <si>
    <t>5141649.4</t>
  </si>
  <si>
    <t>4077845.1</t>
  </si>
  <si>
    <t>4658045.1</t>
  </si>
  <si>
    <t>110070081894</t>
  </si>
  <si>
    <t>Spire Missouri West</t>
  </si>
  <si>
    <t>64129</t>
  </si>
  <si>
    <t>7500 E. 35th Terrace</t>
  </si>
  <si>
    <t>4594842.1</t>
  </si>
  <si>
    <t>4666477</t>
  </si>
  <si>
    <t>3903423.7</t>
  </si>
  <si>
    <t>3885204.7</t>
  </si>
  <si>
    <t>3880393.9</t>
  </si>
  <si>
    <t>4523304.5</t>
  </si>
  <si>
    <t>4269008.2</t>
  </si>
  <si>
    <t>3325095.9</t>
  </si>
  <si>
    <t>4088329.3</t>
  </si>
  <si>
    <t>110040627266</t>
  </si>
  <si>
    <t>Sprague Operating Resources LLC</t>
  </si>
  <si>
    <t>185 International Drive</t>
  </si>
  <si>
    <t>110043812434</t>
  </si>
  <si>
    <t>Springfield Gas System</t>
  </si>
  <si>
    <t>37172</t>
  </si>
  <si>
    <t>1311 R. W. Gordon Drive</t>
  </si>
  <si>
    <t>71850.2</t>
  </si>
  <si>
    <t>78307.1</t>
  </si>
  <si>
    <t>70147.6</t>
  </si>
  <si>
    <t>67901.3</t>
  </si>
  <si>
    <t>73687.9</t>
  </si>
  <si>
    <t>80908.9</t>
  </si>
  <si>
    <t>76862</t>
  </si>
  <si>
    <t>65768.5</t>
  </si>
  <si>
    <t>70662.9</t>
  </si>
  <si>
    <t>110035712262</t>
  </si>
  <si>
    <t>Springhill</t>
  </si>
  <si>
    <t>32606</t>
  </si>
  <si>
    <t>3805 NW 97th Blvd</t>
  </si>
  <si>
    <t>771149.4</t>
  </si>
  <si>
    <t>869538.7</t>
  </si>
  <si>
    <t>806125.3</t>
  </si>
  <si>
    <t>899199.8</t>
  </si>
  <si>
    <t>529720.3</t>
  </si>
  <si>
    <t>314302.7</t>
  </si>
  <si>
    <t>491103.8</t>
  </si>
  <si>
    <t>586238.2</t>
  </si>
  <si>
    <t>352740.8</t>
  </si>
  <si>
    <t>110070081749</t>
  </si>
  <si>
    <t>St. Lawrence Gas Co., Inc.</t>
  </si>
  <si>
    <t>33 Stearns Street</t>
  </si>
  <si>
    <t>414008.4</t>
  </si>
  <si>
    <t>405426</t>
  </si>
  <si>
    <t>379006.3</t>
  </si>
  <si>
    <t>386288.7</t>
  </si>
  <si>
    <t>378119.7</t>
  </si>
  <si>
    <t>395167</t>
  </si>
  <si>
    <t>385693.3</t>
  </si>
  <si>
    <t>358537.4</t>
  </si>
  <si>
    <t>399310.8</t>
  </si>
  <si>
    <t>15059688.396942</t>
  </si>
  <si>
    <t>13510709.5</t>
  </si>
  <si>
    <t>14012950.7440873</t>
  </si>
  <si>
    <t>13204326.8787126</t>
  </si>
  <si>
    <t>13995810.7061825</t>
  </si>
  <si>
    <t>13419632.5985203</t>
  </si>
  <si>
    <t>11197928</t>
  </si>
  <si>
    <t>12261121.8336</t>
  </si>
  <si>
    <t>110055520039</t>
  </si>
  <si>
    <t>Subaru of America, Inc.</t>
  </si>
  <si>
    <t>08103</t>
  </si>
  <si>
    <t>One Subaru Drive</t>
  </si>
  <si>
    <t>110043815173</t>
  </si>
  <si>
    <t>Suburban Natural Gas Company</t>
  </si>
  <si>
    <t>Cygnet</t>
  </si>
  <si>
    <t>43413</t>
  </si>
  <si>
    <t>211 Front St</t>
  </si>
  <si>
    <t>109415.4</t>
  </si>
  <si>
    <t>115762.5</t>
  </si>
  <si>
    <t>92848.6</t>
  </si>
  <si>
    <t>87892</t>
  </si>
  <si>
    <t>100136.2</t>
  </si>
  <si>
    <t>107681</t>
  </si>
  <si>
    <t>98660.2</t>
  </si>
  <si>
    <t>83882.1</t>
  </si>
  <si>
    <t>107399.3</t>
  </si>
  <si>
    <t>110043971903</t>
  </si>
  <si>
    <t>Summit Natural Gas of Maine</t>
  </si>
  <si>
    <t>7810 Shaffer Parkway</t>
  </si>
  <si>
    <t>210630.1</t>
  </si>
  <si>
    <t>185293</t>
  </si>
  <si>
    <t>177307.4</t>
  </si>
  <si>
    <t>249195.8</t>
  </si>
  <si>
    <t>246021.5</t>
  </si>
  <si>
    <t>95304</t>
  </si>
  <si>
    <t>Summit Natural Gas of Missouri</t>
  </si>
  <si>
    <t>195835</t>
  </si>
  <si>
    <t>191182.8</t>
  </si>
  <si>
    <t>153015.3</t>
  </si>
  <si>
    <t>149069.4</t>
  </si>
  <si>
    <t>165225</t>
  </si>
  <si>
    <t>186034.3</t>
  </si>
  <si>
    <t>156371.8</t>
  </si>
  <si>
    <t>319757.8</t>
  </si>
  <si>
    <t>18019.8</t>
  </si>
  <si>
    <t>110070716064</t>
  </si>
  <si>
    <t>Summit Refrigerants</t>
  </si>
  <si>
    <t>Humble</t>
  </si>
  <si>
    <t>8541 E. North Belt Drive</t>
  </si>
  <si>
    <t>110055520734</t>
  </si>
  <si>
    <t>Superior Plus Energy Services Inc.</t>
  </si>
  <si>
    <t>14618</t>
  </si>
  <si>
    <t>1870 South Winton Road Suite 200</t>
  </si>
  <si>
    <t>42051.1712</t>
  </si>
  <si>
    <t>2069556.5</t>
  </si>
  <si>
    <t>5236122.212</t>
  </si>
  <si>
    <t>5519318.8595</t>
  </si>
  <si>
    <t>5397036.5</t>
  </si>
  <si>
    <t>5631040.7515</t>
  </si>
  <si>
    <t>4869968.1</t>
  </si>
  <si>
    <t>5043331.077</t>
  </si>
  <si>
    <t>5157649.6277</t>
  </si>
  <si>
    <t>110010410331</t>
  </si>
  <si>
    <t>Superior Terminal</t>
  </si>
  <si>
    <t>2600 East 21st Street</t>
  </si>
  <si>
    <t>110043972797</t>
  </si>
  <si>
    <t>Sycamore Gas Company</t>
  </si>
  <si>
    <t>370 Industrial Drive, Suite 200</t>
  </si>
  <si>
    <t>158895.5</t>
  </si>
  <si>
    <t>156084.3</t>
  </si>
  <si>
    <t>142915.7</t>
  </si>
  <si>
    <t>137886.1</t>
  </si>
  <si>
    <t>146459.3</t>
  </si>
  <si>
    <t>166813.7</t>
  </si>
  <si>
    <t>168112.8</t>
  </si>
  <si>
    <t>149860.6</t>
  </si>
  <si>
    <t>81077.6</t>
  </si>
  <si>
    <t>110003952198</t>
  </si>
  <si>
    <t>TAMKO Building Products, Inc.</t>
  </si>
  <si>
    <t>220 W. Fourth Street</t>
  </si>
  <si>
    <t>1835458</t>
  </si>
  <si>
    <t>110054085958</t>
  </si>
  <si>
    <t>TCPU LLC</t>
  </si>
  <si>
    <t>77010</t>
  </si>
  <si>
    <t>1401 McKinney Street, Suite 1500</t>
  </si>
  <si>
    <t>107109.1</t>
  </si>
  <si>
    <t>46884.8</t>
  </si>
  <si>
    <t>110043973000</t>
  </si>
  <si>
    <t>TECO Peoples Gas</t>
  </si>
  <si>
    <t>33602</t>
  </si>
  <si>
    <t>702 North Franklin Street</t>
  </si>
  <si>
    <t>10034700.7</t>
  </si>
  <si>
    <t>9292445.4</t>
  </si>
  <si>
    <t>8723053.9</t>
  </si>
  <si>
    <t>8695966.5</t>
  </si>
  <si>
    <t>8385932.3</t>
  </si>
  <si>
    <t>7707714.3</t>
  </si>
  <si>
    <t>8117108.1</t>
  </si>
  <si>
    <t>8920518.9</t>
  </si>
  <si>
    <t>7037723.3</t>
  </si>
  <si>
    <t>4005369.1380619</t>
  </si>
  <si>
    <t>12356135</t>
  </si>
  <si>
    <t>12622834</t>
  </si>
  <si>
    <t>11376514</t>
  </si>
  <si>
    <t>12193419</t>
  </si>
  <si>
    <t>11675428</t>
  </si>
  <si>
    <t>11551819</t>
  </si>
  <si>
    <t>110010710338</t>
  </si>
  <si>
    <t>THE BROOKLYN UNION GAS COMPANY</t>
  </si>
  <si>
    <t>One MetroTech Center</t>
  </si>
  <si>
    <t>10831963.7</t>
  </si>
  <si>
    <t>11227704</t>
  </si>
  <si>
    <t>10349236.8</t>
  </si>
  <si>
    <t>11022626.9</t>
  </si>
  <si>
    <t>11174029.2</t>
  </si>
  <si>
    <t>11570005.156</t>
  </si>
  <si>
    <t>11728579.2992</t>
  </si>
  <si>
    <t>10290660.8</t>
  </si>
  <si>
    <t>11371778.9</t>
  </si>
  <si>
    <t>110000386225</t>
  </si>
  <si>
    <t>THE LUBRIZOL CORPORATION</t>
  </si>
  <si>
    <t>44092</t>
  </si>
  <si>
    <t>29400 LAKELAND BLVD.</t>
  </si>
  <si>
    <t>110000820005</t>
  </si>
  <si>
    <t>THE NARRAGANSETT ELECTRIC COMPANY</t>
  </si>
  <si>
    <t>02907</t>
  </si>
  <si>
    <t>280 Melrose Street</t>
  </si>
  <si>
    <t>2121881.8</t>
  </si>
  <si>
    <t>2114629.9</t>
  </si>
  <si>
    <t>1852947.5</t>
  </si>
  <si>
    <t>2158569.7</t>
  </si>
  <si>
    <t>2293570.4</t>
  </si>
  <si>
    <t>2266487.6</t>
  </si>
  <si>
    <t>2160483.4</t>
  </si>
  <si>
    <t>1905155.4</t>
  </si>
  <si>
    <t>1998804.1</t>
  </si>
  <si>
    <t>4402350.109</t>
  </si>
  <si>
    <t>4028963.35</t>
  </si>
  <si>
    <t>3589940.6</t>
  </si>
  <si>
    <t>3238893.4</t>
  </si>
  <si>
    <t>3175287.7</t>
  </si>
  <si>
    <t>1062150.9</t>
  </si>
  <si>
    <t>607542.5</t>
  </si>
  <si>
    <t>568019</t>
  </si>
  <si>
    <t>556805.7</t>
  </si>
  <si>
    <t>49190.2</t>
  </si>
  <si>
    <t>45247.7</t>
  </si>
  <si>
    <t>42433.9</t>
  </si>
  <si>
    <t>40821.5</t>
  </si>
  <si>
    <t>41403.7</t>
  </si>
  <si>
    <t>47670.1</t>
  </si>
  <si>
    <t>51831.6</t>
  </si>
  <si>
    <t>48844.2</t>
  </si>
  <si>
    <t>45722.1</t>
  </si>
  <si>
    <t>21523031.868414</t>
  </si>
  <si>
    <t>23414035.0697572</t>
  </si>
  <si>
    <t>17520577.4571052</t>
  </si>
  <si>
    <t>17009352.4756237</t>
  </si>
  <si>
    <t>13211104.0963096</t>
  </si>
  <si>
    <t>18864680.87059</t>
  </si>
  <si>
    <t>20009952.4437743</t>
  </si>
  <si>
    <t>20165771</t>
  </si>
  <si>
    <t>20016461</t>
  </si>
  <si>
    <t>110007378541</t>
  </si>
  <si>
    <t>TRUE OIL RED WING CR GAS PLT A13</t>
  </si>
  <si>
    <t>S27-T148N-R101W - SOUTH OF CITY</t>
  </si>
  <si>
    <t>MCKENZIE</t>
  </si>
  <si>
    <t>6652.8</t>
  </si>
  <si>
    <t>18897.4</t>
  </si>
  <si>
    <t>110055508543</t>
  </si>
  <si>
    <t>TULSTAR PRODUCTS INC</t>
  </si>
  <si>
    <t>74105</t>
  </si>
  <si>
    <t>5510 SOUTH LEWIS AVE</t>
  </si>
  <si>
    <t>110014399098</t>
  </si>
  <si>
    <t>Tabula Rasa Energy - LA VETA GAS P</t>
  </si>
  <si>
    <t>LA VETA, 4.7 MI W OF</t>
  </si>
  <si>
    <t>81055</t>
  </si>
  <si>
    <t>39708.4</t>
  </si>
  <si>
    <t>222638.2</t>
  </si>
  <si>
    <t>279010</t>
  </si>
  <si>
    <t>215610.5</t>
  </si>
  <si>
    <t>280846.5</t>
  </si>
  <si>
    <t>274369.2</t>
  </si>
  <si>
    <t>256346.6</t>
  </si>
  <si>
    <t>237898.9</t>
  </si>
  <si>
    <t>221668.7</t>
  </si>
  <si>
    <t>1031425.82124</t>
  </si>
  <si>
    <t>1656292.8051408</t>
  </si>
  <si>
    <t>786310.4</t>
  </si>
  <si>
    <t>104649</t>
  </si>
  <si>
    <t>1942971.3</t>
  </si>
  <si>
    <t>2192709.8</t>
  </si>
  <si>
    <t>1970527.5</t>
  </si>
  <si>
    <t>3381278.2</t>
  </si>
  <si>
    <t>3213087.7</t>
  </si>
  <si>
    <t>2040392.4091908</t>
  </si>
  <si>
    <t>2151469.5247442</t>
  </si>
  <si>
    <t>2323966</t>
  </si>
  <si>
    <t>2733962.6</t>
  </si>
  <si>
    <t>2993480.3</t>
  </si>
  <si>
    <t>2646984.4</t>
  </si>
  <si>
    <t>2054186.9</t>
  </si>
  <si>
    <t>2361961.5</t>
  </si>
  <si>
    <t>2021567.5</t>
  </si>
  <si>
    <t>345957.4099212</t>
  </si>
  <si>
    <t>431732.0648376</t>
  </si>
  <si>
    <t>434913.5</t>
  </si>
  <si>
    <t>465234.1</t>
  </si>
  <si>
    <t>508229.5</t>
  </si>
  <si>
    <t>564487.6</t>
  </si>
  <si>
    <t>549973.4</t>
  </si>
  <si>
    <t>657524.6</t>
  </si>
  <si>
    <t>580736.3</t>
  </si>
  <si>
    <t>33308.2572055117</t>
  </si>
  <si>
    <t>35502.6436108358</t>
  </si>
  <si>
    <t>31423.5</t>
  </si>
  <si>
    <t>20053.4</t>
  </si>
  <si>
    <t>25636.2</t>
  </si>
  <si>
    <t>41453743.3612276</t>
  </si>
  <si>
    <t>33590136.611769</t>
  </si>
  <si>
    <t>29064322.2</t>
  </si>
  <si>
    <t>26684252</t>
  </si>
  <si>
    <t>26823046.6</t>
  </si>
  <si>
    <t>26334606.9</t>
  </si>
  <si>
    <t>21944205.6</t>
  </si>
  <si>
    <t>23775218.2</t>
  </si>
  <si>
    <t>20517229.6</t>
  </si>
  <si>
    <t>110054814395</t>
  </si>
  <si>
    <t>Target Corporation</t>
  </si>
  <si>
    <t>55402</t>
  </si>
  <si>
    <t>33 South Sixth St</t>
  </si>
  <si>
    <t>Targray Industries</t>
  </si>
  <si>
    <t>31 Glenn Street</t>
  </si>
  <si>
    <t>Tartan Oil, LLC</t>
  </si>
  <si>
    <t>37909</t>
  </si>
  <si>
    <t>5508 Lonas Dr.</t>
  </si>
  <si>
    <t>Tauber Oil Company</t>
  </si>
  <si>
    <t>77007</t>
  </si>
  <si>
    <t>55 Waugh Drive, Suite 700</t>
  </si>
  <si>
    <t>4590850.24</t>
  </si>
  <si>
    <t>3647531.44</t>
  </si>
  <si>
    <t>5508277.24</t>
  </si>
  <si>
    <t>4675189</t>
  </si>
  <si>
    <t>3318687.5</t>
  </si>
  <si>
    <t>110030914900</t>
  </si>
  <si>
    <t>Tauber Petrochemical Co.</t>
  </si>
  <si>
    <t>570546.52</t>
  </si>
  <si>
    <t>156836.2</t>
  </si>
  <si>
    <t>460927</t>
  </si>
  <si>
    <t>32881</t>
  </si>
  <si>
    <t>110064007523</t>
  </si>
  <si>
    <t>Team CO2 Compressor Station</t>
  </si>
  <si>
    <t>Roy</t>
  </si>
  <si>
    <t>87743</t>
  </si>
  <si>
    <t>19464.8</t>
  </si>
  <si>
    <t>380.9</t>
  </si>
  <si>
    <t>1322254.6</t>
  </si>
  <si>
    <t>373403</t>
  </si>
  <si>
    <t>276171.6</t>
  </si>
  <si>
    <t>356073.7</t>
  </si>
  <si>
    <t>645913.8</t>
  </si>
  <si>
    <t>1006605.7</t>
  </si>
  <si>
    <t>897901.6</t>
  </si>
  <si>
    <t>1132257.8</t>
  </si>
  <si>
    <t>1071561.9</t>
  </si>
  <si>
    <t>110000506667</t>
  </si>
  <si>
    <t>Technical Chemical Company</t>
  </si>
  <si>
    <t>3327 Pipeline Road</t>
  </si>
  <si>
    <t>Tesoro Kenai Refinery</t>
  </si>
  <si>
    <t>54741 Tesoro Road</t>
  </si>
  <si>
    <t>8543373.9</t>
  </si>
  <si>
    <t>8884116.8</t>
  </si>
  <si>
    <t>9616872.5</t>
  </si>
  <si>
    <t>8748896.3</t>
  </si>
  <si>
    <t>9511637</t>
  </si>
  <si>
    <t>8892650.792912</t>
  </si>
  <si>
    <t>8592664.1</t>
  </si>
  <si>
    <t>7268697.3</t>
  </si>
  <si>
    <t>Tesoro Refining &amp; Marketing - Carson Refinery</t>
  </si>
  <si>
    <t>50628066.6</t>
  </si>
  <si>
    <t>50034224.9</t>
  </si>
  <si>
    <t>51979688.4</t>
  </si>
  <si>
    <t>52600641.3</t>
  </si>
  <si>
    <t>39895576.5</t>
  </si>
  <si>
    <t>40336463.6</t>
  </si>
  <si>
    <t>38075915.8</t>
  </si>
  <si>
    <t>Tesoro Refining &amp; Marketing Co., LLC - Anacortes Refinery</t>
  </si>
  <si>
    <t>10200 West March Point Road</t>
  </si>
  <si>
    <t>16650463</t>
  </si>
  <si>
    <t>15139969.5</t>
  </si>
  <si>
    <t>15727139.093073</t>
  </si>
  <si>
    <t>16236936.1</t>
  </si>
  <si>
    <t>13274642.2</t>
  </si>
  <si>
    <t>14548792.3</t>
  </si>
  <si>
    <t>11489020.6</t>
  </si>
  <si>
    <t>13791627.6</t>
  </si>
  <si>
    <t>Tesoro Refining and Marketing Co., LLC - Golden Eagle Refinery</t>
  </si>
  <si>
    <t>Martinez</t>
  </si>
  <si>
    <t>150 Solano Way</t>
  </si>
  <si>
    <t>20462605.7</t>
  </si>
  <si>
    <t>17966756.2</t>
  </si>
  <si>
    <t>21079185.354956</t>
  </si>
  <si>
    <t>21136328.1</t>
  </si>
  <si>
    <t>18638773.3</t>
  </si>
  <si>
    <t>20889152.9</t>
  </si>
  <si>
    <t>22954853.6</t>
  </si>
  <si>
    <t>20530651.2</t>
  </si>
  <si>
    <t>Tesoro Refining and Marketing Co., LLC - Los Angeles Refinery</t>
  </si>
  <si>
    <t>2101 E. Pacific Coast Highway</t>
  </si>
  <si>
    <t>11149944.4</t>
  </si>
  <si>
    <t>12967656.6</t>
  </si>
  <si>
    <t>14137868.4</t>
  </si>
  <si>
    <t>14210962.9</t>
  </si>
  <si>
    <t>Tesoro Refining and Marketing Co., LLC - Mandan Refinery</t>
  </si>
  <si>
    <t>900 Old Red Trail N.E.</t>
  </si>
  <si>
    <t>9750157</t>
  </si>
  <si>
    <t>10041330.2</t>
  </si>
  <si>
    <t>8189654.8</t>
  </si>
  <si>
    <t>9950789.4</t>
  </si>
  <si>
    <t>9971483.4</t>
  </si>
  <si>
    <t>9897323</t>
  </si>
  <si>
    <t>9513941.1</t>
  </si>
  <si>
    <t>8813531.8</t>
  </si>
  <si>
    <t>Tesoro Refining and Marketing Co., LLC - Salt Lake City Refinery</t>
  </si>
  <si>
    <t>9060321.2</t>
  </si>
  <si>
    <t>8315996.7</t>
  </si>
  <si>
    <t>8467148.778939</t>
  </si>
  <si>
    <t>7881238.8</t>
  </si>
  <si>
    <t>7037886.8</t>
  </si>
  <si>
    <t>8049177.4</t>
  </si>
  <si>
    <t>6976409</t>
  </si>
  <si>
    <t>7716635.1</t>
  </si>
  <si>
    <t>110043812924</t>
  </si>
  <si>
    <t>Texas Gas Service</t>
  </si>
  <si>
    <t>78746</t>
  </si>
  <si>
    <t>1301 S Mopac Expressway</t>
  </si>
  <si>
    <t>2970042.6</t>
  </si>
  <si>
    <t>2899738.2</t>
  </si>
  <si>
    <t>2506866.9</t>
  </si>
  <si>
    <t>2627393</t>
  </si>
  <si>
    <t>2854647.6</t>
  </si>
  <si>
    <t>2894007.3136</t>
  </si>
  <si>
    <t>2887976.7736</t>
  </si>
  <si>
    <t>2662251.1</t>
  </si>
  <si>
    <t>2916444</t>
  </si>
  <si>
    <t>Texpar Energy, LLC</t>
  </si>
  <si>
    <t>110024268246</t>
  </si>
  <si>
    <t>The Chemours Company, LLC</t>
  </si>
  <si>
    <t>1007 Market Street</t>
  </si>
  <si>
    <t>48674</t>
  </si>
  <si>
    <t>2030 Dow Center</t>
  </si>
  <si>
    <t>110024471329</t>
  </si>
  <si>
    <t>The Peoples Gas Light and Coke Company</t>
  </si>
  <si>
    <t>9396568.3</t>
  </si>
  <si>
    <t>9490514.5</t>
  </si>
  <si>
    <t>8673181.1</t>
  </si>
  <si>
    <t>8610857</t>
  </si>
  <si>
    <t>8962014.6</t>
  </si>
  <si>
    <t>10453303.3</t>
  </si>
  <si>
    <t>9978104.1</t>
  </si>
  <si>
    <t>8339483.4</t>
  </si>
  <si>
    <t>9590804.1</t>
  </si>
  <si>
    <t>2816991.5</t>
  </si>
  <si>
    <t>2394122.2</t>
  </si>
  <si>
    <t>2408861.6684</t>
  </si>
  <si>
    <t>2590790.1</t>
  </si>
  <si>
    <t>2278366.2348</t>
  </si>
  <si>
    <t>1996918.7701</t>
  </si>
  <si>
    <t>1562355.2822</t>
  </si>
  <si>
    <t>1639303</t>
  </si>
  <si>
    <t>110070081976</t>
  </si>
  <si>
    <t>The Southeast Alabama Gas District</t>
  </si>
  <si>
    <t>Andalusia</t>
  </si>
  <si>
    <t>36420</t>
  </si>
  <si>
    <t>715 MLK Jr. Expressway</t>
  </si>
  <si>
    <t>COVINGTON COUNTY</t>
  </si>
  <si>
    <t>2199840</t>
  </si>
  <si>
    <t>2273836</t>
  </si>
  <si>
    <t>2444358.2</t>
  </si>
  <si>
    <t>2324593.1</t>
  </si>
  <si>
    <t>2323270.3</t>
  </si>
  <si>
    <t>1966727.9</t>
  </si>
  <si>
    <t>1987997.2</t>
  </si>
  <si>
    <t>2002259.6</t>
  </si>
  <si>
    <t>1835474.9</t>
  </si>
  <si>
    <t>110043787417</t>
  </si>
  <si>
    <t>The Utilities Board of the City of Foley</t>
  </si>
  <si>
    <t>Foley</t>
  </si>
  <si>
    <t>36535</t>
  </si>
  <si>
    <t>413 East laurel Avenue</t>
  </si>
  <si>
    <t>36736.3</t>
  </si>
  <si>
    <t>34130</t>
  </si>
  <si>
    <t>31112</t>
  </si>
  <si>
    <t>30131.2</t>
  </si>
  <si>
    <t>31029.9</t>
  </si>
  <si>
    <t>31849.0936</t>
  </si>
  <si>
    <t>28881.316</t>
  </si>
  <si>
    <t>27434.5</t>
  </si>
  <si>
    <t>28852</t>
  </si>
  <si>
    <t>110000448454</t>
  </si>
  <si>
    <t>Thermo King Corporation</t>
  </si>
  <si>
    <t>Hastings</t>
  </si>
  <si>
    <t>1800 Centennial Ave</t>
  </si>
  <si>
    <t>110000580390</t>
  </si>
  <si>
    <t>Thermo King Manufactura Puerto Rico, Inc.</t>
  </si>
  <si>
    <t>00614</t>
  </si>
  <si>
    <t>517 Zona Industrial Zeno Gandia</t>
  </si>
  <si>
    <t>110064007248</t>
  </si>
  <si>
    <t>Tier 5 Labs, LLC</t>
  </si>
  <si>
    <t>1505 Frontenac Road</t>
  </si>
  <si>
    <t>110004620900</t>
  </si>
  <si>
    <t>Todhunter Terminal and Fractionator</t>
  </si>
  <si>
    <t>3590 Yankee Road</t>
  </si>
  <si>
    <t>144033.8</t>
  </si>
  <si>
    <t>165708.3</t>
  </si>
  <si>
    <t>175607</t>
  </si>
  <si>
    <t>21939607</t>
  </si>
  <si>
    <t>21358401</t>
  </si>
  <si>
    <t>20743218</t>
  </si>
  <si>
    <t>22291866</t>
  </si>
  <si>
    <t>21644169</t>
  </si>
  <si>
    <t>18134230</t>
  </si>
  <si>
    <t>20352330</t>
  </si>
  <si>
    <t>20378577</t>
  </si>
  <si>
    <t>21398499.594</t>
  </si>
  <si>
    <t>110043787426</t>
  </si>
  <si>
    <t>1201 Louisiana Street, Suite 1800</t>
  </si>
  <si>
    <t>33166873.6264867</t>
  </si>
  <si>
    <t>32208774.9614433</t>
  </si>
  <si>
    <t>40380626.4220494</t>
  </si>
  <si>
    <t>43766127.4843767</t>
  </si>
  <si>
    <t>37106834</t>
  </si>
  <si>
    <t>38487692.8</t>
  </si>
  <si>
    <t>1218118.9</t>
  </si>
  <si>
    <t>984624.1587949</t>
  </si>
  <si>
    <t>594503</t>
  </si>
  <si>
    <t>22381206.73609</t>
  </si>
  <si>
    <t>27685414.869864</t>
  </si>
  <si>
    <t>27248985.071</t>
  </si>
  <si>
    <t>30026179.51956</t>
  </si>
  <si>
    <t>31016381.38</t>
  </si>
  <si>
    <t>25631805.6446894</t>
  </si>
  <si>
    <t>24682575.68727</t>
  </si>
  <si>
    <t>27429673.36175</t>
  </si>
  <si>
    <t>21265717</t>
  </si>
  <si>
    <t>110070081838</t>
  </si>
  <si>
    <t>Town of Trion Gas Department</t>
  </si>
  <si>
    <t>Trion</t>
  </si>
  <si>
    <t>1220 Pine Street</t>
  </si>
  <si>
    <t>87719.3</t>
  </si>
  <si>
    <t>104369.6</t>
  </si>
  <si>
    <t>86672</t>
  </si>
  <si>
    <t>85505</t>
  </si>
  <si>
    <t>107720.6</t>
  </si>
  <si>
    <t>51024.2</t>
  </si>
  <si>
    <t>67070.4</t>
  </si>
  <si>
    <t>98206.8</t>
  </si>
  <si>
    <t>61258.3</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</si>
  <si>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</si>
  <si>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</si>
  <si>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</si>
  <si>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</si>
  <si>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</si>
  <si>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</si>
  <si>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</si>
  <si>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</si>
  <si>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</si>
  <si>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</si>
  <si>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</si>
  <si>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</si>
  <si>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</si>
  <si>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1601243.2</t>
  </si>
  <si>
    <t>1512179.4</t>
  </si>
  <si>
    <t>1664280.3</t>
  </si>
  <si>
    <t>1646828</t>
  </si>
  <si>
    <t>2131952.8</t>
  </si>
  <si>
    <t>2257126</t>
  </si>
  <si>
    <t>1093292.8</t>
  </si>
  <si>
    <t>1295988</t>
  </si>
  <si>
    <t>1681417.9</t>
  </si>
  <si>
    <t>110067200308</t>
  </si>
  <si>
    <t>Tradequim LLC</t>
  </si>
  <si>
    <t>Fort Lauderdale</t>
  </si>
  <si>
    <t>33311</t>
  </si>
  <si>
    <t>816 NW 7th Terrace</t>
  </si>
  <si>
    <t>110055520725</t>
  </si>
  <si>
    <t>Trafigura Trading LLC</t>
  </si>
  <si>
    <t>1401McKinney Suite 1500</t>
  </si>
  <si>
    <t>37998422.7</t>
  </si>
  <si>
    <t>44519120.9</t>
  </si>
  <si>
    <t>34787615.5</t>
  </si>
  <si>
    <t>47080425.7</t>
  </si>
  <si>
    <t>24239531.8</t>
  </si>
  <si>
    <t>22004368</t>
  </si>
  <si>
    <t>110001486909</t>
  </si>
  <si>
    <t>Trane</t>
  </si>
  <si>
    <t>28036</t>
  </si>
  <si>
    <t>800-A Beaty Street</t>
  </si>
  <si>
    <t>Transmontaigne Product Services Inc.</t>
  </si>
  <si>
    <t>80209</t>
  </si>
  <si>
    <t>3773 Cherry Creek Drive North - Suite 1000</t>
  </si>
  <si>
    <t>110043809625</t>
  </si>
  <si>
    <t>Tri-County Natural Gas</t>
  </si>
  <si>
    <t>Union Point</t>
  </si>
  <si>
    <t>30669</t>
  </si>
  <si>
    <t>107 Scott Street</t>
  </si>
  <si>
    <t>42906</t>
  </si>
  <si>
    <t>43760.7</t>
  </si>
  <si>
    <t>39976</t>
  </si>
  <si>
    <t>38293.7</t>
  </si>
  <si>
    <t>39515.9</t>
  </si>
  <si>
    <t>42184.7</t>
  </si>
  <si>
    <t>41884.1</t>
  </si>
  <si>
    <t>43445.9</t>
  </si>
  <si>
    <t>43419.2</t>
  </si>
  <si>
    <t>159348.1</t>
  </si>
  <si>
    <t>199676</t>
  </si>
  <si>
    <t>118224.2</t>
  </si>
  <si>
    <t>150499</t>
  </si>
  <si>
    <t>148129.6</t>
  </si>
  <si>
    <t>119379.9</t>
  </si>
  <si>
    <t>139564.1</t>
  </si>
  <si>
    <t>77476.9</t>
  </si>
  <si>
    <t>83847.1</t>
  </si>
  <si>
    <t>110070225649</t>
  </si>
  <si>
    <t>Tyco Fire Products, LP</t>
  </si>
  <si>
    <t>One Stanton Street</t>
  </si>
  <si>
    <t>110055520752</t>
  </si>
  <si>
    <t>U.S. Venture, Inc</t>
  </si>
  <si>
    <t>Appleton</t>
  </si>
  <si>
    <t>54915</t>
  </si>
  <si>
    <t>425 Better Way</t>
  </si>
  <si>
    <t>140016.34</t>
  </si>
  <si>
    <t>54767.7</t>
  </si>
  <si>
    <t>18924.41458</t>
  </si>
  <si>
    <t>276079.9</t>
  </si>
  <si>
    <t>110043797371</t>
  </si>
  <si>
    <t>UGI Central Penn Gas, Inc.</t>
  </si>
  <si>
    <t>Reading</t>
  </si>
  <si>
    <t>19612</t>
  </si>
  <si>
    <t>2525 North 12th Street, Suite 360</t>
  </si>
  <si>
    <t>1384751.7</t>
  </si>
  <si>
    <t>1329754.4</t>
  </si>
  <si>
    <t>1397845.7</t>
  </si>
  <si>
    <t>1437324.2</t>
  </si>
  <si>
    <t>1310071.6</t>
  </si>
  <si>
    <t>1142327.5</t>
  </si>
  <si>
    <t>2039428</t>
  </si>
  <si>
    <t>UGI Penn Natural Gas, Inc.</t>
  </si>
  <si>
    <t>5164270.9</t>
  </si>
  <si>
    <t>4084105.8</t>
  </si>
  <si>
    <t>3080841.5</t>
  </si>
  <si>
    <t>3142576.7</t>
  </si>
  <si>
    <t>3111004.3</t>
  </si>
  <si>
    <t>2446201.3</t>
  </si>
  <si>
    <t>2473433.3</t>
  </si>
  <si>
    <t>110043802659</t>
  </si>
  <si>
    <t>UGI Utilities, Inc.</t>
  </si>
  <si>
    <t>17517</t>
  </si>
  <si>
    <t>1 UGI Drive</t>
  </si>
  <si>
    <t>16997337.4</t>
  </si>
  <si>
    <t>14784290.2</t>
  </si>
  <si>
    <t>6943540.2</t>
  </si>
  <si>
    <t>6887061.2</t>
  </si>
  <si>
    <t>6900504.6</t>
  </si>
  <si>
    <t>6657757.1864</t>
  </si>
  <si>
    <t>7140021.0528</t>
  </si>
  <si>
    <t>7179579.8</t>
  </si>
  <si>
    <t>5902038.8</t>
  </si>
  <si>
    <t>11427860.873131</t>
  </si>
  <si>
    <t>11067152.280512</t>
  </si>
  <si>
    <t>10584428.902204</t>
  </si>
  <si>
    <t>11252055.9168476</t>
  </si>
  <si>
    <t>10303582.6</t>
  </si>
  <si>
    <t>11395128</t>
  </si>
  <si>
    <t>11421315</t>
  </si>
  <si>
    <t>10309736</t>
  </si>
  <si>
    <t>11134285</t>
  </si>
  <si>
    <t>110043802677</t>
  </si>
  <si>
    <t>UNS Gas</t>
  </si>
  <si>
    <t>Flagstaff</t>
  </si>
  <si>
    <t>86001</t>
  </si>
  <si>
    <t>2901 W. Shamrell Blvd., Suite 110</t>
  </si>
  <si>
    <t>2153580.7</t>
  </si>
  <si>
    <t>1574935</t>
  </si>
  <si>
    <t>1457686.8</t>
  </si>
  <si>
    <t>1563651.2</t>
  </si>
  <si>
    <t>1544623</t>
  </si>
  <si>
    <t>1635044</t>
  </si>
  <si>
    <t>1626815.9</t>
  </si>
  <si>
    <t>1406811</t>
  </si>
  <si>
    <t>1322996.5</t>
  </si>
  <si>
    <t>6445888.5715886</t>
  </si>
  <si>
    <t>5796815.5880315</t>
  </si>
  <si>
    <t>5701648.6</t>
  </si>
  <si>
    <t>5848065.4</t>
  </si>
  <si>
    <t>4760030.3</t>
  </si>
  <si>
    <t>4900009.3</t>
  </si>
  <si>
    <t>5274860.8</t>
  </si>
  <si>
    <t>5611781.6</t>
  </si>
  <si>
    <t>110055506439</t>
  </si>
  <si>
    <t>USA Refrigerants</t>
  </si>
  <si>
    <t>Old Bridge</t>
  </si>
  <si>
    <t>08857</t>
  </si>
  <si>
    <t>1229 Marlboro Road</t>
  </si>
  <si>
    <t>110040526598</t>
  </si>
  <si>
    <t>Union Oil &amp; Gas, Inc.</t>
  </si>
  <si>
    <t>13 Ferry Street</t>
  </si>
  <si>
    <t>29644.9</t>
  </si>
  <si>
    <t>36142.9</t>
  </si>
  <si>
    <t>33081.5</t>
  </si>
  <si>
    <t>32026.7</t>
  </si>
  <si>
    <t>33337.4</t>
  </si>
  <si>
    <t>38312.1</t>
  </si>
  <si>
    <t>21623.344</t>
  </si>
  <si>
    <t>21101.6</t>
  </si>
  <si>
    <t>United Refining Company Subpart MM</t>
  </si>
  <si>
    <t>10056033</t>
  </si>
  <si>
    <t>8934192</t>
  </si>
  <si>
    <t>9636079</t>
  </si>
  <si>
    <t>9330589</t>
  </si>
  <si>
    <t>9787644</t>
  </si>
  <si>
    <t>8871825</t>
  </si>
  <si>
    <t>9484065</t>
  </si>
  <si>
    <t>9765649</t>
  </si>
  <si>
    <t>110043797433</t>
  </si>
  <si>
    <t>Upper Michigan Energy Resources Corporation</t>
  </si>
  <si>
    <t>53203</t>
  </si>
  <si>
    <t>231 W. Michigan St.</t>
  </si>
  <si>
    <t>105668.8</t>
  </si>
  <si>
    <t>101285</t>
  </si>
  <si>
    <t>95248.9</t>
  </si>
  <si>
    <t>119670.8</t>
  </si>
  <si>
    <t>129835.2</t>
  </si>
  <si>
    <t>133013</t>
  </si>
  <si>
    <t>122957.1</t>
  </si>
  <si>
    <t>99718</t>
  </si>
  <si>
    <t>81466.3</t>
  </si>
  <si>
    <t>1007359.6</t>
  </si>
  <si>
    <t>1372760.3</t>
  </si>
  <si>
    <t>1280128.6</t>
  </si>
  <si>
    <t>1524137.8</t>
  </si>
  <si>
    <t>1430689.4</t>
  </si>
  <si>
    <t>110003027082</t>
  </si>
  <si>
    <t>Utilities Board of the City of Sylacauga</t>
  </si>
  <si>
    <t>Sylacauga</t>
  </si>
  <si>
    <t>1414 Edwards Street</t>
  </si>
  <si>
    <t>192893.3</t>
  </si>
  <si>
    <t>185359</t>
  </si>
  <si>
    <t>172951.9</t>
  </si>
  <si>
    <t>193603.1</t>
  </si>
  <si>
    <t>216520.7</t>
  </si>
  <si>
    <t>193128.4</t>
  </si>
  <si>
    <t>162520.8</t>
  </si>
  <si>
    <t>156629.8</t>
  </si>
  <si>
    <t>139002.2</t>
  </si>
  <si>
    <t>10317823</t>
  </si>
  <si>
    <t>8080536.8099728</t>
  </si>
  <si>
    <t>7198075.1430084</t>
  </si>
  <si>
    <t>4426551.5976984</t>
  </si>
  <si>
    <t>378908.5042271</t>
  </si>
  <si>
    <t>4267518</t>
  </si>
  <si>
    <t>1154984</t>
  </si>
  <si>
    <t>6107965</t>
  </si>
  <si>
    <t>10022471</t>
  </si>
  <si>
    <t>23032612</t>
  </si>
  <si>
    <t>25139500.3519887</t>
  </si>
  <si>
    <t>24111299.9279906</t>
  </si>
  <si>
    <t>23925482.2389689</t>
  </si>
  <si>
    <t>22072301.7781229</t>
  </si>
  <si>
    <t>15659890</t>
  </si>
  <si>
    <t>19335316</t>
  </si>
  <si>
    <t>12458473</t>
  </si>
  <si>
    <t>13415629</t>
  </si>
  <si>
    <t>16212182.7728208</t>
  </si>
  <si>
    <t>19548719.0155215</t>
  </si>
  <si>
    <t>15526005.5862628</t>
  </si>
  <si>
    <t>16806046.945027</t>
  </si>
  <si>
    <t>18346238.7210863</t>
  </si>
  <si>
    <t>16088890</t>
  </si>
  <si>
    <t>16870563</t>
  </si>
  <si>
    <t>16450628</t>
  </si>
  <si>
    <t>12910057.3728783</t>
  </si>
  <si>
    <t>10265711.8632522</t>
  </si>
  <si>
    <t>12422106.4366121</t>
  </si>
  <si>
    <t>9936775.3863118</t>
  </si>
  <si>
    <t>10805534.0308222</t>
  </si>
  <si>
    <t>11648277</t>
  </si>
  <si>
    <t>11444369</t>
  </si>
  <si>
    <t>11280293</t>
  </si>
  <si>
    <t>22309958.5715583</t>
  </si>
  <si>
    <t>24921280.2534639</t>
  </si>
  <si>
    <t>24936997.2434824</t>
  </si>
  <si>
    <t>25017312.0094618</t>
  </si>
  <si>
    <t>23869960.8872015</t>
  </si>
  <si>
    <t>21222859</t>
  </si>
  <si>
    <t>22888743</t>
  </si>
  <si>
    <t>21660568</t>
  </si>
  <si>
    <t>17451933</t>
  </si>
  <si>
    <t>29349861.0796095</t>
  </si>
  <si>
    <t>31054339.0352506</t>
  </si>
  <si>
    <t>27140764.8827103</t>
  </si>
  <si>
    <t>20766706.1050784</t>
  </si>
  <si>
    <t>13388364.405272</t>
  </si>
  <si>
    <t>13344032</t>
  </si>
  <si>
    <t>12793736</t>
  </si>
  <si>
    <t>12642856</t>
  </si>
  <si>
    <t>11285211</t>
  </si>
  <si>
    <t>29264357.032193</t>
  </si>
  <si>
    <t>32252872.990112</t>
  </si>
  <si>
    <t>32312283.197524</t>
  </si>
  <si>
    <t>30121676.245189</t>
  </si>
  <si>
    <t>30532512.2592448</t>
  </si>
  <si>
    <t>32611433</t>
  </si>
  <si>
    <t>32847262</t>
  </si>
  <si>
    <t>43139.8</t>
  </si>
  <si>
    <t>39189.9</t>
  </si>
  <si>
    <t>52983.8</t>
  </si>
  <si>
    <t>43979</t>
  </si>
  <si>
    <t>48918.6</t>
  </si>
  <si>
    <t>33164.6</t>
  </si>
  <si>
    <t>36522.1</t>
  </si>
  <si>
    <t>57596.9</t>
  </si>
  <si>
    <t>110038170788</t>
  </si>
  <si>
    <t>Valero Marketing and Supply Company</t>
  </si>
  <si>
    <t>78249</t>
  </si>
  <si>
    <t>64229930.6025524</t>
  </si>
  <si>
    <t>76819979.1485991</t>
  </si>
  <si>
    <t>59095885</t>
  </si>
  <si>
    <t>68788210.5905344</t>
  </si>
  <si>
    <t>89418013.4505964</t>
  </si>
  <si>
    <t>85870123</t>
  </si>
  <si>
    <t>61317205.8</t>
  </si>
  <si>
    <t>39901770.0674061</t>
  </si>
  <si>
    <t>610842</t>
  </si>
  <si>
    <t>13731260</t>
  </si>
  <si>
    <t>17646985</t>
  </si>
  <si>
    <t>18954074</t>
  </si>
  <si>
    <t>18584397.5019643</t>
  </si>
  <si>
    <t>18289641.8923161</t>
  </si>
  <si>
    <t>16087513</t>
  </si>
  <si>
    <t>14370538</t>
  </si>
  <si>
    <t>13297013</t>
  </si>
  <si>
    <t>9828135</t>
  </si>
  <si>
    <t>717599.9011938</t>
  </si>
  <si>
    <t>745628.7499266</t>
  </si>
  <si>
    <t>810578.1870556</t>
  </si>
  <si>
    <t>638455.5136135</t>
  </si>
  <si>
    <t>676269.8607329</t>
  </si>
  <si>
    <t>622264.6</t>
  </si>
  <si>
    <t>684775</t>
  </si>
  <si>
    <t>655943.1</t>
  </si>
  <si>
    <t>512966.5</t>
  </si>
  <si>
    <t>110064399609</t>
  </si>
  <si>
    <t>Varian Medical Systems, Inc</t>
  </si>
  <si>
    <t>94304</t>
  </si>
  <si>
    <t>3100 Hansen Way</t>
  </si>
  <si>
    <t>110010833349</t>
  </si>
  <si>
    <t>Vectren Energy Delivery of Ohio</t>
  </si>
  <si>
    <t>3117684</t>
  </si>
  <si>
    <t>3241524.6</t>
  </si>
  <si>
    <t>2906132.6</t>
  </si>
  <si>
    <t>2944272.2</t>
  </si>
  <si>
    <t>2996600.8</t>
  </si>
  <si>
    <t>3262263.9624</t>
  </si>
  <si>
    <t>3059703.0928</t>
  </si>
  <si>
    <t>2707154.8</t>
  </si>
  <si>
    <t>2892869.1</t>
  </si>
  <si>
    <t>110070566223</t>
  </si>
  <si>
    <t>Veolia</t>
  </si>
  <si>
    <t>02109</t>
  </si>
  <si>
    <t>53 State Street 14th Floor</t>
  </si>
  <si>
    <t>110005299122</t>
  </si>
  <si>
    <t>Vermont Gas Systems, Inc.</t>
  </si>
  <si>
    <t>South Burlington</t>
  </si>
  <si>
    <t>05403</t>
  </si>
  <si>
    <t>85 Swift Street</t>
  </si>
  <si>
    <t>759621</t>
  </si>
  <si>
    <t>744991</t>
  </si>
  <si>
    <t>661158.8</t>
  </si>
  <si>
    <t>640909.5</t>
  </si>
  <si>
    <t>568822.4</t>
  </si>
  <si>
    <t>526866.3</t>
  </si>
  <si>
    <t>450872.6</t>
  </si>
  <si>
    <t>470947.8</t>
  </si>
  <si>
    <t>110000784205</t>
  </si>
  <si>
    <t>Vernon Public Utilities, Gas Municipal Utility</t>
  </si>
  <si>
    <t>4305 Santa Fe Avenue</t>
  </si>
  <si>
    <t>194650.5</t>
  </si>
  <si>
    <t>187180.6</t>
  </si>
  <si>
    <t>173308.7</t>
  </si>
  <si>
    <t>179590.6</t>
  </si>
  <si>
    <t>174559.3</t>
  </si>
  <si>
    <t>174328</t>
  </si>
  <si>
    <t>176105.9</t>
  </si>
  <si>
    <t>479341.7</t>
  </si>
  <si>
    <t>444136.7</t>
  </si>
  <si>
    <t>110054621156</t>
  </si>
  <si>
    <t>Village of Morton</t>
  </si>
  <si>
    <t>61550</t>
  </si>
  <si>
    <t>120 N. Main</t>
  </si>
  <si>
    <t>63319.4</t>
  </si>
  <si>
    <t>62125.2</t>
  </si>
  <si>
    <t>57156.8</t>
  </si>
  <si>
    <t>56761.5</t>
  </si>
  <si>
    <t>55407.5</t>
  </si>
  <si>
    <t>68252.3</t>
  </si>
  <si>
    <t>60887.8</t>
  </si>
  <si>
    <t>50305</t>
  </si>
  <si>
    <t>65157.5</t>
  </si>
  <si>
    <t>110043793909</t>
  </si>
  <si>
    <t>Virginia Natural Gas</t>
  </si>
  <si>
    <t>23510</t>
  </si>
  <si>
    <t>150 West Main Street</t>
  </si>
  <si>
    <t>6093064.2</t>
  </si>
  <si>
    <t>6100283.5</t>
  </si>
  <si>
    <t>5577852</t>
  </si>
  <si>
    <t>5696711.9</t>
  </si>
  <si>
    <t>5887117.8</t>
  </si>
  <si>
    <t>5328432.6</t>
  </si>
  <si>
    <t>4904753.6</t>
  </si>
  <si>
    <t>4254737.1</t>
  </si>
  <si>
    <t>4032623.6</t>
  </si>
  <si>
    <t>110010683297</t>
  </si>
  <si>
    <t>Vitol Inc.</t>
  </si>
  <si>
    <t>2925 Richmond Ave. Floor 11</t>
  </si>
  <si>
    <t>31927518</t>
  </si>
  <si>
    <t>30831929</t>
  </si>
  <si>
    <t>32337943</t>
  </si>
  <si>
    <t>27727037</t>
  </si>
  <si>
    <t>23502081.82</t>
  </si>
  <si>
    <t>16542239</t>
  </si>
  <si>
    <t>20917719.29</t>
  </si>
  <si>
    <t>13166418.7128</t>
  </si>
  <si>
    <t>110055520681</t>
  </si>
  <si>
    <t>Vitus Energy LLC</t>
  </si>
  <si>
    <t>113 W. Northern Lights #200</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</si>
  <si>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</si>
  <si>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</si>
  <si>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</si>
  <si>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</si>
  <si>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</si>
  <si>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</si>
  <si>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</si>
  <si>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</si>
  <si>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</si>
  <si>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</si>
  <si>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</si>
  <si>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</si>
  <si>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WASHINGTON GAS LIGHT COMPANY</t>
  </si>
  <si>
    <t>6801 INDUSTRIAL ROAD</t>
  </si>
  <si>
    <t>1659663.3</t>
  </si>
  <si>
    <t>1712352.5</t>
  </si>
  <si>
    <t>1602130.9</t>
  </si>
  <si>
    <t>1632726.9</t>
  </si>
  <si>
    <t>1706998.5</t>
  </si>
  <si>
    <t>1818964.5</t>
  </si>
  <si>
    <t>1794067.7</t>
  </si>
  <si>
    <t>1531699.8</t>
  </si>
  <si>
    <t>1697072.9</t>
  </si>
  <si>
    <t>110012998676</t>
  </si>
  <si>
    <t>WATERTOWN MUNICIPAL UTILITIES</t>
  </si>
  <si>
    <t>901 4TH AVENUE SW</t>
  </si>
  <si>
    <t>255783.5</t>
  </si>
  <si>
    <t>273038.4</t>
  </si>
  <si>
    <t>238870.5</t>
  </si>
  <si>
    <t>235231.5</t>
  </si>
  <si>
    <t>233893</t>
  </si>
  <si>
    <t>254283</t>
  </si>
  <si>
    <t>243061.4</t>
  </si>
  <si>
    <t>219825.9</t>
  </si>
  <si>
    <t>228294.5</t>
  </si>
  <si>
    <t>110043795934</t>
  </si>
  <si>
    <t>WEST BRAVO DOME CO2 COMPRESSION STATION</t>
  </si>
  <si>
    <t>MOSQUERO</t>
  </si>
  <si>
    <t>87733</t>
  </si>
  <si>
    <t>244 BUEYEROS HIGHWAY</t>
  </si>
  <si>
    <t>706533.5</t>
  </si>
  <si>
    <t>759071.5</t>
  </si>
  <si>
    <t>692230.6</t>
  </si>
  <si>
    <t>749798.2</t>
  </si>
  <si>
    <t>823868.3</t>
  </si>
  <si>
    <t>1062232.3</t>
  </si>
  <si>
    <t>1063982</t>
  </si>
  <si>
    <t>1095685</t>
  </si>
  <si>
    <t>998890.4</t>
  </si>
  <si>
    <t>110043783402</t>
  </si>
  <si>
    <t>WEST TENNESSEE PUBLIC UTILITY DISTRICT</t>
  </si>
  <si>
    <t>HUNTINGDON</t>
  </si>
  <si>
    <t>14055 PARIS STREET</t>
  </si>
  <si>
    <t>181958.3</t>
  </si>
  <si>
    <t>184677.2</t>
  </si>
  <si>
    <t>167431.8</t>
  </si>
  <si>
    <t>165587.3</t>
  </si>
  <si>
    <t>173516.4</t>
  </si>
  <si>
    <t>187937.4</t>
  </si>
  <si>
    <t>176756.3</t>
  </si>
  <si>
    <t>156841.7</t>
  </si>
  <si>
    <t>165113.4</t>
  </si>
  <si>
    <t>470831.7</t>
  </si>
  <si>
    <t>449503.2</t>
  </si>
  <si>
    <t>297752.6</t>
  </si>
  <si>
    <t>438634.1</t>
  </si>
  <si>
    <t>407970.917</t>
  </si>
  <si>
    <t>374813.142</t>
  </si>
  <si>
    <t>322117.66</t>
  </si>
  <si>
    <t>525705.572</t>
  </si>
  <si>
    <t>495673.94</t>
  </si>
  <si>
    <t>641425.4</t>
  </si>
  <si>
    <t>1172338.5</t>
  </si>
  <si>
    <t>1554428.3</t>
  </si>
  <si>
    <t>1467456.2</t>
  </si>
  <si>
    <t>110043812746</t>
  </si>
  <si>
    <t>WISCONSIN ELECTRIC POWER COMPANY</t>
  </si>
  <si>
    <t>53201</t>
  </si>
  <si>
    <t>231 W. MICHIGAN ST.</t>
  </si>
  <si>
    <t>5062463.9</t>
  </si>
  <si>
    <t>4987446.6</t>
  </si>
  <si>
    <t>4518995.2</t>
  </si>
  <si>
    <t>4560708.7</t>
  </si>
  <si>
    <t>4527592.5</t>
  </si>
  <si>
    <t>5053815</t>
  </si>
  <si>
    <t>4801862</t>
  </si>
  <si>
    <t>4280323.7</t>
  </si>
  <si>
    <t>4463373.8</t>
  </si>
  <si>
    <t>WISCONSIN GAS COMPANY</t>
  </si>
  <si>
    <t>10745001.7</t>
  </si>
  <si>
    <t>9865153</t>
  </si>
  <si>
    <t>9097129.9</t>
  </si>
  <si>
    <t>8946622.9</t>
  </si>
  <si>
    <t>8400906.2</t>
  </si>
  <si>
    <t>8299432</t>
  </si>
  <si>
    <t>8113272.9</t>
  </si>
  <si>
    <t>7484981.4</t>
  </si>
  <si>
    <t>7062031.1</t>
  </si>
  <si>
    <t>46142151</t>
  </si>
  <si>
    <t>48316058</t>
  </si>
  <si>
    <t>46912048</t>
  </si>
  <si>
    <t>47119507</t>
  </si>
  <si>
    <t>43847556</t>
  </si>
  <si>
    <t>44052529</t>
  </si>
  <si>
    <t>46343734</t>
  </si>
  <si>
    <t>44325615</t>
  </si>
  <si>
    <t>39648286</t>
  </si>
  <si>
    <t>10318080.4861482</t>
  </si>
  <si>
    <t>10650286.3324803</t>
  </si>
  <si>
    <t>10492512.1446102</t>
  </si>
  <si>
    <t>10424437.9060768</t>
  </si>
  <si>
    <t>11371891</t>
  </si>
  <si>
    <t>10990414.5307744</t>
  </si>
  <si>
    <t>11156927.0446134</t>
  </si>
  <si>
    <t>7771487</t>
  </si>
  <si>
    <t>2284928.9</t>
  </si>
  <si>
    <t>2254972.6</t>
  </si>
  <si>
    <t>2152694.5</t>
  </si>
  <si>
    <t>2225294.9638</t>
  </si>
  <si>
    <t>1550970.2</t>
  </si>
  <si>
    <t>1812353.2</t>
  </si>
  <si>
    <t>1896585.1</t>
  </si>
  <si>
    <t>1877063.1</t>
  </si>
  <si>
    <t>110041295871</t>
  </si>
  <si>
    <t>Wal-Mart Stores, Inc.</t>
  </si>
  <si>
    <t>Bentonville</t>
  </si>
  <si>
    <t>72716</t>
  </si>
  <si>
    <t>508 SW 8th Street</t>
  </si>
  <si>
    <t>Washington Gas Light Company (MD)</t>
  </si>
  <si>
    <t>4445112.3</t>
  </si>
  <si>
    <t>5109970</t>
  </si>
  <si>
    <t>4341046.4</t>
  </si>
  <si>
    <t>5358163.2</t>
  </si>
  <si>
    <t>5026555.7</t>
  </si>
  <si>
    <t>4937492</t>
  </si>
  <si>
    <t>4956834.7</t>
  </si>
  <si>
    <t>5573053.8</t>
  </si>
  <si>
    <t>4447445.2</t>
  </si>
  <si>
    <t>Washington Gas Light Company (VA)</t>
  </si>
  <si>
    <t>6801 Industrial Rd</t>
  </si>
  <si>
    <t>3803701.9</t>
  </si>
  <si>
    <t>3980672.7</t>
  </si>
  <si>
    <t>3500442.6</t>
  </si>
  <si>
    <t>3688502.1</t>
  </si>
  <si>
    <t>3730574.2</t>
  </si>
  <si>
    <t>3969568.1</t>
  </si>
  <si>
    <t>3775710.7</t>
  </si>
  <si>
    <t>3180513</t>
  </si>
  <si>
    <t>3513908.2</t>
  </si>
  <si>
    <t>Washington Imports &amp; Exports</t>
  </si>
  <si>
    <t>10200 West March Point Rd</t>
  </si>
  <si>
    <t>11609899.6</t>
  </si>
  <si>
    <t>12658907.4403105</t>
  </si>
  <si>
    <t>9991689.3</t>
  </si>
  <si>
    <t>10203598.3</t>
  </si>
  <si>
    <t>8958656.9</t>
  </si>
  <si>
    <t>9529430.1</t>
  </si>
  <si>
    <t>647074.5</t>
  </si>
  <si>
    <t>626792.2</t>
  </si>
  <si>
    <t>677048.9</t>
  </si>
  <si>
    <t>716689.6</t>
  </si>
  <si>
    <t>964586.3</t>
  </si>
  <si>
    <t>1030335</t>
  </si>
  <si>
    <t>1051036.1</t>
  </si>
  <si>
    <t>1069183.1</t>
  </si>
  <si>
    <t>890326.3</t>
  </si>
  <si>
    <t>110043796390</t>
  </si>
  <si>
    <t>Waterville Gas &amp; Oil Company</t>
  </si>
  <si>
    <t>700 Farnsworth Rd.</t>
  </si>
  <si>
    <t>46333.1</t>
  </si>
  <si>
    <t>38777.2</t>
  </si>
  <si>
    <t>39033.2</t>
  </si>
  <si>
    <t>41121.4</t>
  </si>
  <si>
    <t>42146.8</t>
  </si>
  <si>
    <t>38964.9</t>
  </si>
  <si>
    <t>31195.8</t>
  </si>
  <si>
    <t>35542.3</t>
  </si>
  <si>
    <t>Waterville Gas Company</t>
  </si>
  <si>
    <t>69314.7</t>
  </si>
  <si>
    <t>67128.6</t>
  </si>
  <si>
    <t>59015.7</t>
  </si>
  <si>
    <t>58324.1</t>
  </si>
  <si>
    <t>51446.5</t>
  </si>
  <si>
    <t>58629.1</t>
  </si>
  <si>
    <t>49316.7</t>
  </si>
  <si>
    <t>59985.9</t>
  </si>
  <si>
    <t>1446846.9</t>
  </si>
  <si>
    <t>1370354.9</t>
  </si>
  <si>
    <t>1386678.7</t>
  </si>
  <si>
    <t>1420762.2</t>
  </si>
  <si>
    <t>971768.7</t>
  </si>
  <si>
    <t>110070081768</t>
  </si>
  <si>
    <t>Weitron Inc</t>
  </si>
  <si>
    <t>19702</t>
  </si>
  <si>
    <t>801 Pencader Dr.</t>
  </si>
  <si>
    <t>West Texas Fractionator</t>
  </si>
  <si>
    <t>12786666</t>
  </si>
  <si>
    <t>12395444.9</t>
  </si>
  <si>
    <t>12377838.6</t>
  </si>
  <si>
    <t>12198025.2</t>
  </si>
  <si>
    <t>11505306.1</t>
  </si>
  <si>
    <t>12724950.8</t>
  </si>
  <si>
    <t>10775212.2</t>
  </si>
  <si>
    <t>11981321.6</t>
  </si>
  <si>
    <t>11481281.2</t>
  </si>
  <si>
    <t>110010642073</t>
  </si>
  <si>
    <t>West Texas Gas, Inc.</t>
  </si>
  <si>
    <t>211 North Colorado</t>
  </si>
  <si>
    <t>2149972.2</t>
  </si>
  <si>
    <t>1996304.7</t>
  </si>
  <si>
    <t>1604168.6</t>
  </si>
  <si>
    <t>1519197.9</t>
  </si>
  <si>
    <t>1707731.9</t>
  </si>
  <si>
    <t>1958952.4</t>
  </si>
  <si>
    <t>1892671.9</t>
  </si>
  <si>
    <t>1983225.6</t>
  </si>
  <si>
    <t>2065776.2</t>
  </si>
  <si>
    <t>110043795854</t>
  </si>
  <si>
    <t>Westfield Gas Corporation</t>
  </si>
  <si>
    <t>37908.7</t>
  </si>
  <si>
    <t>36647</t>
  </si>
  <si>
    <t>27932.7</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</si>
  <si>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</si>
  <si>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</si>
  <si>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</si>
  <si>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</si>
  <si>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</si>
  <si>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</si>
  <si>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</si>
  <si>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</si>
  <si>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</si>
  <si>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</si>
  <si>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</si>
  <si>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</si>
  <si>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</si>
  <si>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110043794551</t>
  </si>
  <si>
    <t>Wheeler Basin Natural Gas Company, Inc.</t>
  </si>
  <si>
    <t>Moulton</t>
  </si>
  <si>
    <t>35650</t>
  </si>
  <si>
    <t>3960 County Road 434</t>
  </si>
  <si>
    <t>41961.8</t>
  </si>
  <si>
    <t>43038.7</t>
  </si>
  <si>
    <t>41175.8</t>
  </si>
  <si>
    <t>42060</t>
  </si>
  <si>
    <t>41415.6</t>
  </si>
  <si>
    <t>41486.8</t>
  </si>
  <si>
    <t>37847</t>
  </si>
  <si>
    <t>35943.9</t>
  </si>
  <si>
    <t>42956.1</t>
  </si>
  <si>
    <t>110018927303</t>
  </si>
  <si>
    <t>Whirlpool Corporation</t>
  </si>
  <si>
    <t>Benton Harbor</t>
  </si>
  <si>
    <t>49085</t>
  </si>
  <si>
    <t>2000 N. M-63</t>
  </si>
  <si>
    <t>110055520627</t>
  </si>
  <si>
    <t>Williams Olefins, LLC (HQ)</t>
  </si>
  <si>
    <t>74172</t>
  </si>
  <si>
    <t>One Williams Center, WRC2</t>
  </si>
  <si>
    <t>110043797424</t>
  </si>
  <si>
    <t>Wisconsin Power &amp; Light Gas Distribution</t>
  </si>
  <si>
    <t>4902 North Biltmore Lane</t>
  </si>
  <si>
    <t>4606304.2</t>
  </si>
  <si>
    <t>4224376.1</t>
  </si>
  <si>
    <t>3333652.1</t>
  </si>
  <si>
    <t>3413388.9</t>
  </si>
  <si>
    <t>3263650.6</t>
  </si>
  <si>
    <t>3117619.7</t>
  </si>
  <si>
    <t>2815476.3</t>
  </si>
  <si>
    <t>2537775.4</t>
  </si>
  <si>
    <t>2528922</t>
  </si>
  <si>
    <t>Wisconsin Public Service Corporation</t>
  </si>
  <si>
    <t>700 North Adams</t>
  </si>
  <si>
    <t>4888303.8</t>
  </si>
  <si>
    <t>5041781.1</t>
  </si>
  <si>
    <t>4792234.2</t>
  </si>
  <si>
    <t>4502903.3</t>
  </si>
  <si>
    <t>4153169</t>
  </si>
  <si>
    <t>4518247.8</t>
  </si>
  <si>
    <t>4331291.2</t>
  </si>
  <si>
    <t>3777070.2</t>
  </si>
  <si>
    <t>4005861.7</t>
  </si>
  <si>
    <t>110000719624</t>
  </si>
  <si>
    <t>Womack Hill Gas Plant</t>
  </si>
  <si>
    <t>Gilbertown</t>
  </si>
  <si>
    <t>36908</t>
  </si>
  <si>
    <t>600 Chestnut Road</t>
  </si>
  <si>
    <t>CHOCTAW</t>
  </si>
  <si>
    <t>3852.9</t>
  </si>
  <si>
    <t>3136.3</t>
  </si>
  <si>
    <t>2518.1</t>
  </si>
  <si>
    <t>2571.5</t>
  </si>
  <si>
    <t>3319.7</t>
  </si>
  <si>
    <t>110000716226</t>
  </si>
  <si>
    <t>Worland Gas Plant</t>
  </si>
  <si>
    <t>Worland</t>
  </si>
  <si>
    <t>17919.5</t>
  </si>
  <si>
    <t>21187.2</t>
  </si>
  <si>
    <t>21770.9</t>
  </si>
  <si>
    <t>24180.4</t>
  </si>
  <si>
    <t>22989.1</t>
  </si>
  <si>
    <t>30580.7</t>
  </si>
  <si>
    <t>32811</t>
  </si>
  <si>
    <t>35357.3</t>
  </si>
  <si>
    <t>35868.2</t>
  </si>
  <si>
    <t>World Fuel Services Corporation</t>
  </si>
  <si>
    <t>9800 NW 41st Street Suite 400</t>
  </si>
  <si>
    <t>44081</t>
  </si>
  <si>
    <t>70023.6</t>
  </si>
  <si>
    <t>36107.7</t>
  </si>
  <si>
    <t>66574.7</t>
  </si>
  <si>
    <t>126970.9</t>
  </si>
  <si>
    <t>156198.92855</t>
  </si>
  <si>
    <t>137700.4</t>
  </si>
  <si>
    <t>61821.18</t>
  </si>
  <si>
    <t>1003143</t>
  </si>
  <si>
    <t>110043969417</t>
  </si>
  <si>
    <t>Wyoming Gas Company</t>
  </si>
  <si>
    <t>101 Division St</t>
  </si>
  <si>
    <t>54761.9</t>
  </si>
  <si>
    <t>55479.6</t>
  </si>
  <si>
    <t>47914.8</t>
  </si>
  <si>
    <t>45083.8</t>
  </si>
  <si>
    <t>44987.9</t>
  </si>
  <si>
    <t>50185.6</t>
  </si>
  <si>
    <t>49522.9</t>
  </si>
  <si>
    <t>41040.1</t>
  </si>
  <si>
    <t>51884.8</t>
  </si>
  <si>
    <t>128947.7</t>
  </si>
  <si>
    <t>148366.6</t>
  </si>
  <si>
    <t>169606.9</t>
  </si>
  <si>
    <t>238980.7</t>
  </si>
  <si>
    <t>349699.7</t>
  </si>
  <si>
    <t>406579</t>
  </si>
  <si>
    <t>114289.5</t>
  </si>
  <si>
    <t>187644.3</t>
  </si>
  <si>
    <t>249996.5</t>
  </si>
  <si>
    <t>110033645580</t>
  </si>
  <si>
    <t>Yankee Gas Supply</t>
  </si>
  <si>
    <t>06037</t>
  </si>
  <si>
    <t>107 Selden Street</t>
  </si>
  <si>
    <t>3173224.2</t>
  </si>
  <si>
    <t>3216791.5</t>
  </si>
  <si>
    <t>3035419.1</t>
  </si>
  <si>
    <t>2954327</t>
  </si>
  <si>
    <t>3121771.9</t>
  </si>
  <si>
    <t>3167809.8672</t>
  </si>
  <si>
    <t>3026286.1936</t>
  </si>
  <si>
    <t>2780677.8</t>
  </si>
  <si>
    <t>2951574.9</t>
  </si>
  <si>
    <t>110016976085</t>
  </si>
  <si>
    <t>York County Natural Gas Authority</t>
  </si>
  <si>
    <t>Rock Hill</t>
  </si>
  <si>
    <t>29730</t>
  </si>
  <si>
    <t>979 W. Main Street</t>
  </si>
  <si>
    <t>409760.7</t>
  </si>
  <si>
    <t>423184.2</t>
  </si>
  <si>
    <t>363470</t>
  </si>
  <si>
    <t>398038.5</t>
  </si>
  <si>
    <t>381282.3</t>
  </si>
  <si>
    <t>422407.3</t>
  </si>
  <si>
    <t>390655.6</t>
  </si>
  <si>
    <t>332263.4</t>
  </si>
  <si>
    <t>365272.2</t>
  </si>
  <si>
    <t>110043969765</t>
  </si>
  <si>
    <t>Zia Natural Gas Company</t>
  </si>
  <si>
    <t>Ruidoso Downs</t>
  </si>
  <si>
    <t>88346</t>
  </si>
  <si>
    <t>100 Short Drive</t>
  </si>
  <si>
    <t>175609.7</t>
  </si>
  <si>
    <t>168783.1</t>
  </si>
  <si>
    <t>144992.4</t>
  </si>
  <si>
    <t>155756</t>
  </si>
  <si>
    <t>163425.3</t>
  </si>
  <si>
    <t>157210.8</t>
  </si>
  <si>
    <t>169807.7</t>
  </si>
  <si>
    <t>147529.4</t>
  </si>
  <si>
    <t>140936</t>
  </si>
  <si>
    <t>110043807912</t>
  </si>
  <si>
    <t>city of statesboro</t>
  </si>
  <si>
    <t>Statesboro</t>
  </si>
  <si>
    <t>30459</t>
  </si>
  <si>
    <t>50 East Main Street</t>
  </si>
  <si>
    <t>BULLOCH COUNTY</t>
  </si>
  <si>
    <t>30049.4</t>
  </si>
  <si>
    <t>30446</t>
  </si>
  <si>
    <t>29566.7</t>
  </si>
  <si>
    <t>29690.1</t>
  </si>
  <si>
    <t>30214.7</t>
  </si>
  <si>
    <t>31148.7</t>
  </si>
  <si>
    <t>29408.9</t>
  </si>
  <si>
    <t>26300.2</t>
  </si>
  <si>
    <t>26474.8</t>
  </si>
  <si>
    <t>110003363119</t>
  </si>
  <si>
    <t>terrebonne parish consolidated government</t>
  </si>
  <si>
    <t>houma</t>
  </si>
  <si>
    <t>70306</t>
  </si>
  <si>
    <t>301 plant road</t>
  </si>
  <si>
    <t>98398.1</t>
  </si>
  <si>
    <t>86930</t>
  </si>
  <si>
    <t>79069.8</t>
  </si>
  <si>
    <t>87569.7</t>
  </si>
  <si>
    <t>88442.1</t>
  </si>
  <si>
    <t>73510.9048</t>
  </si>
  <si>
    <t>67681.8928</t>
  </si>
  <si>
    <t>77781.4</t>
  </si>
  <si>
    <t>43560.8</t>
  </si>
  <si>
    <t>110070082088</t>
  </si>
  <si>
    <t>Adair San Andres CO2 Injection Unit - Permian Basin 430</t>
  </si>
  <si>
    <t>77001</t>
  </si>
  <si>
    <t>1811 County RD 690</t>
  </si>
  <si>
    <t>110058379767</t>
  </si>
  <si>
    <t>Albert Spicer Upper Morrow Unit</t>
  </si>
  <si>
    <t>Booker</t>
  </si>
  <si>
    <t>79005</t>
  </si>
  <si>
    <t>519779.7</t>
  </si>
  <si>
    <t>525001.5</t>
  </si>
  <si>
    <t>506649.8</t>
  </si>
  <si>
    <t>301375.1</t>
  </si>
  <si>
    <t>333938.7</t>
  </si>
  <si>
    <t>326481.8</t>
  </si>
  <si>
    <t>34026.8</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</si>
  <si>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</si>
  <si>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</si>
  <si>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</si>
  <si>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</si>
  <si>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</si>
  <si>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</si>
  <si>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</si>
  <si>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</si>
  <si>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</si>
  <si>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</si>
  <si>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</si>
  <si>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</si>
  <si>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</si>
  <si>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</si>
  <si>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</si>
  <si>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</si>
  <si>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</si>
  <si>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</si>
  <si>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</si>
  <si>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</si>
  <si>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110055511129</t>
  </si>
  <si>
    <t>CONSOL Energy Inc.</t>
  </si>
  <si>
    <t>32 Georgetown Road</t>
  </si>
  <si>
    <t>110070716055</t>
  </si>
  <si>
    <t>CRI Bradac CO2 Injection</t>
  </si>
  <si>
    <t>Bowman County</t>
  </si>
  <si>
    <t>58643</t>
  </si>
  <si>
    <t>110058379758</t>
  </si>
  <si>
    <t>Camrick Unit</t>
  </si>
  <si>
    <t>110034226451</t>
  </si>
  <si>
    <t>Celero Energy II, LP 430 Permian Basin</t>
  </si>
  <si>
    <t>400 West Illinois Suite 1601</t>
  </si>
  <si>
    <t>UU,W-ONSH</t>
  </si>
  <si>
    <t>Chevron MCA 430 Permian Basin</t>
  </si>
  <si>
    <t>Chevron MCA 595 Piceance Basin</t>
  </si>
  <si>
    <t>110055520761</t>
  </si>
  <si>
    <t>Citronelle Alabama Power Project</t>
  </si>
  <si>
    <t>8055 Joy Street</t>
  </si>
  <si>
    <t>13941.7</t>
  </si>
  <si>
    <t>61250.3</t>
  </si>
  <si>
    <t>40368.3</t>
  </si>
  <si>
    <t>110015761996</t>
  </si>
  <si>
    <t>ConocoPhillips Permian (430)</t>
  </si>
  <si>
    <t>925 N. Eldridge Parkway</t>
  </si>
  <si>
    <t>382859</t>
  </si>
  <si>
    <t>309858</t>
  </si>
  <si>
    <t>110055517310</t>
  </si>
  <si>
    <t>Cranfield EOR Facility</t>
  </si>
  <si>
    <t>Cranfield</t>
  </si>
  <si>
    <t>39661</t>
  </si>
  <si>
    <t>887 B Hwy 84</t>
  </si>
  <si>
    <t>Delhi EOR Facility</t>
  </si>
  <si>
    <t>110015744550</t>
  </si>
  <si>
    <t>Diamondback E&amp;P LLC</t>
  </si>
  <si>
    <t>500 West Texas Suite 1200</t>
  </si>
  <si>
    <t>110070082077</t>
  </si>
  <si>
    <t>Dollarhide CO2 Flood</t>
  </si>
  <si>
    <t>110010751347</t>
  </si>
  <si>
    <t>Elk Operating Services, LLC 585 Paradox Basin</t>
  </si>
  <si>
    <t>80203</t>
  </si>
  <si>
    <t>1700 Lincoln St., Suite 2550</t>
  </si>
  <si>
    <t>110070082160</t>
  </si>
  <si>
    <t>Emma San Andres Field</t>
  </si>
  <si>
    <t>Andrews County</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</si>
  <si>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</si>
  <si>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</si>
  <si>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</si>
  <si>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</si>
  <si>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</si>
  <si>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</si>
  <si>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</si>
  <si>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</si>
  <si>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</si>
  <si>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</si>
  <si>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</si>
  <si>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</si>
  <si>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</si>
  <si>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</si>
  <si>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</si>
  <si>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</si>
  <si>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</si>
  <si>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</si>
  <si>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</si>
  <si>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</si>
  <si>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</si>
  <si>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</si>
  <si>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</si>
  <si>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</si>
  <si>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</si>
  <si>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</si>
  <si>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</si>
  <si>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</si>
  <si>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9575 Forest Oil Road</t>
  </si>
  <si>
    <t>110055521500</t>
  </si>
  <si>
    <t>HAMILTON DOME GAS INJECTION</t>
  </si>
  <si>
    <t>82433</t>
  </si>
  <si>
    <t>110070082086</t>
  </si>
  <si>
    <t>Hartland 36 Injection Well 1</t>
  </si>
  <si>
    <t>48353</t>
  </si>
  <si>
    <t>110011400821</t>
  </si>
  <si>
    <t>Hastings EOR Facility</t>
  </si>
  <si>
    <t>19315 Hwy 35 North</t>
  </si>
  <si>
    <t>110055517338</t>
  </si>
  <si>
    <t>Heidelberg EOR Facility</t>
  </si>
  <si>
    <t>175 County Road 359</t>
  </si>
  <si>
    <t>Hilcorp Energy Company - Central Overthrust Basin (507)</t>
  </si>
  <si>
    <t>1111 Travis St.</t>
  </si>
  <si>
    <t>110055517418</t>
  </si>
  <si>
    <t>Hobbs / Seminole / WCF</t>
  </si>
  <si>
    <t>609 CR 330</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</si>
  <si>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</si>
  <si>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</si>
  <si>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</si>
  <si>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</si>
  <si>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</si>
  <si>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</si>
  <si>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</si>
  <si>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</si>
  <si>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</si>
  <si>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</si>
  <si>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</si>
  <si>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</si>
  <si>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</si>
  <si>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</si>
  <si>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</si>
  <si>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</si>
  <si>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</si>
  <si>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</si>
  <si>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</si>
  <si>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</si>
  <si>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</si>
  <si>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</si>
  <si>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</si>
  <si>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</si>
  <si>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</si>
  <si>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</si>
  <si>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</si>
  <si>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</si>
  <si>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</si>
  <si>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</si>
  <si>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</si>
  <si>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</si>
  <si>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</si>
  <si>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</si>
  <si>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</si>
  <si>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</si>
  <si>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</si>
  <si>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</si>
  <si>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</si>
  <si>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</si>
  <si>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</si>
  <si>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</si>
  <si>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</si>
  <si>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LAFAYETTE COUNTY</t>
  </si>
  <si>
    <t>110055509588</t>
  </si>
  <si>
    <t>Monell CO2 Supplier</t>
  </si>
  <si>
    <t>Monell</t>
  </si>
  <si>
    <t>22276.2</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</si>
  <si>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</si>
  <si>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</si>
  <si>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</si>
  <si>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</si>
  <si>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</si>
  <si>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</si>
  <si>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</si>
  <si>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</si>
  <si>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</si>
  <si>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</si>
  <si>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</si>
  <si>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</si>
  <si>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110058380292</t>
  </si>
  <si>
    <t>North Perryton Unit</t>
  </si>
  <si>
    <t>Perryton</t>
  </si>
  <si>
    <t>110070082452</t>
  </si>
  <si>
    <t>OREGON BASIN UNIT</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</si>
  <si>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</si>
  <si>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</si>
  <si>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</si>
  <si>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</si>
  <si>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</si>
  <si>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</si>
  <si>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</si>
  <si>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</si>
  <si>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</si>
  <si>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</si>
  <si>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</si>
  <si>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</si>
  <si>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</si>
  <si>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</si>
  <si>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</si>
  <si>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</si>
  <si>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</si>
  <si>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</si>
  <si>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</si>
  <si>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</si>
  <si>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</si>
  <si>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</si>
  <si>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</si>
  <si>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</si>
  <si>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4632 W Hwy 180</t>
  </si>
  <si>
    <t>110055519817</t>
  </si>
  <si>
    <t>SE BRADLEY UNIT EOR PROJECT</t>
  </si>
  <si>
    <t>110070082418</t>
  </si>
  <si>
    <t>SPRING CREEK SOUTH FIELD</t>
  </si>
  <si>
    <t>Sabinal Energy Operating, LLC - Permian Basin</t>
  </si>
  <si>
    <t>The Woodlands</t>
  </si>
  <si>
    <t>77380</t>
  </si>
  <si>
    <t>1780 HUGHES LANDING BLVD, SUITE 1200</t>
  </si>
  <si>
    <t>110055508650</t>
  </si>
  <si>
    <t>Salt Creek CO2 Supplier</t>
  </si>
  <si>
    <t>Midwest</t>
  </si>
  <si>
    <t>82643</t>
  </si>
  <si>
    <t>NIOBRARA COUNTY</t>
  </si>
  <si>
    <t>110070069473</t>
  </si>
  <si>
    <t>Seminole East Field (SEF)</t>
  </si>
  <si>
    <t>Gaines County</t>
  </si>
  <si>
    <t>110055518140</t>
  </si>
  <si>
    <t>Seminole San Andres Unit</t>
  </si>
  <si>
    <t>376407.3</t>
  </si>
  <si>
    <t>427053.9</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</si>
  <si>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</si>
  <si>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</si>
  <si>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</si>
  <si>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</si>
  <si>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</si>
  <si>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</si>
  <si>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</si>
  <si>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</si>
  <si>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</si>
  <si>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</si>
  <si>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</si>
  <si>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</si>
  <si>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</si>
  <si>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</si>
  <si>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</si>
  <si>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</si>
  <si>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</si>
  <si>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</si>
  <si>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</si>
  <si>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</si>
  <si>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</si>
  <si>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</si>
  <si>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</si>
  <si>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</si>
  <si>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</si>
  <si>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</si>
  <si>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</si>
  <si>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</si>
  <si>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</si>
  <si>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</si>
  <si>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</si>
  <si>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</si>
  <si>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</si>
  <si>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</si>
  <si>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</si>
  <si>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</si>
  <si>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</si>
  <si>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</si>
  <si>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</si>
  <si>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</si>
  <si>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</si>
  <si>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</si>
  <si>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</si>
  <si>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</si>
  <si>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</si>
  <si>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</si>
  <si>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</si>
  <si>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</si>
  <si>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</si>
  <si>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</si>
  <si>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</si>
  <si>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</si>
  <si>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</si>
  <si>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</si>
  <si>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</si>
  <si>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</si>
  <si>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</si>
  <si>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</si>
  <si>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</si>
  <si>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</si>
  <si>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</si>
  <si>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</si>
  <si>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</si>
  <si>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</si>
  <si>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</si>
  <si>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</si>
  <si>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</si>
  <si>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</si>
  <si>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</si>
  <si>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</si>
  <si>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</si>
  <si>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</si>
  <si>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</si>
  <si>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</si>
  <si>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</si>
  <si>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</si>
  <si>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</si>
  <si>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</si>
  <si>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</si>
  <si>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</si>
  <si>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</si>
  <si>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</si>
  <si>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</si>
  <si>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</si>
  <si>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</si>
  <si>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</si>
  <si>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</si>
  <si>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</si>
  <si>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</si>
  <si>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</si>
  <si>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</si>
  <si>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</si>
  <si>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</si>
  <si>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</si>
  <si>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</si>
  <si>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</si>
  <si>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</si>
  <si>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</si>
  <si>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</si>
  <si>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</si>
  <si>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</si>
  <si>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</si>
  <si>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</si>
  <si>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</si>
  <si>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</si>
  <si>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</si>
  <si>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</si>
  <si>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</si>
  <si>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</si>
  <si>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</si>
  <si>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</si>
  <si>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</si>
  <si>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</si>
  <si>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</si>
  <si>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</si>
  <si>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</si>
  <si>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</si>
  <si>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</si>
  <si>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</si>
  <si>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</si>
  <si>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</si>
  <si>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</si>
  <si>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</si>
  <si>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</si>
  <si>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</si>
  <si>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</si>
  <si>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507 Central Western Overthrust QEP Energy Company</t>
  </si>
  <si>
    <t>110070082371</t>
  </si>
  <si>
    <t>515 Powder River Basin</t>
  </si>
  <si>
    <t>515 - Powder River Basin</t>
  </si>
  <si>
    <t>1775 Sherman, Suite 1700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</si>
  <si>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</si>
  <si>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</si>
  <si>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</si>
  <si>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</si>
  <si>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</si>
  <si>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</si>
  <si>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</si>
  <si>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</si>
  <si>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</si>
  <si>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</si>
  <si>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</si>
  <si>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</si>
  <si>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</si>
  <si>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</si>
  <si>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</si>
  <si>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</si>
  <si>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</si>
  <si>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ALLIANCE PETROLEUM CORPORATION</t>
  </si>
  <si>
    <t>160A - Appalachian Basin (Eastern Overthrust Area)</t>
  </si>
  <si>
    <t>4150 BELDEN VILLAGE AVE NW, SUITE 410</t>
  </si>
  <si>
    <t>APR - Basin 430 - Production</t>
  </si>
  <si>
    <t>400 W. Illinois, Suite 970</t>
  </si>
  <si>
    <t>Abraxas Petroleum 430 Permian Basin</t>
  </si>
  <si>
    <t>78258</t>
  </si>
  <si>
    <t>18803 Meisner Dr.</t>
  </si>
  <si>
    <t>110058240265</t>
  </si>
  <si>
    <t>Abraxas Petroleum Corp. 395 Williston</t>
  </si>
  <si>
    <t>Aera Energy San Joaquin Basin</t>
  </si>
  <si>
    <t>10000 Ming Avenue</t>
  </si>
  <si>
    <t>110070082335</t>
  </si>
  <si>
    <t>Aethon Energy Operating-230-Arkla Basin</t>
  </si>
  <si>
    <t>12377 Merit Dr. Suite 1200</t>
  </si>
  <si>
    <t>Aethon Energy Operating-260-East Texas Basin</t>
  </si>
  <si>
    <t>110067410082</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</si>
  <si>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</si>
  <si>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</si>
  <si>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</si>
  <si>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</si>
  <si>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</si>
  <si>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</si>
  <si>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</si>
  <si>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</si>
  <si>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</si>
  <si>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</si>
  <si>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</si>
  <si>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</si>
  <si>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</si>
  <si>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</si>
  <si>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</si>
  <si>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</si>
  <si>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</si>
  <si>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</si>
  <si>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</si>
  <si>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</si>
  <si>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</si>
  <si>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</si>
  <si>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</si>
  <si>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</si>
  <si>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</si>
  <si>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</si>
  <si>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</si>
  <si>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</si>
  <si>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</si>
  <si>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</si>
  <si>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</si>
  <si>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</si>
  <si>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</si>
  <si>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</si>
  <si>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</si>
  <si>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</si>
  <si>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</si>
  <si>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SEDGWICK</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</si>
  <si>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</si>
  <si>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</si>
  <si>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</si>
  <si>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</si>
  <si>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</si>
  <si>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</si>
  <si>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</si>
  <si>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</si>
  <si>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</si>
  <si>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</si>
  <si>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</si>
  <si>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</si>
  <si>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</si>
  <si>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</si>
  <si>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</si>
  <si>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</si>
  <si>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</si>
  <si>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</si>
  <si>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</si>
  <si>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</si>
  <si>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</si>
  <si>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</si>
  <si>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</si>
  <si>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</si>
  <si>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</si>
  <si>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 Palo Duro</t>
  </si>
  <si>
    <t>435 - Palo Duro Basin</t>
  </si>
  <si>
    <t>2000 Post Oak Blvd.</t>
  </si>
  <si>
    <t>Apache Corp. Central - E. Texas Basin 260</t>
  </si>
  <si>
    <t>6120 South Yale #1500</t>
  </si>
  <si>
    <t>Apache Corp. GC Onshore - Gulf Coast Basin 220</t>
  </si>
  <si>
    <t>2000 Post Oak, Suite 100</t>
  </si>
  <si>
    <t>Apache Corp. Permian - Permian Basin 430</t>
  </si>
  <si>
    <t>110070082147</t>
  </si>
  <si>
    <t>Apache Corporation + 430 + Permian Basin</t>
  </si>
  <si>
    <t>17802 Highway 10 West, Suite 300</t>
  </si>
  <si>
    <t>110045615205</t>
  </si>
  <si>
    <t>Appalachian Basin (Eastern Overthrust Area)</t>
  </si>
  <si>
    <t>10000 Energy Dr</t>
  </si>
  <si>
    <t>110038071181</t>
  </si>
  <si>
    <t>Appalachian Basin - AAPG Province 160A</t>
  </si>
  <si>
    <t>17701</t>
  </si>
  <si>
    <t>33 West Third Street, Suite 300</t>
  </si>
  <si>
    <t>110055513387</t>
  </si>
  <si>
    <t>Appalachian Facility</t>
  </si>
  <si>
    <t>25301</t>
  </si>
  <si>
    <t>300 Capitol Street, Suite 200</t>
  </si>
  <si>
    <t>110055513476</t>
  </si>
  <si>
    <t>Approach Operating, LLC 430 Permian Basin</t>
  </si>
  <si>
    <t>76116</t>
  </si>
  <si>
    <t>6500 W Freeway Suite 800</t>
  </si>
  <si>
    <t>Arkla Basin</t>
  </si>
  <si>
    <t>Arkla Basin - AAPG Province 230</t>
  </si>
  <si>
    <t>1201 Lake Robbins Drive</t>
  </si>
  <si>
    <t>Arkoma Basin</t>
  </si>
  <si>
    <t>OKC</t>
  </si>
  <si>
    <t>621 N. Robinson Ave. - Ste. 300</t>
  </si>
  <si>
    <t>Armor Energy, LLC</t>
  </si>
  <si>
    <t>74146</t>
  </si>
  <si>
    <t>4500 S. Garnett Road, Suite 250</t>
  </si>
  <si>
    <t>740 - Coastal Basins</t>
  </si>
  <si>
    <t>110055514518</t>
  </si>
  <si>
    <t>Arsenal Resources, LLC 160A Appalachian Basin</t>
  </si>
  <si>
    <t>Wexford</t>
  </si>
  <si>
    <t>15090</t>
  </si>
  <si>
    <t>6031 Wallace Road Ext, Suite 300</t>
  </si>
  <si>
    <t>110044257425</t>
  </si>
  <si>
    <t>Aruba Petroleum, Inc. 420 Fort Worth Syncline</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</si>
  <si>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</si>
  <si>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</si>
  <si>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</si>
  <si>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</si>
  <si>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</si>
  <si>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</si>
  <si>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</si>
  <si>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</si>
  <si>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</si>
  <si>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</si>
  <si>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</si>
  <si>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</si>
  <si>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</si>
  <si>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</si>
  <si>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</si>
  <si>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</si>
  <si>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</si>
  <si>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</si>
  <si>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</si>
  <si>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</si>
  <si>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</si>
  <si>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</si>
  <si>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</si>
  <si>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</si>
  <si>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</si>
  <si>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</si>
  <si>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</si>
  <si>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</si>
  <si>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</si>
  <si>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</si>
  <si>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110070082381</t>
  </si>
  <si>
    <t>BC Operating, Inc.</t>
  </si>
  <si>
    <t>79710</t>
  </si>
  <si>
    <t>P.O. Box 50820</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</si>
  <si>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</si>
  <si>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</si>
  <si>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</si>
  <si>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</si>
  <si>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</si>
  <si>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</si>
  <si>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</si>
  <si>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</si>
  <si>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</si>
  <si>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</si>
  <si>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</si>
  <si>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</si>
  <si>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110038068113</t>
  </si>
  <si>
    <t>BP America Production Company – 355 Chautauqua Platform Basin</t>
  </si>
  <si>
    <t>BPH PowderRiverBasinWY</t>
  </si>
  <si>
    <t>59102</t>
  </si>
  <si>
    <t>845 12th Street West</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</si>
  <si>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</si>
  <si>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</si>
  <si>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</si>
  <si>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</si>
  <si>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</si>
  <si>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</si>
  <si>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</si>
  <si>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</si>
  <si>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</si>
  <si>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</si>
  <si>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</si>
  <si>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</si>
  <si>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</si>
  <si>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</si>
  <si>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</si>
  <si>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</si>
  <si>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</si>
  <si>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</si>
  <si>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110067543652</t>
  </si>
  <si>
    <t>Badlands Energy, Inc.</t>
  </si>
  <si>
    <t>80237</t>
  </si>
  <si>
    <t>7979 E. Tufts Ave</t>
  </si>
  <si>
    <t>110070082073</t>
  </si>
  <si>
    <t>Basin 160A - Appalachia</t>
  </si>
  <si>
    <t>77070</t>
  </si>
  <si>
    <t>1001 Noble Energy Way</t>
  </si>
  <si>
    <t>Basin 220 - S2 Energy Operating, LLC</t>
  </si>
  <si>
    <t>200 Caroline Court</t>
  </si>
  <si>
    <t>110067543581</t>
  </si>
  <si>
    <t>Basin 220 - Tana Exploration Company, LLC</t>
  </si>
  <si>
    <t>70503</t>
  </si>
  <si>
    <t>4023 Ambassador Caffery Parkway</t>
  </si>
  <si>
    <t>110055513010</t>
  </si>
  <si>
    <t>Basin 220 Gulf Coast - Noble Energy Inc.</t>
  </si>
  <si>
    <t>110040414851</t>
  </si>
  <si>
    <t>Basin 220 South TX &amp; South LA - OSP</t>
  </si>
  <si>
    <t>1900 N. Akard St.</t>
  </si>
  <si>
    <t>Basin 360 - Longfellow</t>
  </si>
  <si>
    <t>16803 N Dallas Parkway</t>
  </si>
  <si>
    <t>Basin 360 - Mach</t>
  </si>
  <si>
    <t>73134</t>
  </si>
  <si>
    <t>14201 Wireless Way</t>
  </si>
  <si>
    <t>Basin 360 - Mach II</t>
  </si>
  <si>
    <t>Basin 360 - SK Nemaha</t>
  </si>
  <si>
    <t>11700 Katy Freeway</t>
  </si>
  <si>
    <t>110055512985</t>
  </si>
  <si>
    <t>Basin 360 Anadarko - Noble Energy Inc.</t>
  </si>
  <si>
    <t>110055512020</t>
  </si>
  <si>
    <t>Basin 360 Oil &amp; Gas Production</t>
  </si>
  <si>
    <t>Enid</t>
  </si>
  <si>
    <t>73703</t>
  </si>
  <si>
    <t>502 S. Fillmore</t>
  </si>
  <si>
    <t>Basin 375 - BCE-Mach LLC</t>
  </si>
  <si>
    <t>14201 Wireless Way, Suite 300</t>
  </si>
  <si>
    <t>Basin 395 North Dakota - OSP</t>
  </si>
  <si>
    <t>1900 North Akard St.</t>
  </si>
  <si>
    <t>Basin 430 West Texas - OSP</t>
  </si>
  <si>
    <t>110055512805</t>
  </si>
  <si>
    <t>Basin 540 Denver Julesburg - Noble Energy Inc.</t>
  </si>
  <si>
    <t>110055513001</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</si>
  <si>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</si>
  <si>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</si>
  <si>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</si>
  <si>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</si>
  <si>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</si>
  <si>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</si>
  <si>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</si>
  <si>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110002985360</t>
  </si>
  <si>
    <t>Baytex Energy USA LTD</t>
  </si>
  <si>
    <t>600 17th Street</t>
  </si>
  <si>
    <t>Bedrock 415 Strawn Basin</t>
  </si>
  <si>
    <t>306 Hwy 380</t>
  </si>
  <si>
    <t>Bedrock 420 Fort Worth Syncline</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</si>
  <si>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</si>
  <si>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</si>
  <si>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</si>
  <si>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</si>
  <si>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</si>
  <si>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</si>
  <si>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</si>
  <si>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</si>
  <si>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Newhall</t>
  </si>
  <si>
    <t>25121 N. Sierra Hwy.</t>
  </si>
  <si>
    <t>Berry Petroleum Company - Permian Basin 430</t>
  </si>
  <si>
    <t>Berry Petroleum Company - San Joaquin Basin 745</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</si>
  <si>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</si>
  <si>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</si>
  <si>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</si>
  <si>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</si>
  <si>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</si>
  <si>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</si>
  <si>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</si>
  <si>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</si>
  <si>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</si>
  <si>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Birch Resources</t>
  </si>
  <si>
    <t>2918 N. County Rd 1140</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</si>
  <si>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</si>
  <si>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</si>
  <si>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</si>
  <si>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</si>
  <si>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</si>
  <si>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</si>
  <si>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</si>
  <si>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</si>
  <si>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Blackbeard Operating - 220 - Gulf Coast Basin</t>
  </si>
  <si>
    <t>Two West Second Street, STE 1700</t>
  </si>
  <si>
    <t>Blackbeard Operating - 345 - Arkoma Basin</t>
  </si>
  <si>
    <t>Two West 2nd Street, STE 1700</t>
  </si>
  <si>
    <t>110070082287</t>
  </si>
  <si>
    <t>Blackbeard Operating - 360 - Anadarko Basin</t>
  </si>
  <si>
    <t>Blackbeard Operating - 400 - Ouachita Folded Belt</t>
  </si>
  <si>
    <t>Blackbeard Operating - 415 - Strawn</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</si>
  <si>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</si>
  <si>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</si>
  <si>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</si>
  <si>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</si>
  <si>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</si>
  <si>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</si>
  <si>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</si>
  <si>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</si>
  <si>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</si>
  <si>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</si>
  <si>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</si>
  <si>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</si>
  <si>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</si>
  <si>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</si>
  <si>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</si>
  <si>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</si>
  <si>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</si>
  <si>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</si>
  <si>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</si>
  <si>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</si>
  <si>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</si>
  <si>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</si>
  <si>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</si>
  <si>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</si>
  <si>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</si>
  <si>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</si>
  <si>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</si>
  <si>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</si>
  <si>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Bruin E&amp;P Operating LLC - Williston Basin Operations</t>
  </si>
  <si>
    <t>602 Sawyer Street, Suite 702</t>
  </si>
  <si>
    <t>110005116105</t>
  </si>
  <si>
    <t>Buffalo Creek 360 Anadarko</t>
  </si>
  <si>
    <t>600 North Marienfeld Street Suite 301</t>
  </si>
  <si>
    <t>110022791843</t>
  </si>
  <si>
    <t>Burnett Oil Co., Inc. 430 Permian Basin</t>
  </si>
  <si>
    <t>801 Cherry St. - Unit #9</t>
  </si>
  <si>
    <t>110058380149</t>
  </si>
  <si>
    <t>CCI Gulf Coast Upstream LLC</t>
  </si>
  <si>
    <t>811 Main Street</t>
  </si>
  <si>
    <t>110055521396</t>
  </si>
  <si>
    <t>CCI Gulf Coast Upstream LLC and CCI East Texas Upstream LLC</t>
  </si>
  <si>
    <t>811 Main Street, Suite 1500</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</si>
  <si>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</si>
  <si>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</si>
  <si>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</si>
  <si>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</si>
  <si>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</si>
  <si>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</si>
  <si>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</si>
  <si>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</si>
  <si>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</si>
  <si>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</si>
  <si>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</si>
  <si>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</si>
  <si>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</si>
  <si>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</si>
  <si>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</si>
  <si>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</si>
  <si>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</si>
  <si>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</si>
  <si>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</si>
  <si>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</si>
  <si>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</si>
  <si>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</si>
  <si>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</si>
  <si>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</si>
  <si>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</si>
  <si>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</si>
  <si>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</si>
  <si>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</si>
  <si>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</si>
  <si>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</si>
  <si>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</si>
  <si>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</si>
  <si>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</si>
  <si>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</si>
  <si>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</si>
  <si>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Three Memorial City Plaza 840 Gessner Road</t>
  </si>
  <si>
    <t>Cabot Oil &amp; Gas Corporation 160A Appalachian Basin (Eastern Overthrust area)</t>
  </si>
  <si>
    <t>110067456069</t>
  </si>
  <si>
    <t>Caelus Natural Resources Alaska 890 - Arctic Slope Basin</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</si>
  <si>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</si>
  <si>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</si>
  <si>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</si>
  <si>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</si>
  <si>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</si>
  <si>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</si>
  <si>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</si>
  <si>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</si>
  <si>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</si>
  <si>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</si>
  <si>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</si>
  <si>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</si>
  <si>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</si>
  <si>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</si>
  <si>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</si>
  <si>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Callon (Permian) LLC - Basin 430</t>
  </si>
  <si>
    <t>2000 W. Sam Houston Pkwy. S., Suite 2000</t>
  </si>
  <si>
    <t>110055518275</t>
  </si>
  <si>
    <t>Cambrian Management, Ltd 430 Permian Basin</t>
  </si>
  <si>
    <t>79702</t>
  </si>
  <si>
    <t>P.O. Box 272</t>
  </si>
  <si>
    <t>110064007373</t>
  </si>
  <si>
    <t>Centennial Resource Production, LLC</t>
  </si>
  <si>
    <t>1001 Seventeenth Street, Suite 1800</t>
  </si>
  <si>
    <t>Central Western Overthrust - AAPG Province 507</t>
  </si>
  <si>
    <t>1099 18th St. #1800</t>
  </si>
  <si>
    <t>110055514224</t>
  </si>
  <si>
    <t>Chautauqua Facility</t>
  </si>
  <si>
    <t>110055519069</t>
  </si>
  <si>
    <t>Chautauqua platform N&amp;G 355</t>
  </si>
  <si>
    <t>Hominy</t>
  </si>
  <si>
    <t>74035</t>
  </si>
  <si>
    <t>801 County Rd 1807</t>
  </si>
  <si>
    <t>Chesapeake Appalachia LLC, 160 - Appalachian Basin</t>
  </si>
  <si>
    <t>Chesapeake Appalachia LLC, 160A - Appalachian Basin (Eastern Overthrust Area)</t>
  </si>
  <si>
    <t>Chesapeake Exploration LLC, 160A - Appalachian Basin (Eastern Overthrust Area)</t>
  </si>
  <si>
    <t>Chesapeake Operating Inc., 430 - Permian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</si>
  <si>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</si>
  <si>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</si>
  <si>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</si>
  <si>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</si>
  <si>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</si>
  <si>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</si>
  <si>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</si>
  <si>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</si>
  <si>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</si>
  <si>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</si>
  <si>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</si>
  <si>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</si>
  <si>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</si>
  <si>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</si>
  <si>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</si>
  <si>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507 Central Western Overthrust</t>
  </si>
  <si>
    <t>Chevron MCA 530 Wind River Basin</t>
  </si>
  <si>
    <t>Chevron MCA 535 Green River Basin</t>
  </si>
  <si>
    <t>110010655246</t>
  </si>
  <si>
    <t>Chief Oil &amp; Gas LLC (160A)</t>
  </si>
  <si>
    <t>75225</t>
  </si>
  <si>
    <t>5956 Sherry Lane, Suite 1500</t>
  </si>
  <si>
    <t>Chisholm Energy 430 Permian Basin</t>
  </si>
  <si>
    <t>801 Cherry Street, Suite 1200, Unit 20</t>
  </si>
  <si>
    <t>110035407468</t>
  </si>
  <si>
    <t>Chroma Operating, Inc.</t>
  </si>
  <si>
    <t>425 - Bend Arch</t>
  </si>
  <si>
    <t>1010 Lamar, Suite 1700</t>
  </si>
  <si>
    <t>NOLAN</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</si>
  <si>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</si>
  <si>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</si>
  <si>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</si>
  <si>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</si>
  <si>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</si>
  <si>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</si>
  <si>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</si>
  <si>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</si>
  <si>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</si>
  <si>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Citation Oil &amp; Gas Corp. 430 Permian Basin</t>
  </si>
  <si>
    <t>77069</t>
  </si>
  <si>
    <t>14077 Cutten Road</t>
  </si>
  <si>
    <t>Citizen Energy III, LLC</t>
  </si>
  <si>
    <t>320 S Boston Ave Suite 900</t>
  </si>
  <si>
    <t>110055516936</t>
  </si>
  <si>
    <t>Classic Operating Company LLC</t>
  </si>
  <si>
    <t>1301 McKinney Street, Suite 2100</t>
  </si>
  <si>
    <t>110022871800</t>
  </si>
  <si>
    <t>Clayton Williams Energy, Inc. - 220 Gulf Coast Basin</t>
  </si>
  <si>
    <t>6 Desta Drive Suite 3700</t>
  </si>
  <si>
    <t>Clayton Williams Energy, Inc. - 430 Permian Basin</t>
  </si>
  <si>
    <t>Clear Creek Resource Partners</t>
  </si>
  <si>
    <t>717 17th Street, Suite 1525</t>
  </si>
  <si>
    <t>110055516785</t>
  </si>
  <si>
    <t>Coleman Oil &amp; Gas, Inc. 022 San Juan Basin Province</t>
  </si>
  <si>
    <t>87402</t>
  </si>
  <si>
    <t>6540 East Main</t>
  </si>
  <si>
    <t>Columbus Energy 220 Gulf Coast Basin (LA,TX)</t>
  </si>
  <si>
    <t>10000 Memorial Dr., Suite 500</t>
  </si>
  <si>
    <t>110058239062</t>
  </si>
  <si>
    <t>Compass Production Partners, LP - Arkla Basin #230</t>
  </si>
  <si>
    <t>204 N Robinson, Suite 1300</t>
  </si>
  <si>
    <t>110058239071</t>
  </si>
  <si>
    <t>Compass Production Partners, LP - East Texas Basin #260</t>
  </si>
  <si>
    <t>15601 Dallas Parkway, Suite 900</t>
  </si>
  <si>
    <t>Compass Production Partners, LP - Permian Basin #430</t>
  </si>
  <si>
    <t>110013706212</t>
  </si>
  <si>
    <t>Comstock Resources, Inc. - Basin 220</t>
  </si>
  <si>
    <t>Frisco</t>
  </si>
  <si>
    <t>5300 Town &amp; Country Blvd - Suite 500</t>
  </si>
  <si>
    <t>Comstock Resources, Inc. - Basin 230</t>
  </si>
  <si>
    <t>Comstock Resources, Inc. - Basin 260</t>
  </si>
  <si>
    <t>Comstock Resources, Inc. - Basin 430</t>
  </si>
  <si>
    <t>5300 Town &amp; Country Road - Suite 500</t>
  </si>
  <si>
    <t>ConocoPhillips Alaska Inc - KRU-ALP Fields</t>
  </si>
  <si>
    <t>99510</t>
  </si>
  <si>
    <t>ATO 1220 PO Box 100360</t>
  </si>
  <si>
    <t>ConocoPhillips Anadarko (360)</t>
  </si>
  <si>
    <t>110062540914</t>
  </si>
  <si>
    <t>ConocoPhillips Denver (540)</t>
  </si>
  <si>
    <t>ConocoPhillips East Texas Basin, AAPG 260</t>
  </si>
  <si>
    <t>600 N. Dairy Ashford Ave</t>
  </si>
  <si>
    <t>ConocoPhillips Gulf Coast Basin 220, Production</t>
  </si>
  <si>
    <t>ConocoPhillips' Uinta (575)</t>
  </si>
  <si>
    <t>ConocoPhillips' Williston (395)</t>
  </si>
  <si>
    <t>ConocoPhillips' Wind River (530)</t>
  </si>
  <si>
    <t>Contango Basin 360</t>
  </si>
  <si>
    <t>PO Box 13360</t>
  </si>
  <si>
    <t>110022530135</t>
  </si>
  <si>
    <t>Contura Pennsylvania Land LLC</t>
  </si>
  <si>
    <t>115 Brick School Road</t>
  </si>
  <si>
    <t>110006532608</t>
  </si>
  <si>
    <t>Cook Inlet Energy Onshore Production</t>
  </si>
  <si>
    <t>188 W Northern Lights Blvd Suite 510</t>
  </si>
  <si>
    <t>110055512011</t>
  </si>
  <si>
    <t>Cordillera Energy Partners Anadarko Basin Operations</t>
  </si>
  <si>
    <t>401 W. Birch St.</t>
  </si>
  <si>
    <t>110070209469</t>
  </si>
  <si>
    <t>Core Appalachia Operating, LLC- Basin 160</t>
  </si>
  <si>
    <t>414 Summers Street</t>
  </si>
  <si>
    <t>305 - Michigan Basin</t>
  </si>
  <si>
    <t>110070082492</t>
  </si>
  <si>
    <t>Covey Park Gas</t>
  </si>
  <si>
    <t>8401 N. Central Expressway, Suite 700</t>
  </si>
  <si>
    <t>110067409281</t>
  </si>
  <si>
    <t>Covey Park Operating</t>
  </si>
  <si>
    <t>8401 N Central Expressway, Suite 700</t>
  </si>
  <si>
    <t>110070082498</t>
  </si>
  <si>
    <t>Covey Park Resources</t>
  </si>
  <si>
    <t>Crescent Point Energy Corporation Williston Basin (395) Operations</t>
  </si>
  <si>
    <t>555 17th Street, Suite 1800</t>
  </si>
  <si>
    <t>Crestone Peak - Denver Basin</t>
  </si>
  <si>
    <t>Firestone</t>
  </si>
  <si>
    <t>80504</t>
  </si>
  <si>
    <t>10188 East I-25 Frontage Road</t>
  </si>
  <si>
    <t>110058238884</t>
  </si>
  <si>
    <t>Cross Timbers Energy, LLC - San Juan Basin 580</t>
  </si>
  <si>
    <t>400 West 7th Street</t>
  </si>
  <si>
    <t>110014428770</t>
  </si>
  <si>
    <t>Crown Energy Partners 535 Green River</t>
  </si>
  <si>
    <t>Englewood</t>
  </si>
  <si>
    <t>80112</t>
  </si>
  <si>
    <t>304 Inverness Way South Suite 125</t>
  </si>
  <si>
    <t>Cub Creek Energy, LLC - Denver Basin</t>
  </si>
  <si>
    <t>Highlands Ranch</t>
  </si>
  <si>
    <t>80129</t>
  </si>
  <si>
    <t>200 Plaza Drive, Suite 100</t>
  </si>
  <si>
    <t>110070384458</t>
  </si>
  <si>
    <t>DE3 Operating LLC - Permian Basin (430) Operations</t>
  </si>
  <si>
    <t>Forth Worth</t>
  </si>
  <si>
    <t>76107</t>
  </si>
  <si>
    <t>3724 Hulen Street</t>
  </si>
  <si>
    <t>DGOC 160A Production</t>
  </si>
  <si>
    <t>Jackson Center</t>
  </si>
  <si>
    <t>16133</t>
  </si>
  <si>
    <t>101 McQuiston Dr.</t>
  </si>
  <si>
    <t>110063978450</t>
  </si>
  <si>
    <t>DJ Resources Inc - DJ Basin (AAPG Basin Number 540)</t>
  </si>
  <si>
    <t>1600 Broadway, Suite 1960</t>
  </si>
  <si>
    <t>110055512084</t>
  </si>
  <si>
    <t>DJR Operating - San Juan Basin Oil and Gas Production</t>
  </si>
  <si>
    <t>1600 Broadway Suite 1960</t>
  </si>
  <si>
    <t>110005153065</t>
  </si>
  <si>
    <t>DTE Gas Resources 420 Fort Worth Syncline</t>
  </si>
  <si>
    <t>301 Commerce Street, Suite 1800</t>
  </si>
  <si>
    <t>110055519611</t>
  </si>
  <si>
    <t>Daylight Petroleum LLC</t>
  </si>
  <si>
    <t>1221 McKinney St., Suite 2881</t>
  </si>
  <si>
    <t>110055512333</t>
  </si>
  <si>
    <t>Denbury Onshore LLC 210 Mid-Gulf Coast</t>
  </si>
  <si>
    <t>5320 Legacy Drive</t>
  </si>
  <si>
    <t>Denbury Onshore LLC 220 Gulf Coast</t>
  </si>
  <si>
    <t>Denbury Onshore LLC 230 Arkla</t>
  </si>
  <si>
    <t>Denbury Onshore LLC 395 Williston</t>
  </si>
  <si>
    <t>COLLIN</t>
  </si>
  <si>
    <t>110058240023</t>
  </si>
  <si>
    <t>Denbury Onshore LLC 515 Powder River</t>
  </si>
  <si>
    <t>Denver Basin - AAPG Province 540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</si>
  <si>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</si>
  <si>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</si>
  <si>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</si>
  <si>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</si>
  <si>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</si>
  <si>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</si>
  <si>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</si>
  <si>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</si>
  <si>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</si>
  <si>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</si>
  <si>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</si>
  <si>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</si>
  <si>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</si>
  <si>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</si>
  <si>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</si>
  <si>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</si>
  <si>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</si>
  <si>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</si>
  <si>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</si>
  <si>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</si>
  <si>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</si>
  <si>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</si>
  <si>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355 Chautauqua Platform</t>
  </si>
  <si>
    <t>1111 Bagby Street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</si>
  <si>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</si>
  <si>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</si>
  <si>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</si>
  <si>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</si>
  <si>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</si>
  <si>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</si>
  <si>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</si>
  <si>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</si>
  <si>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</si>
  <si>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</si>
  <si>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</si>
  <si>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</si>
  <si>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</si>
  <si>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</si>
  <si>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</si>
  <si>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</si>
  <si>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</si>
  <si>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</si>
  <si>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</si>
  <si>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</si>
  <si>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</si>
  <si>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</si>
  <si>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</si>
  <si>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</si>
  <si>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</si>
  <si>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</si>
  <si>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</si>
  <si>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</si>
  <si>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</si>
  <si>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</si>
  <si>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</si>
  <si>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</si>
  <si>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</si>
  <si>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</si>
  <si>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</si>
  <si>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</si>
  <si>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</si>
  <si>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</si>
  <si>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</si>
  <si>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</si>
  <si>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</si>
  <si>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</si>
  <si>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</si>
  <si>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</si>
  <si>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</si>
  <si>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</si>
  <si>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</si>
  <si>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</si>
  <si>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</si>
  <si>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</si>
  <si>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Earthstone Energy 430 Permian</t>
  </si>
  <si>
    <t>600 N. Marienfeld, Suite 1000</t>
  </si>
  <si>
    <t>110064541116</t>
  </si>
  <si>
    <t>Earthstone Operating, LLC - Basin 220</t>
  </si>
  <si>
    <t>1400 Woodloch Forest Drive, Suite 300</t>
  </si>
  <si>
    <t>East Texas Basin</t>
  </si>
  <si>
    <t>East Texas Basin - AAPG Province 260</t>
  </si>
  <si>
    <t>110055514199</t>
  </si>
  <si>
    <t>East Texas Facility</t>
  </si>
  <si>
    <t>Eclipse Resources 1, LP - 160A Basin Production</t>
  </si>
  <si>
    <t>State College</t>
  </si>
  <si>
    <t>16803</t>
  </si>
  <si>
    <t>2121 Old Gatesburg Road, Suite 110</t>
  </si>
  <si>
    <t>Eclipse Resources I, LP</t>
  </si>
  <si>
    <t>2121 Old Gatesburg Road</t>
  </si>
  <si>
    <t>EdgeMarc Energy Holdings, LLC</t>
  </si>
  <si>
    <t>1800 Main Street, Suite 220</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</si>
  <si>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</si>
  <si>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</si>
  <si>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</si>
  <si>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</si>
  <si>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</si>
  <si>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</si>
  <si>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</si>
  <si>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</si>
  <si>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</si>
  <si>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Mid-Gulf Coast Basin</t>
  </si>
  <si>
    <t>Encana Oil &amp; Gas - Piceance Basin</t>
  </si>
  <si>
    <t>Encana Oil &amp; Gas - San Juan Basin</t>
  </si>
  <si>
    <t>110005138671</t>
  </si>
  <si>
    <t>Encana Oil &amp; Gas - Strawn Basin</t>
  </si>
  <si>
    <t>14001 N. Dallas Parkway, Suite 1100</t>
  </si>
  <si>
    <t>Encino Energy</t>
  </si>
  <si>
    <t>2321 Energy Drive</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</si>
  <si>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</si>
  <si>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</si>
  <si>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</si>
  <si>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</si>
  <si>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</si>
  <si>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</si>
  <si>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</si>
  <si>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</si>
  <si>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</si>
  <si>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</si>
  <si>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</si>
  <si>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</si>
  <si>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</si>
  <si>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</si>
  <si>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</si>
  <si>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</si>
  <si>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</si>
  <si>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</si>
  <si>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</si>
  <si>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</si>
  <si>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</si>
  <si>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</si>
  <si>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</si>
  <si>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</si>
  <si>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</si>
  <si>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</si>
  <si>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</si>
  <si>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</si>
  <si>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</si>
  <si>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</si>
  <si>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Ensight IV Energy Management</t>
  </si>
  <si>
    <t>333 Texas Street, Suite 1919</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</si>
  <si>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</si>
  <si>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</si>
  <si>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</si>
  <si>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</si>
  <si>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</si>
  <si>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</si>
  <si>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</si>
  <si>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</si>
  <si>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</si>
  <si>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</si>
  <si>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</si>
  <si>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</si>
  <si>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</si>
  <si>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OKLAHOMA</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</si>
  <si>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</si>
  <si>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</si>
  <si>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</si>
  <si>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</si>
  <si>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</si>
  <si>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</si>
  <si>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</si>
  <si>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</si>
  <si>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</si>
  <si>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110055513350</t>
  </si>
  <si>
    <t>Ergon Exploration, 220 East Texas, Brookland Fields</t>
  </si>
  <si>
    <t>PO Box 14476</t>
  </si>
  <si>
    <t>Escondido Gulf Coast #220 OP</t>
  </si>
  <si>
    <t>Katy</t>
  </si>
  <si>
    <t>77449</t>
  </si>
  <si>
    <t>2002 W. Grand Parkway N. Suite 205</t>
  </si>
  <si>
    <t>110055513788</t>
  </si>
  <si>
    <t>Evergreen Natural Resources, LLC. Las Vegas-Raton</t>
  </si>
  <si>
    <t>455 - Las Vegas-Raton Basin</t>
  </si>
  <si>
    <t>27000 Highway 12</t>
  </si>
  <si>
    <t>LAS ANIMAS COUNTY</t>
  </si>
  <si>
    <t>Extraction Oil &amp; Gas, Inc.</t>
  </si>
  <si>
    <t>370 17th St. Ste. 5300</t>
  </si>
  <si>
    <t>110070525486</t>
  </si>
  <si>
    <t>FDL Operating 415 Strawn Basin</t>
  </si>
  <si>
    <t>77039</t>
  </si>
  <si>
    <t>909 Lake Carolyn Parkway</t>
  </si>
  <si>
    <t>110063745050</t>
  </si>
  <si>
    <t>FDL Operating, LLC (Mississippi)</t>
  </si>
  <si>
    <t>Lumberton</t>
  </si>
  <si>
    <t>39455</t>
  </si>
  <si>
    <t>250 Clear Creek Rd</t>
  </si>
  <si>
    <t>110070082431</t>
  </si>
  <si>
    <t>FDL Operating, LLC 430 Permian Basin</t>
  </si>
  <si>
    <t>110055517203</t>
  </si>
  <si>
    <t>FEPC 220 Gulf Coast Basin</t>
  </si>
  <si>
    <t>1801 California Street, Suite 2500</t>
  </si>
  <si>
    <t>FEPC 395 Williston Basin</t>
  </si>
  <si>
    <t>FEPC 520 Big Horn Basin</t>
  </si>
  <si>
    <t>520 - Big Horn Basin</t>
  </si>
  <si>
    <t>110070225672</t>
  </si>
  <si>
    <t>Fairway Resources</t>
  </si>
  <si>
    <t>Southlake</t>
  </si>
  <si>
    <t>76092</t>
  </si>
  <si>
    <t>538 Silicon Drive, Suite 101</t>
  </si>
  <si>
    <t>110055519899</t>
  </si>
  <si>
    <t>Famcor Oil, Inc.</t>
  </si>
  <si>
    <t>11757 Katy Freeway Suite 850</t>
  </si>
  <si>
    <t>Fasken Oil and Ranch, Ltd. 220 Gulf Coast Basin</t>
  </si>
  <si>
    <t>110063744818</t>
  </si>
  <si>
    <t>Felix - Basin 360</t>
  </si>
  <si>
    <t>1530 16th Street</t>
  </si>
  <si>
    <t>Felix Energy Holdings II LLC</t>
  </si>
  <si>
    <t>1530 16th Street Ste 500</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</si>
  <si>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</si>
  <si>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</si>
  <si>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</si>
  <si>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</si>
  <si>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</si>
  <si>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</si>
  <si>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</si>
  <si>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</si>
  <si>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</si>
  <si>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</si>
  <si>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</si>
  <si>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</si>
  <si>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</si>
  <si>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</si>
  <si>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</si>
  <si>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</si>
  <si>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</si>
  <si>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110067272999</t>
  </si>
  <si>
    <t>FourPoint Energy, LLC 360 Anadarko Basin</t>
  </si>
  <si>
    <t>80206</t>
  </si>
  <si>
    <t>100 St. Paul Street, Suite 400</t>
  </si>
  <si>
    <t>110067410019</t>
  </si>
  <si>
    <t>GEP Haynesville, LLC - Arkla Basin</t>
  </si>
  <si>
    <t>1425 Lake Front Circle, Ste. 200</t>
  </si>
  <si>
    <t>GTK 345 Arkoma</t>
  </si>
  <si>
    <t>GULF COAST BASIN</t>
  </si>
  <si>
    <t>1201 LOUISIANA, SUITE 1400</t>
  </si>
  <si>
    <t>110055512271</t>
  </si>
  <si>
    <t>Gasco Energy Uintah Basin Operations</t>
  </si>
  <si>
    <t>Myton</t>
  </si>
  <si>
    <t>84052</t>
  </si>
  <si>
    <t>10569 South Pariette Road</t>
  </si>
  <si>
    <t>DUCHESNE</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</si>
  <si>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</si>
  <si>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</si>
  <si>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</si>
  <si>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</si>
  <si>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</si>
  <si>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</si>
  <si>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</si>
  <si>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</si>
  <si>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</si>
  <si>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</si>
  <si>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</si>
  <si>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</si>
  <si>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</si>
  <si>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</si>
  <si>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</si>
  <si>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</si>
  <si>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</si>
  <si>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</si>
  <si>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</si>
  <si>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Green River Basin - AAPG Province 535</t>
  </si>
  <si>
    <t>110055372500</t>
  </si>
  <si>
    <t>Greylock Energy</t>
  </si>
  <si>
    <t>25311</t>
  </si>
  <si>
    <t>500 Corporate Landing</t>
  </si>
  <si>
    <t>110034204073</t>
  </si>
  <si>
    <t>Grizzly Anadarko Basin</t>
  </si>
  <si>
    <t>5847 San Felipe Suite 3000</t>
  </si>
  <si>
    <t>Grizzly Arkoma Basin</t>
  </si>
  <si>
    <t>110063697021</t>
  </si>
  <si>
    <t>Grizzly Basin 430 (Permian)</t>
  </si>
  <si>
    <t>5847 San Felipe, Suite 3000</t>
  </si>
  <si>
    <t>110063697254</t>
  </si>
  <si>
    <t>Grizzly Piceance Basin (595)</t>
  </si>
  <si>
    <t>77050</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</si>
  <si>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</si>
  <si>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</si>
  <si>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</si>
  <si>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</si>
  <si>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</si>
  <si>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</si>
  <si>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</si>
  <si>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</si>
  <si>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</si>
  <si>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</si>
  <si>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</si>
  <si>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</si>
  <si>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</si>
  <si>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</si>
  <si>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</si>
  <si>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HG Energy II Appalachia, LLC.</t>
  </si>
  <si>
    <t>Parkersburg</t>
  </si>
  <si>
    <t>26101</t>
  </si>
  <si>
    <t>5260 Dupont Road</t>
  </si>
  <si>
    <t>HRM Resources III, LLC</t>
  </si>
  <si>
    <t>410 17th Street, Suite 1600</t>
  </si>
  <si>
    <t>110055517043</t>
  </si>
  <si>
    <t>HYPERION SCOTT FIELD</t>
  </si>
  <si>
    <t>DOUGLAS</t>
  </si>
  <si>
    <t>8 CHINOOK ROAD</t>
  </si>
  <si>
    <t>110059777068</t>
  </si>
  <si>
    <t>Halcon Operating Co., Inc. 430 Permian Basin</t>
  </si>
  <si>
    <t>1000 Louisiana Street, Suite 6600</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</si>
  <si>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</si>
  <si>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</si>
  <si>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</si>
  <si>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</si>
  <si>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</si>
  <si>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</si>
  <si>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</si>
  <si>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</si>
  <si>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</si>
  <si>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</si>
  <si>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</si>
  <si>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110038073651</t>
  </si>
  <si>
    <t>Helis Oil &amp; Gas Company Williston Basin (395) Operations</t>
  </si>
  <si>
    <t>70130</t>
  </si>
  <si>
    <t>228 St. Charles Avenue, Suite 912</t>
  </si>
  <si>
    <t>Helis Oil &amp; Gas LLC - Denver Basin (540) Operations</t>
  </si>
  <si>
    <t>Henry Resources LLC</t>
  </si>
  <si>
    <t>79703</t>
  </si>
  <si>
    <t>3525 Andrews Hwy</t>
  </si>
  <si>
    <t>110058239035</t>
  </si>
  <si>
    <t>Hess Corporation - 160A - Utica Basin</t>
  </si>
  <si>
    <t>1501 McKinney Street</t>
  </si>
  <si>
    <t>Hess Corporation - 220 - Gulf Coast Basin</t>
  </si>
  <si>
    <t>Hess Corporation - 395 - Williston Basin</t>
  </si>
  <si>
    <t>Hess Corporation - 430 - Permian Basin</t>
  </si>
  <si>
    <t>HighPoint Operating Corporation - Denver Basin (540)</t>
  </si>
  <si>
    <t>555 17th Street, Suite 3700</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</si>
  <si>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</si>
  <si>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</si>
  <si>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</si>
  <si>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</si>
  <si>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</si>
  <si>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</si>
  <si>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</si>
  <si>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</si>
  <si>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110070082401</t>
  </si>
  <si>
    <t>Hilcorp Energy Company - Wind River Basin (530)</t>
  </si>
  <si>
    <t>Hinkle Oil &amp; Gas Inc.</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</si>
  <si>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</si>
  <si>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</si>
  <si>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</si>
  <si>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</si>
  <si>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</si>
  <si>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</si>
  <si>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</si>
  <si>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</si>
  <si>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</si>
  <si>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</si>
  <si>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</si>
  <si>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</si>
  <si>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</si>
  <si>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</si>
  <si>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</si>
  <si>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</si>
  <si>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</si>
  <si>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</si>
  <si>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</si>
  <si>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</si>
  <si>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Impact E&amp;P Powder River Basin Operations</t>
  </si>
  <si>
    <t>8101 E Prentice Ave., Suite 700</t>
  </si>
  <si>
    <t>Incremental Oil &amp; Gas (Silvertip) LLC</t>
  </si>
  <si>
    <t>475 17th St., Ste. 1000</t>
  </si>
  <si>
    <t>Indigo Haynesville LLC</t>
  </si>
  <si>
    <t>600 Travis, Suite 5500</t>
  </si>
  <si>
    <t>Indigo Minerals, LLC</t>
  </si>
  <si>
    <t>600 Travis Street, Suite 5500</t>
  </si>
  <si>
    <t>110067200371</t>
  </si>
  <si>
    <t>Indigo Resources LLC</t>
  </si>
  <si>
    <t>110067409496</t>
  </si>
  <si>
    <t>Indigo Resources LLC 260 East Texas Basin</t>
  </si>
  <si>
    <t>Inpex 220 Gulf Coast Basin (LA, TX)</t>
  </si>
  <si>
    <t>601 NW Loop 410, Suite 325</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</si>
  <si>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</si>
  <si>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</si>
  <si>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</si>
  <si>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</si>
  <si>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</si>
  <si>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</si>
  <si>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</si>
  <si>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</si>
  <si>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</si>
  <si>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</si>
  <si>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</si>
  <si>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</si>
  <si>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</si>
  <si>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</si>
  <si>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</si>
  <si>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</si>
  <si>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</si>
  <si>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</si>
  <si>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</si>
  <si>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</si>
  <si>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</si>
  <si>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</si>
  <si>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</si>
  <si>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TRAVIS</t>
  </si>
  <si>
    <t>Jones Energy 360 Anadarko Basin</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</si>
  <si>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</si>
  <si>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</si>
  <si>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</si>
  <si>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</si>
  <si>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</si>
  <si>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</si>
  <si>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</si>
  <si>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</si>
  <si>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</si>
  <si>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</si>
  <si>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</si>
  <si>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</si>
  <si>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</si>
  <si>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</si>
  <si>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</si>
  <si>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</si>
  <si>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</si>
  <si>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</si>
  <si>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</si>
  <si>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</si>
  <si>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Kraken Oil and Gas II, LLC</t>
  </si>
  <si>
    <t>9805 Katy Freeway, Suite 300</t>
  </si>
  <si>
    <t>Kraken Oil and Gas III, LLC</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</si>
  <si>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</si>
  <si>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</si>
  <si>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</si>
  <si>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</si>
  <si>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</si>
  <si>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</si>
  <si>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</si>
  <si>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</si>
  <si>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</si>
  <si>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110045628745</t>
  </si>
  <si>
    <t>Laredo Energy 220 Gulf Basin (LA, TX)</t>
  </si>
  <si>
    <t>840 W. Sam Houston Pkwy., No., Ste. 400</t>
  </si>
  <si>
    <t>110030905947</t>
  </si>
  <si>
    <t>Laredo Petroleum Basin 360</t>
  </si>
  <si>
    <t>15 W. Sixth Street, Suite 1800</t>
  </si>
  <si>
    <t>Laredo Petroleum Basin 430</t>
  </si>
  <si>
    <t>110055520609</t>
  </si>
  <si>
    <t>Le Norman Operating - 360 - Anadarko Basin</t>
  </si>
  <si>
    <t>4727 Gaillardia Parkway, Suite 200</t>
  </si>
  <si>
    <t>110063697049</t>
  </si>
  <si>
    <t>Legacy Reserves Basin 430</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</si>
  <si>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</si>
  <si>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</si>
  <si>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</si>
  <si>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</si>
  <si>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</si>
  <si>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</si>
  <si>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</si>
  <si>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</si>
  <si>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</si>
  <si>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</si>
  <si>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</si>
  <si>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</si>
  <si>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360 Anadarko Basin</t>
  </si>
  <si>
    <t>1111 Bagby Street, Suite 4600</t>
  </si>
  <si>
    <t>Lime Rock Resources Fort Worth Syncline (420)</t>
  </si>
  <si>
    <t>1111 Bagby Street Suite 4600</t>
  </si>
  <si>
    <t>110067273186</t>
  </si>
  <si>
    <t>Lime Rock Resources III-A, Williston Basin</t>
  </si>
  <si>
    <t>110063744729</t>
  </si>
  <si>
    <t>Lindsay Field Office</t>
  </si>
  <si>
    <t>401 N. Industrial</t>
  </si>
  <si>
    <t>110062541762</t>
  </si>
  <si>
    <t>Linn Energy - Placerita</t>
  </si>
  <si>
    <t>600 Travis St., Suite 5100</t>
  </si>
  <si>
    <t>Linn Energy 745 San Joaquin Basin Production Segment</t>
  </si>
  <si>
    <t>600 Travis Street, Suite 1400</t>
  </si>
  <si>
    <t>Lonestar Resources 220 Gulf Coast Basin (LA, TX)</t>
  </si>
  <si>
    <t>600 Bailey Avenue, Suite 200</t>
  </si>
  <si>
    <t>Los Angeles Basin 760 THUMS Long Beach Company</t>
  </si>
  <si>
    <t>110055517757</t>
  </si>
  <si>
    <t>Luff Exploration Company - 395 - Williston Basin</t>
  </si>
  <si>
    <t>1580 Lincoln Street, Suite 850</t>
  </si>
  <si>
    <t>Luxe 430 Permian Basin</t>
  </si>
  <si>
    <t>6500 River Place Blvd, Bldg. 5, Ste 150</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</si>
  <si>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</si>
  <si>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</si>
  <si>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</si>
  <si>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</si>
  <si>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</si>
  <si>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</si>
  <si>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</si>
  <si>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</si>
  <si>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</si>
  <si>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</si>
  <si>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MERIT ENERGY CO LLC 430 PERMIAN BASIN</t>
  </si>
  <si>
    <t>MERIT ENERGY CO LLC 540 DENVER BASIN</t>
  </si>
  <si>
    <t>MFEU-Uinta Basin Production</t>
  </si>
  <si>
    <t>11002 East 17500 South</t>
  </si>
  <si>
    <t>110070525507</t>
  </si>
  <si>
    <t>Magnolia O&amp;G Corp 220 Gulf Coast Basin</t>
  </si>
  <si>
    <t>Nine Greenway Plaza, Suite 1300</t>
  </si>
  <si>
    <t>110033245753</t>
  </si>
  <si>
    <t>Manti Exploration Operating, LLC</t>
  </si>
  <si>
    <t>78401</t>
  </si>
  <si>
    <t>800 N. Shoreline Blvd., Suite 900</t>
  </si>
  <si>
    <t>NUECES</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</si>
  <si>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</si>
  <si>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</si>
  <si>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</si>
  <si>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</si>
  <si>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</si>
  <si>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</si>
  <si>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</si>
  <si>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</si>
  <si>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</si>
  <si>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</si>
  <si>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</si>
  <si>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</si>
  <si>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</si>
  <si>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</si>
  <si>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</si>
  <si>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</si>
  <si>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</si>
  <si>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</si>
  <si>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</si>
  <si>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5253 Prue Rd</t>
  </si>
  <si>
    <t>Marathon Oil Permian (AAPG Basin Number 430)</t>
  </si>
  <si>
    <t>2423 Bonita Street</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</si>
  <si>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</si>
  <si>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</si>
  <si>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</si>
  <si>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</si>
  <si>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</si>
  <si>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</si>
  <si>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</si>
  <si>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</si>
  <si>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</si>
  <si>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</si>
  <si>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</si>
  <si>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</si>
  <si>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</si>
  <si>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</si>
  <si>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</si>
  <si>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</si>
  <si>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</si>
  <si>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</si>
  <si>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</si>
  <si>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</si>
  <si>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</si>
  <si>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</si>
  <si>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</si>
  <si>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</si>
  <si>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</si>
  <si>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</si>
  <si>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</si>
  <si>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</si>
  <si>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EVANGELINE</t>
  </si>
  <si>
    <t>110055521635</t>
  </si>
  <si>
    <t>Midstates Petroleum - Chautauqua Platform</t>
  </si>
  <si>
    <t>321 South Boston</t>
  </si>
  <si>
    <t>Midstates Petroleum Company LLC</t>
  </si>
  <si>
    <t>321 South Boston Suite 100</t>
  </si>
  <si>
    <t>Milagro Exploration, LLC 220 - Gulf Coast Basin (LA, TX)</t>
  </si>
  <si>
    <t>1301 McKinney, Suite 500</t>
  </si>
  <si>
    <t>110067543992</t>
  </si>
  <si>
    <t>Missouri River Resources Williston Basin 395</t>
  </si>
  <si>
    <t>330 Main Street</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</si>
  <si>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</si>
  <si>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</si>
  <si>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</si>
  <si>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</si>
  <si>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</si>
  <si>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</si>
  <si>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</si>
  <si>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</si>
  <si>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</si>
  <si>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</si>
  <si>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</si>
  <si>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</si>
  <si>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</si>
  <si>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</si>
  <si>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</si>
  <si>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</si>
  <si>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</si>
  <si>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</si>
  <si>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</si>
  <si>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</si>
  <si>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</si>
  <si>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</si>
  <si>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</si>
  <si>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</si>
  <si>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Newfield.220.Gulf Coast</t>
  </si>
  <si>
    <t>4 Waterway Square Place</t>
  </si>
  <si>
    <t>Newfield.345.Arkoma Basin</t>
  </si>
  <si>
    <t>4 Waterway Square Place, Ste 100</t>
  </si>
  <si>
    <t>110055512388</t>
  </si>
  <si>
    <t>Newfield.430.Permian Basin</t>
  </si>
  <si>
    <t>110058297301</t>
  </si>
  <si>
    <t>Nikaitchuq Development</t>
  </si>
  <si>
    <t>3800 Centerpoint Dr. #300</t>
  </si>
  <si>
    <t>110011798028</t>
  </si>
  <si>
    <t>Nine Point Energy, LLC</t>
  </si>
  <si>
    <t>1001 17th Street, Suite 1400</t>
  </si>
  <si>
    <t>Noble Energy, Inc. - Permian Basin 430</t>
  </si>
  <si>
    <t>Noekle 430 Permian</t>
  </si>
  <si>
    <t>North Shore E&amp;P Sand Wash</t>
  </si>
  <si>
    <t>Broomfield</t>
  </si>
  <si>
    <t>80021</t>
  </si>
  <si>
    <t>105 Edgeview Dr, Suite 400</t>
  </si>
  <si>
    <t>Northeast Natural Energy LLC</t>
  </si>
  <si>
    <t>707 Virginia Street East, Suite 1200</t>
  </si>
  <si>
    <t>Northwoods Energy (Basin 515) Powder River Basin</t>
  </si>
  <si>
    <t>1225 17th Street, Suite 1100</t>
  </si>
  <si>
    <t>Nuyaka 365 Cherokee</t>
  </si>
  <si>
    <t>365 - Cherokee Basin</t>
  </si>
  <si>
    <t>Nytis Exploration Company LLC 160 Appalachian Basin Production</t>
  </si>
  <si>
    <t>40509</t>
  </si>
  <si>
    <t>2480 Fortune Drive, Suite 300</t>
  </si>
  <si>
    <t>Nytis Exploration Company, LLC 160 Appalachian Basin</t>
  </si>
  <si>
    <t>110070082513</t>
  </si>
  <si>
    <t>ORX Resources, LLC - Gulf Coast Basin (220)</t>
  </si>
  <si>
    <t>400 Poydras Street, Suite 1100</t>
  </si>
  <si>
    <t>110034219833</t>
  </si>
  <si>
    <t>OXY USA Inc., 395 Williston Basin</t>
  </si>
  <si>
    <t>5 Greenway Plaza, Suite 110</t>
  </si>
  <si>
    <t>Oasis Petroleum</t>
  </si>
  <si>
    <t>1001 Fannin, Suite 1500</t>
  </si>
  <si>
    <t>110070149331</t>
  </si>
  <si>
    <t>Oasis Petroleum Permian LLC</t>
  </si>
  <si>
    <t>1001 FANNIN ST STE 1500</t>
  </si>
  <si>
    <t>Oklahoma Energy Acquisitions, LP</t>
  </si>
  <si>
    <t>5713 Northwest 132nd Street</t>
  </si>
  <si>
    <t>Ovintiv USA Inc - Gulf Coast Basin</t>
  </si>
  <si>
    <t>370 17th St, Ste 1700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</si>
  <si>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</si>
  <si>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</si>
  <si>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</si>
  <si>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</si>
  <si>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</si>
  <si>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</si>
  <si>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</si>
  <si>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</si>
  <si>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</si>
  <si>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</si>
  <si>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</si>
  <si>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</si>
  <si>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</si>
  <si>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</si>
  <si>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</si>
  <si>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</si>
  <si>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</si>
  <si>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</si>
  <si>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</si>
  <si>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</si>
  <si>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</si>
  <si>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</si>
  <si>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</si>
  <si>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</si>
  <si>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</si>
  <si>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110070082254</t>
  </si>
  <si>
    <t>PDC Permian, Inc. 430 Permian Basin</t>
  </si>
  <si>
    <t>110012299280</t>
  </si>
  <si>
    <t>PNR - 210</t>
  </si>
  <si>
    <t>5727 South Lewis, Suite 200</t>
  </si>
  <si>
    <t>PNR - 415</t>
  </si>
  <si>
    <t>PNR - 420</t>
  </si>
  <si>
    <t>110055517882</t>
  </si>
  <si>
    <t>PXP Basin 360</t>
  </si>
  <si>
    <t>200 Carolina Street</t>
  </si>
  <si>
    <t>750 - Santa Maria Basin</t>
  </si>
  <si>
    <t>110070082337</t>
  </si>
  <si>
    <t>Panther Energy II - Basin 430</t>
  </si>
  <si>
    <t>6100 Yale, Suite 600</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</si>
  <si>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</si>
  <si>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</si>
  <si>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</si>
  <si>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</si>
  <si>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</si>
  <si>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</si>
  <si>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</si>
  <si>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</si>
  <si>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</si>
  <si>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</si>
  <si>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</si>
  <si>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</si>
  <si>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</si>
  <si>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</si>
  <si>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</si>
  <si>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</si>
  <si>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</si>
  <si>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</si>
  <si>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</si>
  <si>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</si>
  <si>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</si>
  <si>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</si>
  <si>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</si>
  <si>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</si>
  <si>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</si>
  <si>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Percussion Petroleum - 430 - Permian</t>
  </si>
  <si>
    <t>919 Milam Street</t>
  </si>
  <si>
    <t>Permian Basin - AAPG Province 430</t>
  </si>
  <si>
    <t>110070082496</t>
  </si>
  <si>
    <t>Permian Basin Oil and Gas Production Facilities</t>
  </si>
  <si>
    <t>2050 West Sam Houston Parkway S., Suite 1850</t>
  </si>
  <si>
    <t>110070082162</t>
  </si>
  <si>
    <t>Permian Basin Operations</t>
  </si>
  <si>
    <t>1401 Enclave Parkway Ste. 600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</si>
  <si>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</si>
  <si>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</si>
  <si>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</si>
  <si>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</si>
  <si>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</si>
  <si>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</si>
  <si>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</si>
  <si>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</si>
  <si>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PetroBal Omega 1 L.L.C.</t>
  </si>
  <si>
    <t>IRVING</t>
  </si>
  <si>
    <t>75038</t>
  </si>
  <si>
    <t>6191 N State Hwy 161 Suite 460</t>
  </si>
  <si>
    <t>PetroShale (US), Inc.</t>
  </si>
  <si>
    <t>303 E 17th Ave Ste 940</t>
  </si>
  <si>
    <t>Pinedale Energy Partners Operating, LLC 535 Green River Basin</t>
  </si>
  <si>
    <t>6100 S. Yale Avenue, Suite 800</t>
  </si>
  <si>
    <t>110055513760</t>
  </si>
  <si>
    <t>Pioneer Natural Resources USA, Inc.  Anadarko</t>
  </si>
  <si>
    <t>215 E. Rd. 20</t>
  </si>
  <si>
    <t>110045585149</t>
  </si>
  <si>
    <t>Pioneer Natural Resources USA, Inc.  Permian</t>
  </si>
  <si>
    <t xml:space="preserve">303 W. Wall St., Ste. 101 </t>
  </si>
  <si>
    <t>110055513797</t>
  </si>
  <si>
    <t>Pioneer Natural Resources USA, Inc. 470 Fort Worth Syncline</t>
  </si>
  <si>
    <t>6225 FM 920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</si>
  <si>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</si>
  <si>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</si>
  <si>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</si>
  <si>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</si>
  <si>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</si>
  <si>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</si>
  <si>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</si>
  <si>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Presidio Petroleum 360 Anadarko Basin</t>
  </si>
  <si>
    <t>500 West 7th Street</t>
  </si>
  <si>
    <t>110055517301</t>
  </si>
  <si>
    <t>Primary Natural Resources IV, LLC</t>
  </si>
  <si>
    <t>7134 S. Yale STE 430</t>
  </si>
  <si>
    <t>110037971442</t>
  </si>
  <si>
    <t>Prime Operating Company 430 Permian Basin</t>
  </si>
  <si>
    <t>9821 Katy Freeway, Suite 1050</t>
  </si>
  <si>
    <t>Primexx Operating Corp 430 Permian Basin</t>
  </si>
  <si>
    <t>75206</t>
  </si>
  <si>
    <t>4849 Greenville Avenue, Suite 1600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</si>
  <si>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</si>
  <si>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</si>
  <si>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</si>
  <si>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</si>
  <si>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</si>
  <si>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</si>
  <si>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</si>
  <si>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</si>
  <si>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</si>
  <si>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</si>
  <si>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</si>
  <si>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</si>
  <si>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</si>
  <si>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</si>
  <si>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</si>
  <si>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110055512823</t>
  </si>
  <si>
    <t>RIM Operating, Inc. San Juan Basin Operations</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</si>
  <si>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</si>
  <si>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</si>
  <si>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</si>
  <si>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</si>
  <si>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</si>
  <si>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</si>
  <si>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</si>
  <si>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</si>
  <si>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</si>
  <si>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</si>
  <si>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</si>
  <si>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</si>
  <si>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500 Dallas Street Suite 1800</t>
  </si>
  <si>
    <t>110034276432</t>
  </si>
  <si>
    <t>Range Texas Production, LLC &amp; Range Operating New Mexico, LLC - Basin 430</t>
  </si>
  <si>
    <t>100 Throckmorton St., #1200</t>
  </si>
  <si>
    <t>Recoil Resources 220 Gulf Coast Basin</t>
  </si>
  <si>
    <t>8 Greenway Plaza, #1010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</si>
  <si>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</si>
  <si>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</si>
  <si>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</si>
  <si>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</si>
  <si>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</si>
  <si>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</si>
  <si>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</si>
  <si>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</si>
  <si>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</si>
  <si>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</si>
  <si>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</si>
  <si>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</si>
  <si>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</si>
  <si>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</si>
  <si>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</si>
  <si>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1805 Shea Center Dr, Suite 100</t>
  </si>
  <si>
    <t>110055513564</t>
  </si>
  <si>
    <t>Rex Energy Corporation Appalachian Basin (160) Operations</t>
  </si>
  <si>
    <t>16801</t>
  </si>
  <si>
    <t>476 Rolling ridge Dr., Suite 300</t>
  </si>
  <si>
    <t>CENTRE</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</si>
  <si>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</si>
  <si>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</si>
  <si>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</si>
  <si>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</si>
  <si>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</si>
  <si>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</si>
  <si>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</si>
  <si>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</si>
  <si>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</si>
  <si>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</si>
  <si>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RimRock Oil &amp; Gas</t>
  </si>
  <si>
    <t>5445 DTC Parkway Suite 1250</t>
  </si>
  <si>
    <t>Riviera Resources 220 Gulf Coast Basin Production Segment</t>
  </si>
  <si>
    <t>600 Travis Street, Suite 1700</t>
  </si>
  <si>
    <t>Riviera Resources 260 East Texas Basin Production Segment</t>
  </si>
  <si>
    <t>Riviera Resources 305 Michigan Basin Production Segment</t>
  </si>
  <si>
    <t>Riviera Resources 345 Arkoma Production Segment</t>
  </si>
  <si>
    <t>Riviera Resources 355 Chautauqua Platform Production Segment</t>
  </si>
  <si>
    <t>Riviera Resources 360 Anadarko Basin Production Segment</t>
  </si>
  <si>
    <t>110040618052</t>
  </si>
  <si>
    <t>Riviera Resources 430 Permian Basin Production Segment</t>
  </si>
  <si>
    <t>600 Travis St., Suite 1700</t>
  </si>
  <si>
    <t>Riviera Resources 535 Green River Basin Production Segment</t>
  </si>
  <si>
    <t>110062540736</t>
  </si>
  <si>
    <t>Riviera Resources 575 Uinta Basin Production Segment</t>
  </si>
  <si>
    <t>Roan Resources 360</t>
  </si>
  <si>
    <t>Oklahoma city</t>
  </si>
  <si>
    <t>14701 Hertz Quail Springs Parkway</t>
  </si>
  <si>
    <t>110058239151</t>
  </si>
  <si>
    <t>Rockall Energy LLC - Gulf Coast Basin (Basin 220)</t>
  </si>
  <si>
    <t>Rockcliff Energy 260 East Texas Basin</t>
  </si>
  <si>
    <t>1301 McKinney St, Suite 1300</t>
  </si>
  <si>
    <t>110070543170</t>
  </si>
  <si>
    <t>Rosehill Resources</t>
  </si>
  <si>
    <t>110038060415</t>
  </si>
  <si>
    <t>Rosetta Resources 220 Gulf Coast Basin</t>
  </si>
  <si>
    <t>1111 Bagby St., Suite 1600</t>
  </si>
  <si>
    <t>110062540683</t>
  </si>
  <si>
    <t>Rosetta Resources 430 Permian Basin</t>
  </si>
  <si>
    <t>Rosewood 220 Gulf Coast Basin</t>
  </si>
  <si>
    <t>2101 Cedar Springs Road, Suite 1500</t>
  </si>
  <si>
    <t>110034450573</t>
  </si>
  <si>
    <t>Rosewood 540 Denver Basin</t>
  </si>
  <si>
    <t>110070209501</t>
  </si>
  <si>
    <t>SEP East Texas Basin 260 Production</t>
  </si>
  <si>
    <t>75244</t>
  </si>
  <si>
    <t>4901 LBJ Freeway, Suite 300</t>
  </si>
  <si>
    <t>SEP Fort Worth Syncline 420 Production</t>
  </si>
  <si>
    <t>110070209453</t>
  </si>
  <si>
    <t>SEP Palo Duro Basin 435 Production</t>
  </si>
  <si>
    <t>110069374661</t>
  </si>
  <si>
    <t>SEP Williston Basin 395 Production</t>
  </si>
  <si>
    <t>110067543741</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</si>
  <si>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</si>
  <si>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</si>
  <si>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</si>
  <si>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</si>
  <si>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</si>
  <si>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</si>
  <si>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</si>
  <si>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</si>
  <si>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</si>
  <si>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</si>
  <si>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</si>
  <si>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</si>
  <si>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</si>
  <si>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</si>
  <si>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EF Maverick, LLC 220 Gulf Coast Basin</t>
  </si>
  <si>
    <t>1000 Main Street, Suite 3000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</si>
  <si>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</si>
  <si>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</si>
  <si>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</si>
  <si>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</si>
  <si>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</si>
  <si>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</si>
  <si>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</si>
  <si>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SPI 425 Bend arch</t>
  </si>
  <si>
    <t>110070082256</t>
  </si>
  <si>
    <t>SPR San Joaquin Basin</t>
  </si>
  <si>
    <t>1200 Discovery Dr.</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</si>
  <si>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</si>
  <si>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</si>
  <si>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</si>
  <si>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</si>
  <si>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</si>
  <si>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</si>
  <si>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</si>
  <si>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</si>
  <si>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</si>
  <si>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</si>
  <si>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</si>
  <si>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</si>
  <si>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</si>
  <si>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</si>
  <si>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</si>
  <si>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</si>
  <si>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</si>
  <si>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</si>
  <si>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</si>
  <si>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</si>
  <si>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</si>
  <si>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</si>
  <si>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</si>
  <si>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</si>
  <si>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</si>
  <si>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</si>
  <si>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</si>
  <si>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</si>
  <si>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</si>
  <si>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</si>
  <si>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</si>
  <si>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</si>
  <si>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</si>
  <si>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</si>
  <si>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</si>
  <si>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</si>
  <si>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</si>
  <si>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</si>
  <si>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</si>
  <si>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</si>
  <si>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</si>
  <si>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</si>
  <si>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</si>
  <si>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</si>
  <si>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</si>
  <si>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</si>
  <si>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</si>
  <si>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</si>
  <si>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</si>
  <si>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</si>
  <si>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</si>
  <si>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</si>
  <si>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</si>
  <si>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</si>
  <si>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</si>
  <si>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</si>
  <si>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</si>
  <si>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BARTON</t>
  </si>
  <si>
    <t>110070082520</t>
  </si>
  <si>
    <t>San Joaquin Production Facilities</t>
  </si>
  <si>
    <t>4800 Corporate Court</t>
  </si>
  <si>
    <t>San Juan Basin</t>
  </si>
  <si>
    <t>200 Energy Court</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</si>
  <si>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</si>
  <si>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</si>
  <si>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</si>
  <si>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</si>
  <si>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</si>
  <si>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</si>
  <si>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</si>
  <si>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</si>
  <si>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</si>
  <si>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</si>
  <si>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110070069470</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</si>
  <si>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</si>
  <si>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</si>
  <si>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</si>
  <si>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</si>
  <si>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</si>
  <si>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</si>
  <si>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</si>
  <si>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</si>
  <si>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 Production</t>
  </si>
  <si>
    <t>Scala Energy, LLC - 430 (Permian Basin)</t>
  </si>
  <si>
    <t>20445 State Hwy 249 Ste. 300</t>
  </si>
  <si>
    <t>110070082347</t>
  </si>
  <si>
    <t>Scout Energy Management Anadarko Basin</t>
  </si>
  <si>
    <t>4901 LBJ FWY STE 300</t>
  </si>
  <si>
    <t>110055516295</t>
  </si>
  <si>
    <t>Seneca East Facilities</t>
  </si>
  <si>
    <t>Brookville</t>
  </si>
  <si>
    <t>15825</t>
  </si>
  <si>
    <t>51 Zents Blvd</t>
  </si>
  <si>
    <t>110033588179</t>
  </si>
  <si>
    <t>Shale Hunter LLC</t>
  </si>
  <si>
    <t>777 Post Oak Blvd., Ste 650</t>
  </si>
  <si>
    <t>Sheridan Production Company LLC 260 East Texas Basin</t>
  </si>
  <si>
    <t>1360 Post Oak Blvd Suite 2500</t>
  </si>
  <si>
    <t>110058239231</t>
  </si>
  <si>
    <t>Shoreline Southeast LLC - Basin 220 (Gulf Coast Basin)</t>
  </si>
  <si>
    <t>400 E Kaliste Saloom Rd, Suite 2600</t>
  </si>
  <si>
    <t>110038171359</t>
  </si>
  <si>
    <t>SilverBow Resources, LLC - Basin 220</t>
  </si>
  <si>
    <t>575 N. Dairy Ashford, Suite 1200</t>
  </si>
  <si>
    <t>110067543796</t>
  </si>
  <si>
    <t>SilverCreek Chautauqua #355</t>
  </si>
  <si>
    <t>5525 N. MacArthur Blvd., STE 775</t>
  </si>
  <si>
    <t>Slawson Exploration - Williston Basin 395</t>
  </si>
  <si>
    <t>1675 Broadway, #1600</t>
  </si>
  <si>
    <t>110043807949</t>
  </si>
  <si>
    <t>South Belridge Hill Property</t>
  </si>
  <si>
    <t>18271 Highway 33</t>
  </si>
  <si>
    <t>Southeast Moore 360 Anadarko</t>
  </si>
  <si>
    <t>Southern Energy Operating, LLC MidGulf Coast Basin</t>
  </si>
  <si>
    <t>8970 Highway 13 North</t>
  </si>
  <si>
    <t>Southwest Royalties, Inc. - 430 Permian Basin</t>
  </si>
  <si>
    <t>6 Desta Dr. #3700</t>
  </si>
  <si>
    <t>Southwestern Production Corp Powder River Basin (515) Operations</t>
  </si>
  <si>
    <t>80228</t>
  </si>
  <si>
    <t>390 Union Boulevard, Suite 250</t>
  </si>
  <si>
    <t>Spur Energy Partners, LLC-Permain Basin</t>
  </si>
  <si>
    <t>920 Memorial City Way, Suite 1000</t>
  </si>
  <si>
    <t>110063745121</t>
  </si>
  <si>
    <t>Stanolind Production LLC</t>
  </si>
  <si>
    <t>Midland Tx</t>
  </si>
  <si>
    <t>310 W. Wall St. ste 1000</t>
  </si>
  <si>
    <t>110025046411</t>
  </si>
  <si>
    <t>Stephens Production Company - ARKOMA Basin</t>
  </si>
  <si>
    <t>72902</t>
  </si>
  <si>
    <t>623 Garrison Avenue</t>
  </si>
  <si>
    <t>Steward Energy II 430 Permian Basin</t>
  </si>
  <si>
    <t>2600 Dallas Parkway ste 400</t>
  </si>
  <si>
    <t>110055517944</t>
  </si>
  <si>
    <t>Stone Energy 160A</t>
  </si>
  <si>
    <t>26508</t>
  </si>
  <si>
    <t>1300 Fort Pierpont Drive</t>
  </si>
  <si>
    <t>110055520244</t>
  </si>
  <si>
    <t>Summit Petroleum Company</t>
  </si>
  <si>
    <t>102 W. Front Street</t>
  </si>
  <si>
    <t>110070082011</t>
  </si>
  <si>
    <t>Summit Petroleum LLC</t>
  </si>
  <si>
    <t>550 W. Texas Avenue, Suite 700</t>
  </si>
  <si>
    <t>110058239240</t>
  </si>
  <si>
    <t>Sundance Energy - Denver Basin</t>
  </si>
  <si>
    <t>633 17th Street, Suite 1950</t>
  </si>
  <si>
    <t>110070209504</t>
  </si>
  <si>
    <t>Sundance Energy, Inc. - South Texas Basin</t>
  </si>
  <si>
    <t>1155 DAIRY ASHFORD, STE. 206</t>
  </si>
  <si>
    <t>Surge Energy 430 Permian Basin</t>
  </si>
  <si>
    <t>7850 North Sam Houston Parkway, Suite 300</t>
  </si>
  <si>
    <t>110034433548</t>
  </si>
  <si>
    <t>T-C Oil Company Oil &amp; Gas Production Leases</t>
  </si>
  <si>
    <t>Refugio</t>
  </si>
  <si>
    <t>78377</t>
  </si>
  <si>
    <t>427 FM 774</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</si>
  <si>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</si>
  <si>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</si>
  <si>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</si>
  <si>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</si>
  <si>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</si>
  <si>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</si>
  <si>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</si>
  <si>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</si>
  <si>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</si>
  <si>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</si>
  <si>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</si>
  <si>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</si>
  <si>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</si>
  <si>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</si>
  <si>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</si>
  <si>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Tall City Operations III LLC</t>
  </si>
  <si>
    <t>203 W. Wall St.</t>
  </si>
  <si>
    <t>110067543910</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</si>
  <si>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</si>
  <si>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</si>
  <si>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</si>
  <si>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</si>
  <si>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</si>
  <si>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</si>
  <si>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</si>
  <si>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</si>
  <si>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</si>
  <si>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110067543698</t>
  </si>
  <si>
    <t>Tapstone 360 Anadarko</t>
  </si>
  <si>
    <t>100 E. Main St.</t>
  </si>
  <si>
    <t>110055516106</t>
  </si>
  <si>
    <t>Tapstone 375 Sedgwick Basin</t>
  </si>
  <si>
    <t>100 E Main St.</t>
  </si>
  <si>
    <t>110055515205</t>
  </si>
  <si>
    <t>Tellus Operating Group, LLC - MS Operations</t>
  </si>
  <si>
    <t>602 Crescent Place, Suite 100</t>
  </si>
  <si>
    <t>110055519498</t>
  </si>
  <si>
    <t>Templar Operating LLC - 360 - Anadarko Basin</t>
  </si>
  <si>
    <t>4700 Gaillardia Pkwy., Ste. 200</t>
  </si>
  <si>
    <t>110055521859</t>
  </si>
  <si>
    <t>Terracore Operating Company, LLC 750 Santa Maria Basin</t>
  </si>
  <si>
    <t>6085 Cat Canyon Road</t>
  </si>
  <si>
    <t>Texas American 220 Gulf Coast Basin</t>
  </si>
  <si>
    <t>78701</t>
  </si>
  <si>
    <t>201 West 5th Street, Suite 1300</t>
  </si>
  <si>
    <t>110055514046</t>
  </si>
  <si>
    <t>Texas Keystone, Inc.</t>
  </si>
  <si>
    <t>15220</t>
  </si>
  <si>
    <t>651 Holiday Drive, Suite 300</t>
  </si>
  <si>
    <t>110070082007</t>
  </si>
  <si>
    <t>Texland Petroleum, LP, 430 - Permian Basin</t>
  </si>
  <si>
    <t>777 MAIN STREET, SUITE 3200</t>
  </si>
  <si>
    <t>110055516035</t>
  </si>
  <si>
    <t>Timber Creek Energy</t>
  </si>
  <si>
    <t>21603 State Highway 12</t>
  </si>
  <si>
    <t>Titan Rock Exploration and Production</t>
  </si>
  <si>
    <t>1601 Elm Street, Suite 3500</t>
  </si>
  <si>
    <t>110055513074</t>
  </si>
  <si>
    <t>Trendwell Energy Corporation</t>
  </si>
  <si>
    <t>49341</t>
  </si>
  <si>
    <t>10 E. Bridge St, Suite 200</t>
  </si>
  <si>
    <t>Triad Hunter</t>
  </si>
  <si>
    <t>125 Putnam St.</t>
  </si>
  <si>
    <t>110055521582</t>
  </si>
  <si>
    <t>Trinity CO2 430 Permian Basin</t>
  </si>
  <si>
    <t>401 W. Wall Street</t>
  </si>
  <si>
    <t>Trinity Operating (USG), LLC - Gulf Coast Basin (220)</t>
  </si>
  <si>
    <t>601 Travis Street</t>
  </si>
  <si>
    <t>Trinity Operating USG, LLC - Arkoma (Basin 345)</t>
  </si>
  <si>
    <t>601 Travis Street, Ste 1900</t>
  </si>
  <si>
    <t>110070082396</t>
  </si>
  <si>
    <t>Trinity Operating USG, LLC - Chautauqua Platform (Basin 355)</t>
  </si>
  <si>
    <t>110033685732</t>
  </si>
  <si>
    <t>Trinity River Energy Operating, LLC 220 Gulf Coast Basin</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</si>
  <si>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</si>
  <si>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</si>
  <si>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</si>
  <si>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</si>
  <si>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</si>
  <si>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</si>
  <si>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</si>
  <si>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</si>
  <si>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</si>
  <si>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Triumph Anadarko #360 OP</t>
  </si>
  <si>
    <t>74137</t>
  </si>
  <si>
    <t>8908 S Yale Ave, Suite 250</t>
  </si>
  <si>
    <t>110070525489</t>
  </si>
  <si>
    <t>Tug Hill Operating Appalachia</t>
  </si>
  <si>
    <t>380 Southpointe Boulevard</t>
  </si>
  <si>
    <t>Two Oaks Andrews 430 Permian Basin</t>
  </si>
  <si>
    <t>Two Oaks Reeves 430 Permian</t>
  </si>
  <si>
    <t>Uinta Basin - AAPG Province 575</t>
  </si>
  <si>
    <t>Uinta Basin Wexpro Company</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</si>
  <si>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</si>
  <si>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</si>
  <si>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</si>
  <si>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</si>
  <si>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</si>
  <si>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</si>
  <si>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</si>
  <si>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</si>
  <si>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</si>
  <si>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</si>
  <si>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</si>
  <si>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</si>
  <si>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</si>
  <si>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</si>
  <si>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</si>
  <si>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</si>
  <si>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</si>
  <si>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</si>
  <si>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</si>
  <si>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</si>
  <si>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</si>
  <si>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</si>
  <si>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</si>
  <si>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</si>
  <si>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</si>
  <si>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</si>
  <si>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Vanguard Basin 230</t>
  </si>
  <si>
    <t>110055520486</t>
  </si>
  <si>
    <t>Vanguard Basin 395 (Williston Basin)</t>
  </si>
  <si>
    <t>110063697012</t>
  </si>
  <si>
    <t>Vanguard Basin 535</t>
  </si>
  <si>
    <t>110063744694</t>
  </si>
  <si>
    <t>Vantage Energy Appalachia II LLC 160A Appalachia Basin Eastern Overthrust Area</t>
  </si>
  <si>
    <t>116 Inverness Drive East, Suite 107</t>
  </si>
  <si>
    <t>Venado Operating Company LLC 220 Gulf Coast Basin</t>
  </si>
  <si>
    <t>13301 Galleria Circle Ste 300</t>
  </si>
  <si>
    <t>110010467903</t>
  </si>
  <si>
    <t>Venoco - Sac Basin</t>
  </si>
  <si>
    <t xml:space="preserve">9009 Howard Rd. </t>
  </si>
  <si>
    <t>Verdad Resources LLC - DJ Basin</t>
  </si>
  <si>
    <t>75235</t>
  </si>
  <si>
    <t>5950 Cedar Springs Road, Suite 200</t>
  </si>
  <si>
    <t>Verdun Oil Company-Gulf Coast Basin-Onshore Production</t>
  </si>
  <si>
    <t>55 Waugh Drive, Suite 400</t>
  </si>
  <si>
    <t>110063978469</t>
  </si>
  <si>
    <t>Vine Oil &amp; Gas, LP Arkla Basin</t>
  </si>
  <si>
    <t>4451 HWY 509</t>
  </si>
  <si>
    <t>110055521412</t>
  </si>
  <si>
    <t>W&amp;T Offshore, Inc. - Basin 430 (Permian Basin)</t>
  </si>
  <si>
    <t>Nine Greenway Plaza, Suite 300</t>
  </si>
  <si>
    <t>WHRMC - GULF COAST BASIN-ONSHORE PRODUCTION</t>
  </si>
  <si>
    <t>110055515768</t>
  </si>
  <si>
    <t>WPX Energy Permian LLC</t>
  </si>
  <si>
    <t>1001 17th Street, Suite 1200</t>
  </si>
  <si>
    <t>WPX Energy Production, LLC - 580 San Juan basin</t>
  </si>
  <si>
    <t>WPX Energy Williston, LLC - 395 Williston basin</t>
  </si>
  <si>
    <t>110055517454</t>
  </si>
  <si>
    <t>WTG Exploration, Inc. 430 Permian Basin</t>
  </si>
  <si>
    <t>401 West Wadley Ave.</t>
  </si>
  <si>
    <t>110063745274</t>
  </si>
  <si>
    <t>Warren E&amp;P, Inc.</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</si>
  <si>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</si>
  <si>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</si>
  <si>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</si>
  <si>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</si>
  <si>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</si>
  <si>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</si>
  <si>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</si>
  <si>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</si>
  <si>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</si>
  <si>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</si>
  <si>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</si>
  <si>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</si>
  <si>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</si>
  <si>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</si>
  <si>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</si>
  <si>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</si>
  <si>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</si>
  <si>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</si>
  <si>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</si>
  <si>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White Star II - Basin 360</t>
  </si>
  <si>
    <t>P.O. Box 13360</t>
  </si>
  <si>
    <t>110062541502</t>
  </si>
  <si>
    <t>White Star Petroleum, LLC</t>
  </si>
  <si>
    <t>110002977985</t>
  </si>
  <si>
    <t>Whiting Oil and Gas Corporation 305 Michigan Basin</t>
  </si>
  <si>
    <t>1700 Broadway, Suite 2300</t>
  </si>
  <si>
    <t>Whiting Oil and Gas Corporation 395 Williston Basin</t>
  </si>
  <si>
    <t>1700 Lincoln Street, Suite 4700</t>
  </si>
  <si>
    <t>110070082022</t>
  </si>
  <si>
    <t>Whiting Oil and Gas Corporation 430 Permian Basin</t>
  </si>
  <si>
    <t>1700 Lincoln, Suite 4700</t>
  </si>
  <si>
    <t>Whiting Oil and Gas Corporation 507 Central Western Overthrust</t>
  </si>
  <si>
    <t>Whiting Oil and Gas Corporation 540 Denver Basin</t>
  </si>
  <si>
    <t>Whiting Oil and Gas Corporation 595 Piceance Basin</t>
  </si>
  <si>
    <t>110055517141</t>
  </si>
  <si>
    <t>Wildhorse Resources LLC 220 Gulf Coast Basin (LA, TX)</t>
  </si>
  <si>
    <t>Wildhorse Resources LLC 230 Arkla Basin</t>
  </si>
  <si>
    <t>Wildhorse Resources LLC 260 East Texas Basin</t>
  </si>
  <si>
    <t>110055519513</t>
  </si>
  <si>
    <t>Williston Basin</t>
  </si>
  <si>
    <t>Centennial</t>
  </si>
  <si>
    <t>7400 E. Caley Avenue, Suite 200</t>
  </si>
  <si>
    <t>110055519719</t>
  </si>
  <si>
    <t>Williston Basin (Petro-Hunt, LLC)</t>
  </si>
  <si>
    <t>258 119 Avenue SW</t>
  </si>
  <si>
    <t>110054870500</t>
  </si>
  <si>
    <t>Williston Basin/Sinclair Oil &amp; Gas Company</t>
  </si>
  <si>
    <t>84102</t>
  </si>
  <si>
    <t>550 E. South Temple</t>
  </si>
  <si>
    <t>XCL - Uinta Basin</t>
  </si>
  <si>
    <t>77006</t>
  </si>
  <si>
    <t>3217 Montrose Blvd, Suite 200</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</si>
  <si>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</si>
  <si>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</si>
  <si>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</si>
  <si>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</si>
  <si>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</si>
  <si>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</si>
  <si>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</si>
  <si>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</si>
  <si>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</si>
  <si>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</si>
  <si>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</si>
  <si>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</si>
  <si>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</si>
  <si>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</si>
  <si>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</si>
  <si>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</si>
  <si>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</si>
  <si>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</si>
  <si>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</si>
  <si>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</si>
  <si>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</si>
  <si>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</si>
  <si>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</si>
  <si>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</si>
  <si>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</si>
  <si>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</si>
  <si>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</si>
  <si>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</si>
  <si>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</si>
  <si>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</si>
  <si>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</si>
  <si>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</si>
  <si>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</si>
  <si>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</si>
  <si>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</si>
  <si>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</si>
  <si>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</si>
  <si>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</si>
  <si>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</si>
  <si>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Zavanna, LLC Williston Basin (395) Operations</t>
  </si>
  <si>
    <t>1200 17th Street, Suite 1100</t>
  </si>
  <si>
    <t>Zenergy, Inc., Code 395, Williston Basin</t>
  </si>
  <si>
    <t>6100 South Yale Avenue, Suite 1700</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</si>
  <si>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</si>
  <si>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</si>
  <si>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</si>
  <si>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</si>
  <si>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</si>
  <si>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</si>
  <si>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</si>
  <si>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</si>
  <si>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</si>
  <si>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</si>
  <si>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</si>
  <si>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</si>
  <si>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</si>
  <si>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</si>
  <si>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</si>
  <si>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</si>
  <si>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</si>
  <si>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</si>
  <si>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</si>
  <si>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</si>
  <si>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</si>
  <si>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</si>
  <si>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</si>
  <si>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</si>
  <si>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</si>
  <si>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</si>
  <si>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</si>
  <si>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</si>
  <si>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</si>
  <si>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</si>
  <si>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</si>
  <si>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</si>
  <si>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</si>
  <si>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</si>
  <si>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</si>
  <si>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</si>
  <si>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</si>
  <si>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</si>
  <si>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</si>
  <si>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</si>
  <si>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</si>
  <si>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</si>
  <si>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</si>
  <si>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</si>
  <si>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</si>
  <si>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</si>
  <si>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</si>
  <si>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3172 State Hwy 16 North</t>
  </si>
  <si>
    <t>BANDERA</t>
  </si>
  <si>
    <t>110011042460</t>
  </si>
  <si>
    <t>Basin Electric Power Cooperative</t>
  </si>
  <si>
    <t>58503</t>
  </si>
  <si>
    <t>1717 East Interstate Avenue</t>
  </si>
  <si>
    <t>110070525536</t>
  </si>
  <si>
    <t>Bearkat Substation</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</si>
  <si>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</si>
  <si>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</si>
  <si>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</si>
  <si>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</si>
  <si>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</si>
  <si>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</si>
  <si>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</si>
  <si>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</si>
  <si>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</si>
  <si>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</si>
  <si>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</si>
  <si>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</si>
  <si>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</si>
  <si>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</si>
  <si>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</si>
  <si>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</si>
  <si>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</si>
  <si>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</si>
  <si>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</si>
  <si>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</si>
  <si>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</si>
  <si>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</si>
  <si>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</si>
  <si>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</si>
  <si>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</si>
  <si>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</si>
  <si>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</si>
  <si>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</si>
  <si>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</si>
  <si>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</si>
  <si>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</si>
  <si>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</si>
  <si>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</si>
  <si>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</si>
  <si>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</si>
  <si>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</si>
  <si>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</si>
  <si>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</si>
  <si>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</si>
  <si>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</si>
  <si>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</si>
  <si>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</si>
  <si>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</si>
  <si>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</si>
  <si>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</si>
  <si>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</si>
  <si>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Consumers Energy - Electric Asset Management</t>
  </si>
  <si>
    <t>110070525546</t>
  </si>
  <si>
    <t>Cottonwood Substation</t>
  </si>
  <si>
    <t>Roaring Springs</t>
  </si>
  <si>
    <t>79220</t>
  </si>
  <si>
    <t>DICKENS COUNTY</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</si>
  <si>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</si>
  <si>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</si>
  <si>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</si>
  <si>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</si>
  <si>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</si>
  <si>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</si>
  <si>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</si>
  <si>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</si>
  <si>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</si>
  <si>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</si>
  <si>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</si>
  <si>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</si>
  <si>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</si>
  <si>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</si>
  <si>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</si>
  <si>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</si>
  <si>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</si>
  <si>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</si>
  <si>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</si>
  <si>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</si>
  <si>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</si>
  <si>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</si>
  <si>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</si>
  <si>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</si>
  <si>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</si>
  <si>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</si>
  <si>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</si>
  <si>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</si>
  <si>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</si>
  <si>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</si>
  <si>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</si>
  <si>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</si>
  <si>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</si>
  <si>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</si>
  <si>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</si>
  <si>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</si>
  <si>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</si>
  <si>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HINDS</t>
  </si>
  <si>
    <t>110045415029</t>
  </si>
  <si>
    <t>Entergy New Orleans, Inc.</t>
  </si>
  <si>
    <t>1600 Perdido Street</t>
  </si>
  <si>
    <t>110005088181</t>
  </si>
  <si>
    <t>Entergy Texas, Inc.</t>
  </si>
  <si>
    <t>350 Pine Street</t>
  </si>
  <si>
    <t>110017609346</t>
  </si>
  <si>
    <t>Evergy Transmission and Distribution</t>
  </si>
  <si>
    <t>Topeka</t>
  </si>
  <si>
    <t>66612</t>
  </si>
  <si>
    <t>818 S Kansas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</si>
  <si>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</si>
  <si>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</si>
  <si>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</si>
  <si>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</si>
  <si>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</si>
  <si>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</si>
  <si>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</si>
  <si>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</si>
  <si>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</si>
  <si>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</si>
  <si>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</si>
  <si>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</si>
  <si>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</si>
  <si>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</si>
  <si>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</si>
  <si>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</si>
  <si>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</si>
  <si>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</si>
  <si>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</si>
  <si>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</si>
  <si>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</si>
  <si>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</si>
  <si>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</si>
  <si>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</si>
  <si>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</si>
  <si>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</si>
  <si>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</si>
  <si>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</si>
  <si>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</si>
  <si>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</si>
  <si>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</si>
  <si>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</si>
  <si>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</si>
  <si>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110070525538</t>
  </si>
  <si>
    <t>Grelton Substation</t>
  </si>
  <si>
    <t>79749</t>
  </si>
  <si>
    <t>Gulf Power Company Transmission and Distribution</t>
  </si>
  <si>
    <t>32520</t>
  </si>
  <si>
    <t>One Energy Place</t>
  </si>
  <si>
    <t>110001760540</t>
  </si>
  <si>
    <t>HECO Distribution and Transmission</t>
  </si>
  <si>
    <t>820 Ward Avenue</t>
  </si>
  <si>
    <t>110057067631</t>
  </si>
  <si>
    <t>Hatchet Ridge Wind, LLC</t>
  </si>
  <si>
    <t>19400 Bunchgrass Lookout Rd.</t>
  </si>
  <si>
    <t>INTERMOUNTAIN CONVERTER STATION</t>
  </si>
  <si>
    <t>850 W Brush Wellman Rd</t>
  </si>
  <si>
    <t>MILLARD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</si>
  <si>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</si>
  <si>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</si>
  <si>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</si>
  <si>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</si>
  <si>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</si>
  <si>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</si>
  <si>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</si>
  <si>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</si>
  <si>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</si>
  <si>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</si>
  <si>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</si>
  <si>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</si>
  <si>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</si>
  <si>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</si>
  <si>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110068750514</t>
  </si>
  <si>
    <t>Indianapolis Power &amp; Light Company</t>
  </si>
  <si>
    <t>1230 W. Morris Street</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</si>
  <si>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</si>
  <si>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</si>
  <si>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</si>
  <si>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</si>
  <si>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</si>
  <si>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</si>
  <si>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</si>
  <si>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</si>
  <si>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</si>
  <si>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</si>
  <si>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</si>
  <si>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</si>
  <si>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</si>
  <si>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</si>
  <si>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</si>
  <si>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</si>
  <si>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</si>
  <si>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</si>
  <si>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110070525510</t>
  </si>
  <si>
    <t>Liberty Utilities Kodiak Service Center</t>
  </si>
  <si>
    <t>3400 S. Kodiak Rd.</t>
  </si>
  <si>
    <t>110055520360</t>
  </si>
  <si>
    <t>Lone Star Transmission, LLC</t>
  </si>
  <si>
    <t>78749</t>
  </si>
  <si>
    <t>5920 W. William Cannon Drive, Building 2</t>
  </si>
  <si>
    <t>110070525539</t>
  </si>
  <si>
    <t>Long Draw Substation</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</si>
  <si>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</si>
  <si>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</si>
  <si>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</si>
  <si>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</si>
  <si>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</si>
  <si>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</si>
  <si>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</si>
  <si>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</si>
  <si>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</si>
  <si>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</si>
  <si>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</si>
  <si>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</si>
  <si>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</si>
  <si>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</si>
  <si>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</si>
  <si>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</si>
  <si>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</si>
  <si>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</si>
  <si>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</si>
  <si>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</si>
  <si>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03874</t>
  </si>
  <si>
    <t>PO Box 300 Lafayette Rd.</t>
  </si>
  <si>
    <t>110009475950</t>
  </si>
  <si>
    <t>Niagara Mohowk Electric</t>
  </si>
  <si>
    <t>NorthWestern Energy Electric Substations, MT</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</si>
  <si>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</si>
  <si>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</si>
  <si>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</si>
  <si>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</si>
  <si>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</si>
  <si>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</si>
  <si>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</si>
  <si>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</si>
  <si>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</si>
  <si>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</si>
  <si>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</si>
  <si>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</si>
  <si>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</si>
  <si>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</si>
  <si>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</si>
  <si>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</si>
  <si>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</si>
  <si>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</si>
  <si>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110020829264</t>
  </si>
  <si>
    <t>Otter Tail Power Co. Transmisstion &amp; Distribution System</t>
  </si>
  <si>
    <t>Fergus Falls</t>
  </si>
  <si>
    <t>215 S. Cascade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</si>
  <si>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</si>
  <si>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</si>
  <si>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</si>
  <si>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</si>
  <si>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</si>
  <si>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</si>
  <si>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</si>
  <si>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</si>
  <si>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</si>
  <si>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</si>
  <si>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</si>
  <si>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</si>
  <si>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</si>
  <si>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</si>
  <si>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</si>
  <si>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</si>
  <si>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</si>
  <si>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</si>
  <si>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</si>
  <si>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</si>
  <si>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</si>
  <si>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</si>
  <si>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</si>
  <si>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</si>
  <si>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</si>
  <si>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</si>
  <si>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</si>
  <si>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</si>
  <si>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</si>
  <si>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</si>
  <si>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</si>
  <si>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110070082282</t>
  </si>
  <si>
    <t>Rochester Gas and Electric - Subpart DD</t>
  </si>
  <si>
    <t>110055518364</t>
  </si>
  <si>
    <t>SAN DIEGO GAS &amp; ELECTRIC (Entity SF6)</t>
  </si>
  <si>
    <t>8315 Century Park Court</t>
  </si>
  <si>
    <t>SCE&amp;G Electric Power Delivery</t>
  </si>
  <si>
    <t>110039345045</t>
  </si>
  <si>
    <t>Salt River Project - T &amp; D Equipment</t>
  </si>
  <si>
    <t>1521 N. Project Drive</t>
  </si>
  <si>
    <t>110070525544</t>
  </si>
  <si>
    <t>Sand Bluff Substation</t>
  </si>
  <si>
    <t>110001673591</t>
  </si>
  <si>
    <t>Santee Cooper T and D</t>
  </si>
  <si>
    <t>Moncks Corner</t>
  </si>
  <si>
    <t>1 Riverwood Drive</t>
  </si>
  <si>
    <t>110005373390</t>
  </si>
  <si>
    <t>Seattle City Light</t>
  </si>
  <si>
    <t>98124</t>
  </si>
  <si>
    <t>700 5th Ave, Suite 3300, PO Box 34023</t>
  </si>
  <si>
    <t>110070525479</t>
  </si>
  <si>
    <t>Sharyland Utilities L.P. North</t>
  </si>
  <si>
    <t>79201</t>
  </si>
  <si>
    <t>1900 N Akard Street</t>
  </si>
  <si>
    <t>110060029115</t>
  </si>
  <si>
    <t>Shell Chemical Appalachia LLC</t>
  </si>
  <si>
    <t>monaca</t>
  </si>
  <si>
    <t>300 frankfort road</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</si>
  <si>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</si>
  <si>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</si>
  <si>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</si>
  <si>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</si>
  <si>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</si>
  <si>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</si>
  <si>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</si>
  <si>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</si>
  <si>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</si>
  <si>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</si>
  <si>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</si>
  <si>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</si>
  <si>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</si>
  <si>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</si>
  <si>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</si>
  <si>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</si>
  <si>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</si>
  <si>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</si>
  <si>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</si>
  <si>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</si>
  <si>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</si>
  <si>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</si>
  <si>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</si>
  <si>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</si>
  <si>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</si>
  <si>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</si>
  <si>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</si>
  <si>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</si>
  <si>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</si>
  <si>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</si>
  <si>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</si>
  <si>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</si>
  <si>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</si>
  <si>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</si>
  <si>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</si>
  <si>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</si>
  <si>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</si>
  <si>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</si>
  <si>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</si>
  <si>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</si>
  <si>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</si>
  <si>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</si>
  <si>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</si>
  <si>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</si>
  <si>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</si>
  <si>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</si>
  <si>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</si>
  <si>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</si>
  <si>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</si>
  <si>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</si>
  <si>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</si>
  <si>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</si>
  <si>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</si>
  <si>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</si>
  <si>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</si>
  <si>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</si>
  <si>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</si>
  <si>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</si>
  <si>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</si>
  <si>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</si>
  <si>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</si>
  <si>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</si>
  <si>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</si>
  <si>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</si>
  <si>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</si>
  <si>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</si>
  <si>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</si>
  <si>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</si>
  <si>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</si>
  <si>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</si>
  <si>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</si>
  <si>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</si>
  <si>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</si>
  <si>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</si>
  <si>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</si>
  <si>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</si>
  <si>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</si>
  <si>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</si>
  <si>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</si>
  <si>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</si>
  <si>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</si>
  <si>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110070082178</t>
  </si>
  <si>
    <t>260 - East Texas Basin Gathering/Boosting</t>
  </si>
  <si>
    <t>737 Eldridge Parkway</t>
  </si>
  <si>
    <t>110070082177</t>
  </si>
  <si>
    <t>345 - Arkoma Basin Gathering/Boosting</t>
  </si>
  <si>
    <t>110070225663</t>
  </si>
  <si>
    <t>430 Permian Basin GB DEC</t>
  </si>
  <si>
    <t>530 Wind River GB DEC</t>
  </si>
  <si>
    <t>333 W Sheridan Ave</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</si>
  <si>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</si>
  <si>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</si>
  <si>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</si>
  <si>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</si>
  <si>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</si>
  <si>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</si>
  <si>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</si>
  <si>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</si>
  <si>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</si>
  <si>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</si>
  <si>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</si>
  <si>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</si>
  <si>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110070543188</t>
  </si>
  <si>
    <t>AMP Angelina - Basin 260 G&amp;B</t>
  </si>
  <si>
    <t>2200 Ross Ave., Ste 4600E</t>
  </si>
  <si>
    <t>110070789270</t>
  </si>
  <si>
    <t>APR - Basin 430 - Gathering &amp; Boosting</t>
  </si>
  <si>
    <t>110070082514</t>
  </si>
  <si>
    <t>ARKOMA Basin - BG</t>
  </si>
  <si>
    <t>Aera Energy Coastal G and B</t>
  </si>
  <si>
    <t>110070082248</t>
  </si>
  <si>
    <t>Aera Energy San Joaquin G and B</t>
  </si>
  <si>
    <t>110070082289</t>
  </si>
  <si>
    <t>Aka Energy LLC Denver Basin Gathering &amp; Boosting</t>
  </si>
  <si>
    <t>13472 Weld County Road</t>
  </si>
  <si>
    <t>110070225665</t>
  </si>
  <si>
    <t>Alliance Petroleum Corporation, Gathering and Boosting Assets 160A</t>
  </si>
  <si>
    <t>4150 Belden Village St NW #410</t>
  </si>
  <si>
    <t>110070525495</t>
  </si>
  <si>
    <t>Altus Gathering and Boosting</t>
  </si>
  <si>
    <t>17802 IH-10 West, STE300</t>
  </si>
  <si>
    <t>110070225670</t>
  </si>
  <si>
    <t>Amplify Energy Operation LLC 260 East Texas Basin GB</t>
  </si>
  <si>
    <t>110070082428</t>
  </si>
  <si>
    <t>Anadarko Basin Gathering and Boosting</t>
  </si>
  <si>
    <t>811 Main St., Suite 3400</t>
  </si>
  <si>
    <t>110070082422</t>
  </si>
  <si>
    <t>Antero Midstream LLC- 160 Basin</t>
  </si>
  <si>
    <t>Antero Midstream LLC- 160A Basin</t>
  </si>
  <si>
    <t>110070082380</t>
  </si>
  <si>
    <t>Appalachian Basin (Eastern Overthrust Area) Gathering and Boosting</t>
  </si>
  <si>
    <t>1200 Summit Ave, Suite 320</t>
  </si>
  <si>
    <t>110070069539</t>
  </si>
  <si>
    <t>Appalachian Basin Gathering &amp; Boosting - AAPG Province 160A</t>
  </si>
  <si>
    <t>110070209427</t>
  </si>
  <si>
    <t>Arkla Gathering and Boosting QEP Energy</t>
  </si>
  <si>
    <t>80625</t>
  </si>
  <si>
    <t>1050 17th St. Suite 800</t>
  </si>
  <si>
    <t>110070082423</t>
  </si>
  <si>
    <t>Arkoma Basin Gathering and Boosting</t>
  </si>
  <si>
    <t>110070106047</t>
  </si>
  <si>
    <t>Arsenal Midstream LLC 160A Appalachian Basin GB</t>
  </si>
  <si>
    <t>6031 Wallace Road Ext., Suite 300</t>
  </si>
  <si>
    <t>110070082290</t>
  </si>
  <si>
    <t>Atlas-160-Appalachia-OH-B &amp; G</t>
  </si>
  <si>
    <t>1000 Commerce Drive</t>
  </si>
  <si>
    <t>110070082407</t>
  </si>
  <si>
    <t>BBOG Gulf Coast Basin #220 G&amp;B</t>
  </si>
  <si>
    <t>110070716039</t>
  </si>
  <si>
    <t>BMM - Anadarko G-B Gathering System</t>
  </si>
  <si>
    <t>600 Travis, Suite 1500</t>
  </si>
  <si>
    <t>110070082165</t>
  </si>
  <si>
    <t>BP Alaska, Basin 890-G&amp;B Facility</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</si>
  <si>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</si>
  <si>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</si>
  <si>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</si>
  <si>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</si>
  <si>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</si>
  <si>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</si>
  <si>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</si>
  <si>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</si>
  <si>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</si>
  <si>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</si>
  <si>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</si>
  <si>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</si>
  <si>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</si>
  <si>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</si>
  <si>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</si>
  <si>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</si>
  <si>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</si>
  <si>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</si>
  <si>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</si>
  <si>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</si>
  <si>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</si>
  <si>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</si>
  <si>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</si>
  <si>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</si>
  <si>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</si>
  <si>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</si>
  <si>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</si>
  <si>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</si>
  <si>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</si>
  <si>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</si>
  <si>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</si>
  <si>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</si>
  <si>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1429 Oliver Rd</t>
  </si>
  <si>
    <t>110070209451</t>
  </si>
  <si>
    <t>Brazos Delaware Gas, LLC 430 Permian GB”</t>
  </si>
  <si>
    <t>3017 W. 7th St, suite 300</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</si>
  <si>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</si>
  <si>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</si>
  <si>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</si>
  <si>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</si>
  <si>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</si>
  <si>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</si>
  <si>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</si>
  <si>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</si>
  <si>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</si>
  <si>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</si>
  <si>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</si>
  <si>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</si>
  <si>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</si>
  <si>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110070082447</t>
  </si>
  <si>
    <t>Cabot Oil &amp; Gas Corporation G&amp;B Facilities</t>
  </si>
  <si>
    <t>840 Gessner Road Suite 1400</t>
  </si>
  <si>
    <t>110070225653</t>
  </si>
  <si>
    <t>Caerus Energy Services, LLC</t>
  </si>
  <si>
    <t>1001 17th Street</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</si>
  <si>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</si>
  <si>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</si>
  <si>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</si>
  <si>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</si>
  <si>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</si>
  <si>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</si>
  <si>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2575 Vista Del Mar Drive</t>
  </si>
  <si>
    <t>110070082475</t>
  </si>
  <si>
    <t>Callon (Eagle Ford) LLC - Basin 220 GB</t>
  </si>
  <si>
    <t>2000 W. Sam Houston South, Suite 2000</t>
  </si>
  <si>
    <t>Callon (Permian) LLC - Basin 430 GB</t>
  </si>
  <si>
    <t>110070082414</t>
  </si>
  <si>
    <t>Caprock Permian Basin #430 G&amp;B</t>
  </si>
  <si>
    <t>110070082471</t>
  </si>
  <si>
    <t>Catarina Midstream, LLC 220 Gulf Coast Basin GB</t>
  </si>
  <si>
    <t>110070082416</t>
  </si>
  <si>
    <t>Cherokee Basin Pipeline Co LLC</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</si>
  <si>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</si>
  <si>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</si>
  <si>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</si>
  <si>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</si>
  <si>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</si>
  <si>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</si>
  <si>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</si>
  <si>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</si>
  <si>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</si>
  <si>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</si>
  <si>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</si>
  <si>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</si>
  <si>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</si>
  <si>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</si>
  <si>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</si>
  <si>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110070082398</t>
  </si>
  <si>
    <t>Colt - Bend Arch Basin 425</t>
  </si>
  <si>
    <t>5400 Westheimer Ct, 2nd Floor</t>
  </si>
  <si>
    <t>110070082436</t>
  </si>
  <si>
    <t>Colt - Fort Worth Syncline 420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</si>
  <si>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</si>
  <si>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</si>
  <si>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</si>
  <si>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</si>
  <si>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</si>
  <si>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</si>
  <si>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</si>
  <si>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</si>
  <si>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</si>
  <si>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</si>
  <si>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</si>
  <si>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</si>
  <si>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110070209434</t>
  </si>
  <si>
    <t>Cook Inlet Energy Onshore Gathering and Boosting</t>
  </si>
  <si>
    <t>Core Appalachia Operating, LLC- G&amp;B- Basin 160</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</si>
  <si>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</si>
  <si>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</si>
  <si>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</si>
  <si>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</si>
  <si>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</si>
  <si>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</si>
  <si>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</si>
  <si>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</si>
  <si>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</si>
  <si>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</si>
  <si>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</si>
  <si>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</si>
  <si>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</si>
  <si>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</si>
  <si>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</si>
  <si>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</si>
  <si>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</si>
  <si>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</si>
  <si>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</si>
  <si>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110070716047</t>
  </si>
  <si>
    <t>DGOC 160 Boosting and Gathering</t>
  </si>
  <si>
    <t>110070716018</t>
  </si>
  <si>
    <t>DGOC 160A Boosting and Gathering</t>
  </si>
  <si>
    <t>110070082361</t>
  </si>
  <si>
    <t>DGP Taurus Field Services, L.P. 425 Bend Arch GB</t>
  </si>
  <si>
    <t>110070225638</t>
  </si>
  <si>
    <t>DTE Appalachia Gathering, LLC</t>
  </si>
  <si>
    <t>1100 Frederick Lane</t>
  </si>
  <si>
    <t>DTE Louisiana Gathering, LLC 230 - Arkla Basin GB</t>
  </si>
  <si>
    <t>8334 U.S. 171</t>
  </si>
  <si>
    <t>110070082291</t>
  </si>
  <si>
    <t>Davis Gas Processing, Inc. 430 Permian Basin GB</t>
  </si>
  <si>
    <t>110070082510</t>
  </si>
  <si>
    <t>Delaware G&amp;P, LLC G&amp;B 430 - Permian Basin</t>
  </si>
  <si>
    <t>2501 Cedar Springs Road, Suite 100</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</si>
  <si>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</si>
  <si>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</si>
  <si>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</si>
  <si>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</si>
  <si>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</si>
  <si>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</si>
  <si>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</si>
  <si>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</si>
  <si>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</si>
  <si>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</si>
  <si>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Basin - G&amp;B - AAPG Province 540</t>
  </si>
  <si>
    <t>110070082303</t>
  </si>
  <si>
    <t>Divide Creek Gathering System, LLC</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</si>
  <si>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</si>
  <si>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</si>
  <si>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</si>
  <si>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</si>
  <si>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</si>
  <si>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</si>
  <si>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</si>
  <si>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</si>
  <si>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</si>
  <si>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</si>
  <si>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</si>
  <si>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</si>
  <si>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</si>
  <si>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</si>
  <si>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</si>
  <si>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</si>
  <si>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</si>
  <si>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</si>
  <si>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</si>
  <si>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</si>
  <si>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</si>
  <si>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</si>
  <si>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</si>
  <si>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</si>
  <si>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</si>
  <si>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</si>
  <si>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</si>
  <si>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</si>
  <si>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</si>
  <si>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</si>
  <si>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</si>
  <si>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</si>
  <si>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</si>
  <si>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110070082421</t>
  </si>
  <si>
    <t>EGG 355 Chautauqua Platform GB</t>
  </si>
  <si>
    <t>211 N. Robinson Ave.</t>
  </si>
  <si>
    <t>110070082339</t>
  </si>
  <si>
    <t>EGG 360 Anadarko GB</t>
  </si>
  <si>
    <t>110070082349</t>
  </si>
  <si>
    <t>EMP 230 Arkla GB</t>
  </si>
  <si>
    <t>110070082372</t>
  </si>
  <si>
    <t>EMP 260 East Texas GB</t>
  </si>
  <si>
    <t>EMP 345 Arkoma GB</t>
  </si>
  <si>
    <t>EMP 360 Anadarko GB</t>
  </si>
  <si>
    <t>110070209439</t>
  </si>
  <si>
    <t>EOG Resources 575 Uinta Basin Gathering &amp; Boosting</t>
  </si>
  <si>
    <t>EOG Resources Inc. 515 Powder River Basin Gathering and Boosting</t>
  </si>
  <si>
    <t>110070082457</t>
  </si>
  <si>
    <t>EOG Resources, Inc. 160A Appalachian Basin (Eastern Overthurst) Gathering &amp; Boosting</t>
  </si>
  <si>
    <t>110070082456</t>
  </si>
  <si>
    <t>EOG Resources, Inc. 220 Gulf Coast Basin Gathering &amp; Boosting</t>
  </si>
  <si>
    <t>EOG Resources, Inc. 355 Chautauqua Platform Gathering &amp; Boosting</t>
  </si>
  <si>
    <t>EOG Resources, Inc. 360 Anadarko Basin Gathering &amp; Boosting</t>
  </si>
  <si>
    <t>110070082505</t>
  </si>
  <si>
    <t>EOG Resources, Inc. 420 Fort Worth Syncline Basin Gathering &amp; Boosting</t>
  </si>
  <si>
    <t>EOG Resources, Inc. 430 Permian Basin Gathering &amp; Boosting</t>
  </si>
  <si>
    <t>EOG Resources, Inc. 540 Denver Basin Gathering and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</si>
  <si>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</si>
  <si>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</si>
  <si>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</si>
  <si>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</si>
  <si>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</si>
  <si>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</si>
  <si>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</si>
  <si>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</si>
  <si>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</si>
  <si>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</si>
  <si>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</si>
  <si>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</si>
  <si>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</si>
  <si>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160 - Appalachian - GB</t>
  </si>
  <si>
    <t>EQT Gathering, LLC - Basin 160A - Appalachian Eastern Overthrust - GB</t>
  </si>
  <si>
    <t>EQT Production Company, LLC - Basin 160A - Appalachian Eastern Overthrust - GB</t>
  </si>
  <si>
    <t>ETGP 260 East Texas GB</t>
  </si>
  <si>
    <t>110070209454</t>
  </si>
  <si>
    <t>EXCO Appalachia Midstream, LLC</t>
  </si>
  <si>
    <t>Kittanning</t>
  </si>
  <si>
    <t>16201</t>
  </si>
  <si>
    <t>13488 State Route 422, STE 1</t>
  </si>
  <si>
    <t>110070082321</t>
  </si>
  <si>
    <t>East Texas Basin 260</t>
  </si>
  <si>
    <t>1501 McKinney Street, Suite 600</t>
  </si>
  <si>
    <t>Elevate Midstream 260 East Texas Basin</t>
  </si>
  <si>
    <t>1415 Louisiana, Suite 3400</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</si>
  <si>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</si>
  <si>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</si>
  <si>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</si>
  <si>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</si>
  <si>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</si>
  <si>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</si>
  <si>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</si>
  <si>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</si>
  <si>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</si>
  <si>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110070082314</t>
  </si>
  <si>
    <t>Enbridge - Gulf Coast Basin 220</t>
  </si>
  <si>
    <t>110070069861</t>
  </si>
  <si>
    <t>Encana Oil &amp; Gas - Piceance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</si>
  <si>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</si>
  <si>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</si>
  <si>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</si>
  <si>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</si>
  <si>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</si>
  <si>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</si>
  <si>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</si>
  <si>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</si>
  <si>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</si>
  <si>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</si>
  <si>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</si>
  <si>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</si>
  <si>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</si>
  <si>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</si>
  <si>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</si>
  <si>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</si>
  <si>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</si>
  <si>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</si>
  <si>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</si>
  <si>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</si>
  <si>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</si>
  <si>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</si>
  <si>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</si>
  <si>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</si>
  <si>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</si>
  <si>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</si>
  <si>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110070082239</t>
  </si>
  <si>
    <t>Ensign Gulf Coast Basin-Gathering &amp; Boosting</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</si>
  <si>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</si>
  <si>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</si>
  <si>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</si>
  <si>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</si>
  <si>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</si>
  <si>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</si>
  <si>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</si>
  <si>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</si>
  <si>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</si>
  <si>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</si>
  <si>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</si>
  <si>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110054084959</t>
  </si>
  <si>
    <t>Enterprise Products Operating LLC 595 Piceance Basin</t>
  </si>
  <si>
    <t>110070082470</t>
  </si>
  <si>
    <t>EnverVest Operating L.L.C.- 305 Michigan G&amp;B</t>
  </si>
  <si>
    <t>110070082445</t>
  </si>
  <si>
    <t>EnverVest Operating L.L.C.- 430 Permian basin G&amp;B</t>
  </si>
  <si>
    <t>110070082363</t>
  </si>
  <si>
    <t>Equinor Pipelines LLC - 395 Williston</t>
  </si>
  <si>
    <t>6300 Bridge Point Pkwy, Bldg 2 Ste 100</t>
  </si>
  <si>
    <t>110070082410</t>
  </si>
  <si>
    <t>Equinor Pipelines LLC - Eagle Ford</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</si>
  <si>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</si>
  <si>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</si>
  <si>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</si>
  <si>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</si>
  <si>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</si>
  <si>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</si>
  <si>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</si>
  <si>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</si>
  <si>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</si>
  <si>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</si>
  <si>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</si>
  <si>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</si>
  <si>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</si>
  <si>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</si>
  <si>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</si>
  <si>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</si>
  <si>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</si>
  <si>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</si>
  <si>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</si>
  <si>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FOREST RD 218</t>
  </si>
  <si>
    <t>110070525525</t>
  </si>
  <si>
    <t>Gateway Gathering Station</t>
  </si>
  <si>
    <t>Gemini Arklatex, LLC</t>
  </si>
  <si>
    <t>1221 McKinney Street, Suite 3175</t>
  </si>
  <si>
    <t>Great Salt Plains MIdstream</t>
  </si>
  <si>
    <t>Oklahoma CIty</t>
  </si>
  <si>
    <t>14000 Quail Springs Parkway, Suite 5500</t>
  </si>
  <si>
    <t>110070082242</t>
  </si>
  <si>
    <t>Green River Basin - G&amp;B - AAPG Province 535</t>
  </si>
  <si>
    <t>110070082255</t>
  </si>
  <si>
    <t>Grizzly Piceance Basin G&amp;B (595)</t>
  </si>
  <si>
    <t>110070082478</t>
  </si>
  <si>
    <t>Grizzly Wind River Basin G&amp;B (530)</t>
  </si>
  <si>
    <t>110070082192</t>
  </si>
  <si>
    <t>Gulf Coast Basin Gathering &amp; Boosting - AAPG Province 220</t>
  </si>
  <si>
    <t>9950 Woodloch Forest Drive</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</si>
  <si>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</si>
  <si>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</si>
  <si>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</si>
  <si>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</si>
  <si>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</si>
  <si>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</si>
  <si>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</si>
  <si>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</si>
  <si>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</si>
  <si>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</si>
  <si>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Hilcorp Alaska, LLC 890 Basin, G&amp;B</t>
  </si>
  <si>
    <t>110070082463</t>
  </si>
  <si>
    <t>Hilcorp Energy Company - Gulf Coast Basin (220) Gathering &amp; Boosting</t>
  </si>
  <si>
    <t>110070225637</t>
  </si>
  <si>
    <t>IACX Roswell</t>
  </si>
  <si>
    <t>5001 LBJ Freeway, Suite 300</t>
  </si>
  <si>
    <t>IBEX Midstream-230-Arkla Basin</t>
  </si>
  <si>
    <t>110070200793</t>
  </si>
  <si>
    <t>Ignacio Compressor Station</t>
  </si>
  <si>
    <t>Indigo Minerals LLC 230 Arkla Basin G&amp;B</t>
  </si>
  <si>
    <t>600 TRAVIS STREET, SUITE 5500</t>
  </si>
  <si>
    <t>Iron Horse Gathering - Basin 360</t>
  </si>
  <si>
    <t>1483 CR 1290</t>
  </si>
  <si>
    <t>110070082189</t>
  </si>
  <si>
    <t>Jackalope GGS – Powder River Basin 515</t>
  </si>
  <si>
    <t>811 Main Street, Suite 3400</t>
  </si>
  <si>
    <t>110070082294</t>
  </si>
  <si>
    <t>James Lake Midstream, LLC 430 Permian Basin GB</t>
  </si>
  <si>
    <t>333 Clay Street, Suite 3636</t>
  </si>
  <si>
    <t>110070082480</t>
  </si>
  <si>
    <t>Jay-Bee Oil &amp; Gas Gathering</t>
  </si>
  <si>
    <t>KUDU Midstream-260 East Texas Basin</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</si>
  <si>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</si>
  <si>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</si>
  <si>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</si>
  <si>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</si>
  <si>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</si>
  <si>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</si>
  <si>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</si>
  <si>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</si>
  <si>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</si>
  <si>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</si>
  <si>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</si>
  <si>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</si>
  <si>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</si>
  <si>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</si>
  <si>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</si>
  <si>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</si>
  <si>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110070525502</t>
  </si>
  <si>
    <t>Kingfisher Midstream LLC 360 Anadarko Basin GB</t>
  </si>
  <si>
    <t>Woodlands</t>
  </si>
  <si>
    <t>1070 Evergreen Circle</t>
  </si>
  <si>
    <t>110070082516</t>
  </si>
  <si>
    <t>LAMBDA ENERGY RESOURCES LLC, MICHIGAN BASIN G&amp;B</t>
  </si>
  <si>
    <t>12012 Wickchester Suite 300</t>
  </si>
  <si>
    <t>110070082500</t>
  </si>
  <si>
    <t>Laramie Enegy LLC (Gathering And Boosting)</t>
  </si>
  <si>
    <t>1401 Seventeenth Street, Suite 1401</t>
  </si>
  <si>
    <t>Laredo Basin 430 B&amp;G</t>
  </si>
  <si>
    <t>15 W 6th Street, Suite 900</t>
  </si>
  <si>
    <t>110070082515</t>
  </si>
  <si>
    <t>Lewis Energy Group - G&amp;B</t>
  </si>
  <si>
    <t>10101 Reunion Place Suite 1000</t>
  </si>
  <si>
    <t>Longstreet Compressor Station</t>
  </si>
  <si>
    <t>1003 Dairy Road</t>
  </si>
  <si>
    <t>110070069680</t>
  </si>
  <si>
    <t>Lucid Energy Artesia 430 Permian Basin GB</t>
  </si>
  <si>
    <t>3100 McKinnon Suite 800</t>
  </si>
  <si>
    <t>Lucid Energy Delaware 430 Permian Basin GB</t>
  </si>
  <si>
    <t>Lucid Energy WesTex 430 Permian BasinGB</t>
  </si>
  <si>
    <t>110070082293</t>
  </si>
  <si>
    <t>MAVERICK - BASIN 305 G&amp;B</t>
  </si>
  <si>
    <t>110070082494</t>
  </si>
  <si>
    <t>MERIT ANADARKO BASIN NGG&amp;B</t>
  </si>
  <si>
    <t>1701 N KANSAS AVE</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</si>
  <si>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</si>
  <si>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</si>
  <si>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</si>
  <si>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</si>
  <si>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</si>
  <si>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</si>
  <si>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</si>
  <si>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</si>
  <si>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</si>
  <si>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</si>
  <si>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</si>
  <si>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</si>
  <si>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</si>
  <si>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</si>
  <si>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</si>
  <si>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</si>
  <si>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</si>
  <si>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</si>
  <si>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</si>
  <si>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</si>
  <si>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</si>
  <si>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</si>
  <si>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</si>
  <si>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</si>
  <si>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110070082417</t>
  </si>
  <si>
    <t>Midcoast - Anadarko Basin 360</t>
  </si>
  <si>
    <t>1501 McKinney St., Suite 600</t>
  </si>
  <si>
    <t>110070082448</t>
  </si>
  <si>
    <t>Midcoast - Palo Duro Basin 435</t>
  </si>
  <si>
    <t>Midcoast - Permian Basin 430</t>
  </si>
  <si>
    <t>110070082399</t>
  </si>
  <si>
    <t>Midcost - Strawn Basin 415</t>
  </si>
  <si>
    <t>110070385169</t>
  </si>
  <si>
    <t>Midpoint Midstream-Anadarko Basin</t>
  </si>
  <si>
    <t>1311 West Oklahoma Avenue</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</si>
  <si>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</si>
  <si>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</si>
  <si>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</si>
  <si>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</si>
  <si>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</si>
  <si>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</si>
  <si>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</si>
  <si>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</si>
  <si>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</si>
  <si>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</si>
  <si>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</si>
  <si>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</si>
  <si>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</si>
  <si>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NAUR Gathering and Boosting</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</si>
  <si>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</si>
  <si>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</si>
  <si>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</si>
  <si>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</si>
  <si>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</si>
  <si>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</si>
  <si>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</si>
  <si>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</si>
  <si>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</si>
  <si>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</si>
  <si>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</si>
  <si>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</si>
  <si>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</si>
  <si>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</si>
  <si>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110070225646</t>
  </si>
  <si>
    <t>Nytis Exploration Company, LLC 160 Appalachian Basin Gathering and Boosting</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</si>
  <si>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</si>
  <si>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</si>
  <si>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</si>
  <si>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</si>
  <si>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</si>
  <si>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</si>
  <si>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</si>
  <si>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</si>
  <si>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</si>
  <si>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</si>
  <si>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</si>
  <si>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</si>
  <si>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</si>
  <si>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1001 Fannin Street, Suite 1500</t>
  </si>
  <si>
    <t>110070069862</t>
  </si>
  <si>
    <t>Ovintiv USA Inc. - Gulf Coast Gathering</t>
  </si>
  <si>
    <t>110070069863</t>
  </si>
  <si>
    <t>Ovintiv USA Inc. - Permian Gathering</t>
  </si>
  <si>
    <t>110070082487</t>
  </si>
  <si>
    <t>Ovintiv USA Inc. 575 Uinta Gathering and Boosting</t>
  </si>
  <si>
    <t>4 Waterway Square Place, Ste. 100</t>
  </si>
  <si>
    <t>110070082279</t>
  </si>
  <si>
    <t>Ozark Gas Gathering LLC 345 Arkoma Basin GB</t>
  </si>
  <si>
    <t>5400 Westheimer Court</t>
  </si>
  <si>
    <t>110070071610</t>
  </si>
  <si>
    <t>PDC Permian, Inc. 430 Permian Basin GB</t>
  </si>
  <si>
    <t>110070082454</t>
  </si>
  <si>
    <t>PGE, LLC - Basin 160A - Appalachian Eastern Overthrust - GB</t>
  </si>
  <si>
    <t>POSTLE GATHERING &amp; BOOSTING</t>
  </si>
  <si>
    <t>12 M North on Hwy 136, 10 M West CR 7</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</si>
  <si>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</si>
  <si>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</si>
  <si>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</si>
  <si>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</si>
  <si>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</si>
  <si>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</si>
  <si>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</si>
  <si>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</si>
  <si>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</si>
  <si>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</si>
  <si>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</si>
  <si>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110070525466</t>
  </si>
  <si>
    <t>Permian Basin Gathering and Boosting</t>
  </si>
  <si>
    <t>1401 Enclave Parkway, Ste. 600</t>
  </si>
  <si>
    <t>110070209417</t>
  </si>
  <si>
    <t>110070525496</t>
  </si>
  <si>
    <t>Permian Gathering &amp; Boosting</t>
  </si>
  <si>
    <t>1050 17th Street, Suite 800</t>
  </si>
  <si>
    <t>Pine Run Midstream, LLC - Basin 160A - Appalachian Eastern Overthrust – GB</t>
  </si>
  <si>
    <t>110070082243</t>
  </si>
  <si>
    <t>Pioneer Natural Resources USA, Inc. Anadarko</t>
  </si>
  <si>
    <t>79105</t>
  </si>
  <si>
    <t>P.O. Box 2788</t>
  </si>
  <si>
    <t>110070082232</t>
  </si>
  <si>
    <t>Pioneer Natural Resources USA, Inc. Permian</t>
  </si>
  <si>
    <t>303 W. Wall St. Ste 101</t>
  </si>
  <si>
    <t>110070716042</t>
  </si>
  <si>
    <t>Ponderosa Gathering LLC</t>
  </si>
  <si>
    <t>601 Travis Street, Suite 1900</t>
  </si>
  <si>
    <t>110070082237</t>
  </si>
  <si>
    <t>Powder River Basin - G&amp;B - AAPG Province 515</t>
  </si>
  <si>
    <t>110033240008</t>
  </si>
  <si>
    <t>Primexx Operating Corp 430 Permian Basin GB</t>
  </si>
  <si>
    <t>REM 305 Michigan Basin - GATHERING &amp; BOOSTING</t>
  </si>
  <si>
    <t>110054925890</t>
  </si>
  <si>
    <t>Range Resources - Appalachia, LLC - Basin 160A Gathering &amp; Boosting (Canonsburg, PA)</t>
  </si>
  <si>
    <t>110070082444</t>
  </si>
  <si>
    <t>Red Cedar Gathering San Juan Basin Gathering &amp; Boosting</t>
  </si>
  <si>
    <t>560 - San Luis Basin</t>
  </si>
  <si>
    <t>125 Mercado St., Suite 201</t>
  </si>
  <si>
    <t>110070082297</t>
  </si>
  <si>
    <t>Red Willow San Juan Basin Gathering &amp; Boosting</t>
  </si>
  <si>
    <t>14933 HWY 172</t>
  </si>
  <si>
    <t>La Plata</t>
  </si>
  <si>
    <t>110070082188</t>
  </si>
  <si>
    <t>Repsol Oil &amp; Gas USA, LLC Gathering and Boosting Operations</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</si>
  <si>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</si>
  <si>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</si>
  <si>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</si>
  <si>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</si>
  <si>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</si>
  <si>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</si>
  <si>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</si>
  <si>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</si>
  <si>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</si>
  <si>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</si>
  <si>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Riviera Resources 535 Green River Basin Gathering and Boosting</t>
  </si>
  <si>
    <t>110070716084</t>
  </si>
  <si>
    <t>Rock Creek Pipeline System</t>
  </si>
  <si>
    <t>9101 Hwy 136</t>
  </si>
  <si>
    <t>Rockcliff Energy Gathering and Boosting 260 East Texas Basin</t>
  </si>
  <si>
    <t>Rosetta Resources 220 Gulf Coast Basin Gathering and Boosting</t>
  </si>
  <si>
    <t>110070082351</t>
  </si>
  <si>
    <t>Rowdy Pipeline 515 Powder River Basin GB</t>
  </si>
  <si>
    <t>110070716092</t>
  </si>
  <si>
    <t>SCOOP Basin 350</t>
  </si>
  <si>
    <t>5550 N. Francis Ave.</t>
  </si>
  <si>
    <t>110070225655</t>
  </si>
  <si>
    <t>SEP Anadarko Basin 360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</si>
  <si>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</si>
  <si>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</si>
  <si>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</si>
  <si>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</si>
  <si>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</si>
  <si>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</si>
  <si>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</si>
  <si>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</si>
  <si>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</si>
  <si>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</si>
  <si>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</si>
  <si>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</si>
  <si>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</si>
  <si>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</si>
  <si>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</si>
  <si>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</si>
  <si>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</si>
  <si>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</si>
  <si>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</si>
  <si>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</si>
  <si>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</si>
  <si>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110070715995</t>
  </si>
  <si>
    <t>Sendero Carlsbad Midstream, LLC</t>
  </si>
  <si>
    <t>1000 Louisiana Street, Suite 6900</t>
  </si>
  <si>
    <t>110070082476</t>
  </si>
  <si>
    <t>Seneca East G&amp;B Facilities</t>
  </si>
  <si>
    <t>51 Zents Boulevard</t>
  </si>
  <si>
    <t>110070209441</t>
  </si>
  <si>
    <t>Sequitur Permian Gathering and Boosting</t>
  </si>
  <si>
    <t>2050 West Sam Houston Parkway S, Suite 1850</t>
  </si>
  <si>
    <t>110070082382</t>
  </si>
  <si>
    <t>Spraberry Gathering and Boosting System</t>
  </si>
  <si>
    <t>9303 New Trails Drive</t>
  </si>
  <si>
    <t>110070082395</t>
  </si>
  <si>
    <t>Stanolind Production LLC - Basin 430 - Permian - GB</t>
  </si>
  <si>
    <t>310 West Wall St.</t>
  </si>
  <si>
    <t>StarTex Gulf Coast Basin #220</t>
  </si>
  <si>
    <t>18615 Tuscany Stone, STE 275</t>
  </si>
  <si>
    <t>110070082433</t>
  </si>
  <si>
    <t>Strawn Basin Gathering and Boosting</t>
  </si>
  <si>
    <t>Strike Force East, LLC - Basin 160A</t>
  </si>
  <si>
    <t>Strike Force South, LLC - Basin 160A</t>
  </si>
  <si>
    <t>110070082403</t>
  </si>
  <si>
    <t>Summit Midstream 160A Appalachian Basin (Eastern Overthrust Area) GB</t>
  </si>
  <si>
    <t>999 18th Street, Suite 2500 South</t>
  </si>
  <si>
    <t>110070082408</t>
  </si>
  <si>
    <t>Summit Midstream 415 Strawn Basin GB</t>
  </si>
  <si>
    <t>Summit Midstream 430 Permian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</si>
  <si>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</si>
  <si>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</si>
  <si>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</si>
  <si>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</si>
  <si>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</si>
  <si>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</si>
  <si>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</si>
  <si>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</si>
  <si>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</si>
  <si>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</si>
  <si>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</si>
  <si>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</si>
  <si>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</si>
  <si>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</si>
  <si>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</si>
  <si>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</si>
  <si>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</si>
  <si>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</si>
  <si>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</si>
  <si>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73013</t>
  </si>
  <si>
    <t>2575 Kelley Pointe Parkway Suite 340</t>
  </si>
  <si>
    <t>Tall Oak 360 Anadarko GB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</si>
  <si>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</si>
  <si>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</si>
  <si>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</si>
  <si>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</si>
  <si>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</si>
  <si>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</si>
  <si>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</si>
  <si>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</si>
  <si>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</si>
  <si>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</si>
  <si>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</si>
  <si>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</si>
  <si>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</si>
  <si>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</si>
  <si>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</si>
  <si>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</si>
  <si>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</si>
  <si>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</si>
  <si>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</si>
  <si>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</si>
  <si>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</si>
  <si>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</si>
  <si>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</si>
  <si>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</si>
  <si>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</si>
  <si>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</si>
  <si>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</si>
  <si>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</si>
  <si>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</si>
  <si>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</si>
  <si>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</si>
  <si>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</si>
  <si>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</si>
  <si>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UGIES boosting &amp; gathering facilities</t>
  </si>
  <si>
    <t>Wyomissing</t>
  </si>
  <si>
    <t>19610</t>
  </si>
  <si>
    <t>835 Knitting Mills Way</t>
  </si>
  <si>
    <t>110070082440</t>
  </si>
  <si>
    <t>US Realm LLC Atlantic Rim</t>
  </si>
  <si>
    <t>1662 South Sheridan Avenue</t>
  </si>
  <si>
    <t>110070082231</t>
  </si>
  <si>
    <t>Uinta Basin,AAPG Province 575, Gathering &amp; Boosting</t>
  </si>
  <si>
    <t>Bluebell</t>
  </si>
  <si>
    <t>84007</t>
  </si>
  <si>
    <t>110070082519</t>
  </si>
  <si>
    <t>Urban 200 Black Warrior Basin GB</t>
  </si>
  <si>
    <t>1000 E. 14th Street, Suite 300</t>
  </si>
  <si>
    <t>Urban 220 Gulf Coast Basin (LA, TX) GB</t>
  </si>
  <si>
    <t>110070209476</t>
  </si>
  <si>
    <t>Vaquero Permian Basin #430-G&amp;B</t>
  </si>
  <si>
    <t>1790 Hughes Landing Blvd., Ste. 475</t>
  </si>
  <si>
    <t>110070082387</t>
  </si>
  <si>
    <t>Verdun Oil Company-Gulf Coast Basin- Onshore G&amp;B</t>
  </si>
  <si>
    <t>110070716022</t>
  </si>
  <si>
    <t>WEX Basin 350</t>
  </si>
  <si>
    <t>301 NW 63rd Street</t>
  </si>
  <si>
    <t>WEX Basin 355</t>
  </si>
  <si>
    <t>110070716076</t>
  </si>
  <si>
    <t>WM 260 East Texas GB</t>
  </si>
  <si>
    <t>110070082253</t>
  </si>
  <si>
    <t>WPX Energy Permian LLC Boosting and Gathering</t>
  </si>
  <si>
    <t>denver</t>
  </si>
  <si>
    <t>WRD Meeker Gas Plant</t>
  </si>
  <si>
    <t>929 Penny Ln</t>
  </si>
  <si>
    <t>WTG Gas Processing, L.P. 430 Permian Basin GB</t>
  </si>
  <si>
    <t>WTG Jameson, L.P. 430 Permian Basin GB</t>
  </si>
  <si>
    <t>WTG North Permian Midstream LLC 430 Permian Basin GB</t>
  </si>
  <si>
    <t>211 North Colorado Street</t>
  </si>
  <si>
    <t>WTG South Permian Midstream LLC 430 Permian Basin GB</t>
  </si>
  <si>
    <t>110070082521</t>
  </si>
  <si>
    <t>White Oak Energy 220 Gulf Coat Basin (LA, TX) GB</t>
  </si>
  <si>
    <t>16945 Northchase Dr., Suite 1700</t>
  </si>
  <si>
    <t>110070082204</t>
  </si>
  <si>
    <t>Williams - G&amp;B Facility - Denver Basin 540 (Tulsa, OK)</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</si>
  <si>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</si>
  <si>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</si>
  <si>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</si>
  <si>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</si>
  <si>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</si>
  <si>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</si>
  <si>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</si>
  <si>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</si>
  <si>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</si>
  <si>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</si>
  <si>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</si>
  <si>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</si>
  <si>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</si>
  <si>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</si>
  <si>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</si>
  <si>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</si>
  <si>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</si>
  <si>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</si>
  <si>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</si>
  <si>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</si>
  <si>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</si>
  <si>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</si>
  <si>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Williams G&amp;B Facility – Strawn Basin 415</t>
  </si>
  <si>
    <t>110070082415</t>
  </si>
  <si>
    <t>Williston Basin Gathering and Boosting</t>
  </si>
  <si>
    <t>1200 Summit Avenue, Suite 320</t>
  </si>
  <si>
    <t>110070525494</t>
  </si>
  <si>
    <t>Williston Gathering &amp; Boosting QEP Energy Company</t>
  </si>
  <si>
    <t>1050 17th St, Ste 800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</si>
  <si>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</si>
  <si>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</si>
  <si>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</si>
  <si>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</si>
  <si>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</si>
  <si>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</si>
  <si>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</si>
  <si>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</si>
  <si>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</si>
  <si>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</si>
  <si>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</si>
  <si>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</si>
  <si>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</si>
  <si>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</si>
  <si>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</si>
  <si>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</si>
  <si>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</si>
  <si>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</si>
  <si>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</si>
  <si>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</si>
  <si>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XTO Energy Inc 430 Permian – GB</t>
  </si>
  <si>
    <t>500 W. Illinois Ave., Suite 100</t>
  </si>
  <si>
    <t>110070082376</t>
  </si>
  <si>
    <t>XTO Energy Inc 575 Uintah – GB</t>
  </si>
  <si>
    <t>110070082384</t>
  </si>
  <si>
    <t>XTO Energy Inc 580 San Juan – GB</t>
  </si>
  <si>
    <t>110070082378</t>
  </si>
  <si>
    <t>XTO Energy Inc 595 Piceance – GB</t>
  </si>
  <si>
    <t>110070716063</t>
  </si>
  <si>
    <t>XcL Midstream Operating</t>
  </si>
  <si>
    <t>380 Southpointe Boulevard, Suite 215</t>
  </si>
  <si>
    <t>110070082278</t>
  </si>
  <si>
    <t>Algonquin Gas Transmission L.L.C.</t>
  </si>
  <si>
    <t>Connecticut</t>
  </si>
  <si>
    <t>Massachusetts</t>
  </si>
  <si>
    <t>New Jersey</t>
  </si>
  <si>
    <t>Rhode Island</t>
  </si>
  <si>
    <t>110070525504</t>
  </si>
  <si>
    <t>Apache Alpine High Pipeline</t>
  </si>
  <si>
    <t>Texas</t>
  </si>
  <si>
    <t>Colorado</t>
  </si>
  <si>
    <t>Kansas</t>
  </si>
  <si>
    <t>New Mexico</t>
  </si>
  <si>
    <t>Dominion Energy Ohio - Transmission Pipelines (TPL)</t>
  </si>
  <si>
    <t>1201 East 55th Street</t>
  </si>
  <si>
    <t>Dominion Energy Questar - Transmission Pipelines (TPL)</t>
  </si>
  <si>
    <t>110070082167</t>
  </si>
  <si>
    <t>Dominion Energy Transmission - Transmission Pipelines (TPL)</t>
  </si>
  <si>
    <t>Maryland</t>
  </si>
  <si>
    <t>Pennsylvania</t>
  </si>
  <si>
    <t>West Virginia</t>
  </si>
  <si>
    <t>110070716075</t>
  </si>
  <si>
    <t>EGT Arkansas</t>
  </si>
  <si>
    <t>Arkansas</t>
  </si>
  <si>
    <t>110070209449</t>
  </si>
  <si>
    <t>EGT Kansas</t>
  </si>
  <si>
    <t>110070209467</t>
  </si>
  <si>
    <t>EGT Texas</t>
  </si>
  <si>
    <t>110070209514</t>
  </si>
  <si>
    <t>EOIT Oklahoma</t>
  </si>
  <si>
    <t>110070082450</t>
  </si>
  <si>
    <t>Equitrans, LP - Transmission Pipeline</t>
  </si>
  <si>
    <t>110070082493</t>
  </si>
  <si>
    <t>Gulf South Pipeline Blowdowns</t>
  </si>
  <si>
    <t>Alabama</t>
  </si>
  <si>
    <t>9 Greenway Plaza, Suite 2800</t>
  </si>
  <si>
    <t>Florida</t>
  </si>
  <si>
    <t>Louisiana</t>
  </si>
  <si>
    <t>110070082214</t>
  </si>
  <si>
    <t>NIPSCO Gas Transmission Pipeline</t>
  </si>
  <si>
    <t>110070082469</t>
  </si>
  <si>
    <t>Northern Natural Gas - Transmission Pipeline</t>
  </si>
  <si>
    <t>Iowa</t>
  </si>
  <si>
    <t>68124</t>
  </si>
  <si>
    <t>1111 S. 103rd Street</t>
  </si>
  <si>
    <t>Michigan</t>
  </si>
  <si>
    <t>Minnesota</t>
  </si>
  <si>
    <t>Nebraska</t>
  </si>
  <si>
    <t>South Dakota</t>
  </si>
  <si>
    <t>Wisconsin</t>
  </si>
  <si>
    <t>110070525503</t>
  </si>
  <si>
    <t>Northwest Pipeline GP - Pipeline</t>
  </si>
  <si>
    <t>Idaho</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</si>
  <si>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</si>
  <si>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</si>
  <si>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</si>
  <si>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</si>
  <si>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</si>
  <si>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</si>
  <si>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</si>
  <si>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</si>
  <si>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</si>
  <si>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</si>
  <si>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</si>
  <si>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</si>
  <si>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</si>
  <si>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</si>
  <si>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</si>
  <si>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</si>
  <si>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</si>
  <si>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</si>
  <si>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</si>
  <si>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Kentucky</t>
  </si>
  <si>
    <t>Tennessee</t>
  </si>
  <si>
    <t>110070082518</t>
  </si>
  <si>
    <t>Texas Gas Pipeline Blowdowns</t>
  </si>
  <si>
    <t>110070082336</t>
  </si>
  <si>
    <t>TransCanada / ANR Pipeline</t>
  </si>
  <si>
    <t>Arizona</t>
  </si>
  <si>
    <t>700 Louisiana St., Suite 700</t>
  </si>
  <si>
    <t>Illinois</t>
  </si>
  <si>
    <t>Montana</t>
  </si>
  <si>
    <t>New Hampshire</t>
  </si>
  <si>
    <t>110070082311</t>
  </si>
  <si>
    <t>TransCanada / Columbia Gas Transmission</t>
  </si>
  <si>
    <t>North Carolina</t>
  </si>
  <si>
    <t>110070082330</t>
  </si>
  <si>
    <t>TransCanada / Columbia Gulf Transmission</t>
  </si>
  <si>
    <t>Transcanada/Great Lakes Transmission Co</t>
  </si>
  <si>
    <t>700 Louisana St., Suite 700</t>
  </si>
  <si>
    <t>110070082451</t>
  </si>
  <si>
    <t>Transcontinental Gas Pipe Line Company - Pipeline</t>
  </si>
  <si>
    <t>Georgia</t>
  </si>
  <si>
    <t>South Carolina</t>
  </si>
  <si>
    <t>110070082274</t>
  </si>
  <si>
    <t>Transmission Pipeline - Energy Transfer Fuel LP</t>
  </si>
  <si>
    <t>Transmission Pipeline - Florida Gas Transmission</t>
  </si>
  <si>
    <t>110070082281</t>
  </si>
  <si>
    <t>Transmission Pipeline - Panhandle Eastern Pipeline Co</t>
  </si>
  <si>
    <t>Transmission Pipeline - Rover Pipeline LLC</t>
  </si>
  <si>
    <t>Transmission Pipeline - Trans-Pecos Pipeline LLC</t>
  </si>
  <si>
    <t>110070082277</t>
  </si>
  <si>
    <t>Transmission Pipeline - Transwestern Pipeline Company LLC</t>
  </si>
  <si>
    <t>110070082276</t>
  </si>
  <si>
    <t>Transmission Pipeline - Trunkline Gas Co</t>
  </si>
  <si>
    <t>110070209525</t>
  </si>
  <si>
    <t>Transmission Pipeline Facility, Colorado Interstate Gas Company, L.L.C.</t>
  </si>
  <si>
    <t>110070082224</t>
  </si>
  <si>
    <t>Transmission Pipeline Facility, El Paso Natural Gas Company, L.L.C.</t>
  </si>
  <si>
    <t>110070069556</t>
  </si>
  <si>
    <t>Transmission Pipeline Facility, Elba Express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</si>
  <si>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</si>
  <si>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</si>
  <si>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</si>
  <si>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</si>
  <si>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</si>
  <si>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</si>
  <si>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</si>
  <si>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</si>
  <si>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Vermont</t>
  </si>
  <si>
    <t>110070525516</t>
  </si>
  <si>
    <t>WBI Energy Transmission Pipeline Facility</t>
  </si>
  <si>
    <t>58506</t>
  </si>
  <si>
    <t>1250 West Century Avenue</t>
  </si>
  <si>
    <t>North Dakota</t>
  </si>
  <si>
    <t>110070082145</t>
  </si>
  <si>
    <t>Denver Unit</t>
  </si>
  <si>
    <t>RR (RPT)</t>
  </si>
  <si>
    <t>110070209537</t>
  </si>
  <si>
    <t>Hobbs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</si>
</sst>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00000000"/>
    <numFmt numFmtId="166"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10">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E9EB87"/>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6">
    <xf numFmtId="0" fontId="0" fillId="0" borderId="0" xfId="0"/>
    <xf numFmtId="0" fontId="1" fillId="2" borderId="0" xfId="0" applyNumberFormat="1" applyFont="1" applyFill="1" applyBorder="1" applyAlignment="1">
      <alignment horizontal="left" vertical="top" wrapText="1"/>
    </xf>
    <xf numFmtId="0" fontId="0" fillId="4"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4" borderId="0" xfId="0" applyNumberFormat="1" applyFill="1"/>
    <xf numFmtId="1" fontId="1" fillId="2" borderId="0" xfId="0" applyNumberFormat="1" applyFont="1" applyFill="1" applyBorder="1" applyAlignment="1">
      <alignment horizontal="left" vertical="top" wrapText="1"/>
    </xf>
    <xf numFmtId="164" fontId="0" fillId="4"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0" fontId="4" fillId="4" borderId="0" xfId="0" applyFont="1" applyFill="1"/>
    <xf numFmtId="0" fontId="4" fillId="4" borderId="0" xfId="0" applyFont="1" applyFill="1" applyAlignment="1">
      <alignment vertical="center"/>
    </xf>
    <xf numFmtId="0" fontId="0" fillId="0" borderId="0" xfId="0" applyFill="1"/>
    <xf numFmtId="164" fontId="0" fillId="0" borderId="0" xfId="0" applyNumberFormat="1" applyFill="1"/>
    <xf numFmtId="0" fontId="5" fillId="0" borderId="0" xfId="1"/>
    <xf numFmtId="0" fontId="0" fillId="4" borderId="0" xfId="0" applyNumberFormat="1" applyFill="1"/>
    <xf numFmtId="0" fontId="0" fillId="0" borderId="0" xfId="0" applyNumberFormat="1"/>
    <xf numFmtId="165" fontId="0" fillId="4" borderId="0" xfId="0" applyNumberFormat="1" applyFill="1"/>
    <xf numFmtId="165" fontId="1" fillId="2" borderId="0" xfId="0" applyNumberFormat="1" applyFont="1" applyFill="1" applyBorder="1" applyAlignment="1">
      <alignment horizontal="left" vertical="top" wrapText="1"/>
    </xf>
    <xf numFmtId="165" fontId="0" fillId="0" borderId="0" xfId="0" applyNumberFormat="1"/>
    <xf numFmtId="0" fontId="4" fillId="0" borderId="0" xfId="0" applyFont="1"/>
    <xf numFmtId="1" fontId="4" fillId="0" borderId="0" xfId="0" applyNumberFormat="1" applyFont="1"/>
    <xf numFmtId="0" fontId="0" fillId="0" borderId="0" xfId="0" applyFont="1"/>
    <xf numFmtId="166" fontId="0" fillId="0" borderId="0" xfId="0" applyNumberFormat="1" applyFont="1"/>
    <xf numFmtId="0" fontId="4" fillId="4" borderId="0" xfId="0" applyFont="1" applyFill="1" applyAlignment="1">
      <alignment wrapText="1"/>
    </xf>
    <xf numFmtId="1" fontId="0" fillId="4" borderId="0" xfId="0" applyNumberFormat="1" applyFill="1" applyAlignment="1">
      <alignment wrapText="1"/>
    </xf>
    <xf numFmtId="1" fontId="0" fillId="4" borderId="0" xfId="0" applyNumberFormat="1" applyFill="1" applyAlignment="1">
      <alignment horizontal="left" wrapText="1"/>
    </xf>
    <xf numFmtId="4" fontId="0" fillId="4" borderId="0" xfId="0" applyNumberFormat="1" applyFill="1"/>
    <xf numFmtId="4" fontId="1" fillId="2" borderId="0" xfId="0" applyNumberFormat="1" applyFont="1" applyFill="1" applyBorder="1" applyAlignment="1">
      <alignment horizontal="left" vertical="top" wrapText="1"/>
    </xf>
    <xf numFmtId="4" fontId="0" fillId="0" borderId="0" xfId="0" applyNumberFormat="1" applyFont="1"/>
    <xf numFmtId="4" fontId="0" fillId="0" borderId="0" xfId="0" applyNumberFormat="1"/>
    <xf numFmtId="4" fontId="1" fillId="5" borderId="0" xfId="0" applyNumberFormat="1" applyFont="1" applyFill="1" applyBorder="1" applyAlignment="1">
      <alignment horizontal="left" vertical="top" wrapText="1"/>
    </xf>
    <xf numFmtId="4" fontId="1" fillId="6"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4" fontId="1" fillId="8" borderId="0" xfId="0" applyNumberFormat="1" applyFont="1" applyFill="1" applyBorder="1" applyAlignment="1">
      <alignment horizontal="left" vertical="top" wrapText="1"/>
    </xf>
    <xf numFmtId="4" fontId="1" fillId="9" borderId="0" xfId="0" applyNumberFormat="1" applyFont="1" applyFill="1" applyBorder="1" applyAlignment="1">
      <alignment horizontal="left" vertical="top" wrapText="1"/>
    </xf>
    <xf numFmtId="4" fontId="1" fillId="7"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colors>
    <mruColors>
      <color rgb="FFE9EB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ccdsupport.com/confluence/pages/viewpage.action?pageId=243139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V8329"/>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22" customWidth="1" collapsed="1"/>
    <col min="2" max="2" width="14.6640625" style="38" customWidth="1" collapsed="1"/>
    <col min="3" max="3" width="42.5546875" customWidth="1" collapsed="1"/>
    <col min="4" max="4" width="15.6640625" customWidth="1" collapsed="1"/>
    <col min="6" max="6" width="9.109375" style="35" collapsed="1"/>
    <col min="7" max="7" width="41.6640625" customWidth="1" collapsed="1"/>
    <col min="8" max="8" width="14.6640625" customWidth="1" collapsed="1"/>
    <col min="10" max="10" width="12" customWidth="1" collapsed="1"/>
    <col min="11" max="11" width="12.6640625" style="35" customWidth="1" collapsed="1"/>
    <col min="12" max="12" width="13.33203125" customWidth="1" collapsed="1"/>
    <col min="13" max="13" width="64.44140625" customWidth="1" collapsed="1"/>
    <col min="14" max="22" width="16.6640625" style="49" customWidth="1" collapsed="1"/>
  </cols>
  <sheetData>
    <row r="1" spans="1:22" x14ac:dyDescent="0.3">
      <c r="A1" s="24" t="s">
        <v>178</v>
      </c>
      <c r="B1" s="36"/>
      <c r="C1" s="2"/>
      <c r="D1" s="2"/>
      <c r="E1" s="2"/>
      <c r="F1" s="34"/>
      <c r="G1" s="2"/>
      <c r="H1" s="2"/>
      <c r="I1" s="2"/>
      <c r="J1" s="2"/>
      <c r="K1" s="34"/>
      <c r="L1" s="2"/>
      <c r="M1" s="2"/>
      <c r="N1" s="46"/>
      <c r="O1" s="46"/>
      <c r="P1" s="46"/>
      <c r="Q1" s="46"/>
      <c r="R1" s="46"/>
      <c r="S1" s="46"/>
      <c r="T1" s="46"/>
      <c r="U1" s="46"/>
      <c r="V1" s="46"/>
    </row>
    <row r="2" spans="1:22" x14ac:dyDescent="0.3">
      <c r="A2" s="29" t="s">
        <v>299</v>
      </c>
      <c r="B2" s="36"/>
      <c r="C2" s="2"/>
      <c r="D2" s="2"/>
      <c r="E2" s="2"/>
      <c r="F2" s="34"/>
      <c r="G2" s="2"/>
      <c r="H2" s="2"/>
      <c r="I2" s="2"/>
      <c r="J2" s="2"/>
      <c r="K2" s="34"/>
      <c r="L2" s="2"/>
      <c r="M2" s="2"/>
      <c r="N2" s="46"/>
      <c r="O2" s="46"/>
      <c r="P2" s="46"/>
      <c r="Q2" s="46"/>
      <c r="R2" s="46"/>
      <c r="S2" s="46"/>
      <c r="T2" s="46"/>
      <c r="U2" s="46"/>
      <c r="V2" s="46"/>
    </row>
    <row r="3" spans="1:22" ht="30.6" customHeight="1" x14ac:dyDescent="0.3">
      <c r="A3" s="43" t="s">
        <v>179</v>
      </c>
      <c r="B3" s="43"/>
      <c r="C3" s="43"/>
      <c r="D3" s="2"/>
      <c r="E3" s="2"/>
      <c r="F3" s="34"/>
      <c r="G3" s="2"/>
      <c r="H3" s="2"/>
      <c r="I3" s="2"/>
      <c r="J3" s="2"/>
      <c r="K3" s="34"/>
      <c r="L3" s="2"/>
      <c r="M3" s="2"/>
      <c r="N3" s="46"/>
      <c r="O3" s="46"/>
      <c r="P3" s="46"/>
      <c r="Q3" s="46"/>
      <c r="R3" s="46"/>
      <c r="S3" s="46"/>
      <c r="T3" s="46"/>
      <c r="U3" s="46"/>
      <c r="V3" s="46"/>
    </row>
    <row r="4" spans="1:22" ht="58.5" customHeight="1" x14ac:dyDescent="0.3">
      <c r="A4" s="25" t="s">
        <v>72</v>
      </c>
      <c r="B4" s="37" t="s">
        <v>0</v>
      </c>
      <c r="C4" s="1" t="s">
        <v>1</v>
      </c>
      <c r="D4" s="1" t="s">
        <v>2</v>
      </c>
      <c r="E4" s="1" t="s">
        <v>3</v>
      </c>
      <c r="F4" s="1" t="s">
        <v>4</v>
      </c>
      <c r="G4" s="1" t="s">
        <v>145</v>
      </c>
      <c r="H4" s="1" t="s">
        <v>5</v>
      </c>
      <c r="I4" s="1" t="s">
        <v>65</v>
      </c>
      <c r="J4" s="1" t="s">
        <v>66</v>
      </c>
      <c r="K4" s="1" t="s">
        <v>6</v>
      </c>
      <c r="L4" s="1" t="s">
        <v>220</v>
      </c>
      <c r="M4" s="1" t="s">
        <v>221</v>
      </c>
      <c r="N4" s="47" t="s">
        <v>279</v>
      </c>
      <c r="O4" s="47" t="s">
        <v>264</v>
      </c>
      <c r="P4" s="47" t="s">
        <v>248</v>
      </c>
      <c r="Q4" s="47" t="s">
        <v>222</v>
      </c>
      <c r="R4" s="47" t="s">
        <v>204</v>
      </c>
      <c r="S4" s="47" t="s">
        <v>193</v>
      </c>
      <c r="T4" s="47" t="s">
        <v>147</v>
      </c>
      <c r="U4" s="47" t="s">
        <v>148</v>
      </c>
      <c r="V4" s="47" t="s">
        <v>149</v>
      </c>
    </row>
    <row r="5" spans="1:22" x14ac:dyDescent="0.3">
      <c r="A5">
        <v>1004377</v>
      </c>
      <c r="B5" t="s">
        <v>300</v>
      </c>
      <c r="C5" t="s">
        <v>301</v>
      </c>
      <c r="D5" t="s">
        <v>302</v>
      </c>
      <c r="E5" t="s">
        <v>303</v>
      </c>
      <c r="F5" t="s">
        <v>304</v>
      </c>
      <c r="G5" t="s">
        <v>305</v>
      </c>
      <c r="H5" t="s">
        <v>306</v>
      </c>
      <c r="I5" s="23">
        <v>33.298569999999998</v>
      </c>
      <c r="J5" s="23">
        <v>-96.53586</v>
      </c>
      <c r="K5">
        <v>562212</v>
      </c>
      <c r="L5" t="s">
        <v>51</v>
      </c>
      <c r="M5" t="s">
        <v>307</v>
      </c>
      <c r="N5" s="49">
        <v>518680.25</v>
      </c>
      <c r="O5" s="49">
        <v>653854</v>
      </c>
      <c r="P5" s="49">
        <v>250497.5</v>
      </c>
      <c r="Q5" s="49">
        <v>221014.75</v>
      </c>
      <c r="R5" s="49">
        <v>199011.75</v>
      </c>
      <c r="S5" s="49">
        <v>241883.5</v>
      </c>
      <c r="T5" s="49">
        <v>289953.25</v>
      </c>
      <c r="U5" s="49">
        <v>204000</v>
      </c>
      <c r="V5" s="49">
        <v>194000</v>
      </c>
    </row>
    <row r="6" spans="1:22" x14ac:dyDescent="0.3">
      <c r="A6">
        <v>1010040</v>
      </c>
      <c r="B6" t="s">
        <v>308</v>
      </c>
      <c r="C6" t="s">
        <v>309</v>
      </c>
      <c r="D6" t="s">
        <v>310</v>
      </c>
      <c r="E6" t="s">
        <v>311</v>
      </c>
      <c r="F6" t="s">
        <v>312</v>
      </c>
      <c r="G6" t="s">
        <v>313</v>
      </c>
      <c r="H6" t="s">
        <v>314</v>
      </c>
      <c r="I6" s="23">
        <v>37.219099</v>
      </c>
      <c r="J6" s="23">
        <v>-83.156046000000003</v>
      </c>
      <c r="K6">
        <v>212112</v>
      </c>
      <c r="L6" t="s">
        <v>90</v>
      </c>
      <c r="M6" t="s">
        <v>315</v>
      </c>
      <c r="O6" s="49">
        <v>125981.75</v>
      </c>
      <c r="P6" s="49">
        <v>218699.25</v>
      </c>
      <c r="Q6" s="49">
        <v>141439.5</v>
      </c>
      <c r="R6" s="49">
        <v>118204.5</v>
      </c>
      <c r="S6" s="49">
        <v>225708.25</v>
      </c>
      <c r="T6" s="49">
        <v>306680.75</v>
      </c>
      <c r="U6" s="49">
        <v>348450.75</v>
      </c>
      <c r="V6" s="49">
        <v>390393.5</v>
      </c>
    </row>
    <row r="7" spans="1:22" x14ac:dyDescent="0.3">
      <c r="A7">
        <v>1010085</v>
      </c>
      <c r="B7" t="s">
        <v>316</v>
      </c>
      <c r="C7" t="s">
        <v>317</v>
      </c>
      <c r="D7" t="s">
        <v>310</v>
      </c>
      <c r="E7" t="s">
        <v>311</v>
      </c>
      <c r="F7" t="s">
        <v>318</v>
      </c>
      <c r="G7" t="s">
        <v>319</v>
      </c>
      <c r="H7" t="s">
        <v>314</v>
      </c>
      <c r="I7" s="23">
        <v>37.236617000000003</v>
      </c>
      <c r="J7" s="23">
        <v>-83.181259999999995</v>
      </c>
      <c r="K7">
        <v>212112</v>
      </c>
      <c r="L7" t="s">
        <v>90</v>
      </c>
      <c r="M7" t="s">
        <v>315</v>
      </c>
      <c r="O7" s="49">
        <v>93918.75</v>
      </c>
      <c r="P7" s="49">
        <v>70265</v>
      </c>
      <c r="Q7" s="49">
        <v>35907</v>
      </c>
      <c r="R7" s="49">
        <v>55872.5</v>
      </c>
      <c r="S7" s="49">
        <v>68761</v>
      </c>
      <c r="T7" s="49">
        <v>57767</v>
      </c>
      <c r="U7" s="49">
        <v>41513</v>
      </c>
      <c r="V7" s="49">
        <v>64664.5</v>
      </c>
    </row>
    <row r="8" spans="1:22" x14ac:dyDescent="0.3">
      <c r="A8">
        <v>1012147</v>
      </c>
      <c r="B8" t="s">
        <v>320</v>
      </c>
      <c r="C8" t="s">
        <v>321</v>
      </c>
      <c r="D8" t="s">
        <v>322</v>
      </c>
      <c r="E8" t="s">
        <v>323</v>
      </c>
      <c r="F8" t="s">
        <v>324</v>
      </c>
      <c r="G8" t="s">
        <v>325</v>
      </c>
      <c r="I8" s="23">
        <v>35.318187100000003</v>
      </c>
      <c r="J8" s="23">
        <v>-119.6338842</v>
      </c>
      <c r="K8">
        <v>211130</v>
      </c>
      <c r="L8" t="s">
        <v>326</v>
      </c>
      <c r="M8" t="s">
        <v>327</v>
      </c>
      <c r="O8" s="49">
        <v>3564.1379999999999</v>
      </c>
      <c r="P8" s="49">
        <v>9298.9159999999993</v>
      </c>
      <c r="Q8" s="49">
        <v>10208.062</v>
      </c>
    </row>
    <row r="9" spans="1:22" x14ac:dyDescent="0.3">
      <c r="A9">
        <v>1000112</v>
      </c>
      <c r="B9" t="s">
        <v>328</v>
      </c>
      <c r="C9" t="s">
        <v>329</v>
      </c>
      <c r="D9" t="s">
        <v>330</v>
      </c>
      <c r="E9" t="s">
        <v>331</v>
      </c>
      <c r="F9" t="s">
        <v>332</v>
      </c>
      <c r="G9" t="s">
        <v>333</v>
      </c>
      <c r="H9" t="s">
        <v>334</v>
      </c>
      <c r="I9" s="23">
        <v>40.662999999999997</v>
      </c>
      <c r="J9" s="23">
        <v>-74</v>
      </c>
      <c r="K9">
        <v>221112</v>
      </c>
      <c r="L9" t="s">
        <v>335</v>
      </c>
      <c r="M9" t="s">
        <v>336</v>
      </c>
      <c r="N9" s="49">
        <v>44658.383999999998</v>
      </c>
      <c r="O9" s="49">
        <v>70705.288</v>
      </c>
      <c r="P9" s="49">
        <v>52698.656000000003</v>
      </c>
      <c r="Q9" s="49">
        <v>66797.351999999999</v>
      </c>
      <c r="R9" s="49">
        <v>67399.251999999993</v>
      </c>
      <c r="S9" s="49">
        <v>40722.199999999997</v>
      </c>
      <c r="T9" s="49">
        <v>102599.22</v>
      </c>
      <c r="U9" s="49">
        <v>68984.744000000006</v>
      </c>
      <c r="V9" s="49">
        <v>100591.82799999999</v>
      </c>
    </row>
    <row r="10" spans="1:22" x14ac:dyDescent="0.3">
      <c r="A10">
        <v>1006394</v>
      </c>
      <c r="B10"/>
      <c r="C10" t="s">
        <v>337</v>
      </c>
      <c r="D10" t="s">
        <v>338</v>
      </c>
      <c r="E10" t="s">
        <v>339</v>
      </c>
      <c r="F10" t="s">
        <v>340</v>
      </c>
      <c r="H10" t="s">
        <v>341</v>
      </c>
      <c r="I10" s="23">
        <v>36.745199999999997</v>
      </c>
      <c r="J10" s="23">
        <v>-107.4455</v>
      </c>
      <c r="K10">
        <v>213112</v>
      </c>
      <c r="L10" t="s">
        <v>28</v>
      </c>
      <c r="M10" t="s">
        <v>102</v>
      </c>
      <c r="R10" s="49">
        <v>15391.592000000001</v>
      </c>
      <c r="S10" s="49">
        <v>15353.191999999999</v>
      </c>
      <c r="T10" s="49">
        <v>14576.79</v>
      </c>
      <c r="U10" s="49">
        <v>10872.56</v>
      </c>
      <c r="V10" s="49">
        <v>19389.57</v>
      </c>
    </row>
    <row r="11" spans="1:22" x14ac:dyDescent="0.3">
      <c r="A11">
        <v>1002885</v>
      </c>
      <c r="B11"/>
      <c r="C11" t="s">
        <v>342</v>
      </c>
      <c r="D11" t="s">
        <v>343</v>
      </c>
      <c r="E11" t="s">
        <v>339</v>
      </c>
      <c r="F11" t="s">
        <v>344</v>
      </c>
      <c r="H11" t="s">
        <v>341</v>
      </c>
      <c r="I11" s="23">
        <v>36.811799999999998</v>
      </c>
      <c r="J11" s="23">
        <v>-107.4036</v>
      </c>
      <c r="K11">
        <v>213112</v>
      </c>
      <c r="L11" t="s">
        <v>28</v>
      </c>
      <c r="M11" t="s">
        <v>102</v>
      </c>
      <c r="R11" s="49">
        <v>22506.516</v>
      </c>
      <c r="S11" s="49">
        <v>21883.567999999999</v>
      </c>
      <c r="T11" s="49">
        <v>22329.72</v>
      </c>
      <c r="U11" s="49">
        <v>26701.3</v>
      </c>
      <c r="V11" s="49">
        <v>36223.160000000003</v>
      </c>
    </row>
    <row r="12" spans="1:22" x14ac:dyDescent="0.3">
      <c r="A12">
        <v>1002707</v>
      </c>
      <c r="B12"/>
      <c r="C12" t="s">
        <v>345</v>
      </c>
      <c r="D12" t="s">
        <v>346</v>
      </c>
      <c r="E12" t="s">
        <v>339</v>
      </c>
      <c r="F12" t="s">
        <v>347</v>
      </c>
      <c r="H12" t="s">
        <v>341</v>
      </c>
      <c r="I12" s="23">
        <v>36.836300000000001</v>
      </c>
      <c r="J12" s="23">
        <v>-107.4199</v>
      </c>
      <c r="K12">
        <v>213112</v>
      </c>
      <c r="L12" t="s">
        <v>28</v>
      </c>
      <c r="M12" t="s">
        <v>102</v>
      </c>
      <c r="R12" s="49">
        <v>52646.752</v>
      </c>
      <c r="S12" s="49">
        <v>62914.163999999997</v>
      </c>
      <c r="T12" s="49">
        <v>68228.44</v>
      </c>
      <c r="U12" s="49">
        <v>66669.84</v>
      </c>
      <c r="V12" s="49">
        <v>66286.81</v>
      </c>
    </row>
    <row r="13" spans="1:22" x14ac:dyDescent="0.3">
      <c r="A13">
        <v>1003742</v>
      </c>
      <c r="B13" t="s">
        <v>348</v>
      </c>
      <c r="C13" t="s">
        <v>349</v>
      </c>
      <c r="D13" t="s">
        <v>350</v>
      </c>
      <c r="E13" t="s">
        <v>351</v>
      </c>
      <c r="F13" t="s">
        <v>352</v>
      </c>
      <c r="G13" t="s">
        <v>353</v>
      </c>
      <c r="H13" t="s">
        <v>354</v>
      </c>
      <c r="I13" s="23">
        <v>41.835129000000002</v>
      </c>
      <c r="J13" s="23">
        <v>-87.915924000000004</v>
      </c>
      <c r="K13">
        <v>562212</v>
      </c>
      <c r="L13" t="s">
        <v>355</v>
      </c>
      <c r="M13" t="s">
        <v>307</v>
      </c>
      <c r="N13" s="49">
        <v>18925.400000000001</v>
      </c>
      <c r="O13" s="49">
        <v>31220.15</v>
      </c>
      <c r="P13" s="49">
        <v>29026.799999999999</v>
      </c>
      <c r="Q13" s="49">
        <v>120657.60000000001</v>
      </c>
      <c r="R13" s="49">
        <v>92696.6</v>
      </c>
      <c r="S13" s="49">
        <v>120707.35</v>
      </c>
      <c r="T13" s="49">
        <v>97467.5</v>
      </c>
      <c r="U13" s="49">
        <v>87357.75</v>
      </c>
      <c r="V13" s="49">
        <v>95113.25</v>
      </c>
    </row>
    <row r="14" spans="1:22" x14ac:dyDescent="0.3">
      <c r="A14">
        <v>1002718</v>
      </c>
      <c r="B14" t="s">
        <v>356</v>
      </c>
      <c r="C14" t="s">
        <v>357</v>
      </c>
      <c r="D14" t="s">
        <v>358</v>
      </c>
      <c r="E14" t="s">
        <v>339</v>
      </c>
      <c r="F14" t="s">
        <v>340</v>
      </c>
      <c r="H14" t="s">
        <v>359</v>
      </c>
      <c r="I14" s="23">
        <v>36.9313</v>
      </c>
      <c r="J14" s="23">
        <v>-107.5604</v>
      </c>
      <c r="K14">
        <v>213112</v>
      </c>
      <c r="L14" t="s">
        <v>28</v>
      </c>
      <c r="M14" t="s">
        <v>102</v>
      </c>
      <c r="R14" s="49">
        <v>33654.124000000003</v>
      </c>
      <c r="S14" s="49">
        <v>40757.095999999998</v>
      </c>
      <c r="T14" s="49">
        <v>41751.089999999997</v>
      </c>
      <c r="U14" s="49">
        <v>49092.72</v>
      </c>
      <c r="V14" s="49">
        <v>52001.8</v>
      </c>
    </row>
    <row r="15" spans="1:22" x14ac:dyDescent="0.3">
      <c r="A15">
        <v>1002721</v>
      </c>
      <c r="B15" t="s">
        <v>360</v>
      </c>
      <c r="C15" t="s">
        <v>361</v>
      </c>
      <c r="D15" t="s">
        <v>358</v>
      </c>
      <c r="E15" t="s">
        <v>339</v>
      </c>
      <c r="F15" t="s">
        <v>340</v>
      </c>
      <c r="H15" t="s">
        <v>359</v>
      </c>
      <c r="I15" s="23">
        <v>36.956899999999997</v>
      </c>
      <c r="J15" s="23">
        <v>-107.6631</v>
      </c>
      <c r="K15">
        <v>213112</v>
      </c>
      <c r="L15" t="s">
        <v>28</v>
      </c>
      <c r="M15" t="s">
        <v>102</v>
      </c>
      <c r="R15" s="49">
        <v>40868.396000000001</v>
      </c>
      <c r="S15" s="49">
        <v>44334.284</v>
      </c>
      <c r="T15" s="49">
        <v>45790.42</v>
      </c>
      <c r="U15" s="49">
        <v>49628.32</v>
      </c>
      <c r="V15" s="49">
        <v>49057.72</v>
      </c>
    </row>
    <row r="16" spans="1:22" x14ac:dyDescent="0.3">
      <c r="A16">
        <v>1013621</v>
      </c>
      <c r="B16" t="s">
        <v>362</v>
      </c>
      <c r="C16" t="s">
        <v>363</v>
      </c>
      <c r="D16" t="s">
        <v>364</v>
      </c>
      <c r="E16" t="s">
        <v>339</v>
      </c>
      <c r="F16" t="s">
        <v>365</v>
      </c>
      <c r="G16" t="s">
        <v>366</v>
      </c>
      <c r="H16" t="s">
        <v>367</v>
      </c>
      <c r="I16" s="23">
        <v>32.540692999999997</v>
      </c>
      <c r="J16" s="23">
        <v>-103.522351</v>
      </c>
      <c r="K16">
        <v>211130</v>
      </c>
      <c r="L16" t="s">
        <v>368</v>
      </c>
      <c r="M16" t="s">
        <v>102</v>
      </c>
      <c r="N16" s="49">
        <v>38187.127999999997</v>
      </c>
    </row>
    <row r="17" spans="1:22" x14ac:dyDescent="0.3">
      <c r="A17">
        <v>1003188</v>
      </c>
      <c r="B17" t="s">
        <v>369</v>
      </c>
      <c r="C17" t="s">
        <v>370</v>
      </c>
      <c r="D17" t="s">
        <v>371</v>
      </c>
      <c r="E17" t="s">
        <v>303</v>
      </c>
      <c r="F17" t="s">
        <v>372</v>
      </c>
      <c r="G17" t="s">
        <v>373</v>
      </c>
      <c r="H17" t="s">
        <v>374</v>
      </c>
      <c r="I17" s="23">
        <v>31.671177</v>
      </c>
      <c r="J17" s="23">
        <v>-98.996512999999993</v>
      </c>
      <c r="K17">
        <v>326113</v>
      </c>
      <c r="L17" t="s">
        <v>375</v>
      </c>
      <c r="M17" t="s">
        <v>376</v>
      </c>
      <c r="N17" s="49">
        <v>30571.635999999999</v>
      </c>
      <c r="O17" s="49">
        <v>34432.42</v>
      </c>
      <c r="P17" s="49">
        <v>36202.264000000003</v>
      </c>
      <c r="Q17" s="49">
        <v>31773.48</v>
      </c>
      <c r="R17" s="49">
        <v>36754.712</v>
      </c>
      <c r="S17" s="49">
        <v>36419.864000000001</v>
      </c>
      <c r="T17" s="49">
        <v>34821.82</v>
      </c>
      <c r="U17" s="49">
        <v>33671.923999999999</v>
      </c>
      <c r="V17" s="49">
        <v>37149.360000000001</v>
      </c>
    </row>
    <row r="18" spans="1:22" x14ac:dyDescent="0.3">
      <c r="A18">
        <v>1005043</v>
      </c>
      <c r="B18" t="s">
        <v>377</v>
      </c>
      <c r="C18" t="s">
        <v>378</v>
      </c>
      <c r="D18" t="s">
        <v>379</v>
      </c>
      <c r="E18" t="s">
        <v>380</v>
      </c>
      <c r="F18" t="s">
        <v>381</v>
      </c>
      <c r="H18" t="s">
        <v>382</v>
      </c>
      <c r="I18" s="23">
        <v>44.951000000000001</v>
      </c>
      <c r="J18" s="23">
        <v>-92.995900000000006</v>
      </c>
      <c r="K18">
        <v>541715</v>
      </c>
      <c r="L18" t="s">
        <v>28</v>
      </c>
      <c r="M18" t="s">
        <v>315</v>
      </c>
      <c r="N18" s="49">
        <v>106258.17600000001</v>
      </c>
      <c r="O18" s="49">
        <v>104995.534</v>
      </c>
      <c r="P18" s="49">
        <v>76595.41</v>
      </c>
      <c r="Q18" s="49">
        <v>79174</v>
      </c>
      <c r="R18" s="49">
        <v>79440.076000000001</v>
      </c>
      <c r="S18" s="49">
        <v>81855.399999999994</v>
      </c>
      <c r="T18" s="49">
        <v>80335.194000000003</v>
      </c>
      <c r="U18" s="49">
        <v>72407.025999999998</v>
      </c>
      <c r="V18" s="49">
        <v>76373.372000000003</v>
      </c>
    </row>
    <row r="19" spans="1:22" x14ac:dyDescent="0.3">
      <c r="A19">
        <v>1003739</v>
      </c>
      <c r="B19" t="s">
        <v>383</v>
      </c>
      <c r="C19" t="s">
        <v>384</v>
      </c>
      <c r="D19" t="s">
        <v>385</v>
      </c>
      <c r="E19" t="s">
        <v>386</v>
      </c>
      <c r="F19" t="s">
        <v>387</v>
      </c>
      <c r="G19" t="s">
        <v>388</v>
      </c>
      <c r="H19" t="s">
        <v>389</v>
      </c>
      <c r="I19" s="23">
        <v>33.966720000000002</v>
      </c>
      <c r="J19" s="23">
        <v>-87.899855000000002</v>
      </c>
      <c r="K19">
        <v>326113</v>
      </c>
      <c r="L19" t="s">
        <v>375</v>
      </c>
      <c r="M19" t="s">
        <v>376</v>
      </c>
      <c r="N19" s="49">
        <v>29770.94</v>
      </c>
      <c r="O19" s="49">
        <v>28622.295999999998</v>
      </c>
      <c r="P19" s="49">
        <v>25133.955999999998</v>
      </c>
      <c r="Q19" s="49">
        <v>18948.027999999998</v>
      </c>
      <c r="R19" s="49">
        <v>31694.635999999999</v>
      </c>
      <c r="S19" s="49">
        <v>33684.328000000001</v>
      </c>
      <c r="T19" s="49">
        <v>32082.184000000001</v>
      </c>
      <c r="U19" s="49">
        <v>31178.788</v>
      </c>
      <c r="V19" s="49">
        <v>29977.592000000001</v>
      </c>
    </row>
    <row r="20" spans="1:22" x14ac:dyDescent="0.3">
      <c r="A20">
        <v>1007698</v>
      </c>
      <c r="B20" t="s">
        <v>390</v>
      </c>
      <c r="C20" t="s">
        <v>391</v>
      </c>
      <c r="D20" t="s">
        <v>392</v>
      </c>
      <c r="E20" t="s">
        <v>393</v>
      </c>
      <c r="F20" t="s">
        <v>394</v>
      </c>
      <c r="G20" t="s">
        <v>395</v>
      </c>
      <c r="H20" t="s">
        <v>396</v>
      </c>
      <c r="I20" s="23">
        <v>44.950180000000003</v>
      </c>
      <c r="J20" s="23">
        <v>-89.637659999999997</v>
      </c>
      <c r="K20">
        <v>212313</v>
      </c>
      <c r="L20" t="s">
        <v>28</v>
      </c>
      <c r="M20" t="s">
        <v>315</v>
      </c>
      <c r="N20" s="49">
        <v>45435.226000000002</v>
      </c>
      <c r="O20" s="49">
        <v>40427.048000000003</v>
      </c>
      <c r="P20" s="49">
        <v>42620.94</v>
      </c>
      <c r="Q20" s="49">
        <v>36574.112000000001</v>
      </c>
      <c r="R20" s="49">
        <v>22926.664000000001</v>
      </c>
      <c r="S20" s="49">
        <v>26667</v>
      </c>
      <c r="T20" s="49">
        <v>29429.54</v>
      </c>
      <c r="U20" s="49">
        <v>27702.295999999998</v>
      </c>
      <c r="V20" s="49">
        <v>28388.544000000002</v>
      </c>
    </row>
    <row r="21" spans="1:22" x14ac:dyDescent="0.3">
      <c r="A21">
        <v>1004206</v>
      </c>
      <c r="B21" t="s">
        <v>397</v>
      </c>
      <c r="C21" t="s">
        <v>398</v>
      </c>
      <c r="D21" t="s">
        <v>399</v>
      </c>
      <c r="E21" t="s">
        <v>386</v>
      </c>
      <c r="F21" t="s">
        <v>400</v>
      </c>
      <c r="G21" t="s">
        <v>401</v>
      </c>
      <c r="H21" t="s">
        <v>402</v>
      </c>
      <c r="I21" s="23">
        <v>34.641666999999998</v>
      </c>
      <c r="J21" s="23">
        <v>-87.038611000000003</v>
      </c>
      <c r="K21">
        <v>325211</v>
      </c>
      <c r="L21" t="s">
        <v>403</v>
      </c>
      <c r="M21" t="s">
        <v>404</v>
      </c>
      <c r="N21" s="49">
        <v>46652.134231999997</v>
      </c>
      <c r="O21" s="49">
        <v>48998.483072000003</v>
      </c>
      <c r="P21" s="49">
        <v>47331.524872000002</v>
      </c>
      <c r="Q21" s="49">
        <v>48267.932659999999</v>
      </c>
      <c r="R21" s="49">
        <v>47000.287444000001</v>
      </c>
      <c r="S21" s="49">
        <v>53024.89056</v>
      </c>
      <c r="T21" s="49">
        <v>58214.7428</v>
      </c>
      <c r="U21" s="49">
        <v>57279.464399999997</v>
      </c>
      <c r="V21" s="49">
        <v>60442.672079999997</v>
      </c>
    </row>
    <row r="22" spans="1:22" x14ac:dyDescent="0.3">
      <c r="A22">
        <v>1006665</v>
      </c>
      <c r="B22" t="s">
        <v>405</v>
      </c>
      <c r="C22" t="s">
        <v>406</v>
      </c>
      <c r="D22" t="s">
        <v>407</v>
      </c>
      <c r="E22" t="s">
        <v>351</v>
      </c>
      <c r="F22" t="s">
        <v>408</v>
      </c>
      <c r="G22" t="s">
        <v>409</v>
      </c>
      <c r="H22" t="s">
        <v>410</v>
      </c>
      <c r="I22" s="23">
        <v>41.755000000000003</v>
      </c>
      <c r="J22" s="23">
        <v>-90.284166999999997</v>
      </c>
      <c r="K22">
        <v>325998</v>
      </c>
      <c r="L22" t="s">
        <v>403</v>
      </c>
      <c r="M22" t="s">
        <v>404</v>
      </c>
      <c r="N22" s="49">
        <v>766971.88159999996</v>
      </c>
      <c r="O22" s="49">
        <v>723397.99320000003</v>
      </c>
      <c r="P22" s="49">
        <v>713887.6054</v>
      </c>
      <c r="Q22" s="49">
        <v>697084.30489999999</v>
      </c>
      <c r="R22" s="49">
        <v>889484.74369999999</v>
      </c>
      <c r="S22" s="49">
        <v>1230363.0352</v>
      </c>
      <c r="T22" s="49">
        <v>2289068.5035999999</v>
      </c>
      <c r="U22" s="49">
        <v>1485532.2505000001</v>
      </c>
      <c r="V22" s="49">
        <v>1380760.00524115</v>
      </c>
    </row>
    <row r="23" spans="1:22" x14ac:dyDescent="0.3">
      <c r="A23">
        <v>1004836</v>
      </c>
      <c r="B23" t="s">
        <v>411</v>
      </c>
      <c r="C23" t="s">
        <v>412</v>
      </c>
      <c r="D23" t="s">
        <v>413</v>
      </c>
      <c r="E23" t="s">
        <v>380</v>
      </c>
      <c r="F23" t="s">
        <v>414</v>
      </c>
      <c r="G23" t="s">
        <v>415</v>
      </c>
      <c r="H23" t="s">
        <v>416</v>
      </c>
      <c r="I23" s="23">
        <v>44.789444000000003</v>
      </c>
      <c r="J23" s="23">
        <v>-92.908332999999999</v>
      </c>
      <c r="K23">
        <v>325998</v>
      </c>
      <c r="L23" t="s">
        <v>417</v>
      </c>
      <c r="M23" t="s">
        <v>418</v>
      </c>
      <c r="N23" s="49">
        <v>32126.480471999999</v>
      </c>
      <c r="O23" s="49">
        <v>40325.944300000003</v>
      </c>
      <c r="P23" s="49">
        <v>33796.910100000001</v>
      </c>
      <c r="Q23" s="49">
        <v>41687.835400000004</v>
      </c>
      <c r="R23" s="49">
        <v>45416.310689999998</v>
      </c>
      <c r="S23" s="49">
        <v>66306.628960000002</v>
      </c>
      <c r="T23" s="49">
        <v>64664.107400000001</v>
      </c>
      <c r="U23" s="49">
        <v>56198.97</v>
      </c>
      <c r="V23" s="49">
        <v>73653.198000000004</v>
      </c>
    </row>
    <row r="24" spans="1:22" x14ac:dyDescent="0.3">
      <c r="A24">
        <v>1003408</v>
      </c>
      <c r="B24" t="s">
        <v>419</v>
      </c>
      <c r="C24" t="s">
        <v>420</v>
      </c>
      <c r="D24" t="s">
        <v>421</v>
      </c>
      <c r="E24" t="s">
        <v>422</v>
      </c>
      <c r="F24" t="s">
        <v>423</v>
      </c>
      <c r="G24" t="s">
        <v>424</v>
      </c>
      <c r="H24" t="s">
        <v>425</v>
      </c>
      <c r="I24" s="23">
        <v>34.708919000000002</v>
      </c>
      <c r="J24" s="23">
        <v>-92.239491999999998</v>
      </c>
      <c r="K24">
        <v>212399</v>
      </c>
      <c r="L24" t="s">
        <v>28</v>
      </c>
      <c r="M24" t="s">
        <v>315</v>
      </c>
      <c r="N24" s="49">
        <v>30635.383999999998</v>
      </c>
      <c r="O24" s="49">
        <v>25541.603999999999</v>
      </c>
      <c r="P24" s="49">
        <v>29695.887999999999</v>
      </c>
      <c r="Q24" s="49">
        <v>30646.083999999999</v>
      </c>
      <c r="R24" s="49">
        <v>24870.356</v>
      </c>
      <c r="S24" s="49">
        <v>31188.932000000001</v>
      </c>
      <c r="T24" s="49">
        <v>28078.743999999999</v>
      </c>
      <c r="U24" s="49">
        <v>21306.22</v>
      </c>
      <c r="V24" s="49">
        <v>22891.563999999998</v>
      </c>
    </row>
    <row r="25" spans="1:22" x14ac:dyDescent="0.3">
      <c r="A25">
        <v>1004914</v>
      </c>
      <c r="B25" t="s">
        <v>426</v>
      </c>
      <c r="C25" t="s">
        <v>427</v>
      </c>
      <c r="D25" t="s">
        <v>428</v>
      </c>
      <c r="E25" t="s">
        <v>380</v>
      </c>
      <c r="F25" t="s">
        <v>429</v>
      </c>
      <c r="G25" t="s">
        <v>430</v>
      </c>
      <c r="H25" t="s">
        <v>431</v>
      </c>
      <c r="I25" s="23">
        <v>44.879677000000001</v>
      </c>
      <c r="J25" s="23">
        <v>-94.359598000000005</v>
      </c>
      <c r="K25">
        <v>326199</v>
      </c>
      <c r="L25" t="s">
        <v>28</v>
      </c>
      <c r="M25" t="s">
        <v>315</v>
      </c>
      <c r="N25" s="49">
        <v>39937.9</v>
      </c>
      <c r="O25" s="49">
        <v>38917.951999999997</v>
      </c>
      <c r="P25" s="49">
        <v>37906.756000000001</v>
      </c>
      <c r="Q25" s="49">
        <v>31373.331999999999</v>
      </c>
      <c r="R25" s="49">
        <v>36316.764000000003</v>
      </c>
      <c r="S25" s="49">
        <v>39453.851999999999</v>
      </c>
      <c r="T25" s="49">
        <v>37107.360000000001</v>
      </c>
      <c r="U25" s="49">
        <v>36169.063999999998</v>
      </c>
      <c r="V25" s="49">
        <v>39973.447999999997</v>
      </c>
    </row>
    <row r="26" spans="1:22" x14ac:dyDescent="0.3">
      <c r="A26">
        <v>1004804</v>
      </c>
      <c r="B26" t="s">
        <v>432</v>
      </c>
      <c r="C26" t="s">
        <v>433</v>
      </c>
      <c r="D26" t="s">
        <v>434</v>
      </c>
      <c r="E26" t="s">
        <v>435</v>
      </c>
      <c r="F26" t="s">
        <v>436</v>
      </c>
      <c r="G26" t="s">
        <v>437</v>
      </c>
      <c r="H26" t="s">
        <v>438</v>
      </c>
      <c r="I26" s="23">
        <v>37.834476000000002</v>
      </c>
      <c r="J26" s="23">
        <v>-94.330624999999998</v>
      </c>
      <c r="K26">
        <v>326113</v>
      </c>
      <c r="L26" t="s">
        <v>28</v>
      </c>
      <c r="M26" t="s">
        <v>315</v>
      </c>
      <c r="N26" s="49">
        <v>33839.769999999997</v>
      </c>
      <c r="O26" s="49">
        <v>33196.275999999998</v>
      </c>
      <c r="P26" s="49">
        <v>30529.335999999999</v>
      </c>
      <c r="Q26" s="49">
        <v>30263.835999999999</v>
      </c>
      <c r="R26" s="49">
        <v>31007.383999999998</v>
      </c>
      <c r="S26" s="49">
        <v>27259.448</v>
      </c>
      <c r="T26" s="49">
        <v>29197.34</v>
      </c>
      <c r="U26" s="49">
        <v>28930.991999999998</v>
      </c>
      <c r="V26" s="49">
        <v>30394.635999999999</v>
      </c>
    </row>
    <row r="27" spans="1:22" x14ac:dyDescent="0.3">
      <c r="A27">
        <v>1013282</v>
      </c>
      <c r="B27"/>
      <c r="C27" t="s">
        <v>439</v>
      </c>
      <c r="D27" t="s">
        <v>440</v>
      </c>
      <c r="E27" t="s">
        <v>441</v>
      </c>
      <c r="F27" t="s">
        <v>442</v>
      </c>
      <c r="G27" t="s">
        <v>443</v>
      </c>
      <c r="I27" s="23">
        <v>35.660545999999997</v>
      </c>
      <c r="J27" s="23">
        <v>-79.176782000000003</v>
      </c>
      <c r="K27">
        <v>327999</v>
      </c>
      <c r="L27" t="s">
        <v>28</v>
      </c>
      <c r="M27" t="s">
        <v>376</v>
      </c>
      <c r="N27" s="49">
        <v>25992.851999999999</v>
      </c>
      <c r="O27" s="49">
        <v>25848.452000000001</v>
      </c>
    </row>
    <row r="28" spans="1:22" x14ac:dyDescent="0.3">
      <c r="A28">
        <v>1007408</v>
      </c>
      <c r="B28" t="s">
        <v>444</v>
      </c>
      <c r="C28" t="s">
        <v>445</v>
      </c>
      <c r="D28" t="s">
        <v>446</v>
      </c>
      <c r="E28" t="s">
        <v>447</v>
      </c>
      <c r="F28" t="s">
        <v>448</v>
      </c>
      <c r="G28" t="s">
        <v>449</v>
      </c>
      <c r="H28" t="s">
        <v>450</v>
      </c>
      <c r="I28" s="23">
        <v>39.755369999999999</v>
      </c>
      <c r="J28" s="23">
        <v>-80.003499000000005</v>
      </c>
      <c r="K28">
        <v>212112</v>
      </c>
      <c r="L28" t="s">
        <v>90</v>
      </c>
      <c r="M28" t="s">
        <v>315</v>
      </c>
      <c r="O28" s="49">
        <v>27813.5</v>
      </c>
      <c r="P28" s="49">
        <v>154923.25</v>
      </c>
      <c r="Q28" s="49">
        <v>86127.25</v>
      </c>
      <c r="R28" s="49">
        <v>133881.75</v>
      </c>
      <c r="S28" s="49">
        <v>118170.75</v>
      </c>
      <c r="T28" s="49">
        <v>0</v>
      </c>
      <c r="U28" s="49">
        <v>61192.5</v>
      </c>
      <c r="V28" s="49">
        <v>62458.25</v>
      </c>
    </row>
    <row r="29" spans="1:22" x14ac:dyDescent="0.3">
      <c r="A29">
        <v>1001106</v>
      </c>
      <c r="B29" t="s">
        <v>451</v>
      </c>
      <c r="C29" t="s">
        <v>452</v>
      </c>
      <c r="D29" t="s">
        <v>453</v>
      </c>
      <c r="E29" t="s">
        <v>454</v>
      </c>
      <c r="F29" t="s">
        <v>455</v>
      </c>
      <c r="G29" t="s">
        <v>456</v>
      </c>
      <c r="H29" t="s">
        <v>457</v>
      </c>
      <c r="I29" s="23">
        <v>42.755299999999998</v>
      </c>
      <c r="J29" s="23">
        <v>-86.085300000000004</v>
      </c>
      <c r="K29">
        <v>221112</v>
      </c>
      <c r="L29" t="s">
        <v>335</v>
      </c>
      <c r="M29" t="s">
        <v>336</v>
      </c>
      <c r="N29" s="49">
        <v>13841</v>
      </c>
      <c r="O29" s="49">
        <v>32159.831999999999</v>
      </c>
      <c r="P29" s="49">
        <v>50999.76</v>
      </c>
      <c r="R29" s="49">
        <v>12264.255999999999</v>
      </c>
      <c r="S29" s="49">
        <v>12516.852000000001</v>
      </c>
      <c r="T29" s="49">
        <v>9659.0640000000003</v>
      </c>
      <c r="U29" s="49">
        <v>29574.240000000002</v>
      </c>
      <c r="V29" s="49">
        <v>9814.7559999999994</v>
      </c>
    </row>
    <row r="30" spans="1:22" x14ac:dyDescent="0.3">
      <c r="A30">
        <v>1012037</v>
      </c>
      <c r="B30" t="s">
        <v>458</v>
      </c>
      <c r="C30" t="s">
        <v>459</v>
      </c>
      <c r="D30" t="s">
        <v>460</v>
      </c>
      <c r="E30" t="s">
        <v>461</v>
      </c>
      <c r="F30" t="s">
        <v>462</v>
      </c>
      <c r="G30" t="s">
        <v>463</v>
      </c>
      <c r="H30" t="s">
        <v>464</v>
      </c>
      <c r="I30" s="23">
        <v>43.760928999999997</v>
      </c>
      <c r="J30" s="23">
        <v>-105.785087</v>
      </c>
      <c r="K30">
        <v>213112</v>
      </c>
      <c r="L30" t="s">
        <v>368</v>
      </c>
      <c r="M30" t="s">
        <v>102</v>
      </c>
      <c r="N30" s="49">
        <v>109781.35</v>
      </c>
      <c r="O30" s="49">
        <v>77649.478000000003</v>
      </c>
      <c r="P30" s="49">
        <v>57104.951999999997</v>
      </c>
      <c r="Q30" s="49">
        <v>50953.18</v>
      </c>
      <c r="R30" s="49">
        <v>35716.788</v>
      </c>
    </row>
    <row r="31" spans="1:22" x14ac:dyDescent="0.3">
      <c r="A31">
        <v>1004680</v>
      </c>
      <c r="B31" t="s">
        <v>465</v>
      </c>
      <c r="C31" t="s">
        <v>466</v>
      </c>
      <c r="D31" t="s">
        <v>467</v>
      </c>
      <c r="E31" t="s">
        <v>468</v>
      </c>
      <c r="F31" t="s">
        <v>469</v>
      </c>
      <c r="G31" t="s">
        <v>470</v>
      </c>
      <c r="H31" t="s">
        <v>471</v>
      </c>
      <c r="I31" s="23">
        <v>25.833010000000002</v>
      </c>
      <c r="J31" s="23">
        <v>-80.346500000000006</v>
      </c>
      <c r="K31">
        <v>562212</v>
      </c>
      <c r="L31" t="s">
        <v>51</v>
      </c>
      <c r="M31" t="s">
        <v>307</v>
      </c>
      <c r="N31" s="49">
        <v>67620</v>
      </c>
      <c r="O31" s="49">
        <v>71586.5</v>
      </c>
      <c r="P31" s="49">
        <v>75785.5</v>
      </c>
      <c r="Q31" s="49">
        <v>80230.75</v>
      </c>
      <c r="R31" s="49">
        <v>84936.75</v>
      </c>
      <c r="S31" s="49">
        <v>89918.75</v>
      </c>
      <c r="T31" s="49">
        <v>95193</v>
      </c>
      <c r="U31" s="49">
        <v>100776.5</v>
      </c>
      <c r="V31" s="49">
        <v>106687.75</v>
      </c>
    </row>
    <row r="32" spans="1:22" x14ac:dyDescent="0.3">
      <c r="A32">
        <v>1000766</v>
      </c>
      <c r="B32" t="s">
        <v>472</v>
      </c>
      <c r="C32" t="s">
        <v>473</v>
      </c>
      <c r="D32" t="s">
        <v>474</v>
      </c>
      <c r="E32" t="s">
        <v>331</v>
      </c>
      <c r="F32" t="s">
        <v>475</v>
      </c>
      <c r="G32" t="s">
        <v>476</v>
      </c>
      <c r="H32" t="s">
        <v>477</v>
      </c>
      <c r="I32" s="23">
        <v>40.771099999999997</v>
      </c>
      <c r="J32" s="23">
        <v>-73.991100000000003</v>
      </c>
      <c r="K32">
        <v>221330</v>
      </c>
      <c r="L32" t="s">
        <v>28</v>
      </c>
      <c r="M32" t="s">
        <v>336</v>
      </c>
      <c r="N32" s="49">
        <v>224910.106</v>
      </c>
      <c r="O32" s="49">
        <v>260405.93599999999</v>
      </c>
      <c r="P32" s="49">
        <v>218874.796</v>
      </c>
      <c r="Q32" s="49">
        <v>232873.70800000001</v>
      </c>
      <c r="R32" s="49">
        <v>238778.19399999999</v>
      </c>
      <c r="S32" s="49">
        <v>262718.64799999999</v>
      </c>
      <c r="T32" s="49">
        <v>206935.342</v>
      </c>
      <c r="U32" s="49">
        <v>199034.55</v>
      </c>
      <c r="V32" s="49">
        <v>265415.75799999997</v>
      </c>
    </row>
    <row r="33" spans="1:22" x14ac:dyDescent="0.3">
      <c r="A33">
        <v>1007733</v>
      </c>
      <c r="B33" t="s">
        <v>478</v>
      </c>
      <c r="C33" t="s">
        <v>479</v>
      </c>
      <c r="D33" t="s">
        <v>480</v>
      </c>
      <c r="E33" t="s">
        <v>303</v>
      </c>
      <c r="F33" t="s">
        <v>481</v>
      </c>
      <c r="G33" t="s">
        <v>482</v>
      </c>
      <c r="H33" t="s">
        <v>483</v>
      </c>
      <c r="I33" s="23">
        <v>29.755790000000001</v>
      </c>
      <c r="J33" s="23">
        <v>-95.297910000000002</v>
      </c>
      <c r="K33">
        <v>221320</v>
      </c>
      <c r="L33" t="s">
        <v>28</v>
      </c>
      <c r="M33" t="s">
        <v>315</v>
      </c>
      <c r="N33" s="49">
        <v>24201.707999999999</v>
      </c>
      <c r="O33" s="49">
        <v>21834.067999999999</v>
      </c>
      <c r="P33" s="49">
        <v>22707.964</v>
      </c>
      <c r="Q33" s="49">
        <v>22362.815999999999</v>
      </c>
      <c r="R33" s="49">
        <v>26395.599999999999</v>
      </c>
      <c r="S33" s="49">
        <v>27184.248</v>
      </c>
      <c r="T33" s="49">
        <v>26929.748</v>
      </c>
      <c r="U33" s="49">
        <v>26822.848000000002</v>
      </c>
      <c r="V33" s="49">
        <v>25928.351999999999</v>
      </c>
    </row>
    <row r="34" spans="1:22" x14ac:dyDescent="0.3">
      <c r="A34">
        <v>1000767</v>
      </c>
      <c r="B34" t="s">
        <v>484</v>
      </c>
      <c r="C34" t="s">
        <v>485</v>
      </c>
      <c r="D34" t="s">
        <v>474</v>
      </c>
      <c r="E34" t="s">
        <v>331</v>
      </c>
      <c r="F34" t="s">
        <v>486</v>
      </c>
      <c r="G34" t="s">
        <v>487</v>
      </c>
      <c r="H34" t="s">
        <v>477</v>
      </c>
      <c r="I34" s="23">
        <v>40.768000000000001</v>
      </c>
      <c r="J34" s="23">
        <v>-73.951499999999996</v>
      </c>
      <c r="K34">
        <v>221330</v>
      </c>
      <c r="L34" t="s">
        <v>28</v>
      </c>
      <c r="M34" t="s">
        <v>336</v>
      </c>
      <c r="N34" s="49">
        <v>254385.114</v>
      </c>
      <c r="O34" s="49">
        <v>270795.33</v>
      </c>
      <c r="P34" s="49">
        <v>194944.18799999999</v>
      </c>
      <c r="Q34" s="49">
        <v>205696.23</v>
      </c>
      <c r="R34" s="49">
        <v>255020.78</v>
      </c>
      <c r="S34" s="49">
        <v>272983.41800000001</v>
      </c>
      <c r="T34" s="49">
        <v>226196.74</v>
      </c>
      <c r="U34" s="49">
        <v>148328.41</v>
      </c>
      <c r="V34" s="49">
        <v>297071.804</v>
      </c>
    </row>
    <row r="35" spans="1:22" x14ac:dyDescent="0.3">
      <c r="A35">
        <v>1001033</v>
      </c>
      <c r="B35" t="s">
        <v>488</v>
      </c>
      <c r="C35" t="s">
        <v>489</v>
      </c>
      <c r="D35" t="s">
        <v>490</v>
      </c>
      <c r="E35" t="s">
        <v>491</v>
      </c>
      <c r="F35" t="s">
        <v>492</v>
      </c>
      <c r="G35" t="s">
        <v>493</v>
      </c>
      <c r="H35" t="s">
        <v>494</v>
      </c>
      <c r="I35" s="23">
        <v>37.905299999999997</v>
      </c>
      <c r="J35" s="23">
        <v>-87.715000000000003</v>
      </c>
      <c r="K35">
        <v>221112</v>
      </c>
      <c r="L35" t="s">
        <v>30</v>
      </c>
      <c r="M35" t="s">
        <v>336</v>
      </c>
      <c r="N35" s="49">
        <v>2789540.7439999999</v>
      </c>
      <c r="O35" s="49">
        <v>2741626.7140000002</v>
      </c>
      <c r="P35" s="49">
        <v>2172917.2480000001</v>
      </c>
      <c r="Q35" s="49">
        <v>2315093.2239999999</v>
      </c>
      <c r="R35" s="49">
        <v>2663665.5559999999</v>
      </c>
      <c r="S35" s="49">
        <v>3143355.92</v>
      </c>
      <c r="T35" s="49">
        <v>2556867.7439999999</v>
      </c>
      <c r="U35" s="49">
        <v>2538211.824</v>
      </c>
      <c r="V35" s="49">
        <v>2270617.6800000002</v>
      </c>
    </row>
    <row r="36" spans="1:22" x14ac:dyDescent="0.3">
      <c r="A36">
        <v>1012058</v>
      </c>
      <c r="B36" t="s">
        <v>495</v>
      </c>
      <c r="C36" t="s">
        <v>496</v>
      </c>
      <c r="D36" t="s">
        <v>497</v>
      </c>
      <c r="E36" t="s">
        <v>468</v>
      </c>
      <c r="F36" t="s">
        <v>498</v>
      </c>
      <c r="G36" t="s">
        <v>499</v>
      </c>
      <c r="H36" t="s">
        <v>500</v>
      </c>
      <c r="I36" s="23">
        <v>28.743151000000001</v>
      </c>
      <c r="J36" s="23">
        <v>-82.091652999999994</v>
      </c>
      <c r="K36">
        <v>562212</v>
      </c>
      <c r="L36" t="s">
        <v>51</v>
      </c>
      <c r="M36" t="s">
        <v>307</v>
      </c>
      <c r="N36" s="49">
        <v>139492.5</v>
      </c>
      <c r="O36" s="49">
        <v>95999</v>
      </c>
      <c r="P36" s="49">
        <v>47097</v>
      </c>
      <c r="Q36" s="49">
        <v>29670</v>
      </c>
      <c r="R36" s="49">
        <v>15626.5</v>
      </c>
    </row>
    <row r="37" spans="1:22" x14ac:dyDescent="0.3">
      <c r="A37">
        <v>1013527</v>
      </c>
      <c r="B37"/>
      <c r="C37" t="s">
        <v>501</v>
      </c>
      <c r="D37" t="s">
        <v>502</v>
      </c>
      <c r="E37" t="s">
        <v>454</v>
      </c>
      <c r="F37" t="s">
        <v>503</v>
      </c>
      <c r="G37" t="s">
        <v>504</v>
      </c>
      <c r="I37" s="23"/>
      <c r="J37" s="23"/>
      <c r="K37">
        <v>221112</v>
      </c>
      <c r="L37" t="s">
        <v>28</v>
      </c>
      <c r="M37" t="s">
        <v>336</v>
      </c>
      <c r="N37" s="49">
        <v>99392.676000000007</v>
      </c>
    </row>
    <row r="38" spans="1:22" x14ac:dyDescent="0.3">
      <c r="A38">
        <v>1006009</v>
      </c>
      <c r="B38" t="s">
        <v>505</v>
      </c>
      <c r="C38" t="s">
        <v>506</v>
      </c>
      <c r="D38" t="s">
        <v>507</v>
      </c>
      <c r="E38" t="s">
        <v>447</v>
      </c>
      <c r="F38" t="s">
        <v>508</v>
      </c>
      <c r="G38" t="s">
        <v>509</v>
      </c>
      <c r="H38" t="s">
        <v>510</v>
      </c>
      <c r="I38" s="23">
        <v>40.178109999999997</v>
      </c>
      <c r="J38" s="23">
        <v>-79.577070000000006</v>
      </c>
      <c r="K38">
        <v>335313</v>
      </c>
      <c r="L38" t="s">
        <v>92</v>
      </c>
      <c r="M38" t="s">
        <v>315</v>
      </c>
      <c r="N38" s="49">
        <v>15043.44</v>
      </c>
      <c r="O38" s="49">
        <v>4468.8</v>
      </c>
      <c r="P38" s="49">
        <v>6495.72</v>
      </c>
      <c r="Q38" s="49">
        <v>4550.88</v>
      </c>
      <c r="R38" s="49">
        <v>10898.4</v>
      </c>
      <c r="S38" s="49">
        <v>21637.200000000001</v>
      </c>
      <c r="T38" s="49">
        <v>70789.440000000002</v>
      </c>
      <c r="U38" s="49">
        <v>114</v>
      </c>
      <c r="V38" s="49">
        <v>27106.92</v>
      </c>
    </row>
    <row r="39" spans="1:22" x14ac:dyDescent="0.3">
      <c r="A39">
        <v>1002853</v>
      </c>
      <c r="B39" t="s">
        <v>511</v>
      </c>
      <c r="C39" t="s">
        <v>512</v>
      </c>
      <c r="D39" t="s">
        <v>513</v>
      </c>
      <c r="E39" t="s">
        <v>454</v>
      </c>
      <c r="F39" t="s">
        <v>514</v>
      </c>
      <c r="G39" t="s">
        <v>515</v>
      </c>
      <c r="H39" t="s">
        <v>516</v>
      </c>
      <c r="I39" s="23">
        <v>41.8095</v>
      </c>
      <c r="J39" s="23">
        <v>-85.426000000000002</v>
      </c>
      <c r="K39">
        <v>311514</v>
      </c>
      <c r="L39" t="s">
        <v>28</v>
      </c>
      <c r="M39" t="s">
        <v>315</v>
      </c>
      <c r="Q39" s="49">
        <v>23486.812000000002</v>
      </c>
      <c r="R39" s="49">
        <v>23398.011999999999</v>
      </c>
      <c r="S39" s="49">
        <v>24996.502</v>
      </c>
      <c r="T39" s="49">
        <v>21426.508000000002</v>
      </c>
      <c r="U39" s="49">
        <v>20498.371999999999</v>
      </c>
      <c r="V39" s="49">
        <v>25492.572</v>
      </c>
    </row>
    <row r="40" spans="1:22" x14ac:dyDescent="0.3">
      <c r="A40">
        <v>1002983</v>
      </c>
      <c r="B40" t="s">
        <v>517</v>
      </c>
      <c r="C40" t="s">
        <v>518</v>
      </c>
      <c r="D40" t="s">
        <v>519</v>
      </c>
      <c r="E40" t="s">
        <v>351</v>
      </c>
      <c r="F40" t="s">
        <v>520</v>
      </c>
      <c r="G40" t="s">
        <v>521</v>
      </c>
      <c r="H40" t="s">
        <v>522</v>
      </c>
      <c r="I40" s="23">
        <v>42.30227</v>
      </c>
      <c r="J40" s="23">
        <v>-87.890649999999994</v>
      </c>
      <c r="K40">
        <v>424210</v>
      </c>
      <c r="L40" t="s">
        <v>28</v>
      </c>
      <c r="M40" t="s">
        <v>315</v>
      </c>
      <c r="N40" s="49">
        <v>54130.095999999998</v>
      </c>
      <c r="O40" s="49">
        <v>54787.243999999999</v>
      </c>
      <c r="P40" s="49">
        <v>55489.192000000003</v>
      </c>
      <c r="Q40" s="49">
        <v>55832.74</v>
      </c>
      <c r="R40" s="49">
        <v>56777.334000000003</v>
      </c>
      <c r="S40" s="49">
        <v>64177.574000000001</v>
      </c>
      <c r="T40" s="49">
        <v>68720.94</v>
      </c>
      <c r="U40" s="49">
        <v>58630.792000000001</v>
      </c>
      <c r="V40" s="49">
        <v>75805.464000000007</v>
      </c>
    </row>
    <row r="41" spans="1:22" x14ac:dyDescent="0.3">
      <c r="A41">
        <v>1007514</v>
      </c>
      <c r="B41" t="s">
        <v>523</v>
      </c>
      <c r="C41" t="s">
        <v>524</v>
      </c>
      <c r="D41" t="s">
        <v>525</v>
      </c>
      <c r="E41" t="s">
        <v>526</v>
      </c>
      <c r="F41" t="s">
        <v>527</v>
      </c>
      <c r="G41" t="s">
        <v>528</v>
      </c>
      <c r="H41" t="s">
        <v>529</v>
      </c>
      <c r="I41" s="23">
        <v>18.433236999999998</v>
      </c>
      <c r="J41" s="23">
        <v>-66.570509000000001</v>
      </c>
      <c r="K41">
        <v>325412</v>
      </c>
      <c r="L41" t="s">
        <v>28</v>
      </c>
      <c r="M41" t="s">
        <v>530</v>
      </c>
      <c r="N41" s="49">
        <v>86980.038</v>
      </c>
      <c r="O41" s="49">
        <v>86045.7</v>
      </c>
      <c r="P41" s="49">
        <v>82095.45</v>
      </c>
      <c r="Q41" s="49">
        <v>85474.85</v>
      </c>
      <c r="R41" s="49">
        <v>95561.37</v>
      </c>
      <c r="S41" s="49">
        <v>98333.766000000003</v>
      </c>
      <c r="T41" s="49">
        <v>106357.64599999999</v>
      </c>
      <c r="U41" s="49">
        <v>110110.44</v>
      </c>
      <c r="V41" s="49">
        <v>116626.03599999999</v>
      </c>
    </row>
    <row r="42" spans="1:22" x14ac:dyDescent="0.3">
      <c r="A42">
        <v>1004511</v>
      </c>
      <c r="B42" t="s">
        <v>531</v>
      </c>
      <c r="C42" t="s">
        <v>532</v>
      </c>
      <c r="D42" t="s">
        <v>533</v>
      </c>
      <c r="E42" t="s">
        <v>386</v>
      </c>
      <c r="F42" t="s">
        <v>534</v>
      </c>
      <c r="G42" t="s">
        <v>535</v>
      </c>
      <c r="H42" t="s">
        <v>536</v>
      </c>
      <c r="I42" s="23">
        <v>33.580768999999997</v>
      </c>
      <c r="J42" s="23">
        <v>-86.781281000000007</v>
      </c>
      <c r="K42">
        <v>324199</v>
      </c>
      <c r="L42" t="s">
        <v>537</v>
      </c>
      <c r="M42" t="s">
        <v>538</v>
      </c>
      <c r="N42" s="49">
        <v>177086.87599999999</v>
      </c>
      <c r="O42" s="49">
        <v>176844.07800000001</v>
      </c>
      <c r="P42" s="49">
        <v>166390.22</v>
      </c>
      <c r="Q42" s="49">
        <v>161315.038</v>
      </c>
      <c r="R42" s="49">
        <v>171606.49400000001</v>
      </c>
      <c r="S42" s="49">
        <v>201540.70600000001</v>
      </c>
      <c r="T42" s="49">
        <v>199654.2</v>
      </c>
      <c r="U42" s="49">
        <v>214858.5</v>
      </c>
      <c r="V42" s="49">
        <v>223890.3</v>
      </c>
    </row>
    <row r="43" spans="1:22" x14ac:dyDescent="0.3">
      <c r="A43">
        <v>1005278</v>
      </c>
      <c r="B43" t="s">
        <v>539</v>
      </c>
      <c r="C43" t="s">
        <v>540</v>
      </c>
      <c r="D43" t="s">
        <v>541</v>
      </c>
      <c r="E43" t="s">
        <v>542</v>
      </c>
      <c r="F43" t="s">
        <v>543</v>
      </c>
      <c r="G43" t="s">
        <v>544</v>
      </c>
      <c r="H43" t="s">
        <v>545</v>
      </c>
      <c r="I43" s="23">
        <v>37.786819999999999</v>
      </c>
      <c r="J43" s="23">
        <v>-97.530990000000003</v>
      </c>
      <c r="K43">
        <v>325193</v>
      </c>
      <c r="L43" t="s">
        <v>28</v>
      </c>
      <c r="M43" t="s">
        <v>315</v>
      </c>
      <c r="R43" s="49">
        <v>7714.42</v>
      </c>
      <c r="S43" s="49">
        <v>7460.5720000000001</v>
      </c>
      <c r="T43" s="49">
        <v>0</v>
      </c>
      <c r="U43" s="49">
        <v>0</v>
      </c>
      <c r="V43" s="49">
        <v>11.507999999999999</v>
      </c>
    </row>
    <row r="44" spans="1:22" x14ac:dyDescent="0.3">
      <c r="A44">
        <v>1005353</v>
      </c>
      <c r="B44" t="s">
        <v>546</v>
      </c>
      <c r="C44" t="s">
        <v>547</v>
      </c>
      <c r="D44" t="s">
        <v>548</v>
      </c>
      <c r="E44" t="s">
        <v>549</v>
      </c>
      <c r="F44" t="s">
        <v>550</v>
      </c>
      <c r="G44" t="s">
        <v>551</v>
      </c>
      <c r="H44" t="s">
        <v>552</v>
      </c>
      <c r="I44" s="23">
        <v>45.442416999999999</v>
      </c>
      <c r="J44" s="23">
        <v>-98.787138999999996</v>
      </c>
      <c r="K44">
        <v>325193</v>
      </c>
      <c r="L44" t="s">
        <v>28</v>
      </c>
      <c r="M44" t="s">
        <v>315</v>
      </c>
      <c r="N44" s="49">
        <v>193369.872</v>
      </c>
      <c r="O44" s="49">
        <v>194354.96799999999</v>
      </c>
      <c r="P44" s="49">
        <v>189764.636</v>
      </c>
      <c r="Q44" s="49">
        <v>189764.636</v>
      </c>
      <c r="R44" s="49">
        <v>180568.92</v>
      </c>
      <c r="S44" s="49">
        <v>174747.69200000001</v>
      </c>
      <c r="T44" s="49">
        <v>182302.264</v>
      </c>
      <c r="U44" s="49">
        <v>172174.552</v>
      </c>
      <c r="V44" s="49">
        <v>162005.144</v>
      </c>
    </row>
    <row r="45" spans="1:22" x14ac:dyDescent="0.3">
      <c r="A45">
        <v>1006971</v>
      </c>
      <c r="B45" t="s">
        <v>553</v>
      </c>
      <c r="C45" t="s">
        <v>554</v>
      </c>
      <c r="D45" t="s">
        <v>555</v>
      </c>
      <c r="E45" t="s">
        <v>556</v>
      </c>
      <c r="F45" t="s">
        <v>557</v>
      </c>
      <c r="G45" t="s">
        <v>558</v>
      </c>
      <c r="H45" t="s">
        <v>559</v>
      </c>
      <c r="I45" s="23">
        <v>39.395403999999999</v>
      </c>
      <c r="J45" s="23">
        <v>-76.307730000000006</v>
      </c>
      <c r="K45">
        <v>928110</v>
      </c>
      <c r="L45" t="s">
        <v>28</v>
      </c>
      <c r="M45" t="s">
        <v>315</v>
      </c>
      <c r="N45" s="49">
        <v>108122.626</v>
      </c>
      <c r="O45" s="49">
        <v>106920.024</v>
      </c>
      <c r="P45" s="49">
        <v>83575.72</v>
      </c>
      <c r="Q45" s="49">
        <v>80483.606</v>
      </c>
      <c r="R45" s="49">
        <v>69918.52</v>
      </c>
      <c r="S45" s="49">
        <v>54155.474000000002</v>
      </c>
      <c r="T45" s="49">
        <v>33282.086000000003</v>
      </c>
      <c r="U45" s="49">
        <v>40467.052000000003</v>
      </c>
      <c r="V45" s="49">
        <v>51104.972000000002</v>
      </c>
    </row>
    <row r="46" spans="1:22" x14ac:dyDescent="0.3">
      <c r="A46">
        <v>1003091</v>
      </c>
      <c r="B46" t="s">
        <v>560</v>
      </c>
      <c r="C46" t="s">
        <v>561</v>
      </c>
      <c r="D46" t="s">
        <v>562</v>
      </c>
      <c r="E46" t="s">
        <v>303</v>
      </c>
      <c r="F46" t="s">
        <v>563</v>
      </c>
      <c r="G46" t="s">
        <v>564</v>
      </c>
      <c r="H46" t="s">
        <v>565</v>
      </c>
      <c r="I46" s="23">
        <v>35.757778000000002</v>
      </c>
      <c r="J46" s="23">
        <v>-100.48643300000001</v>
      </c>
      <c r="K46">
        <v>211111</v>
      </c>
      <c r="L46" t="s">
        <v>28</v>
      </c>
      <c r="M46" t="s">
        <v>102</v>
      </c>
      <c r="R46" s="49">
        <v>21767.968000000001</v>
      </c>
      <c r="S46" s="49">
        <v>27228.547999999999</v>
      </c>
      <c r="T46" s="49">
        <v>30973.284</v>
      </c>
      <c r="U46" s="49">
        <v>23083.164000000001</v>
      </c>
      <c r="V46" s="49">
        <v>24388.407999999999</v>
      </c>
    </row>
    <row r="47" spans="1:22" x14ac:dyDescent="0.3">
      <c r="A47">
        <v>1002627</v>
      </c>
      <c r="B47" t="s">
        <v>566</v>
      </c>
      <c r="C47" t="s">
        <v>567</v>
      </c>
      <c r="D47" t="s">
        <v>568</v>
      </c>
      <c r="E47" t="s">
        <v>569</v>
      </c>
      <c r="F47" t="s">
        <v>570</v>
      </c>
      <c r="G47" t="s">
        <v>571</v>
      </c>
      <c r="H47" t="s">
        <v>572</v>
      </c>
      <c r="I47" s="23">
        <v>43.499510000000001</v>
      </c>
      <c r="J47" s="23">
        <v>-92.917090000000002</v>
      </c>
      <c r="K47">
        <v>325193</v>
      </c>
      <c r="L47" t="s">
        <v>573</v>
      </c>
      <c r="M47" t="s">
        <v>574</v>
      </c>
      <c r="N47" s="49">
        <v>140703.258</v>
      </c>
      <c r="O47" s="49">
        <v>170171.848</v>
      </c>
      <c r="P47" s="49">
        <v>177140.22200000001</v>
      </c>
      <c r="Q47" s="49">
        <v>174562.492</v>
      </c>
      <c r="R47" s="49">
        <v>178561.36799999999</v>
      </c>
      <c r="S47" s="49">
        <v>179161.66399999999</v>
      </c>
      <c r="T47" s="49">
        <v>180438.26</v>
      </c>
      <c r="U47" s="49">
        <v>172951.432</v>
      </c>
      <c r="V47" s="49">
        <v>167013.704</v>
      </c>
    </row>
    <row r="48" spans="1:22" x14ac:dyDescent="0.3">
      <c r="A48">
        <v>1002685</v>
      </c>
      <c r="B48" t="s">
        <v>575</v>
      </c>
      <c r="C48" t="s">
        <v>576</v>
      </c>
      <c r="D48" t="s">
        <v>577</v>
      </c>
      <c r="E48" t="s">
        <v>303</v>
      </c>
      <c r="F48" t="s">
        <v>578</v>
      </c>
      <c r="I48" s="23">
        <v>26.29555555</v>
      </c>
      <c r="J48" s="23">
        <v>-94.897777770000005</v>
      </c>
      <c r="K48">
        <v>211120</v>
      </c>
      <c r="L48" t="s">
        <v>579</v>
      </c>
      <c r="M48" t="s">
        <v>102</v>
      </c>
      <c r="N48" s="49">
        <v>214992.53200000001</v>
      </c>
      <c r="O48" s="49">
        <v>214868.72</v>
      </c>
      <c r="P48" s="49">
        <v>209376.546</v>
      </c>
      <c r="Q48" s="49">
        <v>265377.77</v>
      </c>
      <c r="R48" s="49">
        <v>275627.37199999997</v>
      </c>
      <c r="S48" s="49">
        <v>229358.71599999999</v>
      </c>
      <c r="T48" s="49">
        <v>180859.878</v>
      </c>
      <c r="U48" s="49">
        <v>175745.18</v>
      </c>
      <c r="V48" s="49">
        <v>134678.516</v>
      </c>
    </row>
    <row r="49" spans="1:22" x14ac:dyDescent="0.3">
      <c r="A49">
        <v>1006529</v>
      </c>
      <c r="B49" t="s">
        <v>580</v>
      </c>
      <c r="C49" t="s">
        <v>581</v>
      </c>
      <c r="D49" t="s">
        <v>582</v>
      </c>
      <c r="E49" t="s">
        <v>583</v>
      </c>
      <c r="F49" t="s">
        <v>584</v>
      </c>
      <c r="G49" t="s">
        <v>585</v>
      </c>
      <c r="H49" t="s">
        <v>586</v>
      </c>
      <c r="I49" s="23">
        <v>30.256038</v>
      </c>
      <c r="J49" s="23">
        <v>-92.532636999999994</v>
      </c>
      <c r="K49">
        <v>562111</v>
      </c>
      <c r="L49" t="s">
        <v>51</v>
      </c>
      <c r="M49" t="s">
        <v>307</v>
      </c>
      <c r="N49" s="49">
        <v>53725.25</v>
      </c>
      <c r="O49" s="49">
        <v>53049.5</v>
      </c>
      <c r="P49" s="49">
        <v>52774.25</v>
      </c>
      <c r="Q49" s="49">
        <v>52502.75</v>
      </c>
      <c r="R49" s="49">
        <v>51686.5</v>
      </c>
      <c r="S49" s="49">
        <v>51001</v>
      </c>
      <c r="T49" s="49">
        <v>50322.75</v>
      </c>
      <c r="U49" s="49">
        <v>49691</v>
      </c>
      <c r="V49" s="49">
        <v>47807.5</v>
      </c>
    </row>
    <row r="50" spans="1:22" x14ac:dyDescent="0.3">
      <c r="A50">
        <v>1004830</v>
      </c>
      <c r="B50" t="s">
        <v>587</v>
      </c>
      <c r="C50" t="s">
        <v>588</v>
      </c>
      <c r="D50" t="s">
        <v>589</v>
      </c>
      <c r="E50" t="s">
        <v>323</v>
      </c>
      <c r="F50" t="s">
        <v>590</v>
      </c>
      <c r="G50" t="s">
        <v>591</v>
      </c>
      <c r="H50" t="s">
        <v>592</v>
      </c>
      <c r="I50" s="23">
        <v>35.765500000000003</v>
      </c>
      <c r="J50" s="23">
        <v>-117.38209999999999</v>
      </c>
      <c r="K50">
        <v>221112</v>
      </c>
      <c r="L50" t="s">
        <v>28</v>
      </c>
      <c r="M50" t="s">
        <v>336</v>
      </c>
      <c r="S50" s="49">
        <v>368560.07</v>
      </c>
      <c r="T50" s="49">
        <v>327422.64399999997</v>
      </c>
      <c r="U50" s="49">
        <v>581742.79599999997</v>
      </c>
      <c r="V50" s="49">
        <v>721407.1</v>
      </c>
    </row>
    <row r="51" spans="1:22" x14ac:dyDescent="0.3">
      <c r="A51">
        <v>1004761</v>
      </c>
      <c r="B51" t="s">
        <v>593</v>
      </c>
      <c r="C51" t="s">
        <v>594</v>
      </c>
      <c r="D51" t="s">
        <v>595</v>
      </c>
      <c r="E51" t="s">
        <v>393</v>
      </c>
      <c r="F51" t="s">
        <v>596</v>
      </c>
      <c r="G51" t="s">
        <v>597</v>
      </c>
      <c r="H51" t="s">
        <v>598</v>
      </c>
      <c r="I51" s="23">
        <v>44.9589</v>
      </c>
      <c r="J51" s="23">
        <v>-90.960800000000006</v>
      </c>
      <c r="K51">
        <v>325193</v>
      </c>
      <c r="L51" t="s">
        <v>599</v>
      </c>
      <c r="M51" t="s">
        <v>600</v>
      </c>
      <c r="N51" s="49">
        <v>75591.915999999997</v>
      </c>
      <c r="O51" s="49">
        <v>73526.123999999996</v>
      </c>
      <c r="P51" s="49">
        <v>73406.123999999996</v>
      </c>
      <c r="Q51" s="49">
        <v>74011.771999999997</v>
      </c>
      <c r="R51" s="49">
        <v>73115.024000000005</v>
      </c>
      <c r="S51" s="49">
        <v>75143.267999999996</v>
      </c>
      <c r="T51" s="49">
        <v>72119.23</v>
      </c>
      <c r="U51" s="49">
        <v>71600.98</v>
      </c>
      <c r="V51" s="49">
        <v>70091.236000000004</v>
      </c>
    </row>
    <row r="52" spans="1:22" x14ac:dyDescent="0.3">
      <c r="A52">
        <v>1005601</v>
      </c>
      <c r="B52" t="s">
        <v>601</v>
      </c>
      <c r="C52" t="s">
        <v>602</v>
      </c>
      <c r="D52" t="s">
        <v>603</v>
      </c>
      <c r="E52" t="s">
        <v>303</v>
      </c>
      <c r="F52" t="s">
        <v>604</v>
      </c>
      <c r="G52" t="s">
        <v>605</v>
      </c>
      <c r="H52" t="s">
        <v>606</v>
      </c>
      <c r="I52" s="23">
        <v>30.329029999999999</v>
      </c>
      <c r="J52" s="23">
        <v>-97.292069999999995</v>
      </c>
      <c r="K52">
        <v>327120</v>
      </c>
      <c r="L52" t="s">
        <v>28</v>
      </c>
      <c r="M52" t="s">
        <v>376</v>
      </c>
      <c r="N52" s="49">
        <v>26165.752</v>
      </c>
      <c r="O52" s="49">
        <v>27772.696</v>
      </c>
      <c r="P52" s="49">
        <v>26481.599999999999</v>
      </c>
      <c r="Q52" s="49">
        <v>55858.239999999998</v>
      </c>
      <c r="R52" s="49">
        <v>58615.68</v>
      </c>
      <c r="S52" s="49">
        <v>29376.34</v>
      </c>
      <c r="T52" s="49">
        <v>31235.331999999999</v>
      </c>
      <c r="U52" s="49">
        <v>24725.356</v>
      </c>
      <c r="V52" s="49">
        <v>22273</v>
      </c>
    </row>
    <row r="53" spans="1:22" x14ac:dyDescent="0.3">
      <c r="A53">
        <v>1005046</v>
      </c>
      <c r="B53" t="s">
        <v>607</v>
      </c>
      <c r="C53" t="s">
        <v>608</v>
      </c>
      <c r="D53" t="s">
        <v>609</v>
      </c>
      <c r="E53" t="s">
        <v>303</v>
      </c>
      <c r="F53" t="s">
        <v>610</v>
      </c>
      <c r="G53" t="s">
        <v>611</v>
      </c>
      <c r="H53" t="s">
        <v>612</v>
      </c>
      <c r="I53" s="23">
        <v>34.323943999999997</v>
      </c>
      <c r="J53" s="23">
        <v>-99.818194000000005</v>
      </c>
      <c r="K53">
        <v>327420</v>
      </c>
      <c r="L53" t="s">
        <v>28</v>
      </c>
      <c r="M53" t="s">
        <v>376</v>
      </c>
      <c r="N53" s="49">
        <v>39610.699999999997</v>
      </c>
      <c r="O53" s="49">
        <v>38344.156000000003</v>
      </c>
      <c r="P53" s="49">
        <v>37790.608</v>
      </c>
      <c r="Q53" s="49">
        <v>39418.451999999997</v>
      </c>
      <c r="R53" s="49">
        <v>35616.516000000003</v>
      </c>
      <c r="S53" s="49">
        <v>34729.620000000003</v>
      </c>
      <c r="T53" s="49">
        <v>28972.14</v>
      </c>
      <c r="U53" s="49">
        <v>28780.592000000001</v>
      </c>
      <c r="V53" s="49">
        <v>29403.14</v>
      </c>
    </row>
    <row r="54" spans="1:22" x14ac:dyDescent="0.3">
      <c r="A54">
        <v>1002731</v>
      </c>
      <c r="B54" t="s">
        <v>613</v>
      </c>
      <c r="C54" t="s">
        <v>614</v>
      </c>
      <c r="D54" t="s">
        <v>615</v>
      </c>
      <c r="E54" t="s">
        <v>454</v>
      </c>
      <c r="F54" t="s">
        <v>616</v>
      </c>
      <c r="G54" t="s">
        <v>617</v>
      </c>
      <c r="H54" t="s">
        <v>618</v>
      </c>
      <c r="I54" s="23">
        <v>42.955455000000001</v>
      </c>
      <c r="J54" s="23">
        <v>-85.479052999999993</v>
      </c>
      <c r="K54">
        <v>221112</v>
      </c>
      <c r="L54" t="s">
        <v>28</v>
      </c>
      <c r="M54" t="s">
        <v>336</v>
      </c>
      <c r="N54" s="49">
        <v>81392.592000000004</v>
      </c>
      <c r="O54" s="49">
        <v>100988.82</v>
      </c>
      <c r="P54" s="49">
        <v>95251.54</v>
      </c>
      <c r="Q54" s="49">
        <v>93656.995999999999</v>
      </c>
      <c r="R54" s="49">
        <v>94984.491999999998</v>
      </c>
      <c r="S54" s="49">
        <v>109183.288</v>
      </c>
      <c r="T54" s="49">
        <v>100435.022</v>
      </c>
      <c r="U54" s="49">
        <v>89412.964000000007</v>
      </c>
      <c r="V54" s="49">
        <v>108163.192</v>
      </c>
    </row>
    <row r="55" spans="1:22" x14ac:dyDescent="0.3">
      <c r="A55">
        <v>1003752</v>
      </c>
      <c r="B55" t="s">
        <v>619</v>
      </c>
      <c r="C55" t="s">
        <v>620</v>
      </c>
      <c r="D55" t="s">
        <v>621</v>
      </c>
      <c r="E55" t="s">
        <v>583</v>
      </c>
      <c r="F55" t="s">
        <v>622</v>
      </c>
      <c r="G55" t="s">
        <v>623</v>
      </c>
      <c r="H55" t="s">
        <v>624</v>
      </c>
      <c r="I55" s="23">
        <v>32.005411000000002</v>
      </c>
      <c r="J55" s="23">
        <v>-93.387822999999997</v>
      </c>
      <c r="K55">
        <v>325998</v>
      </c>
      <c r="L55" t="s">
        <v>28</v>
      </c>
      <c r="M55" t="s">
        <v>530</v>
      </c>
      <c r="N55" s="49">
        <v>172184.88</v>
      </c>
      <c r="O55" s="49">
        <v>197306.89600000001</v>
      </c>
      <c r="P55" s="49">
        <v>183758.03599999999</v>
      </c>
      <c r="Q55" s="49">
        <v>220376.87599999999</v>
      </c>
      <c r="R55" s="49">
        <v>188762.66800000001</v>
      </c>
      <c r="S55" s="49">
        <v>143455.07999999999</v>
      </c>
      <c r="T55" s="49">
        <v>97533.63</v>
      </c>
      <c r="U55" s="49">
        <v>126979.98</v>
      </c>
      <c r="V55" s="49">
        <v>62533.968000000001</v>
      </c>
    </row>
    <row r="56" spans="1:22" x14ac:dyDescent="0.3">
      <c r="A56">
        <v>1003422</v>
      </c>
      <c r="B56" t="s">
        <v>625</v>
      </c>
      <c r="C56" t="s">
        <v>626</v>
      </c>
      <c r="D56" t="s">
        <v>627</v>
      </c>
      <c r="E56" t="s">
        <v>351</v>
      </c>
      <c r="F56" t="s">
        <v>628</v>
      </c>
      <c r="G56" t="s">
        <v>629</v>
      </c>
      <c r="H56" t="s">
        <v>630</v>
      </c>
      <c r="I56" s="23">
        <v>42.358600000000003</v>
      </c>
      <c r="J56" s="23">
        <v>-89.803420000000003</v>
      </c>
      <c r="K56">
        <v>325193</v>
      </c>
      <c r="L56" t="s">
        <v>28</v>
      </c>
      <c r="M56" t="s">
        <v>315</v>
      </c>
      <c r="N56" s="49">
        <v>91352.055999999997</v>
      </c>
      <c r="O56" s="49">
        <v>84644.032000000007</v>
      </c>
      <c r="P56" s="49">
        <v>85443.127999999997</v>
      </c>
      <c r="Q56" s="49">
        <v>80070.748000000007</v>
      </c>
      <c r="R56" s="49">
        <v>76422.312000000005</v>
      </c>
      <c r="S56" s="49">
        <v>74812.267999999996</v>
      </c>
      <c r="T56" s="49">
        <v>67654.596000000005</v>
      </c>
      <c r="U56" s="49">
        <v>65913.001999999993</v>
      </c>
      <c r="V56" s="49">
        <v>73368.673999999999</v>
      </c>
    </row>
    <row r="57" spans="1:22" x14ac:dyDescent="0.3">
      <c r="A57">
        <v>1002154</v>
      </c>
      <c r="B57" t="s">
        <v>631</v>
      </c>
      <c r="C57" t="s">
        <v>632</v>
      </c>
      <c r="D57" t="s">
        <v>633</v>
      </c>
      <c r="E57" t="s">
        <v>380</v>
      </c>
      <c r="F57" t="s">
        <v>634</v>
      </c>
      <c r="G57" t="s">
        <v>635</v>
      </c>
      <c r="H57" t="s">
        <v>636</v>
      </c>
      <c r="I57" s="23">
        <v>44.186805</v>
      </c>
      <c r="J57" s="23">
        <v>-93.995492999999996</v>
      </c>
      <c r="K57">
        <v>311225</v>
      </c>
      <c r="L57" t="s">
        <v>28</v>
      </c>
      <c r="M57" t="s">
        <v>315</v>
      </c>
      <c r="N57" s="49">
        <v>90584.588000000003</v>
      </c>
      <c r="O57" s="49">
        <v>129574.91</v>
      </c>
      <c r="P57" s="49">
        <v>129892.802</v>
      </c>
      <c r="Q57" s="49">
        <v>138907.88800000001</v>
      </c>
      <c r="R57" s="49">
        <v>143286.47</v>
      </c>
      <c r="S57" s="49">
        <v>138201.4</v>
      </c>
      <c r="T57" s="49">
        <v>137337.73800000001</v>
      </c>
      <c r="U57" s="49">
        <v>96361.56</v>
      </c>
      <c r="V57" s="49">
        <v>129094.78</v>
      </c>
    </row>
    <row r="58" spans="1:22" x14ac:dyDescent="0.3">
      <c r="A58">
        <v>1001867</v>
      </c>
      <c r="B58" t="s">
        <v>637</v>
      </c>
      <c r="C58" t="s">
        <v>638</v>
      </c>
      <c r="D58" t="s">
        <v>639</v>
      </c>
      <c r="E58" t="s">
        <v>640</v>
      </c>
      <c r="F58" t="s">
        <v>641</v>
      </c>
      <c r="G58" t="s">
        <v>642</v>
      </c>
      <c r="H58" t="s">
        <v>643</v>
      </c>
      <c r="I58" s="23">
        <v>48.910797000000002</v>
      </c>
      <c r="J58" s="23">
        <v>-97.888743000000005</v>
      </c>
      <c r="K58">
        <v>325193</v>
      </c>
      <c r="L58" t="s">
        <v>28</v>
      </c>
      <c r="M58" t="s">
        <v>315</v>
      </c>
      <c r="U58" s="49">
        <v>15584.915999999999</v>
      </c>
      <c r="V58" s="49">
        <v>88428.728000000003</v>
      </c>
    </row>
    <row r="59" spans="1:22" x14ac:dyDescent="0.3">
      <c r="A59">
        <v>1006208</v>
      </c>
      <c r="B59" t="s">
        <v>644</v>
      </c>
      <c r="C59" t="s">
        <v>638</v>
      </c>
      <c r="D59" t="s">
        <v>645</v>
      </c>
      <c r="E59" t="s">
        <v>569</v>
      </c>
      <c r="F59" t="s">
        <v>646</v>
      </c>
      <c r="G59" t="s">
        <v>647</v>
      </c>
      <c r="H59" t="s">
        <v>648</v>
      </c>
      <c r="I59" s="23">
        <v>41.819600000000001</v>
      </c>
      <c r="J59" s="23">
        <v>-90.212199999999996</v>
      </c>
      <c r="K59">
        <v>311221</v>
      </c>
      <c r="L59" t="s">
        <v>649</v>
      </c>
      <c r="M59" t="s">
        <v>574</v>
      </c>
      <c r="N59" s="49">
        <v>2088384.04</v>
      </c>
      <c r="O59" s="49">
        <v>2089938.9280000001</v>
      </c>
      <c r="P59" s="49">
        <v>1939935.277</v>
      </c>
      <c r="Q59" s="49">
        <v>2024063.47</v>
      </c>
      <c r="R59" s="49">
        <v>2151829.9339999999</v>
      </c>
      <c r="S59" s="49">
        <v>2272580.96</v>
      </c>
      <c r="T59" s="49">
        <v>2188314.9380000001</v>
      </c>
      <c r="U59" s="49">
        <v>2010290.49</v>
      </c>
      <c r="V59" s="49">
        <v>2061252.446</v>
      </c>
    </row>
    <row r="60" spans="1:22" x14ac:dyDescent="0.3">
      <c r="A60">
        <v>1006047</v>
      </c>
      <c r="B60" t="s">
        <v>650</v>
      </c>
      <c r="C60" t="s">
        <v>638</v>
      </c>
      <c r="D60" t="s">
        <v>651</v>
      </c>
      <c r="E60" t="s">
        <v>569</v>
      </c>
      <c r="F60" t="s">
        <v>652</v>
      </c>
      <c r="G60" t="s">
        <v>653</v>
      </c>
      <c r="H60" t="s">
        <v>654</v>
      </c>
      <c r="I60" s="23">
        <v>41.919199999999996</v>
      </c>
      <c r="J60" s="23">
        <v>-91.686199999999999</v>
      </c>
      <c r="K60">
        <v>311221</v>
      </c>
      <c r="L60" t="s">
        <v>573</v>
      </c>
      <c r="M60" t="s">
        <v>574</v>
      </c>
      <c r="N60" s="49">
        <v>3071299.446</v>
      </c>
      <c r="O60" s="49">
        <v>3008750.946</v>
      </c>
      <c r="P60" s="49">
        <v>3053653.682</v>
      </c>
      <c r="Q60" s="49">
        <v>2952187.8620000002</v>
      </c>
      <c r="R60" s="49">
        <v>3048420.4240000001</v>
      </c>
      <c r="S60" s="49">
        <v>3022790.716</v>
      </c>
      <c r="T60" s="49">
        <v>2916363.878</v>
      </c>
      <c r="U60" s="49">
        <v>3233301.0580000002</v>
      </c>
      <c r="V60" s="49">
        <v>3018343.17</v>
      </c>
    </row>
    <row r="61" spans="1:22" x14ac:dyDescent="0.3">
      <c r="A61">
        <v>1010610</v>
      </c>
      <c r="B61" t="s">
        <v>655</v>
      </c>
      <c r="C61" t="s">
        <v>656</v>
      </c>
      <c r="D61" t="s">
        <v>657</v>
      </c>
      <c r="E61" t="s">
        <v>435</v>
      </c>
      <c r="F61" t="s">
        <v>658</v>
      </c>
      <c r="G61" t="s">
        <v>659</v>
      </c>
      <c r="H61" t="s">
        <v>438</v>
      </c>
      <c r="I61" s="23">
        <v>37.807250000000003</v>
      </c>
      <c r="J61" s="23">
        <v>-94.585301000000001</v>
      </c>
      <c r="K61">
        <v>311224</v>
      </c>
      <c r="L61" t="s">
        <v>28</v>
      </c>
      <c r="M61" t="s">
        <v>315</v>
      </c>
      <c r="N61" s="49">
        <v>40696.796000000002</v>
      </c>
      <c r="O61" s="49">
        <v>34751.42</v>
      </c>
      <c r="P61" s="49">
        <v>32865.476000000002</v>
      </c>
      <c r="Q61" s="49">
        <v>33675.724000000002</v>
      </c>
      <c r="R61" s="49">
        <v>34167.171999999999</v>
      </c>
      <c r="S61" s="49">
        <v>30872.583999999999</v>
      </c>
      <c r="T61" s="49">
        <v>30982.38</v>
      </c>
      <c r="U61" s="49">
        <v>27301.948</v>
      </c>
    </row>
    <row r="62" spans="1:22" x14ac:dyDescent="0.3">
      <c r="A62">
        <v>1011855</v>
      </c>
      <c r="B62" t="s">
        <v>660</v>
      </c>
      <c r="C62" t="s">
        <v>661</v>
      </c>
      <c r="D62" t="s">
        <v>662</v>
      </c>
      <c r="E62" t="s">
        <v>663</v>
      </c>
      <c r="F62" t="s">
        <v>664</v>
      </c>
      <c r="G62" t="s">
        <v>665</v>
      </c>
      <c r="H62" t="s">
        <v>666</v>
      </c>
      <c r="I62" s="23">
        <v>41.1494</v>
      </c>
      <c r="J62" s="23">
        <v>-83.432950000000005</v>
      </c>
      <c r="K62">
        <v>311224</v>
      </c>
      <c r="L62" t="s">
        <v>28</v>
      </c>
      <c r="M62" t="s">
        <v>315</v>
      </c>
      <c r="N62" s="49">
        <v>29149.439999999999</v>
      </c>
      <c r="O62" s="49">
        <v>28360.844000000001</v>
      </c>
      <c r="P62" s="49">
        <v>26811.698</v>
      </c>
      <c r="Q62" s="49">
        <v>26225.851999999999</v>
      </c>
      <c r="R62" s="49">
        <v>26753.8</v>
      </c>
    </row>
    <row r="63" spans="1:22" x14ac:dyDescent="0.3">
      <c r="A63">
        <v>1000376</v>
      </c>
      <c r="B63" t="s">
        <v>667</v>
      </c>
      <c r="C63" t="s">
        <v>668</v>
      </c>
      <c r="D63" t="s">
        <v>669</v>
      </c>
      <c r="E63" t="s">
        <v>351</v>
      </c>
      <c r="F63" t="s">
        <v>670</v>
      </c>
      <c r="G63" t="s">
        <v>671</v>
      </c>
      <c r="H63" t="s">
        <v>672</v>
      </c>
      <c r="I63" s="23">
        <v>39.903883999999998</v>
      </c>
      <c r="J63" s="23">
        <v>-91.410551999999996</v>
      </c>
      <c r="K63">
        <v>311224</v>
      </c>
      <c r="L63" t="s">
        <v>28</v>
      </c>
      <c r="M63" t="s">
        <v>315</v>
      </c>
      <c r="N63" s="49">
        <v>109506.606</v>
      </c>
      <c r="O63" s="49">
        <v>102194.74800000001</v>
      </c>
      <c r="P63" s="49">
        <v>117650.22</v>
      </c>
      <c r="Q63" s="49">
        <v>131129.50399999999</v>
      </c>
      <c r="R63" s="49">
        <v>195047.93799999999</v>
      </c>
      <c r="S63" s="49">
        <v>152630.29800000001</v>
      </c>
      <c r="T63" s="49">
        <v>147569.16800000001</v>
      </c>
      <c r="U63" s="49">
        <v>164391.43</v>
      </c>
      <c r="V63" s="49">
        <v>166895.28599999999</v>
      </c>
    </row>
    <row r="64" spans="1:22" x14ac:dyDescent="0.3">
      <c r="A64">
        <v>1006080</v>
      </c>
      <c r="B64" t="s">
        <v>673</v>
      </c>
      <c r="C64" t="s">
        <v>674</v>
      </c>
      <c r="D64" t="s">
        <v>675</v>
      </c>
      <c r="E64" t="s">
        <v>676</v>
      </c>
      <c r="F64" t="s">
        <v>677</v>
      </c>
      <c r="G64" t="s">
        <v>678</v>
      </c>
      <c r="H64" t="s">
        <v>679</v>
      </c>
      <c r="I64" s="23">
        <v>34.997920999999998</v>
      </c>
      <c r="J64" s="23">
        <v>-85.318580999999995</v>
      </c>
      <c r="K64">
        <v>322110</v>
      </c>
      <c r="L64" t="s">
        <v>28</v>
      </c>
      <c r="M64" t="s">
        <v>680</v>
      </c>
      <c r="N64" s="49">
        <v>26210.151999999998</v>
      </c>
      <c r="O64" s="49">
        <v>31847.27</v>
      </c>
      <c r="P64" s="49">
        <v>30339.624</v>
      </c>
      <c r="Q64" s="49">
        <v>28638.937999999998</v>
      </c>
      <c r="R64" s="49">
        <v>24860.400000000001</v>
      </c>
      <c r="S64" s="49">
        <v>24508.052</v>
      </c>
      <c r="T64" s="49">
        <v>23341.412</v>
      </c>
      <c r="U64" s="49">
        <v>25097.256000000001</v>
      </c>
      <c r="V64" s="49">
        <v>27081.248</v>
      </c>
    </row>
    <row r="65" spans="1:22" x14ac:dyDescent="0.3">
      <c r="A65">
        <v>1000034</v>
      </c>
      <c r="B65" t="s">
        <v>681</v>
      </c>
      <c r="C65" t="s">
        <v>682</v>
      </c>
      <c r="D65" t="s">
        <v>683</v>
      </c>
      <c r="E65" t="s">
        <v>569</v>
      </c>
      <c r="F65" t="s">
        <v>684</v>
      </c>
      <c r="G65" t="s">
        <v>685</v>
      </c>
      <c r="H65" t="s">
        <v>686</v>
      </c>
      <c r="I65" s="23">
        <v>41.626328999999998</v>
      </c>
      <c r="J65" s="23">
        <v>-93.583205000000007</v>
      </c>
      <c r="K65">
        <v>311224</v>
      </c>
      <c r="L65" t="s">
        <v>28</v>
      </c>
      <c r="M65" t="s">
        <v>315</v>
      </c>
      <c r="N65" s="49">
        <v>149818.092</v>
      </c>
      <c r="O65" s="49">
        <v>155623.274</v>
      </c>
      <c r="P65" s="49">
        <v>145234.28400000001</v>
      </c>
      <c r="Q65" s="49">
        <v>150870.24400000001</v>
      </c>
      <c r="R65" s="49">
        <v>144115.25399999999</v>
      </c>
      <c r="S65" s="49">
        <v>141702.51</v>
      </c>
      <c r="T65" s="49">
        <v>133350.85999999999</v>
      </c>
      <c r="U65" s="49">
        <v>142430.78400000001</v>
      </c>
      <c r="V65" s="49">
        <v>147019.712</v>
      </c>
    </row>
    <row r="66" spans="1:22" x14ac:dyDescent="0.3">
      <c r="A66">
        <v>1011961</v>
      </c>
      <c r="B66" t="s">
        <v>687</v>
      </c>
      <c r="C66" t="s">
        <v>688</v>
      </c>
      <c r="D66" t="s">
        <v>689</v>
      </c>
      <c r="E66" t="s">
        <v>690</v>
      </c>
      <c r="F66" t="s">
        <v>691</v>
      </c>
      <c r="G66" t="s">
        <v>692</v>
      </c>
      <c r="H66" t="s">
        <v>693</v>
      </c>
      <c r="I66" s="23">
        <v>30.8325</v>
      </c>
      <c r="J66" s="23">
        <v>-83.248056000000005</v>
      </c>
      <c r="K66">
        <v>311224</v>
      </c>
      <c r="L66" t="s">
        <v>28</v>
      </c>
      <c r="M66" t="s">
        <v>315</v>
      </c>
      <c r="N66" s="49">
        <v>47154.982000000004</v>
      </c>
      <c r="O66" s="49">
        <v>38005.366000000002</v>
      </c>
      <c r="P66" s="49">
        <v>41253.953999999998</v>
      </c>
      <c r="Q66" s="49">
        <v>39870.400000000001</v>
      </c>
      <c r="R66" s="49">
        <v>29482.151999999998</v>
      </c>
    </row>
    <row r="67" spans="1:22" x14ac:dyDescent="0.3">
      <c r="A67">
        <v>1001991</v>
      </c>
      <c r="B67" t="s">
        <v>694</v>
      </c>
      <c r="C67" t="s">
        <v>695</v>
      </c>
      <c r="D67" t="s">
        <v>696</v>
      </c>
      <c r="E67" t="s">
        <v>454</v>
      </c>
      <c r="F67" t="s">
        <v>697</v>
      </c>
      <c r="G67" t="s">
        <v>698</v>
      </c>
      <c r="H67" t="s">
        <v>699</v>
      </c>
      <c r="I67" s="23">
        <v>41.890683000000003</v>
      </c>
      <c r="J67" s="23">
        <v>-83.992445000000004</v>
      </c>
      <c r="K67">
        <v>562212</v>
      </c>
      <c r="L67" t="s">
        <v>51</v>
      </c>
      <c r="M67" t="s">
        <v>307</v>
      </c>
      <c r="N67" s="49">
        <v>6905</v>
      </c>
      <c r="O67" s="49">
        <v>7499.75</v>
      </c>
      <c r="P67" s="49">
        <v>8235</v>
      </c>
      <c r="Q67" s="49">
        <v>9104.75</v>
      </c>
      <c r="R67" s="49">
        <v>14142.25</v>
      </c>
      <c r="S67" s="49">
        <v>16305.15</v>
      </c>
      <c r="T67" s="49">
        <v>16353.3</v>
      </c>
      <c r="U67" s="49">
        <v>18518.3</v>
      </c>
      <c r="V67" s="49">
        <v>34758.947999999997</v>
      </c>
    </row>
    <row r="68" spans="1:22" x14ac:dyDescent="0.3">
      <c r="A68">
        <v>1001633</v>
      </c>
      <c r="B68" t="s">
        <v>700</v>
      </c>
      <c r="C68" t="s">
        <v>701</v>
      </c>
      <c r="D68" t="s">
        <v>702</v>
      </c>
      <c r="E68" t="s">
        <v>386</v>
      </c>
      <c r="F68" t="s">
        <v>703</v>
      </c>
      <c r="G68" t="s">
        <v>704</v>
      </c>
      <c r="H68" t="s">
        <v>705</v>
      </c>
      <c r="I68" s="23">
        <v>33.676246999999996</v>
      </c>
      <c r="J68" s="23">
        <v>-86.254440000000002</v>
      </c>
      <c r="K68">
        <v>562212</v>
      </c>
      <c r="L68" t="s">
        <v>355</v>
      </c>
      <c r="M68" t="s">
        <v>307</v>
      </c>
      <c r="N68" s="49">
        <v>137465.81200000001</v>
      </c>
      <c r="O68" s="49">
        <v>94485.657999999996</v>
      </c>
      <c r="P68" s="49">
        <v>79728.652000000002</v>
      </c>
      <c r="Q68" s="49">
        <v>85030.5</v>
      </c>
      <c r="R68" s="49">
        <v>97230.5</v>
      </c>
      <c r="S68" s="49">
        <v>124823.75</v>
      </c>
      <c r="T68" s="49">
        <v>87961</v>
      </c>
      <c r="U68" s="49">
        <v>92917.5</v>
      </c>
      <c r="V68" s="49">
        <v>106789</v>
      </c>
    </row>
    <row r="69" spans="1:22" x14ac:dyDescent="0.3">
      <c r="A69">
        <v>1001636</v>
      </c>
      <c r="B69" t="s">
        <v>706</v>
      </c>
      <c r="C69" t="s">
        <v>707</v>
      </c>
      <c r="D69" t="s">
        <v>708</v>
      </c>
      <c r="E69" t="s">
        <v>690</v>
      </c>
      <c r="F69" t="s">
        <v>691</v>
      </c>
      <c r="G69" t="s">
        <v>709</v>
      </c>
      <c r="H69" t="s">
        <v>693</v>
      </c>
      <c r="I69" s="23">
        <v>30.814250000000001</v>
      </c>
      <c r="J69" s="23">
        <v>-83.359809999999996</v>
      </c>
      <c r="K69">
        <v>562212</v>
      </c>
      <c r="L69" t="s">
        <v>51</v>
      </c>
      <c r="M69" t="s">
        <v>307</v>
      </c>
      <c r="N69" s="49">
        <v>320648</v>
      </c>
      <c r="O69" s="49">
        <v>309782</v>
      </c>
      <c r="P69" s="49">
        <v>218748.25</v>
      </c>
      <c r="Q69" s="49">
        <v>206818.5</v>
      </c>
      <c r="R69" s="49">
        <v>137389</v>
      </c>
      <c r="S69" s="49">
        <v>164077.25</v>
      </c>
      <c r="T69" s="49">
        <v>311950.25</v>
      </c>
      <c r="U69" s="49">
        <v>292924</v>
      </c>
      <c r="V69" s="49">
        <v>106262.5</v>
      </c>
    </row>
    <row r="70" spans="1:22" x14ac:dyDescent="0.3">
      <c r="A70">
        <v>1006790</v>
      </c>
      <c r="B70" t="s">
        <v>710</v>
      </c>
      <c r="C70" t="s">
        <v>711</v>
      </c>
      <c r="D70" t="s">
        <v>712</v>
      </c>
      <c r="E70" t="s">
        <v>386</v>
      </c>
      <c r="F70" t="s">
        <v>713</v>
      </c>
      <c r="G70" t="s">
        <v>714</v>
      </c>
      <c r="H70" t="s">
        <v>705</v>
      </c>
      <c r="I70" s="23">
        <v>33.605845000000002</v>
      </c>
      <c r="J70" s="23">
        <v>-86.520099999999999</v>
      </c>
      <c r="K70">
        <v>562212</v>
      </c>
      <c r="L70" t="s">
        <v>51</v>
      </c>
      <c r="M70" t="s">
        <v>307</v>
      </c>
      <c r="N70" s="49">
        <v>145819</v>
      </c>
      <c r="O70" s="49">
        <v>143100.5</v>
      </c>
      <c r="P70" s="49">
        <v>117889.25</v>
      </c>
      <c r="Q70" s="49">
        <v>91961.5</v>
      </c>
      <c r="R70" s="49">
        <v>90617.5</v>
      </c>
      <c r="S70" s="49">
        <v>122873.75</v>
      </c>
      <c r="T70" s="49">
        <v>75749.75</v>
      </c>
      <c r="U70" s="49">
        <v>60150</v>
      </c>
      <c r="V70" s="49">
        <v>95842.25</v>
      </c>
    </row>
    <row r="71" spans="1:22" x14ac:dyDescent="0.3">
      <c r="A71">
        <v>1002094</v>
      </c>
      <c r="B71" t="s">
        <v>715</v>
      </c>
      <c r="C71" t="s">
        <v>716</v>
      </c>
      <c r="D71" t="s">
        <v>717</v>
      </c>
      <c r="E71" t="s">
        <v>351</v>
      </c>
      <c r="F71" t="s">
        <v>718</v>
      </c>
      <c r="G71" t="s">
        <v>719</v>
      </c>
      <c r="H71" t="s">
        <v>720</v>
      </c>
      <c r="I71" s="23">
        <v>40.465533999999998</v>
      </c>
      <c r="J71" s="23">
        <v>-89.032730000000001</v>
      </c>
      <c r="K71">
        <v>562212</v>
      </c>
      <c r="L71" t="s">
        <v>51</v>
      </c>
      <c r="M71" t="s">
        <v>307</v>
      </c>
      <c r="N71" s="49">
        <v>7440</v>
      </c>
      <c r="O71" s="49">
        <v>8221.2999999999993</v>
      </c>
      <c r="P71" s="49">
        <v>26421.200000000001</v>
      </c>
      <c r="Q71" s="49">
        <v>23065.599999999999</v>
      </c>
      <c r="R71" s="49">
        <v>24335.75</v>
      </c>
      <c r="S71" s="49">
        <v>18855.2</v>
      </c>
      <c r="T71" s="49">
        <v>32730.799999999999</v>
      </c>
      <c r="U71" s="49">
        <v>38172.1</v>
      </c>
      <c r="V71" s="49">
        <v>12461.1</v>
      </c>
    </row>
    <row r="72" spans="1:22" x14ac:dyDescent="0.3">
      <c r="A72">
        <v>1001845</v>
      </c>
      <c r="B72" t="s">
        <v>721</v>
      </c>
      <c r="C72" t="s">
        <v>722</v>
      </c>
      <c r="D72" t="s">
        <v>723</v>
      </c>
      <c r="E72" t="s">
        <v>393</v>
      </c>
      <c r="F72" t="s">
        <v>724</v>
      </c>
      <c r="G72" t="s">
        <v>725</v>
      </c>
      <c r="H72" t="s">
        <v>726</v>
      </c>
      <c r="I72" s="23">
        <v>44.409300000000002</v>
      </c>
      <c r="J72" s="23">
        <v>-89.854855000000001</v>
      </c>
      <c r="K72">
        <v>562212</v>
      </c>
      <c r="L72" t="s">
        <v>355</v>
      </c>
      <c r="M72" t="s">
        <v>307</v>
      </c>
      <c r="N72" s="49">
        <v>36865.697999999997</v>
      </c>
      <c r="O72" s="49">
        <v>22295.696</v>
      </c>
      <c r="P72" s="49">
        <v>22308.646000000001</v>
      </c>
      <c r="Q72" s="49">
        <v>28204.848000000002</v>
      </c>
      <c r="R72" s="49">
        <v>35228.75</v>
      </c>
      <c r="S72" s="49">
        <v>30677.05</v>
      </c>
      <c r="T72" s="49">
        <v>36060.050000000003</v>
      </c>
      <c r="U72" s="49">
        <v>44418.55</v>
      </c>
      <c r="V72" s="49">
        <v>27099</v>
      </c>
    </row>
    <row r="73" spans="1:22" x14ac:dyDescent="0.3">
      <c r="A73">
        <v>1007212</v>
      </c>
      <c r="B73" t="s">
        <v>727</v>
      </c>
      <c r="C73" t="s">
        <v>728</v>
      </c>
      <c r="D73" t="s">
        <v>729</v>
      </c>
      <c r="E73" t="s">
        <v>393</v>
      </c>
      <c r="F73" t="s">
        <v>730</v>
      </c>
      <c r="G73" t="s">
        <v>731</v>
      </c>
      <c r="H73" t="s">
        <v>732</v>
      </c>
      <c r="I73" s="23">
        <v>42.849682000000001</v>
      </c>
      <c r="J73" s="23">
        <v>-88.076390000000004</v>
      </c>
      <c r="K73">
        <v>562212</v>
      </c>
      <c r="L73" t="s">
        <v>355</v>
      </c>
      <c r="M73" t="s">
        <v>307</v>
      </c>
      <c r="N73" s="49">
        <v>40845.5</v>
      </c>
      <c r="O73" s="49">
        <v>53263.3</v>
      </c>
      <c r="P73" s="49">
        <v>50350.7</v>
      </c>
      <c r="Q73" s="49">
        <v>37720.1</v>
      </c>
      <c r="R73" s="49">
        <v>41352.1</v>
      </c>
      <c r="S73" s="49">
        <v>43503</v>
      </c>
      <c r="T73" s="49">
        <v>55891.25</v>
      </c>
      <c r="U73" s="49">
        <v>69104.800000000003</v>
      </c>
      <c r="V73" s="49">
        <v>44608.3</v>
      </c>
    </row>
    <row r="74" spans="1:22" x14ac:dyDescent="0.3">
      <c r="A74">
        <v>1007195</v>
      </c>
      <c r="B74" t="s">
        <v>733</v>
      </c>
      <c r="C74" t="s">
        <v>734</v>
      </c>
      <c r="D74" t="s">
        <v>735</v>
      </c>
      <c r="E74" t="s">
        <v>393</v>
      </c>
      <c r="F74" t="s">
        <v>736</v>
      </c>
      <c r="G74" t="s">
        <v>737</v>
      </c>
      <c r="H74" t="s">
        <v>738</v>
      </c>
      <c r="I74" s="23">
        <v>43.459530999999998</v>
      </c>
      <c r="J74" s="23">
        <v>-88.554139000000006</v>
      </c>
      <c r="K74">
        <v>562212</v>
      </c>
      <c r="L74" t="s">
        <v>355</v>
      </c>
      <c r="M74" t="s">
        <v>307</v>
      </c>
      <c r="N74" s="49">
        <v>45035.5</v>
      </c>
      <c r="O74" s="49">
        <v>52732.05</v>
      </c>
      <c r="P74" s="49">
        <v>86050.1</v>
      </c>
      <c r="Q74" s="49">
        <v>112164.5</v>
      </c>
      <c r="R74" s="49">
        <v>81900.2</v>
      </c>
      <c r="S74" s="49">
        <v>51639.6</v>
      </c>
      <c r="T74" s="49">
        <v>50263.53</v>
      </c>
      <c r="U74" s="49">
        <v>48801.627999999997</v>
      </c>
      <c r="V74" s="49">
        <v>55088.775999999998</v>
      </c>
    </row>
    <row r="75" spans="1:22" x14ac:dyDescent="0.3">
      <c r="A75">
        <v>1001847</v>
      </c>
      <c r="B75" t="s">
        <v>739</v>
      </c>
      <c r="C75" t="s">
        <v>740</v>
      </c>
      <c r="D75" t="s">
        <v>741</v>
      </c>
      <c r="E75" t="s">
        <v>393</v>
      </c>
      <c r="F75" t="s">
        <v>742</v>
      </c>
      <c r="G75" t="s">
        <v>743</v>
      </c>
      <c r="H75" t="s">
        <v>744</v>
      </c>
      <c r="I75" s="23">
        <v>44.107450999999998</v>
      </c>
      <c r="J75" s="23">
        <v>-88.194894000000005</v>
      </c>
      <c r="K75">
        <v>562212</v>
      </c>
      <c r="L75" t="s">
        <v>355</v>
      </c>
      <c r="M75" t="s">
        <v>307</v>
      </c>
      <c r="N75" s="49">
        <v>65193.15</v>
      </c>
      <c r="O75" s="49">
        <v>74995.05</v>
      </c>
      <c r="P75" s="49">
        <v>65675.8</v>
      </c>
      <c r="Q75" s="49">
        <v>60017.2</v>
      </c>
      <c r="R75" s="49">
        <v>54708.45</v>
      </c>
      <c r="S75" s="49">
        <v>47539.35</v>
      </c>
      <c r="T75" s="49">
        <v>78797.850000000006</v>
      </c>
      <c r="U75" s="49">
        <v>53890.65</v>
      </c>
      <c r="V75" s="49">
        <v>47256.15</v>
      </c>
    </row>
    <row r="76" spans="1:22" x14ac:dyDescent="0.3">
      <c r="A76">
        <v>1002038</v>
      </c>
      <c r="B76" t="s">
        <v>745</v>
      </c>
      <c r="C76" t="s">
        <v>746</v>
      </c>
      <c r="D76" t="s">
        <v>747</v>
      </c>
      <c r="E76" t="s">
        <v>393</v>
      </c>
      <c r="F76" t="s">
        <v>748</v>
      </c>
      <c r="G76" t="s">
        <v>749</v>
      </c>
      <c r="H76" t="s">
        <v>750</v>
      </c>
      <c r="I76" s="23">
        <v>42.643577999999998</v>
      </c>
      <c r="J76" s="23">
        <v>-88.717967999999999</v>
      </c>
      <c r="K76">
        <v>562212</v>
      </c>
      <c r="L76" t="s">
        <v>355</v>
      </c>
      <c r="M76" t="s">
        <v>307</v>
      </c>
      <c r="N76" s="49">
        <v>74878.2</v>
      </c>
      <c r="O76" s="49">
        <v>72141.5</v>
      </c>
      <c r="P76" s="49">
        <v>81108.649999999994</v>
      </c>
      <c r="Q76" s="49">
        <v>54394.65</v>
      </c>
      <c r="R76" s="49">
        <v>67067</v>
      </c>
      <c r="S76" s="49">
        <v>72689.948000000004</v>
      </c>
      <c r="T76" s="49">
        <v>82269.48</v>
      </c>
      <c r="U76" s="49">
        <v>66795.558000000005</v>
      </c>
      <c r="V76" s="49">
        <v>87897.95</v>
      </c>
    </row>
    <row r="77" spans="1:22" x14ac:dyDescent="0.3">
      <c r="A77">
        <v>1003038</v>
      </c>
      <c r="B77" t="s">
        <v>751</v>
      </c>
      <c r="C77" t="s">
        <v>752</v>
      </c>
      <c r="D77" t="s">
        <v>753</v>
      </c>
      <c r="E77" t="s">
        <v>435</v>
      </c>
      <c r="F77" t="s">
        <v>754</v>
      </c>
      <c r="G77" t="s">
        <v>755</v>
      </c>
      <c r="H77" t="s">
        <v>756</v>
      </c>
      <c r="I77" s="23">
        <v>39.733759999999997</v>
      </c>
      <c r="J77" s="23">
        <v>-92.538250000000005</v>
      </c>
      <c r="K77">
        <v>562212</v>
      </c>
      <c r="L77" t="s">
        <v>355</v>
      </c>
      <c r="M77" t="s">
        <v>307</v>
      </c>
      <c r="N77" s="49">
        <v>15454.647999999999</v>
      </c>
      <c r="O77" s="49">
        <v>33138.798000000003</v>
      </c>
      <c r="P77" s="49">
        <v>29459.898000000001</v>
      </c>
      <c r="Q77" s="49">
        <v>29119.05</v>
      </c>
      <c r="R77" s="49">
        <v>27558.75</v>
      </c>
      <c r="S77" s="49">
        <v>24570.9</v>
      </c>
      <c r="T77" s="49">
        <v>17676.150000000001</v>
      </c>
      <c r="U77" s="49">
        <v>21667.55</v>
      </c>
      <c r="V77" s="49">
        <v>26828.7</v>
      </c>
    </row>
    <row r="78" spans="1:22" x14ac:dyDescent="0.3">
      <c r="A78">
        <v>1006979</v>
      </c>
      <c r="B78" t="s">
        <v>757</v>
      </c>
      <c r="C78" t="s">
        <v>758</v>
      </c>
      <c r="D78" t="s">
        <v>759</v>
      </c>
      <c r="E78" t="s">
        <v>435</v>
      </c>
      <c r="F78" t="s">
        <v>760</v>
      </c>
      <c r="G78" t="s">
        <v>761</v>
      </c>
      <c r="H78" t="s">
        <v>762</v>
      </c>
      <c r="I78" s="23">
        <v>38.560138999999999</v>
      </c>
      <c r="J78" s="23">
        <v>-90.532222000000004</v>
      </c>
      <c r="K78">
        <v>562212</v>
      </c>
      <c r="L78" t="s">
        <v>51</v>
      </c>
      <c r="M78" t="s">
        <v>307</v>
      </c>
      <c r="N78" s="49">
        <v>5324</v>
      </c>
      <c r="O78" s="49">
        <v>5774.75</v>
      </c>
      <c r="P78" s="49">
        <v>6111</v>
      </c>
      <c r="Q78" s="49">
        <v>7778</v>
      </c>
      <c r="R78" s="49">
        <v>8606</v>
      </c>
      <c r="S78" s="49">
        <v>9383.25</v>
      </c>
      <c r="T78" s="49">
        <v>9530</v>
      </c>
      <c r="U78" s="49">
        <v>10848.75</v>
      </c>
      <c r="V78" s="49">
        <v>24171</v>
      </c>
    </row>
    <row r="79" spans="1:22" x14ac:dyDescent="0.3">
      <c r="A79">
        <v>1001637</v>
      </c>
      <c r="B79" t="s">
        <v>763</v>
      </c>
      <c r="C79" t="s">
        <v>764</v>
      </c>
      <c r="D79" t="s">
        <v>765</v>
      </c>
      <c r="E79" t="s">
        <v>351</v>
      </c>
      <c r="F79" t="s">
        <v>766</v>
      </c>
      <c r="G79" t="s">
        <v>767</v>
      </c>
      <c r="H79" t="s">
        <v>768</v>
      </c>
      <c r="I79" s="23">
        <v>42.14</v>
      </c>
      <c r="J79" s="23">
        <v>-89.084999999999994</v>
      </c>
      <c r="K79">
        <v>562212</v>
      </c>
      <c r="L79" t="s">
        <v>355</v>
      </c>
      <c r="M79" t="s">
        <v>307</v>
      </c>
      <c r="N79" s="49">
        <v>184687.6</v>
      </c>
      <c r="O79" s="49">
        <v>156829.20000000001</v>
      </c>
      <c r="P79" s="49">
        <v>121900.95</v>
      </c>
      <c r="Q79" s="49">
        <v>133228.6</v>
      </c>
      <c r="R79" s="49">
        <v>168657.45</v>
      </c>
      <c r="S79" s="49">
        <v>113312.9</v>
      </c>
      <c r="T79" s="49">
        <v>105230.3</v>
      </c>
      <c r="U79" s="49">
        <v>138458.4</v>
      </c>
      <c r="V79" s="49">
        <v>78595.899999999994</v>
      </c>
    </row>
    <row r="80" spans="1:22" x14ac:dyDescent="0.3">
      <c r="A80">
        <v>1001843</v>
      </c>
      <c r="B80" t="s">
        <v>769</v>
      </c>
      <c r="C80" t="s">
        <v>770</v>
      </c>
      <c r="D80" t="s">
        <v>771</v>
      </c>
      <c r="E80" t="s">
        <v>380</v>
      </c>
      <c r="F80" t="s">
        <v>772</v>
      </c>
      <c r="G80" t="s">
        <v>773</v>
      </c>
      <c r="H80" t="s">
        <v>774</v>
      </c>
      <c r="I80" s="23">
        <v>45.249490000000002</v>
      </c>
      <c r="J80" s="23">
        <v>-93.874880000000005</v>
      </c>
      <c r="K80">
        <v>562212</v>
      </c>
      <c r="L80" t="s">
        <v>355</v>
      </c>
      <c r="M80" t="s">
        <v>307</v>
      </c>
      <c r="N80" s="49">
        <v>4994.8</v>
      </c>
      <c r="O80" s="49">
        <v>5509.45</v>
      </c>
      <c r="P80" s="49">
        <v>5552.95</v>
      </c>
      <c r="Q80" s="49">
        <v>5955.65</v>
      </c>
      <c r="R80" s="49">
        <v>5997</v>
      </c>
      <c r="S80" s="49">
        <v>6501.55</v>
      </c>
      <c r="T80" s="49">
        <v>8370.6</v>
      </c>
      <c r="U80" s="49">
        <v>10355.35</v>
      </c>
      <c r="V80" s="49">
        <v>14213.45</v>
      </c>
    </row>
    <row r="81" spans="1:22" x14ac:dyDescent="0.3">
      <c r="A81">
        <v>1006964</v>
      </c>
      <c r="B81" t="s">
        <v>775</v>
      </c>
      <c r="C81" t="s">
        <v>776</v>
      </c>
      <c r="D81" t="s">
        <v>777</v>
      </c>
      <c r="E81" t="s">
        <v>393</v>
      </c>
      <c r="F81" t="s">
        <v>778</v>
      </c>
      <c r="G81" t="s">
        <v>779</v>
      </c>
      <c r="H81" t="s">
        <v>780</v>
      </c>
      <c r="I81" s="23">
        <v>44.837533999999998</v>
      </c>
      <c r="J81" s="23">
        <v>-91.367143999999996</v>
      </c>
      <c r="K81">
        <v>562212</v>
      </c>
      <c r="L81" t="s">
        <v>355</v>
      </c>
      <c r="M81" t="s">
        <v>307</v>
      </c>
      <c r="N81" s="49">
        <v>18097.3</v>
      </c>
      <c r="O81" s="49">
        <v>23121.35</v>
      </c>
      <c r="P81" s="49">
        <v>31396.2</v>
      </c>
      <c r="Q81" s="49">
        <v>31011</v>
      </c>
      <c r="R81" s="49">
        <v>35316.949999999997</v>
      </c>
      <c r="S81" s="49">
        <v>28881.05</v>
      </c>
      <c r="T81" s="49">
        <v>44907.25</v>
      </c>
      <c r="U81" s="49">
        <v>50850.6</v>
      </c>
      <c r="V81" s="49">
        <v>54682.6</v>
      </c>
    </row>
    <row r="82" spans="1:22" x14ac:dyDescent="0.3">
      <c r="A82">
        <v>1006963</v>
      </c>
      <c r="B82" t="s">
        <v>781</v>
      </c>
      <c r="C82" t="s">
        <v>782</v>
      </c>
      <c r="D82" t="s">
        <v>399</v>
      </c>
      <c r="E82" t="s">
        <v>351</v>
      </c>
      <c r="F82" t="s">
        <v>783</v>
      </c>
      <c r="G82" t="s">
        <v>784</v>
      </c>
      <c r="H82" t="s">
        <v>756</v>
      </c>
      <c r="I82" s="23">
        <v>39.822265999999999</v>
      </c>
      <c r="J82" s="23">
        <v>-89.043754000000007</v>
      </c>
      <c r="K82">
        <v>562212</v>
      </c>
      <c r="L82" t="s">
        <v>355</v>
      </c>
      <c r="M82" t="s">
        <v>307</v>
      </c>
      <c r="N82" s="49">
        <v>29269.75</v>
      </c>
      <c r="O82" s="49">
        <v>34028.199999999997</v>
      </c>
      <c r="P82" s="49">
        <v>49066.45</v>
      </c>
      <c r="Q82" s="49">
        <v>43782.65</v>
      </c>
      <c r="R82" s="49">
        <v>28856.799999999999</v>
      </c>
      <c r="S82" s="49">
        <v>43911</v>
      </c>
      <c r="T82" s="49">
        <v>46213.599999999999</v>
      </c>
      <c r="U82" s="49">
        <v>42936.6</v>
      </c>
      <c r="V82" s="49">
        <v>53378.1</v>
      </c>
    </row>
    <row r="83" spans="1:22" x14ac:dyDescent="0.3">
      <c r="A83">
        <v>1005985</v>
      </c>
      <c r="B83" t="s">
        <v>785</v>
      </c>
      <c r="C83" t="s">
        <v>786</v>
      </c>
      <c r="D83" t="s">
        <v>787</v>
      </c>
      <c r="E83" t="s">
        <v>351</v>
      </c>
      <c r="F83" t="s">
        <v>788</v>
      </c>
      <c r="G83" t="s">
        <v>789</v>
      </c>
      <c r="H83" t="s">
        <v>522</v>
      </c>
      <c r="I83" s="23">
        <v>42.483241999999997</v>
      </c>
      <c r="J83" s="23">
        <v>-87.873878000000005</v>
      </c>
      <c r="K83">
        <v>562212</v>
      </c>
      <c r="L83" t="s">
        <v>355</v>
      </c>
      <c r="M83" t="s">
        <v>307</v>
      </c>
      <c r="N83" s="49">
        <v>62898.7</v>
      </c>
      <c r="O83" s="49">
        <v>58994.15</v>
      </c>
      <c r="P83" s="49">
        <v>47409.45</v>
      </c>
      <c r="Q83" s="49">
        <v>65548.3</v>
      </c>
      <c r="R83" s="49">
        <v>36712.300000000003</v>
      </c>
      <c r="S83" s="49">
        <v>62158.35</v>
      </c>
      <c r="T83" s="49">
        <v>52672.25</v>
      </c>
      <c r="U83" s="49">
        <v>69451.399999999994</v>
      </c>
      <c r="V83" s="49">
        <v>80350.350000000006</v>
      </c>
    </row>
    <row r="84" spans="1:22" x14ac:dyDescent="0.3">
      <c r="A84">
        <v>1000627</v>
      </c>
      <c r="B84" t="s">
        <v>790</v>
      </c>
      <c r="C84" t="s">
        <v>791</v>
      </c>
      <c r="D84" t="s">
        <v>792</v>
      </c>
      <c r="E84" t="s">
        <v>793</v>
      </c>
      <c r="F84" t="s">
        <v>794</v>
      </c>
      <c r="G84" t="s">
        <v>795</v>
      </c>
      <c r="H84" t="s">
        <v>796</v>
      </c>
      <c r="I84" s="23">
        <v>37.33963</v>
      </c>
      <c r="J84" s="23">
        <v>-77.288399999999996</v>
      </c>
      <c r="K84">
        <v>325211</v>
      </c>
      <c r="L84" t="s">
        <v>28</v>
      </c>
      <c r="M84" t="s">
        <v>315</v>
      </c>
      <c r="N84" s="49">
        <v>60337.411999999997</v>
      </c>
      <c r="O84" s="49">
        <v>54836.588000000003</v>
      </c>
      <c r="P84" s="49">
        <v>58554.38</v>
      </c>
      <c r="Q84" s="49">
        <v>58711.368000000002</v>
      </c>
      <c r="R84" s="49">
        <v>49418.095999999998</v>
      </c>
      <c r="S84" s="49">
        <v>46014.576000000001</v>
      </c>
      <c r="T84" s="49">
        <v>45318.777999999998</v>
      </c>
      <c r="U84" s="49">
        <v>40862.796000000002</v>
      </c>
      <c r="V84" s="49">
        <v>40021.946000000004</v>
      </c>
    </row>
    <row r="85" spans="1:22" x14ac:dyDescent="0.3">
      <c r="A85">
        <v>1000630</v>
      </c>
      <c r="B85" t="s">
        <v>797</v>
      </c>
      <c r="C85" t="s">
        <v>798</v>
      </c>
      <c r="D85" t="s">
        <v>799</v>
      </c>
      <c r="E85" t="s">
        <v>793</v>
      </c>
      <c r="F85" t="s">
        <v>800</v>
      </c>
      <c r="G85" t="s">
        <v>801</v>
      </c>
      <c r="H85" t="s">
        <v>802</v>
      </c>
      <c r="I85" s="23">
        <v>37.1815</v>
      </c>
      <c r="J85" s="23">
        <v>-77.162099999999995</v>
      </c>
      <c r="K85">
        <v>325199</v>
      </c>
      <c r="L85" t="s">
        <v>803</v>
      </c>
      <c r="M85" t="s">
        <v>804</v>
      </c>
      <c r="N85" s="49">
        <v>1241380.064</v>
      </c>
      <c r="O85" s="49">
        <v>995690.3</v>
      </c>
      <c r="P85" s="49">
        <v>1040591.29</v>
      </c>
      <c r="Q85" s="49">
        <v>958521.87600000005</v>
      </c>
      <c r="R85" s="49">
        <v>974277.28799999994</v>
      </c>
      <c r="S85" s="49">
        <v>1054912.6299999999</v>
      </c>
      <c r="T85" s="49">
        <v>1115670.5060000001</v>
      </c>
      <c r="U85" s="49">
        <v>1151345.3799999999</v>
      </c>
      <c r="V85" s="49">
        <v>999354.41599999997</v>
      </c>
    </row>
    <row r="86" spans="1:22" x14ac:dyDescent="0.3">
      <c r="A86">
        <v>1005310</v>
      </c>
      <c r="B86" t="s">
        <v>805</v>
      </c>
      <c r="C86" t="s">
        <v>806</v>
      </c>
      <c r="D86" t="s">
        <v>807</v>
      </c>
      <c r="E86" t="s">
        <v>526</v>
      </c>
      <c r="F86" t="s">
        <v>808</v>
      </c>
      <c r="G86" t="s">
        <v>809</v>
      </c>
      <c r="H86" t="s">
        <v>810</v>
      </c>
      <c r="I86" s="23">
        <v>17.9451</v>
      </c>
      <c r="J86" s="23">
        <v>-66.150300000000001</v>
      </c>
      <c r="K86">
        <v>221112</v>
      </c>
      <c r="L86" t="s">
        <v>28</v>
      </c>
      <c r="M86" t="s">
        <v>336</v>
      </c>
      <c r="N86" s="49">
        <v>4455499.0920000002</v>
      </c>
      <c r="O86" s="49">
        <v>3079369.9180000001</v>
      </c>
      <c r="P86" s="49">
        <v>2478454.0720000002</v>
      </c>
      <c r="Q86" s="49">
        <v>3949680.5019999999</v>
      </c>
      <c r="R86" s="49">
        <v>3433759.1359999999</v>
      </c>
      <c r="S86" s="49">
        <v>3732438.3760000002</v>
      </c>
      <c r="T86" s="49">
        <v>3692531.4419999998</v>
      </c>
      <c r="U86" s="49">
        <v>3459977.7080000001</v>
      </c>
      <c r="V86" s="49">
        <v>3682689.1340000001</v>
      </c>
    </row>
    <row r="87" spans="1:22" x14ac:dyDescent="0.3">
      <c r="A87">
        <v>1001444</v>
      </c>
      <c r="B87" t="s">
        <v>811</v>
      </c>
      <c r="C87" t="s">
        <v>812</v>
      </c>
      <c r="D87" t="s">
        <v>813</v>
      </c>
      <c r="E87" t="s">
        <v>323</v>
      </c>
      <c r="F87" t="s">
        <v>814</v>
      </c>
      <c r="G87" t="s">
        <v>815</v>
      </c>
      <c r="H87" t="s">
        <v>816</v>
      </c>
      <c r="I87" s="23">
        <v>33.768799999999999</v>
      </c>
      <c r="J87" s="23">
        <v>-118.1009</v>
      </c>
      <c r="K87">
        <v>221112</v>
      </c>
      <c r="L87" t="s">
        <v>335</v>
      </c>
      <c r="M87" t="s">
        <v>336</v>
      </c>
      <c r="N87" s="49">
        <v>531900.47199999995</v>
      </c>
      <c r="O87" s="49">
        <v>686655.25600000005</v>
      </c>
      <c r="P87" s="49">
        <v>591937.05599999998</v>
      </c>
      <c r="Q87" s="49">
        <v>599958.87600000005</v>
      </c>
      <c r="R87" s="49">
        <v>684931.61199999996</v>
      </c>
      <c r="S87" s="49">
        <v>841011.83200000005</v>
      </c>
      <c r="T87" s="49">
        <v>895173.73199999996</v>
      </c>
      <c r="U87" s="49">
        <v>949253.83600000001</v>
      </c>
      <c r="V87" s="49">
        <v>693852.34400000004</v>
      </c>
    </row>
    <row r="88" spans="1:22" x14ac:dyDescent="0.3">
      <c r="A88">
        <v>1001222</v>
      </c>
      <c r="B88" t="s">
        <v>817</v>
      </c>
      <c r="C88" t="s">
        <v>818</v>
      </c>
      <c r="D88" t="s">
        <v>819</v>
      </c>
      <c r="E88" t="s">
        <v>447</v>
      </c>
      <c r="F88" t="s">
        <v>820</v>
      </c>
      <c r="G88" t="s">
        <v>821</v>
      </c>
      <c r="H88" t="s">
        <v>822</v>
      </c>
      <c r="I88" s="23">
        <v>40.655799999999999</v>
      </c>
      <c r="J88" s="23">
        <v>-80.355599999999995</v>
      </c>
      <c r="K88">
        <v>221112</v>
      </c>
      <c r="L88" t="s">
        <v>30</v>
      </c>
      <c r="M88" t="s">
        <v>336</v>
      </c>
      <c r="R88" s="49">
        <v>27740.132000000001</v>
      </c>
      <c r="S88" s="49">
        <v>119152.022</v>
      </c>
      <c r="T88" s="49">
        <v>146902.97399999999</v>
      </c>
      <c r="U88" s="49">
        <v>1256796.9720000001</v>
      </c>
      <c r="V88" s="49">
        <v>1180662.034</v>
      </c>
    </row>
    <row r="89" spans="1:22" x14ac:dyDescent="0.3">
      <c r="A89">
        <v>1000281</v>
      </c>
      <c r="B89" t="s">
        <v>823</v>
      </c>
      <c r="C89" t="s">
        <v>824</v>
      </c>
      <c r="D89" t="s">
        <v>825</v>
      </c>
      <c r="E89" t="s">
        <v>303</v>
      </c>
      <c r="F89" t="s">
        <v>826</v>
      </c>
      <c r="G89" t="s">
        <v>827</v>
      </c>
      <c r="H89" t="s">
        <v>828</v>
      </c>
      <c r="I89" s="23">
        <v>29.719200000000001</v>
      </c>
      <c r="J89" s="23">
        <v>-95.227800000000002</v>
      </c>
      <c r="K89">
        <v>221119</v>
      </c>
      <c r="L89" t="s">
        <v>30</v>
      </c>
      <c r="M89" t="s">
        <v>336</v>
      </c>
      <c r="S89" s="49">
        <v>0</v>
      </c>
      <c r="T89" s="49">
        <v>145875.022</v>
      </c>
      <c r="U89" s="49">
        <v>81640.376000000004</v>
      </c>
      <c r="V89" s="49">
        <v>0</v>
      </c>
    </row>
    <row r="90" spans="1:22" x14ac:dyDescent="0.3">
      <c r="A90">
        <v>1005972</v>
      </c>
      <c r="B90" t="s">
        <v>829</v>
      </c>
      <c r="C90" t="s">
        <v>830</v>
      </c>
      <c r="D90" t="s">
        <v>831</v>
      </c>
      <c r="E90" t="s">
        <v>832</v>
      </c>
      <c r="F90" t="s">
        <v>833</v>
      </c>
      <c r="G90" t="s">
        <v>834</v>
      </c>
      <c r="H90" t="s">
        <v>835</v>
      </c>
      <c r="I90" s="23">
        <v>21.301221999999999</v>
      </c>
      <c r="J90" s="23">
        <v>-158.10730599999999</v>
      </c>
      <c r="K90">
        <v>221112</v>
      </c>
      <c r="L90" t="s">
        <v>28</v>
      </c>
      <c r="M90" t="s">
        <v>336</v>
      </c>
      <c r="N90" s="49">
        <v>1309102.42</v>
      </c>
      <c r="O90" s="49">
        <v>1287782.31</v>
      </c>
      <c r="P90" s="49">
        <v>1473806.46</v>
      </c>
      <c r="Q90" s="49">
        <v>1930487.7720000001</v>
      </c>
      <c r="R90" s="49">
        <v>1643792.706</v>
      </c>
      <c r="S90" s="49">
        <v>1767528.436</v>
      </c>
      <c r="T90" s="49">
        <v>1686962.128</v>
      </c>
      <c r="U90" s="49">
        <v>1824245.5279999999</v>
      </c>
      <c r="V90" s="49">
        <v>1681827.486</v>
      </c>
    </row>
    <row r="91" spans="1:22" x14ac:dyDescent="0.3">
      <c r="A91">
        <v>1001447</v>
      </c>
      <c r="B91" t="s">
        <v>836</v>
      </c>
      <c r="C91" t="s">
        <v>837</v>
      </c>
      <c r="D91" t="s">
        <v>838</v>
      </c>
      <c r="E91" t="s">
        <v>323</v>
      </c>
      <c r="F91" t="s">
        <v>839</v>
      </c>
      <c r="G91" t="s">
        <v>840</v>
      </c>
      <c r="H91" t="s">
        <v>841</v>
      </c>
      <c r="I91" s="23">
        <v>33.643599999999999</v>
      </c>
      <c r="J91" s="23">
        <v>-117.97880000000001</v>
      </c>
      <c r="K91">
        <v>221112</v>
      </c>
      <c r="L91" t="s">
        <v>335</v>
      </c>
      <c r="M91" t="s">
        <v>336</v>
      </c>
      <c r="N91" s="49">
        <v>255988.948</v>
      </c>
      <c r="O91" s="49">
        <v>201661.552</v>
      </c>
      <c r="P91" s="49">
        <v>256547.5</v>
      </c>
      <c r="Q91" s="49">
        <v>298418.24400000001</v>
      </c>
      <c r="R91" s="49">
        <v>432232.94799999997</v>
      </c>
      <c r="S91" s="49">
        <v>530032.63600000006</v>
      </c>
      <c r="T91" s="49">
        <v>498432.85200000001</v>
      </c>
      <c r="U91" s="49">
        <v>693421.48</v>
      </c>
      <c r="V91" s="49">
        <v>661647.94799999997</v>
      </c>
    </row>
    <row r="92" spans="1:22" x14ac:dyDescent="0.3">
      <c r="A92">
        <v>1001450</v>
      </c>
      <c r="B92" t="s">
        <v>842</v>
      </c>
      <c r="C92" t="s">
        <v>843</v>
      </c>
      <c r="D92" t="s">
        <v>844</v>
      </c>
      <c r="E92" t="s">
        <v>323</v>
      </c>
      <c r="F92" t="s">
        <v>845</v>
      </c>
      <c r="G92" t="s">
        <v>846</v>
      </c>
      <c r="H92" t="s">
        <v>816</v>
      </c>
      <c r="I92" s="23">
        <v>33.8504</v>
      </c>
      <c r="J92" s="23">
        <v>-118.395</v>
      </c>
      <c r="K92">
        <v>221112</v>
      </c>
      <c r="L92" t="s">
        <v>30</v>
      </c>
      <c r="M92" t="s">
        <v>336</v>
      </c>
      <c r="N92" s="49">
        <v>171792.81200000001</v>
      </c>
      <c r="O92" s="49">
        <v>194694.98</v>
      </c>
      <c r="P92" s="49">
        <v>352462.04399999999</v>
      </c>
      <c r="Q92" s="49">
        <v>213419.06</v>
      </c>
      <c r="R92" s="49">
        <v>318386.96799999999</v>
      </c>
      <c r="S92" s="49">
        <v>177465.29199999999</v>
      </c>
      <c r="T92" s="49">
        <v>223221.72399999999</v>
      </c>
      <c r="U92" s="49">
        <v>409497.13199999998</v>
      </c>
      <c r="V92" s="49">
        <v>314013.49599999998</v>
      </c>
    </row>
    <row r="93" spans="1:22" x14ac:dyDescent="0.3">
      <c r="A93">
        <v>1001223</v>
      </c>
      <c r="B93" t="s">
        <v>847</v>
      </c>
      <c r="C93" t="s">
        <v>848</v>
      </c>
      <c r="D93" t="s">
        <v>849</v>
      </c>
      <c r="E93" t="s">
        <v>556</v>
      </c>
      <c r="F93" t="s">
        <v>850</v>
      </c>
      <c r="G93" t="s">
        <v>851</v>
      </c>
      <c r="H93" t="s">
        <v>852</v>
      </c>
      <c r="I93" s="23">
        <v>39.5944</v>
      </c>
      <c r="J93" s="23">
        <v>-78.745599999999996</v>
      </c>
      <c r="K93">
        <v>221112</v>
      </c>
      <c r="L93" t="s">
        <v>853</v>
      </c>
      <c r="M93" t="s">
        <v>854</v>
      </c>
      <c r="N93" s="49">
        <v>1226185.3319999999</v>
      </c>
      <c r="O93" s="49">
        <v>1212774.4920000001</v>
      </c>
      <c r="P93" s="49">
        <v>1233626.17</v>
      </c>
      <c r="Q93" s="49">
        <v>1091102.5819999999</v>
      </c>
      <c r="R93" s="49">
        <v>1324825.0179999999</v>
      </c>
      <c r="S93" s="49">
        <v>1367442.996</v>
      </c>
      <c r="T93" s="49">
        <v>1482156.4339999999</v>
      </c>
      <c r="U93" s="49">
        <v>1408065.392</v>
      </c>
      <c r="V93" s="49">
        <v>1487364.736</v>
      </c>
    </row>
    <row r="94" spans="1:22" x14ac:dyDescent="0.3">
      <c r="A94">
        <v>1003853</v>
      </c>
      <c r="B94" t="s">
        <v>855</v>
      </c>
      <c r="C94" t="s">
        <v>856</v>
      </c>
      <c r="D94" t="s">
        <v>857</v>
      </c>
      <c r="E94" t="s">
        <v>351</v>
      </c>
      <c r="F94" t="s">
        <v>858</v>
      </c>
      <c r="G94" t="s">
        <v>859</v>
      </c>
      <c r="H94" t="s">
        <v>705</v>
      </c>
      <c r="I94" s="23">
        <v>38.602631000000002</v>
      </c>
      <c r="J94" s="23">
        <v>-90.167496</v>
      </c>
      <c r="K94">
        <v>324191</v>
      </c>
      <c r="L94" t="s">
        <v>28</v>
      </c>
      <c r="M94" t="s">
        <v>102</v>
      </c>
      <c r="N94" s="49">
        <v>51203.207999999999</v>
      </c>
      <c r="O94" s="49">
        <v>50153.512000000002</v>
      </c>
      <c r="P94" s="49">
        <v>49646.612000000001</v>
      </c>
      <c r="Q94" s="49">
        <v>48641.415999999997</v>
      </c>
      <c r="R94" s="49">
        <v>49461.264000000003</v>
      </c>
      <c r="S94" s="49">
        <v>50470.76</v>
      </c>
      <c r="T94" s="49">
        <v>45603.127999999997</v>
      </c>
      <c r="U94" s="49">
        <v>41473.743999999999</v>
      </c>
      <c r="V94" s="49">
        <v>44437.031999999999</v>
      </c>
    </row>
    <row r="95" spans="1:22" x14ac:dyDescent="0.3">
      <c r="A95">
        <v>1007551</v>
      </c>
      <c r="B95" t="s">
        <v>860</v>
      </c>
      <c r="C95" t="s">
        <v>861</v>
      </c>
      <c r="D95" t="s">
        <v>862</v>
      </c>
      <c r="E95" t="s">
        <v>331</v>
      </c>
      <c r="F95" t="s">
        <v>863</v>
      </c>
      <c r="G95" t="s">
        <v>864</v>
      </c>
      <c r="H95" t="s">
        <v>865</v>
      </c>
      <c r="I95" s="23">
        <v>44.7258</v>
      </c>
      <c r="J95" s="23">
        <v>-75.441699999999997</v>
      </c>
      <c r="K95">
        <v>221112</v>
      </c>
      <c r="L95" t="s">
        <v>335</v>
      </c>
      <c r="M95" t="s">
        <v>336</v>
      </c>
      <c r="N95" s="49">
        <v>8452.9680000000008</v>
      </c>
      <c r="O95" s="49">
        <v>8596.0679999999993</v>
      </c>
      <c r="P95" s="49">
        <v>8104.12</v>
      </c>
      <c r="Q95" s="49">
        <v>8417.3680000000004</v>
      </c>
      <c r="R95" s="49">
        <v>9454.4639999999999</v>
      </c>
      <c r="S95" s="49">
        <v>9323.5640000000003</v>
      </c>
      <c r="T95" s="49">
        <v>9405</v>
      </c>
      <c r="U95" s="49">
        <v>9060.4</v>
      </c>
      <c r="V95" s="49">
        <v>10524.6</v>
      </c>
    </row>
    <row r="96" spans="1:22" x14ac:dyDescent="0.3">
      <c r="A96">
        <v>1002069</v>
      </c>
      <c r="B96" t="s">
        <v>866</v>
      </c>
      <c r="C96" t="s">
        <v>867</v>
      </c>
      <c r="D96" t="s">
        <v>868</v>
      </c>
      <c r="E96" t="s">
        <v>569</v>
      </c>
      <c r="F96" t="s">
        <v>869</v>
      </c>
      <c r="G96" t="s">
        <v>870</v>
      </c>
      <c r="H96" t="s">
        <v>871</v>
      </c>
      <c r="I96" s="23">
        <v>43.101019999999998</v>
      </c>
      <c r="J96" s="23">
        <v>-94.65419</v>
      </c>
      <c r="K96">
        <v>311224</v>
      </c>
      <c r="L96" t="s">
        <v>28</v>
      </c>
      <c r="M96" t="s">
        <v>315</v>
      </c>
      <c r="N96" s="49">
        <v>25308.804</v>
      </c>
      <c r="O96" s="49">
        <v>24158.66</v>
      </c>
      <c r="P96" s="49">
        <v>23269.511999999999</v>
      </c>
      <c r="Q96" s="49">
        <v>22163.916000000001</v>
      </c>
      <c r="R96" s="49">
        <v>25088.155999999999</v>
      </c>
    </row>
    <row r="97" spans="1:22" x14ac:dyDescent="0.3">
      <c r="A97">
        <v>1002070</v>
      </c>
      <c r="B97" t="s">
        <v>872</v>
      </c>
      <c r="C97" t="s">
        <v>873</v>
      </c>
      <c r="D97" t="s">
        <v>874</v>
      </c>
      <c r="E97" t="s">
        <v>569</v>
      </c>
      <c r="F97" t="s">
        <v>875</v>
      </c>
      <c r="G97" t="s">
        <v>876</v>
      </c>
      <c r="H97" t="s">
        <v>877</v>
      </c>
      <c r="I97" s="23">
        <v>41.920794000000001</v>
      </c>
      <c r="J97" s="23">
        <v>-95.070791</v>
      </c>
      <c r="K97">
        <v>311224</v>
      </c>
      <c r="L97" t="s">
        <v>28</v>
      </c>
      <c r="M97" t="s">
        <v>315</v>
      </c>
      <c r="N97" s="49">
        <v>20867.671999999999</v>
      </c>
      <c r="O97" s="49">
        <v>21352.82</v>
      </c>
      <c r="P97" s="49">
        <v>18791.88</v>
      </c>
      <c r="Q97" s="49">
        <v>17900.031999999999</v>
      </c>
      <c r="R97" s="49">
        <v>18891.928</v>
      </c>
      <c r="S97" s="49">
        <v>17380.925999999999</v>
      </c>
      <c r="T97" s="49">
        <v>25221.954000000002</v>
      </c>
      <c r="U97" s="49">
        <v>26736.400000000001</v>
      </c>
    </row>
    <row r="98" spans="1:22" x14ac:dyDescent="0.3">
      <c r="A98">
        <v>1006054</v>
      </c>
      <c r="B98" t="s">
        <v>878</v>
      </c>
      <c r="C98" t="s">
        <v>879</v>
      </c>
      <c r="D98" t="s">
        <v>880</v>
      </c>
      <c r="E98" t="s">
        <v>569</v>
      </c>
      <c r="F98" t="s">
        <v>881</v>
      </c>
      <c r="G98" t="s">
        <v>882</v>
      </c>
      <c r="H98" t="s">
        <v>774</v>
      </c>
      <c r="I98" s="23">
        <v>42.668610000000001</v>
      </c>
      <c r="J98" s="23">
        <v>-93.903329999999997</v>
      </c>
      <c r="K98">
        <v>311224</v>
      </c>
      <c r="L98" t="s">
        <v>28</v>
      </c>
      <c r="M98" t="s">
        <v>315</v>
      </c>
      <c r="N98" s="49">
        <v>68459.474000000002</v>
      </c>
      <c r="O98" s="49">
        <v>105532.06200000001</v>
      </c>
      <c r="P98" s="49">
        <v>108347.058</v>
      </c>
      <c r="Q98" s="49">
        <v>129447.302</v>
      </c>
      <c r="R98" s="49">
        <v>131086.09599999999</v>
      </c>
      <c r="S98" s="49">
        <v>127059.26</v>
      </c>
      <c r="T98" s="49">
        <v>116196.52</v>
      </c>
      <c r="U98" s="49">
        <v>159888.51</v>
      </c>
      <c r="V98" s="49">
        <v>159666.15599999999</v>
      </c>
    </row>
    <row r="99" spans="1:22" x14ac:dyDescent="0.3">
      <c r="A99">
        <v>1002408</v>
      </c>
      <c r="B99" t="s">
        <v>883</v>
      </c>
      <c r="C99" t="s">
        <v>884</v>
      </c>
      <c r="D99" t="s">
        <v>885</v>
      </c>
      <c r="E99" t="s">
        <v>569</v>
      </c>
      <c r="F99" t="s">
        <v>886</v>
      </c>
      <c r="G99" t="s">
        <v>887</v>
      </c>
      <c r="H99" t="s">
        <v>888</v>
      </c>
      <c r="I99" s="23">
        <v>43.182248000000001</v>
      </c>
      <c r="J99" s="23">
        <v>-95.856177000000002</v>
      </c>
      <c r="K99">
        <v>311224</v>
      </c>
      <c r="L99" t="s">
        <v>28</v>
      </c>
      <c r="M99" t="s">
        <v>315</v>
      </c>
      <c r="N99" s="49">
        <v>27399.495999999999</v>
      </c>
      <c r="O99" s="49">
        <v>27545.096000000001</v>
      </c>
      <c r="P99" s="49">
        <v>26328.9</v>
      </c>
      <c r="Q99" s="49">
        <v>25410.204000000002</v>
      </c>
    </row>
    <row r="100" spans="1:22" x14ac:dyDescent="0.3">
      <c r="A100">
        <v>1002291</v>
      </c>
      <c r="B100" t="s">
        <v>889</v>
      </c>
      <c r="C100" t="s">
        <v>890</v>
      </c>
      <c r="D100" t="s">
        <v>891</v>
      </c>
      <c r="E100" t="s">
        <v>380</v>
      </c>
      <c r="F100" t="s">
        <v>892</v>
      </c>
      <c r="G100" t="s">
        <v>893</v>
      </c>
      <c r="H100" t="s">
        <v>894</v>
      </c>
      <c r="I100" s="23">
        <v>44.932650000000002</v>
      </c>
      <c r="J100" s="23">
        <v>-96.056490999999994</v>
      </c>
      <c r="K100">
        <v>311224</v>
      </c>
      <c r="L100" t="s">
        <v>28</v>
      </c>
      <c r="M100" t="s">
        <v>315</v>
      </c>
      <c r="N100" s="49">
        <v>42325.64</v>
      </c>
      <c r="O100" s="49">
        <v>36194.563999999998</v>
      </c>
      <c r="P100" s="49">
        <v>34376.92</v>
      </c>
      <c r="Q100" s="49">
        <v>33267.423999999999</v>
      </c>
      <c r="R100" s="49">
        <v>32544.727999999999</v>
      </c>
      <c r="S100" s="49">
        <v>32785.705999999998</v>
      </c>
      <c r="T100" s="49">
        <v>24991.556</v>
      </c>
      <c r="U100" s="49">
        <v>22220.12</v>
      </c>
      <c r="V100" s="49">
        <v>23533.72</v>
      </c>
    </row>
    <row r="101" spans="1:22" x14ac:dyDescent="0.3">
      <c r="A101">
        <v>1007333</v>
      </c>
      <c r="B101" t="s">
        <v>895</v>
      </c>
      <c r="C101" t="s">
        <v>896</v>
      </c>
      <c r="D101" t="s">
        <v>897</v>
      </c>
      <c r="E101" t="s">
        <v>311</v>
      </c>
      <c r="F101" t="s">
        <v>898</v>
      </c>
      <c r="G101" t="s">
        <v>899</v>
      </c>
      <c r="H101" t="s">
        <v>900</v>
      </c>
      <c r="I101" s="23">
        <v>37.70035</v>
      </c>
      <c r="J101" s="23">
        <v>-84.268460000000005</v>
      </c>
      <c r="K101">
        <v>327211</v>
      </c>
      <c r="L101" t="s">
        <v>375</v>
      </c>
      <c r="M101" t="s">
        <v>376</v>
      </c>
      <c r="N101" s="49">
        <v>94867.691999999995</v>
      </c>
      <c r="O101" s="49">
        <v>80102</v>
      </c>
      <c r="P101" s="49">
        <v>187268.05799999999</v>
      </c>
      <c r="Q101" s="49">
        <v>169184.144</v>
      </c>
      <c r="R101" s="49">
        <v>130879.048</v>
      </c>
      <c r="S101" s="49">
        <v>69030.127999999997</v>
      </c>
      <c r="T101" s="49">
        <v>90720.635999999999</v>
      </c>
      <c r="U101" s="49">
        <v>132033</v>
      </c>
      <c r="V101" s="49">
        <v>101820.592</v>
      </c>
    </row>
    <row r="102" spans="1:22" x14ac:dyDescent="0.3">
      <c r="A102">
        <v>1004631</v>
      </c>
      <c r="B102" t="s">
        <v>901</v>
      </c>
      <c r="C102" t="s">
        <v>902</v>
      </c>
      <c r="D102" t="s">
        <v>903</v>
      </c>
      <c r="E102" t="s">
        <v>542</v>
      </c>
      <c r="F102" t="s">
        <v>904</v>
      </c>
      <c r="G102" t="s">
        <v>905</v>
      </c>
      <c r="H102" t="s">
        <v>906</v>
      </c>
      <c r="I102" s="23">
        <v>38.758671</v>
      </c>
      <c r="J102" s="23">
        <v>-94.823410999999993</v>
      </c>
      <c r="K102">
        <v>327211</v>
      </c>
      <c r="L102" t="s">
        <v>375</v>
      </c>
      <c r="M102" t="s">
        <v>376</v>
      </c>
      <c r="N102" s="49">
        <v>103900.11599999999</v>
      </c>
      <c r="O102" s="49">
        <v>105795.10799999999</v>
      </c>
      <c r="P102" s="49">
        <v>107440.60799999999</v>
      </c>
      <c r="Q102" s="49">
        <v>106728.712</v>
      </c>
      <c r="R102" s="49">
        <v>100719.08</v>
      </c>
      <c r="S102" s="49">
        <v>98877.532000000007</v>
      </c>
      <c r="T102" s="49">
        <v>100289.076</v>
      </c>
      <c r="U102" s="49">
        <v>96834.38</v>
      </c>
      <c r="V102" s="49">
        <v>95890.428</v>
      </c>
    </row>
    <row r="103" spans="1:22" x14ac:dyDescent="0.3">
      <c r="A103">
        <v>1004472</v>
      </c>
      <c r="B103" t="s">
        <v>907</v>
      </c>
      <c r="C103" t="s">
        <v>908</v>
      </c>
      <c r="D103" t="s">
        <v>909</v>
      </c>
      <c r="E103" t="s">
        <v>676</v>
      </c>
      <c r="F103" t="s">
        <v>910</v>
      </c>
      <c r="G103" t="s">
        <v>911</v>
      </c>
      <c r="H103" t="s">
        <v>912</v>
      </c>
      <c r="I103" s="23">
        <v>36.529091000000001</v>
      </c>
      <c r="J103" s="23">
        <v>-82.547523999999996</v>
      </c>
      <c r="K103">
        <v>327211</v>
      </c>
      <c r="L103" t="s">
        <v>375</v>
      </c>
      <c r="M103" t="s">
        <v>376</v>
      </c>
      <c r="V103" s="49">
        <v>43950.116000000002</v>
      </c>
    </row>
    <row r="104" spans="1:22" x14ac:dyDescent="0.3">
      <c r="A104">
        <v>1005824</v>
      </c>
      <c r="B104" t="s">
        <v>913</v>
      </c>
      <c r="C104" t="s">
        <v>914</v>
      </c>
      <c r="D104" t="s">
        <v>915</v>
      </c>
      <c r="E104" t="s">
        <v>676</v>
      </c>
      <c r="F104" t="s">
        <v>916</v>
      </c>
      <c r="G104" t="s">
        <v>917</v>
      </c>
      <c r="H104" t="s">
        <v>918</v>
      </c>
      <c r="I104" s="23">
        <v>36.497</v>
      </c>
      <c r="J104" s="23">
        <v>-82.77946</v>
      </c>
      <c r="K104">
        <v>327211</v>
      </c>
      <c r="L104" t="s">
        <v>375</v>
      </c>
      <c r="M104" t="s">
        <v>376</v>
      </c>
      <c r="N104" s="49">
        <v>130930.10400000001</v>
      </c>
      <c r="O104" s="49">
        <v>119200.356</v>
      </c>
      <c r="P104" s="49">
        <v>133064.272</v>
      </c>
      <c r="Q104" s="49">
        <v>130185.24</v>
      </c>
      <c r="R104" s="49">
        <v>129688.14</v>
      </c>
      <c r="S104" s="49">
        <v>126933.052</v>
      </c>
      <c r="T104" s="49">
        <v>103158.5</v>
      </c>
      <c r="U104" s="49">
        <v>111224.958</v>
      </c>
      <c r="V104" s="49">
        <v>93463.44</v>
      </c>
    </row>
    <row r="105" spans="1:22" x14ac:dyDescent="0.3">
      <c r="A105">
        <v>1002067</v>
      </c>
      <c r="B105" t="s">
        <v>919</v>
      </c>
      <c r="C105" t="s">
        <v>920</v>
      </c>
      <c r="D105" t="s">
        <v>921</v>
      </c>
      <c r="E105" t="s">
        <v>922</v>
      </c>
      <c r="F105" t="s">
        <v>923</v>
      </c>
      <c r="G105" t="s">
        <v>924</v>
      </c>
      <c r="H105" t="s">
        <v>672</v>
      </c>
      <c r="I105" s="23">
        <v>40.592269999999999</v>
      </c>
      <c r="J105" s="23">
        <v>-98.339100000000002</v>
      </c>
      <c r="K105">
        <v>311224</v>
      </c>
      <c r="L105" t="s">
        <v>28</v>
      </c>
      <c r="M105" t="s">
        <v>315</v>
      </c>
      <c r="N105" s="49">
        <v>226105.372</v>
      </c>
      <c r="O105" s="49">
        <v>215933.41800000001</v>
      </c>
      <c r="P105" s="49">
        <v>199879.742</v>
      </c>
      <c r="Q105" s="49">
        <v>160396.60399999999</v>
      </c>
      <c r="R105" s="49">
        <v>153707.26800000001</v>
      </c>
      <c r="S105" s="49">
        <v>144421.916</v>
      </c>
      <c r="T105" s="49">
        <v>216147.53599999999</v>
      </c>
      <c r="U105" s="49">
        <v>243054.91200000001</v>
      </c>
      <c r="V105" s="49">
        <v>264320.02</v>
      </c>
    </row>
    <row r="106" spans="1:22" x14ac:dyDescent="0.3">
      <c r="A106">
        <v>1005284</v>
      </c>
      <c r="B106" t="s">
        <v>925</v>
      </c>
      <c r="C106" t="s">
        <v>926</v>
      </c>
      <c r="D106" t="s">
        <v>927</v>
      </c>
      <c r="E106" t="s">
        <v>380</v>
      </c>
      <c r="F106" t="s">
        <v>928</v>
      </c>
      <c r="G106" t="s">
        <v>929</v>
      </c>
      <c r="H106" t="s">
        <v>930</v>
      </c>
      <c r="I106" s="23">
        <v>43.648333000000001</v>
      </c>
      <c r="J106" s="23">
        <v>-96.224444000000005</v>
      </c>
      <c r="K106">
        <v>325199</v>
      </c>
      <c r="L106" t="s">
        <v>573</v>
      </c>
      <c r="M106" t="s">
        <v>931</v>
      </c>
      <c r="N106" s="49">
        <v>27128.198</v>
      </c>
      <c r="O106" s="49">
        <v>37588.258000000002</v>
      </c>
      <c r="P106" s="49">
        <v>39921.449999999997</v>
      </c>
      <c r="Q106" s="49">
        <v>35119.267999999996</v>
      </c>
      <c r="R106" s="49">
        <v>327.44799999999998</v>
      </c>
      <c r="S106" s="49">
        <v>29169.439999999999</v>
      </c>
      <c r="T106" s="49">
        <v>8320.768</v>
      </c>
      <c r="U106" s="49">
        <v>20053.274000000001</v>
      </c>
      <c r="V106" s="49">
        <v>39010.552000000003</v>
      </c>
    </row>
    <row r="107" spans="1:22" x14ac:dyDescent="0.3">
      <c r="A107">
        <v>1006743</v>
      </c>
      <c r="B107" t="s">
        <v>932</v>
      </c>
      <c r="C107" t="s">
        <v>933</v>
      </c>
      <c r="D107" t="s">
        <v>825</v>
      </c>
      <c r="E107" t="s">
        <v>303</v>
      </c>
      <c r="F107" t="s">
        <v>826</v>
      </c>
      <c r="G107" t="s">
        <v>934</v>
      </c>
      <c r="H107" t="s">
        <v>935</v>
      </c>
      <c r="I107" s="23">
        <v>29.740306</v>
      </c>
      <c r="J107" s="23">
        <v>-95.198443999999995</v>
      </c>
      <c r="K107">
        <v>325311</v>
      </c>
      <c r="L107" t="s">
        <v>936</v>
      </c>
      <c r="M107" t="s">
        <v>530</v>
      </c>
      <c r="U107" s="49">
        <v>2553.14</v>
      </c>
      <c r="V107" s="49">
        <v>12142.932000000001</v>
      </c>
    </row>
    <row r="108" spans="1:22" x14ac:dyDescent="0.3">
      <c r="A108">
        <v>1002380</v>
      </c>
      <c r="B108" t="s">
        <v>937</v>
      </c>
      <c r="C108" t="s">
        <v>938</v>
      </c>
      <c r="D108" t="s">
        <v>939</v>
      </c>
      <c r="E108" t="s">
        <v>303</v>
      </c>
      <c r="F108" t="s">
        <v>940</v>
      </c>
      <c r="G108" t="s">
        <v>941</v>
      </c>
      <c r="H108" t="s">
        <v>942</v>
      </c>
      <c r="I108" s="23">
        <v>35.6417</v>
      </c>
      <c r="J108" s="23">
        <v>-101.4228</v>
      </c>
      <c r="K108">
        <v>325311</v>
      </c>
      <c r="L108" t="s">
        <v>803</v>
      </c>
      <c r="M108" t="s">
        <v>804</v>
      </c>
      <c r="N108" s="49">
        <v>902306.71200000006</v>
      </c>
      <c r="O108" s="49">
        <v>1232578.78</v>
      </c>
      <c r="P108" s="49">
        <v>852522.15599999996</v>
      </c>
      <c r="Q108" s="49">
        <v>747135.88399999996</v>
      </c>
      <c r="R108" s="49">
        <v>828959.47199999995</v>
      </c>
      <c r="S108" s="49">
        <v>921696.59199999995</v>
      </c>
      <c r="T108" s="49">
        <v>888228.902</v>
      </c>
      <c r="U108" s="49">
        <v>986925.65599999996</v>
      </c>
      <c r="V108" s="49">
        <v>960401.74</v>
      </c>
    </row>
    <row r="109" spans="1:22" x14ac:dyDescent="0.3">
      <c r="A109">
        <v>1004236</v>
      </c>
      <c r="B109" t="s">
        <v>943</v>
      </c>
      <c r="C109" t="s">
        <v>944</v>
      </c>
      <c r="D109" t="s">
        <v>945</v>
      </c>
      <c r="E109" t="s">
        <v>946</v>
      </c>
      <c r="F109" t="s">
        <v>947</v>
      </c>
      <c r="G109" t="s">
        <v>948</v>
      </c>
      <c r="H109" t="s">
        <v>949</v>
      </c>
      <c r="I109" s="23">
        <v>46.165956999999999</v>
      </c>
      <c r="J109" s="23">
        <v>-119.017218</v>
      </c>
      <c r="K109">
        <v>325311</v>
      </c>
      <c r="L109" t="s">
        <v>950</v>
      </c>
      <c r="M109" t="s">
        <v>530</v>
      </c>
      <c r="N109" s="49">
        <v>145449.44</v>
      </c>
      <c r="O109" s="49">
        <v>119949.492</v>
      </c>
      <c r="P109" s="49">
        <v>144289.992</v>
      </c>
      <c r="Q109" s="49">
        <v>151370.69200000001</v>
      </c>
      <c r="R109" s="49">
        <v>155888.04399999999</v>
      </c>
      <c r="S109" s="49">
        <v>132249.14799999999</v>
      </c>
      <c r="T109" s="49">
        <v>154497.24400000001</v>
      </c>
      <c r="U109" s="49">
        <v>146925.59599999999</v>
      </c>
      <c r="V109" s="49">
        <v>110765.796</v>
      </c>
    </row>
    <row r="110" spans="1:22" x14ac:dyDescent="0.3">
      <c r="A110">
        <v>1004374</v>
      </c>
      <c r="B110" t="s">
        <v>951</v>
      </c>
      <c r="C110" t="s">
        <v>952</v>
      </c>
      <c r="D110" t="s">
        <v>953</v>
      </c>
      <c r="E110" t="s">
        <v>954</v>
      </c>
      <c r="F110" t="s">
        <v>955</v>
      </c>
      <c r="G110" t="s">
        <v>956</v>
      </c>
      <c r="H110" t="s">
        <v>957</v>
      </c>
      <c r="I110" s="23">
        <v>33.547199999999997</v>
      </c>
      <c r="J110" s="23">
        <v>-81.673410000000004</v>
      </c>
      <c r="K110">
        <v>327212</v>
      </c>
      <c r="L110" t="s">
        <v>375</v>
      </c>
      <c r="M110" t="s">
        <v>376</v>
      </c>
      <c r="S110" s="49">
        <v>8486.0280000000002</v>
      </c>
      <c r="T110" s="49">
        <v>11912.46</v>
      </c>
      <c r="U110" s="49">
        <v>12802.464</v>
      </c>
      <c r="V110" s="49">
        <v>13858.812</v>
      </c>
    </row>
    <row r="111" spans="1:22" x14ac:dyDescent="0.3">
      <c r="A111">
        <v>1006430</v>
      </c>
      <c r="B111" t="s">
        <v>958</v>
      </c>
      <c r="C111" t="s">
        <v>959</v>
      </c>
      <c r="D111" t="s">
        <v>960</v>
      </c>
      <c r="E111" t="s">
        <v>323</v>
      </c>
      <c r="F111" t="s">
        <v>961</v>
      </c>
      <c r="G111" t="s">
        <v>962</v>
      </c>
      <c r="H111" t="s">
        <v>963</v>
      </c>
      <c r="I111" s="23">
        <v>33.905833000000001</v>
      </c>
      <c r="J111" s="23">
        <v>-118.401944</v>
      </c>
      <c r="K111">
        <v>325120</v>
      </c>
      <c r="L111" t="s">
        <v>38</v>
      </c>
      <c r="M111" t="s">
        <v>530</v>
      </c>
      <c r="N111" s="49">
        <v>601812.19999999995</v>
      </c>
      <c r="O111" s="49">
        <v>574912.19999999995</v>
      </c>
      <c r="P111" s="49">
        <v>629814.30000000005</v>
      </c>
      <c r="Q111" s="49">
        <v>642976</v>
      </c>
      <c r="R111" s="49">
        <v>550717.4</v>
      </c>
      <c r="S111" s="49">
        <v>615454.5</v>
      </c>
      <c r="T111" s="49">
        <v>582787.4</v>
      </c>
      <c r="U111" s="49">
        <v>586790.80000000005</v>
      </c>
      <c r="V111" s="49">
        <v>587606.19999999995</v>
      </c>
    </row>
    <row r="112" spans="1:22" x14ac:dyDescent="0.3">
      <c r="A112">
        <v>1003724</v>
      </c>
      <c r="B112" t="s">
        <v>964</v>
      </c>
      <c r="C112" t="s">
        <v>965</v>
      </c>
      <c r="D112" t="s">
        <v>966</v>
      </c>
      <c r="E112" t="s">
        <v>303</v>
      </c>
      <c r="F112" t="s">
        <v>967</v>
      </c>
      <c r="G112" t="s">
        <v>968</v>
      </c>
      <c r="H112" t="s">
        <v>969</v>
      </c>
      <c r="I112" s="23">
        <v>27.813911000000001</v>
      </c>
      <c r="J112" s="23">
        <v>-97.472346999999999</v>
      </c>
      <c r="K112">
        <v>325120</v>
      </c>
      <c r="L112" t="s">
        <v>38</v>
      </c>
      <c r="M112" t="s">
        <v>530</v>
      </c>
      <c r="N112" s="49">
        <v>405375.2</v>
      </c>
      <c r="O112" s="49">
        <v>428722.1</v>
      </c>
      <c r="P112" s="49">
        <v>375203.2</v>
      </c>
      <c r="Q112" s="49">
        <v>447275.3</v>
      </c>
      <c r="R112" s="49">
        <v>478965.4</v>
      </c>
      <c r="S112" s="49">
        <v>398428.8</v>
      </c>
      <c r="T112" s="49">
        <v>417676.7</v>
      </c>
      <c r="U112" s="49">
        <v>427677.8</v>
      </c>
      <c r="V112" s="49">
        <v>384317</v>
      </c>
    </row>
    <row r="113" spans="1:22" x14ac:dyDescent="0.3">
      <c r="A113">
        <v>1003730</v>
      </c>
      <c r="B113" t="s">
        <v>970</v>
      </c>
      <c r="C113" t="s">
        <v>971</v>
      </c>
      <c r="D113" t="s">
        <v>972</v>
      </c>
      <c r="E113" t="s">
        <v>303</v>
      </c>
      <c r="F113" t="s">
        <v>973</v>
      </c>
      <c r="G113" t="s">
        <v>974</v>
      </c>
      <c r="H113" t="s">
        <v>975</v>
      </c>
      <c r="I113" s="23">
        <v>28.980370000000001</v>
      </c>
      <c r="J113" s="23">
        <v>-95.383960000000002</v>
      </c>
      <c r="K113">
        <v>325120</v>
      </c>
      <c r="L113" t="s">
        <v>976</v>
      </c>
      <c r="M113" t="s">
        <v>530</v>
      </c>
      <c r="N113" s="49">
        <v>204163.1</v>
      </c>
      <c r="O113" s="49">
        <v>257.3</v>
      </c>
      <c r="P113" s="49">
        <v>187348.44</v>
      </c>
      <c r="Q113" s="49">
        <v>186622.78400000001</v>
      </c>
      <c r="R113" s="49">
        <v>172195.796</v>
      </c>
      <c r="S113" s="49">
        <v>17656.376</v>
      </c>
      <c r="T113" s="49">
        <v>15132.492</v>
      </c>
      <c r="U113" s="49">
        <v>0</v>
      </c>
      <c r="V113" s="49">
        <v>0</v>
      </c>
    </row>
    <row r="114" spans="1:22" x14ac:dyDescent="0.3">
      <c r="A114">
        <v>1003780</v>
      </c>
      <c r="B114" t="s">
        <v>977</v>
      </c>
      <c r="C114" t="s">
        <v>978</v>
      </c>
      <c r="D114" t="s">
        <v>979</v>
      </c>
      <c r="E114" t="s">
        <v>303</v>
      </c>
      <c r="F114" t="s">
        <v>980</v>
      </c>
      <c r="G114" t="s">
        <v>981</v>
      </c>
      <c r="H114" t="s">
        <v>536</v>
      </c>
      <c r="I114" s="23">
        <v>29.981116</v>
      </c>
      <c r="J114" s="23">
        <v>-93.952388999999997</v>
      </c>
      <c r="K114">
        <v>325120</v>
      </c>
      <c r="L114" t="s">
        <v>28</v>
      </c>
      <c r="M114" t="s">
        <v>530</v>
      </c>
      <c r="N114" s="49">
        <v>224753.60399999999</v>
      </c>
      <c r="O114" s="49">
        <v>169491.06</v>
      </c>
      <c r="P114" s="49">
        <v>195211.56400000001</v>
      </c>
      <c r="Q114" s="49">
        <v>212344.5</v>
      </c>
      <c r="R114" s="49">
        <v>212034.25200000001</v>
      </c>
      <c r="S114" s="49">
        <v>186342.948</v>
      </c>
      <c r="T114" s="49">
        <v>206193.166</v>
      </c>
      <c r="U114" s="49">
        <v>206460.166</v>
      </c>
      <c r="V114" s="49">
        <v>208188.31599999999</v>
      </c>
    </row>
    <row r="115" spans="1:22" x14ac:dyDescent="0.3">
      <c r="A115">
        <v>1003910</v>
      </c>
      <c r="B115" t="s">
        <v>982</v>
      </c>
      <c r="C115" t="s">
        <v>983</v>
      </c>
      <c r="D115" t="s">
        <v>984</v>
      </c>
      <c r="E115" t="s">
        <v>303</v>
      </c>
      <c r="F115" t="s">
        <v>985</v>
      </c>
      <c r="G115" t="s">
        <v>986</v>
      </c>
      <c r="H115" t="s">
        <v>987</v>
      </c>
      <c r="I115" s="23">
        <v>32.447800000000001</v>
      </c>
      <c r="J115" s="23">
        <v>-94.6875</v>
      </c>
      <c r="K115">
        <v>325120</v>
      </c>
      <c r="L115" t="s">
        <v>38</v>
      </c>
      <c r="M115" t="s">
        <v>530</v>
      </c>
      <c r="N115" s="49">
        <v>421383.3</v>
      </c>
      <c r="O115" s="49">
        <v>392155.8</v>
      </c>
      <c r="P115" s="49">
        <v>440288.7</v>
      </c>
      <c r="Q115" s="49">
        <v>464314.8</v>
      </c>
      <c r="R115" s="49">
        <v>495416.2</v>
      </c>
      <c r="S115" s="49">
        <v>414291.6</v>
      </c>
      <c r="T115" s="49">
        <v>430713</v>
      </c>
      <c r="U115" s="49">
        <v>386848</v>
      </c>
      <c r="V115" s="49">
        <v>389836</v>
      </c>
    </row>
    <row r="116" spans="1:22" x14ac:dyDescent="0.3">
      <c r="A116">
        <v>1006115</v>
      </c>
      <c r="B116" t="s">
        <v>988</v>
      </c>
      <c r="C116" t="s">
        <v>989</v>
      </c>
      <c r="D116" t="s">
        <v>990</v>
      </c>
      <c r="E116" t="s">
        <v>583</v>
      </c>
      <c r="F116" t="s">
        <v>991</v>
      </c>
      <c r="G116" t="s">
        <v>992</v>
      </c>
      <c r="H116" t="s">
        <v>993</v>
      </c>
      <c r="I116" s="23">
        <v>30.210229999999999</v>
      </c>
      <c r="J116" s="23">
        <v>-90.990849999999995</v>
      </c>
      <c r="K116">
        <v>325120</v>
      </c>
      <c r="L116" t="s">
        <v>28</v>
      </c>
      <c r="M116" t="s">
        <v>530</v>
      </c>
      <c r="N116" s="49">
        <v>337135.98</v>
      </c>
      <c r="O116" s="49">
        <v>376732.13199999998</v>
      </c>
      <c r="P116" s="49">
        <v>325216.47600000002</v>
      </c>
      <c r="Q116" s="49">
        <v>434745.01199999999</v>
      </c>
      <c r="R116" s="49">
        <v>459081.67200000002</v>
      </c>
      <c r="S116" s="49">
        <v>214865.69200000001</v>
      </c>
      <c r="T116" s="49">
        <v>471190.02399999998</v>
      </c>
      <c r="U116" s="49">
        <v>459098.02</v>
      </c>
      <c r="V116" s="49">
        <v>362954.13199999998</v>
      </c>
    </row>
    <row r="117" spans="1:22" x14ac:dyDescent="0.3">
      <c r="A117">
        <v>1003591</v>
      </c>
      <c r="B117" t="s">
        <v>988</v>
      </c>
      <c r="C117" t="s">
        <v>994</v>
      </c>
      <c r="D117" t="s">
        <v>990</v>
      </c>
      <c r="E117" t="s">
        <v>583</v>
      </c>
      <c r="F117" t="s">
        <v>991</v>
      </c>
      <c r="G117" t="s">
        <v>995</v>
      </c>
      <c r="H117" t="s">
        <v>993</v>
      </c>
      <c r="I117" s="23">
        <v>30.210229999999999</v>
      </c>
      <c r="J117" s="23">
        <v>-90.990849999999995</v>
      </c>
      <c r="K117">
        <v>221330</v>
      </c>
      <c r="L117" t="s">
        <v>28</v>
      </c>
      <c r="M117" t="s">
        <v>336</v>
      </c>
      <c r="N117" s="49">
        <v>156240.19399999999</v>
      </c>
      <c r="O117" s="49">
        <v>157879.65599999999</v>
      </c>
      <c r="P117" s="49">
        <v>243</v>
      </c>
      <c r="Q117" s="49">
        <v>132239.052</v>
      </c>
      <c r="R117" s="49">
        <v>136964.984</v>
      </c>
      <c r="S117" s="49">
        <v>200471.99600000001</v>
      </c>
      <c r="T117" s="49">
        <v>101777.216</v>
      </c>
      <c r="U117" s="49">
        <v>97064.284</v>
      </c>
      <c r="V117" s="49">
        <v>114174.02</v>
      </c>
    </row>
    <row r="118" spans="1:22" x14ac:dyDescent="0.3">
      <c r="A118">
        <v>1003748</v>
      </c>
      <c r="B118" t="s">
        <v>996</v>
      </c>
      <c r="C118" t="s">
        <v>997</v>
      </c>
      <c r="D118" t="s">
        <v>998</v>
      </c>
      <c r="E118" t="s">
        <v>323</v>
      </c>
      <c r="F118" t="s">
        <v>999</v>
      </c>
      <c r="G118" t="s">
        <v>1000</v>
      </c>
      <c r="H118" t="s">
        <v>1001</v>
      </c>
      <c r="I118" s="23">
        <v>38.047952000000002</v>
      </c>
      <c r="J118" s="23">
        <v>-122.256895</v>
      </c>
      <c r="K118">
        <v>325120</v>
      </c>
      <c r="L118" t="s">
        <v>38</v>
      </c>
      <c r="M118" t="s">
        <v>530</v>
      </c>
      <c r="N118" s="49">
        <v>800781.6</v>
      </c>
      <c r="O118" s="49">
        <v>861882.4</v>
      </c>
      <c r="P118" s="49">
        <v>836849.5</v>
      </c>
      <c r="Q118" s="49">
        <v>769834.8</v>
      </c>
      <c r="R118" s="49">
        <v>817993.8</v>
      </c>
      <c r="S118" s="49">
        <v>812331.2</v>
      </c>
      <c r="T118" s="49">
        <v>884054.9</v>
      </c>
      <c r="U118" s="49">
        <v>765747.19999999995</v>
      </c>
      <c r="V118" s="49">
        <v>645334.9</v>
      </c>
    </row>
    <row r="119" spans="1:22" x14ac:dyDescent="0.3">
      <c r="A119">
        <v>1003013</v>
      </c>
      <c r="B119" t="s">
        <v>1002</v>
      </c>
      <c r="C119" t="s">
        <v>1003</v>
      </c>
      <c r="D119" t="s">
        <v>1004</v>
      </c>
      <c r="E119" t="s">
        <v>583</v>
      </c>
      <c r="F119" t="s">
        <v>1005</v>
      </c>
      <c r="G119" t="s">
        <v>1006</v>
      </c>
      <c r="H119" t="s">
        <v>1007</v>
      </c>
      <c r="I119" s="23">
        <v>30.238889</v>
      </c>
      <c r="J119" s="23">
        <v>-93.281943999999996</v>
      </c>
      <c r="K119">
        <v>325120</v>
      </c>
      <c r="L119" t="s">
        <v>38</v>
      </c>
      <c r="M119" t="s">
        <v>530</v>
      </c>
      <c r="N119" s="49">
        <v>661607.6</v>
      </c>
      <c r="O119" s="49">
        <v>704352.4</v>
      </c>
      <c r="P119" s="49">
        <v>754846.6</v>
      </c>
      <c r="Q119" s="49">
        <v>854424.3</v>
      </c>
      <c r="R119" s="49">
        <v>801530.8</v>
      </c>
      <c r="S119" s="49">
        <v>871910.8</v>
      </c>
      <c r="T119" s="49">
        <v>808508</v>
      </c>
      <c r="U119" s="49">
        <v>777691</v>
      </c>
      <c r="V119" s="49">
        <v>829917</v>
      </c>
    </row>
    <row r="120" spans="1:22" x14ac:dyDescent="0.3">
      <c r="A120">
        <v>1002754</v>
      </c>
      <c r="B120" t="s">
        <v>1008</v>
      </c>
      <c r="C120" t="s">
        <v>1009</v>
      </c>
      <c r="D120" t="s">
        <v>1010</v>
      </c>
      <c r="E120" t="s">
        <v>583</v>
      </c>
      <c r="F120" t="s">
        <v>1011</v>
      </c>
      <c r="G120" t="s">
        <v>1012</v>
      </c>
      <c r="H120" t="s">
        <v>1013</v>
      </c>
      <c r="I120" s="23">
        <v>30.108170000000001</v>
      </c>
      <c r="J120" s="23">
        <v>-90.884039999999999</v>
      </c>
      <c r="K120">
        <v>325120</v>
      </c>
      <c r="L120" t="s">
        <v>38</v>
      </c>
      <c r="M120" t="s">
        <v>530</v>
      </c>
      <c r="N120" s="49">
        <v>515418.9</v>
      </c>
      <c r="O120" s="49">
        <v>647385.59999999998</v>
      </c>
      <c r="P120" s="49">
        <v>701382.5</v>
      </c>
      <c r="Q120" s="49">
        <v>715511</v>
      </c>
      <c r="R120" s="49">
        <v>700490.6</v>
      </c>
      <c r="S120" s="49">
        <v>661624.1</v>
      </c>
      <c r="T120" s="49">
        <v>677191</v>
      </c>
      <c r="U120" s="49">
        <v>652674</v>
      </c>
      <c r="V120" s="49">
        <v>737875</v>
      </c>
    </row>
    <row r="121" spans="1:22" x14ac:dyDescent="0.3">
      <c r="A121">
        <v>1002698</v>
      </c>
      <c r="B121" t="s">
        <v>1014</v>
      </c>
      <c r="C121" t="s">
        <v>1015</v>
      </c>
      <c r="D121" t="s">
        <v>990</v>
      </c>
      <c r="E121" t="s">
        <v>583</v>
      </c>
      <c r="F121" t="s">
        <v>991</v>
      </c>
      <c r="G121" t="s">
        <v>1016</v>
      </c>
      <c r="H121" t="s">
        <v>993</v>
      </c>
      <c r="I121" s="23">
        <v>30.183807999999999</v>
      </c>
      <c r="J121" s="23">
        <v>-90.9876</v>
      </c>
      <c r="K121">
        <v>325120</v>
      </c>
      <c r="L121" t="s">
        <v>1017</v>
      </c>
      <c r="M121" t="s">
        <v>804</v>
      </c>
      <c r="N121" s="49">
        <v>59766.8</v>
      </c>
      <c r="O121" s="49">
        <v>57053.3</v>
      </c>
      <c r="P121" s="49">
        <v>53144</v>
      </c>
      <c r="Q121" s="49">
        <v>51276</v>
      </c>
      <c r="R121" s="49">
        <v>62556.3</v>
      </c>
      <c r="S121" s="49">
        <v>131236.79999999999</v>
      </c>
      <c r="T121" s="49">
        <v>52191</v>
      </c>
      <c r="U121" s="49">
        <v>94510</v>
      </c>
      <c r="V121" s="49">
        <v>51184</v>
      </c>
    </row>
    <row r="122" spans="1:22" x14ac:dyDescent="0.3">
      <c r="A122">
        <v>1003009</v>
      </c>
      <c r="B122" t="s">
        <v>1018</v>
      </c>
      <c r="C122" t="s">
        <v>1019</v>
      </c>
      <c r="D122" t="s">
        <v>1020</v>
      </c>
      <c r="E122" t="s">
        <v>583</v>
      </c>
      <c r="F122" t="s">
        <v>1021</v>
      </c>
      <c r="G122" t="s">
        <v>1022</v>
      </c>
      <c r="H122" t="s">
        <v>1023</v>
      </c>
      <c r="I122" s="23">
        <v>30.029032999999998</v>
      </c>
      <c r="J122" s="23">
        <v>-89.900516999999994</v>
      </c>
      <c r="K122">
        <v>325120</v>
      </c>
      <c r="L122" t="s">
        <v>976</v>
      </c>
      <c r="M122" t="s">
        <v>530</v>
      </c>
      <c r="N122" s="49">
        <v>237131.696</v>
      </c>
      <c r="O122" s="49">
        <v>239562.74</v>
      </c>
      <c r="P122" s="49">
        <v>288393.24</v>
      </c>
      <c r="Q122" s="49">
        <v>252126.64</v>
      </c>
      <c r="R122" s="49">
        <v>225715.84</v>
      </c>
      <c r="S122" s="49">
        <v>201205.64</v>
      </c>
      <c r="T122" s="49">
        <v>220230.288</v>
      </c>
      <c r="U122" s="49">
        <v>227751.288</v>
      </c>
      <c r="V122" s="49">
        <v>300517.41200000001</v>
      </c>
    </row>
    <row r="123" spans="1:22" x14ac:dyDescent="0.3">
      <c r="A123">
        <v>1002121</v>
      </c>
      <c r="B123" t="s">
        <v>1024</v>
      </c>
      <c r="C123" t="s">
        <v>1025</v>
      </c>
      <c r="D123" t="s">
        <v>1026</v>
      </c>
      <c r="E123" t="s">
        <v>323</v>
      </c>
      <c r="F123" t="s">
        <v>1027</v>
      </c>
      <c r="G123" t="s">
        <v>1028</v>
      </c>
      <c r="H123" t="s">
        <v>1001</v>
      </c>
      <c r="I123" s="23">
        <v>38.032767</v>
      </c>
      <c r="J123" s="23">
        <v>-122.07594</v>
      </c>
      <c r="K123">
        <v>325120</v>
      </c>
      <c r="L123" t="s">
        <v>38</v>
      </c>
      <c r="M123" t="s">
        <v>530</v>
      </c>
      <c r="N123" s="49">
        <v>717297.2</v>
      </c>
      <c r="O123" s="49">
        <v>656894.1</v>
      </c>
      <c r="P123" s="49">
        <v>776437.6</v>
      </c>
      <c r="Q123" s="49">
        <v>723982.5</v>
      </c>
      <c r="R123" s="49">
        <v>742219.1</v>
      </c>
      <c r="S123" s="49">
        <v>692752.1</v>
      </c>
      <c r="T123" s="49">
        <v>719190.4</v>
      </c>
      <c r="U123" s="49">
        <v>677782.4</v>
      </c>
      <c r="V123" s="49">
        <v>756312</v>
      </c>
    </row>
    <row r="124" spans="1:22" x14ac:dyDescent="0.3">
      <c r="A124">
        <v>1002122</v>
      </c>
      <c r="B124" t="s">
        <v>1029</v>
      </c>
      <c r="C124" t="s">
        <v>1030</v>
      </c>
      <c r="D124" t="s">
        <v>1026</v>
      </c>
      <c r="E124" t="s">
        <v>323</v>
      </c>
      <c r="F124" t="s">
        <v>1027</v>
      </c>
      <c r="H124" t="s">
        <v>1001</v>
      </c>
      <c r="I124" s="23">
        <v>38.026667000000003</v>
      </c>
      <c r="J124" s="23">
        <v>-122.067222</v>
      </c>
      <c r="K124">
        <v>325120</v>
      </c>
      <c r="L124" t="s">
        <v>38</v>
      </c>
      <c r="M124" t="s">
        <v>530</v>
      </c>
      <c r="N124" s="49">
        <v>264073.01199999999</v>
      </c>
      <c r="O124" s="49">
        <v>260155.30799999999</v>
      </c>
      <c r="P124" s="49">
        <v>232285.024</v>
      </c>
      <c r="Q124" s="49">
        <v>264047.96399999998</v>
      </c>
      <c r="R124" s="49">
        <v>196659.19200000001</v>
      </c>
      <c r="S124" s="49">
        <v>255066.636</v>
      </c>
      <c r="T124" s="49">
        <v>270210.57</v>
      </c>
      <c r="U124" s="49">
        <v>217135.44</v>
      </c>
      <c r="V124" s="49">
        <v>258513.29</v>
      </c>
    </row>
    <row r="125" spans="1:22" x14ac:dyDescent="0.3">
      <c r="A125">
        <v>1005809</v>
      </c>
      <c r="B125" t="s">
        <v>1031</v>
      </c>
      <c r="C125" t="s">
        <v>1032</v>
      </c>
      <c r="D125" t="s">
        <v>1033</v>
      </c>
      <c r="E125" t="s">
        <v>311</v>
      </c>
      <c r="F125" t="s">
        <v>1034</v>
      </c>
      <c r="G125" t="s">
        <v>1035</v>
      </c>
      <c r="H125" t="s">
        <v>1036</v>
      </c>
      <c r="I125" s="23">
        <v>38.384444000000002</v>
      </c>
      <c r="J125" s="23">
        <v>-82.598528000000002</v>
      </c>
      <c r="K125">
        <v>325120</v>
      </c>
      <c r="L125" t="s">
        <v>38</v>
      </c>
      <c r="M125" t="s">
        <v>530</v>
      </c>
      <c r="N125" s="49">
        <v>145290.5</v>
      </c>
      <c r="O125" s="49">
        <v>148037.4</v>
      </c>
      <c r="P125" s="49">
        <v>176811.4</v>
      </c>
      <c r="Q125" s="49">
        <v>200141.4</v>
      </c>
      <c r="R125" s="49">
        <v>221255.8</v>
      </c>
      <c r="S125" s="49">
        <v>191344.9</v>
      </c>
      <c r="T125" s="49">
        <v>192346.2</v>
      </c>
      <c r="U125" s="49">
        <v>217435</v>
      </c>
      <c r="V125" s="49">
        <v>208525.1</v>
      </c>
    </row>
    <row r="126" spans="1:22" x14ac:dyDescent="0.3">
      <c r="A126">
        <v>1002727</v>
      </c>
      <c r="B126" t="s">
        <v>1037</v>
      </c>
      <c r="C126" t="s">
        <v>1038</v>
      </c>
      <c r="D126" t="s">
        <v>1039</v>
      </c>
      <c r="E126" t="s">
        <v>583</v>
      </c>
      <c r="F126" t="s">
        <v>1040</v>
      </c>
      <c r="G126" t="s">
        <v>1041</v>
      </c>
      <c r="H126" t="s">
        <v>1042</v>
      </c>
      <c r="I126" s="23">
        <v>30.062729999999998</v>
      </c>
      <c r="J126" s="23">
        <v>-90.588189999999997</v>
      </c>
      <c r="K126">
        <v>325120</v>
      </c>
      <c r="L126" t="s">
        <v>38</v>
      </c>
      <c r="M126" t="s">
        <v>530</v>
      </c>
      <c r="N126" s="49">
        <v>866609.9</v>
      </c>
      <c r="O126" s="49">
        <v>913954.5</v>
      </c>
      <c r="P126" s="49">
        <v>890023.7</v>
      </c>
      <c r="Q126" s="49">
        <v>930932.9</v>
      </c>
      <c r="R126" s="49">
        <v>916355</v>
      </c>
      <c r="S126" s="49">
        <v>831689.6</v>
      </c>
      <c r="T126" s="49">
        <v>878248</v>
      </c>
      <c r="U126" s="49">
        <v>887542</v>
      </c>
      <c r="V126" s="49">
        <v>930792</v>
      </c>
    </row>
    <row r="127" spans="1:22" x14ac:dyDescent="0.3">
      <c r="A127">
        <v>1002123</v>
      </c>
      <c r="B127" t="s">
        <v>1043</v>
      </c>
      <c r="C127" t="s">
        <v>1044</v>
      </c>
      <c r="D127" t="s">
        <v>1045</v>
      </c>
      <c r="E127" t="s">
        <v>323</v>
      </c>
      <c r="F127" t="s">
        <v>1046</v>
      </c>
      <c r="G127" t="s">
        <v>1047</v>
      </c>
      <c r="H127" t="s">
        <v>1048</v>
      </c>
      <c r="I127" s="23">
        <v>38.529722</v>
      </c>
      <c r="J127" s="23">
        <v>-121.398889</v>
      </c>
      <c r="K127">
        <v>325120</v>
      </c>
      <c r="L127" t="s">
        <v>38</v>
      </c>
      <c r="M127" t="s">
        <v>530</v>
      </c>
      <c r="N127" s="49">
        <v>47119.8</v>
      </c>
      <c r="O127" s="49">
        <v>49661.8</v>
      </c>
      <c r="P127" s="49">
        <v>46574.1</v>
      </c>
      <c r="Q127" s="49">
        <v>45361.1</v>
      </c>
      <c r="R127" s="49">
        <v>44246.3</v>
      </c>
      <c r="S127" s="49">
        <v>44825.599999999999</v>
      </c>
      <c r="T127" s="49">
        <v>43639.9</v>
      </c>
      <c r="U127" s="49">
        <v>47584.4</v>
      </c>
      <c r="V127" s="49">
        <v>45158.400000000001</v>
      </c>
    </row>
    <row r="128" spans="1:22" x14ac:dyDescent="0.3">
      <c r="A128">
        <v>1002430</v>
      </c>
      <c r="B128" t="s">
        <v>1049</v>
      </c>
      <c r="C128" t="s">
        <v>1050</v>
      </c>
      <c r="D128" t="s">
        <v>1051</v>
      </c>
      <c r="E128" t="s">
        <v>303</v>
      </c>
      <c r="F128" t="s">
        <v>1052</v>
      </c>
      <c r="G128" t="s">
        <v>1053</v>
      </c>
      <c r="H128" t="s">
        <v>483</v>
      </c>
      <c r="I128" s="23">
        <v>29.757777999999998</v>
      </c>
      <c r="J128" s="23">
        <v>-95.023055999999997</v>
      </c>
      <c r="K128">
        <v>325120</v>
      </c>
      <c r="L128" t="s">
        <v>28</v>
      </c>
      <c r="M128" t="s">
        <v>530</v>
      </c>
      <c r="N128" s="49">
        <v>105219.10400000001</v>
      </c>
      <c r="O128" s="49">
        <v>166849.16</v>
      </c>
      <c r="P128" s="49">
        <v>361040.26199999999</v>
      </c>
      <c r="Q128" s="49">
        <v>356928.25400000002</v>
      </c>
      <c r="R128" s="49">
        <v>342308.9</v>
      </c>
      <c r="S128" s="49">
        <v>273981.72399999999</v>
      </c>
      <c r="T128" s="49">
        <v>474277.37599999999</v>
      </c>
      <c r="U128" s="49">
        <v>499898.66399999999</v>
      </c>
      <c r="V128" s="49">
        <v>470308.89600000001</v>
      </c>
    </row>
    <row r="129" spans="1:22" x14ac:dyDescent="0.3">
      <c r="A129">
        <v>1002257</v>
      </c>
      <c r="B129" t="s">
        <v>1054</v>
      </c>
      <c r="C129" t="s">
        <v>1055</v>
      </c>
      <c r="D129" t="s">
        <v>1056</v>
      </c>
      <c r="E129" t="s">
        <v>323</v>
      </c>
      <c r="F129" t="s">
        <v>1057</v>
      </c>
      <c r="G129" t="s">
        <v>1058</v>
      </c>
      <c r="H129" t="s">
        <v>963</v>
      </c>
      <c r="I129" s="23">
        <v>33.812778000000002</v>
      </c>
      <c r="J129" s="23">
        <v>-118.23138899999999</v>
      </c>
      <c r="K129">
        <v>325120</v>
      </c>
      <c r="L129" t="s">
        <v>38</v>
      </c>
      <c r="M129" t="s">
        <v>530</v>
      </c>
      <c r="N129" s="49">
        <v>698524.9</v>
      </c>
      <c r="O129" s="49">
        <v>729558.4</v>
      </c>
      <c r="P129" s="49">
        <v>612023.4</v>
      </c>
      <c r="Q129" s="49">
        <v>743174.1</v>
      </c>
      <c r="R129" s="49">
        <v>672737.2</v>
      </c>
      <c r="S129" s="49">
        <v>682241</v>
      </c>
      <c r="T129" s="49">
        <v>719695.1</v>
      </c>
      <c r="U129" s="49">
        <v>703550.1</v>
      </c>
      <c r="V129" s="49">
        <v>616050.6</v>
      </c>
    </row>
    <row r="130" spans="1:22" x14ac:dyDescent="0.3">
      <c r="A130">
        <v>1000341</v>
      </c>
      <c r="B130" t="s">
        <v>1059</v>
      </c>
      <c r="C130" t="s">
        <v>1060</v>
      </c>
      <c r="D130" t="s">
        <v>1061</v>
      </c>
      <c r="E130" t="s">
        <v>323</v>
      </c>
      <c r="F130" t="s">
        <v>1062</v>
      </c>
      <c r="G130" t="s">
        <v>1063</v>
      </c>
      <c r="H130" t="s">
        <v>1064</v>
      </c>
      <c r="I130" s="23">
        <v>37.913055999999997</v>
      </c>
      <c r="J130" s="23">
        <v>-121.261944</v>
      </c>
      <c r="K130">
        <v>221112</v>
      </c>
      <c r="L130" t="s">
        <v>28</v>
      </c>
      <c r="M130" t="s">
        <v>336</v>
      </c>
      <c r="U130" s="49">
        <v>143749.51</v>
      </c>
      <c r="V130" s="49">
        <v>414138.36</v>
      </c>
    </row>
    <row r="131" spans="1:22" x14ac:dyDescent="0.3">
      <c r="A131">
        <v>1002435</v>
      </c>
      <c r="B131" t="s">
        <v>1065</v>
      </c>
      <c r="C131" t="s">
        <v>1066</v>
      </c>
      <c r="D131" t="s">
        <v>1067</v>
      </c>
      <c r="E131" t="s">
        <v>323</v>
      </c>
      <c r="F131" t="s">
        <v>1068</v>
      </c>
      <c r="G131" t="s">
        <v>1069</v>
      </c>
      <c r="H131" t="s">
        <v>963</v>
      </c>
      <c r="I131" s="23">
        <v>33.780833000000001</v>
      </c>
      <c r="J131" s="23">
        <v>-118.241111</v>
      </c>
      <c r="K131">
        <v>325120</v>
      </c>
      <c r="L131" t="s">
        <v>38</v>
      </c>
      <c r="M131" t="s">
        <v>530</v>
      </c>
      <c r="N131" s="49">
        <v>819053.45</v>
      </c>
      <c r="O131" s="49">
        <v>823796.32</v>
      </c>
      <c r="P131" s="49">
        <v>747630.65</v>
      </c>
      <c r="Q131" s="49">
        <v>647101.07999999996</v>
      </c>
      <c r="R131" s="49">
        <v>632469.67000000004</v>
      </c>
      <c r="S131" s="49">
        <v>769301.2</v>
      </c>
      <c r="T131" s="49">
        <v>607535.87</v>
      </c>
      <c r="U131" s="49">
        <v>603018.4</v>
      </c>
      <c r="V131" s="49">
        <v>678031.7</v>
      </c>
    </row>
    <row r="132" spans="1:22" x14ac:dyDescent="0.3">
      <c r="A132">
        <v>1010475</v>
      </c>
      <c r="B132" t="s">
        <v>1070</v>
      </c>
      <c r="C132" t="s">
        <v>1071</v>
      </c>
      <c r="D132" t="s">
        <v>1072</v>
      </c>
      <c r="E132" t="s">
        <v>303</v>
      </c>
      <c r="F132" t="s">
        <v>563</v>
      </c>
      <c r="G132" t="s">
        <v>1073</v>
      </c>
      <c r="H132" t="s">
        <v>1074</v>
      </c>
      <c r="I132" s="23">
        <v>35.546399000000001</v>
      </c>
      <c r="J132" s="23">
        <v>-100.11625600000001</v>
      </c>
      <c r="K132">
        <v>211130</v>
      </c>
      <c r="L132" t="s">
        <v>368</v>
      </c>
      <c r="M132" t="s">
        <v>102</v>
      </c>
      <c r="N132" s="49">
        <v>44765.044000000002</v>
      </c>
      <c r="O132" s="49">
        <v>46822.182000000001</v>
      </c>
      <c r="P132" s="49">
        <v>60360.974000000002</v>
      </c>
      <c r="Q132" s="49">
        <v>43226.158000000003</v>
      </c>
      <c r="R132" s="49">
        <v>57428.885999999999</v>
      </c>
      <c r="S132" s="49">
        <v>45909.237999999998</v>
      </c>
    </row>
    <row r="133" spans="1:22" x14ac:dyDescent="0.3">
      <c r="A133">
        <v>1003418</v>
      </c>
      <c r="B133" t="s">
        <v>1075</v>
      </c>
      <c r="C133" t="s">
        <v>1076</v>
      </c>
      <c r="D133" t="s">
        <v>1077</v>
      </c>
      <c r="E133" t="s">
        <v>663</v>
      </c>
      <c r="F133" t="s">
        <v>1078</v>
      </c>
      <c r="G133" t="s">
        <v>1079</v>
      </c>
      <c r="H133" t="s">
        <v>1080</v>
      </c>
      <c r="I133" s="23">
        <v>39.961359999999999</v>
      </c>
      <c r="J133" s="23">
        <v>-82.000339999999994</v>
      </c>
      <c r="K133">
        <v>331110</v>
      </c>
      <c r="L133" t="s">
        <v>28</v>
      </c>
      <c r="M133" t="s">
        <v>538</v>
      </c>
      <c r="N133" s="49">
        <v>16548.187999999998</v>
      </c>
      <c r="O133" s="49">
        <v>18726.428</v>
      </c>
      <c r="P133" s="49">
        <v>17718.732</v>
      </c>
      <c r="Q133" s="49">
        <v>26019.651999999998</v>
      </c>
      <c r="R133" s="49">
        <v>28485.191999999999</v>
      </c>
      <c r="S133" s="49">
        <v>20716.871999999999</v>
      </c>
      <c r="T133" s="49">
        <v>14816.343999999999</v>
      </c>
      <c r="U133" s="49">
        <v>23158.02</v>
      </c>
      <c r="V133" s="49">
        <v>38536.303999999996</v>
      </c>
    </row>
    <row r="134" spans="1:22" x14ac:dyDescent="0.3">
      <c r="A134">
        <v>1003417</v>
      </c>
      <c r="B134" t="s">
        <v>1081</v>
      </c>
      <c r="C134" t="s">
        <v>1082</v>
      </c>
      <c r="D134" t="s">
        <v>1083</v>
      </c>
      <c r="E134" t="s">
        <v>663</v>
      </c>
      <c r="F134" t="s">
        <v>1084</v>
      </c>
      <c r="G134" t="s">
        <v>1085</v>
      </c>
      <c r="H134" t="s">
        <v>1086</v>
      </c>
      <c r="I134" s="23">
        <v>40.206690000000002</v>
      </c>
      <c r="J134" s="23">
        <v>-81.885490000000004</v>
      </c>
      <c r="K134">
        <v>331221</v>
      </c>
      <c r="L134" t="s">
        <v>28</v>
      </c>
      <c r="M134" t="s">
        <v>538</v>
      </c>
      <c r="N134" s="49">
        <v>40575.896000000001</v>
      </c>
      <c r="O134" s="49">
        <v>42312.54</v>
      </c>
      <c r="P134" s="49">
        <v>41571.444000000003</v>
      </c>
      <c r="Q134" s="49">
        <v>44093.084000000003</v>
      </c>
      <c r="R134" s="49">
        <v>46115.527999999998</v>
      </c>
      <c r="S134" s="49">
        <v>50110.712</v>
      </c>
      <c r="T134" s="49">
        <v>49390.512000000002</v>
      </c>
      <c r="U134" s="49">
        <v>48759.62</v>
      </c>
      <c r="V134" s="49">
        <v>48963.516000000003</v>
      </c>
    </row>
    <row r="135" spans="1:22" x14ac:dyDescent="0.3">
      <c r="A135">
        <v>1005614</v>
      </c>
      <c r="B135" t="s">
        <v>1087</v>
      </c>
      <c r="C135" t="s">
        <v>1088</v>
      </c>
      <c r="D135" t="s">
        <v>1089</v>
      </c>
      <c r="E135" t="s">
        <v>311</v>
      </c>
      <c r="F135" t="s">
        <v>1090</v>
      </c>
      <c r="G135" t="s">
        <v>1091</v>
      </c>
      <c r="H135" t="s">
        <v>1092</v>
      </c>
      <c r="I135" s="23">
        <v>38.495556000000001</v>
      </c>
      <c r="J135" s="23">
        <v>-82.665555999999995</v>
      </c>
      <c r="K135">
        <v>331111</v>
      </c>
      <c r="L135" t="s">
        <v>537</v>
      </c>
      <c r="M135" t="s">
        <v>538</v>
      </c>
      <c r="V135" s="49">
        <v>108729.74800000001</v>
      </c>
    </row>
    <row r="136" spans="1:22" x14ac:dyDescent="0.3">
      <c r="A136">
        <v>1006530</v>
      </c>
      <c r="B136" t="s">
        <v>1093</v>
      </c>
      <c r="C136" t="s">
        <v>1094</v>
      </c>
      <c r="D136" t="s">
        <v>1095</v>
      </c>
      <c r="E136" t="s">
        <v>663</v>
      </c>
      <c r="F136" t="s">
        <v>1096</v>
      </c>
      <c r="G136" t="s">
        <v>1097</v>
      </c>
      <c r="H136" t="s">
        <v>1098</v>
      </c>
      <c r="I136" s="23">
        <v>40.785130000000002</v>
      </c>
      <c r="J136" s="23">
        <v>-82.523840000000007</v>
      </c>
      <c r="K136">
        <v>331110</v>
      </c>
      <c r="L136" t="s">
        <v>537</v>
      </c>
      <c r="M136" t="s">
        <v>538</v>
      </c>
      <c r="N136" s="49">
        <v>136047.58799999999</v>
      </c>
      <c r="O136" s="49">
        <v>127394.39200000001</v>
      </c>
      <c r="P136" s="49">
        <v>140001.84400000001</v>
      </c>
      <c r="Q136" s="49">
        <v>115272.652</v>
      </c>
      <c r="R136" s="49">
        <v>117238.696</v>
      </c>
      <c r="S136" s="49">
        <v>124447.996</v>
      </c>
      <c r="T136" s="49">
        <v>98287.308000000005</v>
      </c>
      <c r="U136" s="49">
        <v>99989.08</v>
      </c>
      <c r="V136" s="49">
        <v>86667.703999999998</v>
      </c>
    </row>
    <row r="137" spans="1:22" x14ac:dyDescent="0.3">
      <c r="A137">
        <v>1002903</v>
      </c>
      <c r="B137" t="s">
        <v>1099</v>
      </c>
      <c r="C137" t="s">
        <v>1100</v>
      </c>
      <c r="D137" t="s">
        <v>1101</v>
      </c>
      <c r="E137" t="s">
        <v>447</v>
      </c>
      <c r="F137" t="s">
        <v>1102</v>
      </c>
      <c r="G137" t="s">
        <v>1103</v>
      </c>
      <c r="H137" t="s">
        <v>1104</v>
      </c>
      <c r="I137" s="23">
        <v>40.829259999999998</v>
      </c>
      <c r="J137" s="23">
        <v>-79.942729999999997</v>
      </c>
      <c r="K137">
        <v>331110</v>
      </c>
      <c r="L137" t="s">
        <v>1105</v>
      </c>
      <c r="M137" t="s">
        <v>1106</v>
      </c>
      <c r="N137" s="49">
        <v>257978.28599999999</v>
      </c>
      <c r="O137" s="49">
        <v>306021.48200000002</v>
      </c>
      <c r="P137" s="49">
        <v>275177.92200000002</v>
      </c>
      <c r="Q137" s="49">
        <v>264915.45600000001</v>
      </c>
      <c r="R137" s="49">
        <v>268048.12400000001</v>
      </c>
      <c r="S137" s="49">
        <v>314396.79999999999</v>
      </c>
      <c r="T137" s="49">
        <v>297410.24</v>
      </c>
      <c r="U137" s="49">
        <v>277601.39199999999</v>
      </c>
      <c r="V137" s="49">
        <v>286708.96399999998</v>
      </c>
    </row>
    <row r="138" spans="1:22" x14ac:dyDescent="0.3">
      <c r="A138">
        <v>1000214</v>
      </c>
      <c r="B138" t="s">
        <v>1107</v>
      </c>
      <c r="C138" t="s">
        <v>1108</v>
      </c>
      <c r="D138" t="s">
        <v>1109</v>
      </c>
      <c r="E138" t="s">
        <v>491</v>
      </c>
      <c r="F138" t="s">
        <v>1110</v>
      </c>
      <c r="G138" t="s">
        <v>1111</v>
      </c>
      <c r="H138" t="s">
        <v>1112</v>
      </c>
      <c r="I138" s="23">
        <v>37.984900000000003</v>
      </c>
      <c r="J138" s="23">
        <v>-87.025899999999993</v>
      </c>
      <c r="K138">
        <v>331110</v>
      </c>
      <c r="L138" t="s">
        <v>28</v>
      </c>
      <c r="M138" t="s">
        <v>538</v>
      </c>
      <c r="N138" s="49">
        <v>122904.18799999999</v>
      </c>
      <c r="O138" s="49">
        <v>123852.084</v>
      </c>
      <c r="P138" s="49">
        <v>136815.78400000001</v>
      </c>
      <c r="Q138" s="49">
        <v>135906.68799999999</v>
      </c>
      <c r="R138" s="49">
        <v>133595.696</v>
      </c>
      <c r="S138" s="49">
        <v>139364.87599999999</v>
      </c>
      <c r="T138" s="49">
        <v>138350.628</v>
      </c>
      <c r="U138" s="49">
        <v>141927.916</v>
      </c>
      <c r="V138" s="49">
        <v>140364.872</v>
      </c>
    </row>
    <row r="139" spans="1:22" x14ac:dyDescent="0.3">
      <c r="A139">
        <v>1003403</v>
      </c>
      <c r="B139" t="s">
        <v>1113</v>
      </c>
      <c r="C139" t="s">
        <v>1114</v>
      </c>
      <c r="D139" t="s">
        <v>1115</v>
      </c>
      <c r="E139" t="s">
        <v>454</v>
      </c>
      <c r="F139" t="s">
        <v>1116</v>
      </c>
      <c r="G139" t="s">
        <v>1117</v>
      </c>
      <c r="H139" t="s">
        <v>1118</v>
      </c>
      <c r="I139" s="23">
        <v>42.301741999999997</v>
      </c>
      <c r="J139" s="23">
        <v>-83.162934000000007</v>
      </c>
      <c r="K139">
        <v>331110</v>
      </c>
      <c r="L139" t="s">
        <v>537</v>
      </c>
      <c r="M139" t="s">
        <v>538</v>
      </c>
      <c r="N139" s="49">
        <v>1224068.9580000001</v>
      </c>
      <c r="O139" s="49">
        <v>1385878.706</v>
      </c>
      <c r="P139" s="49">
        <v>1240664.9979999999</v>
      </c>
      <c r="Q139" s="49">
        <v>1515419.344</v>
      </c>
      <c r="R139" s="49">
        <v>1440877.7779999999</v>
      </c>
      <c r="S139" s="49">
        <v>1465908.2039999999</v>
      </c>
      <c r="T139" s="49">
        <v>1575322.3119999999</v>
      </c>
      <c r="U139" s="49">
        <v>1496832.594</v>
      </c>
      <c r="V139" s="49">
        <v>1469561.986</v>
      </c>
    </row>
    <row r="140" spans="1:22" x14ac:dyDescent="0.3">
      <c r="A140">
        <v>1000274</v>
      </c>
      <c r="B140" t="s">
        <v>1119</v>
      </c>
      <c r="C140" t="s">
        <v>1120</v>
      </c>
      <c r="D140" t="s">
        <v>1121</v>
      </c>
      <c r="E140" t="s">
        <v>663</v>
      </c>
      <c r="F140" t="s">
        <v>1122</v>
      </c>
      <c r="G140" t="s">
        <v>1123</v>
      </c>
      <c r="H140" t="s">
        <v>1124</v>
      </c>
      <c r="I140" s="23">
        <v>39.4968</v>
      </c>
      <c r="J140" s="23">
        <v>-84.390100000000004</v>
      </c>
      <c r="K140">
        <v>331110</v>
      </c>
      <c r="L140" t="s">
        <v>537</v>
      </c>
      <c r="M140" t="s">
        <v>538</v>
      </c>
      <c r="N140" s="49">
        <v>4377141.2139999997</v>
      </c>
      <c r="O140" s="49">
        <v>4419090.466</v>
      </c>
      <c r="P140" s="49">
        <v>4417271.59</v>
      </c>
      <c r="Q140" s="49">
        <v>4569484.4280000003</v>
      </c>
      <c r="R140" s="49">
        <v>4485150.3880000003</v>
      </c>
      <c r="S140" s="49">
        <v>5265994.7259999998</v>
      </c>
      <c r="T140" s="49">
        <v>4159746.102</v>
      </c>
      <c r="U140" s="49">
        <v>4595951.7860000003</v>
      </c>
      <c r="V140" s="49">
        <v>4521362.892</v>
      </c>
    </row>
    <row r="141" spans="1:22" x14ac:dyDescent="0.3">
      <c r="A141">
        <v>1005615</v>
      </c>
      <c r="B141" t="s">
        <v>1125</v>
      </c>
      <c r="C141" t="s">
        <v>1126</v>
      </c>
      <c r="D141" t="s">
        <v>1127</v>
      </c>
      <c r="E141" t="s">
        <v>311</v>
      </c>
      <c r="F141" t="s">
        <v>1090</v>
      </c>
      <c r="G141" t="s">
        <v>1128</v>
      </c>
      <c r="H141" t="s">
        <v>1036</v>
      </c>
      <c r="I141" s="23">
        <v>38.496366999999999</v>
      </c>
      <c r="J141" s="23">
        <v>-82.670282</v>
      </c>
      <c r="K141">
        <v>331110</v>
      </c>
      <c r="L141" t="s">
        <v>28</v>
      </c>
      <c r="M141" t="s">
        <v>538</v>
      </c>
      <c r="N141" s="49">
        <v>68109.88</v>
      </c>
      <c r="O141" s="49">
        <v>88497.98</v>
      </c>
      <c r="P141" s="49">
        <v>95128.936000000002</v>
      </c>
      <c r="Q141" s="49">
        <v>93138.3</v>
      </c>
      <c r="R141" s="49">
        <v>1337116.3540000001</v>
      </c>
      <c r="S141" s="49">
        <v>1661155.524</v>
      </c>
      <c r="T141" s="49">
        <v>2348031.412</v>
      </c>
      <c r="U141" s="49">
        <v>2390538.3280000002</v>
      </c>
      <c r="V141" s="49">
        <v>2578694.9879999999</v>
      </c>
    </row>
    <row r="142" spans="1:22" x14ac:dyDescent="0.3">
      <c r="A142">
        <v>1003129</v>
      </c>
      <c r="B142" t="s">
        <v>1129</v>
      </c>
      <c r="C142" t="s">
        <v>1130</v>
      </c>
      <c r="D142" t="s">
        <v>1131</v>
      </c>
      <c r="E142" t="s">
        <v>303</v>
      </c>
      <c r="F142" t="s">
        <v>1132</v>
      </c>
      <c r="G142" t="s">
        <v>1133</v>
      </c>
      <c r="H142" t="s">
        <v>1134</v>
      </c>
      <c r="I142" s="23">
        <v>31.908059999999999</v>
      </c>
      <c r="J142" s="23">
        <v>-96.227219000000005</v>
      </c>
      <c r="K142">
        <v>211130</v>
      </c>
      <c r="L142" t="s">
        <v>1135</v>
      </c>
      <c r="M142" t="s">
        <v>1136</v>
      </c>
      <c r="N142" s="49">
        <v>34639.72</v>
      </c>
      <c r="O142" s="49">
        <v>38029.658000000003</v>
      </c>
      <c r="P142" s="49">
        <v>37900.457999999999</v>
      </c>
      <c r="Q142" s="49">
        <v>23633.72</v>
      </c>
      <c r="R142" s="49">
        <v>40335.502</v>
      </c>
      <c r="S142" s="49">
        <v>51722.521999999997</v>
      </c>
      <c r="T142" s="49">
        <v>72840.555999999997</v>
      </c>
      <c r="U142" s="49">
        <v>63647.75</v>
      </c>
      <c r="V142" s="49">
        <v>66978.320000000007</v>
      </c>
    </row>
    <row r="143" spans="1:22" x14ac:dyDescent="0.3">
      <c r="A143">
        <v>1006088</v>
      </c>
      <c r="B143" t="s">
        <v>1137</v>
      </c>
      <c r="C143" t="s">
        <v>1138</v>
      </c>
      <c r="D143" t="s">
        <v>1139</v>
      </c>
      <c r="E143" t="s">
        <v>663</v>
      </c>
      <c r="F143" t="s">
        <v>1140</v>
      </c>
      <c r="G143" t="s">
        <v>1141</v>
      </c>
      <c r="H143" t="s">
        <v>1142</v>
      </c>
      <c r="I143" s="23">
        <v>41.151282000000002</v>
      </c>
      <c r="J143" s="23">
        <v>-81.559297999999998</v>
      </c>
      <c r="K143">
        <v>562212</v>
      </c>
      <c r="L143" t="s">
        <v>51</v>
      </c>
      <c r="M143" t="s">
        <v>307</v>
      </c>
      <c r="N143" s="49">
        <v>3263.25</v>
      </c>
      <c r="O143" s="49">
        <v>1319.5</v>
      </c>
      <c r="P143" s="49">
        <v>2535.25</v>
      </c>
      <c r="Q143" s="49">
        <v>1463.25</v>
      </c>
      <c r="R143" s="49">
        <v>3591.5</v>
      </c>
      <c r="S143" s="49">
        <v>1790.25</v>
      </c>
      <c r="T143" s="49">
        <v>1742.25</v>
      </c>
      <c r="U143" s="49">
        <v>4465.3779999999997</v>
      </c>
      <c r="V143" s="49">
        <v>3650</v>
      </c>
    </row>
    <row r="144" spans="1:22" x14ac:dyDescent="0.3">
      <c r="A144">
        <v>1007343</v>
      </c>
      <c r="B144" t="s">
        <v>1143</v>
      </c>
      <c r="C144" t="s">
        <v>1144</v>
      </c>
      <c r="D144" t="s">
        <v>1145</v>
      </c>
      <c r="E144" t="s">
        <v>351</v>
      </c>
      <c r="F144" t="s">
        <v>1146</v>
      </c>
      <c r="G144" t="s">
        <v>1147</v>
      </c>
      <c r="H144" t="s">
        <v>1148</v>
      </c>
      <c r="I144" s="23">
        <v>41.405681999999999</v>
      </c>
      <c r="J144" s="23">
        <v>-88.335442</v>
      </c>
      <c r="K144">
        <v>325613</v>
      </c>
      <c r="L144" t="s">
        <v>28</v>
      </c>
      <c r="M144" t="s">
        <v>530</v>
      </c>
      <c r="O144" s="49">
        <v>51541.671999999999</v>
      </c>
      <c r="P144" s="49">
        <v>118267.67200000001</v>
      </c>
      <c r="Q144" s="49">
        <v>55171.356</v>
      </c>
      <c r="R144" s="49">
        <v>52580.22</v>
      </c>
      <c r="S144" s="49">
        <v>46643.336000000003</v>
      </c>
      <c r="T144" s="49">
        <v>48110.84</v>
      </c>
      <c r="U144" s="49">
        <v>49476.62</v>
      </c>
      <c r="V144" s="49">
        <v>52614.06</v>
      </c>
    </row>
    <row r="145" spans="1:22" x14ac:dyDescent="0.3">
      <c r="A145">
        <v>1005149</v>
      </c>
      <c r="B145" t="s">
        <v>1149</v>
      </c>
      <c r="C145" t="s">
        <v>1150</v>
      </c>
      <c r="D145" t="s">
        <v>1151</v>
      </c>
      <c r="E145" t="s">
        <v>380</v>
      </c>
      <c r="F145" t="s">
        <v>1152</v>
      </c>
      <c r="G145" t="s">
        <v>1153</v>
      </c>
      <c r="H145" t="s">
        <v>738</v>
      </c>
      <c r="I145" s="23">
        <v>44.049411999999997</v>
      </c>
      <c r="J145" s="23">
        <v>-93.017379000000005</v>
      </c>
      <c r="K145">
        <v>325193</v>
      </c>
      <c r="L145" t="s">
        <v>28</v>
      </c>
      <c r="M145" t="s">
        <v>315</v>
      </c>
      <c r="N145" s="49">
        <v>165457.576</v>
      </c>
      <c r="O145" s="49">
        <v>139472.62400000001</v>
      </c>
      <c r="P145" s="49">
        <v>77045.66</v>
      </c>
      <c r="Q145" s="49">
        <v>78167.156000000003</v>
      </c>
      <c r="R145" s="49">
        <v>71172.131999999998</v>
      </c>
      <c r="S145" s="49">
        <v>75059.767999999996</v>
      </c>
      <c r="T145" s="49">
        <v>78377.305999999997</v>
      </c>
      <c r="U145" s="49">
        <v>74912.418000000005</v>
      </c>
      <c r="V145" s="49">
        <v>76104.563999999998</v>
      </c>
    </row>
    <row r="146" spans="1:22" x14ac:dyDescent="0.3">
      <c r="A146">
        <v>1000129</v>
      </c>
      <c r="B146" t="s">
        <v>1154</v>
      </c>
      <c r="C146" t="s">
        <v>1155</v>
      </c>
      <c r="D146" t="s">
        <v>1156</v>
      </c>
      <c r="E146" t="s">
        <v>690</v>
      </c>
      <c r="F146" t="s">
        <v>1157</v>
      </c>
      <c r="G146" t="s">
        <v>1158</v>
      </c>
      <c r="H146" t="s">
        <v>1159</v>
      </c>
      <c r="I146" s="23">
        <v>33.118899999999996</v>
      </c>
      <c r="J146" s="23">
        <v>-82.860799999999998</v>
      </c>
      <c r="K146">
        <v>221112</v>
      </c>
      <c r="L146" t="s">
        <v>30</v>
      </c>
      <c r="M146" t="s">
        <v>336</v>
      </c>
      <c r="N146" s="49">
        <v>49762.116000000002</v>
      </c>
      <c r="O146" s="49">
        <v>44153.088000000003</v>
      </c>
      <c r="Q146" s="49">
        <v>4392.2839999999997</v>
      </c>
      <c r="R146" s="49">
        <v>4604.9840000000004</v>
      </c>
      <c r="S146" s="49">
        <v>5633.98</v>
      </c>
      <c r="T146" s="49">
        <v>2165.692</v>
      </c>
      <c r="U146" s="49">
        <v>20800.024000000001</v>
      </c>
      <c r="V146" s="49">
        <v>8563.6679999999997</v>
      </c>
    </row>
    <row r="147" spans="1:22" x14ac:dyDescent="0.3">
      <c r="A147">
        <v>1004823</v>
      </c>
      <c r="B147" t="s">
        <v>1160</v>
      </c>
      <c r="C147" t="s">
        <v>1161</v>
      </c>
      <c r="D147" t="s">
        <v>1162</v>
      </c>
      <c r="E147" t="s">
        <v>331</v>
      </c>
      <c r="F147" t="s">
        <v>1163</v>
      </c>
      <c r="G147" t="s">
        <v>1164</v>
      </c>
      <c r="H147" t="s">
        <v>1165</v>
      </c>
      <c r="I147" s="23">
        <v>41.406460000000003</v>
      </c>
      <c r="J147" s="23">
        <v>-74.373130000000003</v>
      </c>
      <c r="K147">
        <v>562212</v>
      </c>
      <c r="L147" t="s">
        <v>355</v>
      </c>
      <c r="M147" t="s">
        <v>307</v>
      </c>
      <c r="Q147" s="49">
        <v>41303.75</v>
      </c>
      <c r="R147" s="49">
        <v>22486.95</v>
      </c>
      <c r="S147" s="49">
        <v>21636.5</v>
      </c>
      <c r="T147" s="49">
        <v>29548.400000000001</v>
      </c>
      <c r="U147" s="49">
        <v>20300.948</v>
      </c>
      <c r="V147" s="49">
        <v>16618.797999999999</v>
      </c>
    </row>
    <row r="148" spans="1:22" x14ac:dyDescent="0.3">
      <c r="A148">
        <v>1007917</v>
      </c>
      <c r="B148" t="s">
        <v>1166</v>
      </c>
      <c r="C148" t="s">
        <v>1167</v>
      </c>
      <c r="D148" t="s">
        <v>1168</v>
      </c>
      <c r="E148" t="s">
        <v>386</v>
      </c>
      <c r="F148" t="s">
        <v>1169</v>
      </c>
      <c r="G148" t="s">
        <v>1170</v>
      </c>
      <c r="H148" t="s">
        <v>1171</v>
      </c>
      <c r="I148" s="23">
        <v>31.580112</v>
      </c>
      <c r="J148" s="23">
        <v>-87.490072999999995</v>
      </c>
      <c r="K148">
        <v>322110</v>
      </c>
      <c r="L148" t="s">
        <v>1172</v>
      </c>
      <c r="M148" t="s">
        <v>1173</v>
      </c>
      <c r="N148" s="49">
        <v>300705.58199999999</v>
      </c>
      <c r="O148" s="49">
        <v>301505.56800000003</v>
      </c>
      <c r="P148" s="49">
        <v>270939.484</v>
      </c>
      <c r="Q148" s="49">
        <v>383602.69400000002</v>
      </c>
      <c r="R148" s="49">
        <v>363902.22399999999</v>
      </c>
      <c r="S148" s="49">
        <v>347879.576</v>
      </c>
      <c r="T148" s="49">
        <v>320569.34399999998</v>
      </c>
      <c r="U148" s="49">
        <v>351220.77799999999</v>
      </c>
      <c r="V148" s="49">
        <v>330183.67200000002</v>
      </c>
    </row>
    <row r="149" spans="1:22" x14ac:dyDescent="0.3">
      <c r="A149">
        <v>1007272</v>
      </c>
      <c r="B149" t="s">
        <v>1174</v>
      </c>
      <c r="C149" t="s">
        <v>1175</v>
      </c>
      <c r="D149" t="s">
        <v>1176</v>
      </c>
      <c r="E149" t="s">
        <v>690</v>
      </c>
      <c r="F149" t="s">
        <v>1177</v>
      </c>
      <c r="G149" t="s">
        <v>1178</v>
      </c>
      <c r="H149" t="s">
        <v>1179</v>
      </c>
      <c r="I149" s="23">
        <v>34.733989999999999</v>
      </c>
      <c r="J149" s="23">
        <v>-84.946460000000002</v>
      </c>
      <c r="K149">
        <v>314110</v>
      </c>
      <c r="L149" t="s">
        <v>28</v>
      </c>
      <c r="M149" t="s">
        <v>315</v>
      </c>
      <c r="N149" s="49">
        <v>44824.631999999998</v>
      </c>
      <c r="O149" s="49">
        <v>46052.764000000003</v>
      </c>
      <c r="P149" s="49">
        <v>48073.968000000001</v>
      </c>
      <c r="Q149" s="49">
        <v>42091.792000000001</v>
      </c>
      <c r="R149" s="49">
        <v>43488.383999999998</v>
      </c>
      <c r="S149" s="49">
        <v>44145.567999999999</v>
      </c>
      <c r="T149" s="49">
        <v>52679.743999999999</v>
      </c>
      <c r="U149" s="49">
        <v>48365.817999999999</v>
      </c>
      <c r="V149" s="49">
        <v>54614.088000000003</v>
      </c>
    </row>
    <row r="150" spans="1:22" x14ac:dyDescent="0.3">
      <c r="A150">
        <v>1006276</v>
      </c>
      <c r="B150" t="s">
        <v>1180</v>
      </c>
      <c r="C150" t="s">
        <v>1181</v>
      </c>
      <c r="D150" t="s">
        <v>1182</v>
      </c>
      <c r="E150" t="s">
        <v>331</v>
      </c>
      <c r="F150" t="s">
        <v>1183</v>
      </c>
      <c r="G150" t="s">
        <v>1184</v>
      </c>
      <c r="H150" t="s">
        <v>1185</v>
      </c>
      <c r="I150" s="23">
        <v>42.703240000000001</v>
      </c>
      <c r="J150" s="23">
        <v>-73.849580000000003</v>
      </c>
      <c r="K150">
        <v>562212</v>
      </c>
      <c r="L150" t="s">
        <v>51</v>
      </c>
      <c r="M150" t="s">
        <v>307</v>
      </c>
      <c r="N150" s="49">
        <v>68477.75</v>
      </c>
      <c r="O150" s="49">
        <v>62364</v>
      </c>
      <c r="P150" s="49">
        <v>47674.5</v>
      </c>
      <c r="Q150" s="49">
        <v>44025.5</v>
      </c>
      <c r="R150" s="49">
        <v>156346.5</v>
      </c>
      <c r="S150" s="49">
        <v>134991.75</v>
      </c>
      <c r="T150" s="49">
        <v>107917.5</v>
      </c>
      <c r="U150" s="49">
        <v>84452.25</v>
      </c>
      <c r="V150" s="49">
        <v>75360.75</v>
      </c>
    </row>
    <row r="151" spans="1:22" x14ac:dyDescent="0.3">
      <c r="A151">
        <v>1004231</v>
      </c>
      <c r="B151" t="s">
        <v>1186</v>
      </c>
      <c r="C151" t="s">
        <v>1187</v>
      </c>
      <c r="D151" t="s">
        <v>1188</v>
      </c>
      <c r="E151" t="s">
        <v>954</v>
      </c>
      <c r="F151" t="s">
        <v>1189</v>
      </c>
      <c r="G151" t="s">
        <v>1190</v>
      </c>
      <c r="H151" t="s">
        <v>1191</v>
      </c>
      <c r="I151" s="23">
        <v>33.467379999999999</v>
      </c>
      <c r="J151" s="23">
        <v>-80.884060000000005</v>
      </c>
      <c r="K151">
        <v>325199</v>
      </c>
      <c r="L151" t="s">
        <v>649</v>
      </c>
      <c r="M151" t="s">
        <v>931</v>
      </c>
      <c r="T151" s="49">
        <v>55325.796000000002</v>
      </c>
      <c r="U151" s="49">
        <v>53755.358</v>
      </c>
      <c r="V151" s="49">
        <v>50379.286</v>
      </c>
    </row>
    <row r="152" spans="1:22" x14ac:dyDescent="0.3">
      <c r="A152">
        <v>1003402</v>
      </c>
      <c r="B152" t="s">
        <v>1192</v>
      </c>
      <c r="C152" t="s">
        <v>1193</v>
      </c>
      <c r="D152" t="s">
        <v>825</v>
      </c>
      <c r="E152" t="s">
        <v>303</v>
      </c>
      <c r="F152" t="s">
        <v>1194</v>
      </c>
      <c r="G152" t="s">
        <v>1195</v>
      </c>
      <c r="H152" t="s">
        <v>483</v>
      </c>
      <c r="I152" s="23">
        <v>29.742498000000001</v>
      </c>
      <c r="J152" s="23">
        <v>-95.165513000000004</v>
      </c>
      <c r="K152">
        <v>325199</v>
      </c>
      <c r="L152" t="s">
        <v>28</v>
      </c>
      <c r="M152" t="s">
        <v>530</v>
      </c>
      <c r="N152" s="49">
        <v>45589.317999999999</v>
      </c>
      <c r="O152" s="49">
        <v>52779.69</v>
      </c>
      <c r="P152" s="49">
        <v>45153.718000000001</v>
      </c>
      <c r="Q152" s="49">
        <v>48002.720000000001</v>
      </c>
      <c r="R152" s="49">
        <v>69219.14</v>
      </c>
      <c r="S152" s="49">
        <v>81715.792000000001</v>
      </c>
      <c r="T152" s="49">
        <v>53608.55</v>
      </c>
      <c r="U152" s="49">
        <v>75390.22</v>
      </c>
      <c r="V152" s="49">
        <v>83870.179999999993</v>
      </c>
    </row>
    <row r="153" spans="1:22" x14ac:dyDescent="0.3">
      <c r="A153">
        <v>1004307</v>
      </c>
      <c r="B153" t="s">
        <v>1196</v>
      </c>
      <c r="C153" t="s">
        <v>1197</v>
      </c>
      <c r="D153" t="s">
        <v>1198</v>
      </c>
      <c r="E153" t="s">
        <v>422</v>
      </c>
      <c r="F153" t="s">
        <v>1199</v>
      </c>
      <c r="G153" t="s">
        <v>1200</v>
      </c>
      <c r="H153" t="s">
        <v>1201</v>
      </c>
      <c r="I153" s="23">
        <v>33.175600000000003</v>
      </c>
      <c r="J153" s="23">
        <v>-93.216899999999995</v>
      </c>
      <c r="K153">
        <v>325180</v>
      </c>
      <c r="L153" t="s">
        <v>28</v>
      </c>
      <c r="M153" t="s">
        <v>530</v>
      </c>
      <c r="N153" s="49">
        <v>75618.915999999997</v>
      </c>
      <c r="O153" s="49">
        <v>64486.555999999997</v>
      </c>
      <c r="P153" s="49">
        <v>80166.847999999998</v>
      </c>
      <c r="Q153" s="49">
        <v>78051.755999999994</v>
      </c>
      <c r="R153" s="49">
        <v>79732.5</v>
      </c>
      <c r="S153" s="49">
        <v>84674.78</v>
      </c>
      <c r="T153" s="49">
        <v>77119.407999999996</v>
      </c>
      <c r="U153" s="49">
        <v>73685.672000000006</v>
      </c>
      <c r="V153" s="49">
        <v>90107.23</v>
      </c>
    </row>
    <row r="154" spans="1:22" x14ac:dyDescent="0.3">
      <c r="A154">
        <v>1001877</v>
      </c>
      <c r="B154" t="s">
        <v>1202</v>
      </c>
      <c r="C154" t="s">
        <v>1203</v>
      </c>
      <c r="D154" t="s">
        <v>1204</v>
      </c>
      <c r="E154" t="s">
        <v>491</v>
      </c>
      <c r="F154" t="s">
        <v>1205</v>
      </c>
      <c r="H154" t="s">
        <v>1206</v>
      </c>
      <c r="I154" s="23">
        <v>37.914999999999999</v>
      </c>
      <c r="J154" s="23">
        <v>-87.332800000000006</v>
      </c>
      <c r="K154">
        <v>331313</v>
      </c>
      <c r="L154" t="s">
        <v>1207</v>
      </c>
      <c r="M154" t="s">
        <v>1208</v>
      </c>
      <c r="N154" s="49">
        <v>5235337.915</v>
      </c>
      <c r="O154" s="49">
        <v>5379019.2920000004</v>
      </c>
      <c r="P154" s="49">
        <v>3467216.6129999999</v>
      </c>
      <c r="Q154" s="49">
        <v>4457285.2649999997</v>
      </c>
      <c r="R154" s="49">
        <v>6827547.9060000004</v>
      </c>
      <c r="S154" s="49">
        <v>6777676.7759999996</v>
      </c>
      <c r="T154" s="49">
        <v>6608802.9440000001</v>
      </c>
      <c r="U154" s="49">
        <v>6528200.0420000004</v>
      </c>
      <c r="V154" s="49">
        <v>6875397.9819999998</v>
      </c>
    </row>
    <row r="155" spans="1:22" x14ac:dyDescent="0.3">
      <c r="A155">
        <v>1003562</v>
      </c>
      <c r="B155" t="s">
        <v>1209</v>
      </c>
      <c r="C155" t="s">
        <v>1210</v>
      </c>
      <c r="D155" t="s">
        <v>1211</v>
      </c>
      <c r="E155" t="s">
        <v>946</v>
      </c>
      <c r="F155" t="s">
        <v>1212</v>
      </c>
      <c r="G155" t="s">
        <v>1213</v>
      </c>
      <c r="H155" t="s">
        <v>1214</v>
      </c>
      <c r="I155" s="23">
        <v>48.845500000000001</v>
      </c>
      <c r="J155" s="23">
        <v>-122.7055</v>
      </c>
      <c r="K155">
        <v>331313</v>
      </c>
      <c r="L155" t="s">
        <v>1215</v>
      </c>
      <c r="M155" t="s">
        <v>1106</v>
      </c>
      <c r="N155" s="49">
        <v>1060050.628</v>
      </c>
      <c r="O155" s="49">
        <v>1130624.3389999999</v>
      </c>
      <c r="P155" s="49">
        <v>1092946.06</v>
      </c>
      <c r="Q155" s="49">
        <v>1261363.8149999999</v>
      </c>
      <c r="R155" s="49">
        <v>1195785.6569999999</v>
      </c>
      <c r="S155" s="49">
        <v>1326684.172</v>
      </c>
      <c r="T155" s="49">
        <v>1234637.2139999999</v>
      </c>
      <c r="U155" s="49">
        <v>1146835.2</v>
      </c>
      <c r="V155" s="49">
        <v>1126012.05</v>
      </c>
    </row>
    <row r="156" spans="1:22" x14ac:dyDescent="0.3">
      <c r="A156">
        <v>1000635</v>
      </c>
      <c r="B156" t="s">
        <v>1216</v>
      </c>
      <c r="C156" t="s">
        <v>1217</v>
      </c>
      <c r="D156" t="s">
        <v>1218</v>
      </c>
      <c r="E156" t="s">
        <v>946</v>
      </c>
      <c r="F156" t="s">
        <v>1219</v>
      </c>
      <c r="G156" t="s">
        <v>1220</v>
      </c>
      <c r="H156" t="s">
        <v>1221</v>
      </c>
      <c r="I156" s="23">
        <v>47.356699999999996</v>
      </c>
      <c r="J156" s="23">
        <v>-120.12730000000001</v>
      </c>
      <c r="K156">
        <v>331313</v>
      </c>
      <c r="L156" t="s">
        <v>1222</v>
      </c>
      <c r="M156" t="s">
        <v>538</v>
      </c>
      <c r="O156" s="49">
        <v>0</v>
      </c>
      <c r="P156" s="49">
        <v>0</v>
      </c>
      <c r="Q156" s="49">
        <v>898.29600000000005</v>
      </c>
      <c r="R156" s="49">
        <v>329047.86900000001</v>
      </c>
      <c r="S156" s="49">
        <v>354691.58199999999</v>
      </c>
      <c r="T156" s="49">
        <v>318541.70199999999</v>
      </c>
      <c r="U156" s="49">
        <v>306332.636</v>
      </c>
      <c r="V156" s="49">
        <v>309604.53000000003</v>
      </c>
    </row>
    <row r="157" spans="1:22" x14ac:dyDescent="0.3">
      <c r="A157">
        <v>1003201</v>
      </c>
      <c r="B157" t="s">
        <v>1223</v>
      </c>
      <c r="C157" t="s">
        <v>1224</v>
      </c>
      <c r="D157" t="s">
        <v>1225</v>
      </c>
      <c r="E157" t="s">
        <v>303</v>
      </c>
      <c r="F157" t="s">
        <v>1226</v>
      </c>
      <c r="H157" t="s">
        <v>1227</v>
      </c>
      <c r="I157" s="23">
        <v>28.650829999999999</v>
      </c>
      <c r="J157" s="23">
        <v>-96.562219999999996</v>
      </c>
      <c r="K157">
        <v>331313</v>
      </c>
      <c r="L157" t="s">
        <v>649</v>
      </c>
      <c r="M157" t="s">
        <v>1106</v>
      </c>
      <c r="N157" s="49">
        <v>15203.794</v>
      </c>
      <c r="O157" s="49">
        <v>18145.736000000001</v>
      </c>
      <c r="P157" s="49">
        <v>17378.59</v>
      </c>
      <c r="Q157" s="49">
        <v>191045.788</v>
      </c>
      <c r="R157" s="49">
        <v>959990.60600000003</v>
      </c>
      <c r="S157" s="49">
        <v>935628.11800000002</v>
      </c>
      <c r="T157" s="49">
        <v>922339.43599999999</v>
      </c>
      <c r="U157" s="49">
        <v>843830.08600000001</v>
      </c>
      <c r="V157" s="49">
        <v>825303.04000000004</v>
      </c>
    </row>
    <row r="158" spans="1:22" x14ac:dyDescent="0.3">
      <c r="A158">
        <v>1003147</v>
      </c>
      <c r="B158" t="s">
        <v>1228</v>
      </c>
      <c r="C158" t="s">
        <v>1229</v>
      </c>
      <c r="D158" t="s">
        <v>1230</v>
      </c>
      <c r="E158" t="s">
        <v>676</v>
      </c>
      <c r="F158" t="s">
        <v>1231</v>
      </c>
      <c r="G158" t="s">
        <v>1232</v>
      </c>
      <c r="H158" t="s">
        <v>1233</v>
      </c>
      <c r="I158" s="23">
        <v>35.738340000000001</v>
      </c>
      <c r="J158" s="23">
        <v>-84.059780000000003</v>
      </c>
      <c r="K158">
        <v>562212</v>
      </c>
      <c r="L158" t="s">
        <v>51</v>
      </c>
      <c r="M158" t="s">
        <v>307</v>
      </c>
      <c r="N158" s="49">
        <v>70912</v>
      </c>
      <c r="O158" s="49">
        <v>71551.75</v>
      </c>
      <c r="P158" s="49">
        <v>75342.5</v>
      </c>
      <c r="Q158" s="49">
        <v>52875.75</v>
      </c>
      <c r="R158" s="49">
        <v>44551</v>
      </c>
      <c r="S158" s="49">
        <v>47475</v>
      </c>
      <c r="T158" s="49">
        <v>44947.75</v>
      </c>
      <c r="U158" s="49">
        <v>40473.5</v>
      </c>
      <c r="V158" s="49">
        <v>39429.25</v>
      </c>
    </row>
    <row r="159" spans="1:22" x14ac:dyDescent="0.3">
      <c r="A159">
        <v>1006045</v>
      </c>
      <c r="B159" t="s">
        <v>1234</v>
      </c>
      <c r="C159" t="s">
        <v>1235</v>
      </c>
      <c r="D159" t="s">
        <v>1236</v>
      </c>
      <c r="E159" t="s">
        <v>311</v>
      </c>
      <c r="F159" t="s">
        <v>1237</v>
      </c>
      <c r="G159" t="s">
        <v>1238</v>
      </c>
      <c r="H159" t="s">
        <v>666</v>
      </c>
      <c r="I159" s="23">
        <v>37.950831000000001</v>
      </c>
      <c r="J159" s="23">
        <v>-86.845793999999998</v>
      </c>
      <c r="K159">
        <v>331314</v>
      </c>
      <c r="L159" t="s">
        <v>28</v>
      </c>
      <c r="M159" t="s">
        <v>538</v>
      </c>
      <c r="N159" s="49">
        <v>179769.12400000001</v>
      </c>
      <c r="O159" s="49">
        <v>187818.592</v>
      </c>
      <c r="P159" s="49">
        <v>154615.86799999999</v>
      </c>
      <c r="Q159" s="49">
        <v>172195.45199999999</v>
      </c>
      <c r="R159" s="49">
        <v>178364.52799999999</v>
      </c>
      <c r="S159" s="49">
        <v>172712</v>
      </c>
      <c r="T159" s="49">
        <v>165242.52799999999</v>
      </c>
      <c r="U159" s="49">
        <v>165328.476</v>
      </c>
      <c r="V159" s="49">
        <v>164487.28</v>
      </c>
    </row>
    <row r="160" spans="1:22" x14ac:dyDescent="0.3">
      <c r="A160">
        <v>1004335</v>
      </c>
      <c r="B160" t="s">
        <v>1239</v>
      </c>
      <c r="C160" t="s">
        <v>1240</v>
      </c>
      <c r="D160" t="s">
        <v>1241</v>
      </c>
      <c r="E160" t="s">
        <v>323</v>
      </c>
      <c r="F160" t="s">
        <v>1242</v>
      </c>
      <c r="G160" t="s">
        <v>1243</v>
      </c>
      <c r="H160" t="s">
        <v>1244</v>
      </c>
      <c r="I160" s="23">
        <v>37.413499999999999</v>
      </c>
      <c r="J160" s="23">
        <v>-121.97239999999999</v>
      </c>
      <c r="K160">
        <v>562212</v>
      </c>
      <c r="L160" t="s">
        <v>51</v>
      </c>
      <c r="M160" t="s">
        <v>307</v>
      </c>
      <c r="N160" s="49">
        <v>46441.25</v>
      </c>
      <c r="O160" s="49">
        <v>53319</v>
      </c>
      <c r="P160" s="49">
        <v>49114.5</v>
      </c>
      <c r="Q160" s="49">
        <v>53974.5</v>
      </c>
      <c r="R160" s="49">
        <v>53404.5</v>
      </c>
      <c r="S160" s="49">
        <v>58810.5</v>
      </c>
      <c r="T160" s="49">
        <v>60012.75</v>
      </c>
      <c r="U160" s="49">
        <v>53496.25</v>
      </c>
      <c r="V160" s="49">
        <v>54646.75</v>
      </c>
    </row>
    <row r="161" spans="1:22" x14ac:dyDescent="0.3">
      <c r="A161">
        <v>1005862</v>
      </c>
      <c r="B161" t="s">
        <v>1245</v>
      </c>
      <c r="C161" t="s">
        <v>1246</v>
      </c>
      <c r="D161" t="s">
        <v>1247</v>
      </c>
      <c r="E161" t="s">
        <v>1248</v>
      </c>
      <c r="F161" t="s">
        <v>1249</v>
      </c>
      <c r="G161" t="s">
        <v>1250</v>
      </c>
      <c r="H161" t="s">
        <v>1251</v>
      </c>
      <c r="I161" s="23">
        <v>39.560972</v>
      </c>
      <c r="J161" s="23">
        <v>-78.843610999999996</v>
      </c>
      <c r="K161">
        <v>336415</v>
      </c>
      <c r="L161" t="s">
        <v>28</v>
      </c>
      <c r="M161" t="s">
        <v>315</v>
      </c>
      <c r="N161" s="49">
        <v>24633.955999999998</v>
      </c>
      <c r="O161" s="49">
        <v>24197.207999999999</v>
      </c>
      <c r="P161" s="49">
        <v>23652.103999999999</v>
      </c>
      <c r="Q161" s="49">
        <v>23759.563999999998</v>
      </c>
      <c r="R161" s="49">
        <v>18553.322</v>
      </c>
      <c r="S161" s="49">
        <v>30310.774000000001</v>
      </c>
      <c r="T161" s="49">
        <v>31156.97</v>
      </c>
      <c r="U161" s="49">
        <v>28793.558000000001</v>
      </c>
      <c r="V161" s="49">
        <v>28584.808000000001</v>
      </c>
    </row>
    <row r="162" spans="1:22" x14ac:dyDescent="0.3">
      <c r="A162">
        <v>1005006</v>
      </c>
      <c r="B162" t="s">
        <v>1252</v>
      </c>
      <c r="C162" t="s">
        <v>1253</v>
      </c>
      <c r="D162" t="s">
        <v>1254</v>
      </c>
      <c r="E162" t="s">
        <v>447</v>
      </c>
      <c r="F162" t="s">
        <v>1255</v>
      </c>
      <c r="G162" t="s">
        <v>1256</v>
      </c>
      <c r="H162" t="s">
        <v>510</v>
      </c>
      <c r="I162" s="23">
        <v>40.640079999999998</v>
      </c>
      <c r="J162" s="23">
        <v>-79.611180000000004</v>
      </c>
      <c r="K162">
        <v>331111</v>
      </c>
      <c r="L162" t="s">
        <v>28</v>
      </c>
      <c r="M162" t="s">
        <v>538</v>
      </c>
      <c r="Q162" s="49">
        <v>9303.2639999999992</v>
      </c>
      <c r="R162" s="49">
        <v>41640.144</v>
      </c>
      <c r="S162" s="49">
        <v>47812.92</v>
      </c>
      <c r="T162" s="49">
        <v>43475.34</v>
      </c>
      <c r="U162" s="49">
        <v>47303.3</v>
      </c>
      <c r="V162" s="49">
        <v>49441.3</v>
      </c>
    </row>
    <row r="163" spans="1:22" x14ac:dyDescent="0.3">
      <c r="A163">
        <v>1007192</v>
      </c>
      <c r="B163" t="s">
        <v>1257</v>
      </c>
      <c r="C163" t="s">
        <v>1258</v>
      </c>
      <c r="D163" t="s">
        <v>1259</v>
      </c>
      <c r="E163" t="s">
        <v>542</v>
      </c>
      <c r="F163" t="s">
        <v>1260</v>
      </c>
      <c r="G163" t="s">
        <v>1261</v>
      </c>
      <c r="H163" t="s">
        <v>1262</v>
      </c>
      <c r="I163" s="23">
        <v>38.007907000000003</v>
      </c>
      <c r="J163" s="23">
        <v>-95.289343000000002</v>
      </c>
      <c r="K163">
        <v>562212</v>
      </c>
      <c r="L163" t="s">
        <v>355</v>
      </c>
      <c r="M163" t="s">
        <v>307</v>
      </c>
      <c r="N163" s="49">
        <v>67800.573999999993</v>
      </c>
      <c r="O163" s="49">
        <v>66063.767999999996</v>
      </c>
      <c r="P163" s="49">
        <v>63782.423999999999</v>
      </c>
      <c r="Q163" s="49">
        <v>57309.94</v>
      </c>
      <c r="R163" s="49">
        <v>57499.612000000001</v>
      </c>
      <c r="S163" s="49">
        <v>52747.006000000001</v>
      </c>
      <c r="T163" s="49">
        <v>51907.387999999999</v>
      </c>
      <c r="U163" s="49">
        <v>52595.974000000002</v>
      </c>
      <c r="V163" s="49">
        <v>55266.512000000002</v>
      </c>
    </row>
    <row r="164" spans="1:22" x14ac:dyDescent="0.3">
      <c r="A164">
        <v>1005887</v>
      </c>
      <c r="B164" t="s">
        <v>1263</v>
      </c>
      <c r="C164" t="s">
        <v>1264</v>
      </c>
      <c r="D164" t="s">
        <v>1265</v>
      </c>
      <c r="E164" t="s">
        <v>303</v>
      </c>
      <c r="F164" t="s">
        <v>1266</v>
      </c>
      <c r="G164" t="s">
        <v>1267</v>
      </c>
      <c r="H164" t="s">
        <v>1268</v>
      </c>
      <c r="I164" s="23">
        <v>33.03425</v>
      </c>
      <c r="J164" s="23">
        <v>-97.346919999999997</v>
      </c>
      <c r="K164">
        <v>211130</v>
      </c>
      <c r="L164" t="s">
        <v>368</v>
      </c>
      <c r="M164" t="s">
        <v>102</v>
      </c>
      <c r="N164" s="49">
        <v>57690.338000000003</v>
      </c>
      <c r="O164" s="49">
        <v>60914.264000000003</v>
      </c>
      <c r="P164" s="49">
        <v>59832.173999999999</v>
      </c>
      <c r="Q164" s="49">
        <v>58883.82</v>
      </c>
      <c r="R164" s="49">
        <v>63911.622000000003</v>
      </c>
      <c r="S164" s="49">
        <v>150528.32000000001</v>
      </c>
      <c r="T164" s="49">
        <v>119187.836</v>
      </c>
      <c r="U164" s="49">
        <v>93604.524000000005</v>
      </c>
      <c r="V164" s="49">
        <v>87268.861999999994</v>
      </c>
    </row>
    <row r="165" spans="1:22" x14ac:dyDescent="0.3">
      <c r="A165">
        <v>1005705</v>
      </c>
      <c r="B165" t="s">
        <v>1269</v>
      </c>
      <c r="C165" t="s">
        <v>1270</v>
      </c>
      <c r="D165" t="s">
        <v>1271</v>
      </c>
      <c r="E165" t="s">
        <v>380</v>
      </c>
      <c r="F165" t="s">
        <v>1272</v>
      </c>
      <c r="G165" t="s">
        <v>1273</v>
      </c>
      <c r="H165" t="s">
        <v>1274</v>
      </c>
      <c r="I165" s="23">
        <v>44.8491</v>
      </c>
      <c r="J165" s="23">
        <v>-94.896900000000002</v>
      </c>
      <c r="K165">
        <v>486210</v>
      </c>
      <c r="L165" t="s">
        <v>1275</v>
      </c>
      <c r="M165" t="s">
        <v>102</v>
      </c>
      <c r="N165" s="49">
        <v>101106.226</v>
      </c>
      <c r="O165" s="49">
        <v>90212.36</v>
      </c>
      <c r="P165" s="49">
        <v>95617.09</v>
      </c>
      <c r="Q165" s="49">
        <v>90468.41</v>
      </c>
      <c r="R165" s="49">
        <v>89871.361999999994</v>
      </c>
      <c r="S165" s="49">
        <v>93088.1</v>
      </c>
      <c r="T165" s="49">
        <v>85767.48</v>
      </c>
      <c r="U165" s="49">
        <v>84721.982000000004</v>
      </c>
      <c r="V165" s="49">
        <v>91155.657999999996</v>
      </c>
    </row>
    <row r="166" spans="1:22" x14ac:dyDescent="0.3">
      <c r="A166">
        <v>1001559</v>
      </c>
      <c r="B166" t="s">
        <v>1276</v>
      </c>
      <c r="C166" t="s">
        <v>1277</v>
      </c>
      <c r="D166" t="s">
        <v>1278</v>
      </c>
      <c r="E166" t="s">
        <v>569</v>
      </c>
      <c r="F166" t="s">
        <v>1279</v>
      </c>
      <c r="G166" t="s">
        <v>1280</v>
      </c>
      <c r="H166" t="s">
        <v>1281</v>
      </c>
      <c r="I166" s="23">
        <v>42.467100000000002</v>
      </c>
      <c r="J166" s="23">
        <v>-91.550899999999999</v>
      </c>
      <c r="K166">
        <v>486210</v>
      </c>
      <c r="L166" t="s">
        <v>1275</v>
      </c>
      <c r="M166" t="s">
        <v>102</v>
      </c>
      <c r="N166" s="49">
        <v>90168.114000000001</v>
      </c>
      <c r="O166" s="49">
        <v>85176.18</v>
      </c>
      <c r="P166" s="49">
        <v>85971.326000000001</v>
      </c>
      <c r="Q166" s="49">
        <v>79420.952000000005</v>
      </c>
      <c r="R166" s="49">
        <v>82023.342000000004</v>
      </c>
      <c r="S166" s="49">
        <v>83451.535999999993</v>
      </c>
      <c r="T166" s="49">
        <v>82763.240000000005</v>
      </c>
      <c r="U166" s="49">
        <v>76060.516000000003</v>
      </c>
      <c r="V166" s="49">
        <v>82076.491999999998</v>
      </c>
    </row>
    <row r="167" spans="1:22" x14ac:dyDescent="0.3">
      <c r="A167">
        <v>1001560</v>
      </c>
      <c r="B167" t="s">
        <v>1282</v>
      </c>
      <c r="C167" t="s">
        <v>1283</v>
      </c>
      <c r="D167" t="s">
        <v>1284</v>
      </c>
      <c r="E167" t="s">
        <v>351</v>
      </c>
      <c r="F167" t="s">
        <v>1285</v>
      </c>
      <c r="G167" t="s">
        <v>1286</v>
      </c>
      <c r="H167" t="s">
        <v>1287</v>
      </c>
      <c r="I167" s="23">
        <v>41.592545999999999</v>
      </c>
      <c r="J167" s="23">
        <v>-89.784244999999999</v>
      </c>
      <c r="K167">
        <v>486210</v>
      </c>
      <c r="L167" t="s">
        <v>1275</v>
      </c>
      <c r="M167" t="s">
        <v>102</v>
      </c>
      <c r="N167" s="49">
        <v>61352.476000000002</v>
      </c>
      <c r="O167" s="49">
        <v>56983.786</v>
      </c>
      <c r="P167" s="49">
        <v>57930.381999999998</v>
      </c>
      <c r="Q167" s="49">
        <v>51308.858</v>
      </c>
      <c r="R167" s="49">
        <v>54303.896000000001</v>
      </c>
      <c r="S167" s="49">
        <v>55522.991999999998</v>
      </c>
      <c r="T167" s="49">
        <v>54950.743999999999</v>
      </c>
      <c r="U167" s="49">
        <v>54771.843999999997</v>
      </c>
      <c r="V167" s="49">
        <v>50525.216</v>
      </c>
    </row>
    <row r="168" spans="1:22" x14ac:dyDescent="0.3">
      <c r="A168">
        <v>1000245</v>
      </c>
      <c r="B168" t="s">
        <v>1288</v>
      </c>
      <c r="C168" t="s">
        <v>1289</v>
      </c>
      <c r="D168" t="s">
        <v>1290</v>
      </c>
      <c r="E168" t="s">
        <v>640</v>
      </c>
      <c r="F168" t="s">
        <v>1291</v>
      </c>
      <c r="G168" t="s">
        <v>1292</v>
      </c>
      <c r="H168" t="s">
        <v>1098</v>
      </c>
      <c r="I168" s="23">
        <v>45.993366999999999</v>
      </c>
      <c r="J168" s="23">
        <v>-96.648999000000003</v>
      </c>
      <c r="K168">
        <v>486210</v>
      </c>
      <c r="L168" t="s">
        <v>1275</v>
      </c>
      <c r="M168" t="s">
        <v>102</v>
      </c>
      <c r="N168" s="49">
        <v>104568.462</v>
      </c>
      <c r="O168" s="49">
        <v>92962.85</v>
      </c>
      <c r="P168" s="49">
        <v>92220.652000000002</v>
      </c>
      <c r="Q168" s="49">
        <v>94331.394</v>
      </c>
      <c r="R168" s="49">
        <v>93322.2</v>
      </c>
      <c r="S168" s="49">
        <v>97142.334000000003</v>
      </c>
      <c r="T168" s="49">
        <v>92617.801999999996</v>
      </c>
      <c r="U168" s="49">
        <v>81871.444000000003</v>
      </c>
      <c r="V168" s="49">
        <v>92915.152000000002</v>
      </c>
    </row>
    <row r="169" spans="1:22" x14ac:dyDescent="0.3">
      <c r="A169">
        <v>1001558</v>
      </c>
      <c r="B169" t="s">
        <v>1293</v>
      </c>
      <c r="C169" t="s">
        <v>1294</v>
      </c>
      <c r="D169" t="s">
        <v>1295</v>
      </c>
      <c r="E169" t="s">
        <v>640</v>
      </c>
      <c r="F169" t="s">
        <v>1296</v>
      </c>
      <c r="G169" t="s">
        <v>1297</v>
      </c>
      <c r="H169" t="s">
        <v>1298</v>
      </c>
      <c r="I169" s="23">
        <v>47.191057999999998</v>
      </c>
      <c r="J169" s="23">
        <v>-98.425610000000006</v>
      </c>
      <c r="K169">
        <v>486210</v>
      </c>
      <c r="L169" t="s">
        <v>1275</v>
      </c>
      <c r="M169" t="s">
        <v>102</v>
      </c>
      <c r="N169" s="49">
        <v>104653.912</v>
      </c>
      <c r="O169" s="49">
        <v>93306.097999999998</v>
      </c>
      <c r="P169" s="49">
        <v>91983.354000000007</v>
      </c>
      <c r="Q169" s="49">
        <v>93117.25</v>
      </c>
      <c r="R169" s="49">
        <v>96939.486000000004</v>
      </c>
      <c r="S169" s="49">
        <v>98527.48</v>
      </c>
      <c r="T169" s="49">
        <v>95901.19</v>
      </c>
      <c r="U169" s="49">
        <v>91421.505999999994</v>
      </c>
      <c r="V169" s="49">
        <v>84781.182000000001</v>
      </c>
    </row>
    <row r="170" spans="1:22" x14ac:dyDescent="0.3">
      <c r="A170">
        <v>1007645</v>
      </c>
      <c r="B170" t="s">
        <v>1299</v>
      </c>
      <c r="C170" t="s">
        <v>1300</v>
      </c>
      <c r="D170" t="s">
        <v>1301</v>
      </c>
      <c r="E170" t="s">
        <v>447</v>
      </c>
      <c r="F170" t="s">
        <v>1302</v>
      </c>
      <c r="G170" t="s">
        <v>1303</v>
      </c>
      <c r="H170" t="s">
        <v>1304</v>
      </c>
      <c r="I170" s="23">
        <v>41.396500000000003</v>
      </c>
      <c r="J170" s="23">
        <v>-75.737499999999997</v>
      </c>
      <c r="K170">
        <v>562212</v>
      </c>
      <c r="L170" t="s">
        <v>355</v>
      </c>
      <c r="M170" t="s">
        <v>307</v>
      </c>
      <c r="N170" s="49">
        <v>62524.847999999998</v>
      </c>
      <c r="O170" s="49">
        <v>45358.194000000003</v>
      </c>
      <c r="P170" s="49">
        <v>40051.694000000003</v>
      </c>
      <c r="Q170" s="49">
        <v>47109.694000000003</v>
      </c>
      <c r="R170" s="49">
        <v>47414.944000000003</v>
      </c>
      <c r="S170" s="49">
        <v>41422.843999999997</v>
      </c>
      <c r="T170" s="49">
        <v>38990.845999999998</v>
      </c>
      <c r="U170" s="49">
        <v>57909.334148000002</v>
      </c>
      <c r="V170" s="49">
        <v>61382.521999999997</v>
      </c>
    </row>
    <row r="171" spans="1:22" x14ac:dyDescent="0.3">
      <c r="A171">
        <v>1001970</v>
      </c>
      <c r="B171" t="s">
        <v>1305</v>
      </c>
      <c r="C171" t="s">
        <v>1306</v>
      </c>
      <c r="D171" t="s">
        <v>1307</v>
      </c>
      <c r="E171" t="s">
        <v>435</v>
      </c>
      <c r="F171" t="s">
        <v>1308</v>
      </c>
      <c r="G171" t="s">
        <v>1309</v>
      </c>
      <c r="H171" t="s">
        <v>1310</v>
      </c>
      <c r="I171" s="23">
        <v>39.103000000000002</v>
      </c>
      <c r="J171" s="23">
        <v>-94.278300000000002</v>
      </c>
      <c r="K171">
        <v>332992</v>
      </c>
      <c r="L171" t="s">
        <v>28</v>
      </c>
      <c r="M171" t="s">
        <v>315</v>
      </c>
      <c r="N171" s="49">
        <v>37910.707999999999</v>
      </c>
      <c r="O171" s="49">
        <v>37511.207999999999</v>
      </c>
      <c r="P171" s="49">
        <v>34476.519999999997</v>
      </c>
      <c r="Q171" s="49">
        <v>34978.167999999998</v>
      </c>
      <c r="R171" s="49">
        <v>33973.372000000003</v>
      </c>
      <c r="S171" s="49">
        <v>38141.356</v>
      </c>
      <c r="T171" s="49">
        <v>40977.095999999998</v>
      </c>
      <c r="U171" s="49">
        <v>38910.703999999998</v>
      </c>
      <c r="V171" s="49">
        <v>41002.595999999998</v>
      </c>
    </row>
    <row r="172" spans="1:22" x14ac:dyDescent="0.3">
      <c r="A172">
        <v>1006197</v>
      </c>
      <c r="B172" t="s">
        <v>1311</v>
      </c>
      <c r="C172" t="s">
        <v>1312</v>
      </c>
      <c r="D172" t="s">
        <v>1313</v>
      </c>
      <c r="E172" t="s">
        <v>323</v>
      </c>
      <c r="F172" t="s">
        <v>1314</v>
      </c>
      <c r="G172" t="s">
        <v>1315</v>
      </c>
      <c r="H172" t="s">
        <v>1316</v>
      </c>
      <c r="I172" s="23">
        <v>32.854669999999999</v>
      </c>
      <c r="J172" s="23">
        <v>-115.52504999999999</v>
      </c>
      <c r="K172">
        <v>562212</v>
      </c>
      <c r="L172" t="s">
        <v>51</v>
      </c>
      <c r="M172" t="s">
        <v>307</v>
      </c>
      <c r="N172" s="49">
        <v>28027.25</v>
      </c>
      <c r="O172" s="49">
        <v>19437.25</v>
      </c>
      <c r="P172" s="49">
        <v>19362.25</v>
      </c>
      <c r="Q172" s="49">
        <v>12618.5</v>
      </c>
      <c r="R172" s="49">
        <v>11343</v>
      </c>
      <c r="S172" s="49">
        <v>8332.75</v>
      </c>
      <c r="T172" s="49">
        <v>10817.5</v>
      </c>
    </row>
    <row r="173" spans="1:22" x14ac:dyDescent="0.3">
      <c r="A173">
        <v>1003246</v>
      </c>
      <c r="B173" t="s">
        <v>1317</v>
      </c>
      <c r="C173" t="s">
        <v>1318</v>
      </c>
      <c r="D173" t="s">
        <v>1319</v>
      </c>
      <c r="E173" t="s">
        <v>303</v>
      </c>
      <c r="F173" t="s">
        <v>1320</v>
      </c>
      <c r="G173" t="s">
        <v>1321</v>
      </c>
      <c r="H173" t="s">
        <v>1322</v>
      </c>
      <c r="I173" s="23">
        <v>35.618662999999998</v>
      </c>
      <c r="J173" s="23">
        <v>-100.14948</v>
      </c>
      <c r="K173">
        <v>211111</v>
      </c>
      <c r="L173" t="s">
        <v>28</v>
      </c>
      <c r="M173" t="s">
        <v>102</v>
      </c>
      <c r="R173" s="49">
        <v>16478.788</v>
      </c>
      <c r="S173" s="49">
        <v>22699.464</v>
      </c>
      <c r="T173" s="49">
        <v>28306.743999999999</v>
      </c>
      <c r="U173" s="49">
        <v>29365.54</v>
      </c>
      <c r="V173" s="49">
        <v>30834.583999999999</v>
      </c>
    </row>
    <row r="174" spans="1:22" x14ac:dyDescent="0.3">
      <c r="A174">
        <v>1007496</v>
      </c>
      <c r="B174" t="s">
        <v>1317</v>
      </c>
      <c r="C174" t="s">
        <v>1323</v>
      </c>
      <c r="D174" t="s">
        <v>1324</v>
      </c>
      <c r="E174" t="s">
        <v>303</v>
      </c>
      <c r="F174" t="s">
        <v>1325</v>
      </c>
      <c r="G174" t="s">
        <v>1326</v>
      </c>
      <c r="H174" t="s">
        <v>1074</v>
      </c>
      <c r="I174" s="23">
        <v>35.618662999999998</v>
      </c>
      <c r="J174" s="23">
        <v>-100.14948</v>
      </c>
      <c r="K174">
        <v>211130</v>
      </c>
      <c r="L174" t="s">
        <v>368</v>
      </c>
      <c r="M174" t="s">
        <v>102</v>
      </c>
      <c r="N174" s="49">
        <v>43901.387999999999</v>
      </c>
      <c r="O174" s="49">
        <v>42963.044000000002</v>
      </c>
      <c r="P174" s="49">
        <v>36851.786</v>
      </c>
      <c r="Q174" s="49">
        <v>25431.732</v>
      </c>
      <c r="R174" s="49">
        <v>43877.601999999999</v>
      </c>
      <c r="S174" s="49">
        <v>47488.792000000001</v>
      </c>
      <c r="T174" s="49">
        <v>44500.485999999997</v>
      </c>
      <c r="U174" s="49">
        <v>38461.413999999997</v>
      </c>
    </row>
    <row r="175" spans="1:22" x14ac:dyDescent="0.3">
      <c r="A175">
        <v>1000048</v>
      </c>
      <c r="B175" t="s">
        <v>1327</v>
      </c>
      <c r="C175" t="s">
        <v>1328</v>
      </c>
      <c r="D175" t="s">
        <v>1329</v>
      </c>
      <c r="E175" t="s">
        <v>491</v>
      </c>
      <c r="F175" t="s">
        <v>1330</v>
      </c>
      <c r="G175" t="s">
        <v>1331</v>
      </c>
      <c r="H175" t="s">
        <v>389</v>
      </c>
      <c r="I175" s="23">
        <v>39.780389999999997</v>
      </c>
      <c r="J175" s="23">
        <v>-86.238893000000004</v>
      </c>
      <c r="K175">
        <v>336350</v>
      </c>
      <c r="L175" t="s">
        <v>28</v>
      </c>
      <c r="M175" t="s">
        <v>315</v>
      </c>
      <c r="N175" s="49">
        <v>25575.59</v>
      </c>
      <c r="O175" s="49">
        <v>24780.11</v>
      </c>
      <c r="P175" s="49">
        <v>22204.067999999999</v>
      </c>
      <c r="Q175" s="49">
        <v>25660.38</v>
      </c>
      <c r="R175" s="49">
        <v>26049.738000000001</v>
      </c>
      <c r="S175" s="49">
        <v>28704.901999999998</v>
      </c>
      <c r="T175" s="49">
        <v>24677.988000000001</v>
      </c>
      <c r="U175" s="49">
        <v>26824.62</v>
      </c>
      <c r="V175" s="49">
        <v>25287.094000000001</v>
      </c>
    </row>
    <row r="176" spans="1:22" x14ac:dyDescent="0.3">
      <c r="A176">
        <v>1004327</v>
      </c>
      <c r="B176" t="s">
        <v>1332</v>
      </c>
      <c r="C176" t="s">
        <v>1333</v>
      </c>
      <c r="D176" t="s">
        <v>1334</v>
      </c>
      <c r="E176" t="s">
        <v>422</v>
      </c>
      <c r="F176" t="s">
        <v>1335</v>
      </c>
      <c r="G176" t="s">
        <v>1336</v>
      </c>
      <c r="H176" t="s">
        <v>1337</v>
      </c>
      <c r="I176" s="23">
        <v>34.575220000000002</v>
      </c>
      <c r="J176" s="23">
        <v>-92.531729999999996</v>
      </c>
      <c r="K176">
        <v>331313</v>
      </c>
      <c r="L176" t="s">
        <v>28</v>
      </c>
      <c r="M176" t="s">
        <v>538</v>
      </c>
      <c r="N176" s="49">
        <v>63391.411999999997</v>
      </c>
      <c r="O176" s="49">
        <v>66296.399999999994</v>
      </c>
      <c r="P176" s="49">
        <v>60905.82</v>
      </c>
      <c r="Q176" s="49">
        <v>22802.664000000001</v>
      </c>
      <c r="R176" s="49">
        <v>53956.696000000004</v>
      </c>
      <c r="S176" s="49">
        <v>54560.044000000002</v>
      </c>
      <c r="T176" s="49">
        <v>49.9</v>
      </c>
      <c r="U176" s="49">
        <v>26206.056</v>
      </c>
      <c r="V176" s="49">
        <v>290.79000000000002</v>
      </c>
    </row>
    <row r="177" spans="1:22" x14ac:dyDescent="0.3">
      <c r="A177">
        <v>1007622</v>
      </c>
      <c r="B177" t="s">
        <v>1338</v>
      </c>
      <c r="C177" t="s">
        <v>1339</v>
      </c>
      <c r="D177" t="s">
        <v>1340</v>
      </c>
      <c r="E177" t="s">
        <v>583</v>
      </c>
      <c r="F177" t="s">
        <v>1341</v>
      </c>
      <c r="G177" t="s">
        <v>1342</v>
      </c>
      <c r="H177" t="s">
        <v>1343</v>
      </c>
      <c r="I177" s="23">
        <v>30.526503999999999</v>
      </c>
      <c r="J177" s="23">
        <v>-91.748383000000004</v>
      </c>
      <c r="K177">
        <v>324110</v>
      </c>
      <c r="L177" t="s">
        <v>1344</v>
      </c>
      <c r="M177" t="s">
        <v>1345</v>
      </c>
      <c r="N177" s="49">
        <v>571124.79200000002</v>
      </c>
      <c r="O177" s="49">
        <v>551376.85800000001</v>
      </c>
      <c r="P177" s="49">
        <v>550753.272</v>
      </c>
      <c r="Q177" s="49">
        <v>515519.33399999997</v>
      </c>
      <c r="R177" s="49">
        <v>445406.45</v>
      </c>
      <c r="S177" s="49">
        <v>535457.63399999996</v>
      </c>
      <c r="T177" s="49">
        <v>530019.40800000005</v>
      </c>
      <c r="U177" s="49">
        <v>533875.78399999999</v>
      </c>
      <c r="V177" s="49">
        <v>456684.81400000001</v>
      </c>
    </row>
    <row r="178" spans="1:22" x14ac:dyDescent="0.3">
      <c r="A178">
        <v>1007291</v>
      </c>
      <c r="B178" t="s">
        <v>1346</v>
      </c>
      <c r="C178" t="s">
        <v>1347</v>
      </c>
      <c r="D178" t="s">
        <v>1348</v>
      </c>
      <c r="E178" t="s">
        <v>556</v>
      </c>
      <c r="F178" t="s">
        <v>1349</v>
      </c>
      <c r="G178" t="s">
        <v>1350</v>
      </c>
      <c r="H178" t="s">
        <v>1351</v>
      </c>
      <c r="I178" s="23">
        <v>39.307180000000002</v>
      </c>
      <c r="J178" s="23">
        <v>-76.898619999999994</v>
      </c>
      <c r="K178">
        <v>562212</v>
      </c>
      <c r="L178" t="s">
        <v>355</v>
      </c>
      <c r="M178" t="s">
        <v>307</v>
      </c>
      <c r="N178" s="49">
        <v>13333.262000000001</v>
      </c>
      <c r="O178" s="49">
        <v>19372.626</v>
      </c>
      <c r="P178" s="49">
        <v>23331.186000000002</v>
      </c>
      <c r="Q178" s="49">
        <v>28554.437999999998</v>
      </c>
      <c r="R178" s="49">
        <v>29709.441999999999</v>
      </c>
      <c r="S178" s="49">
        <v>31275.47</v>
      </c>
      <c r="T178" s="49">
        <v>32301.468000000001</v>
      </c>
      <c r="U178" s="49">
        <v>36548.404000000002</v>
      </c>
      <c r="V178" s="49">
        <v>26094.9</v>
      </c>
    </row>
    <row r="179" spans="1:22" x14ac:dyDescent="0.3">
      <c r="A179">
        <v>1013670</v>
      </c>
      <c r="B179"/>
      <c r="C179" t="s">
        <v>1352</v>
      </c>
      <c r="D179" t="s">
        <v>1353</v>
      </c>
      <c r="E179" t="s">
        <v>1248</v>
      </c>
      <c r="F179" t="s">
        <v>1354</v>
      </c>
      <c r="G179" t="s">
        <v>1355</v>
      </c>
      <c r="I179" s="23"/>
      <c r="J179" s="23"/>
      <c r="K179">
        <v>325194</v>
      </c>
      <c r="L179" t="s">
        <v>28</v>
      </c>
      <c r="M179" t="s">
        <v>530</v>
      </c>
      <c r="N179" s="49">
        <v>94886.987999999998</v>
      </c>
    </row>
    <row r="180" spans="1:22" x14ac:dyDescent="0.3">
      <c r="A180">
        <v>1007401</v>
      </c>
      <c r="B180" t="s">
        <v>1356</v>
      </c>
      <c r="C180" t="s">
        <v>1357</v>
      </c>
      <c r="D180" t="s">
        <v>1358</v>
      </c>
      <c r="E180" t="s">
        <v>663</v>
      </c>
      <c r="F180" t="s">
        <v>1359</v>
      </c>
      <c r="G180" t="s">
        <v>1360</v>
      </c>
      <c r="H180" t="s">
        <v>1361</v>
      </c>
      <c r="I180" s="23">
        <v>38.591670000000001</v>
      </c>
      <c r="J180" s="23">
        <v>-82.81944</v>
      </c>
      <c r="K180">
        <v>325194</v>
      </c>
      <c r="L180" t="s">
        <v>28</v>
      </c>
      <c r="M180" t="s">
        <v>530</v>
      </c>
      <c r="N180" s="49">
        <v>60866.23</v>
      </c>
      <c r="O180" s="49">
        <v>45397.48</v>
      </c>
      <c r="P180" s="49">
        <v>24325.707999999999</v>
      </c>
      <c r="Q180" s="49">
        <v>8087.82</v>
      </c>
      <c r="R180" s="49">
        <v>17892.531999999999</v>
      </c>
      <c r="S180" s="49">
        <v>35043.468000000001</v>
      </c>
      <c r="T180" s="49">
        <v>36442.11</v>
      </c>
      <c r="U180" s="49">
        <v>28250.844000000001</v>
      </c>
      <c r="V180" s="49">
        <v>39968.89</v>
      </c>
    </row>
    <row r="181" spans="1:22" x14ac:dyDescent="0.3">
      <c r="A181">
        <v>1003268</v>
      </c>
      <c r="B181" t="s">
        <v>1362</v>
      </c>
      <c r="C181" t="s">
        <v>1363</v>
      </c>
      <c r="D181" t="s">
        <v>1364</v>
      </c>
      <c r="E181" t="s">
        <v>351</v>
      </c>
      <c r="F181" t="s">
        <v>1365</v>
      </c>
      <c r="G181" t="s">
        <v>1366</v>
      </c>
      <c r="H181" t="s">
        <v>900</v>
      </c>
      <c r="I181" s="23">
        <v>38.884444000000002</v>
      </c>
      <c r="J181" s="23">
        <v>-90.143735000000007</v>
      </c>
      <c r="K181">
        <v>331110</v>
      </c>
      <c r="L181" t="s">
        <v>537</v>
      </c>
      <c r="M181" t="s">
        <v>538</v>
      </c>
      <c r="N181" s="49">
        <v>34862.127999999997</v>
      </c>
      <c r="O181" s="49">
        <v>33551.379999999997</v>
      </c>
      <c r="P181" s="49">
        <v>33929.94</v>
      </c>
      <c r="Q181" s="49">
        <v>32031.844000000001</v>
      </c>
      <c r="R181" s="49">
        <v>41463.995999999999</v>
      </c>
      <c r="S181" s="49">
        <v>59393.212</v>
      </c>
      <c r="T181" s="49">
        <v>57712.063999999998</v>
      </c>
      <c r="U181" s="49">
        <v>64545.108</v>
      </c>
      <c r="V181" s="49">
        <v>65345.11</v>
      </c>
    </row>
    <row r="182" spans="1:22" x14ac:dyDescent="0.3">
      <c r="A182">
        <v>1005184</v>
      </c>
      <c r="B182" t="s">
        <v>1367</v>
      </c>
      <c r="C182" t="s">
        <v>1368</v>
      </c>
      <c r="D182" t="s">
        <v>1369</v>
      </c>
      <c r="E182" t="s">
        <v>1370</v>
      </c>
      <c r="F182" t="s">
        <v>1371</v>
      </c>
      <c r="H182" t="s">
        <v>1372</v>
      </c>
      <c r="I182" s="23">
        <v>70.257221999999999</v>
      </c>
      <c r="J182" s="23">
        <v>-148.61777799999999</v>
      </c>
      <c r="K182">
        <v>486110</v>
      </c>
      <c r="L182" t="s">
        <v>28</v>
      </c>
      <c r="M182" t="s">
        <v>315</v>
      </c>
      <c r="N182" s="49">
        <v>56021.94</v>
      </c>
      <c r="O182" s="49">
        <v>62235.315999999999</v>
      </c>
      <c r="P182" s="49">
        <v>62235.415999999997</v>
      </c>
      <c r="Q182" s="49">
        <v>62664.063999999998</v>
      </c>
      <c r="R182" s="49">
        <v>85080.126000000004</v>
      </c>
      <c r="S182" s="49">
        <v>91022.79</v>
      </c>
      <c r="T182" s="49">
        <v>92324.572</v>
      </c>
      <c r="U182" s="49">
        <v>91589.025999999998</v>
      </c>
      <c r="V182" s="49">
        <v>92640.195999999996</v>
      </c>
    </row>
    <row r="183" spans="1:22" x14ac:dyDescent="0.3">
      <c r="A183">
        <v>1005781</v>
      </c>
      <c r="B183" t="s">
        <v>1373</v>
      </c>
      <c r="C183" t="s">
        <v>1374</v>
      </c>
      <c r="D183" t="s">
        <v>1375</v>
      </c>
      <c r="E183" t="s">
        <v>1370</v>
      </c>
      <c r="F183" t="s">
        <v>1376</v>
      </c>
      <c r="G183" t="s">
        <v>1377</v>
      </c>
      <c r="H183" t="s">
        <v>1378</v>
      </c>
      <c r="I183" s="23">
        <v>61.084857</v>
      </c>
      <c r="J183" s="23">
        <v>-146.388531</v>
      </c>
      <c r="K183">
        <v>486110</v>
      </c>
      <c r="L183" t="s">
        <v>28</v>
      </c>
      <c r="M183" t="s">
        <v>315</v>
      </c>
      <c r="N183" s="49">
        <v>26807.414000000001</v>
      </c>
      <c r="O183" s="49">
        <v>29009.723999999998</v>
      </c>
      <c r="P183" s="49">
        <v>27560.35</v>
      </c>
      <c r="Q183" s="49">
        <v>33640.116000000002</v>
      </c>
      <c r="R183" s="49">
        <v>35499.838000000003</v>
      </c>
      <c r="S183" s="49">
        <v>80079.607999999993</v>
      </c>
      <c r="T183" s="49">
        <v>100292.59</v>
      </c>
      <c r="U183" s="49">
        <v>90501.032000000007</v>
      </c>
      <c r="V183" s="49">
        <v>75499.388000000006</v>
      </c>
    </row>
    <row r="184" spans="1:22" x14ac:dyDescent="0.3">
      <c r="A184">
        <v>1005491</v>
      </c>
      <c r="B184" t="s">
        <v>1379</v>
      </c>
      <c r="C184" t="s">
        <v>1380</v>
      </c>
      <c r="D184" t="s">
        <v>1381</v>
      </c>
      <c r="E184" t="s">
        <v>386</v>
      </c>
      <c r="F184" t="s">
        <v>1382</v>
      </c>
      <c r="G184" t="s">
        <v>1383</v>
      </c>
      <c r="H184" t="s">
        <v>1384</v>
      </c>
      <c r="I184" s="23">
        <v>31.142299999999999</v>
      </c>
      <c r="J184" s="23">
        <v>-88.001300000000001</v>
      </c>
      <c r="K184">
        <v>331110</v>
      </c>
      <c r="L184" t="s">
        <v>28</v>
      </c>
      <c r="M184" t="s">
        <v>538</v>
      </c>
      <c r="N184" s="49">
        <v>524311.97600000002</v>
      </c>
      <c r="O184" s="49">
        <v>519879.39199999999</v>
      </c>
      <c r="P184" s="49">
        <v>519993.19199999998</v>
      </c>
      <c r="Q184" s="49">
        <v>488125.31199999998</v>
      </c>
      <c r="R184" s="49">
        <v>447237.11599999998</v>
      </c>
      <c r="S184" s="49">
        <v>441289.68800000002</v>
      </c>
      <c r="T184" s="49">
        <v>341648.364</v>
      </c>
      <c r="U184" s="49">
        <v>286067.37199999997</v>
      </c>
      <c r="V184" s="49">
        <v>244570.02799999999</v>
      </c>
    </row>
    <row r="185" spans="1:22" x14ac:dyDescent="0.3">
      <c r="A185">
        <v>1006412</v>
      </c>
      <c r="B185" t="s">
        <v>1385</v>
      </c>
      <c r="C185" t="s">
        <v>1386</v>
      </c>
      <c r="D185" t="s">
        <v>1387</v>
      </c>
      <c r="E185" t="s">
        <v>1388</v>
      </c>
      <c r="F185" t="s">
        <v>1389</v>
      </c>
      <c r="G185" t="s">
        <v>1390</v>
      </c>
      <c r="H185" t="s">
        <v>1391</v>
      </c>
      <c r="I185" s="23">
        <v>42.611671000000001</v>
      </c>
      <c r="J185" s="23">
        <v>-113.757423</v>
      </c>
      <c r="K185">
        <v>311313</v>
      </c>
      <c r="L185" t="s">
        <v>1392</v>
      </c>
      <c r="M185" t="s">
        <v>1393</v>
      </c>
      <c r="N185" s="49">
        <v>274333.674</v>
      </c>
      <c r="O185" s="49">
        <v>258899.068</v>
      </c>
      <c r="P185" s="49">
        <v>272002.23800000001</v>
      </c>
      <c r="Q185" s="49">
        <v>261186.878</v>
      </c>
      <c r="R185" s="49">
        <v>277341.28999999998</v>
      </c>
      <c r="S185" s="49">
        <v>327914.02600000001</v>
      </c>
      <c r="T185" s="49">
        <v>299962.02</v>
      </c>
      <c r="U185" s="49">
        <v>294606.2</v>
      </c>
      <c r="V185" s="49">
        <v>318097.47399999999</v>
      </c>
    </row>
    <row r="186" spans="1:22" x14ac:dyDescent="0.3">
      <c r="A186">
        <v>1005707</v>
      </c>
      <c r="B186" t="s">
        <v>1394</v>
      </c>
      <c r="C186" t="s">
        <v>1386</v>
      </c>
      <c r="D186" t="s">
        <v>1395</v>
      </c>
      <c r="E186" t="s">
        <v>1388</v>
      </c>
      <c r="F186" t="s">
        <v>1396</v>
      </c>
      <c r="G186" t="s">
        <v>1397</v>
      </c>
      <c r="H186" t="s">
        <v>1398</v>
      </c>
      <c r="I186" s="23">
        <v>43.612136</v>
      </c>
      <c r="J186" s="23">
        <v>-116.579232</v>
      </c>
      <c r="K186">
        <v>311313</v>
      </c>
      <c r="L186" t="s">
        <v>1392</v>
      </c>
      <c r="M186" t="s">
        <v>1393</v>
      </c>
      <c r="N186" s="49">
        <v>340142.54200000002</v>
      </c>
      <c r="O186" s="49">
        <v>309560.62599999999</v>
      </c>
      <c r="P186" s="49">
        <v>350522.766</v>
      </c>
      <c r="Q186" s="49">
        <v>338370.85200000001</v>
      </c>
      <c r="R186" s="49">
        <v>359716.25199999998</v>
      </c>
      <c r="S186" s="49">
        <v>370065.74800000002</v>
      </c>
      <c r="T186" s="49">
        <v>421932.68</v>
      </c>
      <c r="U186" s="49">
        <v>319180.27</v>
      </c>
      <c r="V186" s="49">
        <v>328032.212</v>
      </c>
    </row>
    <row r="187" spans="1:22" x14ac:dyDescent="0.3">
      <c r="A187">
        <v>1005712</v>
      </c>
      <c r="B187" t="s">
        <v>1399</v>
      </c>
      <c r="C187" t="s">
        <v>1386</v>
      </c>
      <c r="D187" t="s">
        <v>1400</v>
      </c>
      <c r="E187" t="s">
        <v>1388</v>
      </c>
      <c r="F187" t="s">
        <v>1401</v>
      </c>
      <c r="G187" t="s">
        <v>1402</v>
      </c>
      <c r="H187" t="s">
        <v>1403</v>
      </c>
      <c r="I187" s="23">
        <v>42.531995000000002</v>
      </c>
      <c r="J187" s="23">
        <v>-114.431448</v>
      </c>
      <c r="K187">
        <v>311313</v>
      </c>
      <c r="L187" t="s">
        <v>1404</v>
      </c>
      <c r="M187" t="s">
        <v>376</v>
      </c>
      <c r="N187" s="49">
        <v>279557.62800000003</v>
      </c>
      <c r="O187" s="49">
        <v>274006.84000000003</v>
      </c>
      <c r="P187" s="49">
        <v>285936.05</v>
      </c>
      <c r="Q187" s="49">
        <v>268434.22200000001</v>
      </c>
      <c r="R187" s="49">
        <v>271558.44400000002</v>
      </c>
      <c r="S187" s="49">
        <v>293749.22200000001</v>
      </c>
      <c r="T187" s="49">
        <v>332392.61800000002</v>
      </c>
      <c r="U187" s="49">
        <v>296307.61</v>
      </c>
      <c r="V187" s="49">
        <v>301143.43</v>
      </c>
    </row>
    <row r="188" spans="1:22" x14ac:dyDescent="0.3">
      <c r="A188">
        <v>1007178</v>
      </c>
      <c r="B188" t="s">
        <v>1405</v>
      </c>
      <c r="C188" t="s">
        <v>1406</v>
      </c>
      <c r="D188" t="s">
        <v>1407</v>
      </c>
      <c r="E188" t="s">
        <v>386</v>
      </c>
      <c r="F188" t="s">
        <v>1408</v>
      </c>
      <c r="G188" t="s">
        <v>1409</v>
      </c>
      <c r="H188" t="s">
        <v>1410</v>
      </c>
      <c r="I188" s="23">
        <v>33.1661</v>
      </c>
      <c r="J188" s="23">
        <v>-86.282499999999999</v>
      </c>
      <c r="K188">
        <v>221112</v>
      </c>
      <c r="L188" t="s">
        <v>30</v>
      </c>
      <c r="M188" t="s">
        <v>336</v>
      </c>
      <c r="N188" s="49">
        <v>28256.743999999999</v>
      </c>
      <c r="O188" s="49">
        <v>20672.171999999999</v>
      </c>
      <c r="P188" s="49">
        <v>14838.343999999999</v>
      </c>
      <c r="Q188" s="49">
        <v>28254.144</v>
      </c>
      <c r="R188" s="49">
        <v>39003.504000000001</v>
      </c>
      <c r="S188" s="49">
        <v>17007.536</v>
      </c>
      <c r="T188" s="49">
        <v>508.44799999999998</v>
      </c>
      <c r="U188" s="49">
        <v>4299.5839999999998</v>
      </c>
      <c r="V188" s="49">
        <v>5046.732</v>
      </c>
    </row>
    <row r="189" spans="1:22" x14ac:dyDescent="0.3">
      <c r="A189">
        <v>1004732</v>
      </c>
      <c r="B189" t="s">
        <v>1411</v>
      </c>
      <c r="C189" t="s">
        <v>1412</v>
      </c>
      <c r="D189" t="s">
        <v>825</v>
      </c>
      <c r="E189" t="s">
        <v>303</v>
      </c>
      <c r="F189" t="s">
        <v>1413</v>
      </c>
      <c r="G189" t="s">
        <v>1414</v>
      </c>
      <c r="H189" t="s">
        <v>483</v>
      </c>
      <c r="I189" s="23">
        <v>29.621320000000001</v>
      </c>
      <c r="J189" s="23">
        <v>-95.066760000000002</v>
      </c>
      <c r="K189">
        <v>325199</v>
      </c>
      <c r="L189" t="s">
        <v>28</v>
      </c>
      <c r="M189" t="s">
        <v>530</v>
      </c>
      <c r="N189" s="49">
        <v>71988.028000000006</v>
      </c>
      <c r="O189" s="49">
        <v>79810</v>
      </c>
      <c r="P189" s="49">
        <v>77351.308000000005</v>
      </c>
      <c r="Q189" s="49">
        <v>75150.467999999993</v>
      </c>
      <c r="R189" s="49">
        <v>76007.364000000001</v>
      </c>
      <c r="S189" s="49">
        <v>78388.004000000001</v>
      </c>
      <c r="T189" s="49">
        <v>83257.135999999999</v>
      </c>
      <c r="U189" s="49">
        <v>62250.915999999997</v>
      </c>
      <c r="V189" s="49">
        <v>40099.648000000001</v>
      </c>
    </row>
    <row r="190" spans="1:22" x14ac:dyDescent="0.3">
      <c r="A190">
        <v>1005432</v>
      </c>
      <c r="B190" t="s">
        <v>1415</v>
      </c>
      <c r="C190" t="s">
        <v>1416</v>
      </c>
      <c r="D190" t="s">
        <v>1417</v>
      </c>
      <c r="E190" t="s">
        <v>1418</v>
      </c>
      <c r="F190" t="s">
        <v>1419</v>
      </c>
      <c r="G190" t="s">
        <v>1420</v>
      </c>
      <c r="H190" t="s">
        <v>1421</v>
      </c>
      <c r="I190" s="23">
        <v>36.204822</v>
      </c>
      <c r="J190" s="23">
        <v>-95.868808000000001</v>
      </c>
      <c r="K190">
        <v>481111</v>
      </c>
      <c r="L190" t="s">
        <v>28</v>
      </c>
      <c r="M190" t="s">
        <v>315</v>
      </c>
      <c r="N190" s="49">
        <v>42300.298000000003</v>
      </c>
      <c r="O190" s="49">
        <v>40061.766000000003</v>
      </c>
      <c r="P190" s="49">
        <v>37408.97</v>
      </c>
      <c r="Q190" s="49">
        <v>35093.478000000003</v>
      </c>
      <c r="R190" s="49">
        <v>38144.707999999999</v>
      </c>
      <c r="S190" s="49">
        <v>43234.474000000002</v>
      </c>
      <c r="T190" s="49">
        <v>41971.868000000002</v>
      </c>
      <c r="U190" s="49">
        <v>42154.82</v>
      </c>
      <c r="V190" s="49">
        <v>45317.504000000001</v>
      </c>
    </row>
    <row r="191" spans="1:22" x14ac:dyDescent="0.3">
      <c r="A191">
        <v>1004417</v>
      </c>
      <c r="B191" t="s">
        <v>1422</v>
      </c>
      <c r="C191" t="s">
        <v>1423</v>
      </c>
      <c r="D191" t="s">
        <v>1424</v>
      </c>
      <c r="E191" t="s">
        <v>323</v>
      </c>
      <c r="F191" t="s">
        <v>1425</v>
      </c>
      <c r="G191" t="s">
        <v>1426</v>
      </c>
      <c r="H191" t="s">
        <v>1427</v>
      </c>
      <c r="I191" s="23">
        <v>36.665900000000001</v>
      </c>
      <c r="J191" s="23">
        <v>-120.1382</v>
      </c>
      <c r="K191">
        <v>562212</v>
      </c>
      <c r="L191" t="s">
        <v>355</v>
      </c>
      <c r="M191" t="s">
        <v>307</v>
      </c>
      <c r="N191" s="49">
        <v>154659.35</v>
      </c>
      <c r="O191" s="49">
        <v>166702.65</v>
      </c>
      <c r="P191" s="49">
        <v>141660</v>
      </c>
      <c r="Q191" s="49">
        <v>110888.75</v>
      </c>
      <c r="R191" s="49">
        <v>94792.05</v>
      </c>
      <c r="S191" s="49">
        <v>72595.600000000006</v>
      </c>
      <c r="T191" s="49">
        <v>55548.1</v>
      </c>
      <c r="U191" s="49">
        <v>87070.8</v>
      </c>
      <c r="V191" s="49">
        <v>89404.2</v>
      </c>
    </row>
    <row r="192" spans="1:22" x14ac:dyDescent="0.3">
      <c r="A192">
        <v>1005327</v>
      </c>
      <c r="B192" t="s">
        <v>1428</v>
      </c>
      <c r="C192" t="s">
        <v>1429</v>
      </c>
      <c r="D192" t="s">
        <v>1430</v>
      </c>
      <c r="E192" t="s">
        <v>386</v>
      </c>
      <c r="F192" t="s">
        <v>1431</v>
      </c>
      <c r="G192" t="s">
        <v>1432</v>
      </c>
      <c r="H192" t="s">
        <v>536</v>
      </c>
      <c r="I192" s="23">
        <v>33.546979999999998</v>
      </c>
      <c r="J192" s="23">
        <v>-86.834649999999996</v>
      </c>
      <c r="K192">
        <v>331511</v>
      </c>
      <c r="L192" t="s">
        <v>28</v>
      </c>
      <c r="M192" t="s">
        <v>538</v>
      </c>
      <c r="N192" s="49">
        <v>152462.54</v>
      </c>
      <c r="O192" s="49">
        <v>170180.712</v>
      </c>
      <c r="P192" s="49">
        <v>154579.82399999999</v>
      </c>
      <c r="Q192" s="49">
        <v>148682.196</v>
      </c>
      <c r="R192" s="49">
        <v>155966.068</v>
      </c>
      <c r="S192" s="49">
        <v>137031.772</v>
      </c>
      <c r="T192" s="49">
        <v>131035.43</v>
      </c>
      <c r="U192" s="49">
        <v>115849.754</v>
      </c>
      <c r="V192" s="49">
        <v>126332.406</v>
      </c>
    </row>
    <row r="193" spans="1:22" x14ac:dyDescent="0.3">
      <c r="A193">
        <v>1008041</v>
      </c>
      <c r="B193" t="s">
        <v>1433</v>
      </c>
      <c r="C193" t="s">
        <v>1434</v>
      </c>
      <c r="D193" t="s">
        <v>1435</v>
      </c>
      <c r="E193" t="s">
        <v>549</v>
      </c>
      <c r="F193" t="s">
        <v>1436</v>
      </c>
      <c r="G193" t="s">
        <v>1437</v>
      </c>
      <c r="H193" t="s">
        <v>1438</v>
      </c>
      <c r="I193" s="23">
        <v>44.683500000000002</v>
      </c>
      <c r="J193" s="23">
        <v>-103.85715999999999</v>
      </c>
      <c r="K193">
        <v>212325</v>
      </c>
      <c r="L193" t="s">
        <v>28</v>
      </c>
      <c r="M193" t="s">
        <v>315</v>
      </c>
      <c r="N193" s="49">
        <v>70691.08</v>
      </c>
      <c r="O193" s="49">
        <v>82043.551999999996</v>
      </c>
      <c r="P193" s="49">
        <v>77109.877999999997</v>
      </c>
      <c r="Q193" s="49">
        <v>72511.058000000005</v>
      </c>
      <c r="R193" s="49">
        <v>105591.724</v>
      </c>
      <c r="S193" s="49">
        <v>109726.094</v>
      </c>
      <c r="T193" s="49">
        <v>73146.894</v>
      </c>
      <c r="U193" s="49">
        <v>70581.547999999995</v>
      </c>
      <c r="V193" s="49">
        <v>97287.54</v>
      </c>
    </row>
    <row r="194" spans="1:22" x14ac:dyDescent="0.3">
      <c r="A194">
        <v>1006354</v>
      </c>
      <c r="B194" t="s">
        <v>1439</v>
      </c>
      <c r="C194" t="s">
        <v>1440</v>
      </c>
      <c r="D194" t="s">
        <v>1441</v>
      </c>
      <c r="E194" t="s">
        <v>380</v>
      </c>
      <c r="F194" t="s">
        <v>1442</v>
      </c>
      <c r="G194" t="s">
        <v>1443</v>
      </c>
      <c r="H194" t="s">
        <v>686</v>
      </c>
      <c r="I194" s="23">
        <v>47.764443999999997</v>
      </c>
      <c r="J194" s="23">
        <v>-96.632499999999993</v>
      </c>
      <c r="K194">
        <v>311313</v>
      </c>
      <c r="L194" t="s">
        <v>1392</v>
      </c>
      <c r="M194" t="s">
        <v>1393</v>
      </c>
      <c r="N194" s="49">
        <v>326691.43599999999</v>
      </c>
      <c r="O194" s="49">
        <v>367652.52</v>
      </c>
      <c r="P194" s="49">
        <v>355411.91399999999</v>
      </c>
      <c r="Q194" s="49">
        <v>331989.60200000001</v>
      </c>
      <c r="R194" s="49">
        <v>320408.08199999999</v>
      </c>
      <c r="S194" s="49">
        <v>314074.97600000002</v>
      </c>
      <c r="T194" s="49">
        <v>308712.23</v>
      </c>
      <c r="U194" s="49">
        <v>305108.52</v>
      </c>
      <c r="V194" s="49">
        <v>298458.88</v>
      </c>
    </row>
    <row r="195" spans="1:22" x14ac:dyDescent="0.3">
      <c r="A195">
        <v>1005751</v>
      </c>
      <c r="B195" t="s">
        <v>1444</v>
      </c>
      <c r="C195" t="s">
        <v>1445</v>
      </c>
      <c r="D195" t="s">
        <v>1446</v>
      </c>
      <c r="E195" t="s">
        <v>380</v>
      </c>
      <c r="F195" t="s">
        <v>1447</v>
      </c>
      <c r="G195" t="s">
        <v>1448</v>
      </c>
      <c r="H195" t="s">
        <v>686</v>
      </c>
      <c r="I195" s="23">
        <v>47.925832999999997</v>
      </c>
      <c r="J195" s="23">
        <v>-97.006111000000004</v>
      </c>
      <c r="K195">
        <v>311313</v>
      </c>
      <c r="L195" t="s">
        <v>1392</v>
      </c>
      <c r="M195" t="s">
        <v>1393</v>
      </c>
      <c r="N195" s="49">
        <v>415704.424</v>
      </c>
      <c r="O195" s="49">
        <v>371486.69400000002</v>
      </c>
      <c r="P195" s="49">
        <v>390925.37</v>
      </c>
      <c r="Q195" s="49">
        <v>332894.78200000001</v>
      </c>
      <c r="R195" s="49">
        <v>336140.24</v>
      </c>
      <c r="S195" s="49">
        <v>635740.522</v>
      </c>
      <c r="T195" s="49">
        <v>678260.99</v>
      </c>
      <c r="U195" s="49">
        <v>593082.56000000006</v>
      </c>
      <c r="V195" s="49">
        <v>528063.77</v>
      </c>
    </row>
    <row r="196" spans="1:22" x14ac:dyDescent="0.3">
      <c r="A196">
        <v>1005753</v>
      </c>
      <c r="B196" t="s">
        <v>1449</v>
      </c>
      <c r="C196" t="s">
        <v>1450</v>
      </c>
      <c r="D196" t="s">
        <v>1451</v>
      </c>
      <c r="E196" t="s">
        <v>640</v>
      </c>
      <c r="F196" t="s">
        <v>1452</v>
      </c>
      <c r="G196" t="s">
        <v>1453</v>
      </c>
      <c r="H196" t="s">
        <v>1454</v>
      </c>
      <c r="I196" s="23">
        <v>47.435833000000002</v>
      </c>
      <c r="J196" s="23">
        <v>-97.0625</v>
      </c>
      <c r="K196">
        <v>311313</v>
      </c>
      <c r="L196" t="s">
        <v>1392</v>
      </c>
      <c r="M196" t="s">
        <v>1393</v>
      </c>
      <c r="N196" s="49">
        <v>539882.71400000004</v>
      </c>
      <c r="O196" s="49">
        <v>505765.7</v>
      </c>
      <c r="P196" s="49">
        <v>487506.24400000001</v>
      </c>
      <c r="Q196" s="49">
        <v>470118.79200000002</v>
      </c>
      <c r="R196" s="49">
        <v>470457.86800000002</v>
      </c>
      <c r="S196" s="49">
        <v>461472.60800000001</v>
      </c>
      <c r="T196" s="49">
        <v>473164.45</v>
      </c>
      <c r="U196" s="49">
        <v>443897.4</v>
      </c>
      <c r="V196" s="49">
        <v>417387.53</v>
      </c>
    </row>
    <row r="197" spans="1:22" x14ac:dyDescent="0.3">
      <c r="A197">
        <v>1006877</v>
      </c>
      <c r="B197" t="s">
        <v>1455</v>
      </c>
      <c r="C197" t="s">
        <v>1456</v>
      </c>
      <c r="D197" t="s">
        <v>1457</v>
      </c>
      <c r="E197" t="s">
        <v>380</v>
      </c>
      <c r="F197" t="s">
        <v>1458</v>
      </c>
      <c r="G197" t="s">
        <v>1459</v>
      </c>
      <c r="H197" t="s">
        <v>1460</v>
      </c>
      <c r="I197" s="23">
        <v>46.903055999999999</v>
      </c>
      <c r="J197" s="23">
        <v>-96.759721999999996</v>
      </c>
      <c r="K197">
        <v>311313</v>
      </c>
      <c r="L197" t="s">
        <v>1392</v>
      </c>
      <c r="M197" t="s">
        <v>1393</v>
      </c>
      <c r="N197" s="49">
        <v>324868.33199999999</v>
      </c>
      <c r="O197" s="49">
        <v>357255.38799999998</v>
      </c>
      <c r="P197" s="49">
        <v>351661.33799999999</v>
      </c>
      <c r="Q197" s="49">
        <v>337650.50400000002</v>
      </c>
      <c r="R197" s="49">
        <v>318468.89</v>
      </c>
      <c r="S197" s="49">
        <v>338731.91600000003</v>
      </c>
      <c r="T197" s="49">
        <v>324340.75</v>
      </c>
      <c r="U197" s="49">
        <v>321415.7</v>
      </c>
      <c r="V197" s="49">
        <v>312940.56</v>
      </c>
    </row>
    <row r="198" spans="1:22" x14ac:dyDescent="0.3">
      <c r="A198">
        <v>1002552</v>
      </c>
      <c r="B198" t="s">
        <v>1461</v>
      </c>
      <c r="C198" t="s">
        <v>1462</v>
      </c>
      <c r="D198" t="s">
        <v>1463</v>
      </c>
      <c r="E198" t="s">
        <v>1418</v>
      </c>
      <c r="F198" t="s">
        <v>1464</v>
      </c>
      <c r="G198" t="s">
        <v>1465</v>
      </c>
      <c r="H198" t="s">
        <v>1466</v>
      </c>
      <c r="I198" s="23">
        <v>36.163345</v>
      </c>
      <c r="J198" s="23">
        <v>-96.188987999999995</v>
      </c>
      <c r="K198">
        <v>562212</v>
      </c>
      <c r="L198" t="s">
        <v>355</v>
      </c>
      <c r="M198" t="s">
        <v>307</v>
      </c>
      <c r="N198" s="49">
        <v>174306.52600000001</v>
      </c>
      <c r="O198" s="49">
        <v>149208.85</v>
      </c>
      <c r="P198" s="49">
        <v>143362.98000000001</v>
      </c>
      <c r="Q198" s="49">
        <v>144792.476</v>
      </c>
      <c r="R198" s="49">
        <v>136427.432</v>
      </c>
      <c r="S198" s="49">
        <v>105823.364</v>
      </c>
      <c r="T198" s="49">
        <v>96413.254000000001</v>
      </c>
      <c r="U198" s="49">
        <v>107678.65</v>
      </c>
      <c r="V198" s="49">
        <v>110730.25</v>
      </c>
    </row>
    <row r="199" spans="1:22" x14ac:dyDescent="0.3">
      <c r="A199">
        <v>1007095</v>
      </c>
      <c r="B199" t="s">
        <v>1467</v>
      </c>
      <c r="C199" t="s">
        <v>1468</v>
      </c>
      <c r="D199" t="s">
        <v>1469</v>
      </c>
      <c r="E199" t="s">
        <v>311</v>
      </c>
      <c r="F199" t="s">
        <v>1470</v>
      </c>
      <c r="G199" t="s">
        <v>1471</v>
      </c>
      <c r="H199" t="s">
        <v>1472</v>
      </c>
      <c r="I199" s="23">
        <v>37.824770999999998</v>
      </c>
      <c r="J199" s="23">
        <v>-85.430009999999996</v>
      </c>
      <c r="K199">
        <v>323111</v>
      </c>
      <c r="L199" t="s">
        <v>28</v>
      </c>
      <c r="M199" t="s">
        <v>680</v>
      </c>
      <c r="S199" s="49">
        <v>4448.9319999999998</v>
      </c>
      <c r="T199" s="49">
        <v>5448.4319999999998</v>
      </c>
      <c r="U199" s="49">
        <v>44.6</v>
      </c>
      <c r="V199" s="49">
        <v>4286.6840000000002</v>
      </c>
    </row>
    <row r="200" spans="1:22" x14ac:dyDescent="0.3">
      <c r="A200">
        <v>1000007</v>
      </c>
      <c r="B200" t="s">
        <v>1473</v>
      </c>
      <c r="C200" t="s">
        <v>1474</v>
      </c>
      <c r="D200" t="s">
        <v>1475</v>
      </c>
      <c r="E200" t="s">
        <v>339</v>
      </c>
      <c r="F200" t="s">
        <v>1476</v>
      </c>
      <c r="G200" t="s">
        <v>1477</v>
      </c>
      <c r="H200" t="s">
        <v>1478</v>
      </c>
      <c r="I200" s="23">
        <v>35.330083000000002</v>
      </c>
      <c r="J200" s="23">
        <v>-106.5275</v>
      </c>
      <c r="K200">
        <v>327420</v>
      </c>
      <c r="L200" t="s">
        <v>28</v>
      </c>
      <c r="M200" t="s">
        <v>376</v>
      </c>
      <c r="N200" s="49">
        <v>13131.4</v>
      </c>
      <c r="O200" s="49">
        <v>10859.36</v>
      </c>
      <c r="P200" s="49">
        <v>4145.6840000000002</v>
      </c>
      <c r="Q200" s="49">
        <v>0</v>
      </c>
      <c r="R200" s="49">
        <v>0</v>
      </c>
      <c r="S200" s="49">
        <v>0</v>
      </c>
      <c r="T200" s="49">
        <v>0</v>
      </c>
      <c r="U200" s="49">
        <v>0</v>
      </c>
      <c r="V200" s="49">
        <v>0</v>
      </c>
    </row>
    <row r="201" spans="1:22" x14ac:dyDescent="0.3">
      <c r="A201">
        <v>1005175</v>
      </c>
      <c r="B201" t="s">
        <v>1479</v>
      </c>
      <c r="C201" t="s">
        <v>1480</v>
      </c>
      <c r="D201" t="s">
        <v>1481</v>
      </c>
      <c r="E201" t="s">
        <v>1418</v>
      </c>
      <c r="F201" t="s">
        <v>1482</v>
      </c>
      <c r="G201" t="s">
        <v>1483</v>
      </c>
      <c r="H201" t="s">
        <v>1310</v>
      </c>
      <c r="I201" s="23">
        <v>34.660290000000003</v>
      </c>
      <c r="J201" s="23">
        <v>-99.587320000000005</v>
      </c>
      <c r="K201">
        <v>327420</v>
      </c>
      <c r="L201" t="s">
        <v>28</v>
      </c>
      <c r="M201" t="s">
        <v>376</v>
      </c>
      <c r="N201" s="49">
        <v>87556.12</v>
      </c>
      <c r="O201" s="49">
        <v>82726.687999999995</v>
      </c>
      <c r="P201" s="49">
        <v>93129.600000000006</v>
      </c>
      <c r="Q201" s="49">
        <v>88482.716</v>
      </c>
      <c r="R201" s="49">
        <v>78356.903999999995</v>
      </c>
      <c r="S201" s="49">
        <v>75865.063999999998</v>
      </c>
      <c r="T201" s="49">
        <v>67626.895999999993</v>
      </c>
      <c r="U201" s="49">
        <v>55932.84</v>
      </c>
      <c r="V201" s="49">
        <v>58842.527999999998</v>
      </c>
    </row>
    <row r="202" spans="1:22" x14ac:dyDescent="0.3">
      <c r="A202">
        <v>1007404</v>
      </c>
      <c r="B202" t="s">
        <v>1484</v>
      </c>
      <c r="C202" t="s">
        <v>1485</v>
      </c>
      <c r="D202" t="s">
        <v>1486</v>
      </c>
      <c r="E202" t="s">
        <v>1487</v>
      </c>
      <c r="F202" t="s">
        <v>1488</v>
      </c>
      <c r="G202" t="s">
        <v>1489</v>
      </c>
      <c r="H202" t="s">
        <v>1490</v>
      </c>
      <c r="I202" s="23">
        <v>39.658889000000002</v>
      </c>
      <c r="J202" s="23">
        <v>-106.95611100000001</v>
      </c>
      <c r="K202">
        <v>327420</v>
      </c>
      <c r="L202" t="s">
        <v>28</v>
      </c>
      <c r="M202" t="s">
        <v>376</v>
      </c>
      <c r="N202" s="49">
        <v>62778.864000000001</v>
      </c>
      <c r="O202" s="49">
        <v>59485.625999999997</v>
      </c>
      <c r="P202" s="49">
        <v>62691.764000000003</v>
      </c>
      <c r="Q202" s="49">
        <v>57719.832000000002</v>
      </c>
      <c r="R202" s="49">
        <v>55647.34</v>
      </c>
      <c r="S202" s="49">
        <v>55317.991999999998</v>
      </c>
      <c r="T202" s="49">
        <v>50320.56</v>
      </c>
      <c r="U202" s="49">
        <v>46782.224000000002</v>
      </c>
      <c r="V202" s="49">
        <v>36797.811999999998</v>
      </c>
    </row>
    <row r="203" spans="1:22" x14ac:dyDescent="0.3">
      <c r="A203">
        <v>1004845</v>
      </c>
      <c r="B203" t="s">
        <v>1491</v>
      </c>
      <c r="C203" t="s">
        <v>1485</v>
      </c>
      <c r="D203" t="s">
        <v>1492</v>
      </c>
      <c r="E203" t="s">
        <v>339</v>
      </c>
      <c r="F203" t="s">
        <v>1493</v>
      </c>
      <c r="G203" t="s">
        <v>1494</v>
      </c>
      <c r="H203" t="s">
        <v>1495</v>
      </c>
      <c r="I203" s="23">
        <v>35.172370000000001</v>
      </c>
      <c r="J203" s="23">
        <v>-106.59347</v>
      </c>
      <c r="K203">
        <v>327420</v>
      </c>
      <c r="L203" t="s">
        <v>28</v>
      </c>
      <c r="M203" t="s">
        <v>376</v>
      </c>
      <c r="N203" s="49">
        <v>36869.012000000002</v>
      </c>
      <c r="O203" s="49">
        <v>40692.896000000001</v>
      </c>
      <c r="P203" s="49">
        <v>41105.196000000004</v>
      </c>
      <c r="Q203" s="49">
        <v>39397.752</v>
      </c>
      <c r="R203" s="49">
        <v>39516.152000000002</v>
      </c>
      <c r="S203" s="49">
        <v>39245.351999999999</v>
      </c>
      <c r="T203" s="49">
        <v>38090.555999999997</v>
      </c>
      <c r="U203" s="49">
        <v>35281.167999999998</v>
      </c>
      <c r="V203" s="49">
        <v>34112.974000000002</v>
      </c>
    </row>
    <row r="204" spans="1:22" x14ac:dyDescent="0.3">
      <c r="A204">
        <v>1005590</v>
      </c>
      <c r="B204" t="s">
        <v>1496</v>
      </c>
      <c r="C204" t="s">
        <v>1497</v>
      </c>
      <c r="D204" t="s">
        <v>1498</v>
      </c>
      <c r="E204" t="s">
        <v>447</v>
      </c>
      <c r="F204" t="s">
        <v>1499</v>
      </c>
      <c r="G204" t="s">
        <v>1500</v>
      </c>
      <c r="H204" t="s">
        <v>1501</v>
      </c>
      <c r="I204" s="23">
        <v>41.965471999999998</v>
      </c>
      <c r="J204" s="23">
        <v>-78.633107999999993</v>
      </c>
      <c r="K204">
        <v>324110</v>
      </c>
      <c r="L204" t="s">
        <v>1344</v>
      </c>
      <c r="M204" t="s">
        <v>1345</v>
      </c>
      <c r="N204" s="49">
        <v>126708.524</v>
      </c>
      <c r="O204" s="49">
        <v>131504.37400000001</v>
      </c>
      <c r="P204" s="49">
        <v>116210.10799999999</v>
      </c>
      <c r="Q204" s="49">
        <v>135114.46400000001</v>
      </c>
      <c r="R204" s="49">
        <v>147292.44399999999</v>
      </c>
      <c r="S204" s="49">
        <v>158750.984</v>
      </c>
      <c r="T204" s="49">
        <v>164521.72399999999</v>
      </c>
      <c r="U204" s="49">
        <v>168483.04399999999</v>
      </c>
      <c r="V204" s="49">
        <v>169140.076</v>
      </c>
    </row>
    <row r="205" spans="1:22" x14ac:dyDescent="0.3">
      <c r="A205">
        <v>1001860</v>
      </c>
      <c r="B205" t="s">
        <v>1502</v>
      </c>
      <c r="C205" t="s">
        <v>1503</v>
      </c>
      <c r="D205" t="s">
        <v>1504</v>
      </c>
      <c r="E205" t="s">
        <v>583</v>
      </c>
      <c r="F205" t="s">
        <v>1505</v>
      </c>
      <c r="G205" t="s">
        <v>1506</v>
      </c>
      <c r="H205" t="s">
        <v>1507</v>
      </c>
      <c r="I205" s="23">
        <v>29.952704000000001</v>
      </c>
      <c r="J205" s="23">
        <v>-89.999235999999996</v>
      </c>
      <c r="K205">
        <v>311314</v>
      </c>
      <c r="L205" t="s">
        <v>28</v>
      </c>
      <c r="M205" t="s">
        <v>315</v>
      </c>
      <c r="N205" s="49">
        <v>126523.624</v>
      </c>
      <c r="O205" s="49">
        <v>249496.36</v>
      </c>
      <c r="P205" s="49">
        <v>120164.948</v>
      </c>
      <c r="Q205" s="49">
        <v>125055.52</v>
      </c>
      <c r="R205" s="49">
        <v>125480.228</v>
      </c>
      <c r="S205" s="49">
        <v>118130.75599999999</v>
      </c>
      <c r="T205" s="49">
        <v>116651.06</v>
      </c>
      <c r="U205" s="49">
        <v>115813.564</v>
      </c>
      <c r="V205" s="49">
        <v>118185.804</v>
      </c>
    </row>
    <row r="206" spans="1:22" x14ac:dyDescent="0.3">
      <c r="A206">
        <v>1006919</v>
      </c>
      <c r="B206" t="s">
        <v>1508</v>
      </c>
      <c r="C206" t="s">
        <v>1509</v>
      </c>
      <c r="D206" t="s">
        <v>1510</v>
      </c>
      <c r="E206" t="s">
        <v>311</v>
      </c>
      <c r="F206" t="s">
        <v>1511</v>
      </c>
      <c r="G206" t="s">
        <v>1512</v>
      </c>
      <c r="H206" t="s">
        <v>536</v>
      </c>
      <c r="I206" s="23">
        <v>38.209316999999999</v>
      </c>
      <c r="J206" s="23">
        <v>-85.847510999999997</v>
      </c>
      <c r="K206">
        <v>325212</v>
      </c>
      <c r="L206" t="s">
        <v>28</v>
      </c>
      <c r="M206" t="s">
        <v>315</v>
      </c>
      <c r="N206" s="49">
        <v>211391.554</v>
      </c>
      <c r="O206" s="49">
        <v>220350.43599999999</v>
      </c>
      <c r="Q206" s="49">
        <v>218930.114</v>
      </c>
      <c r="R206" s="49">
        <v>250534.29800000001</v>
      </c>
      <c r="S206" s="49">
        <v>238306.43599999999</v>
      </c>
      <c r="T206" s="49">
        <v>249369.106</v>
      </c>
      <c r="U206" s="49">
        <v>257721.19</v>
      </c>
      <c r="V206" s="49">
        <v>271960.446</v>
      </c>
    </row>
    <row r="207" spans="1:22" x14ac:dyDescent="0.3">
      <c r="A207">
        <v>1001962</v>
      </c>
      <c r="B207" t="s">
        <v>1513</v>
      </c>
      <c r="C207" t="s">
        <v>1514</v>
      </c>
      <c r="D207" t="s">
        <v>1515</v>
      </c>
      <c r="E207" t="s">
        <v>583</v>
      </c>
      <c r="F207" t="s">
        <v>1516</v>
      </c>
      <c r="G207" t="s">
        <v>1517</v>
      </c>
      <c r="H207" t="s">
        <v>1013</v>
      </c>
      <c r="I207" s="23">
        <v>30.08013</v>
      </c>
      <c r="J207" s="23">
        <v>-90.915999999999997</v>
      </c>
      <c r="K207">
        <v>325110</v>
      </c>
      <c r="L207" t="s">
        <v>28</v>
      </c>
      <c r="M207" t="s">
        <v>530</v>
      </c>
      <c r="N207" s="49">
        <v>709022.04599999997</v>
      </c>
      <c r="O207" s="49">
        <v>721116.86399999994</v>
      </c>
      <c r="P207" s="49">
        <v>623078.196</v>
      </c>
      <c r="Q207" s="49">
        <v>684726.56400000001</v>
      </c>
      <c r="R207" s="49">
        <v>666631.21600000001</v>
      </c>
      <c r="S207" s="49">
        <v>618521.73400000005</v>
      </c>
      <c r="T207" s="49">
        <v>712052.54</v>
      </c>
      <c r="U207" s="49">
        <v>702868.24399999995</v>
      </c>
      <c r="V207" s="49">
        <v>622859.10400000005</v>
      </c>
    </row>
    <row r="208" spans="1:22" x14ac:dyDescent="0.3">
      <c r="A208">
        <v>1005413</v>
      </c>
      <c r="B208" t="s">
        <v>1518</v>
      </c>
      <c r="C208" t="s">
        <v>1519</v>
      </c>
      <c r="D208" t="s">
        <v>1520</v>
      </c>
      <c r="E208" t="s">
        <v>323</v>
      </c>
      <c r="F208" t="s">
        <v>1521</v>
      </c>
      <c r="G208" t="s">
        <v>1522</v>
      </c>
      <c r="H208" t="s">
        <v>1523</v>
      </c>
      <c r="I208" s="23">
        <v>34.191749999999999</v>
      </c>
      <c r="J208" s="23">
        <v>-118.91969</v>
      </c>
      <c r="K208">
        <v>325414</v>
      </c>
      <c r="L208" t="s">
        <v>28</v>
      </c>
      <c r="M208" t="s">
        <v>530</v>
      </c>
      <c r="Q208" s="49">
        <v>21462.22</v>
      </c>
      <c r="R208" s="49">
        <v>19971.524000000001</v>
      </c>
      <c r="S208" s="49">
        <v>20620.572</v>
      </c>
      <c r="T208" s="49">
        <v>22372.216</v>
      </c>
      <c r="U208" s="49">
        <v>23212.112000000001</v>
      </c>
      <c r="V208" s="49">
        <v>26252.151999999998</v>
      </c>
    </row>
    <row r="209" spans="1:22" x14ac:dyDescent="0.3">
      <c r="A209">
        <v>1005072</v>
      </c>
      <c r="B209" t="s">
        <v>1524</v>
      </c>
      <c r="C209" t="s">
        <v>1525</v>
      </c>
      <c r="D209" t="s">
        <v>1526</v>
      </c>
      <c r="E209" t="s">
        <v>526</v>
      </c>
      <c r="F209" t="s">
        <v>1527</v>
      </c>
      <c r="G209" t="s">
        <v>1528</v>
      </c>
      <c r="H209" t="s">
        <v>1529</v>
      </c>
      <c r="I209" s="23">
        <v>18.235793000000001</v>
      </c>
      <c r="J209" s="23">
        <v>-65.904428999999993</v>
      </c>
      <c r="K209">
        <v>325412</v>
      </c>
      <c r="L209" t="s">
        <v>28</v>
      </c>
      <c r="M209" t="s">
        <v>530</v>
      </c>
      <c r="N209" s="49">
        <v>35993.516000000003</v>
      </c>
      <c r="O209" s="49">
        <v>25065.295999999998</v>
      </c>
      <c r="P209" s="49">
        <v>28148.594000000001</v>
      </c>
      <c r="Q209" s="49">
        <v>28167.743999999999</v>
      </c>
      <c r="R209" s="49">
        <v>31530.738000000001</v>
      </c>
      <c r="S209" s="49">
        <v>28997.18</v>
      </c>
      <c r="T209" s="49">
        <v>28273.752</v>
      </c>
      <c r="U209" s="49">
        <v>27348.258000000002</v>
      </c>
      <c r="V209" s="49">
        <v>28911.132000000001</v>
      </c>
    </row>
    <row r="210" spans="1:22" x14ac:dyDescent="0.3">
      <c r="A210">
        <v>1008730</v>
      </c>
      <c r="B210" t="s">
        <v>1530</v>
      </c>
      <c r="C210" t="s">
        <v>1531</v>
      </c>
      <c r="D210" t="s">
        <v>1532</v>
      </c>
      <c r="E210" t="s">
        <v>663</v>
      </c>
      <c r="F210" t="s">
        <v>1533</v>
      </c>
      <c r="G210" t="s">
        <v>1534</v>
      </c>
      <c r="H210" t="s">
        <v>1535</v>
      </c>
      <c r="I210" s="23">
        <v>41.377099999999999</v>
      </c>
      <c r="J210" s="23">
        <v>-83.161500000000004</v>
      </c>
      <c r="K210">
        <v>221112</v>
      </c>
      <c r="L210" t="s">
        <v>30</v>
      </c>
      <c r="M210" t="s">
        <v>336</v>
      </c>
      <c r="N210" s="49">
        <v>1336518.648</v>
      </c>
      <c r="O210" s="49">
        <v>1506490.916</v>
      </c>
      <c r="P210" s="49">
        <v>1175376.7960000001</v>
      </c>
      <c r="Q210" s="49">
        <v>1011676</v>
      </c>
      <c r="R210" s="49">
        <v>1277223.1140000001</v>
      </c>
      <c r="S210" s="49">
        <v>906385.09199999995</v>
      </c>
      <c r="T210" s="49">
        <v>1040867.0919999999</v>
      </c>
      <c r="U210" s="49">
        <v>1347176.6</v>
      </c>
      <c r="V210" s="49">
        <v>66018.156000000003</v>
      </c>
    </row>
    <row r="211" spans="1:22" x14ac:dyDescent="0.3">
      <c r="A211">
        <v>1000208</v>
      </c>
      <c r="B211" t="s">
        <v>1536</v>
      </c>
      <c r="C211" t="s">
        <v>1537</v>
      </c>
      <c r="D211" t="s">
        <v>1538</v>
      </c>
      <c r="E211" t="s">
        <v>663</v>
      </c>
      <c r="F211" t="s">
        <v>1539</v>
      </c>
      <c r="G211" t="s">
        <v>1540</v>
      </c>
      <c r="H211" t="s">
        <v>1541</v>
      </c>
      <c r="I211" s="23">
        <v>41.398899999999998</v>
      </c>
      <c r="J211" s="23">
        <v>-83.641099999999994</v>
      </c>
      <c r="K211">
        <v>221112</v>
      </c>
      <c r="L211" t="s">
        <v>335</v>
      </c>
      <c r="M211" t="s">
        <v>336</v>
      </c>
      <c r="U211" s="49">
        <v>1574.546</v>
      </c>
      <c r="V211" s="49">
        <v>2117.694</v>
      </c>
    </row>
    <row r="212" spans="1:22" x14ac:dyDescent="0.3">
      <c r="A212">
        <v>1006506</v>
      </c>
      <c r="B212" t="s">
        <v>1542</v>
      </c>
      <c r="C212" t="s">
        <v>1543</v>
      </c>
      <c r="D212" t="s">
        <v>1544</v>
      </c>
      <c r="E212" t="s">
        <v>663</v>
      </c>
      <c r="F212" t="s">
        <v>1545</v>
      </c>
      <c r="G212" t="s">
        <v>1546</v>
      </c>
      <c r="H212" t="s">
        <v>1547</v>
      </c>
      <c r="I212" s="23">
        <v>40.716700000000003</v>
      </c>
      <c r="J212" s="23">
        <v>-82.789000000000001</v>
      </c>
      <c r="K212">
        <v>221112</v>
      </c>
      <c r="L212" t="s">
        <v>335</v>
      </c>
      <c r="M212" t="s">
        <v>336</v>
      </c>
      <c r="U212" s="49">
        <v>1833.546</v>
      </c>
      <c r="V212" s="49">
        <v>1184.596</v>
      </c>
    </row>
    <row r="213" spans="1:22" x14ac:dyDescent="0.3">
      <c r="A213">
        <v>1001344</v>
      </c>
      <c r="B213" t="s">
        <v>1548</v>
      </c>
      <c r="C213" t="s">
        <v>1549</v>
      </c>
      <c r="D213" t="s">
        <v>1550</v>
      </c>
      <c r="E213" t="s">
        <v>663</v>
      </c>
      <c r="F213" t="s">
        <v>1551</v>
      </c>
      <c r="G213" t="s">
        <v>1552</v>
      </c>
      <c r="H213" t="s">
        <v>1553</v>
      </c>
      <c r="I213" s="23">
        <v>41.407699999999998</v>
      </c>
      <c r="J213" s="23">
        <v>-84.109200000000001</v>
      </c>
      <c r="K213">
        <v>221112</v>
      </c>
      <c r="L213" t="s">
        <v>335</v>
      </c>
      <c r="M213" t="s">
        <v>336</v>
      </c>
      <c r="U213" s="49">
        <v>1768.846</v>
      </c>
      <c r="V213" s="49">
        <v>1833.346</v>
      </c>
    </row>
    <row r="214" spans="1:22" x14ac:dyDescent="0.3">
      <c r="A214">
        <v>1004746</v>
      </c>
      <c r="B214" t="s">
        <v>1554</v>
      </c>
      <c r="C214" t="s">
        <v>1555</v>
      </c>
      <c r="D214" t="s">
        <v>1556</v>
      </c>
      <c r="E214" t="s">
        <v>946</v>
      </c>
      <c r="F214" t="s">
        <v>1557</v>
      </c>
      <c r="G214" t="s">
        <v>1558</v>
      </c>
      <c r="H214" t="s">
        <v>1559</v>
      </c>
      <c r="I214" s="23">
        <v>45.598844</v>
      </c>
      <c r="J214" s="23">
        <v>-122.45232</v>
      </c>
      <c r="K214">
        <v>334413</v>
      </c>
      <c r="L214" t="s">
        <v>1560</v>
      </c>
      <c r="M214" t="s">
        <v>315</v>
      </c>
      <c r="N214" s="49">
        <v>15708.041182000001</v>
      </c>
      <c r="O214" s="49">
        <v>12824.32</v>
      </c>
      <c r="P214" s="49">
        <v>22180.620728000002</v>
      </c>
      <c r="Q214" s="49">
        <v>38568.970187999999</v>
      </c>
      <c r="R214" s="49">
        <v>33621.563184999999</v>
      </c>
      <c r="S214" s="49">
        <v>29600.923590999999</v>
      </c>
      <c r="T214" s="49">
        <v>25278.525600000001</v>
      </c>
      <c r="U214" s="49">
        <v>18086.123</v>
      </c>
      <c r="V214" s="49">
        <v>28013.047999999999</v>
      </c>
    </row>
    <row r="215" spans="1:22" x14ac:dyDescent="0.3">
      <c r="A215">
        <v>1006810</v>
      </c>
      <c r="B215" t="s">
        <v>1561</v>
      </c>
      <c r="C215" t="s">
        <v>1562</v>
      </c>
      <c r="D215" t="s">
        <v>819</v>
      </c>
      <c r="E215" t="s">
        <v>447</v>
      </c>
      <c r="F215" t="s">
        <v>820</v>
      </c>
      <c r="G215" t="s">
        <v>1563</v>
      </c>
      <c r="H215" t="s">
        <v>1564</v>
      </c>
      <c r="I215" s="23">
        <v>40.690066000000002</v>
      </c>
      <c r="J215" s="23">
        <v>-80.274783999999997</v>
      </c>
      <c r="K215">
        <v>327212</v>
      </c>
      <c r="L215" t="s">
        <v>375</v>
      </c>
      <c r="M215" t="s">
        <v>376</v>
      </c>
      <c r="N215" s="49">
        <v>38838.146000000001</v>
      </c>
      <c r="O215" s="49">
        <v>45362.322</v>
      </c>
      <c r="P215" s="49">
        <v>40985.735999999997</v>
      </c>
      <c r="Q215" s="49">
        <v>45393.678</v>
      </c>
      <c r="R215" s="49">
        <v>46090.315999999999</v>
      </c>
      <c r="S215" s="49">
        <v>41483.18</v>
      </c>
      <c r="T215" s="49">
        <v>43905.631999999998</v>
      </c>
      <c r="U215" s="49">
        <v>39116.347999999998</v>
      </c>
      <c r="V215" s="49">
        <v>42428.491999999998</v>
      </c>
    </row>
    <row r="216" spans="1:22" x14ac:dyDescent="0.3">
      <c r="A216">
        <v>1004508</v>
      </c>
      <c r="B216" t="s">
        <v>1565</v>
      </c>
      <c r="C216" t="s">
        <v>1566</v>
      </c>
      <c r="D216" t="s">
        <v>1567</v>
      </c>
      <c r="E216" t="s">
        <v>663</v>
      </c>
      <c r="F216" t="s">
        <v>1568</v>
      </c>
      <c r="G216" t="s">
        <v>1569</v>
      </c>
      <c r="H216" t="s">
        <v>1570</v>
      </c>
      <c r="I216" s="23">
        <v>39.719230000000003</v>
      </c>
      <c r="J216" s="23">
        <v>-82.618949999999998</v>
      </c>
      <c r="K216">
        <v>327212</v>
      </c>
      <c r="L216" t="s">
        <v>375</v>
      </c>
      <c r="M216" t="s">
        <v>376</v>
      </c>
      <c r="N216" s="49">
        <v>55760.415999999997</v>
      </c>
      <c r="O216" s="49">
        <v>55299.767999999996</v>
      </c>
      <c r="P216" s="49">
        <v>64951.288</v>
      </c>
      <c r="Q216" s="49">
        <v>91434.152000000002</v>
      </c>
      <c r="R216" s="49">
        <v>106202.008</v>
      </c>
      <c r="S216" s="49">
        <v>87804.308000000005</v>
      </c>
      <c r="T216" s="49">
        <v>140072.204</v>
      </c>
      <c r="U216" s="49">
        <v>136866.66</v>
      </c>
      <c r="V216" s="49">
        <v>133960.62400000001</v>
      </c>
    </row>
    <row r="217" spans="1:22" x14ac:dyDescent="0.3">
      <c r="A217">
        <v>1007341</v>
      </c>
      <c r="B217" t="s">
        <v>1571</v>
      </c>
      <c r="C217" t="s">
        <v>1572</v>
      </c>
      <c r="D217" t="s">
        <v>1573</v>
      </c>
      <c r="E217" t="s">
        <v>1370</v>
      </c>
      <c r="F217" t="s">
        <v>1574</v>
      </c>
      <c r="G217" t="s">
        <v>1575</v>
      </c>
      <c r="H217" t="s">
        <v>1576</v>
      </c>
      <c r="I217" s="23">
        <v>61.290401000000003</v>
      </c>
      <c r="J217" s="23">
        <v>-149.60475700000001</v>
      </c>
      <c r="K217">
        <v>562212</v>
      </c>
      <c r="L217" t="s">
        <v>355</v>
      </c>
      <c r="M217" t="s">
        <v>307</v>
      </c>
      <c r="N217" s="49">
        <v>170622.04800000001</v>
      </c>
      <c r="O217" s="49">
        <v>173166.8</v>
      </c>
      <c r="P217" s="49">
        <v>631853.65</v>
      </c>
      <c r="Q217" s="49">
        <v>533817.30000000005</v>
      </c>
      <c r="R217" s="49">
        <v>500006.3</v>
      </c>
      <c r="S217" s="49">
        <v>515510.2</v>
      </c>
      <c r="T217" s="49">
        <v>440102.5</v>
      </c>
      <c r="U217" s="49">
        <v>342506.3</v>
      </c>
      <c r="V217" s="49">
        <v>372373.12</v>
      </c>
    </row>
    <row r="218" spans="1:22" x14ac:dyDescent="0.3">
      <c r="A218">
        <v>1002416</v>
      </c>
      <c r="B218" t="s">
        <v>1577</v>
      </c>
      <c r="C218" t="s">
        <v>1578</v>
      </c>
      <c r="D218" t="s">
        <v>1579</v>
      </c>
      <c r="E218" t="s">
        <v>303</v>
      </c>
      <c r="F218" t="s">
        <v>1580</v>
      </c>
      <c r="H218" t="s">
        <v>1581</v>
      </c>
      <c r="I218" s="23">
        <v>32.041400000000003</v>
      </c>
      <c r="J218" s="23">
        <v>-102.6808</v>
      </c>
      <c r="K218">
        <v>211111</v>
      </c>
      <c r="L218" t="s">
        <v>28</v>
      </c>
      <c r="M218" t="s">
        <v>102</v>
      </c>
      <c r="R218" s="49">
        <v>24511.613000000001</v>
      </c>
      <c r="S218" s="49">
        <v>28087.132000000001</v>
      </c>
      <c r="T218" s="49">
        <v>30144.092000000001</v>
      </c>
      <c r="U218" s="49">
        <v>32395.556</v>
      </c>
      <c r="V218" s="49">
        <v>29382.995999999999</v>
      </c>
    </row>
    <row r="219" spans="1:22" x14ac:dyDescent="0.3">
      <c r="A219">
        <v>1004275</v>
      </c>
      <c r="B219" t="s">
        <v>1582</v>
      </c>
      <c r="C219" t="s">
        <v>1583</v>
      </c>
      <c r="D219" t="s">
        <v>696</v>
      </c>
      <c r="E219" t="s">
        <v>454</v>
      </c>
      <c r="F219" t="s">
        <v>697</v>
      </c>
      <c r="G219" t="s">
        <v>1584</v>
      </c>
      <c r="H219" t="s">
        <v>699</v>
      </c>
      <c r="I219" s="23">
        <v>41.891388999999997</v>
      </c>
      <c r="J219" s="23">
        <v>-84.017499999999998</v>
      </c>
      <c r="K219">
        <v>325120</v>
      </c>
      <c r="L219" t="s">
        <v>403</v>
      </c>
      <c r="M219" t="s">
        <v>404</v>
      </c>
      <c r="T219" s="49">
        <v>46597.61</v>
      </c>
      <c r="U219" s="49">
        <v>96560.296000000002</v>
      </c>
      <c r="V219" s="49">
        <v>94326.623999999996</v>
      </c>
    </row>
    <row r="220" spans="1:22" x14ac:dyDescent="0.3">
      <c r="A220">
        <v>1007839</v>
      </c>
      <c r="B220" t="s">
        <v>1585</v>
      </c>
      <c r="C220" t="s">
        <v>1586</v>
      </c>
      <c r="D220" t="s">
        <v>1587</v>
      </c>
      <c r="E220" t="s">
        <v>323</v>
      </c>
      <c r="F220" t="s">
        <v>1588</v>
      </c>
      <c r="G220" t="s">
        <v>1589</v>
      </c>
      <c r="H220" t="s">
        <v>1590</v>
      </c>
      <c r="I220" s="23">
        <v>40.417540000000002</v>
      </c>
      <c r="J220" s="23">
        <v>-122.35787000000001</v>
      </c>
      <c r="K220">
        <v>562212</v>
      </c>
      <c r="L220" t="s">
        <v>51</v>
      </c>
      <c r="M220" t="s">
        <v>307</v>
      </c>
      <c r="N220" s="49">
        <v>49169.75</v>
      </c>
      <c r="O220" s="49">
        <v>31234.25</v>
      </c>
      <c r="P220" s="49">
        <v>35561.75</v>
      </c>
      <c r="Q220" s="49">
        <v>33685.5</v>
      </c>
      <c r="R220" s="49">
        <v>43313.5</v>
      </c>
      <c r="S220" s="49">
        <v>47480.5</v>
      </c>
      <c r="T220" s="49">
        <v>39504.75</v>
      </c>
      <c r="U220" s="49">
        <v>39231.583050000001</v>
      </c>
      <c r="V220" s="49">
        <v>61575</v>
      </c>
    </row>
    <row r="221" spans="1:22" x14ac:dyDescent="0.3">
      <c r="A221">
        <v>1005392</v>
      </c>
      <c r="B221" t="s">
        <v>1591</v>
      </c>
      <c r="C221" t="s">
        <v>1592</v>
      </c>
      <c r="D221" t="s">
        <v>1593</v>
      </c>
      <c r="E221" t="s">
        <v>303</v>
      </c>
      <c r="F221" t="s">
        <v>1594</v>
      </c>
      <c r="G221" t="s">
        <v>1595</v>
      </c>
      <c r="H221" t="s">
        <v>1596</v>
      </c>
      <c r="I221" s="23">
        <v>31.252500000000001</v>
      </c>
      <c r="J221" s="23">
        <v>-94.694999999999993</v>
      </c>
      <c r="K221">
        <v>562212</v>
      </c>
      <c r="L221" t="s">
        <v>51</v>
      </c>
      <c r="M221" t="s">
        <v>307</v>
      </c>
      <c r="N221" s="49">
        <v>76853.5</v>
      </c>
      <c r="O221" s="49">
        <v>75141.75</v>
      </c>
      <c r="P221" s="49">
        <v>73602.25</v>
      </c>
      <c r="Q221" s="49">
        <v>66671.5</v>
      </c>
      <c r="R221" s="49">
        <v>67907</v>
      </c>
      <c r="S221" s="49">
        <v>78159</v>
      </c>
      <c r="T221" s="49">
        <v>76326.5</v>
      </c>
      <c r="U221" s="49">
        <v>15865.5</v>
      </c>
      <c r="V221" s="49">
        <v>113970.25</v>
      </c>
    </row>
    <row r="222" spans="1:22" x14ac:dyDescent="0.3">
      <c r="A222">
        <v>1002263</v>
      </c>
      <c r="B222" t="s">
        <v>1597</v>
      </c>
      <c r="C222" t="s">
        <v>1598</v>
      </c>
      <c r="D222" t="s">
        <v>1599</v>
      </c>
      <c r="E222" t="s">
        <v>583</v>
      </c>
      <c r="F222" t="s">
        <v>1600</v>
      </c>
      <c r="G222" t="s">
        <v>1601</v>
      </c>
      <c r="H222" t="s">
        <v>1602</v>
      </c>
      <c r="I222" s="23">
        <v>32.6907</v>
      </c>
      <c r="J222" s="23">
        <v>-92.082599999999999</v>
      </c>
      <c r="K222">
        <v>325199</v>
      </c>
      <c r="L222" t="s">
        <v>1603</v>
      </c>
      <c r="M222" t="s">
        <v>530</v>
      </c>
      <c r="N222" s="49">
        <v>106557.988</v>
      </c>
      <c r="O222" s="49">
        <v>118095.162</v>
      </c>
      <c r="P222" s="49">
        <v>114464.92600000001</v>
      </c>
      <c r="Q222" s="49">
        <v>114318.71400000001</v>
      </c>
      <c r="R222" s="49">
        <v>116489.408</v>
      </c>
      <c r="S222" s="49">
        <v>93785.986000000004</v>
      </c>
      <c r="T222" s="49">
        <v>91275.096000000005</v>
      </c>
      <c r="U222" s="49">
        <v>94617.462</v>
      </c>
      <c r="V222" s="49">
        <v>82203.813999999998</v>
      </c>
    </row>
    <row r="223" spans="1:22" x14ac:dyDescent="0.3">
      <c r="A223">
        <v>1002576</v>
      </c>
      <c r="B223" t="s">
        <v>1604</v>
      </c>
      <c r="C223" t="s">
        <v>1605</v>
      </c>
      <c r="D223" t="s">
        <v>1606</v>
      </c>
      <c r="E223" t="s">
        <v>331</v>
      </c>
      <c r="F223" t="s">
        <v>1607</v>
      </c>
      <c r="G223" t="s">
        <v>1608</v>
      </c>
      <c r="H223" t="s">
        <v>1609</v>
      </c>
      <c r="I223" s="23">
        <v>43.1691</v>
      </c>
      <c r="J223" s="23">
        <v>-76.311199999999999</v>
      </c>
      <c r="K223">
        <v>312120</v>
      </c>
      <c r="L223" t="s">
        <v>599</v>
      </c>
      <c r="M223" t="s">
        <v>600</v>
      </c>
      <c r="N223" s="49">
        <v>29877.306</v>
      </c>
      <c r="O223" s="49">
        <v>29102.616000000002</v>
      </c>
      <c r="P223" s="49">
        <v>30321.759999999998</v>
      </c>
      <c r="Q223" s="49">
        <v>32473.184000000001</v>
      </c>
      <c r="R223" s="49">
        <v>32283.714</v>
      </c>
      <c r="S223" s="49">
        <v>30975.87</v>
      </c>
      <c r="T223" s="49">
        <v>30679.16</v>
      </c>
      <c r="U223" s="49">
        <v>28831.21</v>
      </c>
      <c r="V223" s="49">
        <v>26161.93</v>
      </c>
    </row>
    <row r="224" spans="1:22" x14ac:dyDescent="0.3">
      <c r="A224">
        <v>1006111</v>
      </c>
      <c r="B224" t="s">
        <v>1610</v>
      </c>
      <c r="C224" t="s">
        <v>1611</v>
      </c>
      <c r="D224" t="s">
        <v>1612</v>
      </c>
      <c r="E224" t="s">
        <v>663</v>
      </c>
      <c r="F224" t="s">
        <v>1613</v>
      </c>
      <c r="G224" t="s">
        <v>1614</v>
      </c>
      <c r="H224" t="s">
        <v>1615</v>
      </c>
      <c r="I224" s="23">
        <v>40.103056000000002</v>
      </c>
      <c r="J224" s="23">
        <v>-82.993055999999996</v>
      </c>
      <c r="K224">
        <v>312120</v>
      </c>
      <c r="L224" t="s">
        <v>28</v>
      </c>
      <c r="M224" t="s">
        <v>315</v>
      </c>
      <c r="N224" s="49">
        <v>32956.233999999997</v>
      </c>
      <c r="O224" s="49">
        <v>34123.423999999999</v>
      </c>
      <c r="P224" s="49">
        <v>36628.716</v>
      </c>
      <c r="Q224" s="49">
        <v>35475.088000000003</v>
      </c>
      <c r="R224" s="49">
        <v>42593.62</v>
      </c>
      <c r="S224" s="49">
        <v>40957.315999999999</v>
      </c>
      <c r="T224" s="49">
        <v>42323.74</v>
      </c>
      <c r="U224" s="49">
        <v>42526.5</v>
      </c>
      <c r="V224" s="49">
        <v>47375.47</v>
      </c>
    </row>
    <row r="225" spans="1:22" x14ac:dyDescent="0.3">
      <c r="A225">
        <v>1002867</v>
      </c>
      <c r="B225" t="s">
        <v>1616</v>
      </c>
      <c r="C225" t="s">
        <v>1617</v>
      </c>
      <c r="D225" t="s">
        <v>1618</v>
      </c>
      <c r="E225" t="s">
        <v>323</v>
      </c>
      <c r="F225" t="s">
        <v>1619</v>
      </c>
      <c r="G225" t="s">
        <v>1620</v>
      </c>
      <c r="H225" t="s">
        <v>963</v>
      </c>
      <c r="I225" s="23">
        <v>34.221319999999999</v>
      </c>
      <c r="J225" s="23">
        <v>-118.48044</v>
      </c>
      <c r="K225">
        <v>312120</v>
      </c>
      <c r="L225" t="s">
        <v>28</v>
      </c>
      <c r="M225" t="s">
        <v>315</v>
      </c>
      <c r="N225" s="49">
        <v>33486.660000000003</v>
      </c>
      <c r="O225" s="49">
        <v>34793.624000000003</v>
      </c>
      <c r="P225" s="49">
        <v>36872.453999999998</v>
      </c>
      <c r="Q225" s="49">
        <v>39346.802000000003</v>
      </c>
      <c r="R225" s="49">
        <v>37347.586000000003</v>
      </c>
      <c r="S225" s="49">
        <v>36976.326000000001</v>
      </c>
      <c r="T225" s="49">
        <v>41668.33</v>
      </c>
      <c r="U225" s="49">
        <v>46837.68</v>
      </c>
      <c r="V225" s="49">
        <v>43167.02</v>
      </c>
    </row>
    <row r="226" spans="1:22" x14ac:dyDescent="0.3">
      <c r="A226">
        <v>1003352</v>
      </c>
      <c r="B226" t="s">
        <v>1621</v>
      </c>
      <c r="C226" t="s">
        <v>1622</v>
      </c>
      <c r="D226" t="s">
        <v>1623</v>
      </c>
      <c r="E226" t="s">
        <v>1487</v>
      </c>
      <c r="F226" t="s">
        <v>1624</v>
      </c>
      <c r="G226" t="s">
        <v>1625</v>
      </c>
      <c r="H226" t="s">
        <v>1626</v>
      </c>
      <c r="I226" s="23">
        <v>40.619722000000003</v>
      </c>
      <c r="J226" s="23">
        <v>-105.006111</v>
      </c>
      <c r="K226">
        <v>312120</v>
      </c>
      <c r="L226" t="s">
        <v>28</v>
      </c>
      <c r="M226" t="s">
        <v>315</v>
      </c>
      <c r="N226" s="49">
        <v>47110.171999999999</v>
      </c>
      <c r="O226" s="49">
        <v>48398.815999999999</v>
      </c>
      <c r="P226" s="49">
        <v>48179.411999999997</v>
      </c>
      <c r="Q226" s="49">
        <v>49267.764000000003</v>
      </c>
      <c r="R226" s="49">
        <v>51002.108</v>
      </c>
      <c r="S226" s="49">
        <v>50492.658000000003</v>
      </c>
      <c r="T226" s="49">
        <v>53331.394</v>
      </c>
      <c r="U226" s="49">
        <v>54166.142</v>
      </c>
      <c r="V226" s="49">
        <v>56522.68</v>
      </c>
    </row>
    <row r="227" spans="1:22" x14ac:dyDescent="0.3">
      <c r="A227">
        <v>1002734</v>
      </c>
      <c r="B227" t="s">
        <v>1627</v>
      </c>
      <c r="C227" t="s">
        <v>1628</v>
      </c>
      <c r="D227" t="s">
        <v>1629</v>
      </c>
      <c r="E227" t="s">
        <v>323</v>
      </c>
      <c r="F227" t="s">
        <v>1630</v>
      </c>
      <c r="G227" t="s">
        <v>1631</v>
      </c>
      <c r="H227" t="s">
        <v>1632</v>
      </c>
      <c r="I227" s="23">
        <v>38.239060000000002</v>
      </c>
      <c r="J227" s="23">
        <v>-122.09023000000001</v>
      </c>
      <c r="K227">
        <v>312120</v>
      </c>
      <c r="L227" t="s">
        <v>28</v>
      </c>
      <c r="M227" t="s">
        <v>315</v>
      </c>
      <c r="Q227" s="49">
        <v>15140.906000000001</v>
      </c>
      <c r="R227" s="49">
        <v>13991.002</v>
      </c>
      <c r="S227" s="49">
        <v>14242.504000000001</v>
      </c>
      <c r="T227" s="49">
        <v>14639.152</v>
      </c>
      <c r="U227" s="49">
        <v>14602.291999999999</v>
      </c>
      <c r="V227" s="49">
        <v>16076.93</v>
      </c>
    </row>
    <row r="228" spans="1:22" x14ac:dyDescent="0.3">
      <c r="A228">
        <v>1003176</v>
      </c>
      <c r="B228" t="s">
        <v>1633</v>
      </c>
      <c r="C228" t="s">
        <v>1628</v>
      </c>
      <c r="D228" t="s">
        <v>1634</v>
      </c>
      <c r="E228" t="s">
        <v>793</v>
      </c>
      <c r="F228" t="s">
        <v>1635</v>
      </c>
      <c r="G228" t="s">
        <v>1636</v>
      </c>
      <c r="H228" t="s">
        <v>1637</v>
      </c>
      <c r="I228" s="23">
        <v>37.237518000000001</v>
      </c>
      <c r="J228" s="23">
        <v>-76.652662000000007</v>
      </c>
      <c r="K228">
        <v>312120</v>
      </c>
      <c r="L228" t="s">
        <v>28</v>
      </c>
      <c r="M228" t="s">
        <v>315</v>
      </c>
      <c r="N228" s="49">
        <v>36811.212</v>
      </c>
      <c r="O228" s="49">
        <v>34631.019999999997</v>
      </c>
      <c r="P228" s="49">
        <v>38003.707999999999</v>
      </c>
      <c r="Q228" s="49">
        <v>41952.392</v>
      </c>
      <c r="R228" s="49">
        <v>44308.875999999997</v>
      </c>
      <c r="S228" s="49">
        <v>46070.974000000002</v>
      </c>
      <c r="T228" s="49">
        <v>47023.37</v>
      </c>
      <c r="U228" s="49">
        <v>48433.067999999999</v>
      </c>
      <c r="V228" s="49">
        <v>49873.72</v>
      </c>
    </row>
    <row r="229" spans="1:22" x14ac:dyDescent="0.3">
      <c r="A229">
        <v>1003224</v>
      </c>
      <c r="B229" t="s">
        <v>1638</v>
      </c>
      <c r="C229" t="s">
        <v>1639</v>
      </c>
      <c r="D229" t="s">
        <v>480</v>
      </c>
      <c r="E229" t="s">
        <v>303</v>
      </c>
      <c r="F229" t="s">
        <v>1640</v>
      </c>
      <c r="G229" t="s">
        <v>1641</v>
      </c>
      <c r="H229" t="s">
        <v>483</v>
      </c>
      <c r="I229" s="23">
        <v>29.774443999999999</v>
      </c>
      <c r="J229" s="23">
        <v>-95.270832999999996</v>
      </c>
      <c r="K229">
        <v>312120</v>
      </c>
      <c r="L229" t="s">
        <v>28</v>
      </c>
      <c r="M229" t="s">
        <v>315</v>
      </c>
      <c r="N229" s="49">
        <v>34417.065999999999</v>
      </c>
      <c r="O229" s="49">
        <v>29111.155999999999</v>
      </c>
      <c r="P229" s="49">
        <v>25436.71</v>
      </c>
      <c r="Q229" s="49">
        <v>27076.333999999999</v>
      </c>
      <c r="R229" s="49">
        <v>23664.493999999999</v>
      </c>
      <c r="S229" s="49">
        <v>26795.364000000001</v>
      </c>
      <c r="T229" s="49">
        <v>27840.846000000001</v>
      </c>
      <c r="U229" s="49">
        <v>16254.84</v>
      </c>
      <c r="V229" s="49">
        <v>18411.48</v>
      </c>
    </row>
    <row r="230" spans="1:22" x14ac:dyDescent="0.3">
      <c r="A230">
        <v>1006147</v>
      </c>
      <c r="B230" t="s">
        <v>1642</v>
      </c>
      <c r="C230" t="s">
        <v>1643</v>
      </c>
      <c r="D230" t="s">
        <v>1644</v>
      </c>
      <c r="E230" t="s">
        <v>468</v>
      </c>
      <c r="F230" t="s">
        <v>1645</v>
      </c>
      <c r="G230" t="s">
        <v>1646</v>
      </c>
      <c r="H230" t="s">
        <v>1647</v>
      </c>
      <c r="I230" s="23">
        <v>30.433074999999999</v>
      </c>
      <c r="J230" s="23">
        <v>-81.647504999999995</v>
      </c>
      <c r="K230">
        <v>312120</v>
      </c>
      <c r="L230" t="s">
        <v>28</v>
      </c>
      <c r="M230" t="s">
        <v>315</v>
      </c>
      <c r="N230" s="49">
        <v>54200.224000000002</v>
      </c>
      <c r="O230" s="49">
        <v>51651.508000000002</v>
      </c>
      <c r="P230" s="49">
        <v>60015.374000000003</v>
      </c>
      <c r="Q230" s="49">
        <v>62602.2</v>
      </c>
      <c r="R230" s="49">
        <v>57552.828000000001</v>
      </c>
      <c r="S230" s="49">
        <v>62349.228000000003</v>
      </c>
      <c r="T230" s="49">
        <v>60741.063999999998</v>
      </c>
      <c r="U230" s="49">
        <v>59090.37</v>
      </c>
      <c r="V230" s="49">
        <v>60739.34</v>
      </c>
    </row>
    <row r="231" spans="1:22" x14ac:dyDescent="0.3">
      <c r="A231">
        <v>1002915</v>
      </c>
      <c r="B231" t="s">
        <v>1648</v>
      </c>
      <c r="C231" t="s">
        <v>1643</v>
      </c>
      <c r="D231" t="s">
        <v>1649</v>
      </c>
      <c r="E231" t="s">
        <v>1650</v>
      </c>
      <c r="F231" t="s">
        <v>1651</v>
      </c>
      <c r="G231" t="s">
        <v>1652</v>
      </c>
      <c r="H231" t="s">
        <v>1653</v>
      </c>
      <c r="I231" s="23">
        <v>42.824069999999999</v>
      </c>
      <c r="J231" s="23">
        <v>-71.485563999999997</v>
      </c>
      <c r="K231">
        <v>312120</v>
      </c>
      <c r="L231" t="s">
        <v>28</v>
      </c>
      <c r="M231" t="s">
        <v>315</v>
      </c>
      <c r="N231" s="49">
        <v>14449.808000000001</v>
      </c>
      <c r="O231" s="49">
        <v>16030.656000000001</v>
      </c>
      <c r="P231" s="49">
        <v>16262.098</v>
      </c>
      <c r="Q231" s="49">
        <v>16019.45</v>
      </c>
      <c r="R231" s="49">
        <v>15863.69</v>
      </c>
      <c r="S231" s="49">
        <v>15676.1</v>
      </c>
      <c r="T231" s="49">
        <v>16401.245999999999</v>
      </c>
      <c r="U231" s="49">
        <v>18221.462</v>
      </c>
      <c r="V231" s="49">
        <v>20667.112000000001</v>
      </c>
    </row>
    <row r="232" spans="1:22" x14ac:dyDescent="0.3">
      <c r="A232">
        <v>1006904</v>
      </c>
      <c r="B232" t="s">
        <v>1654</v>
      </c>
      <c r="C232" t="s">
        <v>1655</v>
      </c>
      <c r="D232" t="s">
        <v>1656</v>
      </c>
      <c r="E232" t="s">
        <v>690</v>
      </c>
      <c r="F232" t="s">
        <v>1657</v>
      </c>
      <c r="G232" t="s">
        <v>1658</v>
      </c>
      <c r="H232" t="s">
        <v>1659</v>
      </c>
      <c r="I232" s="23">
        <v>34.255699999999997</v>
      </c>
      <c r="J232" s="23">
        <v>-84.782499999999999</v>
      </c>
      <c r="K232">
        <v>312120</v>
      </c>
      <c r="L232" t="s">
        <v>28</v>
      </c>
      <c r="M232" t="s">
        <v>315</v>
      </c>
      <c r="N232" s="49">
        <v>21322.41</v>
      </c>
      <c r="O232" s="49">
        <v>21465.155999999999</v>
      </c>
      <c r="P232" s="49">
        <v>21797.513999999999</v>
      </c>
      <c r="Q232" s="49">
        <v>24014.657999999999</v>
      </c>
      <c r="R232" s="49">
        <v>24319.392</v>
      </c>
      <c r="S232" s="49">
        <v>25874.781999999999</v>
      </c>
      <c r="T232" s="49">
        <v>30972</v>
      </c>
      <c r="U232" s="49">
        <v>32203.23</v>
      </c>
      <c r="V232" s="49">
        <v>31384.06</v>
      </c>
    </row>
    <row r="233" spans="1:22" x14ac:dyDescent="0.3">
      <c r="A233">
        <v>1003525</v>
      </c>
      <c r="B233" t="s">
        <v>1660</v>
      </c>
      <c r="C233" t="s">
        <v>1661</v>
      </c>
      <c r="D233" t="s">
        <v>1662</v>
      </c>
      <c r="E233" t="s">
        <v>1663</v>
      </c>
      <c r="F233" t="s">
        <v>1664</v>
      </c>
      <c r="G233" t="s">
        <v>1665</v>
      </c>
      <c r="H233" t="s">
        <v>1666</v>
      </c>
      <c r="I233" s="23">
        <v>40.698017</v>
      </c>
      <c r="J233" s="23">
        <v>-74.190197999999995</v>
      </c>
      <c r="K233">
        <v>312120</v>
      </c>
      <c r="L233" t="s">
        <v>28</v>
      </c>
      <c r="M233" t="s">
        <v>315</v>
      </c>
      <c r="N233" s="49">
        <v>22373.696</v>
      </c>
      <c r="O233" s="49">
        <v>22080.745999999999</v>
      </c>
      <c r="P233" s="49">
        <v>20494.310000000001</v>
      </c>
      <c r="Q233" s="49">
        <v>20623.052</v>
      </c>
      <c r="R233" s="49">
        <v>22853.93</v>
      </c>
      <c r="S233" s="49">
        <v>32059.232</v>
      </c>
      <c r="T233" s="49">
        <v>30682.67</v>
      </c>
      <c r="U233" s="49">
        <v>38835.699999999997</v>
      </c>
      <c r="V233" s="49">
        <v>44548.31</v>
      </c>
    </row>
    <row r="234" spans="1:22" x14ac:dyDescent="0.3">
      <c r="A234">
        <v>1005490</v>
      </c>
      <c r="B234" t="s">
        <v>1667</v>
      </c>
      <c r="C234" t="s">
        <v>1668</v>
      </c>
      <c r="D234" t="s">
        <v>1669</v>
      </c>
      <c r="E234" t="s">
        <v>339</v>
      </c>
      <c r="F234" t="s">
        <v>1670</v>
      </c>
      <c r="G234" t="s">
        <v>1671</v>
      </c>
      <c r="H234" t="s">
        <v>1672</v>
      </c>
      <c r="I234" s="23">
        <v>36.724879999999999</v>
      </c>
      <c r="J234" s="23">
        <v>-108.19144</v>
      </c>
      <c r="K234">
        <v>221112</v>
      </c>
      <c r="L234" t="s">
        <v>28</v>
      </c>
      <c r="M234" t="s">
        <v>336</v>
      </c>
      <c r="N234" s="49">
        <v>1762.444</v>
      </c>
      <c r="O234" s="49">
        <v>22759.664000000001</v>
      </c>
      <c r="P234" s="49">
        <v>9915.7119999999995</v>
      </c>
      <c r="Q234" s="49">
        <v>15447.492</v>
      </c>
      <c r="R234" s="49">
        <v>28432.792000000001</v>
      </c>
      <c r="S234" s="49">
        <v>70640.384000000005</v>
      </c>
      <c r="T234" s="49">
        <v>75229.516000000003</v>
      </c>
      <c r="U234" s="49">
        <v>54176.995999999999</v>
      </c>
      <c r="V234" s="49">
        <v>77855.856</v>
      </c>
    </row>
    <row r="235" spans="1:22" x14ac:dyDescent="0.3">
      <c r="A235">
        <v>1006178</v>
      </c>
      <c r="B235" t="s">
        <v>1673</v>
      </c>
      <c r="C235" t="s">
        <v>1674</v>
      </c>
      <c r="D235" t="s">
        <v>1675</v>
      </c>
      <c r="E235" t="s">
        <v>454</v>
      </c>
      <c r="F235" t="s">
        <v>1676</v>
      </c>
      <c r="G235" t="s">
        <v>1677</v>
      </c>
      <c r="H235" t="s">
        <v>1678</v>
      </c>
      <c r="I235" s="23">
        <v>42.227029999999999</v>
      </c>
      <c r="J235" s="23">
        <v>-83.699759999999998</v>
      </c>
      <c r="K235">
        <v>562212</v>
      </c>
      <c r="L235" t="s">
        <v>51</v>
      </c>
      <c r="M235" t="s">
        <v>307</v>
      </c>
      <c r="N235" s="49">
        <v>20231</v>
      </c>
      <c r="O235" s="49">
        <v>19940.5</v>
      </c>
      <c r="P235" s="49">
        <v>20481.25</v>
      </c>
      <c r="Q235" s="49">
        <v>21710.75</v>
      </c>
      <c r="R235" s="49">
        <v>35440</v>
      </c>
      <c r="S235" s="49">
        <v>46168.5</v>
      </c>
      <c r="T235" s="49">
        <v>47651.5</v>
      </c>
      <c r="U235" s="49">
        <v>36172.25</v>
      </c>
      <c r="V235" s="49">
        <v>33373.25</v>
      </c>
    </row>
    <row r="236" spans="1:22" x14ac:dyDescent="0.3">
      <c r="A236">
        <v>1006864</v>
      </c>
      <c r="B236" t="s">
        <v>1679</v>
      </c>
      <c r="C236" t="s">
        <v>1680</v>
      </c>
      <c r="D236" t="s">
        <v>1681</v>
      </c>
      <c r="E236" t="s">
        <v>1682</v>
      </c>
      <c r="F236" t="s">
        <v>1683</v>
      </c>
      <c r="G236" t="s">
        <v>1684</v>
      </c>
      <c r="H236" t="s">
        <v>1685</v>
      </c>
      <c r="I236" s="23">
        <v>42.1113</v>
      </c>
      <c r="J236" s="23">
        <v>-71.4529</v>
      </c>
      <c r="K236">
        <v>221112</v>
      </c>
      <c r="L236" t="s">
        <v>335</v>
      </c>
      <c r="M236" t="s">
        <v>336</v>
      </c>
      <c r="N236" s="49">
        <v>690038.94400000002</v>
      </c>
      <c r="O236" s="49">
        <v>906883.84</v>
      </c>
      <c r="P236" s="49">
        <v>750710.86800000002</v>
      </c>
      <c r="Q236" s="49">
        <v>830685.57200000004</v>
      </c>
      <c r="R236" s="49">
        <v>1025899.148</v>
      </c>
      <c r="S236" s="49">
        <v>908802.03200000001</v>
      </c>
      <c r="T236" s="49">
        <v>807209.70799999998</v>
      </c>
      <c r="U236" s="49">
        <v>725030.91200000001</v>
      </c>
      <c r="V236" s="49">
        <v>434504.74</v>
      </c>
    </row>
    <row r="237" spans="1:22" x14ac:dyDescent="0.3">
      <c r="A237">
        <v>1006657</v>
      </c>
      <c r="B237" t="s">
        <v>1686</v>
      </c>
      <c r="C237" t="s">
        <v>1687</v>
      </c>
      <c r="D237" t="s">
        <v>1688</v>
      </c>
      <c r="E237" t="s">
        <v>1682</v>
      </c>
      <c r="F237" t="s">
        <v>1689</v>
      </c>
      <c r="G237" t="s">
        <v>1690</v>
      </c>
      <c r="H237" t="s">
        <v>1691</v>
      </c>
      <c r="I237" s="23">
        <v>42.057499999999997</v>
      </c>
      <c r="J237" s="23">
        <v>-71.517200000000003</v>
      </c>
      <c r="K237">
        <v>221112</v>
      </c>
      <c r="L237" t="s">
        <v>335</v>
      </c>
      <c r="M237" t="s">
        <v>336</v>
      </c>
      <c r="N237" s="49">
        <v>672574.20799999998</v>
      </c>
      <c r="O237" s="49">
        <v>836480.2</v>
      </c>
      <c r="P237" s="49">
        <v>786161.03599999996</v>
      </c>
      <c r="Q237" s="49">
        <v>598329.58400000003</v>
      </c>
      <c r="R237" s="49">
        <v>816455.72400000005</v>
      </c>
      <c r="S237" s="49">
        <v>837573.79599999997</v>
      </c>
      <c r="T237" s="49">
        <v>740001.70799999998</v>
      </c>
      <c r="U237" s="49">
        <v>802969.52399999998</v>
      </c>
      <c r="V237" s="49">
        <v>816014.87600000005</v>
      </c>
    </row>
    <row r="238" spans="1:22" x14ac:dyDescent="0.3">
      <c r="A238">
        <v>1013314</v>
      </c>
      <c r="B238" t="s">
        <v>1692</v>
      </c>
      <c r="C238" t="s">
        <v>1693</v>
      </c>
      <c r="D238" t="s">
        <v>1694</v>
      </c>
      <c r="E238" t="s">
        <v>583</v>
      </c>
      <c r="F238" t="s">
        <v>1695</v>
      </c>
      <c r="G238" t="s">
        <v>1696</v>
      </c>
      <c r="H238" t="s">
        <v>1697</v>
      </c>
      <c r="I238" s="23">
        <v>31.526873999999999</v>
      </c>
      <c r="J238" s="23">
        <v>-92.194727999999998</v>
      </c>
      <c r="K238">
        <v>486210</v>
      </c>
      <c r="L238" t="s">
        <v>1275</v>
      </c>
      <c r="M238" t="s">
        <v>102</v>
      </c>
      <c r="N238" s="49">
        <v>9676.1219999999994</v>
      </c>
      <c r="O238" s="49">
        <v>44855.733999999997</v>
      </c>
    </row>
    <row r="239" spans="1:22" x14ac:dyDescent="0.3">
      <c r="A239">
        <v>1004929</v>
      </c>
      <c r="B239" t="s">
        <v>1698</v>
      </c>
      <c r="C239" t="s">
        <v>1699</v>
      </c>
      <c r="D239" t="s">
        <v>1700</v>
      </c>
      <c r="E239" t="s">
        <v>542</v>
      </c>
      <c r="F239" t="s">
        <v>1701</v>
      </c>
      <c r="G239" t="s">
        <v>1702</v>
      </c>
      <c r="H239" t="s">
        <v>1703</v>
      </c>
      <c r="I239" s="23">
        <v>38.226019999999998</v>
      </c>
      <c r="J239" s="23">
        <v>-98.290368000000001</v>
      </c>
      <c r="K239">
        <v>486210</v>
      </c>
      <c r="L239" t="s">
        <v>1275</v>
      </c>
      <c r="M239" t="s">
        <v>102</v>
      </c>
      <c r="N239" s="49">
        <v>35104.286</v>
      </c>
      <c r="O239" s="49">
        <v>37415.879999999997</v>
      </c>
      <c r="P239" s="49">
        <v>29115.002</v>
      </c>
      <c r="Q239" s="49">
        <v>20184.898000000001</v>
      </c>
      <c r="R239" s="49">
        <v>36852.091999999997</v>
      </c>
      <c r="S239" s="49">
        <v>31845.34</v>
      </c>
      <c r="T239" s="49">
        <v>41799.084000000003</v>
      </c>
      <c r="U239" s="49">
        <v>50934.928</v>
      </c>
      <c r="V239" s="49">
        <v>45773.021999999997</v>
      </c>
    </row>
    <row r="240" spans="1:22" x14ac:dyDescent="0.3">
      <c r="A240">
        <v>1004926</v>
      </c>
      <c r="B240" t="s">
        <v>1704</v>
      </c>
      <c r="C240" t="s">
        <v>1705</v>
      </c>
      <c r="D240" t="s">
        <v>1430</v>
      </c>
      <c r="E240" t="s">
        <v>569</v>
      </c>
      <c r="F240" t="s">
        <v>1706</v>
      </c>
      <c r="G240" t="s">
        <v>1707</v>
      </c>
      <c r="H240" t="s">
        <v>536</v>
      </c>
      <c r="I240" s="23">
        <v>40.901819000000003</v>
      </c>
      <c r="J240" s="23">
        <v>-91.967608999999996</v>
      </c>
      <c r="K240">
        <v>486210</v>
      </c>
      <c r="L240" t="s">
        <v>1275</v>
      </c>
      <c r="M240" t="s">
        <v>102</v>
      </c>
      <c r="N240" s="49">
        <v>43023.962</v>
      </c>
      <c r="O240" s="49">
        <v>39781.964</v>
      </c>
      <c r="P240" s="49">
        <v>39012.722000000002</v>
      </c>
      <c r="Q240" s="49">
        <v>32178.398000000001</v>
      </c>
      <c r="R240" s="49">
        <v>44069.913999999997</v>
      </c>
      <c r="S240" s="49">
        <v>40763.508000000002</v>
      </c>
      <c r="T240" s="49">
        <v>54640.256000000001</v>
      </c>
      <c r="U240" s="49">
        <v>59990.097999999998</v>
      </c>
      <c r="V240" s="49">
        <v>72957.995999999999</v>
      </c>
    </row>
    <row r="241" spans="1:22" x14ac:dyDescent="0.3">
      <c r="A241">
        <v>1005958</v>
      </c>
      <c r="B241" t="s">
        <v>1708</v>
      </c>
      <c r="C241" t="s">
        <v>1709</v>
      </c>
      <c r="D241" t="s">
        <v>1710</v>
      </c>
      <c r="E241" t="s">
        <v>454</v>
      </c>
      <c r="F241" t="s">
        <v>1711</v>
      </c>
      <c r="G241" t="s">
        <v>1712</v>
      </c>
      <c r="H241" t="s">
        <v>1713</v>
      </c>
      <c r="I241" s="23">
        <v>44.8367</v>
      </c>
      <c r="J241" s="23">
        <v>-84.966899999999995</v>
      </c>
      <c r="K241">
        <v>486210</v>
      </c>
      <c r="L241" t="s">
        <v>1714</v>
      </c>
      <c r="M241" t="s">
        <v>102</v>
      </c>
      <c r="N241" s="49">
        <v>40058.311999999998</v>
      </c>
      <c r="O241" s="49">
        <v>25487.116000000002</v>
      </c>
      <c r="P241" s="49">
        <v>30541.892</v>
      </c>
      <c r="Q241" s="49">
        <v>27648.256000000001</v>
      </c>
      <c r="R241" s="49">
        <v>35548.730000000003</v>
      </c>
      <c r="S241" s="49">
        <v>40539.358</v>
      </c>
      <c r="T241" s="49">
        <v>32888.036</v>
      </c>
      <c r="U241" s="49">
        <v>22652.876</v>
      </c>
      <c r="V241" s="49">
        <v>43658.165999999997</v>
      </c>
    </row>
    <row r="242" spans="1:22" x14ac:dyDescent="0.3">
      <c r="A242">
        <v>1004928</v>
      </c>
      <c r="B242" t="s">
        <v>1715</v>
      </c>
      <c r="C242" t="s">
        <v>1716</v>
      </c>
      <c r="D242" t="s">
        <v>1717</v>
      </c>
      <c r="E242" t="s">
        <v>454</v>
      </c>
      <c r="F242" t="s">
        <v>1718</v>
      </c>
      <c r="G242" t="s">
        <v>1719</v>
      </c>
      <c r="H242" t="s">
        <v>1720</v>
      </c>
      <c r="I242" s="23">
        <v>41.897126</v>
      </c>
      <c r="J242" s="23">
        <v>-86.534271000000004</v>
      </c>
      <c r="K242">
        <v>486210</v>
      </c>
      <c r="L242" t="s">
        <v>1275</v>
      </c>
      <c r="M242" t="s">
        <v>102</v>
      </c>
      <c r="N242" s="49">
        <v>30848.898000000001</v>
      </c>
      <c r="O242" s="49">
        <v>43101.915999999997</v>
      </c>
      <c r="P242" s="49">
        <v>45728.402000000002</v>
      </c>
      <c r="Q242" s="49">
        <v>30363.385999999999</v>
      </c>
      <c r="R242" s="49">
        <v>53849.947999999997</v>
      </c>
      <c r="S242" s="49">
        <v>38612.372000000003</v>
      </c>
      <c r="T242" s="49">
        <v>47176.813999999998</v>
      </c>
      <c r="U242" s="49">
        <v>54115.305999999997</v>
      </c>
      <c r="V242" s="49">
        <v>49436.856</v>
      </c>
    </row>
    <row r="243" spans="1:22" x14ac:dyDescent="0.3">
      <c r="A243">
        <v>1005235</v>
      </c>
      <c r="B243" t="s">
        <v>1721</v>
      </c>
      <c r="C243" t="s">
        <v>1722</v>
      </c>
      <c r="D243" t="s">
        <v>1723</v>
      </c>
      <c r="E243" t="s">
        <v>676</v>
      </c>
      <c r="F243" t="s">
        <v>1724</v>
      </c>
      <c r="G243" t="s">
        <v>1725</v>
      </c>
      <c r="H243" t="s">
        <v>1726</v>
      </c>
      <c r="I243" s="23">
        <v>35.445450000000001</v>
      </c>
      <c r="J243" s="23">
        <v>-89.285529999999994</v>
      </c>
      <c r="K243">
        <v>486210</v>
      </c>
      <c r="L243" t="s">
        <v>1275</v>
      </c>
      <c r="M243" t="s">
        <v>102</v>
      </c>
      <c r="N243" s="49">
        <v>2811.2460000000001</v>
      </c>
      <c r="O243" s="49">
        <v>8498.9279999999999</v>
      </c>
      <c r="P243" s="49">
        <v>4487.74</v>
      </c>
      <c r="Q243" s="49">
        <v>3722.248</v>
      </c>
      <c r="R243" s="49">
        <v>11106.89</v>
      </c>
      <c r="S243" s="49">
        <v>18478</v>
      </c>
      <c r="T243" s="49">
        <v>48010.133999999998</v>
      </c>
      <c r="U243" s="49">
        <v>68155.111999999994</v>
      </c>
      <c r="V243" s="49">
        <v>90169.088000000003</v>
      </c>
    </row>
    <row r="244" spans="1:22" x14ac:dyDescent="0.3">
      <c r="A244">
        <v>1005245</v>
      </c>
      <c r="B244" t="s">
        <v>1727</v>
      </c>
      <c r="C244" t="s">
        <v>1728</v>
      </c>
      <c r="D244" t="s">
        <v>1729</v>
      </c>
      <c r="E244" t="s">
        <v>491</v>
      </c>
      <c r="F244" t="s">
        <v>1730</v>
      </c>
      <c r="G244" t="s">
        <v>1731</v>
      </c>
      <c r="H244" t="s">
        <v>1732</v>
      </c>
      <c r="I244" s="23">
        <v>38.377527999999998</v>
      </c>
      <c r="J244" s="23">
        <v>-86.777305999999996</v>
      </c>
      <c r="K244">
        <v>486210</v>
      </c>
      <c r="L244" t="s">
        <v>1275</v>
      </c>
      <c r="M244" t="s">
        <v>102</v>
      </c>
      <c r="N244" s="49">
        <v>55780.127999999997</v>
      </c>
      <c r="P244" s="49">
        <v>7426.7280000000001</v>
      </c>
      <c r="Q244" s="49">
        <v>7094.3360000000002</v>
      </c>
      <c r="R244" s="49">
        <v>10353.588</v>
      </c>
      <c r="S244" s="49">
        <v>27415.144</v>
      </c>
      <c r="T244" s="49">
        <v>48256.116000000002</v>
      </c>
      <c r="U244" s="49">
        <v>41898.826000000001</v>
      </c>
      <c r="V244" s="49">
        <v>69478.937999999995</v>
      </c>
    </row>
    <row r="245" spans="1:22" x14ac:dyDescent="0.3">
      <c r="A245">
        <v>1009589</v>
      </c>
      <c r="B245" t="s">
        <v>1733</v>
      </c>
      <c r="C245" t="s">
        <v>1734</v>
      </c>
      <c r="D245" t="s">
        <v>413</v>
      </c>
      <c r="E245" t="s">
        <v>676</v>
      </c>
      <c r="F245" t="s">
        <v>1735</v>
      </c>
      <c r="G245" t="s">
        <v>1736</v>
      </c>
      <c r="H245" t="s">
        <v>1737</v>
      </c>
      <c r="I245" s="23">
        <v>36.390380999999998</v>
      </c>
      <c r="J245" s="23">
        <v>-88.481323000000003</v>
      </c>
      <c r="K245">
        <v>486210</v>
      </c>
      <c r="L245" t="s">
        <v>1275</v>
      </c>
      <c r="M245" t="s">
        <v>102</v>
      </c>
      <c r="N245" s="49">
        <v>43442.995999999999</v>
      </c>
      <c r="O245" s="49">
        <v>6460.9340000000002</v>
      </c>
      <c r="P245" s="49">
        <v>8442.6280000000006</v>
      </c>
      <c r="Q245" s="49">
        <v>11373.422</v>
      </c>
      <c r="R245" s="49">
        <v>12554.124</v>
      </c>
      <c r="S245" s="49">
        <v>33239.686000000002</v>
      </c>
      <c r="T245" s="49">
        <v>50034.75</v>
      </c>
      <c r="U245" s="49">
        <v>36764.595999999998</v>
      </c>
      <c r="V245" s="49">
        <v>71385.331999999995</v>
      </c>
    </row>
    <row r="246" spans="1:22" x14ac:dyDescent="0.3">
      <c r="A246">
        <v>1007403</v>
      </c>
      <c r="B246" t="s">
        <v>1738</v>
      </c>
      <c r="C246" t="s">
        <v>1739</v>
      </c>
      <c r="D246" t="s">
        <v>1740</v>
      </c>
      <c r="E246" t="s">
        <v>663</v>
      </c>
      <c r="F246" t="s">
        <v>1741</v>
      </c>
      <c r="G246" t="s">
        <v>1742</v>
      </c>
      <c r="H246" t="s">
        <v>1743</v>
      </c>
      <c r="I246" s="23">
        <v>41.349885</v>
      </c>
      <c r="J246" s="23">
        <v>-84.359487000000001</v>
      </c>
      <c r="K246">
        <v>486210</v>
      </c>
      <c r="L246" t="s">
        <v>1275</v>
      </c>
      <c r="M246" t="s">
        <v>102</v>
      </c>
      <c r="N246" s="49">
        <v>6053.0439999999999</v>
      </c>
      <c r="O246" s="49">
        <v>3969.2460000000001</v>
      </c>
      <c r="P246" s="49">
        <v>46210.44</v>
      </c>
      <c r="Q246" s="49">
        <v>36644.987999999998</v>
      </c>
      <c r="R246" s="49">
        <v>63867.294000000002</v>
      </c>
      <c r="S246" s="49">
        <v>60786.548000000003</v>
      </c>
      <c r="T246" s="49">
        <v>56430.383999999998</v>
      </c>
      <c r="U246" s="49">
        <v>71951.61</v>
      </c>
      <c r="V246" s="49">
        <v>71315.975999999995</v>
      </c>
    </row>
    <row r="247" spans="1:22" x14ac:dyDescent="0.3">
      <c r="A247">
        <v>1011138</v>
      </c>
      <c r="B247" t="s">
        <v>1744</v>
      </c>
      <c r="C247" t="s">
        <v>1745</v>
      </c>
      <c r="D247" t="s">
        <v>1746</v>
      </c>
      <c r="E247" t="s">
        <v>583</v>
      </c>
      <c r="F247" t="s">
        <v>1747</v>
      </c>
      <c r="G247" t="s">
        <v>1748</v>
      </c>
      <c r="H247" t="s">
        <v>1749</v>
      </c>
      <c r="I247" s="23">
        <v>32.465896999999998</v>
      </c>
      <c r="J247" s="23">
        <v>-91.604472999999999</v>
      </c>
      <c r="K247">
        <v>486210</v>
      </c>
      <c r="L247" t="s">
        <v>1275</v>
      </c>
      <c r="M247" t="s">
        <v>102</v>
      </c>
      <c r="N247" s="49">
        <v>43536.502</v>
      </c>
      <c r="O247" s="49">
        <v>37717.985999999997</v>
      </c>
      <c r="P247" s="49">
        <v>17715.792000000001</v>
      </c>
      <c r="Q247" s="49">
        <v>16400.651999999998</v>
      </c>
      <c r="R247" s="49">
        <v>5910.6480000000001</v>
      </c>
      <c r="S247" s="49">
        <v>2615.35</v>
      </c>
      <c r="T247" s="49">
        <v>54006.7</v>
      </c>
    </row>
    <row r="248" spans="1:22" x14ac:dyDescent="0.3">
      <c r="A248">
        <v>1004932</v>
      </c>
      <c r="B248" t="s">
        <v>1750</v>
      </c>
      <c r="C248" t="s">
        <v>1751</v>
      </c>
      <c r="D248" t="s">
        <v>1752</v>
      </c>
      <c r="E248" t="s">
        <v>303</v>
      </c>
      <c r="F248" t="s">
        <v>1753</v>
      </c>
      <c r="G248" t="s">
        <v>1754</v>
      </c>
      <c r="H248" t="s">
        <v>1755</v>
      </c>
      <c r="I248" s="23">
        <v>36.494444000000001</v>
      </c>
      <c r="J248" s="23">
        <v>-101.469444</v>
      </c>
      <c r="K248">
        <v>486210</v>
      </c>
      <c r="L248" t="s">
        <v>1275</v>
      </c>
      <c r="M248" t="s">
        <v>102</v>
      </c>
      <c r="N248" s="49">
        <v>29297.804</v>
      </c>
      <c r="O248" s="49">
        <v>16176.008</v>
      </c>
      <c r="P248" s="49">
        <v>43449.703999999998</v>
      </c>
      <c r="Q248" s="49">
        <v>43718.116000000002</v>
      </c>
      <c r="R248" s="49">
        <v>45439.652000000002</v>
      </c>
      <c r="S248" s="49">
        <v>46371.99</v>
      </c>
      <c r="T248" s="49">
        <v>50018.798000000003</v>
      </c>
      <c r="U248" s="49">
        <v>60793.635999999999</v>
      </c>
      <c r="V248" s="49">
        <v>58262.534</v>
      </c>
    </row>
    <row r="249" spans="1:22" x14ac:dyDescent="0.3">
      <c r="A249">
        <v>1004930</v>
      </c>
      <c r="B249" t="s">
        <v>1756</v>
      </c>
      <c r="C249" t="s">
        <v>1757</v>
      </c>
      <c r="D249" t="s">
        <v>1758</v>
      </c>
      <c r="E249" t="s">
        <v>542</v>
      </c>
      <c r="F249" t="s">
        <v>1759</v>
      </c>
      <c r="G249" t="s">
        <v>1760</v>
      </c>
      <c r="H249" t="s">
        <v>1761</v>
      </c>
      <c r="I249" s="23">
        <v>38.819723000000003</v>
      </c>
      <c r="J249" s="23">
        <v>-97.093625000000003</v>
      </c>
      <c r="K249">
        <v>486210</v>
      </c>
      <c r="L249" t="s">
        <v>1275</v>
      </c>
      <c r="M249" t="s">
        <v>102</v>
      </c>
      <c r="N249" s="49">
        <v>37604.78</v>
      </c>
      <c r="O249" s="49">
        <v>39630.474000000002</v>
      </c>
      <c r="P249" s="49">
        <v>34587.784</v>
      </c>
      <c r="Q249" s="49">
        <v>30350.36</v>
      </c>
      <c r="R249" s="49">
        <v>36941.186000000002</v>
      </c>
      <c r="S249" s="49">
        <v>36680.122000000003</v>
      </c>
      <c r="T249" s="49">
        <v>38985.576000000001</v>
      </c>
      <c r="U249" s="49">
        <v>52994.277999999998</v>
      </c>
      <c r="V249" s="49">
        <v>58497.565999999999</v>
      </c>
    </row>
    <row r="250" spans="1:22" x14ac:dyDescent="0.3">
      <c r="A250">
        <v>1013036</v>
      </c>
      <c r="B250" t="s">
        <v>1762</v>
      </c>
      <c r="C250" t="s">
        <v>1763</v>
      </c>
      <c r="D250" t="s">
        <v>1764</v>
      </c>
      <c r="E250" t="s">
        <v>583</v>
      </c>
      <c r="F250" t="s">
        <v>1765</v>
      </c>
      <c r="G250" t="s">
        <v>1766</v>
      </c>
      <c r="H250" t="s">
        <v>586</v>
      </c>
      <c r="I250" s="23">
        <v>30.466034000000001</v>
      </c>
      <c r="J250" s="23">
        <v>-92.520137000000005</v>
      </c>
      <c r="K250">
        <v>486210</v>
      </c>
      <c r="L250" t="s">
        <v>1275</v>
      </c>
      <c r="M250" t="s">
        <v>102</v>
      </c>
      <c r="N250" s="49">
        <v>95842.923999999999</v>
      </c>
      <c r="O250" s="49">
        <v>33193.385999999999</v>
      </c>
      <c r="P250" s="49">
        <v>26768.011999999999</v>
      </c>
    </row>
    <row r="251" spans="1:22" x14ac:dyDescent="0.3">
      <c r="A251">
        <v>1011576</v>
      </c>
      <c r="B251" t="s">
        <v>1767</v>
      </c>
      <c r="C251" t="s">
        <v>1768</v>
      </c>
      <c r="D251" t="s">
        <v>1769</v>
      </c>
      <c r="E251" t="s">
        <v>393</v>
      </c>
      <c r="F251" t="s">
        <v>1770</v>
      </c>
      <c r="G251" t="s">
        <v>1771</v>
      </c>
      <c r="H251" t="s">
        <v>1772</v>
      </c>
      <c r="I251" s="23">
        <v>45.653596999999998</v>
      </c>
      <c r="J251" s="23">
        <v>-88.386651000000001</v>
      </c>
      <c r="K251">
        <v>486210</v>
      </c>
      <c r="L251" t="s">
        <v>1275</v>
      </c>
      <c r="M251" t="s">
        <v>102</v>
      </c>
      <c r="O251" s="49">
        <v>834.99800000000005</v>
      </c>
      <c r="P251" s="49">
        <v>589.29999999999995</v>
      </c>
      <c r="Q251" s="49">
        <v>424.14800000000002</v>
      </c>
      <c r="R251" s="49">
        <v>641.89800000000002</v>
      </c>
      <c r="S251" s="49">
        <v>34217.781999999999</v>
      </c>
    </row>
    <row r="252" spans="1:22" x14ac:dyDescent="0.3">
      <c r="A252">
        <v>1004776</v>
      </c>
      <c r="B252" t="s">
        <v>1773</v>
      </c>
      <c r="C252" t="s">
        <v>1774</v>
      </c>
      <c r="D252" t="s">
        <v>1775</v>
      </c>
      <c r="E252" t="s">
        <v>542</v>
      </c>
      <c r="F252" t="s">
        <v>1776</v>
      </c>
      <c r="H252" t="s">
        <v>1777</v>
      </c>
      <c r="I252" s="23">
        <v>37.614220000000003</v>
      </c>
      <c r="J252" s="23">
        <v>-99.396873999999997</v>
      </c>
      <c r="K252">
        <v>486210</v>
      </c>
      <c r="L252" t="s">
        <v>1275</v>
      </c>
      <c r="M252" t="s">
        <v>102</v>
      </c>
      <c r="N252" s="49">
        <v>43252.686000000002</v>
      </c>
      <c r="O252" s="49">
        <v>37106.129999999997</v>
      </c>
      <c r="P252" s="49">
        <v>32385.99</v>
      </c>
      <c r="Q252" s="49">
        <v>30249.603999999999</v>
      </c>
      <c r="R252" s="49">
        <v>37299.936000000002</v>
      </c>
      <c r="S252" s="49">
        <v>40340.375999999997</v>
      </c>
      <c r="T252" s="49">
        <v>39938.874000000003</v>
      </c>
      <c r="U252" s="49">
        <v>55344.324000000001</v>
      </c>
      <c r="V252" s="49">
        <v>37520.237999999998</v>
      </c>
    </row>
    <row r="253" spans="1:22" x14ac:dyDescent="0.3">
      <c r="A253">
        <v>1005238</v>
      </c>
      <c r="B253" t="s">
        <v>1778</v>
      </c>
      <c r="C253" t="s">
        <v>1779</v>
      </c>
      <c r="D253" t="s">
        <v>1780</v>
      </c>
      <c r="E253" t="s">
        <v>1781</v>
      </c>
      <c r="F253" t="s">
        <v>1782</v>
      </c>
      <c r="G253" t="s">
        <v>1783</v>
      </c>
      <c r="H253" t="s">
        <v>416</v>
      </c>
      <c r="I253" s="23">
        <v>33.372166999999997</v>
      </c>
      <c r="J253" s="23">
        <v>-91.005750000000006</v>
      </c>
      <c r="K253">
        <v>486210</v>
      </c>
      <c r="L253" t="s">
        <v>1275</v>
      </c>
      <c r="M253" t="s">
        <v>102</v>
      </c>
      <c r="N253" s="49">
        <v>43333.705999999998</v>
      </c>
      <c r="Q253" s="49">
        <v>9688.732</v>
      </c>
      <c r="R253" s="49">
        <v>8757.3960000000006</v>
      </c>
      <c r="S253" s="49">
        <v>6464.5360000000001</v>
      </c>
      <c r="T253" s="49">
        <v>15756.36</v>
      </c>
      <c r="U253" s="49">
        <v>19814.351999999999</v>
      </c>
      <c r="V253" s="49">
        <v>30786.274000000001</v>
      </c>
    </row>
    <row r="254" spans="1:22" x14ac:dyDescent="0.3">
      <c r="A254">
        <v>1004923</v>
      </c>
      <c r="B254" t="s">
        <v>1784</v>
      </c>
      <c r="C254" t="s">
        <v>1785</v>
      </c>
      <c r="D254" t="s">
        <v>1786</v>
      </c>
      <c r="E254" t="s">
        <v>454</v>
      </c>
      <c r="F254" t="s">
        <v>1787</v>
      </c>
      <c r="G254" t="s">
        <v>1788</v>
      </c>
      <c r="H254" t="s">
        <v>1789</v>
      </c>
      <c r="I254" s="23">
        <v>42.66621</v>
      </c>
      <c r="J254" s="23">
        <v>-85.956419999999994</v>
      </c>
      <c r="K254">
        <v>486210</v>
      </c>
      <c r="L254" t="s">
        <v>1275</v>
      </c>
      <c r="M254" t="s">
        <v>102</v>
      </c>
      <c r="N254" s="49">
        <v>36547.82</v>
      </c>
      <c r="O254" s="49">
        <v>3202.1439999999998</v>
      </c>
      <c r="P254" s="49">
        <v>42062.65</v>
      </c>
      <c r="Q254" s="49">
        <v>24547.824000000001</v>
      </c>
      <c r="R254" s="49">
        <v>46210.192000000003</v>
      </c>
      <c r="S254" s="49">
        <v>48649.273999999998</v>
      </c>
      <c r="T254" s="49">
        <v>49266.624000000003</v>
      </c>
      <c r="U254" s="49">
        <v>44583.622000000003</v>
      </c>
      <c r="V254" s="49">
        <v>48014.428</v>
      </c>
    </row>
    <row r="255" spans="1:22" x14ac:dyDescent="0.3">
      <c r="A255">
        <v>1004935</v>
      </c>
      <c r="B255" t="s">
        <v>1790</v>
      </c>
      <c r="C255" t="s">
        <v>1791</v>
      </c>
      <c r="D255" t="s">
        <v>1792</v>
      </c>
      <c r="E255" t="s">
        <v>542</v>
      </c>
      <c r="F255" t="s">
        <v>1793</v>
      </c>
      <c r="G255" t="s">
        <v>1794</v>
      </c>
      <c r="H255" t="s">
        <v>1795</v>
      </c>
      <c r="I255" s="23">
        <v>39.490718000000001</v>
      </c>
      <c r="J255" s="23">
        <v>-96.041662000000002</v>
      </c>
      <c r="K255">
        <v>486210</v>
      </c>
      <c r="L255" t="s">
        <v>1275</v>
      </c>
      <c r="M255" t="s">
        <v>102</v>
      </c>
      <c r="N255" s="49">
        <v>30200.748</v>
      </c>
      <c r="O255" s="49">
        <v>28144.400000000001</v>
      </c>
      <c r="P255" s="49">
        <v>28494.85</v>
      </c>
      <c r="Q255" s="49">
        <v>13460.456</v>
      </c>
      <c r="R255" s="49">
        <v>28716.495999999999</v>
      </c>
      <c r="S255" s="49">
        <v>31042.137999999999</v>
      </c>
      <c r="T255" s="49">
        <v>31346.085999999999</v>
      </c>
      <c r="U255" s="49">
        <v>33722.838000000003</v>
      </c>
      <c r="V255" s="49">
        <v>49113.822</v>
      </c>
    </row>
    <row r="256" spans="1:22" x14ac:dyDescent="0.3">
      <c r="A256">
        <v>1005067</v>
      </c>
      <c r="B256" t="s">
        <v>1796</v>
      </c>
      <c r="C256" t="s">
        <v>1797</v>
      </c>
      <c r="D256" t="s">
        <v>1798</v>
      </c>
      <c r="E256" t="s">
        <v>454</v>
      </c>
      <c r="F256" t="s">
        <v>1799</v>
      </c>
      <c r="G256" t="s">
        <v>1800</v>
      </c>
      <c r="H256" t="s">
        <v>1801</v>
      </c>
      <c r="I256" s="23">
        <v>43.942121999999998</v>
      </c>
      <c r="J256" s="23">
        <v>-84.939019999999999</v>
      </c>
      <c r="K256">
        <v>486210</v>
      </c>
      <c r="L256" t="s">
        <v>1714</v>
      </c>
      <c r="M256" t="s">
        <v>102</v>
      </c>
      <c r="Q256" s="49">
        <v>6414.942</v>
      </c>
      <c r="R256" s="49">
        <v>6552.3339999999998</v>
      </c>
      <c r="S256" s="49">
        <v>9879.9660000000003</v>
      </c>
      <c r="T256" s="49">
        <v>16294.45</v>
      </c>
      <c r="U256" s="49">
        <v>25441.48</v>
      </c>
      <c r="V256" s="49">
        <v>35942.49</v>
      </c>
    </row>
    <row r="257" spans="1:22" x14ac:dyDescent="0.3">
      <c r="A257">
        <v>1005953</v>
      </c>
      <c r="B257" t="s">
        <v>1802</v>
      </c>
      <c r="C257" t="s">
        <v>1803</v>
      </c>
      <c r="D257" t="s">
        <v>1804</v>
      </c>
      <c r="E257" t="s">
        <v>569</v>
      </c>
      <c r="F257" t="s">
        <v>1805</v>
      </c>
      <c r="G257" t="s">
        <v>1806</v>
      </c>
      <c r="H257" t="s">
        <v>1118</v>
      </c>
      <c r="I257" s="23">
        <v>40.630043999999998</v>
      </c>
      <c r="J257" s="23">
        <v>-93.540108000000004</v>
      </c>
      <c r="K257">
        <v>486210</v>
      </c>
      <c r="L257" t="s">
        <v>1275</v>
      </c>
      <c r="M257" t="s">
        <v>102</v>
      </c>
      <c r="N257" s="49">
        <v>40736.019999999997</v>
      </c>
      <c r="O257" s="49">
        <v>40574.06</v>
      </c>
      <c r="P257" s="49">
        <v>28077.256000000001</v>
      </c>
      <c r="Q257" s="49">
        <v>45133.288</v>
      </c>
      <c r="R257" s="49">
        <v>39414.474000000002</v>
      </c>
      <c r="S257" s="49">
        <v>38201.913999999997</v>
      </c>
      <c r="T257" s="49">
        <v>48404.364000000001</v>
      </c>
      <c r="U257" s="49">
        <v>56084.171999999999</v>
      </c>
      <c r="V257" s="49">
        <v>122193.344</v>
      </c>
    </row>
    <row r="258" spans="1:22" x14ac:dyDescent="0.3">
      <c r="A258">
        <v>1005242</v>
      </c>
      <c r="B258" t="s">
        <v>1807</v>
      </c>
      <c r="C258" t="s">
        <v>1808</v>
      </c>
      <c r="D258" t="s">
        <v>1809</v>
      </c>
      <c r="E258" t="s">
        <v>311</v>
      </c>
      <c r="F258" t="s">
        <v>1810</v>
      </c>
      <c r="G258" t="s">
        <v>1811</v>
      </c>
      <c r="H258" t="s">
        <v>1812</v>
      </c>
      <c r="I258" s="23">
        <v>37.382300000000001</v>
      </c>
      <c r="J258" s="23">
        <v>-87.617699999999999</v>
      </c>
      <c r="K258">
        <v>486210</v>
      </c>
      <c r="L258" t="s">
        <v>1275</v>
      </c>
      <c r="M258" t="s">
        <v>102</v>
      </c>
      <c r="N258" s="49">
        <v>39298.720000000001</v>
      </c>
      <c r="O258" s="49">
        <v>34101.741999999998</v>
      </c>
      <c r="P258" s="49">
        <v>11480.067999999999</v>
      </c>
      <c r="Q258" s="49">
        <v>6034.3819999999996</v>
      </c>
      <c r="R258" s="49">
        <v>5861.1880000000001</v>
      </c>
      <c r="S258" s="49">
        <v>27042.511999999999</v>
      </c>
      <c r="T258" s="49">
        <v>40605.894</v>
      </c>
      <c r="U258" s="49">
        <v>46235.012000000002</v>
      </c>
      <c r="V258" s="49">
        <v>65620.043999999994</v>
      </c>
    </row>
    <row r="259" spans="1:22" x14ac:dyDescent="0.3">
      <c r="A259">
        <v>1005060</v>
      </c>
      <c r="B259" t="s">
        <v>1813</v>
      </c>
      <c r="C259" t="s">
        <v>1814</v>
      </c>
      <c r="D259" t="s">
        <v>1815</v>
      </c>
      <c r="E259" t="s">
        <v>435</v>
      </c>
      <c r="F259" t="s">
        <v>1816</v>
      </c>
      <c r="G259" t="s">
        <v>1817</v>
      </c>
      <c r="H259" t="s">
        <v>1818</v>
      </c>
      <c r="I259" s="23">
        <v>40.175382999999997</v>
      </c>
      <c r="J259" s="23">
        <v>-95.122360999999998</v>
      </c>
      <c r="K259">
        <v>486210</v>
      </c>
      <c r="L259" t="s">
        <v>1275</v>
      </c>
      <c r="M259" t="s">
        <v>102</v>
      </c>
      <c r="N259" s="49">
        <v>42385.014000000003</v>
      </c>
      <c r="O259" s="49">
        <v>45374.498</v>
      </c>
      <c r="P259" s="49">
        <v>47425.088000000003</v>
      </c>
      <c r="Q259" s="49">
        <v>43224.576000000001</v>
      </c>
      <c r="R259" s="49">
        <v>48590.796000000002</v>
      </c>
      <c r="S259" s="49">
        <v>45433.733999999997</v>
      </c>
      <c r="T259" s="49">
        <v>74939.592000000004</v>
      </c>
      <c r="U259" s="49">
        <v>62747.091999999997</v>
      </c>
      <c r="V259" s="49">
        <v>179246.89</v>
      </c>
    </row>
    <row r="260" spans="1:22" x14ac:dyDescent="0.3">
      <c r="A260">
        <v>1009733</v>
      </c>
      <c r="B260" t="s">
        <v>1819</v>
      </c>
      <c r="C260" t="s">
        <v>1820</v>
      </c>
      <c r="D260" t="s">
        <v>1821</v>
      </c>
      <c r="E260" t="s">
        <v>542</v>
      </c>
      <c r="F260" t="s">
        <v>1822</v>
      </c>
      <c r="G260" t="s">
        <v>1823</v>
      </c>
      <c r="H260" t="s">
        <v>1824</v>
      </c>
      <c r="I260" s="23">
        <v>37.078654999999998</v>
      </c>
      <c r="J260" s="23">
        <v>-100.47068</v>
      </c>
      <c r="K260">
        <v>486210</v>
      </c>
      <c r="L260" t="s">
        <v>1275</v>
      </c>
      <c r="M260" t="s">
        <v>102</v>
      </c>
      <c r="N260" s="49">
        <v>17401.748</v>
      </c>
      <c r="O260" s="49">
        <v>25292.67</v>
      </c>
      <c r="P260" s="49">
        <v>34302.92</v>
      </c>
      <c r="Q260" s="49">
        <v>16998.202000000001</v>
      </c>
      <c r="R260" s="49">
        <v>27648.173999999999</v>
      </c>
      <c r="S260" s="49">
        <v>28460.407999999999</v>
      </c>
      <c r="T260" s="49">
        <v>28950.972000000002</v>
      </c>
      <c r="U260" s="49">
        <v>37398.868000000002</v>
      </c>
      <c r="V260" s="49">
        <v>36397.807999999997</v>
      </c>
    </row>
    <row r="261" spans="1:22" x14ac:dyDescent="0.3">
      <c r="A261">
        <v>1009608</v>
      </c>
      <c r="B261" t="s">
        <v>1825</v>
      </c>
      <c r="C261" t="s">
        <v>1826</v>
      </c>
      <c r="D261" t="s">
        <v>1827</v>
      </c>
      <c r="E261" t="s">
        <v>1418</v>
      </c>
      <c r="F261" t="s">
        <v>1828</v>
      </c>
      <c r="G261" t="s">
        <v>1829</v>
      </c>
      <c r="H261" t="s">
        <v>1830</v>
      </c>
      <c r="I261" s="23">
        <v>36.473972000000003</v>
      </c>
      <c r="J261" s="23">
        <v>-99.145615000000006</v>
      </c>
      <c r="K261">
        <v>486210</v>
      </c>
      <c r="L261" t="s">
        <v>1275</v>
      </c>
      <c r="M261" t="s">
        <v>102</v>
      </c>
      <c r="N261" s="49">
        <v>628.45000000000005</v>
      </c>
      <c r="O261" s="49">
        <v>4984.1360000000004</v>
      </c>
      <c r="P261" s="49">
        <v>23964.218000000001</v>
      </c>
      <c r="Q261" s="49">
        <v>25322.212</v>
      </c>
      <c r="R261" s="49">
        <v>23238.57</v>
      </c>
      <c r="S261" s="49">
        <v>26987.153999999999</v>
      </c>
      <c r="T261" s="49">
        <v>25230.614000000001</v>
      </c>
      <c r="U261" s="49">
        <v>28192.157999999999</v>
      </c>
      <c r="V261" s="49">
        <v>29012.258000000002</v>
      </c>
    </row>
    <row r="262" spans="1:22" x14ac:dyDescent="0.3">
      <c r="A262">
        <v>1004769</v>
      </c>
      <c r="B262" t="s">
        <v>1831</v>
      </c>
      <c r="C262" t="s">
        <v>1832</v>
      </c>
      <c r="D262" t="s">
        <v>1833</v>
      </c>
      <c r="E262" t="s">
        <v>351</v>
      </c>
      <c r="F262" t="s">
        <v>1834</v>
      </c>
      <c r="G262" t="s">
        <v>1835</v>
      </c>
      <c r="H262" t="s">
        <v>1737</v>
      </c>
      <c r="I262" s="23">
        <v>41.210090000000001</v>
      </c>
      <c r="J262" s="23">
        <v>-90.436459999999997</v>
      </c>
      <c r="K262">
        <v>486210</v>
      </c>
      <c r="L262" t="s">
        <v>1275</v>
      </c>
      <c r="M262" t="s">
        <v>102</v>
      </c>
      <c r="N262" s="49">
        <v>23817.725999999999</v>
      </c>
      <c r="O262" s="49">
        <v>29109.054</v>
      </c>
      <c r="P262" s="49">
        <v>29846.598000000002</v>
      </c>
      <c r="Q262" s="49">
        <v>30728.513999999999</v>
      </c>
      <c r="R262" s="49">
        <v>35465.396000000001</v>
      </c>
      <c r="S262" s="49">
        <v>36513.375999999997</v>
      </c>
      <c r="T262" s="49">
        <v>48077.976000000002</v>
      </c>
      <c r="U262" s="49">
        <v>54014.47</v>
      </c>
      <c r="V262" s="49">
        <v>47566.072</v>
      </c>
    </row>
    <row r="263" spans="1:22" x14ac:dyDescent="0.3">
      <c r="A263">
        <v>1005243</v>
      </c>
      <c r="B263" t="s">
        <v>1836</v>
      </c>
      <c r="C263" t="s">
        <v>1837</v>
      </c>
      <c r="D263" t="s">
        <v>1838</v>
      </c>
      <c r="E263" t="s">
        <v>583</v>
      </c>
      <c r="F263" t="s">
        <v>1839</v>
      </c>
      <c r="G263" t="s">
        <v>1840</v>
      </c>
      <c r="H263" t="s">
        <v>1841</v>
      </c>
      <c r="I263" s="23">
        <v>29.691875</v>
      </c>
      <c r="J263" s="23">
        <v>-91.342884999999995</v>
      </c>
      <c r="K263">
        <v>486210</v>
      </c>
      <c r="L263" t="s">
        <v>1275</v>
      </c>
      <c r="M263" t="s">
        <v>102</v>
      </c>
      <c r="N263" s="49">
        <v>29854.403999999999</v>
      </c>
      <c r="O263" s="49">
        <v>41097.506000000001</v>
      </c>
      <c r="P263" s="49">
        <v>42861.803999999996</v>
      </c>
      <c r="Q263" s="49">
        <v>35430.036</v>
      </c>
      <c r="R263" s="49">
        <v>28201.308000000001</v>
      </c>
      <c r="S263" s="49">
        <v>28947.502</v>
      </c>
      <c r="T263" s="49">
        <v>31077.806</v>
      </c>
      <c r="U263" s="49">
        <v>33189.593999999997</v>
      </c>
      <c r="V263" s="49">
        <v>54666.781999999999</v>
      </c>
    </row>
    <row r="264" spans="1:22" x14ac:dyDescent="0.3">
      <c r="A264">
        <v>1009590</v>
      </c>
      <c r="B264" t="s">
        <v>1842</v>
      </c>
      <c r="C264" t="s">
        <v>1843</v>
      </c>
      <c r="D264" t="s">
        <v>1844</v>
      </c>
      <c r="E264" t="s">
        <v>491</v>
      </c>
      <c r="F264" t="s">
        <v>1845</v>
      </c>
      <c r="G264" t="s">
        <v>1846</v>
      </c>
      <c r="H264" t="s">
        <v>1847</v>
      </c>
      <c r="I264" s="23">
        <v>40.44464</v>
      </c>
      <c r="J264" s="23">
        <v>-85.096909999999994</v>
      </c>
      <c r="K264">
        <v>486210</v>
      </c>
      <c r="L264" t="s">
        <v>1275</v>
      </c>
      <c r="M264" t="s">
        <v>102</v>
      </c>
      <c r="N264" s="49">
        <v>3307</v>
      </c>
      <c r="O264" s="49">
        <v>2092.1959999999999</v>
      </c>
      <c r="P264" s="49">
        <v>39300.228000000003</v>
      </c>
      <c r="Q264" s="49">
        <v>52104.902000000002</v>
      </c>
      <c r="R264" s="49">
        <v>38550.042000000001</v>
      </c>
      <c r="S264" s="49">
        <v>49525.49</v>
      </c>
      <c r="T264" s="49">
        <v>51714.006000000001</v>
      </c>
      <c r="U264" s="49">
        <v>35002.256000000001</v>
      </c>
      <c r="V264" s="49">
        <v>61058.336000000003</v>
      </c>
    </row>
    <row r="265" spans="1:22" x14ac:dyDescent="0.3">
      <c r="A265">
        <v>1004937</v>
      </c>
      <c r="B265" t="s">
        <v>1848</v>
      </c>
      <c r="C265" t="s">
        <v>1849</v>
      </c>
      <c r="D265" t="s">
        <v>1850</v>
      </c>
      <c r="E265" t="s">
        <v>351</v>
      </c>
      <c r="F265" t="s">
        <v>1851</v>
      </c>
      <c r="G265" t="s">
        <v>1852</v>
      </c>
      <c r="H265" t="s">
        <v>1853</v>
      </c>
      <c r="I265" s="23">
        <v>41.622700000000002</v>
      </c>
      <c r="J265" s="23">
        <v>-88.583619999999996</v>
      </c>
      <c r="K265">
        <v>486210</v>
      </c>
      <c r="L265" t="s">
        <v>1275</v>
      </c>
      <c r="M265" t="s">
        <v>102</v>
      </c>
      <c r="N265" s="49">
        <v>32166.601999999999</v>
      </c>
      <c r="O265" s="49">
        <v>20671.135999999999</v>
      </c>
      <c r="P265" s="49">
        <v>18203.596000000001</v>
      </c>
      <c r="Q265" s="49">
        <v>17387.306</v>
      </c>
      <c r="R265" s="49">
        <v>24772.294000000002</v>
      </c>
      <c r="S265" s="49">
        <v>30186.743999999999</v>
      </c>
      <c r="T265" s="49">
        <v>30330.71</v>
      </c>
      <c r="U265" s="49">
        <v>28140.716</v>
      </c>
      <c r="V265" s="49">
        <v>26553.024000000001</v>
      </c>
    </row>
    <row r="266" spans="1:22" x14ac:dyDescent="0.3">
      <c r="A266">
        <v>1005244</v>
      </c>
      <c r="B266" t="s">
        <v>1854</v>
      </c>
      <c r="C266" t="s">
        <v>1855</v>
      </c>
      <c r="D266" t="s">
        <v>1856</v>
      </c>
      <c r="E266" t="s">
        <v>1781</v>
      </c>
      <c r="F266" t="s">
        <v>1857</v>
      </c>
      <c r="G266" t="s">
        <v>1858</v>
      </c>
      <c r="H266" t="s">
        <v>1859</v>
      </c>
      <c r="I266" s="23">
        <v>34.423067000000003</v>
      </c>
      <c r="J266" s="23">
        <v>-90.125563999999997</v>
      </c>
      <c r="K266">
        <v>486210</v>
      </c>
      <c r="L266" t="s">
        <v>1275</v>
      </c>
      <c r="M266" t="s">
        <v>102</v>
      </c>
      <c r="O266" s="49">
        <v>6661.9880000000003</v>
      </c>
      <c r="P266" s="49">
        <v>14899.028</v>
      </c>
      <c r="Q266" s="49">
        <v>4533.1000000000004</v>
      </c>
      <c r="R266" s="49">
        <v>7846.0860000000002</v>
      </c>
      <c r="S266" s="49">
        <v>22090.276000000002</v>
      </c>
      <c r="T266" s="49">
        <v>40681.212</v>
      </c>
      <c r="U266" s="49">
        <v>26337.878000000001</v>
      </c>
      <c r="V266" s="49">
        <v>68912.178</v>
      </c>
    </row>
    <row r="267" spans="1:22" x14ac:dyDescent="0.3">
      <c r="A267">
        <v>1005236</v>
      </c>
      <c r="B267" t="s">
        <v>1860</v>
      </c>
      <c r="C267" t="s">
        <v>1861</v>
      </c>
      <c r="D267" t="s">
        <v>1862</v>
      </c>
      <c r="E267" t="s">
        <v>491</v>
      </c>
      <c r="F267" t="s">
        <v>1863</v>
      </c>
      <c r="G267" t="s">
        <v>1864</v>
      </c>
      <c r="H267" t="s">
        <v>1865</v>
      </c>
      <c r="I267" s="23">
        <v>39.439971999999997</v>
      </c>
      <c r="J267" s="23">
        <v>-85.876694000000001</v>
      </c>
      <c r="K267">
        <v>486210</v>
      </c>
      <c r="L267" t="s">
        <v>1275</v>
      </c>
      <c r="M267" t="s">
        <v>102</v>
      </c>
      <c r="O267" s="49">
        <v>3484.444</v>
      </c>
      <c r="P267" s="49">
        <v>6709.7839999999997</v>
      </c>
      <c r="Q267" s="49">
        <v>9587.7759999999998</v>
      </c>
      <c r="R267" s="49">
        <v>25308.995999999999</v>
      </c>
      <c r="S267" s="49">
        <v>44963.771999999997</v>
      </c>
      <c r="T267" s="49">
        <v>58313.646000000001</v>
      </c>
      <c r="U267" s="49">
        <v>55225.29</v>
      </c>
      <c r="V267" s="49">
        <v>103813.368</v>
      </c>
    </row>
    <row r="268" spans="1:22" x14ac:dyDescent="0.3">
      <c r="A268">
        <v>1004925</v>
      </c>
      <c r="B268" t="s">
        <v>1866</v>
      </c>
      <c r="C268" t="s">
        <v>1867</v>
      </c>
      <c r="D268" t="s">
        <v>1868</v>
      </c>
      <c r="E268" t="s">
        <v>491</v>
      </c>
      <c r="F268" t="s">
        <v>1869</v>
      </c>
      <c r="G268" t="s">
        <v>1870</v>
      </c>
      <c r="H268" t="s">
        <v>522</v>
      </c>
      <c r="I268" s="23">
        <v>41.431666999999997</v>
      </c>
      <c r="J268" s="23">
        <v>-87.488972000000004</v>
      </c>
      <c r="K268">
        <v>486210</v>
      </c>
      <c r="L268" t="s">
        <v>1275</v>
      </c>
      <c r="M268" t="s">
        <v>102</v>
      </c>
      <c r="N268" s="49">
        <v>10492.02</v>
      </c>
      <c r="O268" s="49">
        <v>19193.29</v>
      </c>
      <c r="P268" s="49">
        <v>30437.062000000002</v>
      </c>
      <c r="Q268" s="49">
        <v>24223.232</v>
      </c>
      <c r="R268" s="49">
        <v>30611.562000000002</v>
      </c>
      <c r="S268" s="49">
        <v>27639.175999999999</v>
      </c>
      <c r="T268" s="49">
        <v>31913.77</v>
      </c>
      <c r="U268" s="49">
        <v>19613.758000000002</v>
      </c>
      <c r="V268" s="49">
        <v>43236.841999999997</v>
      </c>
    </row>
    <row r="269" spans="1:22" x14ac:dyDescent="0.3">
      <c r="A269">
        <v>1011137</v>
      </c>
      <c r="B269" t="s">
        <v>1871</v>
      </c>
      <c r="C269" t="s">
        <v>1872</v>
      </c>
      <c r="D269" t="s">
        <v>1873</v>
      </c>
      <c r="E269" t="s">
        <v>351</v>
      </c>
      <c r="F269" t="s">
        <v>1874</v>
      </c>
      <c r="G269" t="s">
        <v>1875</v>
      </c>
      <c r="H269" t="s">
        <v>1876</v>
      </c>
      <c r="I269" s="23">
        <v>42.288283999999997</v>
      </c>
      <c r="J269" s="23">
        <v>-88.494902999999994</v>
      </c>
      <c r="K269">
        <v>486210</v>
      </c>
      <c r="L269" t="s">
        <v>1275</v>
      </c>
      <c r="M269" t="s">
        <v>102</v>
      </c>
      <c r="N269" s="49">
        <v>40383.71</v>
      </c>
      <c r="O269" s="49">
        <v>26994.01</v>
      </c>
      <c r="P269" s="49">
        <v>18754.633999999998</v>
      </c>
      <c r="Q269" s="49">
        <v>21389.776000000002</v>
      </c>
      <c r="R269" s="49">
        <v>26441.662</v>
      </c>
      <c r="S269" s="49">
        <v>28253.4</v>
      </c>
      <c r="T269" s="49">
        <v>26644.223999999998</v>
      </c>
    </row>
    <row r="270" spans="1:22" x14ac:dyDescent="0.3">
      <c r="A270">
        <v>1004933</v>
      </c>
      <c r="B270" t="s">
        <v>1877</v>
      </c>
      <c r="C270" t="s">
        <v>1878</v>
      </c>
      <c r="D270" t="s">
        <v>1879</v>
      </c>
      <c r="E270" t="s">
        <v>454</v>
      </c>
      <c r="F270" t="s">
        <v>1880</v>
      </c>
      <c r="G270" t="s">
        <v>1881</v>
      </c>
      <c r="H270" t="s">
        <v>1882</v>
      </c>
      <c r="I270" s="23">
        <v>43.624899999999997</v>
      </c>
      <c r="J270" s="23">
        <v>-85.384399999999999</v>
      </c>
      <c r="K270">
        <v>486210</v>
      </c>
      <c r="L270" t="s">
        <v>1275</v>
      </c>
      <c r="M270" t="s">
        <v>102</v>
      </c>
      <c r="N270" s="49">
        <v>26094.173999999999</v>
      </c>
      <c r="O270" s="49">
        <v>30547.705999999998</v>
      </c>
      <c r="P270" s="49">
        <v>34677.296000000002</v>
      </c>
      <c r="Q270" s="49">
        <v>29159.34</v>
      </c>
      <c r="R270" s="49">
        <v>37430.39</v>
      </c>
      <c r="S270" s="49">
        <v>43003.911999999997</v>
      </c>
      <c r="T270" s="49">
        <v>46045.42</v>
      </c>
      <c r="U270" s="49">
        <v>46636.951999999997</v>
      </c>
      <c r="V270" s="49">
        <v>62652.33</v>
      </c>
    </row>
    <row r="271" spans="1:22" x14ac:dyDescent="0.3">
      <c r="A271">
        <v>1004802</v>
      </c>
      <c r="B271" t="s">
        <v>1883</v>
      </c>
      <c r="C271" t="s">
        <v>1884</v>
      </c>
      <c r="D271" t="s">
        <v>1885</v>
      </c>
      <c r="E271" t="s">
        <v>461</v>
      </c>
      <c r="F271" t="s">
        <v>1886</v>
      </c>
      <c r="G271" t="s">
        <v>1887</v>
      </c>
      <c r="H271" t="s">
        <v>1888</v>
      </c>
      <c r="I271" s="23">
        <v>41.067222000000001</v>
      </c>
      <c r="J271" s="23">
        <v>-111.04083300000001</v>
      </c>
      <c r="K271">
        <v>211130</v>
      </c>
      <c r="L271" t="s">
        <v>368</v>
      </c>
      <c r="M271" t="s">
        <v>102</v>
      </c>
      <c r="N271" s="49">
        <v>37950.362000000001</v>
      </c>
      <c r="O271" s="49">
        <v>29553.48</v>
      </c>
      <c r="P271" s="49">
        <v>30531.93</v>
      </c>
      <c r="Q271" s="49">
        <v>62167.184000000001</v>
      </c>
      <c r="R271" s="49">
        <v>23031.851999999999</v>
      </c>
      <c r="S271" s="49">
        <v>32381.448</v>
      </c>
      <c r="T271" s="49">
        <v>18498.146000000001</v>
      </c>
      <c r="U271" s="49">
        <v>15557.102000000001</v>
      </c>
      <c r="V271" s="49">
        <v>27456.673999999999</v>
      </c>
    </row>
    <row r="272" spans="1:22" x14ac:dyDescent="0.3">
      <c r="A272">
        <v>1008332</v>
      </c>
      <c r="B272" t="s">
        <v>1889</v>
      </c>
      <c r="C272" t="s">
        <v>1890</v>
      </c>
      <c r="D272" t="s">
        <v>1891</v>
      </c>
      <c r="E272" t="s">
        <v>339</v>
      </c>
      <c r="F272" t="s">
        <v>1892</v>
      </c>
      <c r="H272" t="s">
        <v>1893</v>
      </c>
      <c r="I272" s="23">
        <v>32.299500000000002</v>
      </c>
      <c r="J272" s="23">
        <v>-103.4539</v>
      </c>
      <c r="K272">
        <v>211112</v>
      </c>
      <c r="L272" t="s">
        <v>28</v>
      </c>
      <c r="M272" t="s">
        <v>102</v>
      </c>
      <c r="R272" s="49">
        <v>13030.562</v>
      </c>
      <c r="S272" s="49">
        <v>28453.057000000001</v>
      </c>
      <c r="T272" s="49">
        <v>26585.155999999999</v>
      </c>
    </row>
    <row r="273" spans="1:22" x14ac:dyDescent="0.3">
      <c r="A273">
        <v>1007710</v>
      </c>
      <c r="B273" t="s">
        <v>1894</v>
      </c>
      <c r="C273" t="s">
        <v>1895</v>
      </c>
      <c r="D273" t="s">
        <v>1896</v>
      </c>
      <c r="E273" t="s">
        <v>323</v>
      </c>
      <c r="F273" t="s">
        <v>1897</v>
      </c>
      <c r="G273" t="s">
        <v>1898</v>
      </c>
      <c r="H273" t="s">
        <v>963</v>
      </c>
      <c r="I273" s="23">
        <v>34.569699999999997</v>
      </c>
      <c r="J273" s="23">
        <v>-118.1534</v>
      </c>
      <c r="K273">
        <v>562212</v>
      </c>
      <c r="L273" t="s">
        <v>355</v>
      </c>
      <c r="M273" t="s">
        <v>307</v>
      </c>
      <c r="N273" s="49">
        <v>66396.7</v>
      </c>
      <c r="O273" s="49">
        <v>54443.95</v>
      </c>
      <c r="P273" s="49">
        <v>40645.699999999997</v>
      </c>
      <c r="Q273" s="49">
        <v>44410.45</v>
      </c>
      <c r="R273" s="49">
        <v>45817.45</v>
      </c>
      <c r="S273" s="49">
        <v>47266.998</v>
      </c>
      <c r="T273" s="49">
        <v>33009.998</v>
      </c>
      <c r="U273" s="49">
        <v>33973.153080999997</v>
      </c>
      <c r="V273" s="49">
        <v>27624.496999999999</v>
      </c>
    </row>
    <row r="274" spans="1:22" x14ac:dyDescent="0.3">
      <c r="A274">
        <v>1004003</v>
      </c>
      <c r="B274" t="s">
        <v>1899</v>
      </c>
      <c r="C274" t="s">
        <v>1900</v>
      </c>
      <c r="D274" t="s">
        <v>1901</v>
      </c>
      <c r="E274" t="s">
        <v>1902</v>
      </c>
      <c r="F274" t="s">
        <v>1903</v>
      </c>
      <c r="G274" t="s">
        <v>1904</v>
      </c>
      <c r="H274" t="s">
        <v>1905</v>
      </c>
      <c r="I274" s="23">
        <v>33.377246</v>
      </c>
      <c r="J274" s="23">
        <v>-111.52877100000001</v>
      </c>
      <c r="K274">
        <v>562212</v>
      </c>
      <c r="L274" t="s">
        <v>51</v>
      </c>
      <c r="M274" t="s">
        <v>307</v>
      </c>
      <c r="N274" s="49">
        <v>70445.5</v>
      </c>
      <c r="O274" s="49">
        <v>68963</v>
      </c>
      <c r="P274" s="49">
        <v>66345.75</v>
      </c>
      <c r="Q274" s="49">
        <v>117603.25</v>
      </c>
      <c r="R274" s="49">
        <v>150976</v>
      </c>
      <c r="S274" s="49">
        <v>119529.25</v>
      </c>
      <c r="T274" s="49">
        <v>169137.5</v>
      </c>
      <c r="U274" s="49">
        <v>132469.25</v>
      </c>
      <c r="V274" s="49">
        <v>119660</v>
      </c>
    </row>
    <row r="275" spans="1:22" x14ac:dyDescent="0.3">
      <c r="A275">
        <v>1001908</v>
      </c>
      <c r="B275" t="s">
        <v>1906</v>
      </c>
      <c r="C275" t="s">
        <v>1907</v>
      </c>
      <c r="D275" t="s">
        <v>1908</v>
      </c>
      <c r="E275" t="s">
        <v>1902</v>
      </c>
      <c r="F275" t="s">
        <v>1909</v>
      </c>
      <c r="G275" t="s">
        <v>1910</v>
      </c>
      <c r="H275" t="s">
        <v>1911</v>
      </c>
      <c r="I275" s="23">
        <v>31.88</v>
      </c>
      <c r="J275" s="23">
        <v>-110.24</v>
      </c>
      <c r="K275">
        <v>325311</v>
      </c>
      <c r="L275" t="s">
        <v>1603</v>
      </c>
      <c r="M275" t="s">
        <v>530</v>
      </c>
      <c r="N275" s="49">
        <v>475614.15600000002</v>
      </c>
      <c r="O275" s="49">
        <v>549571.28799999994</v>
      </c>
      <c r="P275" s="49">
        <v>211550.21599999999</v>
      </c>
      <c r="Q275" s="49">
        <v>363424.87800000003</v>
      </c>
      <c r="R275" s="49">
        <v>431364.51400000002</v>
      </c>
      <c r="S275" s="49">
        <v>432639.17200000002</v>
      </c>
      <c r="T275" s="49">
        <v>396908.45600000001</v>
      </c>
      <c r="U275" s="49">
        <v>415246.538</v>
      </c>
      <c r="V275" s="49">
        <v>456451.424</v>
      </c>
    </row>
    <row r="276" spans="1:22" x14ac:dyDescent="0.3">
      <c r="A276">
        <v>1006777</v>
      </c>
      <c r="B276" t="s">
        <v>1912</v>
      </c>
      <c r="C276" t="s">
        <v>1913</v>
      </c>
      <c r="D276" t="s">
        <v>1914</v>
      </c>
      <c r="E276" t="s">
        <v>663</v>
      </c>
      <c r="F276" t="s">
        <v>1915</v>
      </c>
      <c r="G276" t="s">
        <v>1916</v>
      </c>
      <c r="H276" t="s">
        <v>536</v>
      </c>
      <c r="I276" s="23">
        <v>40.432403000000001</v>
      </c>
      <c r="J276" s="23">
        <v>-80.911512000000002</v>
      </c>
      <c r="K276">
        <v>562212</v>
      </c>
      <c r="L276" t="s">
        <v>355</v>
      </c>
      <c r="M276" t="s">
        <v>307</v>
      </c>
      <c r="N276" s="49">
        <v>487236.5</v>
      </c>
      <c r="O276" s="49">
        <v>478385.1</v>
      </c>
      <c r="P276" s="49">
        <v>236058.45</v>
      </c>
      <c r="Q276" s="49">
        <v>239621.25</v>
      </c>
      <c r="R276" s="49">
        <v>210859.75</v>
      </c>
      <c r="S276" s="49">
        <v>396934.5</v>
      </c>
      <c r="T276" s="49">
        <v>414912.25</v>
      </c>
      <c r="U276" s="49">
        <v>358503.5</v>
      </c>
      <c r="V276" s="49">
        <v>273994.5</v>
      </c>
    </row>
    <row r="277" spans="1:22" x14ac:dyDescent="0.3">
      <c r="A277">
        <v>1004352</v>
      </c>
      <c r="B277" t="s">
        <v>1917</v>
      </c>
      <c r="C277" t="s">
        <v>1918</v>
      </c>
      <c r="D277" t="s">
        <v>1919</v>
      </c>
      <c r="E277" t="s">
        <v>1920</v>
      </c>
      <c r="F277" t="s">
        <v>1921</v>
      </c>
      <c r="G277" t="s">
        <v>1922</v>
      </c>
      <c r="H277" t="s">
        <v>1559</v>
      </c>
      <c r="I277" s="23">
        <v>36.294229999999999</v>
      </c>
      <c r="J277" s="23">
        <v>-115.28183</v>
      </c>
      <c r="K277">
        <v>562212</v>
      </c>
      <c r="L277" t="s">
        <v>355</v>
      </c>
      <c r="M277" t="s">
        <v>307</v>
      </c>
      <c r="N277" s="49">
        <v>209598.57800000001</v>
      </c>
      <c r="O277" s="49">
        <v>112363.492</v>
      </c>
      <c r="P277" s="49">
        <v>76800.131999999998</v>
      </c>
      <c r="Q277" s="49">
        <v>218147.084</v>
      </c>
      <c r="R277" s="49">
        <v>167600.68599999999</v>
      </c>
      <c r="S277" s="49">
        <v>230777.842</v>
      </c>
      <c r="T277" s="49">
        <v>186290.92</v>
      </c>
      <c r="U277" s="49">
        <v>222225.24600000001</v>
      </c>
      <c r="V277" s="49">
        <v>46928.298000000003</v>
      </c>
    </row>
    <row r="278" spans="1:22" x14ac:dyDescent="0.3">
      <c r="A278">
        <v>1000793</v>
      </c>
      <c r="B278" t="s">
        <v>1923</v>
      </c>
      <c r="C278" t="s">
        <v>1924</v>
      </c>
      <c r="D278" t="s">
        <v>1925</v>
      </c>
      <c r="E278" t="s">
        <v>1248</v>
      </c>
      <c r="F278" t="s">
        <v>1926</v>
      </c>
      <c r="G278" t="s">
        <v>1927</v>
      </c>
      <c r="H278" t="s">
        <v>1928</v>
      </c>
      <c r="I278" s="23">
        <v>38.664482999999997</v>
      </c>
      <c r="J278" s="23">
        <v>-82.169732999999994</v>
      </c>
      <c r="K278">
        <v>325211</v>
      </c>
      <c r="L278" t="s">
        <v>28</v>
      </c>
      <c r="M278" t="s">
        <v>315</v>
      </c>
      <c r="N278" s="49">
        <v>41793.392</v>
      </c>
      <c r="O278" s="49">
        <v>20319.524000000001</v>
      </c>
      <c r="P278" s="49">
        <v>35502.915999999997</v>
      </c>
      <c r="Q278" s="49">
        <v>46479.523999999998</v>
      </c>
      <c r="R278" s="49">
        <v>44952.18</v>
      </c>
      <c r="S278" s="49">
        <v>46156.875999999997</v>
      </c>
      <c r="T278" s="49">
        <v>41066.089999999997</v>
      </c>
      <c r="U278" s="49">
        <v>45754.127999999997</v>
      </c>
      <c r="V278" s="49">
        <v>44397.031999999999</v>
      </c>
    </row>
    <row r="279" spans="1:22" x14ac:dyDescent="0.3">
      <c r="A279">
        <v>1010353</v>
      </c>
      <c r="B279" t="s">
        <v>1929</v>
      </c>
      <c r="C279" t="s">
        <v>1930</v>
      </c>
      <c r="D279" t="s">
        <v>1931</v>
      </c>
      <c r="E279" t="s">
        <v>303</v>
      </c>
      <c r="F279" t="s">
        <v>1932</v>
      </c>
      <c r="H279" t="s">
        <v>1933</v>
      </c>
      <c r="I279" s="23">
        <v>31.691199999999998</v>
      </c>
      <c r="J279" s="23">
        <v>-94.583299999999994</v>
      </c>
      <c r="K279">
        <v>211130</v>
      </c>
      <c r="L279" t="s">
        <v>368</v>
      </c>
      <c r="M279" t="s">
        <v>102</v>
      </c>
      <c r="N279" s="49">
        <v>48406.101999999999</v>
      </c>
      <c r="O279" s="49">
        <v>33856.313999999998</v>
      </c>
      <c r="P279" s="49">
        <v>34288.061999999998</v>
      </c>
      <c r="Q279" s="49">
        <v>36750.057999999997</v>
      </c>
      <c r="R279" s="49">
        <v>52847.303999999996</v>
      </c>
      <c r="S279" s="49">
        <v>78201.827999999994</v>
      </c>
      <c r="T279" s="49">
        <v>70259.789999999994</v>
      </c>
      <c r="U279" s="49">
        <v>64782.442000000003</v>
      </c>
      <c r="V279" s="49">
        <v>59753.042000000001</v>
      </c>
    </row>
    <row r="280" spans="1:22" x14ac:dyDescent="0.3">
      <c r="A280">
        <v>1005669</v>
      </c>
      <c r="B280" t="s">
        <v>1934</v>
      </c>
      <c r="C280" t="s">
        <v>1935</v>
      </c>
      <c r="D280" t="s">
        <v>1936</v>
      </c>
      <c r="E280" t="s">
        <v>447</v>
      </c>
      <c r="F280" t="s">
        <v>1937</v>
      </c>
      <c r="G280" t="s">
        <v>1938</v>
      </c>
      <c r="H280" t="s">
        <v>1939</v>
      </c>
      <c r="I280" s="23">
        <v>40.338729999999998</v>
      </c>
      <c r="J280" s="23">
        <v>-78.405175</v>
      </c>
      <c r="K280">
        <v>322121</v>
      </c>
      <c r="L280" t="s">
        <v>1940</v>
      </c>
      <c r="M280" t="s">
        <v>680</v>
      </c>
      <c r="N280" s="49">
        <v>97890.66</v>
      </c>
      <c r="O280" s="49">
        <v>106656.064</v>
      </c>
      <c r="P280" s="49">
        <v>105907.36</v>
      </c>
      <c r="Q280" s="49">
        <v>102835.542</v>
      </c>
      <c r="R280" s="49">
        <v>108148.398</v>
      </c>
      <c r="S280" s="49">
        <v>102058.466</v>
      </c>
      <c r="T280" s="49">
        <v>103909.9</v>
      </c>
      <c r="U280" s="49">
        <v>106758.94</v>
      </c>
      <c r="V280" s="49">
        <v>103608.14</v>
      </c>
    </row>
    <row r="281" spans="1:22" x14ac:dyDescent="0.3">
      <c r="A281">
        <v>1002596</v>
      </c>
      <c r="B281" t="s">
        <v>1941</v>
      </c>
      <c r="C281" t="s">
        <v>1942</v>
      </c>
      <c r="D281" t="s">
        <v>1943</v>
      </c>
      <c r="E281" t="s">
        <v>393</v>
      </c>
      <c r="F281" t="s">
        <v>1944</v>
      </c>
      <c r="G281" t="s">
        <v>1945</v>
      </c>
      <c r="H281" t="s">
        <v>1946</v>
      </c>
      <c r="I281" s="23">
        <v>44.2729</v>
      </c>
      <c r="J281" s="23">
        <v>-88.393109999999993</v>
      </c>
      <c r="K281">
        <v>322230</v>
      </c>
      <c r="L281" t="s">
        <v>28</v>
      </c>
      <c r="M281" t="s">
        <v>680</v>
      </c>
      <c r="N281" s="49">
        <v>31911.279999999999</v>
      </c>
      <c r="O281" s="49">
        <v>38053.156000000003</v>
      </c>
      <c r="P281" s="49">
        <v>38077.356</v>
      </c>
      <c r="Q281" s="49">
        <v>37385.760000000002</v>
      </c>
      <c r="R281" s="49">
        <v>39074.951999999997</v>
      </c>
      <c r="S281" s="49">
        <v>39755.9</v>
      </c>
      <c r="T281" s="49">
        <v>39428.052000000003</v>
      </c>
      <c r="U281" s="49">
        <v>33369.120000000003</v>
      </c>
      <c r="V281" s="49">
        <v>26941.348000000002</v>
      </c>
    </row>
    <row r="282" spans="1:22" x14ac:dyDescent="0.3">
      <c r="A282">
        <v>1002434</v>
      </c>
      <c r="B282" t="s">
        <v>1947</v>
      </c>
      <c r="C282" t="s">
        <v>1948</v>
      </c>
      <c r="D282" t="s">
        <v>1949</v>
      </c>
      <c r="E282" t="s">
        <v>663</v>
      </c>
      <c r="F282" t="s">
        <v>1950</v>
      </c>
      <c r="G282" t="s">
        <v>1951</v>
      </c>
      <c r="H282" t="s">
        <v>1952</v>
      </c>
      <c r="I282" s="23">
        <v>39.652127</v>
      </c>
      <c r="J282" s="23">
        <v>-84.186717999999999</v>
      </c>
      <c r="K282">
        <v>322222</v>
      </c>
      <c r="L282" t="s">
        <v>28</v>
      </c>
      <c r="M282" t="s">
        <v>680</v>
      </c>
      <c r="P282" s="49">
        <v>14169.995999999999</v>
      </c>
      <c r="Q282" s="49">
        <v>15838.24</v>
      </c>
      <c r="R282" s="49">
        <v>12984.352000000001</v>
      </c>
      <c r="S282" s="49">
        <v>18467.531999999999</v>
      </c>
      <c r="T282" s="49">
        <v>17661.79</v>
      </c>
      <c r="U282" s="49">
        <v>102537.52</v>
      </c>
      <c r="V282" s="49">
        <v>188500.24</v>
      </c>
    </row>
    <row r="283" spans="1:22" x14ac:dyDescent="0.3">
      <c r="A283">
        <v>1001423</v>
      </c>
      <c r="B283" t="s">
        <v>1953</v>
      </c>
      <c r="C283" t="s">
        <v>1954</v>
      </c>
      <c r="D283" t="s">
        <v>1955</v>
      </c>
      <c r="E283" t="s">
        <v>1902</v>
      </c>
      <c r="F283" t="s">
        <v>1956</v>
      </c>
      <c r="G283" t="s">
        <v>1957</v>
      </c>
      <c r="H283" t="s">
        <v>1958</v>
      </c>
      <c r="I283" s="23">
        <v>32.551699999999997</v>
      </c>
      <c r="J283" s="23">
        <v>-111.3</v>
      </c>
      <c r="K283">
        <v>221112</v>
      </c>
      <c r="L283" t="s">
        <v>335</v>
      </c>
      <c r="M283" t="s">
        <v>336</v>
      </c>
      <c r="N283" s="49">
        <v>93385.452000000005</v>
      </c>
      <c r="O283" s="49">
        <v>80652.948000000004</v>
      </c>
      <c r="P283" s="49">
        <v>39068.803999999996</v>
      </c>
      <c r="Q283" s="49">
        <v>14452.748</v>
      </c>
      <c r="R283" s="49">
        <v>14910.995999999999</v>
      </c>
      <c r="S283" s="49">
        <v>9899.3119999999999</v>
      </c>
      <c r="T283" s="49">
        <v>15161.544</v>
      </c>
      <c r="U283" s="49">
        <v>13593.548000000001</v>
      </c>
      <c r="V283" s="49">
        <v>7065.4719999999998</v>
      </c>
    </row>
    <row r="284" spans="1:22" x14ac:dyDescent="0.3">
      <c r="A284">
        <v>1001422</v>
      </c>
      <c r="B284" t="s">
        <v>1959</v>
      </c>
      <c r="C284" t="s">
        <v>1960</v>
      </c>
      <c r="D284" t="s">
        <v>1961</v>
      </c>
      <c r="E284" t="s">
        <v>1902</v>
      </c>
      <c r="F284" t="s">
        <v>1962</v>
      </c>
      <c r="G284" t="s">
        <v>1963</v>
      </c>
      <c r="H284" t="s">
        <v>1964</v>
      </c>
      <c r="I284" s="23">
        <v>33.441699999999997</v>
      </c>
      <c r="J284" s="23">
        <v>-112.1583</v>
      </c>
      <c r="K284">
        <v>221112</v>
      </c>
      <c r="L284" t="s">
        <v>335</v>
      </c>
      <c r="M284" t="s">
        <v>336</v>
      </c>
      <c r="N284" s="49">
        <v>1419156.0859999999</v>
      </c>
      <c r="O284" s="49">
        <v>1391552.284</v>
      </c>
      <c r="P284" s="49">
        <v>1278457.3999999999</v>
      </c>
      <c r="Q284" s="49">
        <v>1200640.192</v>
      </c>
      <c r="R284" s="49">
        <v>854171.82799999998</v>
      </c>
      <c r="S284" s="49">
        <v>748285.02399999998</v>
      </c>
      <c r="T284" s="49">
        <v>784934.04</v>
      </c>
      <c r="U284" s="49">
        <v>986293.54</v>
      </c>
      <c r="V284" s="49">
        <v>779316.10400000005</v>
      </c>
    </row>
    <row r="285" spans="1:22" x14ac:dyDescent="0.3">
      <c r="A285">
        <v>1007510</v>
      </c>
      <c r="B285" t="s">
        <v>1965</v>
      </c>
      <c r="C285" t="s">
        <v>1966</v>
      </c>
      <c r="D285" t="s">
        <v>1967</v>
      </c>
      <c r="E285" t="s">
        <v>1487</v>
      </c>
      <c r="F285" t="s">
        <v>1968</v>
      </c>
      <c r="G285" t="s">
        <v>1969</v>
      </c>
      <c r="H285" t="s">
        <v>1967</v>
      </c>
      <c r="I285" s="23">
        <v>38.306018899999998</v>
      </c>
      <c r="J285" s="23">
        <v>-104.54222249999999</v>
      </c>
      <c r="K285">
        <v>221112</v>
      </c>
      <c r="L285" t="s">
        <v>28</v>
      </c>
      <c r="M285" t="s">
        <v>336</v>
      </c>
      <c r="S285" s="49">
        <v>87.298000000000002</v>
      </c>
      <c r="T285" s="49">
        <v>100.398</v>
      </c>
      <c r="U285" s="49">
        <v>59.6</v>
      </c>
      <c r="V285" s="49">
        <v>140.94800000000001</v>
      </c>
    </row>
    <row r="286" spans="1:22" x14ac:dyDescent="0.3">
      <c r="A286">
        <v>1000579</v>
      </c>
      <c r="B286" t="s">
        <v>1970</v>
      </c>
      <c r="C286" t="s">
        <v>1971</v>
      </c>
      <c r="D286" t="s">
        <v>1967</v>
      </c>
      <c r="E286" t="s">
        <v>1487</v>
      </c>
      <c r="F286" t="s">
        <v>1972</v>
      </c>
      <c r="G286" t="s">
        <v>1973</v>
      </c>
      <c r="H286" t="s">
        <v>1967</v>
      </c>
      <c r="I286" s="23">
        <v>38.266620000000003</v>
      </c>
      <c r="J286" s="23">
        <v>-104.61508000000001</v>
      </c>
      <c r="K286">
        <v>221112</v>
      </c>
      <c r="L286" t="s">
        <v>28</v>
      </c>
      <c r="M286" t="s">
        <v>336</v>
      </c>
      <c r="S286" s="49">
        <v>44.7</v>
      </c>
      <c r="T286" s="49">
        <v>73.697999999999993</v>
      </c>
      <c r="U286" s="49">
        <v>39.1</v>
      </c>
      <c r="V286" s="49">
        <v>188.148</v>
      </c>
    </row>
    <row r="287" spans="1:22" x14ac:dyDescent="0.3">
      <c r="A287">
        <v>1005906</v>
      </c>
      <c r="B287" t="s">
        <v>1974</v>
      </c>
      <c r="C287" t="s">
        <v>1975</v>
      </c>
      <c r="D287" t="s">
        <v>1976</v>
      </c>
      <c r="E287" t="s">
        <v>422</v>
      </c>
      <c r="F287" t="s">
        <v>1977</v>
      </c>
      <c r="G287" t="s">
        <v>1978</v>
      </c>
      <c r="H287" t="s">
        <v>1979</v>
      </c>
      <c r="I287" s="23">
        <v>35.845861999999997</v>
      </c>
      <c r="J287" s="23">
        <v>-90.707271000000006</v>
      </c>
      <c r="K287">
        <v>327213</v>
      </c>
      <c r="L287" t="s">
        <v>375</v>
      </c>
      <c r="M287" t="s">
        <v>376</v>
      </c>
      <c r="N287" s="49">
        <v>34652.887999999999</v>
      </c>
      <c r="O287" s="49">
        <v>33083.292000000001</v>
      </c>
      <c r="P287" s="49">
        <v>31455.8</v>
      </c>
      <c r="Q287" s="49">
        <v>16397.204000000002</v>
      </c>
      <c r="R287" s="49">
        <v>15722.152</v>
      </c>
      <c r="S287" s="49">
        <v>35595.436000000002</v>
      </c>
      <c r="T287" s="49">
        <v>6638.5</v>
      </c>
      <c r="U287" s="49">
        <v>40057.576000000001</v>
      </c>
      <c r="V287" s="49">
        <v>38303.68</v>
      </c>
    </row>
    <row r="288" spans="1:22" x14ac:dyDescent="0.3">
      <c r="A288">
        <v>1008752</v>
      </c>
      <c r="B288" t="s">
        <v>1980</v>
      </c>
      <c r="C288" t="s">
        <v>1981</v>
      </c>
      <c r="D288" t="s">
        <v>1982</v>
      </c>
      <c r="E288" t="s">
        <v>954</v>
      </c>
      <c r="F288" t="s">
        <v>1983</v>
      </c>
      <c r="G288" t="s">
        <v>1984</v>
      </c>
      <c r="H288" t="s">
        <v>1985</v>
      </c>
      <c r="I288" s="23">
        <v>34.595452000000002</v>
      </c>
      <c r="J288" s="23">
        <v>-79.776449</v>
      </c>
      <c r="K288">
        <v>321219</v>
      </c>
      <c r="L288" t="s">
        <v>28</v>
      </c>
      <c r="M288" t="s">
        <v>315</v>
      </c>
      <c r="N288" s="49">
        <v>22182.534</v>
      </c>
      <c r="O288" s="49">
        <v>25624.294000000002</v>
      </c>
      <c r="P288" s="49">
        <v>25126.905999999999</v>
      </c>
      <c r="Q288" s="49">
        <v>25924.959999999999</v>
      </c>
      <c r="R288" s="49">
        <v>26082.544000000002</v>
      </c>
      <c r="S288" s="49">
        <v>22141.576000000001</v>
      </c>
      <c r="T288" s="49">
        <v>25150.364000000001</v>
      </c>
    </row>
    <row r="289" spans="1:22" x14ac:dyDescent="0.3">
      <c r="A289">
        <v>1005055</v>
      </c>
      <c r="B289" t="s">
        <v>1986</v>
      </c>
      <c r="C289" t="s">
        <v>1987</v>
      </c>
      <c r="D289" t="s">
        <v>1988</v>
      </c>
      <c r="E289" t="s">
        <v>441</v>
      </c>
      <c r="F289" t="s">
        <v>442</v>
      </c>
      <c r="G289" t="s">
        <v>1989</v>
      </c>
      <c r="H289" t="s">
        <v>1990</v>
      </c>
      <c r="I289" s="23">
        <v>35.600670000000001</v>
      </c>
      <c r="J289" s="23">
        <v>-79.046340000000001</v>
      </c>
      <c r="K289">
        <v>321219</v>
      </c>
      <c r="L289" t="s">
        <v>28</v>
      </c>
      <c r="M289" t="s">
        <v>315</v>
      </c>
      <c r="U289" s="49">
        <v>8951.65</v>
      </c>
      <c r="V289" s="49">
        <v>12567.878000000001</v>
      </c>
    </row>
    <row r="290" spans="1:22" x14ac:dyDescent="0.3">
      <c r="A290">
        <v>1003962</v>
      </c>
      <c r="B290" t="s">
        <v>1991</v>
      </c>
      <c r="C290" t="s">
        <v>1992</v>
      </c>
      <c r="D290" t="s">
        <v>1993</v>
      </c>
      <c r="E290" t="s">
        <v>491</v>
      </c>
      <c r="F290" t="s">
        <v>1994</v>
      </c>
      <c r="G290" t="s">
        <v>1995</v>
      </c>
      <c r="H290" t="s">
        <v>1996</v>
      </c>
      <c r="I290" s="23">
        <v>41.634</v>
      </c>
      <c r="J290" s="23">
        <v>-87.131</v>
      </c>
      <c r="K290">
        <v>331110</v>
      </c>
      <c r="L290" t="s">
        <v>537</v>
      </c>
      <c r="M290" t="s">
        <v>538</v>
      </c>
      <c r="N290" s="49">
        <v>7739921.0120000001</v>
      </c>
      <c r="O290" s="49">
        <v>8538680.182</v>
      </c>
      <c r="P290" s="49">
        <v>8496055.5419999994</v>
      </c>
      <c r="Q290" s="49">
        <v>9383955.966</v>
      </c>
      <c r="R290" s="49">
        <v>9463058.5600000005</v>
      </c>
      <c r="S290" s="49">
        <v>9338586.602</v>
      </c>
      <c r="T290" s="49">
        <v>7843257.9919999996</v>
      </c>
      <c r="U290" s="49">
        <v>8815543.648</v>
      </c>
      <c r="V290" s="49">
        <v>9427579.2119999994</v>
      </c>
    </row>
    <row r="291" spans="1:22" x14ac:dyDescent="0.3">
      <c r="A291">
        <v>1005025</v>
      </c>
      <c r="B291" t="s">
        <v>1997</v>
      </c>
      <c r="C291" t="s">
        <v>1998</v>
      </c>
      <c r="D291" t="s">
        <v>1999</v>
      </c>
      <c r="E291" t="s">
        <v>447</v>
      </c>
      <c r="F291" t="s">
        <v>2000</v>
      </c>
      <c r="G291" t="s">
        <v>2001</v>
      </c>
      <c r="H291" t="s">
        <v>510</v>
      </c>
      <c r="I291" s="23">
        <v>40.163200000000003</v>
      </c>
      <c r="J291" s="23">
        <v>-79.886099999999999</v>
      </c>
      <c r="K291">
        <v>324199</v>
      </c>
      <c r="L291" t="s">
        <v>537</v>
      </c>
      <c r="M291" t="s">
        <v>538</v>
      </c>
      <c r="N291" s="49">
        <v>142687.16200000001</v>
      </c>
      <c r="O291" s="49">
        <v>146912.788</v>
      </c>
      <c r="P291" s="49">
        <v>166657.70600000001</v>
      </c>
      <c r="Q291" s="49">
        <v>170737.89</v>
      </c>
      <c r="R291" s="49">
        <v>169651.03599999999</v>
      </c>
      <c r="S291" s="49">
        <v>152333.766</v>
      </c>
    </row>
    <row r="292" spans="1:22" x14ac:dyDescent="0.3">
      <c r="A292">
        <v>1003668</v>
      </c>
      <c r="B292" t="s">
        <v>2002</v>
      </c>
      <c r="C292" t="s">
        <v>2003</v>
      </c>
      <c r="D292" t="s">
        <v>2004</v>
      </c>
      <c r="E292" t="s">
        <v>447</v>
      </c>
      <c r="F292" t="s">
        <v>2005</v>
      </c>
      <c r="G292" t="s">
        <v>2006</v>
      </c>
      <c r="H292" t="s">
        <v>2007</v>
      </c>
      <c r="I292" s="23">
        <v>39.98301</v>
      </c>
      <c r="J292" s="23">
        <v>-75.827910000000003</v>
      </c>
      <c r="K292">
        <v>331110</v>
      </c>
      <c r="L292" t="s">
        <v>537</v>
      </c>
      <c r="M292" t="s">
        <v>538</v>
      </c>
      <c r="N292" s="49">
        <v>147500.82</v>
      </c>
      <c r="O292" s="49">
        <v>164158.81200000001</v>
      </c>
      <c r="P292" s="49">
        <v>175948.46400000001</v>
      </c>
      <c r="Q292" s="49">
        <v>142944.01999999999</v>
      </c>
      <c r="R292" s="49">
        <v>157977.196</v>
      </c>
      <c r="S292" s="49">
        <v>217869.304</v>
      </c>
      <c r="T292" s="49">
        <v>208773.77</v>
      </c>
      <c r="U292" s="49">
        <v>210959.24400000001</v>
      </c>
      <c r="V292" s="49">
        <v>239266.49600000001</v>
      </c>
    </row>
    <row r="293" spans="1:22" x14ac:dyDescent="0.3">
      <c r="A293">
        <v>1003523</v>
      </c>
      <c r="B293" t="s">
        <v>2008</v>
      </c>
      <c r="C293" t="s">
        <v>2009</v>
      </c>
      <c r="D293" t="s">
        <v>2010</v>
      </c>
      <c r="E293" t="s">
        <v>447</v>
      </c>
      <c r="F293" t="s">
        <v>2011</v>
      </c>
      <c r="G293" t="s">
        <v>2012</v>
      </c>
      <c r="H293" t="s">
        <v>1952</v>
      </c>
      <c r="I293" s="23">
        <v>40.090954000000004</v>
      </c>
      <c r="J293" s="23">
        <v>-75.317070000000001</v>
      </c>
      <c r="K293">
        <v>331110</v>
      </c>
      <c r="L293" t="s">
        <v>28</v>
      </c>
      <c r="M293" t="s">
        <v>538</v>
      </c>
      <c r="N293" s="49">
        <v>9111.4159999999993</v>
      </c>
      <c r="O293" s="49">
        <v>31404.232</v>
      </c>
      <c r="P293" s="49">
        <v>53719.847999999998</v>
      </c>
      <c r="Q293" s="49">
        <v>44444.332000000002</v>
      </c>
      <c r="R293" s="49">
        <v>46801.923999999999</v>
      </c>
      <c r="S293" s="49">
        <v>69401.088000000003</v>
      </c>
      <c r="T293" s="49">
        <v>63451.462</v>
      </c>
      <c r="U293" s="49">
        <v>63120.212</v>
      </c>
      <c r="V293" s="49">
        <v>64347.207999999999</v>
      </c>
    </row>
    <row r="294" spans="1:22" x14ac:dyDescent="0.3">
      <c r="A294">
        <v>1006325</v>
      </c>
      <c r="B294" t="s">
        <v>2013</v>
      </c>
      <c r="C294" t="s">
        <v>2014</v>
      </c>
      <c r="D294" t="s">
        <v>2015</v>
      </c>
      <c r="E294" t="s">
        <v>351</v>
      </c>
      <c r="F294" t="s">
        <v>2016</v>
      </c>
      <c r="G294" t="s">
        <v>2017</v>
      </c>
      <c r="H294" t="s">
        <v>354</v>
      </c>
      <c r="I294" s="23">
        <v>41.656474000000003</v>
      </c>
      <c r="J294" s="23">
        <v>-87.625846999999993</v>
      </c>
      <c r="K294">
        <v>331110</v>
      </c>
      <c r="L294" t="s">
        <v>537</v>
      </c>
      <c r="M294" t="s">
        <v>538</v>
      </c>
      <c r="N294" s="49">
        <v>157859.628</v>
      </c>
      <c r="O294" s="49">
        <v>158125.59599999999</v>
      </c>
      <c r="P294" s="49">
        <v>157221.288</v>
      </c>
      <c r="Q294" s="49">
        <v>151711.24400000001</v>
      </c>
      <c r="R294" s="49">
        <v>127749.124</v>
      </c>
      <c r="S294" s="49">
        <v>151520.89600000001</v>
      </c>
      <c r="T294" s="49">
        <v>154181.04999999999</v>
      </c>
      <c r="U294" s="49">
        <v>144968.42000000001</v>
      </c>
      <c r="V294" s="49">
        <v>137432.12</v>
      </c>
    </row>
    <row r="295" spans="1:22" x14ac:dyDescent="0.3">
      <c r="A295">
        <v>1004215</v>
      </c>
      <c r="B295" t="s">
        <v>2018</v>
      </c>
      <c r="C295" t="s">
        <v>2019</v>
      </c>
      <c r="D295" t="s">
        <v>2020</v>
      </c>
      <c r="E295" t="s">
        <v>447</v>
      </c>
      <c r="F295" t="s">
        <v>2021</v>
      </c>
      <c r="G295" t="s">
        <v>2022</v>
      </c>
      <c r="H295" t="s">
        <v>2023</v>
      </c>
      <c r="I295" s="23">
        <v>40.229722000000002</v>
      </c>
      <c r="J295" s="23">
        <v>-76.843610999999996</v>
      </c>
      <c r="K295">
        <v>331110</v>
      </c>
      <c r="L295" t="s">
        <v>537</v>
      </c>
      <c r="M295" t="s">
        <v>538</v>
      </c>
      <c r="N295" s="49">
        <v>96954.975999999995</v>
      </c>
      <c r="O295" s="49">
        <v>99224.107999999993</v>
      </c>
      <c r="P295" s="49">
        <v>103102.508</v>
      </c>
      <c r="Q295" s="49">
        <v>84102.856</v>
      </c>
      <c r="R295" s="49">
        <v>113544.82799999999</v>
      </c>
      <c r="S295" s="49">
        <v>135596.484</v>
      </c>
      <c r="T295" s="49">
        <v>143146.51999999999</v>
      </c>
      <c r="U295" s="49">
        <v>146449.10999999999</v>
      </c>
      <c r="V295" s="49">
        <v>174967.82</v>
      </c>
    </row>
    <row r="296" spans="1:22" x14ac:dyDescent="0.3">
      <c r="A296">
        <v>1005385</v>
      </c>
      <c r="B296" t="s">
        <v>2024</v>
      </c>
      <c r="C296" t="s">
        <v>2025</v>
      </c>
      <c r="D296" t="s">
        <v>2026</v>
      </c>
      <c r="E296" t="s">
        <v>663</v>
      </c>
      <c r="F296" t="s">
        <v>2027</v>
      </c>
      <c r="G296" t="s">
        <v>2028</v>
      </c>
      <c r="H296" t="s">
        <v>1098</v>
      </c>
      <c r="I296" s="23">
        <v>40.881349999999998</v>
      </c>
      <c r="J296" s="23">
        <v>-82.667580000000001</v>
      </c>
      <c r="K296">
        <v>331210</v>
      </c>
      <c r="L296" t="s">
        <v>28</v>
      </c>
      <c r="M296" t="s">
        <v>538</v>
      </c>
      <c r="N296" s="49">
        <v>61851.468000000001</v>
      </c>
      <c r="O296" s="49">
        <v>65754.251999999993</v>
      </c>
      <c r="P296" s="49">
        <v>63932.36</v>
      </c>
      <c r="Q296" s="49">
        <v>59131.627999999997</v>
      </c>
      <c r="R296" s="49">
        <v>58938.627999999997</v>
      </c>
      <c r="S296" s="49">
        <v>63839.56</v>
      </c>
      <c r="T296" s="49">
        <v>63839.56</v>
      </c>
      <c r="U296" s="49">
        <v>64281.307999999997</v>
      </c>
      <c r="V296" s="49">
        <v>64382.408000000003</v>
      </c>
    </row>
    <row r="297" spans="1:22" x14ac:dyDescent="0.3">
      <c r="A297">
        <v>1003380</v>
      </c>
      <c r="B297" t="s">
        <v>2029</v>
      </c>
      <c r="C297" t="s">
        <v>2030</v>
      </c>
      <c r="D297" t="s">
        <v>2031</v>
      </c>
      <c r="E297" t="s">
        <v>663</v>
      </c>
      <c r="F297" t="s">
        <v>2032</v>
      </c>
      <c r="G297" t="s">
        <v>2033</v>
      </c>
      <c r="H297" t="s">
        <v>2034</v>
      </c>
      <c r="I297" s="23">
        <v>41.211241999999999</v>
      </c>
      <c r="J297" s="23">
        <v>-80.816820000000007</v>
      </c>
      <c r="K297">
        <v>324199</v>
      </c>
      <c r="L297" t="s">
        <v>537</v>
      </c>
      <c r="M297" t="s">
        <v>538</v>
      </c>
      <c r="N297" s="49">
        <v>172592.484</v>
      </c>
      <c r="O297" s="49">
        <v>197268.93799999999</v>
      </c>
      <c r="P297" s="49">
        <v>203616.478</v>
      </c>
      <c r="Q297" s="49">
        <v>193316.652</v>
      </c>
      <c r="R297" s="49">
        <v>194910.712</v>
      </c>
      <c r="S297" s="49">
        <v>204595.35200000001</v>
      </c>
      <c r="T297" s="49">
        <v>182311.86600000001</v>
      </c>
      <c r="U297" s="49">
        <v>140092.36600000001</v>
      </c>
      <c r="V297" s="49">
        <v>184801.522</v>
      </c>
    </row>
    <row r="298" spans="1:22" x14ac:dyDescent="0.3">
      <c r="A298">
        <v>1002916</v>
      </c>
      <c r="B298" t="s">
        <v>2035</v>
      </c>
      <c r="C298" t="s">
        <v>2036</v>
      </c>
      <c r="D298" t="s">
        <v>1612</v>
      </c>
      <c r="E298" t="s">
        <v>922</v>
      </c>
      <c r="F298" t="s">
        <v>2037</v>
      </c>
      <c r="G298" t="s">
        <v>2038</v>
      </c>
      <c r="H298" t="s">
        <v>2039</v>
      </c>
      <c r="I298" s="23">
        <v>41.422899999999998</v>
      </c>
      <c r="J298" s="23">
        <v>-97.290999999999997</v>
      </c>
      <c r="K298">
        <v>311221</v>
      </c>
      <c r="L298" t="s">
        <v>573</v>
      </c>
      <c r="M298" t="s">
        <v>574</v>
      </c>
      <c r="N298" s="49">
        <v>1342402.274</v>
      </c>
      <c r="O298" s="49">
        <v>1404742.84</v>
      </c>
      <c r="P298" s="49">
        <v>1346359.176</v>
      </c>
      <c r="Q298" s="49">
        <v>1361500.39</v>
      </c>
      <c r="R298" s="49">
        <v>1160743.402</v>
      </c>
      <c r="S298" s="49">
        <v>1206165.1780000001</v>
      </c>
      <c r="T298" s="49">
        <v>1124504.682</v>
      </c>
      <c r="U298" s="49">
        <v>1218405.5179999999</v>
      </c>
      <c r="V298" s="49">
        <v>1153870.9820000001</v>
      </c>
    </row>
    <row r="299" spans="1:22" x14ac:dyDescent="0.3">
      <c r="A299">
        <v>1003215</v>
      </c>
      <c r="B299" t="s">
        <v>2040</v>
      </c>
      <c r="C299" t="s">
        <v>2041</v>
      </c>
      <c r="D299" t="s">
        <v>2042</v>
      </c>
      <c r="E299" t="s">
        <v>491</v>
      </c>
      <c r="F299" t="s">
        <v>2043</v>
      </c>
      <c r="G299" t="s">
        <v>2044</v>
      </c>
      <c r="H299" t="s">
        <v>648</v>
      </c>
      <c r="I299" s="23">
        <v>40.285299999999999</v>
      </c>
      <c r="J299" s="23">
        <v>-86.547899999999998</v>
      </c>
      <c r="K299">
        <v>311224</v>
      </c>
      <c r="L299" t="s">
        <v>28</v>
      </c>
      <c r="M299" t="s">
        <v>315</v>
      </c>
      <c r="N299" s="49">
        <v>57883.732000000004</v>
      </c>
      <c r="O299" s="49">
        <v>56978.536</v>
      </c>
      <c r="P299" s="49">
        <v>56063.387999999999</v>
      </c>
      <c r="Q299" s="49">
        <v>59627.076000000001</v>
      </c>
      <c r="R299" s="49">
        <v>63928.06</v>
      </c>
      <c r="S299" s="49">
        <v>52048.75</v>
      </c>
      <c r="T299" s="49">
        <v>53928.896000000001</v>
      </c>
      <c r="U299" s="49">
        <v>54888.444000000003</v>
      </c>
      <c r="V299" s="49">
        <v>41942.584000000003</v>
      </c>
    </row>
    <row r="300" spans="1:22" x14ac:dyDescent="0.3">
      <c r="A300">
        <v>1001945</v>
      </c>
      <c r="B300" t="s">
        <v>2045</v>
      </c>
      <c r="C300" t="s">
        <v>2041</v>
      </c>
      <c r="D300" t="s">
        <v>2046</v>
      </c>
      <c r="E300" t="s">
        <v>380</v>
      </c>
      <c r="F300" t="s">
        <v>2047</v>
      </c>
      <c r="G300" t="s">
        <v>2048</v>
      </c>
      <c r="H300" t="s">
        <v>2049</v>
      </c>
      <c r="I300" s="23">
        <v>44.474074000000002</v>
      </c>
      <c r="J300" s="23">
        <v>-95.783524999999997</v>
      </c>
      <c r="K300">
        <v>311221</v>
      </c>
      <c r="L300" t="s">
        <v>2050</v>
      </c>
      <c r="M300" t="s">
        <v>2051</v>
      </c>
      <c r="N300" s="49">
        <v>179688.87400000001</v>
      </c>
      <c r="O300" s="49">
        <v>171572.00399999999</v>
      </c>
      <c r="P300" s="49">
        <v>185159.484</v>
      </c>
      <c r="Q300" s="49">
        <v>176265.81</v>
      </c>
      <c r="R300" s="49">
        <v>171890.88200000001</v>
      </c>
      <c r="S300" s="49">
        <v>164525.60399999999</v>
      </c>
      <c r="T300" s="49">
        <v>166062.29999999999</v>
      </c>
      <c r="U300" s="49">
        <v>179603.53</v>
      </c>
      <c r="V300" s="49">
        <v>203120.11</v>
      </c>
    </row>
    <row r="301" spans="1:22" x14ac:dyDescent="0.3">
      <c r="A301">
        <v>1005935</v>
      </c>
      <c r="B301" t="s">
        <v>2052</v>
      </c>
      <c r="C301" t="s">
        <v>2053</v>
      </c>
      <c r="D301" t="s">
        <v>2054</v>
      </c>
      <c r="E301" t="s">
        <v>922</v>
      </c>
      <c r="F301" t="s">
        <v>2055</v>
      </c>
      <c r="G301" t="s">
        <v>2056</v>
      </c>
      <c r="H301" t="s">
        <v>2057</v>
      </c>
      <c r="I301" s="23">
        <v>40.866368000000001</v>
      </c>
      <c r="J301" s="23">
        <v>-96.617738000000003</v>
      </c>
      <c r="K301">
        <v>311224</v>
      </c>
      <c r="L301" t="s">
        <v>28</v>
      </c>
      <c r="M301" t="s">
        <v>315</v>
      </c>
      <c r="N301" s="49">
        <v>141355.636</v>
      </c>
      <c r="O301" s="49">
        <v>151663.72200000001</v>
      </c>
      <c r="P301" s="49">
        <v>149209.38</v>
      </c>
      <c r="Q301" s="49">
        <v>144261.97</v>
      </c>
      <c r="R301" s="49">
        <v>157216.97</v>
      </c>
      <c r="S301" s="49">
        <v>155066.48000000001</v>
      </c>
      <c r="T301" s="49">
        <v>152872.41200000001</v>
      </c>
      <c r="U301" s="49">
        <v>172839.486</v>
      </c>
      <c r="V301" s="49">
        <v>158937.99</v>
      </c>
    </row>
    <row r="302" spans="1:22" x14ac:dyDescent="0.3">
      <c r="A302">
        <v>1005940</v>
      </c>
      <c r="B302" t="s">
        <v>2058</v>
      </c>
      <c r="C302" t="s">
        <v>2059</v>
      </c>
      <c r="D302" t="s">
        <v>2060</v>
      </c>
      <c r="E302" t="s">
        <v>640</v>
      </c>
      <c r="F302" t="s">
        <v>2061</v>
      </c>
      <c r="G302" t="s">
        <v>2062</v>
      </c>
      <c r="H302" t="s">
        <v>1876</v>
      </c>
      <c r="I302" s="23">
        <v>48.062188999999996</v>
      </c>
      <c r="J302" s="23">
        <v>-100.924361</v>
      </c>
      <c r="K302">
        <v>311224</v>
      </c>
      <c r="L302" t="s">
        <v>28</v>
      </c>
      <c r="M302" t="s">
        <v>315</v>
      </c>
      <c r="N302" s="49">
        <v>44703.432000000001</v>
      </c>
      <c r="O302" s="49">
        <v>40933.894</v>
      </c>
      <c r="P302" s="49">
        <v>38830.302000000003</v>
      </c>
      <c r="Q302" s="49">
        <v>40250.095999999998</v>
      </c>
      <c r="R302" s="49">
        <v>31361.23</v>
      </c>
      <c r="S302" s="49">
        <v>42239.64</v>
      </c>
      <c r="T302" s="49">
        <v>36978.911999999997</v>
      </c>
      <c r="U302" s="49">
        <v>37476.908000000003</v>
      </c>
      <c r="V302" s="49">
        <v>45864.425999999999</v>
      </c>
    </row>
    <row r="303" spans="1:22" x14ac:dyDescent="0.3">
      <c r="A303">
        <v>1007937</v>
      </c>
      <c r="B303" t="s">
        <v>2063</v>
      </c>
      <c r="C303" t="s">
        <v>2064</v>
      </c>
      <c r="D303" t="s">
        <v>2065</v>
      </c>
      <c r="E303" t="s">
        <v>569</v>
      </c>
      <c r="F303" t="s">
        <v>2066</v>
      </c>
      <c r="G303" t="s">
        <v>2067</v>
      </c>
      <c r="H303" t="s">
        <v>2068</v>
      </c>
      <c r="I303" s="23">
        <v>41.531149999999997</v>
      </c>
      <c r="J303" s="23">
        <v>-90.468199999999996</v>
      </c>
      <c r="K303">
        <v>331315</v>
      </c>
      <c r="L303" t="s">
        <v>28</v>
      </c>
      <c r="M303" t="s">
        <v>538</v>
      </c>
      <c r="N303" s="49">
        <v>266980.49599999998</v>
      </c>
      <c r="O303" s="49">
        <v>269908.28399999999</v>
      </c>
      <c r="P303" s="49">
        <v>258745.576</v>
      </c>
      <c r="Q303" s="49">
        <v>253162.59599999999</v>
      </c>
      <c r="R303" s="49">
        <v>260372.02</v>
      </c>
      <c r="S303" s="49">
        <v>260148.42</v>
      </c>
      <c r="T303" s="49">
        <v>219851.81200000001</v>
      </c>
      <c r="U303" s="49">
        <v>202071.83600000001</v>
      </c>
      <c r="V303" s="49">
        <v>192719.79199999999</v>
      </c>
    </row>
    <row r="304" spans="1:22" x14ac:dyDescent="0.3">
      <c r="A304">
        <v>1002483</v>
      </c>
      <c r="B304" t="s">
        <v>2069</v>
      </c>
      <c r="C304" t="s">
        <v>2070</v>
      </c>
      <c r="D304" t="s">
        <v>2071</v>
      </c>
      <c r="E304" t="s">
        <v>331</v>
      </c>
      <c r="F304" t="s">
        <v>2072</v>
      </c>
      <c r="G304" t="s">
        <v>2073</v>
      </c>
      <c r="H304" t="s">
        <v>865</v>
      </c>
      <c r="I304" s="23">
        <v>44.950425000000003</v>
      </c>
      <c r="J304" s="23">
        <v>-74.893685000000005</v>
      </c>
      <c r="K304">
        <v>331318</v>
      </c>
      <c r="L304" t="s">
        <v>649</v>
      </c>
      <c r="M304" t="s">
        <v>1106</v>
      </c>
      <c r="N304" s="49">
        <v>17477.612000000001</v>
      </c>
      <c r="O304" s="49">
        <v>19646.606</v>
      </c>
      <c r="P304" s="49">
        <v>18924.36</v>
      </c>
      <c r="Q304" s="49">
        <v>255641.06299999999</v>
      </c>
      <c r="R304" s="49">
        <v>321629.11800000002</v>
      </c>
      <c r="S304" s="49">
        <v>313061.86</v>
      </c>
      <c r="T304" s="49">
        <v>288607.13</v>
      </c>
      <c r="U304" s="49">
        <v>310471.75799999997</v>
      </c>
      <c r="V304" s="49">
        <v>330211.36800000002</v>
      </c>
    </row>
    <row r="305" spans="1:22" x14ac:dyDescent="0.3">
      <c r="A305">
        <v>1004649</v>
      </c>
      <c r="B305" t="s">
        <v>2074</v>
      </c>
      <c r="C305" t="s">
        <v>2075</v>
      </c>
      <c r="D305" t="s">
        <v>2076</v>
      </c>
      <c r="E305" t="s">
        <v>491</v>
      </c>
      <c r="F305" t="s">
        <v>2077</v>
      </c>
      <c r="G305" t="s">
        <v>2078</v>
      </c>
      <c r="H305" t="s">
        <v>2079</v>
      </c>
      <c r="I305" s="23">
        <v>40.395778</v>
      </c>
      <c r="J305" s="23">
        <v>-86.859639000000001</v>
      </c>
      <c r="K305">
        <v>331314</v>
      </c>
      <c r="L305" t="s">
        <v>28</v>
      </c>
      <c r="M305" t="s">
        <v>538</v>
      </c>
      <c r="N305" s="49">
        <v>60170.523999999998</v>
      </c>
      <c r="O305" s="49">
        <v>58402.48</v>
      </c>
      <c r="P305" s="49">
        <v>57538.983999999997</v>
      </c>
      <c r="Q305" s="49">
        <v>57738.332000000002</v>
      </c>
      <c r="R305" s="49">
        <v>55985.440000000002</v>
      </c>
      <c r="S305" s="49">
        <v>50218.86</v>
      </c>
      <c r="T305" s="49">
        <v>52438.6</v>
      </c>
      <c r="U305" s="49">
        <v>49414.9</v>
      </c>
      <c r="V305" s="49">
        <v>48664.9</v>
      </c>
    </row>
    <row r="306" spans="1:22" x14ac:dyDescent="0.3">
      <c r="A306">
        <v>1002795</v>
      </c>
      <c r="B306" t="s">
        <v>2080</v>
      </c>
      <c r="C306" t="s">
        <v>2081</v>
      </c>
      <c r="D306" t="s">
        <v>2082</v>
      </c>
      <c r="E306" t="s">
        <v>676</v>
      </c>
      <c r="F306" t="s">
        <v>2083</v>
      </c>
      <c r="G306" t="s">
        <v>2084</v>
      </c>
      <c r="H306" t="s">
        <v>1233</v>
      </c>
      <c r="I306" s="23">
        <v>35.811815000000003</v>
      </c>
      <c r="J306" s="23">
        <v>-83.969576000000004</v>
      </c>
      <c r="K306">
        <v>331315</v>
      </c>
      <c r="L306" t="s">
        <v>28</v>
      </c>
      <c r="M306" t="s">
        <v>538</v>
      </c>
      <c r="N306" s="49">
        <v>184841.10399999999</v>
      </c>
      <c r="O306" s="49">
        <v>220565.72</v>
      </c>
      <c r="P306" s="49">
        <v>216972.484</v>
      </c>
      <c r="Q306" s="49">
        <v>226576.696</v>
      </c>
      <c r="R306" s="49">
        <v>208571.22</v>
      </c>
      <c r="S306" s="49">
        <v>187277.74400000001</v>
      </c>
      <c r="T306" s="49">
        <v>197084.01</v>
      </c>
      <c r="U306" s="49">
        <v>193670.53</v>
      </c>
      <c r="V306" s="49">
        <v>191617.2</v>
      </c>
    </row>
    <row r="307" spans="1:22" x14ac:dyDescent="0.3">
      <c r="A307">
        <v>1003456</v>
      </c>
      <c r="B307" t="s">
        <v>2085</v>
      </c>
      <c r="C307" t="s">
        <v>2086</v>
      </c>
      <c r="D307" t="s">
        <v>2087</v>
      </c>
      <c r="E307" t="s">
        <v>447</v>
      </c>
      <c r="F307" t="s">
        <v>2088</v>
      </c>
      <c r="G307" t="s">
        <v>2089</v>
      </c>
      <c r="H307" t="s">
        <v>416</v>
      </c>
      <c r="I307" s="23">
        <v>40.208427</v>
      </c>
      <c r="J307" s="23">
        <v>-80.264770999999996</v>
      </c>
      <c r="K307">
        <v>562212</v>
      </c>
      <c r="L307" t="s">
        <v>355</v>
      </c>
      <c r="M307" t="s">
        <v>307</v>
      </c>
      <c r="N307" s="49">
        <v>24782.508000000002</v>
      </c>
      <c r="O307" s="49">
        <v>26145.727999999999</v>
      </c>
      <c r="P307" s="49">
        <v>32942.296000000002</v>
      </c>
      <c r="Q307" s="49">
        <v>33320.442000000003</v>
      </c>
      <c r="R307" s="49">
        <v>36823.972000000002</v>
      </c>
      <c r="S307" s="49">
        <v>25329.366000000002</v>
      </c>
      <c r="T307" s="49">
        <v>26030.48</v>
      </c>
      <c r="U307" s="49">
        <v>35364.131559000001</v>
      </c>
      <c r="V307" s="49">
        <v>33983.985436000003</v>
      </c>
    </row>
    <row r="308" spans="1:22" x14ac:dyDescent="0.3">
      <c r="A308">
        <v>1006659</v>
      </c>
      <c r="B308" t="s">
        <v>2090</v>
      </c>
      <c r="C308" t="s">
        <v>2091</v>
      </c>
      <c r="D308" t="s">
        <v>2092</v>
      </c>
      <c r="E308" t="s">
        <v>386</v>
      </c>
      <c r="F308" t="s">
        <v>2093</v>
      </c>
      <c r="G308" t="s">
        <v>2094</v>
      </c>
      <c r="H308" t="s">
        <v>1865</v>
      </c>
      <c r="I308" s="23">
        <v>33.104300000000002</v>
      </c>
      <c r="J308" s="23">
        <v>-86.798500000000004</v>
      </c>
      <c r="K308">
        <v>327310</v>
      </c>
      <c r="L308" t="s">
        <v>2095</v>
      </c>
      <c r="M308" t="s">
        <v>376</v>
      </c>
      <c r="N308" s="49">
        <v>992541.6</v>
      </c>
      <c r="O308" s="49">
        <v>919642.17</v>
      </c>
      <c r="P308" s="49">
        <v>636056.96</v>
      </c>
      <c r="Q308" s="49">
        <v>642034.18000000005</v>
      </c>
      <c r="R308" s="49">
        <v>823841.25</v>
      </c>
      <c r="S308" s="49">
        <v>705085.72</v>
      </c>
      <c r="T308" s="49">
        <v>838343.1</v>
      </c>
      <c r="U308" s="49">
        <v>694436.48</v>
      </c>
      <c r="V308" s="49">
        <v>787957.41</v>
      </c>
    </row>
    <row r="309" spans="1:22" x14ac:dyDescent="0.3">
      <c r="A309">
        <v>1007566</v>
      </c>
      <c r="B309" t="s">
        <v>2096</v>
      </c>
      <c r="C309" t="s">
        <v>2097</v>
      </c>
      <c r="D309" t="s">
        <v>2098</v>
      </c>
      <c r="E309" t="s">
        <v>1248</v>
      </c>
      <c r="F309" t="s">
        <v>2099</v>
      </c>
      <c r="G309" t="s">
        <v>2100</v>
      </c>
      <c r="H309" t="s">
        <v>2101</v>
      </c>
      <c r="I309" s="23">
        <v>39.434879000000002</v>
      </c>
      <c r="J309" s="23">
        <v>-77.977911000000006</v>
      </c>
      <c r="K309">
        <v>327310</v>
      </c>
      <c r="L309" t="s">
        <v>2095</v>
      </c>
      <c r="M309" t="s">
        <v>376</v>
      </c>
      <c r="N309" s="49">
        <v>1026935.486</v>
      </c>
      <c r="O309" s="49">
        <v>878900.96400000004</v>
      </c>
      <c r="P309" s="49">
        <v>836623.05599999998</v>
      </c>
      <c r="Q309" s="49">
        <v>924616.05799999996</v>
      </c>
      <c r="R309" s="49">
        <v>971089.64599999995</v>
      </c>
      <c r="S309" s="49">
        <v>987946.79200000002</v>
      </c>
      <c r="T309" s="49">
        <v>890975.88600000006</v>
      </c>
      <c r="U309" s="49">
        <v>720826.91599999997</v>
      </c>
      <c r="V309" s="49">
        <v>657438.75</v>
      </c>
    </row>
    <row r="310" spans="1:22" x14ac:dyDescent="0.3">
      <c r="A310">
        <v>1002442</v>
      </c>
      <c r="B310" t="s">
        <v>2102</v>
      </c>
      <c r="C310" t="s">
        <v>2103</v>
      </c>
      <c r="D310" t="s">
        <v>2104</v>
      </c>
      <c r="E310" t="s">
        <v>468</v>
      </c>
      <c r="F310" t="s">
        <v>2105</v>
      </c>
      <c r="G310" t="s">
        <v>2106</v>
      </c>
      <c r="H310" t="s">
        <v>2107</v>
      </c>
      <c r="I310" s="23">
        <v>30.143939</v>
      </c>
      <c r="J310" s="23">
        <v>-85.618924000000007</v>
      </c>
      <c r="K310">
        <v>325211</v>
      </c>
      <c r="L310" t="s">
        <v>28</v>
      </c>
      <c r="M310" t="s">
        <v>315</v>
      </c>
      <c r="N310" s="49">
        <v>63584.411999999997</v>
      </c>
      <c r="O310" s="49">
        <v>61767.968000000001</v>
      </c>
      <c r="P310" s="49">
        <v>68340.892000000007</v>
      </c>
      <c r="Q310" s="49">
        <v>70747.384000000005</v>
      </c>
      <c r="R310" s="49">
        <v>72877.576000000001</v>
      </c>
      <c r="S310" s="49">
        <v>76049.664000000004</v>
      </c>
      <c r="T310" s="49">
        <v>73580.172000000006</v>
      </c>
      <c r="U310" s="49">
        <v>70344.884000000005</v>
      </c>
      <c r="V310" s="49">
        <v>71244.432000000001</v>
      </c>
    </row>
    <row r="311" spans="1:22" x14ac:dyDescent="0.3">
      <c r="A311">
        <v>1006199</v>
      </c>
      <c r="B311" t="s">
        <v>2108</v>
      </c>
      <c r="C311" t="s">
        <v>2109</v>
      </c>
      <c r="D311" t="s">
        <v>2110</v>
      </c>
      <c r="E311" t="s">
        <v>1902</v>
      </c>
      <c r="F311" t="s">
        <v>2111</v>
      </c>
      <c r="G311" t="s">
        <v>2112</v>
      </c>
      <c r="H311" t="s">
        <v>2113</v>
      </c>
      <c r="I311" s="23">
        <v>33.421950000000002</v>
      </c>
      <c r="J311" s="23">
        <v>-111.935</v>
      </c>
      <c r="K311">
        <v>611310</v>
      </c>
      <c r="L311" t="s">
        <v>28</v>
      </c>
      <c r="M311" t="s">
        <v>315</v>
      </c>
      <c r="N311" s="49">
        <v>51184.807999999997</v>
      </c>
      <c r="O311" s="49">
        <v>45235.98</v>
      </c>
      <c r="P311" s="49">
        <v>43697.536</v>
      </c>
      <c r="Q311" s="49">
        <v>45951.275999999998</v>
      </c>
      <c r="R311" s="49">
        <v>42774.487999999998</v>
      </c>
      <c r="S311" s="49">
        <v>44946.68</v>
      </c>
      <c r="T311" s="49">
        <v>48082.067999999999</v>
      </c>
      <c r="U311" s="49">
        <v>46195.57</v>
      </c>
      <c r="V311" s="49">
        <v>42019.792000000001</v>
      </c>
    </row>
    <row r="312" spans="1:22" x14ac:dyDescent="0.3">
      <c r="A312">
        <v>1005801</v>
      </c>
      <c r="B312" t="s">
        <v>2114</v>
      </c>
      <c r="C312" t="s">
        <v>2115</v>
      </c>
      <c r="D312" t="s">
        <v>2116</v>
      </c>
      <c r="E312" t="s">
        <v>422</v>
      </c>
      <c r="F312" t="s">
        <v>2117</v>
      </c>
      <c r="G312" t="s">
        <v>2118</v>
      </c>
      <c r="H312" t="s">
        <v>1310</v>
      </c>
      <c r="I312" s="23">
        <v>35.648518000000003</v>
      </c>
      <c r="J312" s="23">
        <v>-91.244662000000005</v>
      </c>
      <c r="K312">
        <v>331221</v>
      </c>
      <c r="L312" t="s">
        <v>537</v>
      </c>
      <c r="M312" t="s">
        <v>538</v>
      </c>
      <c r="N312" s="49">
        <v>58586.175999999999</v>
      </c>
      <c r="O312" s="49">
        <v>72100.716</v>
      </c>
      <c r="P312" s="49">
        <v>84286.771999999997</v>
      </c>
      <c r="Q312" s="49">
        <v>41015.067999999999</v>
      </c>
      <c r="R312" s="49">
        <v>56052.904000000002</v>
      </c>
      <c r="S312" s="49">
        <v>84243.56</v>
      </c>
      <c r="T312" s="49">
        <v>64572.716</v>
      </c>
      <c r="U312" s="49">
        <v>52675.315999999999</v>
      </c>
      <c r="V312" s="49">
        <v>53185.875999999997</v>
      </c>
    </row>
    <row r="313" spans="1:22" x14ac:dyDescent="0.3">
      <c r="A313">
        <v>1006203</v>
      </c>
      <c r="B313" t="s">
        <v>2119</v>
      </c>
      <c r="C313" t="s">
        <v>2120</v>
      </c>
      <c r="D313" t="s">
        <v>2121</v>
      </c>
      <c r="E313" t="s">
        <v>542</v>
      </c>
      <c r="F313" t="s">
        <v>2122</v>
      </c>
      <c r="G313" t="s">
        <v>2123</v>
      </c>
      <c r="H313" t="s">
        <v>2124</v>
      </c>
      <c r="I313" s="23">
        <v>37.107705000000003</v>
      </c>
      <c r="J313" s="23">
        <v>-100.796294</v>
      </c>
      <c r="K313">
        <v>325193</v>
      </c>
      <c r="L313" t="s">
        <v>599</v>
      </c>
      <c r="M313" t="s">
        <v>600</v>
      </c>
      <c r="N313" s="49">
        <v>106934.348</v>
      </c>
      <c r="O313" s="49">
        <v>108931.74</v>
      </c>
      <c r="P313" s="49">
        <v>104231.808</v>
      </c>
      <c r="Q313" s="49">
        <v>116259.012</v>
      </c>
      <c r="R313" s="49">
        <v>116849.26</v>
      </c>
      <c r="S313" s="49">
        <v>124082.382</v>
      </c>
      <c r="T313" s="49">
        <v>128035.068</v>
      </c>
      <c r="U313" s="49">
        <v>111242.132</v>
      </c>
      <c r="V313" s="49">
        <v>111612.88</v>
      </c>
    </row>
    <row r="314" spans="1:22" x14ac:dyDescent="0.3">
      <c r="A314">
        <v>1002209</v>
      </c>
      <c r="B314" t="s">
        <v>2125</v>
      </c>
      <c r="C314" t="s">
        <v>2126</v>
      </c>
      <c r="D314" t="s">
        <v>2127</v>
      </c>
      <c r="E314" t="s">
        <v>422</v>
      </c>
      <c r="F314" t="s">
        <v>2128</v>
      </c>
      <c r="G314" t="s">
        <v>2129</v>
      </c>
      <c r="H314" t="s">
        <v>2130</v>
      </c>
      <c r="I314" s="23">
        <v>35.793999999999997</v>
      </c>
      <c r="J314" s="23">
        <v>-91.736000000000004</v>
      </c>
      <c r="K314">
        <v>327410</v>
      </c>
      <c r="L314" t="s">
        <v>1404</v>
      </c>
      <c r="M314" t="s">
        <v>376</v>
      </c>
      <c r="N314" s="49">
        <v>513751.63400000002</v>
      </c>
      <c r="O314" s="49">
        <v>487620.72200000001</v>
      </c>
      <c r="P314" s="49">
        <v>423261.41</v>
      </c>
      <c r="Q314" s="49">
        <v>420090.34399999998</v>
      </c>
      <c r="R314" s="49">
        <v>407755.93</v>
      </c>
      <c r="S314" s="49">
        <v>502541.25199999998</v>
      </c>
      <c r="T314" s="49">
        <v>409862.91200000001</v>
      </c>
      <c r="U314" s="49">
        <v>435943.39</v>
      </c>
      <c r="V314" s="49">
        <v>475719.48</v>
      </c>
    </row>
    <row r="315" spans="1:22" x14ac:dyDescent="0.3">
      <c r="A315">
        <v>1006644</v>
      </c>
      <c r="B315" t="s">
        <v>2131</v>
      </c>
      <c r="C315" t="s">
        <v>2132</v>
      </c>
      <c r="D315" t="s">
        <v>2133</v>
      </c>
      <c r="E315" t="s">
        <v>303</v>
      </c>
      <c r="F315" t="s">
        <v>2134</v>
      </c>
      <c r="G315" t="s">
        <v>2135</v>
      </c>
      <c r="H315" t="s">
        <v>536</v>
      </c>
      <c r="I315" s="23">
        <v>30.060226</v>
      </c>
      <c r="J315" s="23">
        <v>-94.058976000000001</v>
      </c>
      <c r="K315">
        <v>325199</v>
      </c>
      <c r="L315" t="s">
        <v>28</v>
      </c>
      <c r="M315" t="s">
        <v>530</v>
      </c>
      <c r="N315" s="49">
        <v>55912.54</v>
      </c>
      <c r="O315" s="49">
        <v>51820.904000000002</v>
      </c>
      <c r="P315" s="49">
        <v>51704.656000000003</v>
      </c>
      <c r="Q315" s="49">
        <v>50389.46</v>
      </c>
      <c r="R315" s="49">
        <v>55007.491999999998</v>
      </c>
      <c r="S315" s="49">
        <v>62952.911999999997</v>
      </c>
      <c r="T315" s="49">
        <v>66584.800000000003</v>
      </c>
      <c r="U315" s="49">
        <v>53116.6</v>
      </c>
      <c r="V315" s="49">
        <v>90502.457999999999</v>
      </c>
    </row>
    <row r="316" spans="1:22" x14ac:dyDescent="0.3">
      <c r="A316">
        <v>1006797</v>
      </c>
      <c r="B316" t="s">
        <v>2136</v>
      </c>
      <c r="C316" t="s">
        <v>2137</v>
      </c>
      <c r="D316" t="s">
        <v>825</v>
      </c>
      <c r="E316" t="s">
        <v>303</v>
      </c>
      <c r="F316" t="s">
        <v>1413</v>
      </c>
      <c r="G316" t="s">
        <v>2138</v>
      </c>
      <c r="H316" t="s">
        <v>483</v>
      </c>
      <c r="I316" s="23">
        <v>29.625819</v>
      </c>
      <c r="J316" s="23">
        <v>-95.061592000000005</v>
      </c>
      <c r="K316">
        <v>325110</v>
      </c>
      <c r="L316" t="s">
        <v>28</v>
      </c>
      <c r="M316" t="s">
        <v>530</v>
      </c>
      <c r="N316" s="49">
        <v>82208.34</v>
      </c>
      <c r="O316" s="49">
        <v>80117.3</v>
      </c>
      <c r="P316" s="49">
        <v>56877.936000000002</v>
      </c>
      <c r="Q316" s="49">
        <v>55626.04</v>
      </c>
      <c r="R316" s="49">
        <v>58681.98</v>
      </c>
      <c r="S316" s="49">
        <v>60359.472000000002</v>
      </c>
      <c r="T316" s="49">
        <v>62800.864000000001</v>
      </c>
      <c r="U316" s="49">
        <v>56227.188000000002</v>
      </c>
      <c r="V316" s="49">
        <v>59617.775999999998</v>
      </c>
    </row>
    <row r="317" spans="1:22" x14ac:dyDescent="0.3">
      <c r="A317">
        <v>1005721</v>
      </c>
      <c r="B317" t="s">
        <v>2139</v>
      </c>
      <c r="C317" t="s">
        <v>2140</v>
      </c>
      <c r="D317" t="s">
        <v>2141</v>
      </c>
      <c r="E317" t="s">
        <v>311</v>
      </c>
      <c r="F317" t="s">
        <v>2142</v>
      </c>
      <c r="G317" t="s">
        <v>2143</v>
      </c>
      <c r="H317" t="s">
        <v>2144</v>
      </c>
      <c r="I317" s="23">
        <v>37.056699000000002</v>
      </c>
      <c r="J317" s="23">
        <v>-88.365727000000007</v>
      </c>
      <c r="K317">
        <v>325120</v>
      </c>
      <c r="L317" t="s">
        <v>403</v>
      </c>
      <c r="M317" t="s">
        <v>404</v>
      </c>
      <c r="N317" s="49">
        <v>910259.44400000002</v>
      </c>
      <c r="O317" s="49">
        <v>1033525.213</v>
      </c>
      <c r="P317" s="49">
        <v>1157267.9035</v>
      </c>
      <c r="Q317" s="49">
        <v>1191846.095</v>
      </c>
      <c r="R317" s="49">
        <v>1269471.9169999999</v>
      </c>
      <c r="S317" s="49">
        <v>1562988.392</v>
      </c>
      <c r="T317" s="49">
        <v>2712916.284</v>
      </c>
      <c r="U317" s="49">
        <v>3035446.6680000001</v>
      </c>
      <c r="V317" s="49">
        <v>2839391.2919999999</v>
      </c>
    </row>
    <row r="318" spans="1:22" x14ac:dyDescent="0.3">
      <c r="A318">
        <v>1006785</v>
      </c>
      <c r="B318" t="s">
        <v>2145</v>
      </c>
      <c r="C318" t="s">
        <v>2146</v>
      </c>
      <c r="D318" t="s">
        <v>2147</v>
      </c>
      <c r="E318" t="s">
        <v>447</v>
      </c>
      <c r="F318" t="s">
        <v>2148</v>
      </c>
      <c r="G318" t="s">
        <v>2149</v>
      </c>
      <c r="H318" t="s">
        <v>1104</v>
      </c>
      <c r="I318" s="23">
        <v>40.794800000000002</v>
      </c>
      <c r="J318" s="23">
        <v>-79.70017</v>
      </c>
      <c r="K318">
        <v>327310</v>
      </c>
      <c r="L318" t="s">
        <v>2095</v>
      </c>
      <c r="M318" t="s">
        <v>376</v>
      </c>
      <c r="N318" s="49">
        <v>192341.94</v>
      </c>
      <c r="O318" s="49">
        <v>161860.5</v>
      </c>
      <c r="P318" s="49">
        <v>181805.3</v>
      </c>
      <c r="Q318" s="49">
        <v>198624.9</v>
      </c>
      <c r="R318" s="49">
        <v>150925.5</v>
      </c>
      <c r="S318" s="49">
        <v>135075.42000000001</v>
      </c>
      <c r="T318" s="49">
        <v>155274.06</v>
      </c>
      <c r="U318" s="49">
        <v>159648.44</v>
      </c>
      <c r="V318" s="49">
        <v>126569.48</v>
      </c>
    </row>
    <row r="319" spans="1:22" x14ac:dyDescent="0.3">
      <c r="A319">
        <v>1003208</v>
      </c>
      <c r="B319" t="s">
        <v>2150</v>
      </c>
      <c r="C319" t="s">
        <v>2151</v>
      </c>
      <c r="D319" t="s">
        <v>2152</v>
      </c>
      <c r="E319" t="s">
        <v>447</v>
      </c>
      <c r="F319" t="s">
        <v>2153</v>
      </c>
      <c r="G319" t="s">
        <v>2154</v>
      </c>
      <c r="H319" t="s">
        <v>2057</v>
      </c>
      <c r="I319" s="23">
        <v>40.058599999999998</v>
      </c>
      <c r="J319" s="23">
        <v>-76.588449999999995</v>
      </c>
      <c r="K319">
        <v>339999</v>
      </c>
      <c r="L319" t="s">
        <v>28</v>
      </c>
      <c r="M319" t="s">
        <v>315</v>
      </c>
      <c r="N319" s="49">
        <v>69552.035999999993</v>
      </c>
      <c r="O319" s="49">
        <v>72242.327999999994</v>
      </c>
      <c r="P319" s="49">
        <v>72893.823999999993</v>
      </c>
      <c r="Q319" s="49">
        <v>76784.06</v>
      </c>
      <c r="R319" s="49">
        <v>72710.627999999997</v>
      </c>
      <c r="S319" s="49">
        <v>70805.584000000003</v>
      </c>
      <c r="T319" s="49">
        <v>73834.69</v>
      </c>
      <c r="U319" s="49">
        <v>69736.91</v>
      </c>
      <c r="V319" s="49">
        <v>62225.3</v>
      </c>
    </row>
    <row r="320" spans="1:22" x14ac:dyDescent="0.3">
      <c r="A320">
        <v>1002968</v>
      </c>
      <c r="B320" t="s">
        <v>2155</v>
      </c>
      <c r="C320" t="s">
        <v>2156</v>
      </c>
      <c r="D320" t="s">
        <v>2157</v>
      </c>
      <c r="E320" t="s">
        <v>468</v>
      </c>
      <c r="F320" t="s">
        <v>2158</v>
      </c>
      <c r="G320" t="s">
        <v>2159</v>
      </c>
      <c r="H320" t="s">
        <v>2160</v>
      </c>
      <c r="I320" s="23">
        <v>30.408670999999998</v>
      </c>
      <c r="J320" s="23">
        <v>-87.250164999999996</v>
      </c>
      <c r="K320">
        <v>339999</v>
      </c>
      <c r="L320" t="s">
        <v>28</v>
      </c>
      <c r="M320" t="s">
        <v>315</v>
      </c>
      <c r="N320" s="49">
        <v>28902.491999999998</v>
      </c>
      <c r="O320" s="49">
        <v>30819.583999999999</v>
      </c>
      <c r="P320" s="49">
        <v>32991.576000000001</v>
      </c>
      <c r="Q320" s="49">
        <v>31868.48</v>
      </c>
      <c r="R320" s="49">
        <v>31673.98</v>
      </c>
      <c r="S320" s="49">
        <v>34039.671999999999</v>
      </c>
      <c r="T320" s="49">
        <v>33336.023999999998</v>
      </c>
      <c r="U320" s="49">
        <v>33027.976000000002</v>
      </c>
      <c r="V320" s="49">
        <v>33602.444000000003</v>
      </c>
    </row>
    <row r="321" spans="1:22" x14ac:dyDescent="0.3">
      <c r="A321">
        <v>1003235</v>
      </c>
      <c r="B321" t="s">
        <v>2161</v>
      </c>
      <c r="C321" t="s">
        <v>2162</v>
      </c>
      <c r="D321" t="s">
        <v>2163</v>
      </c>
      <c r="E321" t="s">
        <v>2164</v>
      </c>
      <c r="F321" t="s">
        <v>2165</v>
      </c>
      <c r="G321" t="s">
        <v>2166</v>
      </c>
      <c r="H321" t="s">
        <v>1201</v>
      </c>
      <c r="I321" s="23">
        <v>45.844164999999997</v>
      </c>
      <c r="J321" s="23">
        <v>-122.817421</v>
      </c>
      <c r="K321">
        <v>339999</v>
      </c>
      <c r="L321" t="s">
        <v>28</v>
      </c>
      <c r="M321" t="s">
        <v>315</v>
      </c>
      <c r="R321" s="49">
        <v>18455.38</v>
      </c>
      <c r="S321" s="49">
        <v>20782.371999999999</v>
      </c>
      <c r="T321" s="49">
        <v>21277.48</v>
      </c>
      <c r="U321" s="49">
        <v>30906.633999999998</v>
      </c>
      <c r="V321" s="49">
        <v>34135.286</v>
      </c>
    </row>
    <row r="322" spans="1:22" x14ac:dyDescent="0.3">
      <c r="A322">
        <v>1002515</v>
      </c>
      <c r="B322" t="s">
        <v>2167</v>
      </c>
      <c r="C322" t="s">
        <v>2168</v>
      </c>
      <c r="D322" t="s">
        <v>2169</v>
      </c>
      <c r="E322" t="s">
        <v>339</v>
      </c>
      <c r="F322" t="s">
        <v>2170</v>
      </c>
      <c r="H322" t="s">
        <v>2171</v>
      </c>
      <c r="I322" s="23">
        <v>32.756399999999999</v>
      </c>
      <c r="J322" s="23">
        <v>-104.2111</v>
      </c>
      <c r="K322">
        <v>211130</v>
      </c>
      <c r="L322" t="s">
        <v>2172</v>
      </c>
      <c r="M322" t="s">
        <v>2173</v>
      </c>
      <c r="N322" s="49">
        <v>87568.538</v>
      </c>
      <c r="O322" s="49">
        <v>84506.288</v>
      </c>
      <c r="P322" s="49">
        <v>81312.953999999998</v>
      </c>
      <c r="Q322" s="49">
        <v>93394.372000000003</v>
      </c>
      <c r="R322" s="49">
        <v>108938.6599</v>
      </c>
      <c r="S322" s="49">
        <v>98033.127999999997</v>
      </c>
      <c r="T322" s="49">
        <v>112787.803</v>
      </c>
      <c r="U322" s="49">
        <v>113956.86</v>
      </c>
      <c r="V322" s="49">
        <v>110084.588</v>
      </c>
    </row>
    <row r="323" spans="1:22" x14ac:dyDescent="0.3">
      <c r="A323">
        <v>1002689</v>
      </c>
      <c r="B323" t="s">
        <v>2174</v>
      </c>
      <c r="C323" t="s">
        <v>2175</v>
      </c>
      <c r="D323" t="s">
        <v>2176</v>
      </c>
      <c r="E323" t="s">
        <v>323</v>
      </c>
      <c r="F323" t="s">
        <v>2177</v>
      </c>
      <c r="G323" t="s">
        <v>2178</v>
      </c>
      <c r="H323" t="s">
        <v>2179</v>
      </c>
      <c r="I323" s="23">
        <v>35.190469999999998</v>
      </c>
      <c r="J323" s="23">
        <v>-118.90983</v>
      </c>
      <c r="K323">
        <v>562212</v>
      </c>
      <c r="L323" t="s">
        <v>51</v>
      </c>
      <c r="M323" t="s">
        <v>307</v>
      </c>
      <c r="U323" s="49">
        <v>13607.75</v>
      </c>
      <c r="V323" s="49">
        <v>7425</v>
      </c>
    </row>
    <row r="324" spans="1:22" x14ac:dyDescent="0.3">
      <c r="A324">
        <v>1002494</v>
      </c>
      <c r="B324" t="s">
        <v>2180</v>
      </c>
      <c r="C324" t="s">
        <v>2181</v>
      </c>
      <c r="D324" t="s">
        <v>2182</v>
      </c>
      <c r="E324" t="s">
        <v>303</v>
      </c>
      <c r="F324" t="s">
        <v>2183</v>
      </c>
      <c r="G324" t="s">
        <v>2184</v>
      </c>
      <c r="H324" t="s">
        <v>2185</v>
      </c>
      <c r="I324" s="23">
        <v>35.284533000000003</v>
      </c>
      <c r="J324" s="23">
        <v>-101.730042</v>
      </c>
      <c r="K324">
        <v>331410</v>
      </c>
      <c r="L324" t="s">
        <v>28</v>
      </c>
      <c r="M324" t="s">
        <v>538</v>
      </c>
      <c r="N324" s="49">
        <v>49706.311999999998</v>
      </c>
      <c r="O324" s="49">
        <v>54598.144</v>
      </c>
      <c r="P324" s="49">
        <v>55119.991999999998</v>
      </c>
      <c r="Q324" s="49">
        <v>58931.627999999997</v>
      </c>
      <c r="R324" s="49">
        <v>59865.023999999998</v>
      </c>
      <c r="S324" s="49">
        <v>59677.576000000001</v>
      </c>
      <c r="T324" s="49">
        <v>60984.02</v>
      </c>
      <c r="U324" s="49">
        <v>59864.923999999999</v>
      </c>
      <c r="V324" s="49">
        <v>65568.952000000005</v>
      </c>
    </row>
    <row r="325" spans="1:22" x14ac:dyDescent="0.3">
      <c r="A325">
        <v>1002486</v>
      </c>
      <c r="B325" t="s">
        <v>2186</v>
      </c>
      <c r="C325" t="s">
        <v>2187</v>
      </c>
      <c r="D325" t="s">
        <v>2188</v>
      </c>
      <c r="E325" t="s">
        <v>1902</v>
      </c>
      <c r="F325" t="s">
        <v>2189</v>
      </c>
      <c r="G325" t="s">
        <v>2190</v>
      </c>
      <c r="H325" t="s">
        <v>2191</v>
      </c>
      <c r="I325" s="23">
        <v>33.003377999999998</v>
      </c>
      <c r="J325" s="23">
        <v>-110.77632</v>
      </c>
      <c r="K325">
        <v>331410</v>
      </c>
      <c r="L325" t="s">
        <v>28</v>
      </c>
      <c r="M325" t="s">
        <v>538</v>
      </c>
      <c r="N325" s="49">
        <v>42399.54</v>
      </c>
      <c r="O325" s="49">
        <v>48601.468000000001</v>
      </c>
      <c r="P325" s="49">
        <v>45314.98</v>
      </c>
      <c r="Q325" s="49">
        <v>52671.451999999997</v>
      </c>
      <c r="R325" s="49">
        <v>49819.712</v>
      </c>
      <c r="S325" s="49">
        <v>55420.892</v>
      </c>
      <c r="T325" s="49">
        <v>52374.351999999999</v>
      </c>
      <c r="U325" s="49">
        <v>59368.476000000002</v>
      </c>
      <c r="V325" s="49">
        <v>59748.423999999999</v>
      </c>
    </row>
    <row r="326" spans="1:22" x14ac:dyDescent="0.3">
      <c r="A326">
        <v>1002190</v>
      </c>
      <c r="B326" t="s">
        <v>2192</v>
      </c>
      <c r="C326" t="s">
        <v>2193</v>
      </c>
      <c r="D326" t="s">
        <v>2194</v>
      </c>
      <c r="E326" t="s">
        <v>303</v>
      </c>
      <c r="F326" t="s">
        <v>2195</v>
      </c>
      <c r="H326" t="s">
        <v>975</v>
      </c>
      <c r="I326" s="23">
        <v>29.256699999999999</v>
      </c>
      <c r="J326" s="23">
        <v>-95.214399999999998</v>
      </c>
      <c r="K326">
        <v>325199</v>
      </c>
      <c r="L326" t="s">
        <v>2196</v>
      </c>
      <c r="M326" t="s">
        <v>530</v>
      </c>
      <c r="N326" s="49">
        <v>632657.86399999994</v>
      </c>
      <c r="O326" s="49">
        <v>661603.32400000002</v>
      </c>
      <c r="P326" s="49">
        <v>573064.05200000003</v>
      </c>
      <c r="Q326" s="49">
        <v>586190.48400000005</v>
      </c>
      <c r="R326" s="49">
        <v>593016.96</v>
      </c>
      <c r="S326" s="49">
        <v>593225.78799999994</v>
      </c>
      <c r="T326" s="49">
        <v>594972.03</v>
      </c>
      <c r="U326" s="49">
        <v>603350.18000000005</v>
      </c>
      <c r="V326" s="49">
        <v>624388.57999999996</v>
      </c>
    </row>
    <row r="327" spans="1:22" x14ac:dyDescent="0.3">
      <c r="A327">
        <v>1003975</v>
      </c>
      <c r="B327" t="s">
        <v>2197</v>
      </c>
      <c r="C327" t="s">
        <v>2198</v>
      </c>
      <c r="D327" t="s">
        <v>2199</v>
      </c>
      <c r="E327" t="s">
        <v>954</v>
      </c>
      <c r="F327" t="s">
        <v>2200</v>
      </c>
      <c r="G327" t="s">
        <v>2201</v>
      </c>
      <c r="H327" t="s">
        <v>2202</v>
      </c>
      <c r="I327" s="23">
        <v>34.230600000000003</v>
      </c>
      <c r="J327" s="23">
        <v>-82.057760000000002</v>
      </c>
      <c r="K327">
        <v>325211</v>
      </c>
      <c r="L327" t="s">
        <v>28</v>
      </c>
      <c r="M327" t="s">
        <v>315</v>
      </c>
      <c r="N327" s="49">
        <v>46225.375999999997</v>
      </c>
      <c r="O327" s="49">
        <v>49586.512000000002</v>
      </c>
      <c r="P327" s="49">
        <v>49183.364000000001</v>
      </c>
      <c r="Q327" s="49">
        <v>48729.915999999997</v>
      </c>
      <c r="R327" s="49">
        <v>45037.58</v>
      </c>
      <c r="S327" s="49">
        <v>46215.675999999999</v>
      </c>
      <c r="T327" s="49">
        <v>48990.42</v>
      </c>
      <c r="U327" s="49">
        <v>48744.464</v>
      </c>
      <c r="V327" s="49">
        <v>47655.02</v>
      </c>
    </row>
    <row r="328" spans="1:22" x14ac:dyDescent="0.3">
      <c r="A328">
        <v>1006137</v>
      </c>
      <c r="B328" t="s">
        <v>2203</v>
      </c>
      <c r="C328" t="s">
        <v>2204</v>
      </c>
      <c r="D328" t="s">
        <v>2205</v>
      </c>
      <c r="E328" t="s">
        <v>1388</v>
      </c>
      <c r="F328" t="s">
        <v>2206</v>
      </c>
      <c r="G328" t="s">
        <v>2207</v>
      </c>
      <c r="H328" t="s">
        <v>2208</v>
      </c>
      <c r="I328" s="23">
        <v>42.790979999999998</v>
      </c>
      <c r="J328" s="23">
        <v>-112.25082</v>
      </c>
      <c r="K328">
        <v>327310</v>
      </c>
      <c r="L328" t="s">
        <v>28</v>
      </c>
      <c r="M328" t="s">
        <v>376</v>
      </c>
      <c r="U328" s="49">
        <v>194</v>
      </c>
      <c r="V328" s="49">
        <v>226</v>
      </c>
    </row>
    <row r="329" spans="1:22" x14ac:dyDescent="0.3">
      <c r="A329">
        <v>1002665</v>
      </c>
      <c r="B329" t="s">
        <v>2209</v>
      </c>
      <c r="C329" t="s">
        <v>2210</v>
      </c>
      <c r="D329" t="s">
        <v>2211</v>
      </c>
      <c r="E329" t="s">
        <v>542</v>
      </c>
      <c r="F329" t="s">
        <v>2212</v>
      </c>
      <c r="G329" t="s">
        <v>2213</v>
      </c>
      <c r="H329" t="s">
        <v>2214</v>
      </c>
      <c r="I329" s="23">
        <v>37.698785999999998</v>
      </c>
      <c r="J329" s="23">
        <v>-95.459748000000005</v>
      </c>
      <c r="K329">
        <v>327310</v>
      </c>
      <c r="L329" t="s">
        <v>2095</v>
      </c>
      <c r="M329" t="s">
        <v>376</v>
      </c>
      <c r="N329" s="49">
        <v>1009027.444</v>
      </c>
      <c r="O329" s="49">
        <v>1137222.564</v>
      </c>
      <c r="P329" s="49">
        <v>1114299.4040000001</v>
      </c>
      <c r="Q329" s="49">
        <v>1097697.1640000001</v>
      </c>
      <c r="R329" s="49">
        <v>1015317.564</v>
      </c>
      <c r="S329" s="49">
        <v>956918.62399999995</v>
      </c>
      <c r="T329" s="49">
        <v>788864.90399999998</v>
      </c>
      <c r="U329" s="49">
        <v>781679.58</v>
      </c>
      <c r="V329" s="49">
        <v>745429.29</v>
      </c>
    </row>
    <row r="330" spans="1:22" x14ac:dyDescent="0.3">
      <c r="A330">
        <v>1002421</v>
      </c>
      <c r="B330" t="s">
        <v>2215</v>
      </c>
      <c r="C330" t="s">
        <v>2216</v>
      </c>
      <c r="D330" t="s">
        <v>2217</v>
      </c>
      <c r="E330" t="s">
        <v>303</v>
      </c>
      <c r="F330" t="s">
        <v>2218</v>
      </c>
      <c r="G330" t="s">
        <v>2219</v>
      </c>
      <c r="H330" t="s">
        <v>2220</v>
      </c>
      <c r="I330" s="23">
        <v>32.519930000000002</v>
      </c>
      <c r="J330" s="23">
        <v>-97.006799999999998</v>
      </c>
      <c r="K330">
        <v>327310</v>
      </c>
      <c r="L330" t="s">
        <v>2095</v>
      </c>
      <c r="M330" t="s">
        <v>376</v>
      </c>
      <c r="N330" s="49">
        <v>690359.28799999994</v>
      </c>
      <c r="O330" s="49">
        <v>713634.06799999997</v>
      </c>
      <c r="P330" s="49">
        <v>674956.228</v>
      </c>
      <c r="Q330" s="49">
        <v>598198.18799999997</v>
      </c>
      <c r="R330" s="49">
        <v>576068.69999999995</v>
      </c>
      <c r="S330" s="49">
        <v>562651.38399999996</v>
      </c>
      <c r="T330" s="49">
        <v>1368052.8</v>
      </c>
      <c r="U330" s="49">
        <v>924087.4</v>
      </c>
      <c r="V330" s="49">
        <v>875515.6</v>
      </c>
    </row>
    <row r="331" spans="1:22" x14ac:dyDescent="0.3">
      <c r="A331">
        <v>1002527</v>
      </c>
      <c r="B331" t="s">
        <v>2221</v>
      </c>
      <c r="C331" t="s">
        <v>2222</v>
      </c>
      <c r="D331" t="s">
        <v>2223</v>
      </c>
      <c r="E331" t="s">
        <v>2164</v>
      </c>
      <c r="F331" t="s">
        <v>2224</v>
      </c>
      <c r="G331" t="s">
        <v>2225</v>
      </c>
      <c r="H331" t="s">
        <v>2226</v>
      </c>
      <c r="I331" s="23">
        <v>44.5428</v>
      </c>
      <c r="J331" s="23">
        <v>-117.4218</v>
      </c>
      <c r="K331">
        <v>327310</v>
      </c>
      <c r="L331" t="s">
        <v>2095</v>
      </c>
      <c r="M331" t="s">
        <v>376</v>
      </c>
      <c r="N331" s="49">
        <v>692998.07</v>
      </c>
      <c r="O331" s="49">
        <v>713769.92</v>
      </c>
      <c r="P331" s="49">
        <v>715805.52</v>
      </c>
      <c r="Q331" s="49">
        <v>571087.59</v>
      </c>
      <c r="R331" s="49">
        <v>715119.18</v>
      </c>
      <c r="S331" s="49">
        <v>696286.67</v>
      </c>
      <c r="T331" s="49">
        <v>491868.24400000001</v>
      </c>
      <c r="U331" s="49">
        <v>453138.25</v>
      </c>
      <c r="V331" s="49">
        <v>461532.18</v>
      </c>
    </row>
    <row r="332" spans="1:22" x14ac:dyDescent="0.3">
      <c r="A332">
        <v>1007552</v>
      </c>
      <c r="B332" t="s">
        <v>2227</v>
      </c>
      <c r="C332" t="s">
        <v>2228</v>
      </c>
      <c r="D332" t="s">
        <v>1510</v>
      </c>
      <c r="E332" t="s">
        <v>922</v>
      </c>
      <c r="F332" t="s">
        <v>2229</v>
      </c>
      <c r="G332" t="s">
        <v>2230</v>
      </c>
      <c r="H332" t="s">
        <v>2231</v>
      </c>
      <c r="I332" s="23">
        <v>41.005564999999997</v>
      </c>
      <c r="J332" s="23">
        <v>-96.154916999999998</v>
      </c>
      <c r="K332">
        <v>327310</v>
      </c>
      <c r="L332" t="s">
        <v>2095</v>
      </c>
      <c r="M332" t="s">
        <v>376</v>
      </c>
      <c r="N332" s="49">
        <v>604769.04599999997</v>
      </c>
      <c r="O332" s="49">
        <v>722383.24399999995</v>
      </c>
      <c r="P332" s="49">
        <v>711186.424</v>
      </c>
      <c r="Q332" s="49">
        <v>703851.37600000005</v>
      </c>
      <c r="R332" s="49">
        <v>741354.97199999995</v>
      </c>
      <c r="S332" s="49">
        <v>819225.46799999999</v>
      </c>
      <c r="T332" s="49">
        <v>654563.1</v>
      </c>
      <c r="U332" s="49">
        <v>678085.01</v>
      </c>
      <c r="V332" s="49">
        <v>805528.52</v>
      </c>
    </row>
    <row r="333" spans="1:22" x14ac:dyDescent="0.3">
      <c r="A333">
        <v>1002531</v>
      </c>
      <c r="B333" t="s">
        <v>2232</v>
      </c>
      <c r="C333" t="s">
        <v>2233</v>
      </c>
      <c r="D333" t="s">
        <v>2234</v>
      </c>
      <c r="E333" t="s">
        <v>2235</v>
      </c>
      <c r="F333" t="s">
        <v>2236</v>
      </c>
      <c r="G333" t="s">
        <v>2237</v>
      </c>
      <c r="H333" t="s">
        <v>536</v>
      </c>
      <c r="I333" s="23">
        <v>46.54448</v>
      </c>
      <c r="J333" s="23">
        <v>-111.92062</v>
      </c>
      <c r="K333">
        <v>327310</v>
      </c>
      <c r="L333" t="s">
        <v>2095</v>
      </c>
      <c r="M333" t="s">
        <v>376</v>
      </c>
      <c r="N333" s="49">
        <v>301601.37</v>
      </c>
      <c r="O333" s="49">
        <v>301516.49800000002</v>
      </c>
      <c r="P333" s="49">
        <v>281874.03000000003</v>
      </c>
      <c r="Q333" s="49">
        <v>309558.68599999999</v>
      </c>
      <c r="R333" s="49">
        <v>338101.636</v>
      </c>
      <c r="S333" s="49">
        <v>271046.462</v>
      </c>
      <c r="T333" s="49">
        <v>333805.50400000002</v>
      </c>
      <c r="U333" s="49">
        <v>279845.50199999998</v>
      </c>
      <c r="V333" s="49">
        <v>226547.06400000001</v>
      </c>
    </row>
    <row r="334" spans="1:22" x14ac:dyDescent="0.3">
      <c r="A334">
        <v>1002537</v>
      </c>
      <c r="B334" t="s">
        <v>2238</v>
      </c>
      <c r="C334" t="s">
        <v>2239</v>
      </c>
      <c r="D334" t="s">
        <v>2240</v>
      </c>
      <c r="E334" t="s">
        <v>946</v>
      </c>
      <c r="F334" t="s">
        <v>2241</v>
      </c>
      <c r="G334" t="s">
        <v>2242</v>
      </c>
      <c r="H334" t="s">
        <v>2243</v>
      </c>
      <c r="I334" s="23">
        <v>47.567990000000002</v>
      </c>
      <c r="J334" s="23">
        <v>-122.34255</v>
      </c>
      <c r="K334">
        <v>327310</v>
      </c>
      <c r="L334" t="s">
        <v>34</v>
      </c>
      <c r="M334" t="s">
        <v>376</v>
      </c>
      <c r="N334" s="49">
        <v>366012.61</v>
      </c>
      <c r="O334" s="49">
        <v>362562.57</v>
      </c>
      <c r="P334" s="49">
        <v>355512.86800000002</v>
      </c>
      <c r="Q334" s="49">
        <v>383836.158</v>
      </c>
      <c r="R334" s="49">
        <v>495030.00199999998</v>
      </c>
      <c r="S334" s="49">
        <v>522981.72</v>
      </c>
      <c r="T334" s="49">
        <v>354807.554</v>
      </c>
      <c r="U334" s="49">
        <v>305297.84999999998</v>
      </c>
      <c r="V334" s="49">
        <v>311932.2</v>
      </c>
    </row>
    <row r="335" spans="1:22" x14ac:dyDescent="0.3">
      <c r="A335">
        <v>1007606</v>
      </c>
      <c r="B335" t="s">
        <v>2244</v>
      </c>
      <c r="C335" t="s">
        <v>2245</v>
      </c>
      <c r="D335" t="s">
        <v>2246</v>
      </c>
      <c r="E335" t="s">
        <v>422</v>
      </c>
      <c r="F335" t="s">
        <v>2247</v>
      </c>
      <c r="G335" t="s">
        <v>2248</v>
      </c>
      <c r="H335" t="s">
        <v>2249</v>
      </c>
      <c r="I335" s="23">
        <v>33.693600000000004</v>
      </c>
      <c r="J335" s="23">
        <v>-94.416600000000003</v>
      </c>
      <c r="K335">
        <v>327310</v>
      </c>
      <c r="L335" t="s">
        <v>2095</v>
      </c>
      <c r="M335" t="s">
        <v>376</v>
      </c>
      <c r="N335" s="49">
        <v>916250.41200000001</v>
      </c>
      <c r="O335" s="49">
        <v>944440.49</v>
      </c>
      <c r="P335" s="49">
        <v>749175.14599999995</v>
      </c>
      <c r="Q335" s="49">
        <v>897851.89800000004</v>
      </c>
      <c r="R335" s="49">
        <v>900421.38800000004</v>
      </c>
      <c r="S335" s="49">
        <v>791140.03599999996</v>
      </c>
      <c r="T335" s="49">
        <v>645468.54399999999</v>
      </c>
      <c r="U335" s="49">
        <v>531702.68999999994</v>
      </c>
      <c r="V335" s="49">
        <v>599658.18999999994</v>
      </c>
    </row>
    <row r="336" spans="1:22" x14ac:dyDescent="0.3">
      <c r="A336">
        <v>1002479</v>
      </c>
      <c r="B336" t="s">
        <v>2250</v>
      </c>
      <c r="C336" t="s">
        <v>2251</v>
      </c>
      <c r="D336" t="s">
        <v>2252</v>
      </c>
      <c r="E336" t="s">
        <v>1418</v>
      </c>
      <c r="F336" t="s">
        <v>2253</v>
      </c>
      <c r="G336" t="s">
        <v>2254</v>
      </c>
      <c r="H336" t="s">
        <v>2255</v>
      </c>
      <c r="I336" s="23">
        <v>34.735908000000002</v>
      </c>
      <c r="J336" s="23">
        <v>-96.106025000000002</v>
      </c>
      <c r="K336">
        <v>486210</v>
      </c>
      <c r="L336" t="s">
        <v>28</v>
      </c>
      <c r="M336" t="s">
        <v>102</v>
      </c>
      <c r="R336" s="49">
        <v>21829.867999999999</v>
      </c>
      <c r="S336" s="49">
        <v>23089.164000000001</v>
      </c>
      <c r="T336" s="49">
        <v>26419.599999999999</v>
      </c>
      <c r="U336" s="49">
        <v>24636.907999999999</v>
      </c>
      <c r="V336" s="49">
        <v>25196.756000000001</v>
      </c>
    </row>
    <row r="337" spans="1:22" x14ac:dyDescent="0.3">
      <c r="A337">
        <v>1003496</v>
      </c>
      <c r="B337" t="s">
        <v>2256</v>
      </c>
      <c r="C337" t="s">
        <v>2257</v>
      </c>
      <c r="D337" t="s">
        <v>2258</v>
      </c>
      <c r="E337" t="s">
        <v>435</v>
      </c>
      <c r="F337" t="s">
        <v>2259</v>
      </c>
      <c r="G337" t="s">
        <v>2260</v>
      </c>
      <c r="H337" t="s">
        <v>2261</v>
      </c>
      <c r="I337" s="23">
        <v>38.636389999999999</v>
      </c>
      <c r="J337" s="23">
        <v>-90.181079999999994</v>
      </c>
      <c r="K337">
        <v>221330</v>
      </c>
      <c r="L337" t="s">
        <v>28</v>
      </c>
      <c r="M337" t="s">
        <v>336</v>
      </c>
      <c r="O337" s="49">
        <v>69010.34</v>
      </c>
      <c r="P337" s="49">
        <v>54069.044000000002</v>
      </c>
      <c r="Q337" s="49">
        <v>49957.411999999997</v>
      </c>
      <c r="R337" s="49">
        <v>52992</v>
      </c>
      <c r="S337" s="49">
        <v>66643.448000000004</v>
      </c>
      <c r="T337" s="49">
        <v>68416.343999999997</v>
      </c>
      <c r="U337" s="49">
        <v>68090.296000000002</v>
      </c>
      <c r="V337" s="49">
        <v>70545.94</v>
      </c>
    </row>
    <row r="338" spans="1:22" x14ac:dyDescent="0.3">
      <c r="A338">
        <v>1004576</v>
      </c>
      <c r="B338" t="s">
        <v>2262</v>
      </c>
      <c r="C338" t="s">
        <v>2263</v>
      </c>
      <c r="D338" t="s">
        <v>2264</v>
      </c>
      <c r="E338" t="s">
        <v>331</v>
      </c>
      <c r="F338" t="s">
        <v>2265</v>
      </c>
      <c r="G338" t="s">
        <v>2266</v>
      </c>
      <c r="H338" t="s">
        <v>2267</v>
      </c>
      <c r="I338" s="23">
        <v>40.782499999999999</v>
      </c>
      <c r="J338" s="23">
        <v>-73.8964</v>
      </c>
      <c r="K338">
        <v>221112</v>
      </c>
      <c r="L338" t="s">
        <v>30</v>
      </c>
      <c r="M338" t="s">
        <v>336</v>
      </c>
      <c r="N338" s="49">
        <v>2452393.4040000001</v>
      </c>
      <c r="O338" s="49">
        <v>2584176.432</v>
      </c>
      <c r="P338" s="49">
        <v>2311839.5</v>
      </c>
      <c r="Q338" s="49">
        <v>2461776.6740000001</v>
      </c>
      <c r="R338" s="49">
        <v>2643761.7179999999</v>
      </c>
      <c r="S338" s="49">
        <v>2570291.69</v>
      </c>
      <c r="T338" s="49">
        <v>2274035.84</v>
      </c>
      <c r="U338" s="49">
        <v>2585286.852</v>
      </c>
      <c r="V338" s="49">
        <v>1887637.568</v>
      </c>
    </row>
    <row r="339" spans="1:22" x14ac:dyDescent="0.3">
      <c r="A339">
        <v>1007800</v>
      </c>
      <c r="B339" t="s">
        <v>2268</v>
      </c>
      <c r="C339" t="s">
        <v>2269</v>
      </c>
      <c r="D339" t="s">
        <v>2270</v>
      </c>
      <c r="E339" t="s">
        <v>303</v>
      </c>
      <c r="F339" t="s">
        <v>2271</v>
      </c>
      <c r="G339" t="s">
        <v>2272</v>
      </c>
      <c r="H339" t="s">
        <v>483</v>
      </c>
      <c r="I339" s="23">
        <v>29.951350000000001</v>
      </c>
      <c r="J339" s="23">
        <v>-95.249660000000006</v>
      </c>
      <c r="K339">
        <v>562212</v>
      </c>
      <c r="L339" t="s">
        <v>51</v>
      </c>
      <c r="M339" t="s">
        <v>307</v>
      </c>
      <c r="N339" s="49">
        <v>298721.75</v>
      </c>
      <c r="O339" s="49">
        <v>325955.5</v>
      </c>
      <c r="P339" s="49">
        <v>318666.5</v>
      </c>
      <c r="Q339" s="49">
        <v>247960</v>
      </c>
      <c r="R339" s="49">
        <v>306673.5</v>
      </c>
      <c r="S339" s="49">
        <v>212940.25</v>
      </c>
      <c r="T339" s="49">
        <v>181532.75</v>
      </c>
      <c r="U339" s="49">
        <v>224095.67087500001</v>
      </c>
      <c r="V339" s="49">
        <v>252783.56700000001</v>
      </c>
    </row>
    <row r="340" spans="1:22" x14ac:dyDescent="0.3">
      <c r="A340">
        <v>1006056</v>
      </c>
      <c r="B340" t="s">
        <v>2273</v>
      </c>
      <c r="C340" t="s">
        <v>2274</v>
      </c>
      <c r="D340" t="s">
        <v>2275</v>
      </c>
      <c r="E340" t="s">
        <v>690</v>
      </c>
      <c r="F340" t="s">
        <v>2276</v>
      </c>
      <c r="G340" t="s">
        <v>2277</v>
      </c>
      <c r="H340" t="s">
        <v>2278</v>
      </c>
      <c r="I340" s="23">
        <v>33.925699999999999</v>
      </c>
      <c r="J340" s="23">
        <v>-83.263400000000004</v>
      </c>
      <c r="K340">
        <v>562212</v>
      </c>
      <c r="L340" t="s">
        <v>51</v>
      </c>
      <c r="M340" t="s">
        <v>307</v>
      </c>
      <c r="N340" s="49">
        <v>59109.5</v>
      </c>
      <c r="O340" s="49">
        <v>58354.25</v>
      </c>
      <c r="P340" s="49">
        <v>51977.25</v>
      </c>
      <c r="Q340" s="49">
        <v>49907</v>
      </c>
      <c r="R340" s="49">
        <v>51762.75</v>
      </c>
      <c r="S340" s="49">
        <v>34530.75</v>
      </c>
      <c r="T340" s="49">
        <v>68630.75</v>
      </c>
      <c r="U340" s="49">
        <v>48893</v>
      </c>
      <c r="V340" s="49">
        <v>85751.25</v>
      </c>
    </row>
    <row r="341" spans="1:22" x14ac:dyDescent="0.3">
      <c r="A341">
        <v>1006778</v>
      </c>
      <c r="B341" t="s">
        <v>2279</v>
      </c>
      <c r="C341" t="s">
        <v>2280</v>
      </c>
      <c r="D341" t="s">
        <v>2281</v>
      </c>
      <c r="E341" t="s">
        <v>441</v>
      </c>
      <c r="F341" t="s">
        <v>2282</v>
      </c>
      <c r="G341" t="s">
        <v>2283</v>
      </c>
      <c r="H341" t="s">
        <v>2284</v>
      </c>
      <c r="I341" s="23">
        <v>34.985480000000003</v>
      </c>
      <c r="J341" s="23">
        <v>-80.517139</v>
      </c>
      <c r="K341">
        <v>331492</v>
      </c>
      <c r="L341" t="s">
        <v>28</v>
      </c>
      <c r="M341" t="s">
        <v>538</v>
      </c>
      <c r="N341" s="49">
        <v>61825.2</v>
      </c>
      <c r="O341" s="49">
        <v>62014.052000000003</v>
      </c>
      <c r="P341" s="49">
        <v>61558.802000000003</v>
      </c>
      <c r="Q341" s="49">
        <v>59027.71</v>
      </c>
      <c r="R341" s="49">
        <v>58378.767999999996</v>
      </c>
      <c r="S341" s="49">
        <v>62650.851999999999</v>
      </c>
      <c r="T341" s="49">
        <v>57878.517999999996</v>
      </c>
      <c r="U341" s="49">
        <v>59914.21</v>
      </c>
      <c r="V341" s="49">
        <v>62138.646000000001</v>
      </c>
    </row>
    <row r="342" spans="1:22" x14ac:dyDescent="0.3">
      <c r="A342">
        <v>1005442</v>
      </c>
      <c r="B342" t="s">
        <v>2285</v>
      </c>
      <c r="C342" t="s">
        <v>2286</v>
      </c>
      <c r="D342" t="s">
        <v>2287</v>
      </c>
      <c r="E342" t="s">
        <v>393</v>
      </c>
      <c r="F342" t="s">
        <v>2288</v>
      </c>
      <c r="G342" t="s">
        <v>2289</v>
      </c>
      <c r="H342" t="s">
        <v>2290</v>
      </c>
      <c r="I342" s="23">
        <v>42.947167</v>
      </c>
      <c r="J342" s="23">
        <v>-87.861500000000007</v>
      </c>
      <c r="K342">
        <v>332112</v>
      </c>
      <c r="L342" t="s">
        <v>28</v>
      </c>
      <c r="M342" t="s">
        <v>315</v>
      </c>
      <c r="N342" s="49">
        <v>64515.608</v>
      </c>
      <c r="O342" s="49">
        <v>63727.46</v>
      </c>
      <c r="P342" s="49">
        <v>52931.9</v>
      </c>
      <c r="Q342" s="49">
        <v>47383.771999999997</v>
      </c>
      <c r="R342" s="49">
        <v>54771.044000000002</v>
      </c>
      <c r="S342" s="49">
        <v>58726.527999999998</v>
      </c>
      <c r="T342" s="49">
        <v>59712.175999999999</v>
      </c>
      <c r="U342" s="49">
        <v>67156.695999999996</v>
      </c>
      <c r="V342" s="49">
        <v>66937.748000000007</v>
      </c>
    </row>
    <row r="343" spans="1:22" x14ac:dyDescent="0.3">
      <c r="A343">
        <v>1002571</v>
      </c>
      <c r="B343" t="s">
        <v>2291</v>
      </c>
      <c r="C343" t="s">
        <v>2292</v>
      </c>
      <c r="D343" t="s">
        <v>2293</v>
      </c>
      <c r="E343" t="s">
        <v>2294</v>
      </c>
      <c r="F343" t="s">
        <v>2295</v>
      </c>
      <c r="G343" t="s">
        <v>2296</v>
      </c>
      <c r="H343" t="s">
        <v>2297</v>
      </c>
      <c r="I343" s="23">
        <v>41.679000000000002</v>
      </c>
      <c r="J343" s="23">
        <v>-112.432</v>
      </c>
      <c r="K343">
        <v>336415</v>
      </c>
      <c r="L343" t="s">
        <v>28</v>
      </c>
      <c r="M343" t="s">
        <v>315</v>
      </c>
      <c r="N343" s="49">
        <v>50173.245999999999</v>
      </c>
      <c r="O343" s="49">
        <v>46413.421999999999</v>
      </c>
      <c r="P343" s="49">
        <v>45625.923999999999</v>
      </c>
      <c r="Q343" s="49">
        <v>41120.004000000001</v>
      </c>
      <c r="R343" s="49">
        <v>33530.987999999998</v>
      </c>
      <c r="S343" s="49">
        <v>41307.137999999999</v>
      </c>
      <c r="T343" s="49">
        <v>43074.688000000002</v>
      </c>
      <c r="U343" s="49">
        <v>40819.347999999998</v>
      </c>
      <c r="V343" s="49">
        <v>39323.493999999999</v>
      </c>
    </row>
    <row r="344" spans="1:22" x14ac:dyDescent="0.3">
      <c r="A344">
        <v>1002570</v>
      </c>
      <c r="B344" t="s">
        <v>2298</v>
      </c>
      <c r="C344" t="s">
        <v>2292</v>
      </c>
      <c r="D344" t="s">
        <v>2299</v>
      </c>
      <c r="E344" t="s">
        <v>2294</v>
      </c>
      <c r="F344" t="s">
        <v>2300</v>
      </c>
      <c r="G344" t="s">
        <v>2301</v>
      </c>
      <c r="H344" t="s">
        <v>2302</v>
      </c>
      <c r="I344" s="23">
        <v>40.668292999999998</v>
      </c>
      <c r="J344" s="23">
        <v>-112.091903</v>
      </c>
      <c r="K344">
        <v>336415</v>
      </c>
      <c r="L344" t="s">
        <v>28</v>
      </c>
      <c r="M344" t="s">
        <v>315</v>
      </c>
      <c r="O344" s="49">
        <v>14851.044</v>
      </c>
      <c r="P344" s="49">
        <v>13429.5</v>
      </c>
      <c r="Q344" s="49">
        <v>16938.936000000002</v>
      </c>
      <c r="R344" s="49">
        <v>13082.2</v>
      </c>
      <c r="S344" s="49">
        <v>18442.38</v>
      </c>
      <c r="T344" s="49">
        <v>29356.14</v>
      </c>
      <c r="U344" s="49">
        <v>27469.495999999999</v>
      </c>
      <c r="V344" s="49">
        <v>25733.101999999999</v>
      </c>
    </row>
    <row r="345" spans="1:22" x14ac:dyDescent="0.3">
      <c r="A345">
        <v>1003772</v>
      </c>
      <c r="B345" t="s">
        <v>2303</v>
      </c>
      <c r="C345" t="s">
        <v>2304</v>
      </c>
      <c r="D345" t="s">
        <v>480</v>
      </c>
      <c r="E345" t="s">
        <v>303</v>
      </c>
      <c r="F345" t="s">
        <v>2305</v>
      </c>
      <c r="G345" t="s">
        <v>2306</v>
      </c>
      <c r="H345" t="s">
        <v>483</v>
      </c>
      <c r="I345" s="23">
        <v>29.745799999999999</v>
      </c>
      <c r="J345" s="23">
        <v>-95.337500000000006</v>
      </c>
      <c r="K345">
        <v>311920</v>
      </c>
      <c r="L345" t="s">
        <v>28</v>
      </c>
      <c r="M345" t="s">
        <v>315</v>
      </c>
      <c r="O345" s="49">
        <v>14399.39</v>
      </c>
      <c r="P345" s="49">
        <v>23063.776000000002</v>
      </c>
      <c r="Q345" s="49">
        <v>26597.342000000001</v>
      </c>
      <c r="R345" s="49">
        <v>26500.142</v>
      </c>
      <c r="S345" s="49">
        <v>38369.228000000003</v>
      </c>
      <c r="T345" s="49">
        <v>39164.487999999998</v>
      </c>
      <c r="U345" s="49">
        <v>38816.025999999998</v>
      </c>
      <c r="V345" s="49">
        <v>39245.264000000003</v>
      </c>
    </row>
    <row r="346" spans="1:22" x14ac:dyDescent="0.3">
      <c r="A346">
        <v>1001858</v>
      </c>
      <c r="B346" t="s">
        <v>2307</v>
      </c>
      <c r="C346" t="s">
        <v>2308</v>
      </c>
      <c r="D346" t="s">
        <v>2309</v>
      </c>
      <c r="E346" t="s">
        <v>1663</v>
      </c>
      <c r="F346" t="s">
        <v>2310</v>
      </c>
      <c r="G346" t="s">
        <v>2311</v>
      </c>
      <c r="H346" t="s">
        <v>2312</v>
      </c>
      <c r="I346" s="23">
        <v>39.416530000000002</v>
      </c>
      <c r="J346" s="23">
        <v>-74.540360000000007</v>
      </c>
      <c r="K346">
        <v>562212</v>
      </c>
      <c r="L346" t="s">
        <v>355</v>
      </c>
      <c r="M346" t="s">
        <v>307</v>
      </c>
      <c r="N346" s="49">
        <v>53852.4</v>
      </c>
      <c r="O346" s="49">
        <v>43933.95</v>
      </c>
      <c r="P346" s="49">
        <v>38092.400000000001</v>
      </c>
      <c r="Q346" s="49">
        <v>30659.85</v>
      </c>
      <c r="R346" s="49">
        <v>30441.998</v>
      </c>
      <c r="S346" s="49">
        <v>18451.698</v>
      </c>
      <c r="T346" s="49">
        <v>52598.347999999998</v>
      </c>
      <c r="U346" s="49">
        <v>36428.400000000001</v>
      </c>
      <c r="V346" s="49">
        <v>57903.097999999998</v>
      </c>
    </row>
    <row r="347" spans="1:22" x14ac:dyDescent="0.3">
      <c r="A347">
        <v>1003826</v>
      </c>
      <c r="B347" t="s">
        <v>2313</v>
      </c>
      <c r="C347" t="s">
        <v>2314</v>
      </c>
      <c r="D347" t="s">
        <v>2315</v>
      </c>
      <c r="E347" t="s">
        <v>793</v>
      </c>
      <c r="F347" t="s">
        <v>2316</v>
      </c>
      <c r="G347" t="s">
        <v>2317</v>
      </c>
      <c r="H347" t="s">
        <v>2318</v>
      </c>
      <c r="I347" s="23">
        <v>37.061278999999999</v>
      </c>
      <c r="J347" s="23">
        <v>-77.177105999999995</v>
      </c>
      <c r="K347">
        <v>562212</v>
      </c>
      <c r="L347" t="s">
        <v>355</v>
      </c>
      <c r="M347" t="s">
        <v>307</v>
      </c>
      <c r="N347" s="49">
        <v>184946.64799999999</v>
      </c>
      <c r="O347" s="49">
        <v>142977.89799999999</v>
      </c>
      <c r="P347" s="49">
        <v>133374.14000000001</v>
      </c>
      <c r="Q347" s="49">
        <v>61221.175999999999</v>
      </c>
      <c r="R347" s="49">
        <v>100462.78200000001</v>
      </c>
      <c r="S347" s="49">
        <v>194764.85</v>
      </c>
      <c r="T347" s="49">
        <v>213177.64199999999</v>
      </c>
      <c r="U347" s="49">
        <v>173364.53256299999</v>
      </c>
      <c r="V347" s="49">
        <v>132494.677</v>
      </c>
    </row>
    <row r="348" spans="1:22" x14ac:dyDescent="0.3">
      <c r="A348">
        <v>1003034</v>
      </c>
      <c r="B348" t="s">
        <v>2319</v>
      </c>
      <c r="C348" t="s">
        <v>2320</v>
      </c>
      <c r="D348" t="s">
        <v>2321</v>
      </c>
      <c r="E348" t="s">
        <v>331</v>
      </c>
      <c r="F348" t="s">
        <v>2322</v>
      </c>
      <c r="G348" t="s">
        <v>2323</v>
      </c>
      <c r="H348" t="s">
        <v>2324</v>
      </c>
      <c r="I348" s="23">
        <v>42.951487</v>
      </c>
      <c r="J348" s="23">
        <v>-76.586758000000003</v>
      </c>
      <c r="K348">
        <v>562212</v>
      </c>
      <c r="L348" t="s">
        <v>355</v>
      </c>
      <c r="M348" t="s">
        <v>307</v>
      </c>
      <c r="N348" s="49">
        <v>3646.596</v>
      </c>
      <c r="O348" s="49">
        <v>5680.2479999999996</v>
      </c>
      <c r="P348" s="49">
        <v>6877.1480000000001</v>
      </c>
      <c r="Q348" s="49">
        <v>5552.1040000000003</v>
      </c>
      <c r="R348" s="49">
        <v>7019.598</v>
      </c>
      <c r="S348" s="49">
        <v>8554.5779999999995</v>
      </c>
      <c r="T348" s="49">
        <v>7419.4480000000003</v>
      </c>
      <c r="U348" s="49">
        <v>6236.3</v>
      </c>
      <c r="V348" s="49">
        <v>9444.25</v>
      </c>
    </row>
    <row r="349" spans="1:22" x14ac:dyDescent="0.3">
      <c r="A349">
        <v>1005000</v>
      </c>
      <c r="B349" t="s">
        <v>2325</v>
      </c>
      <c r="C349" t="s">
        <v>2326</v>
      </c>
      <c r="D349" t="s">
        <v>2327</v>
      </c>
      <c r="E349" t="s">
        <v>311</v>
      </c>
      <c r="F349" t="s">
        <v>2328</v>
      </c>
      <c r="G349" t="s">
        <v>2329</v>
      </c>
      <c r="H349" t="s">
        <v>2330</v>
      </c>
      <c r="I349" s="23">
        <v>37.808762000000002</v>
      </c>
      <c r="J349" s="23">
        <v>-87.632861000000005</v>
      </c>
      <c r="K349">
        <v>331314</v>
      </c>
      <c r="L349" t="s">
        <v>28</v>
      </c>
      <c r="M349" t="s">
        <v>538</v>
      </c>
      <c r="N349" s="49">
        <v>51941.404000000002</v>
      </c>
      <c r="O349" s="49">
        <v>48901.516000000003</v>
      </c>
      <c r="P349" s="49">
        <v>47856.82</v>
      </c>
      <c r="Q349" s="49">
        <v>47923.62</v>
      </c>
      <c r="R349" s="49">
        <v>43954.284</v>
      </c>
      <c r="S349" s="49">
        <v>45900.328000000001</v>
      </c>
      <c r="T349" s="49">
        <v>43893.483999999997</v>
      </c>
      <c r="U349" s="49">
        <v>39765.4</v>
      </c>
      <c r="V349" s="49">
        <v>38602.303999999996</v>
      </c>
    </row>
    <row r="350" spans="1:22" x14ac:dyDescent="0.3">
      <c r="A350">
        <v>1006344</v>
      </c>
      <c r="B350" t="s">
        <v>2331</v>
      </c>
      <c r="C350" t="s">
        <v>2332</v>
      </c>
      <c r="D350" t="s">
        <v>2333</v>
      </c>
      <c r="E350" t="s">
        <v>793</v>
      </c>
      <c r="F350" t="s">
        <v>2334</v>
      </c>
      <c r="G350" t="s">
        <v>2335</v>
      </c>
      <c r="H350" t="s">
        <v>2336</v>
      </c>
      <c r="I350" s="23">
        <v>38.078099999999999</v>
      </c>
      <c r="J350" s="23">
        <v>-79.063500000000005</v>
      </c>
      <c r="K350">
        <v>562212</v>
      </c>
      <c r="L350" t="s">
        <v>355</v>
      </c>
      <c r="M350" t="s">
        <v>307</v>
      </c>
      <c r="N350" s="49">
        <v>113266.45</v>
      </c>
      <c r="O350" s="49">
        <v>110252.25</v>
      </c>
      <c r="P350" s="49">
        <v>107372.05</v>
      </c>
      <c r="Q350" s="49">
        <v>104792</v>
      </c>
      <c r="R350" s="49">
        <v>102457.9</v>
      </c>
      <c r="S350" s="49">
        <v>100418</v>
      </c>
      <c r="T350" s="49">
        <v>98257.994000000006</v>
      </c>
      <c r="U350" s="49">
        <v>96147.25</v>
      </c>
      <c r="V350" s="49">
        <v>94204.75</v>
      </c>
    </row>
    <row r="351" spans="1:22" x14ac:dyDescent="0.3">
      <c r="A351">
        <v>1005945</v>
      </c>
      <c r="B351" t="s">
        <v>2337</v>
      </c>
      <c r="C351" t="s">
        <v>2338</v>
      </c>
      <c r="D351" t="s">
        <v>2339</v>
      </c>
      <c r="E351" t="s">
        <v>380</v>
      </c>
      <c r="F351" t="s">
        <v>2340</v>
      </c>
      <c r="G351" t="s">
        <v>2341</v>
      </c>
      <c r="H351" t="s">
        <v>2342</v>
      </c>
      <c r="I351" s="23">
        <v>43.7014</v>
      </c>
      <c r="J351" s="23">
        <v>-92.962599999999995</v>
      </c>
      <c r="K351">
        <v>221112</v>
      </c>
      <c r="L351" t="s">
        <v>335</v>
      </c>
      <c r="M351" t="s">
        <v>336</v>
      </c>
      <c r="S351" s="49">
        <v>165.7</v>
      </c>
      <c r="T351" s="49">
        <v>2178.7440000000001</v>
      </c>
      <c r="U351" s="49">
        <v>7977.5659999999998</v>
      </c>
      <c r="V351" s="49">
        <v>19973.002</v>
      </c>
    </row>
    <row r="352" spans="1:22" x14ac:dyDescent="0.3">
      <c r="A352">
        <v>1007346</v>
      </c>
      <c r="B352" t="s">
        <v>2343</v>
      </c>
      <c r="C352" t="s">
        <v>2344</v>
      </c>
      <c r="D352" t="s">
        <v>2339</v>
      </c>
      <c r="E352" t="s">
        <v>303</v>
      </c>
      <c r="F352" t="s">
        <v>2345</v>
      </c>
      <c r="G352" t="s">
        <v>2346</v>
      </c>
      <c r="H352" t="s">
        <v>2347</v>
      </c>
      <c r="I352" s="23">
        <v>30.454070000000002</v>
      </c>
      <c r="J352" s="23">
        <v>-97.720910000000003</v>
      </c>
      <c r="K352">
        <v>327410</v>
      </c>
      <c r="L352" t="s">
        <v>1404</v>
      </c>
      <c r="M352" t="s">
        <v>376</v>
      </c>
      <c r="N352" s="49">
        <v>249979.04800000001</v>
      </c>
      <c r="O352" s="49">
        <v>203841.26199999999</v>
      </c>
      <c r="P352" s="49">
        <v>185296</v>
      </c>
      <c r="Q352" s="49">
        <v>213099.45800000001</v>
      </c>
      <c r="R352" s="49">
        <v>221514.25399999999</v>
      </c>
      <c r="S352" s="49">
        <v>357903.52399999998</v>
      </c>
      <c r="T352" s="49">
        <v>281275.02</v>
      </c>
      <c r="U352" s="49">
        <v>301930.446</v>
      </c>
      <c r="V352" s="49">
        <v>271237.82</v>
      </c>
    </row>
    <row r="353" spans="1:22" x14ac:dyDescent="0.3">
      <c r="A353">
        <v>1006132</v>
      </c>
      <c r="B353" t="s">
        <v>2348</v>
      </c>
      <c r="C353" t="s">
        <v>2349</v>
      </c>
      <c r="D353" t="s">
        <v>2350</v>
      </c>
      <c r="E353" t="s">
        <v>454</v>
      </c>
      <c r="F353" t="s">
        <v>2351</v>
      </c>
      <c r="G353" t="s">
        <v>2352</v>
      </c>
      <c r="H353" t="s">
        <v>2353</v>
      </c>
      <c r="I353" s="23">
        <v>42.780647000000002</v>
      </c>
      <c r="J353" s="23">
        <v>-85.920569</v>
      </c>
      <c r="K353">
        <v>562212</v>
      </c>
      <c r="L353" t="s">
        <v>355</v>
      </c>
      <c r="M353" t="s">
        <v>307</v>
      </c>
      <c r="N353" s="49">
        <v>68146.347999999998</v>
      </c>
      <c r="O353" s="49">
        <v>66219.347999999998</v>
      </c>
      <c r="P353" s="49">
        <v>74434.347999999998</v>
      </c>
      <c r="Q353" s="49">
        <v>79523.899999999994</v>
      </c>
      <c r="R353" s="49">
        <v>82994.649999999994</v>
      </c>
      <c r="S353" s="49">
        <v>80717.796000000002</v>
      </c>
      <c r="T353" s="49">
        <v>91942.796000000002</v>
      </c>
      <c r="U353" s="49">
        <v>89570.906168000001</v>
      </c>
      <c r="V353" s="49">
        <v>83630.233999999997</v>
      </c>
    </row>
    <row r="354" spans="1:22" x14ac:dyDescent="0.3">
      <c r="A354">
        <v>1005770</v>
      </c>
      <c r="B354" t="s">
        <v>2354</v>
      </c>
      <c r="C354" t="s">
        <v>2355</v>
      </c>
      <c r="D354" t="s">
        <v>1145</v>
      </c>
      <c r="E354" t="s">
        <v>351</v>
      </c>
      <c r="F354" t="s">
        <v>1146</v>
      </c>
      <c r="G354" t="s">
        <v>2356</v>
      </c>
      <c r="H354" t="s">
        <v>1148</v>
      </c>
      <c r="I354" s="23">
        <v>41.412613</v>
      </c>
      <c r="J354" s="23">
        <v>-88.307807999999994</v>
      </c>
      <c r="K354">
        <v>211130</v>
      </c>
      <c r="L354" t="s">
        <v>326</v>
      </c>
      <c r="M354" t="s">
        <v>327</v>
      </c>
      <c r="N354" s="49">
        <v>312956.49</v>
      </c>
      <c r="O354" s="49">
        <v>309869.79399999999</v>
      </c>
      <c r="P354" s="49">
        <v>315057.73</v>
      </c>
      <c r="Q354" s="49">
        <v>318369.26799999998</v>
      </c>
      <c r="R354" s="49">
        <v>257597.19200000001</v>
      </c>
      <c r="S354" s="49">
        <v>231843.78400000001</v>
      </c>
      <c r="T354" s="49">
        <v>255894.302</v>
      </c>
      <c r="U354" s="49">
        <v>248504.58799999999</v>
      </c>
      <c r="V354" s="49">
        <v>255818.33</v>
      </c>
    </row>
    <row r="355" spans="1:22" x14ac:dyDescent="0.3">
      <c r="A355">
        <v>1003033</v>
      </c>
      <c r="B355" t="s">
        <v>2357</v>
      </c>
      <c r="C355" t="s">
        <v>2358</v>
      </c>
      <c r="D355" t="s">
        <v>2359</v>
      </c>
      <c r="E355" t="s">
        <v>331</v>
      </c>
      <c r="F355" t="s">
        <v>2360</v>
      </c>
      <c r="G355" t="s">
        <v>2361</v>
      </c>
      <c r="H355" t="s">
        <v>2362</v>
      </c>
      <c r="I355" s="23">
        <v>43.460999999999999</v>
      </c>
      <c r="J355" s="23">
        <v>-75.412000000000006</v>
      </c>
      <c r="K355">
        <v>562212</v>
      </c>
      <c r="L355" t="s">
        <v>355</v>
      </c>
      <c r="M355" t="s">
        <v>307</v>
      </c>
      <c r="N355" s="49">
        <v>69259.948000000004</v>
      </c>
      <c r="O355" s="49">
        <v>68399.448000000004</v>
      </c>
      <c r="P355" s="49">
        <v>73971.847999999998</v>
      </c>
      <c r="Q355" s="49">
        <v>105143.9</v>
      </c>
      <c r="R355" s="49">
        <v>113896.05</v>
      </c>
      <c r="S355" s="49">
        <v>151066.85</v>
      </c>
      <c r="T355" s="49">
        <v>62978.8</v>
      </c>
      <c r="U355" s="49">
        <v>62558.898000000001</v>
      </c>
      <c r="V355" s="49">
        <v>46204.347999999998</v>
      </c>
    </row>
    <row r="356" spans="1:22" x14ac:dyDescent="0.3">
      <c r="A356">
        <v>1003328</v>
      </c>
      <c r="B356" t="s">
        <v>2363</v>
      </c>
      <c r="C356" t="s">
        <v>2364</v>
      </c>
      <c r="D356" t="s">
        <v>2365</v>
      </c>
      <c r="E356" t="s">
        <v>323</v>
      </c>
      <c r="F356" t="s">
        <v>2366</v>
      </c>
      <c r="G356" t="s">
        <v>2367</v>
      </c>
      <c r="H356" t="s">
        <v>2368</v>
      </c>
      <c r="I356" s="23">
        <v>36.011949999999999</v>
      </c>
      <c r="J356" s="23">
        <v>-120.11535000000001</v>
      </c>
      <c r="K356">
        <v>562212</v>
      </c>
      <c r="L356" t="s">
        <v>51</v>
      </c>
      <c r="M356" t="s">
        <v>307</v>
      </c>
      <c r="N356" s="49">
        <v>43687.25</v>
      </c>
      <c r="O356" s="49">
        <v>37394.5</v>
      </c>
      <c r="P356" s="49">
        <v>34486.75</v>
      </c>
      <c r="Q356" s="49">
        <v>37803</v>
      </c>
      <c r="R356" s="49">
        <v>74477.25</v>
      </c>
      <c r="S356" s="49">
        <v>87408.5</v>
      </c>
      <c r="T356" s="49">
        <v>82835</v>
      </c>
      <c r="U356" s="49">
        <v>94270</v>
      </c>
      <c r="V356" s="49">
        <v>82940</v>
      </c>
    </row>
    <row r="357" spans="1:22" x14ac:dyDescent="0.3">
      <c r="A357">
        <v>1003082</v>
      </c>
      <c r="B357" t="s">
        <v>2369</v>
      </c>
      <c r="C357" t="s">
        <v>2370</v>
      </c>
      <c r="D357" t="s">
        <v>2371</v>
      </c>
      <c r="E357" t="s">
        <v>303</v>
      </c>
      <c r="F357" t="s">
        <v>2372</v>
      </c>
      <c r="G357" t="s">
        <v>2373</v>
      </c>
      <c r="H357" t="s">
        <v>389</v>
      </c>
      <c r="I357" s="23">
        <v>32.854675999999998</v>
      </c>
      <c r="J357" s="23">
        <v>-94.593149999999994</v>
      </c>
      <c r="K357">
        <v>211130</v>
      </c>
      <c r="L357" t="s">
        <v>368</v>
      </c>
      <c r="M357" t="s">
        <v>102</v>
      </c>
      <c r="N357" s="49">
        <v>49639.127999999997</v>
      </c>
      <c r="O357" s="49">
        <v>45376.031999999999</v>
      </c>
      <c r="P357" s="49">
        <v>37267.71</v>
      </c>
      <c r="Q357" s="49">
        <v>31438.684000000001</v>
      </c>
      <c r="R357" s="49">
        <v>46636.874000000003</v>
      </c>
      <c r="S357" s="49">
        <v>37098.322</v>
      </c>
      <c r="T357" s="49">
        <v>40153.663999999997</v>
      </c>
      <c r="U357" s="49">
        <v>36372.125999999997</v>
      </c>
      <c r="V357" s="49">
        <v>37852.870000000003</v>
      </c>
    </row>
    <row r="358" spans="1:22" x14ac:dyDescent="0.3">
      <c r="A358">
        <v>1007682</v>
      </c>
      <c r="B358" t="s">
        <v>2374</v>
      </c>
      <c r="C358" t="s">
        <v>2375</v>
      </c>
      <c r="D358" t="s">
        <v>2376</v>
      </c>
      <c r="E358" t="s">
        <v>323</v>
      </c>
      <c r="F358" t="s">
        <v>2377</v>
      </c>
      <c r="G358" t="s">
        <v>2378</v>
      </c>
      <c r="H358" t="s">
        <v>963</v>
      </c>
      <c r="I358" s="23">
        <v>34.114319999999999</v>
      </c>
      <c r="J358" s="23">
        <v>-117.92861000000001</v>
      </c>
      <c r="K358">
        <v>562212</v>
      </c>
      <c r="L358" t="s">
        <v>355</v>
      </c>
      <c r="M358" t="s">
        <v>307</v>
      </c>
      <c r="N358" s="49">
        <v>105977.35</v>
      </c>
      <c r="O358" s="49">
        <v>97828.85</v>
      </c>
      <c r="P358" s="49">
        <v>91034.843999999997</v>
      </c>
      <c r="Q358" s="49">
        <v>92595.881999999998</v>
      </c>
      <c r="R358" s="49">
        <v>118184.624</v>
      </c>
      <c r="S358" s="49">
        <v>100518.88</v>
      </c>
      <c r="T358" s="49">
        <v>107716.82399999999</v>
      </c>
      <c r="U358" s="49">
        <v>111587.92200000001</v>
      </c>
      <c r="V358" s="49">
        <v>115667.716</v>
      </c>
    </row>
    <row r="359" spans="1:22" x14ac:dyDescent="0.3">
      <c r="A359">
        <v>1000378</v>
      </c>
      <c r="B359" t="s">
        <v>2379</v>
      </c>
      <c r="C359" t="s">
        <v>2380</v>
      </c>
      <c r="D359" t="s">
        <v>2381</v>
      </c>
      <c r="E359" t="s">
        <v>1902</v>
      </c>
      <c r="F359" t="s">
        <v>2382</v>
      </c>
      <c r="G359" t="s">
        <v>2383</v>
      </c>
      <c r="H359" t="s">
        <v>1905</v>
      </c>
      <c r="I359" s="23">
        <v>32.893999999999998</v>
      </c>
      <c r="J359" s="23">
        <v>-111.78312</v>
      </c>
      <c r="K359">
        <v>311514</v>
      </c>
      <c r="L359" t="s">
        <v>28</v>
      </c>
      <c r="M359" t="s">
        <v>315</v>
      </c>
      <c r="N359" s="49">
        <v>32823.076000000001</v>
      </c>
      <c r="O359" s="49">
        <v>29488.988000000001</v>
      </c>
      <c r="P359" s="49">
        <v>35043.067999999999</v>
      </c>
      <c r="Q359" s="49">
        <v>32389.428</v>
      </c>
      <c r="R359" s="49">
        <v>29317.54</v>
      </c>
      <c r="S359" s="49">
        <v>29721.988000000001</v>
      </c>
      <c r="T359" s="49">
        <v>27281.848000000002</v>
      </c>
      <c r="U359" s="49">
        <v>25899.103999999999</v>
      </c>
      <c r="V359" s="49">
        <v>27240.148000000001</v>
      </c>
    </row>
    <row r="360" spans="1:22" x14ac:dyDescent="0.3">
      <c r="A360">
        <v>1003205</v>
      </c>
      <c r="B360" t="s">
        <v>2384</v>
      </c>
      <c r="C360" t="s">
        <v>2385</v>
      </c>
      <c r="D360" t="s">
        <v>2386</v>
      </c>
      <c r="E360" t="s">
        <v>793</v>
      </c>
      <c r="F360" t="s">
        <v>2387</v>
      </c>
      <c r="G360" t="s">
        <v>2388</v>
      </c>
      <c r="H360" t="s">
        <v>464</v>
      </c>
      <c r="I360" s="23">
        <v>37.130555999999999</v>
      </c>
      <c r="J360" s="23">
        <v>-79.267778000000007</v>
      </c>
      <c r="K360">
        <v>311514</v>
      </c>
      <c r="L360" t="s">
        <v>28</v>
      </c>
      <c r="M360" t="s">
        <v>315</v>
      </c>
      <c r="N360" s="49">
        <v>26589.5</v>
      </c>
      <c r="O360" s="49">
        <v>29912.436000000002</v>
      </c>
      <c r="P360" s="49">
        <v>27246.348000000002</v>
      </c>
      <c r="Q360" s="49">
        <v>26451.148000000001</v>
      </c>
      <c r="R360" s="49">
        <v>27510.694</v>
      </c>
      <c r="S360" s="49">
        <v>28419.686000000002</v>
      </c>
      <c r="T360" s="49">
        <v>28021.743999999999</v>
      </c>
      <c r="U360" s="49">
        <v>26587.7</v>
      </c>
      <c r="V360" s="49">
        <v>28404.944</v>
      </c>
    </row>
    <row r="361" spans="1:22" x14ac:dyDescent="0.3">
      <c r="A361">
        <v>1011661</v>
      </c>
      <c r="B361" t="s">
        <v>2389</v>
      </c>
      <c r="C361" t="s">
        <v>2390</v>
      </c>
      <c r="D361" t="s">
        <v>2391</v>
      </c>
      <c r="E361" t="s">
        <v>542</v>
      </c>
      <c r="F361" t="s">
        <v>2392</v>
      </c>
      <c r="G361" t="s">
        <v>2393</v>
      </c>
      <c r="H361" t="s">
        <v>2394</v>
      </c>
      <c r="I361" s="23">
        <v>36.996155999999999</v>
      </c>
      <c r="J361" s="23">
        <v>-101.382671</v>
      </c>
      <c r="K361">
        <v>325193</v>
      </c>
      <c r="L361" t="s">
        <v>28</v>
      </c>
      <c r="M361" t="s">
        <v>315</v>
      </c>
      <c r="R361" s="49">
        <v>28165.151999999998</v>
      </c>
      <c r="S361" s="49">
        <v>15699.152</v>
      </c>
    </row>
    <row r="362" spans="1:22" x14ac:dyDescent="0.3">
      <c r="A362">
        <v>1010630</v>
      </c>
      <c r="B362" t="s">
        <v>2395</v>
      </c>
      <c r="C362" t="s">
        <v>2396</v>
      </c>
      <c r="D362" t="s">
        <v>2397</v>
      </c>
      <c r="E362" t="s">
        <v>549</v>
      </c>
      <c r="F362" t="s">
        <v>2398</v>
      </c>
      <c r="G362" t="s">
        <v>2399</v>
      </c>
      <c r="H362" t="s">
        <v>374</v>
      </c>
      <c r="I362" s="23">
        <v>45.458069999999999</v>
      </c>
      <c r="J362" s="23">
        <v>-98.502420000000001</v>
      </c>
      <c r="K362">
        <v>221112</v>
      </c>
      <c r="L362" t="s">
        <v>335</v>
      </c>
      <c r="M362" t="s">
        <v>336</v>
      </c>
      <c r="N362" s="49">
        <v>32094.277999999998</v>
      </c>
      <c r="O362" s="49">
        <v>23954.511999999999</v>
      </c>
      <c r="P362" s="49">
        <v>7644.31</v>
      </c>
      <c r="Q362" s="49">
        <v>3092.5740000000001</v>
      </c>
      <c r="R362" s="49">
        <v>5209.7219999999998</v>
      </c>
      <c r="S362" s="49">
        <v>3132.7220000000002</v>
      </c>
      <c r="T362" s="49">
        <v>10037.675999999999</v>
      </c>
      <c r="U362" s="49">
        <v>3245.46</v>
      </c>
    </row>
    <row r="363" spans="1:22" x14ac:dyDescent="0.3">
      <c r="A363">
        <v>1012891</v>
      </c>
      <c r="B363" t="s">
        <v>2400</v>
      </c>
      <c r="C363" t="s">
        <v>2401</v>
      </c>
      <c r="D363" t="s">
        <v>2402</v>
      </c>
      <c r="E363" t="s">
        <v>303</v>
      </c>
      <c r="F363" t="s">
        <v>2403</v>
      </c>
      <c r="G363" t="s">
        <v>2404</v>
      </c>
      <c r="H363" t="s">
        <v>2405</v>
      </c>
      <c r="I363" s="23">
        <v>32.523921000000001</v>
      </c>
      <c r="J363" s="23">
        <v>-99.750710999999995</v>
      </c>
      <c r="K363">
        <v>562212</v>
      </c>
      <c r="L363" t="s">
        <v>355</v>
      </c>
      <c r="M363" t="s">
        <v>307</v>
      </c>
      <c r="N363" s="49">
        <v>27654.55</v>
      </c>
      <c r="O363" s="49">
        <v>24647.35</v>
      </c>
      <c r="P363" s="49">
        <v>22026.5</v>
      </c>
    </row>
    <row r="364" spans="1:22" x14ac:dyDescent="0.3">
      <c r="A364">
        <v>1007357</v>
      </c>
      <c r="B364" t="s">
        <v>2406</v>
      </c>
      <c r="C364" t="s">
        <v>2407</v>
      </c>
      <c r="D364" t="s">
        <v>2402</v>
      </c>
      <c r="E364" t="s">
        <v>303</v>
      </c>
      <c r="F364" t="s">
        <v>2403</v>
      </c>
      <c r="H364" t="s">
        <v>2405</v>
      </c>
      <c r="I364" s="23">
        <v>32.534632999999999</v>
      </c>
      <c r="J364" s="23">
        <v>-99.753811999999996</v>
      </c>
      <c r="K364">
        <v>562212</v>
      </c>
      <c r="L364" t="s">
        <v>51</v>
      </c>
      <c r="M364" t="s">
        <v>307</v>
      </c>
      <c r="N364" s="49">
        <v>121952</v>
      </c>
      <c r="O364" s="49">
        <v>113240</v>
      </c>
      <c r="P364" s="49">
        <v>117114.75</v>
      </c>
      <c r="Q364" s="49">
        <v>82776.75</v>
      </c>
      <c r="R364" s="49">
        <v>66878</v>
      </c>
      <c r="S364" s="49">
        <v>66642.5</v>
      </c>
      <c r="T364" s="49">
        <v>69770</v>
      </c>
      <c r="U364" s="49">
        <v>63332.5</v>
      </c>
      <c r="V364" s="49">
        <v>98420</v>
      </c>
    </row>
    <row r="365" spans="1:22" x14ac:dyDescent="0.3">
      <c r="A365">
        <v>1001347</v>
      </c>
      <c r="B365" t="s">
        <v>2408</v>
      </c>
      <c r="C365" t="s">
        <v>2409</v>
      </c>
      <c r="D365" t="s">
        <v>2410</v>
      </c>
      <c r="E365" t="s">
        <v>583</v>
      </c>
      <c r="F365" t="s">
        <v>1765</v>
      </c>
      <c r="G365" t="s">
        <v>2411</v>
      </c>
      <c r="H365" t="s">
        <v>2412</v>
      </c>
      <c r="I365" s="23">
        <v>30.4284</v>
      </c>
      <c r="J365" s="23">
        <v>-92.411199999999994</v>
      </c>
      <c r="K365">
        <v>221112</v>
      </c>
      <c r="L365" t="s">
        <v>30</v>
      </c>
      <c r="M365" t="s">
        <v>336</v>
      </c>
      <c r="N365" s="49">
        <v>1970577.0959999999</v>
      </c>
      <c r="O365" s="49">
        <v>1773782.328</v>
      </c>
      <c r="P365" s="49">
        <v>1881625.476</v>
      </c>
      <c r="Q365" s="49">
        <v>2613801.8640000001</v>
      </c>
      <c r="R365" s="49">
        <v>2608096.5839999998</v>
      </c>
      <c r="S365" s="49">
        <v>1792453.16</v>
      </c>
      <c r="T365" s="49">
        <v>1543046.432</v>
      </c>
      <c r="U365" s="49">
        <v>1871462.764</v>
      </c>
      <c r="V365" s="49">
        <v>1323701.996</v>
      </c>
    </row>
    <row r="366" spans="1:22" x14ac:dyDescent="0.3">
      <c r="A366">
        <v>1008234</v>
      </c>
      <c r="B366" t="s">
        <v>2413</v>
      </c>
      <c r="C366" t="s">
        <v>2414</v>
      </c>
      <c r="D366" t="s">
        <v>2415</v>
      </c>
      <c r="E366" t="s">
        <v>556</v>
      </c>
      <c r="F366" t="s">
        <v>2416</v>
      </c>
      <c r="G366" t="s">
        <v>2417</v>
      </c>
      <c r="H366" t="s">
        <v>2418</v>
      </c>
      <c r="I366" s="23">
        <v>39.633667000000003</v>
      </c>
      <c r="J366" s="23">
        <v>-79.340479000000002</v>
      </c>
      <c r="K366">
        <v>486210</v>
      </c>
      <c r="L366" t="s">
        <v>1714</v>
      </c>
      <c r="M366" t="s">
        <v>102</v>
      </c>
      <c r="N366" s="49">
        <v>19969.488000000001</v>
      </c>
      <c r="O366" s="49">
        <v>27725.360000000001</v>
      </c>
      <c r="P366" s="49">
        <v>26376.12</v>
      </c>
      <c r="Q366" s="49">
        <v>20734.383999999998</v>
      </c>
      <c r="R366" s="49">
        <v>22735.121999999999</v>
      </c>
      <c r="S366" s="49">
        <v>23567.266</v>
      </c>
      <c r="T366" s="49">
        <v>23114.338</v>
      </c>
      <c r="U366" s="49">
        <v>19276.993999999999</v>
      </c>
      <c r="V366" s="49">
        <v>48675.934000000001</v>
      </c>
    </row>
    <row r="367" spans="1:22" x14ac:dyDescent="0.3">
      <c r="A367">
        <v>1000125</v>
      </c>
      <c r="B367" t="s">
        <v>2419</v>
      </c>
      <c r="C367" t="s">
        <v>2420</v>
      </c>
      <c r="D367" t="s">
        <v>2421</v>
      </c>
      <c r="E367" t="s">
        <v>1781</v>
      </c>
      <c r="F367" t="s">
        <v>2422</v>
      </c>
      <c r="G367" t="s">
        <v>2423</v>
      </c>
      <c r="H367" t="s">
        <v>2424</v>
      </c>
      <c r="I367" s="23">
        <v>33.380600000000001</v>
      </c>
      <c r="J367" s="23">
        <v>-89.203900000000004</v>
      </c>
      <c r="K367">
        <v>221112</v>
      </c>
      <c r="L367" t="s">
        <v>335</v>
      </c>
      <c r="M367" t="s">
        <v>336</v>
      </c>
      <c r="N367" s="49">
        <v>1209259.1950000001</v>
      </c>
      <c r="O367" s="49">
        <v>1238247.5120000001</v>
      </c>
      <c r="P367" s="49">
        <v>1277137.8929999999</v>
      </c>
      <c r="Q367" s="49">
        <v>1346241.0619999999</v>
      </c>
      <c r="R367" s="49">
        <v>997667.57700000005</v>
      </c>
      <c r="S367" s="49">
        <v>324928.49599999998</v>
      </c>
      <c r="T367" s="49">
        <v>91728.812000000005</v>
      </c>
      <c r="U367" s="49">
        <v>1088594.0160000001</v>
      </c>
      <c r="V367" s="49">
        <v>705165.28799999994</v>
      </c>
    </row>
    <row r="368" spans="1:22" x14ac:dyDescent="0.3">
      <c r="A368">
        <v>1011325</v>
      </c>
      <c r="B368" t="s">
        <v>2425</v>
      </c>
      <c r="C368" t="s">
        <v>2426</v>
      </c>
      <c r="D368" t="s">
        <v>2427</v>
      </c>
      <c r="E368" t="s">
        <v>303</v>
      </c>
      <c r="F368" t="s">
        <v>2428</v>
      </c>
      <c r="G368" t="s">
        <v>2429</v>
      </c>
      <c r="H368" t="s">
        <v>1268</v>
      </c>
      <c r="I368" s="23">
        <v>33.188699999999997</v>
      </c>
      <c r="J368" s="23">
        <v>-97.135715000000005</v>
      </c>
      <c r="K368">
        <v>327120</v>
      </c>
      <c r="L368" t="s">
        <v>28</v>
      </c>
      <c r="M368" t="s">
        <v>376</v>
      </c>
      <c r="N368" s="49">
        <v>30115.036</v>
      </c>
      <c r="O368" s="49">
        <v>30547.984</v>
      </c>
      <c r="P368" s="49">
        <v>27993.444</v>
      </c>
      <c r="Q368" s="49">
        <v>40520.648000000001</v>
      </c>
      <c r="R368" s="49">
        <v>46661.523999999998</v>
      </c>
      <c r="S368" s="49">
        <v>28517.392</v>
      </c>
      <c r="T368" s="49">
        <v>27615.696</v>
      </c>
    </row>
    <row r="369" spans="1:22" x14ac:dyDescent="0.3">
      <c r="A369">
        <v>1012051</v>
      </c>
      <c r="B369" t="s">
        <v>2430</v>
      </c>
      <c r="C369" t="s">
        <v>2431</v>
      </c>
      <c r="D369" t="s">
        <v>2432</v>
      </c>
      <c r="E369" t="s">
        <v>303</v>
      </c>
      <c r="F369" t="s">
        <v>2433</v>
      </c>
      <c r="G369" t="s">
        <v>2434</v>
      </c>
      <c r="H369" t="s">
        <v>2330</v>
      </c>
      <c r="I369" s="23">
        <v>32.166628000000003</v>
      </c>
      <c r="J369" s="23">
        <v>-96.017302000000001</v>
      </c>
      <c r="K369">
        <v>327120</v>
      </c>
      <c r="L369" t="s">
        <v>28</v>
      </c>
      <c r="M369" t="s">
        <v>376</v>
      </c>
      <c r="N369" s="49">
        <v>22322.916000000001</v>
      </c>
      <c r="O369" s="49">
        <v>24878.256000000001</v>
      </c>
      <c r="P369" s="49">
        <v>19029.027999999998</v>
      </c>
      <c r="Q369" s="49">
        <v>35812.815999999999</v>
      </c>
      <c r="R369" s="49">
        <v>44095.684000000001</v>
      </c>
    </row>
    <row r="370" spans="1:22" x14ac:dyDescent="0.3">
      <c r="A370">
        <v>1003446</v>
      </c>
      <c r="B370" t="s">
        <v>2435</v>
      </c>
      <c r="C370" t="s">
        <v>2436</v>
      </c>
      <c r="D370" t="s">
        <v>2437</v>
      </c>
      <c r="E370" t="s">
        <v>1388</v>
      </c>
      <c r="F370" t="s">
        <v>2438</v>
      </c>
      <c r="G370" t="s">
        <v>2439</v>
      </c>
      <c r="H370" t="s">
        <v>2440</v>
      </c>
      <c r="I370" s="23">
        <v>43.705694999999999</v>
      </c>
      <c r="J370" s="23">
        <v>-116.281228</v>
      </c>
      <c r="K370">
        <v>562212</v>
      </c>
      <c r="L370" t="s">
        <v>355</v>
      </c>
      <c r="M370" t="s">
        <v>307</v>
      </c>
      <c r="N370" s="49">
        <v>81773.903999999995</v>
      </c>
      <c r="O370" s="49">
        <v>77435.237999999998</v>
      </c>
      <c r="P370" s="49">
        <v>76916.076000000001</v>
      </c>
      <c r="Q370" s="49">
        <v>113222.416</v>
      </c>
      <c r="R370" s="49">
        <v>138760.54999999999</v>
      </c>
      <c r="S370" s="49">
        <v>139447.448</v>
      </c>
      <c r="T370" s="49">
        <v>185263.848</v>
      </c>
      <c r="U370" s="49">
        <v>3131.1460000000002</v>
      </c>
      <c r="V370" s="49">
        <v>329.846</v>
      </c>
    </row>
    <row r="371" spans="1:22" x14ac:dyDescent="0.3">
      <c r="A371">
        <v>1000603</v>
      </c>
      <c r="B371" t="s">
        <v>2441</v>
      </c>
      <c r="C371" t="s">
        <v>2442</v>
      </c>
      <c r="D371" t="s">
        <v>2443</v>
      </c>
      <c r="E371" t="s">
        <v>583</v>
      </c>
      <c r="F371" t="s">
        <v>2444</v>
      </c>
      <c r="G371" t="s">
        <v>2445</v>
      </c>
      <c r="H371" t="s">
        <v>2446</v>
      </c>
      <c r="I371" s="23">
        <v>30.328800000000001</v>
      </c>
      <c r="J371" s="23">
        <v>-91.279200000000003</v>
      </c>
      <c r="K371">
        <v>325180</v>
      </c>
      <c r="L371" t="s">
        <v>2196</v>
      </c>
      <c r="M371" t="s">
        <v>530</v>
      </c>
      <c r="N371" s="49">
        <v>314396</v>
      </c>
      <c r="O371" s="49">
        <v>347515</v>
      </c>
      <c r="P371" s="49">
        <v>318161</v>
      </c>
      <c r="Q371" s="49">
        <v>321749</v>
      </c>
      <c r="R371" s="49">
        <v>344528</v>
      </c>
      <c r="S371" s="49">
        <v>312312.44400000002</v>
      </c>
      <c r="T371" s="49">
        <v>357969.29200000002</v>
      </c>
      <c r="U371" s="49">
        <v>337816.21</v>
      </c>
      <c r="V371" s="49">
        <v>363554.58</v>
      </c>
    </row>
    <row r="372" spans="1:22" x14ac:dyDescent="0.3">
      <c r="A372">
        <v>1000089</v>
      </c>
      <c r="B372" t="s">
        <v>2447</v>
      </c>
      <c r="C372" t="s">
        <v>2448</v>
      </c>
      <c r="D372" t="s">
        <v>2449</v>
      </c>
      <c r="E372" t="s">
        <v>447</v>
      </c>
      <c r="F372" t="s">
        <v>2450</v>
      </c>
      <c r="G372" t="s">
        <v>2451</v>
      </c>
      <c r="H372" t="s">
        <v>2452</v>
      </c>
      <c r="I372" s="23">
        <v>40.006700000000002</v>
      </c>
      <c r="J372" s="23">
        <v>-75.068600000000004</v>
      </c>
      <c r="K372">
        <v>325194</v>
      </c>
      <c r="L372" t="s">
        <v>28</v>
      </c>
      <c r="M372" t="s">
        <v>530</v>
      </c>
      <c r="N372" s="49">
        <v>158014.402</v>
      </c>
      <c r="O372" s="49">
        <v>158305.70199999999</v>
      </c>
      <c r="P372" s="49">
        <v>152188.42600000001</v>
      </c>
      <c r="Q372" s="49">
        <v>151233.43</v>
      </c>
      <c r="R372" s="49">
        <v>153432.76999999999</v>
      </c>
      <c r="S372" s="49">
        <v>153116.62400000001</v>
      </c>
      <c r="T372" s="49">
        <v>143873.94200000001</v>
      </c>
      <c r="U372" s="49">
        <v>145446.85200000001</v>
      </c>
      <c r="V372" s="49">
        <v>134270.41</v>
      </c>
    </row>
    <row r="373" spans="1:22" x14ac:dyDescent="0.3">
      <c r="A373">
        <v>1005068</v>
      </c>
      <c r="B373" t="s">
        <v>2453</v>
      </c>
      <c r="C373" t="s">
        <v>2454</v>
      </c>
      <c r="D373" t="s">
        <v>2455</v>
      </c>
      <c r="E373" t="s">
        <v>1248</v>
      </c>
      <c r="F373" t="s">
        <v>2456</v>
      </c>
      <c r="G373" t="s">
        <v>2457</v>
      </c>
      <c r="H373" t="s">
        <v>987</v>
      </c>
      <c r="I373" s="23">
        <v>39.254959999999997</v>
      </c>
      <c r="J373" s="23">
        <v>-80.290909999999997</v>
      </c>
      <c r="K373">
        <v>335991</v>
      </c>
      <c r="L373" t="s">
        <v>28</v>
      </c>
      <c r="M373" t="s">
        <v>315</v>
      </c>
      <c r="N373" s="49">
        <v>26845.7</v>
      </c>
      <c r="O373" s="49">
        <v>3251.5920000000001</v>
      </c>
      <c r="P373" s="49">
        <v>17952.932000000001</v>
      </c>
      <c r="Q373" s="49">
        <v>18550.977999999999</v>
      </c>
      <c r="R373" s="49">
        <v>23567.112000000001</v>
      </c>
      <c r="S373" s="49">
        <v>27306.148000000001</v>
      </c>
      <c r="T373" s="49">
        <v>24554.407999999999</v>
      </c>
      <c r="U373" s="49">
        <v>25573.004000000001</v>
      </c>
      <c r="V373" s="49">
        <v>20118.371999999999</v>
      </c>
    </row>
    <row r="374" spans="1:22" x14ac:dyDescent="0.3">
      <c r="A374">
        <v>1010185</v>
      </c>
      <c r="B374" t="s">
        <v>2458</v>
      </c>
      <c r="C374" t="s">
        <v>2459</v>
      </c>
      <c r="D374" t="s">
        <v>2460</v>
      </c>
      <c r="E374" t="s">
        <v>491</v>
      </c>
      <c r="F374" t="s">
        <v>2461</v>
      </c>
      <c r="G374" t="s">
        <v>2462</v>
      </c>
      <c r="H374" t="s">
        <v>900</v>
      </c>
      <c r="I374" s="23">
        <v>40.085371000000002</v>
      </c>
      <c r="J374" s="23">
        <v>-85.658665999999997</v>
      </c>
      <c r="K374">
        <v>331492</v>
      </c>
      <c r="L374" t="s">
        <v>87</v>
      </c>
      <c r="M374" t="s">
        <v>538</v>
      </c>
      <c r="N374" s="49">
        <v>245556</v>
      </c>
      <c r="O374" s="49">
        <v>174739.20000000001</v>
      </c>
      <c r="P374" s="49">
        <v>155040</v>
      </c>
      <c r="Q374" s="49">
        <v>198360</v>
      </c>
      <c r="R374" s="49">
        <v>134748</v>
      </c>
      <c r="S374" s="49">
        <v>125126.39999999999</v>
      </c>
      <c r="T374" s="49">
        <v>121296</v>
      </c>
      <c r="U374" s="49">
        <v>100160.4</v>
      </c>
      <c r="V374" s="49">
        <v>112928.4</v>
      </c>
    </row>
    <row r="375" spans="1:22" x14ac:dyDescent="0.3">
      <c r="A375">
        <v>1006553</v>
      </c>
      <c r="B375" t="s">
        <v>2463</v>
      </c>
      <c r="C375" t="s">
        <v>2464</v>
      </c>
      <c r="D375" t="s">
        <v>2465</v>
      </c>
      <c r="E375" t="s">
        <v>351</v>
      </c>
      <c r="F375" t="s">
        <v>2466</v>
      </c>
      <c r="G375" t="s">
        <v>2467</v>
      </c>
      <c r="H375" t="s">
        <v>2468</v>
      </c>
      <c r="I375" s="23">
        <v>40.843012999999999</v>
      </c>
      <c r="J375" s="23">
        <v>-89.564081999999999</v>
      </c>
      <c r="K375">
        <v>221112</v>
      </c>
      <c r="L375" t="s">
        <v>28</v>
      </c>
      <c r="M375" t="s">
        <v>336</v>
      </c>
      <c r="N375" s="49">
        <v>140119.872</v>
      </c>
      <c r="O375" s="49">
        <v>133142.04800000001</v>
      </c>
      <c r="P375" s="49">
        <v>138631.92800000001</v>
      </c>
      <c r="Q375" s="49">
        <v>108673.64</v>
      </c>
      <c r="R375" s="49">
        <v>111038.432</v>
      </c>
      <c r="S375" s="49">
        <v>118194.40399999999</v>
      </c>
      <c r="T375" s="49">
        <v>137789.63200000001</v>
      </c>
      <c r="U375" s="49">
        <v>117987.556</v>
      </c>
      <c r="V375" s="49">
        <v>130681.908</v>
      </c>
    </row>
    <row r="376" spans="1:22" x14ac:dyDescent="0.3">
      <c r="A376">
        <v>1012089</v>
      </c>
      <c r="B376" t="s">
        <v>2469</v>
      </c>
      <c r="C376" t="s">
        <v>2470</v>
      </c>
      <c r="D376" t="s">
        <v>2471</v>
      </c>
      <c r="E376" t="s">
        <v>323</v>
      </c>
      <c r="F376" t="s">
        <v>2472</v>
      </c>
      <c r="G376" t="s">
        <v>2473</v>
      </c>
      <c r="H376" t="s">
        <v>2474</v>
      </c>
      <c r="I376" s="23">
        <v>37.553007000000001</v>
      </c>
      <c r="J376" s="23">
        <v>-120.91647500000001</v>
      </c>
      <c r="K376">
        <v>325193</v>
      </c>
      <c r="L376" t="s">
        <v>28</v>
      </c>
      <c r="M376" t="s">
        <v>315</v>
      </c>
      <c r="N376" s="49">
        <v>75887.063999999998</v>
      </c>
      <c r="O376" s="49">
        <v>78203.356</v>
      </c>
      <c r="P376" s="49">
        <v>74974.467999999993</v>
      </c>
      <c r="Q376" s="49">
        <v>69849.035999999993</v>
      </c>
      <c r="R376" s="49">
        <v>69882.135999999999</v>
      </c>
      <c r="S376" s="49">
        <v>75431.615999999995</v>
      </c>
      <c r="T376" s="49">
        <v>55611.94</v>
      </c>
      <c r="U376" s="49">
        <v>71448.08</v>
      </c>
    </row>
    <row r="377" spans="1:22" x14ac:dyDescent="0.3">
      <c r="A377">
        <v>1002316</v>
      </c>
      <c r="B377" t="s">
        <v>2475</v>
      </c>
      <c r="C377" t="s">
        <v>2476</v>
      </c>
      <c r="D377" t="s">
        <v>1964</v>
      </c>
      <c r="E377" t="s">
        <v>323</v>
      </c>
      <c r="F377" t="s">
        <v>2477</v>
      </c>
      <c r="G377" t="s">
        <v>2478</v>
      </c>
      <c r="H377" t="s">
        <v>2179</v>
      </c>
      <c r="I377" s="23">
        <v>35.092329999999997</v>
      </c>
      <c r="J377" s="23">
        <v>-119.407371</v>
      </c>
      <c r="K377">
        <v>211120</v>
      </c>
      <c r="L377" t="s">
        <v>28</v>
      </c>
      <c r="M377" t="s">
        <v>102</v>
      </c>
      <c r="N377" s="49">
        <v>142478.46400000001</v>
      </c>
      <c r="O377" s="49">
        <v>165390.28</v>
      </c>
      <c r="P377" s="49">
        <v>179811.82399999999</v>
      </c>
      <c r="Q377" s="49">
        <v>185815.7</v>
      </c>
      <c r="R377" s="49">
        <v>180893.67199999999</v>
      </c>
      <c r="S377" s="49">
        <v>183343.16</v>
      </c>
      <c r="T377" s="49">
        <v>178738.128</v>
      </c>
      <c r="U377" s="49">
        <v>156807.56400000001</v>
      </c>
      <c r="V377" s="49">
        <v>148200.74400000001</v>
      </c>
    </row>
    <row r="378" spans="1:22" x14ac:dyDescent="0.3">
      <c r="A378">
        <v>1002156</v>
      </c>
      <c r="B378" t="s">
        <v>2479</v>
      </c>
      <c r="C378" t="s">
        <v>2480</v>
      </c>
      <c r="D378" t="s">
        <v>2481</v>
      </c>
      <c r="E378" t="s">
        <v>323</v>
      </c>
      <c r="F378" t="s">
        <v>2482</v>
      </c>
      <c r="G378" t="s">
        <v>2483</v>
      </c>
      <c r="H378" t="s">
        <v>2179</v>
      </c>
      <c r="I378" s="23">
        <v>35.231470000000002</v>
      </c>
      <c r="J378" s="23">
        <v>-119.57948</v>
      </c>
      <c r="K378">
        <v>211120</v>
      </c>
      <c r="L378" t="s">
        <v>28</v>
      </c>
      <c r="M378" t="s">
        <v>102</v>
      </c>
      <c r="N378" s="49">
        <v>70655.683999999994</v>
      </c>
      <c r="O378" s="49">
        <v>90116.26</v>
      </c>
      <c r="P378" s="49">
        <v>99864.423999999999</v>
      </c>
      <c r="Q378" s="49">
        <v>116053.664</v>
      </c>
      <c r="R378" s="49">
        <v>194724.32</v>
      </c>
      <c r="S378" s="49">
        <v>176143.33600000001</v>
      </c>
      <c r="T378" s="49">
        <v>175985.88800000001</v>
      </c>
      <c r="U378" s="49">
        <v>196441.76</v>
      </c>
      <c r="V378" s="49">
        <v>192528.62400000001</v>
      </c>
    </row>
    <row r="379" spans="1:22" x14ac:dyDescent="0.3">
      <c r="A379">
        <v>1006844</v>
      </c>
      <c r="B379" t="s">
        <v>2484</v>
      </c>
      <c r="C379" t="s">
        <v>2485</v>
      </c>
      <c r="D379" t="s">
        <v>322</v>
      </c>
      <c r="E379" t="s">
        <v>323</v>
      </c>
      <c r="F379" t="s">
        <v>324</v>
      </c>
      <c r="G379" t="s">
        <v>2486</v>
      </c>
      <c r="H379" t="s">
        <v>2179</v>
      </c>
      <c r="I379" s="23">
        <v>35.299878999999997</v>
      </c>
      <c r="J379" s="23">
        <v>-119.742604</v>
      </c>
      <c r="K379">
        <v>211120</v>
      </c>
      <c r="L379" t="s">
        <v>28</v>
      </c>
      <c r="M379" t="s">
        <v>102</v>
      </c>
      <c r="N379" s="49">
        <v>170195.26</v>
      </c>
      <c r="O379" s="49">
        <v>130327.46</v>
      </c>
      <c r="P379" s="49">
        <v>111426.88</v>
      </c>
      <c r="Q379" s="49">
        <v>75143.467999999993</v>
      </c>
      <c r="R379" s="49">
        <v>56681.536</v>
      </c>
      <c r="S379" s="49">
        <v>57614.184000000001</v>
      </c>
      <c r="T379" s="49">
        <v>55559.34</v>
      </c>
      <c r="U379" s="49">
        <v>63930.76</v>
      </c>
      <c r="V379" s="49">
        <v>74106.320000000007</v>
      </c>
    </row>
    <row r="380" spans="1:22" x14ac:dyDescent="0.3">
      <c r="A380">
        <v>1006845</v>
      </c>
      <c r="B380" t="s">
        <v>2487</v>
      </c>
      <c r="C380" t="s">
        <v>2488</v>
      </c>
      <c r="D380" t="s">
        <v>322</v>
      </c>
      <c r="E380" t="s">
        <v>323</v>
      </c>
      <c r="F380" t="s">
        <v>324</v>
      </c>
      <c r="G380" t="s">
        <v>2486</v>
      </c>
      <c r="H380" t="s">
        <v>2179</v>
      </c>
      <c r="I380" s="23">
        <v>35.453060000000001</v>
      </c>
      <c r="J380" s="23">
        <v>-119.719337</v>
      </c>
      <c r="K380">
        <v>211120</v>
      </c>
      <c r="L380" t="s">
        <v>28</v>
      </c>
      <c r="M380" t="s">
        <v>102</v>
      </c>
      <c r="N380" s="49">
        <v>1504685.6880000001</v>
      </c>
      <c r="O380" s="49">
        <v>1573359.9240000001</v>
      </c>
      <c r="P380" s="49">
        <v>1666933.2760000001</v>
      </c>
      <c r="Q380" s="49">
        <v>1654791.524</v>
      </c>
      <c r="R380" s="49">
        <v>1590645.21</v>
      </c>
      <c r="S380" s="49">
        <v>1511254.3640000001</v>
      </c>
      <c r="T380" s="49">
        <v>1482415.11</v>
      </c>
      <c r="U380" s="49">
        <v>1341930.67</v>
      </c>
      <c r="V380" s="49">
        <v>1431208.5379999999</v>
      </c>
    </row>
    <row r="381" spans="1:22" x14ac:dyDescent="0.3">
      <c r="A381">
        <v>1003702</v>
      </c>
      <c r="B381" t="s">
        <v>2489</v>
      </c>
      <c r="C381" t="s">
        <v>2490</v>
      </c>
      <c r="D381" t="s">
        <v>1964</v>
      </c>
      <c r="E381" t="s">
        <v>323</v>
      </c>
      <c r="F381" t="s">
        <v>2477</v>
      </c>
      <c r="G381" t="s">
        <v>2478</v>
      </c>
      <c r="H381" t="s">
        <v>2179</v>
      </c>
      <c r="I381" s="23">
        <v>35.092329999999997</v>
      </c>
      <c r="J381" s="23">
        <v>-119.407371</v>
      </c>
      <c r="K381">
        <v>211120</v>
      </c>
      <c r="L381" t="s">
        <v>28</v>
      </c>
      <c r="M381" t="s">
        <v>102</v>
      </c>
      <c r="N381" s="49">
        <v>19924.923999999999</v>
      </c>
      <c r="O381" s="49">
        <v>22454.516</v>
      </c>
      <c r="P381" s="49">
        <v>21376.62</v>
      </c>
      <c r="Q381" s="49">
        <v>21037.42</v>
      </c>
      <c r="R381" s="49">
        <v>29928.687999999998</v>
      </c>
      <c r="S381" s="49">
        <v>41540.743999999999</v>
      </c>
      <c r="T381" s="49">
        <v>26906.547999999999</v>
      </c>
      <c r="U381" s="49">
        <v>24300.808000000001</v>
      </c>
      <c r="V381" s="49">
        <v>26042.752</v>
      </c>
    </row>
    <row r="382" spans="1:22" x14ac:dyDescent="0.3">
      <c r="A382">
        <v>1002315</v>
      </c>
      <c r="B382" t="s">
        <v>2491</v>
      </c>
      <c r="C382" t="s">
        <v>2492</v>
      </c>
      <c r="D382" t="s">
        <v>322</v>
      </c>
      <c r="E382" t="s">
        <v>323</v>
      </c>
      <c r="F382" t="s">
        <v>324</v>
      </c>
      <c r="G382" t="s">
        <v>2486</v>
      </c>
      <c r="H382" t="s">
        <v>2179</v>
      </c>
      <c r="I382" s="23">
        <v>35.299878999999997</v>
      </c>
      <c r="J382" s="23">
        <v>-119.742604</v>
      </c>
      <c r="K382">
        <v>211120</v>
      </c>
      <c r="L382" t="s">
        <v>28</v>
      </c>
      <c r="M382" t="s">
        <v>102</v>
      </c>
      <c r="N382" s="49">
        <v>27912.644</v>
      </c>
      <c r="O382" s="49">
        <v>17236.635999999999</v>
      </c>
      <c r="P382" s="49">
        <v>19277.727999999999</v>
      </c>
      <c r="Q382" s="49">
        <v>22191.016</v>
      </c>
      <c r="R382" s="49">
        <v>23919.06</v>
      </c>
      <c r="S382" s="49">
        <v>28988.639999999999</v>
      </c>
      <c r="T382" s="49">
        <v>32791.375999999997</v>
      </c>
      <c r="U382" s="49">
        <v>40374.347999999998</v>
      </c>
      <c r="V382" s="49">
        <v>40111.347999999998</v>
      </c>
    </row>
    <row r="383" spans="1:22" x14ac:dyDescent="0.3">
      <c r="A383">
        <v>1006405</v>
      </c>
      <c r="B383" t="s">
        <v>2493</v>
      </c>
      <c r="C383" t="s">
        <v>2494</v>
      </c>
      <c r="D383" t="s">
        <v>2495</v>
      </c>
      <c r="E383" t="s">
        <v>323</v>
      </c>
      <c r="F383" t="s">
        <v>2496</v>
      </c>
      <c r="G383" t="s">
        <v>2497</v>
      </c>
      <c r="H383" t="s">
        <v>1427</v>
      </c>
      <c r="I383" s="23">
        <v>36.240049999999997</v>
      </c>
      <c r="J383" s="23">
        <v>-120.32416000000001</v>
      </c>
      <c r="K383">
        <v>211120</v>
      </c>
      <c r="L383" t="s">
        <v>28</v>
      </c>
      <c r="M383" t="s">
        <v>102</v>
      </c>
      <c r="N383" s="49">
        <v>219827.47200000001</v>
      </c>
      <c r="O383" s="49">
        <v>218492.82800000001</v>
      </c>
      <c r="P383" s="49">
        <v>226275.24799999999</v>
      </c>
      <c r="Q383" s="49">
        <v>219416.076</v>
      </c>
      <c r="R383" s="49">
        <v>244581.23199999999</v>
      </c>
      <c r="S383" s="49">
        <v>247552.25599999999</v>
      </c>
      <c r="T383" s="49">
        <v>250940.25599999999</v>
      </c>
      <c r="U383" s="49">
        <v>226997.94399999999</v>
      </c>
      <c r="V383" s="49">
        <v>226194.6</v>
      </c>
    </row>
    <row r="384" spans="1:22" x14ac:dyDescent="0.3">
      <c r="A384">
        <v>1012480</v>
      </c>
      <c r="B384" t="s">
        <v>2498</v>
      </c>
      <c r="C384" t="s">
        <v>2499</v>
      </c>
      <c r="D384" t="s">
        <v>1964</v>
      </c>
      <c r="E384" t="s">
        <v>323</v>
      </c>
      <c r="F384" t="s">
        <v>2500</v>
      </c>
      <c r="G384" t="s">
        <v>2478</v>
      </c>
      <c r="I384" s="23">
        <v>35.089199999999998</v>
      </c>
      <c r="J384" s="23">
        <v>-119.40689999999999</v>
      </c>
      <c r="K384">
        <v>211120</v>
      </c>
      <c r="L384" t="s">
        <v>28</v>
      </c>
      <c r="M384" t="s">
        <v>102</v>
      </c>
      <c r="N384" s="49">
        <v>12376.204</v>
      </c>
      <c r="O384" s="49">
        <v>12459.252</v>
      </c>
      <c r="P384" s="49">
        <v>18077.632000000001</v>
      </c>
      <c r="Q384" s="49">
        <v>20164.923999999999</v>
      </c>
    </row>
    <row r="385" spans="1:22" x14ac:dyDescent="0.3">
      <c r="A385">
        <v>1005790</v>
      </c>
      <c r="B385" t="s">
        <v>2501</v>
      </c>
      <c r="C385" t="s">
        <v>2502</v>
      </c>
      <c r="D385" t="s">
        <v>322</v>
      </c>
      <c r="E385" t="s">
        <v>323</v>
      </c>
      <c r="F385" t="s">
        <v>324</v>
      </c>
      <c r="G385" t="s">
        <v>2486</v>
      </c>
      <c r="H385" t="s">
        <v>2179</v>
      </c>
      <c r="I385" s="23">
        <v>35.299878999999997</v>
      </c>
      <c r="J385" s="23">
        <v>-119.742604</v>
      </c>
      <c r="K385">
        <v>211120</v>
      </c>
      <c r="L385" t="s">
        <v>28</v>
      </c>
      <c r="M385" t="s">
        <v>102</v>
      </c>
      <c r="N385" s="49">
        <v>207797.52</v>
      </c>
      <c r="O385" s="49">
        <v>209048.864</v>
      </c>
      <c r="P385" s="49">
        <v>187631.89199999999</v>
      </c>
      <c r="Q385" s="49">
        <v>173609.59599999999</v>
      </c>
      <c r="R385" s="49">
        <v>191693.52799999999</v>
      </c>
      <c r="S385" s="49">
        <v>202019.54</v>
      </c>
      <c r="T385" s="49">
        <v>196832.76</v>
      </c>
      <c r="U385" s="49">
        <v>198452.35200000001</v>
      </c>
      <c r="V385" s="49">
        <v>207253.068</v>
      </c>
    </row>
    <row r="386" spans="1:22" x14ac:dyDescent="0.3">
      <c r="A386">
        <v>1006914</v>
      </c>
      <c r="B386" t="s">
        <v>2503</v>
      </c>
      <c r="C386" t="s">
        <v>2504</v>
      </c>
      <c r="D386" t="s">
        <v>1964</v>
      </c>
      <c r="E386" t="s">
        <v>323</v>
      </c>
      <c r="F386" t="s">
        <v>2477</v>
      </c>
      <c r="G386" t="s">
        <v>2478</v>
      </c>
      <c r="H386" t="s">
        <v>2179</v>
      </c>
      <c r="I386" s="23">
        <v>35.092329999999997</v>
      </c>
      <c r="J386" s="23">
        <v>-119.407371</v>
      </c>
      <c r="K386">
        <v>211120</v>
      </c>
      <c r="L386" t="s">
        <v>28</v>
      </c>
      <c r="M386" t="s">
        <v>102</v>
      </c>
      <c r="N386" s="49">
        <v>252039.4</v>
      </c>
      <c r="O386" s="49">
        <v>266612.696</v>
      </c>
      <c r="P386" s="49">
        <v>301002.516</v>
      </c>
      <c r="Q386" s="49">
        <v>301301.516</v>
      </c>
      <c r="R386" s="49">
        <v>375813.484</v>
      </c>
      <c r="S386" s="49">
        <v>405239.924</v>
      </c>
      <c r="T386" s="49">
        <v>390165.93199999997</v>
      </c>
      <c r="U386" s="49">
        <v>416432.28</v>
      </c>
      <c r="V386" s="49">
        <v>437710.9</v>
      </c>
    </row>
    <row r="387" spans="1:22" x14ac:dyDescent="0.3">
      <c r="A387">
        <v>1005635</v>
      </c>
      <c r="B387" t="s">
        <v>2503</v>
      </c>
      <c r="C387" t="s">
        <v>2505</v>
      </c>
      <c r="D387" t="s">
        <v>1964</v>
      </c>
      <c r="E387" t="s">
        <v>323</v>
      </c>
      <c r="F387" t="s">
        <v>2477</v>
      </c>
      <c r="G387" t="s">
        <v>2478</v>
      </c>
      <c r="H387" t="s">
        <v>2179</v>
      </c>
      <c r="I387" s="23">
        <v>35.092329999999997</v>
      </c>
      <c r="J387" s="23">
        <v>-119.407371</v>
      </c>
      <c r="K387">
        <v>211120</v>
      </c>
      <c r="L387" t="s">
        <v>28</v>
      </c>
      <c r="M387" t="s">
        <v>102</v>
      </c>
      <c r="N387" s="49">
        <v>46851.324000000001</v>
      </c>
      <c r="O387" s="49">
        <v>45439.527999999998</v>
      </c>
      <c r="P387" s="49">
        <v>46398.023999999998</v>
      </c>
      <c r="Q387" s="49">
        <v>45827.675999999999</v>
      </c>
      <c r="R387" s="49">
        <v>43986.383999999998</v>
      </c>
      <c r="S387" s="49">
        <v>46336.472000000002</v>
      </c>
      <c r="T387" s="49">
        <v>47747.572</v>
      </c>
      <c r="U387" s="49">
        <v>44381.184000000001</v>
      </c>
      <c r="V387" s="49">
        <v>44033.883999999998</v>
      </c>
    </row>
    <row r="388" spans="1:22" x14ac:dyDescent="0.3">
      <c r="A388">
        <v>1012475</v>
      </c>
      <c r="B388" t="s">
        <v>2506</v>
      </c>
      <c r="C388" t="s">
        <v>2507</v>
      </c>
      <c r="D388" t="s">
        <v>2495</v>
      </c>
      <c r="E388" t="s">
        <v>323</v>
      </c>
      <c r="F388" t="s">
        <v>2496</v>
      </c>
      <c r="G388" t="s">
        <v>2497</v>
      </c>
      <c r="I388" s="23">
        <v>36.261571799999999</v>
      </c>
      <c r="J388" s="23">
        <v>-120.4357631</v>
      </c>
      <c r="K388">
        <v>211120</v>
      </c>
      <c r="L388" t="s">
        <v>28</v>
      </c>
      <c r="M388" t="s">
        <v>102</v>
      </c>
      <c r="N388" s="49">
        <v>67556.596000000005</v>
      </c>
      <c r="O388" s="49">
        <v>74435.02</v>
      </c>
      <c r="P388" s="49">
        <v>73364.724000000002</v>
      </c>
      <c r="Q388" s="49">
        <v>420.94799999999998</v>
      </c>
    </row>
    <row r="389" spans="1:22" x14ac:dyDescent="0.3">
      <c r="A389">
        <v>1006846</v>
      </c>
      <c r="B389" t="s">
        <v>2508</v>
      </c>
      <c r="C389" t="s">
        <v>2509</v>
      </c>
      <c r="D389" t="s">
        <v>2510</v>
      </c>
      <c r="E389" t="s">
        <v>323</v>
      </c>
      <c r="F389" t="s">
        <v>2511</v>
      </c>
      <c r="G389" t="s">
        <v>2512</v>
      </c>
      <c r="H389" t="s">
        <v>2513</v>
      </c>
      <c r="I389" s="23">
        <v>35.954968999999998</v>
      </c>
      <c r="J389" s="23">
        <v>-120.86408900000001</v>
      </c>
      <c r="K389">
        <v>211120</v>
      </c>
      <c r="L389" t="s">
        <v>28</v>
      </c>
      <c r="M389" t="s">
        <v>102</v>
      </c>
      <c r="N389" s="49">
        <v>400996.14</v>
      </c>
      <c r="O389" s="49">
        <v>419020.772</v>
      </c>
      <c r="P389" s="49">
        <v>426258.84399999998</v>
      </c>
      <c r="Q389" s="49">
        <v>208731.416</v>
      </c>
      <c r="R389" s="49">
        <v>222975.86</v>
      </c>
      <c r="S389" s="49">
        <v>218132.772</v>
      </c>
      <c r="T389" s="49">
        <v>186295.14799999999</v>
      </c>
      <c r="U389" s="49">
        <v>163003.53599999999</v>
      </c>
      <c r="V389" s="49">
        <v>143046.31200000001</v>
      </c>
    </row>
    <row r="390" spans="1:22" x14ac:dyDescent="0.3">
      <c r="A390">
        <v>1002155</v>
      </c>
      <c r="B390" t="s">
        <v>2514</v>
      </c>
      <c r="C390" t="s">
        <v>2515</v>
      </c>
      <c r="D390" t="s">
        <v>2516</v>
      </c>
      <c r="E390" t="s">
        <v>323</v>
      </c>
      <c r="F390" t="s">
        <v>2517</v>
      </c>
      <c r="G390" t="s">
        <v>2518</v>
      </c>
      <c r="H390" t="s">
        <v>2519</v>
      </c>
      <c r="I390" s="23">
        <v>34.310555999999998</v>
      </c>
      <c r="J390" s="23">
        <v>-119.292778</v>
      </c>
      <c r="K390">
        <v>211111</v>
      </c>
      <c r="L390" t="s">
        <v>28</v>
      </c>
      <c r="M390" t="s">
        <v>102</v>
      </c>
      <c r="T390" s="49">
        <v>12850.204</v>
      </c>
      <c r="U390" s="49">
        <v>14315.396000000001</v>
      </c>
      <c r="V390" s="49">
        <v>13754.752</v>
      </c>
    </row>
    <row r="391" spans="1:22" x14ac:dyDescent="0.3">
      <c r="A391">
        <v>1009944</v>
      </c>
      <c r="B391" t="s">
        <v>2479</v>
      </c>
      <c r="C391" t="s">
        <v>2520</v>
      </c>
      <c r="D391" t="s">
        <v>2481</v>
      </c>
      <c r="E391" t="s">
        <v>323</v>
      </c>
      <c r="F391" t="s">
        <v>2482</v>
      </c>
      <c r="G391" t="s">
        <v>2483</v>
      </c>
      <c r="H391" t="s">
        <v>2179</v>
      </c>
      <c r="I391" s="23">
        <v>35.231470000000002</v>
      </c>
      <c r="J391" s="23">
        <v>-119.57948</v>
      </c>
      <c r="K391">
        <v>211111</v>
      </c>
      <c r="L391" t="s">
        <v>28</v>
      </c>
      <c r="M391" t="s">
        <v>102</v>
      </c>
      <c r="Q391" s="49">
        <v>16212.688</v>
      </c>
      <c r="R391" s="49">
        <v>52793.451999999997</v>
      </c>
      <c r="S391" s="49">
        <v>18042.580000000002</v>
      </c>
      <c r="T391" s="49">
        <v>16778.284</v>
      </c>
      <c r="U391" s="49">
        <v>23006.464</v>
      </c>
      <c r="V391" s="49">
        <v>29564.44</v>
      </c>
    </row>
    <row r="392" spans="1:22" x14ac:dyDescent="0.3">
      <c r="A392">
        <v>1006556</v>
      </c>
      <c r="B392" t="s">
        <v>2521</v>
      </c>
      <c r="C392" t="s">
        <v>2522</v>
      </c>
      <c r="D392" t="s">
        <v>2523</v>
      </c>
      <c r="E392" t="s">
        <v>339</v>
      </c>
      <c r="F392" t="s">
        <v>2524</v>
      </c>
      <c r="G392" t="s">
        <v>2525</v>
      </c>
      <c r="H392" t="s">
        <v>2526</v>
      </c>
      <c r="I392" s="23">
        <v>32.113399999999999</v>
      </c>
      <c r="J392" s="23">
        <v>-106.848</v>
      </c>
      <c r="K392">
        <v>221112</v>
      </c>
      <c r="L392" t="s">
        <v>335</v>
      </c>
      <c r="M392" t="s">
        <v>336</v>
      </c>
      <c r="N392" s="49">
        <v>385159.272</v>
      </c>
      <c r="O392" s="49">
        <v>345869.06800000003</v>
      </c>
      <c r="P392" s="49">
        <v>181474.228</v>
      </c>
      <c r="Q392" s="49">
        <v>252591.16399999999</v>
      </c>
      <c r="R392" s="49">
        <v>281481.70799999998</v>
      </c>
      <c r="S392" s="49">
        <v>234753.13200000001</v>
      </c>
      <c r="T392" s="49">
        <v>290599.22399999999</v>
      </c>
      <c r="U392" s="49">
        <v>198081.916</v>
      </c>
      <c r="V392" s="49">
        <v>124164.14</v>
      </c>
    </row>
    <row r="393" spans="1:22" x14ac:dyDescent="0.3">
      <c r="A393">
        <v>1002365</v>
      </c>
      <c r="B393" t="s">
        <v>2527</v>
      </c>
      <c r="C393" t="s">
        <v>2528</v>
      </c>
      <c r="D393" t="s">
        <v>2529</v>
      </c>
      <c r="E393" t="s">
        <v>569</v>
      </c>
      <c r="F393" t="s">
        <v>2530</v>
      </c>
      <c r="G393" t="s">
        <v>2531</v>
      </c>
      <c r="H393" t="s">
        <v>2532</v>
      </c>
      <c r="I393" s="23">
        <v>42.305176000000003</v>
      </c>
      <c r="J393" s="23">
        <v>-96.362271000000007</v>
      </c>
      <c r="K393">
        <v>311224</v>
      </c>
      <c r="L393" t="s">
        <v>28</v>
      </c>
      <c r="M393" t="s">
        <v>315</v>
      </c>
      <c r="N393" s="49">
        <v>74493.320000000007</v>
      </c>
      <c r="O393" s="49">
        <v>75449.415999999997</v>
      </c>
      <c r="P393" s="49">
        <v>69113.64</v>
      </c>
      <c r="Q393" s="49">
        <v>39500.095999999998</v>
      </c>
      <c r="R393" s="49">
        <v>14104.046</v>
      </c>
      <c r="S393" s="49">
        <v>14885.691999999999</v>
      </c>
      <c r="T393" s="49">
        <v>24655.808000000001</v>
      </c>
      <c r="U393" s="49">
        <v>35817.11</v>
      </c>
      <c r="V393" s="49">
        <v>25867.752</v>
      </c>
    </row>
    <row r="394" spans="1:22" x14ac:dyDescent="0.3">
      <c r="A394">
        <v>1008358</v>
      </c>
      <c r="B394" t="s">
        <v>2533</v>
      </c>
      <c r="C394" t="s">
        <v>2534</v>
      </c>
      <c r="D394" t="s">
        <v>2535</v>
      </c>
      <c r="E394" t="s">
        <v>339</v>
      </c>
      <c r="F394" t="s">
        <v>2170</v>
      </c>
      <c r="G394" t="s">
        <v>2536</v>
      </c>
      <c r="H394" t="s">
        <v>2171</v>
      </c>
      <c r="I394" s="23">
        <v>32.716290000000001</v>
      </c>
      <c r="J394" s="23">
        <v>-104.44602</v>
      </c>
      <c r="K394">
        <v>211111</v>
      </c>
      <c r="L394" t="s">
        <v>2172</v>
      </c>
      <c r="M394" t="s">
        <v>2173</v>
      </c>
      <c r="Q394" s="49">
        <v>18671.05</v>
      </c>
      <c r="R394" s="49">
        <v>15069.654</v>
      </c>
      <c r="T394" s="49">
        <v>12694.067999999999</v>
      </c>
    </row>
    <row r="395" spans="1:22" x14ac:dyDescent="0.3">
      <c r="A395">
        <v>1011305</v>
      </c>
      <c r="B395" t="s">
        <v>2537</v>
      </c>
      <c r="C395" t="s">
        <v>2538</v>
      </c>
      <c r="D395" t="s">
        <v>2539</v>
      </c>
      <c r="E395" t="s">
        <v>2540</v>
      </c>
      <c r="F395" t="s">
        <v>2541</v>
      </c>
      <c r="G395" t="s">
        <v>2542</v>
      </c>
      <c r="H395" t="s">
        <v>2543</v>
      </c>
      <c r="I395" s="23">
        <v>44.03105</v>
      </c>
      <c r="J395" s="23">
        <v>-73.170779999999993</v>
      </c>
      <c r="K395">
        <v>311513</v>
      </c>
      <c r="L395" t="s">
        <v>28</v>
      </c>
      <c r="M395" t="s">
        <v>315</v>
      </c>
      <c r="N395" s="49">
        <v>21684.763999999999</v>
      </c>
      <c r="O395" s="49">
        <v>22754.124</v>
      </c>
      <c r="P395" s="49">
        <v>20719.414000000001</v>
      </c>
      <c r="Q395" s="49">
        <v>19378.437999999998</v>
      </c>
      <c r="R395" s="49">
        <v>17785.934000000001</v>
      </c>
      <c r="S395" s="49">
        <v>26730.991999999998</v>
      </c>
      <c r="T395" s="49">
        <v>25975.7</v>
      </c>
      <c r="U395" s="49">
        <v>24735.1</v>
      </c>
      <c r="V395" s="49">
        <v>25936.9</v>
      </c>
    </row>
    <row r="396" spans="1:22" x14ac:dyDescent="0.3">
      <c r="A396">
        <v>1012864</v>
      </c>
      <c r="B396" t="s">
        <v>2544</v>
      </c>
      <c r="C396" t="s">
        <v>2545</v>
      </c>
      <c r="D396" t="s">
        <v>2546</v>
      </c>
      <c r="E396" t="s">
        <v>1388</v>
      </c>
      <c r="F396" t="s">
        <v>2547</v>
      </c>
      <c r="G396" t="s">
        <v>2548</v>
      </c>
      <c r="H396" t="s">
        <v>2549</v>
      </c>
      <c r="I396" s="23">
        <v>42.709612</v>
      </c>
      <c r="J396" s="23">
        <v>-114.527559</v>
      </c>
      <c r="K396">
        <v>311513</v>
      </c>
      <c r="L396" t="s">
        <v>28</v>
      </c>
      <c r="M396" t="s">
        <v>315</v>
      </c>
      <c r="N396" s="49">
        <v>32464.975999999999</v>
      </c>
      <c r="O396" s="49">
        <v>30419.236000000001</v>
      </c>
      <c r="P396" s="49">
        <v>29563.84</v>
      </c>
      <c r="Q396" s="49">
        <v>27894.444</v>
      </c>
      <c r="R396" s="49">
        <v>28290.344000000001</v>
      </c>
      <c r="S396" s="49">
        <v>28330.444</v>
      </c>
      <c r="T396" s="49">
        <v>25862.851999999999</v>
      </c>
      <c r="U396" s="49">
        <v>25768.851999999999</v>
      </c>
      <c r="V396" s="49">
        <v>25771.851999999999</v>
      </c>
    </row>
    <row r="397" spans="1:22" x14ac:dyDescent="0.3">
      <c r="A397">
        <v>1012857</v>
      </c>
      <c r="B397" t="s">
        <v>2550</v>
      </c>
      <c r="C397" t="s">
        <v>2551</v>
      </c>
      <c r="D397" t="s">
        <v>2552</v>
      </c>
      <c r="E397" t="s">
        <v>393</v>
      </c>
      <c r="F397" t="s">
        <v>2553</v>
      </c>
      <c r="G397" t="s">
        <v>2554</v>
      </c>
      <c r="H397" t="s">
        <v>374</v>
      </c>
      <c r="I397" s="23">
        <v>44.556958999999999</v>
      </c>
      <c r="J397" s="23">
        <v>-87.764595999999997</v>
      </c>
      <c r="K397">
        <v>311511</v>
      </c>
      <c r="L397" t="s">
        <v>28</v>
      </c>
      <c r="M397" t="s">
        <v>315</v>
      </c>
      <c r="N397" s="49">
        <v>26928.5</v>
      </c>
      <c r="O397" s="49">
        <v>26922.547999999999</v>
      </c>
      <c r="P397" s="49">
        <v>26886.675999999999</v>
      </c>
      <c r="Q397" s="49">
        <v>25531.833999999999</v>
      </c>
    </row>
    <row r="398" spans="1:22" x14ac:dyDescent="0.3">
      <c r="A398">
        <v>1013643</v>
      </c>
      <c r="B398" t="s">
        <v>2555</v>
      </c>
      <c r="C398" t="s">
        <v>2556</v>
      </c>
      <c r="D398" t="s">
        <v>2557</v>
      </c>
      <c r="E398" t="s">
        <v>549</v>
      </c>
      <c r="F398" t="s">
        <v>2558</v>
      </c>
      <c r="G398" t="s">
        <v>2559</v>
      </c>
      <c r="H398" t="s">
        <v>2560</v>
      </c>
      <c r="I398" s="23">
        <v>44.579444000000002</v>
      </c>
      <c r="J398" s="23">
        <v>-97.210555999999997</v>
      </c>
      <c r="K398">
        <v>311513</v>
      </c>
      <c r="L398" t="s">
        <v>28</v>
      </c>
      <c r="M398" t="s">
        <v>315</v>
      </c>
      <c r="N398" s="49">
        <v>30678.831999999999</v>
      </c>
    </row>
    <row r="399" spans="1:22" x14ac:dyDescent="0.3">
      <c r="A399">
        <v>1013698</v>
      </c>
      <c r="B399"/>
      <c r="C399" t="s">
        <v>2561</v>
      </c>
      <c r="D399" t="s">
        <v>2562</v>
      </c>
      <c r="E399" t="s">
        <v>303</v>
      </c>
      <c r="F399" t="s">
        <v>2563</v>
      </c>
      <c r="G399" t="s">
        <v>2564</v>
      </c>
      <c r="I399" s="23"/>
      <c r="J399" s="23"/>
      <c r="K399">
        <v>486210</v>
      </c>
      <c r="L399" t="s">
        <v>1275</v>
      </c>
      <c r="M399" t="s">
        <v>102</v>
      </c>
      <c r="N399" s="49">
        <v>51360.97</v>
      </c>
    </row>
    <row r="400" spans="1:22" x14ac:dyDescent="0.3">
      <c r="A400">
        <v>1007206</v>
      </c>
      <c r="B400" t="s">
        <v>2565</v>
      </c>
      <c r="C400" t="s">
        <v>2566</v>
      </c>
      <c r="D400" t="s">
        <v>2567</v>
      </c>
      <c r="E400" t="s">
        <v>1902</v>
      </c>
      <c r="F400" t="s">
        <v>2568</v>
      </c>
      <c r="G400" t="s">
        <v>2569</v>
      </c>
      <c r="H400" t="s">
        <v>1964</v>
      </c>
      <c r="I400" s="23">
        <v>33.554200000000002</v>
      </c>
      <c r="J400" s="23">
        <v>-112.2161</v>
      </c>
      <c r="K400">
        <v>221112</v>
      </c>
      <c r="L400" t="s">
        <v>335</v>
      </c>
      <c r="M400" t="s">
        <v>336</v>
      </c>
      <c r="N400" s="49">
        <v>153454.07999999999</v>
      </c>
      <c r="O400" s="49">
        <v>103493.61599999999</v>
      </c>
      <c r="P400" s="49">
        <v>135727.14799999999</v>
      </c>
      <c r="Q400" s="49">
        <v>61508.824000000001</v>
      </c>
      <c r="R400" s="49">
        <v>77901.364000000001</v>
      </c>
      <c r="S400" s="49">
        <v>16814.687999999998</v>
      </c>
      <c r="T400" s="49">
        <v>55753.144</v>
      </c>
      <c r="U400" s="49">
        <v>41628.644</v>
      </c>
      <c r="V400" s="49">
        <v>33352.828000000001</v>
      </c>
    </row>
    <row r="401" spans="1:22" x14ac:dyDescent="0.3">
      <c r="A401">
        <v>1000423</v>
      </c>
      <c r="B401" t="s">
        <v>2570</v>
      </c>
      <c r="C401" t="s">
        <v>2571</v>
      </c>
      <c r="D401" t="s">
        <v>2572</v>
      </c>
      <c r="E401" t="s">
        <v>323</v>
      </c>
      <c r="F401" t="s">
        <v>2573</v>
      </c>
      <c r="G401" t="s">
        <v>2574</v>
      </c>
      <c r="H401" t="s">
        <v>2575</v>
      </c>
      <c r="I401" s="23">
        <v>34.041400000000003</v>
      </c>
      <c r="J401" s="23">
        <v>-117.3603</v>
      </c>
      <c r="K401">
        <v>221112</v>
      </c>
      <c r="L401" t="s">
        <v>30</v>
      </c>
      <c r="M401" t="s">
        <v>336</v>
      </c>
      <c r="N401" s="49">
        <v>2451.94</v>
      </c>
      <c r="O401" s="49">
        <v>4667.5320000000002</v>
      </c>
      <c r="P401" s="49">
        <v>6495.2759999999998</v>
      </c>
      <c r="Q401" s="49">
        <v>3583.3359999999998</v>
      </c>
      <c r="R401" s="49">
        <v>8082.52</v>
      </c>
      <c r="S401" s="49">
        <v>13177.951999999999</v>
      </c>
      <c r="T401" s="49">
        <v>22145.867999999999</v>
      </c>
      <c r="U401" s="49">
        <v>24003.011999999999</v>
      </c>
      <c r="V401" s="49">
        <v>6582.3760000000002</v>
      </c>
    </row>
    <row r="402" spans="1:22" x14ac:dyDescent="0.3">
      <c r="A402">
        <v>1007273</v>
      </c>
      <c r="B402" t="s">
        <v>2576</v>
      </c>
      <c r="C402" t="s">
        <v>2577</v>
      </c>
      <c r="D402" t="s">
        <v>2578</v>
      </c>
      <c r="E402" t="s">
        <v>393</v>
      </c>
      <c r="F402" t="s">
        <v>2579</v>
      </c>
      <c r="G402" t="s">
        <v>2580</v>
      </c>
      <c r="H402" t="s">
        <v>396</v>
      </c>
      <c r="I402" s="23">
        <v>44.791100999999998</v>
      </c>
      <c r="J402" s="23">
        <v>-89.700253000000004</v>
      </c>
      <c r="K402">
        <v>322121</v>
      </c>
      <c r="L402" t="s">
        <v>1172</v>
      </c>
      <c r="M402" t="s">
        <v>1173</v>
      </c>
      <c r="N402" s="49">
        <v>212119.08799999999</v>
      </c>
      <c r="O402" s="49">
        <v>208026.63200000001</v>
      </c>
      <c r="P402" s="49">
        <v>205680.174</v>
      </c>
      <c r="Q402" s="49">
        <v>201967.86799999999</v>
      </c>
      <c r="R402" s="49">
        <v>180446.96400000001</v>
      </c>
      <c r="S402" s="49">
        <v>198226.93400000001</v>
      </c>
      <c r="T402" s="49">
        <v>164570.40599999999</v>
      </c>
      <c r="U402" s="49">
        <v>165673.56200000001</v>
      </c>
      <c r="V402" s="49">
        <v>171726.06</v>
      </c>
    </row>
    <row r="403" spans="1:22" x14ac:dyDescent="0.3">
      <c r="A403">
        <v>1011038</v>
      </c>
      <c r="B403" t="s">
        <v>2581</v>
      </c>
      <c r="C403" t="s">
        <v>2582</v>
      </c>
      <c r="D403" t="s">
        <v>2583</v>
      </c>
      <c r="E403" t="s">
        <v>351</v>
      </c>
      <c r="F403" t="s">
        <v>2584</v>
      </c>
      <c r="G403" t="s">
        <v>2585</v>
      </c>
      <c r="H403" t="s">
        <v>2586</v>
      </c>
      <c r="I403" s="23">
        <v>39.555441000000002</v>
      </c>
      <c r="J403" s="23">
        <v>-89.280586999999997</v>
      </c>
      <c r="K403">
        <v>322121</v>
      </c>
      <c r="L403" t="s">
        <v>28</v>
      </c>
      <c r="M403" t="s">
        <v>680</v>
      </c>
      <c r="N403" s="49">
        <v>14964.044</v>
      </c>
      <c r="O403" s="49">
        <v>17028.335999999999</v>
      </c>
      <c r="P403" s="49">
        <v>16542.988000000001</v>
      </c>
      <c r="Q403" s="49">
        <v>17455.083999999999</v>
      </c>
      <c r="R403" s="49">
        <v>19065.527999999998</v>
      </c>
      <c r="S403" s="49">
        <v>25580.240000000002</v>
      </c>
      <c r="T403" s="49">
        <v>28271.944</v>
      </c>
    </row>
    <row r="404" spans="1:22" x14ac:dyDescent="0.3">
      <c r="A404">
        <v>1005991</v>
      </c>
      <c r="B404" t="s">
        <v>2587</v>
      </c>
      <c r="C404" t="s">
        <v>2588</v>
      </c>
      <c r="D404" t="s">
        <v>2589</v>
      </c>
      <c r="E404" t="s">
        <v>393</v>
      </c>
      <c r="F404" t="s">
        <v>2590</v>
      </c>
      <c r="G404" t="s">
        <v>2591</v>
      </c>
      <c r="H404" t="s">
        <v>2362</v>
      </c>
      <c r="I404" s="23">
        <v>45.639099999999999</v>
      </c>
      <c r="J404" s="23">
        <v>-89.421000000000006</v>
      </c>
      <c r="K404">
        <v>322121</v>
      </c>
      <c r="L404" t="s">
        <v>28</v>
      </c>
      <c r="M404" t="s">
        <v>680</v>
      </c>
      <c r="N404" s="49">
        <v>183474.948</v>
      </c>
      <c r="O404" s="49">
        <v>206779.24400000001</v>
      </c>
      <c r="P404" s="49">
        <v>219444.59400000001</v>
      </c>
      <c r="Q404" s="49">
        <v>197159.402</v>
      </c>
      <c r="R404" s="49">
        <v>227234.886</v>
      </c>
      <c r="S404" s="49">
        <v>237529.88200000001</v>
      </c>
      <c r="T404" s="49">
        <v>237367.508</v>
      </c>
      <c r="U404" s="49">
        <v>255028.91200000001</v>
      </c>
      <c r="V404" s="49">
        <v>244661.476</v>
      </c>
    </row>
    <row r="405" spans="1:22" x14ac:dyDescent="0.3">
      <c r="A405">
        <v>1004045</v>
      </c>
      <c r="B405" t="s">
        <v>2592</v>
      </c>
      <c r="C405" t="s">
        <v>2593</v>
      </c>
      <c r="D405" t="s">
        <v>2594</v>
      </c>
      <c r="E405" t="s">
        <v>393</v>
      </c>
      <c r="F405" t="s">
        <v>2595</v>
      </c>
      <c r="G405" t="s">
        <v>2596</v>
      </c>
      <c r="H405" t="s">
        <v>374</v>
      </c>
      <c r="I405" s="23">
        <v>44.447389999999999</v>
      </c>
      <c r="J405" s="23">
        <v>-88.068510000000003</v>
      </c>
      <c r="K405">
        <v>322121</v>
      </c>
      <c r="L405" t="s">
        <v>28</v>
      </c>
      <c r="M405" t="s">
        <v>680</v>
      </c>
      <c r="N405" s="49">
        <v>49970.93</v>
      </c>
      <c r="O405" s="49">
        <v>56075.553999999996</v>
      </c>
      <c r="P405" s="49">
        <v>60118.648000000001</v>
      </c>
      <c r="Q405" s="49">
        <v>69666.638000000006</v>
      </c>
      <c r="R405" s="49">
        <v>107437.982</v>
      </c>
      <c r="S405" s="49">
        <v>104554.928</v>
      </c>
      <c r="T405" s="49">
        <v>97122.944000000003</v>
      </c>
      <c r="U405" s="49">
        <v>93353.91</v>
      </c>
      <c r="V405" s="49">
        <v>92251.13</v>
      </c>
    </row>
    <row r="406" spans="1:22" x14ac:dyDescent="0.3">
      <c r="A406">
        <v>1007253</v>
      </c>
      <c r="B406" t="s">
        <v>2597</v>
      </c>
      <c r="C406" t="s">
        <v>2598</v>
      </c>
      <c r="D406" t="s">
        <v>2599</v>
      </c>
      <c r="E406" t="s">
        <v>946</v>
      </c>
      <c r="F406" t="s">
        <v>2600</v>
      </c>
      <c r="G406" t="s">
        <v>2601</v>
      </c>
      <c r="H406" t="s">
        <v>2602</v>
      </c>
      <c r="I406" s="23">
        <v>48.467675</v>
      </c>
      <c r="J406" s="23">
        <v>-122.553982</v>
      </c>
      <c r="K406">
        <v>325120</v>
      </c>
      <c r="L406" t="s">
        <v>38</v>
      </c>
      <c r="M406" t="s">
        <v>530</v>
      </c>
      <c r="N406" s="49">
        <v>66107</v>
      </c>
      <c r="O406" s="49">
        <v>68968.3</v>
      </c>
      <c r="P406" s="49">
        <v>63461.3</v>
      </c>
      <c r="Q406" s="49">
        <v>60209.1</v>
      </c>
      <c r="R406" s="49">
        <v>64413.1</v>
      </c>
      <c r="S406" s="49">
        <v>64110.400000000001</v>
      </c>
      <c r="T406" s="49">
        <v>58995</v>
      </c>
      <c r="U406" s="49">
        <v>63355.8</v>
      </c>
      <c r="V406" s="49">
        <v>63139</v>
      </c>
    </row>
    <row r="407" spans="1:22" x14ac:dyDescent="0.3">
      <c r="A407">
        <v>1006711</v>
      </c>
      <c r="B407" t="s">
        <v>2603</v>
      </c>
      <c r="C407" t="s">
        <v>2604</v>
      </c>
      <c r="D407" t="s">
        <v>2605</v>
      </c>
      <c r="E407" t="s">
        <v>303</v>
      </c>
      <c r="F407" t="s">
        <v>1413</v>
      </c>
      <c r="G407" t="s">
        <v>2606</v>
      </c>
      <c r="H407" t="s">
        <v>483</v>
      </c>
      <c r="I407" s="23">
        <v>29.623332999999999</v>
      </c>
      <c r="J407" s="23">
        <v>-95.045833000000002</v>
      </c>
      <c r="K407">
        <v>325120</v>
      </c>
      <c r="L407" t="s">
        <v>38</v>
      </c>
      <c r="M407" t="s">
        <v>530</v>
      </c>
      <c r="N407" s="49">
        <v>608977.6</v>
      </c>
      <c r="O407" s="49">
        <v>738809.5</v>
      </c>
      <c r="P407" s="49">
        <v>657651.9</v>
      </c>
      <c r="Q407" s="49">
        <v>635090</v>
      </c>
      <c r="R407" s="49">
        <v>575493.30000000005</v>
      </c>
      <c r="S407" s="49">
        <v>639278.6</v>
      </c>
      <c r="T407" s="49">
        <v>599565.80000000005</v>
      </c>
      <c r="U407" s="49">
        <v>535907.4</v>
      </c>
      <c r="V407" s="49">
        <v>493718.1</v>
      </c>
    </row>
    <row r="408" spans="1:22" x14ac:dyDescent="0.3">
      <c r="A408">
        <v>1013205</v>
      </c>
      <c r="B408" t="s">
        <v>2607</v>
      </c>
      <c r="C408" t="s">
        <v>2608</v>
      </c>
      <c r="D408" t="s">
        <v>2609</v>
      </c>
      <c r="E408" t="s">
        <v>303</v>
      </c>
      <c r="F408" t="s">
        <v>2610</v>
      </c>
      <c r="G408" t="s">
        <v>2611</v>
      </c>
      <c r="H408" t="s">
        <v>2612</v>
      </c>
      <c r="I408" s="23">
        <v>29.747516000000001</v>
      </c>
      <c r="J408" s="23">
        <v>-94.911176999999995</v>
      </c>
      <c r="K408">
        <v>325120</v>
      </c>
      <c r="L408" t="s">
        <v>38</v>
      </c>
      <c r="M408" t="s">
        <v>530</v>
      </c>
      <c r="N408" s="49">
        <v>1079462.5</v>
      </c>
      <c r="O408" s="49">
        <v>704497.2</v>
      </c>
    </row>
    <row r="409" spans="1:22" x14ac:dyDescent="0.3">
      <c r="A409">
        <v>1004442</v>
      </c>
      <c r="B409" t="s">
        <v>2613</v>
      </c>
      <c r="C409" t="s">
        <v>2614</v>
      </c>
      <c r="D409" t="s">
        <v>2615</v>
      </c>
      <c r="E409" t="s">
        <v>303</v>
      </c>
      <c r="F409" t="s">
        <v>967</v>
      </c>
      <c r="G409" t="s">
        <v>2616</v>
      </c>
      <c r="H409" t="s">
        <v>969</v>
      </c>
      <c r="I409" s="23">
        <v>27.809555</v>
      </c>
      <c r="J409" s="23">
        <v>-97.457488999999995</v>
      </c>
      <c r="K409">
        <v>325120</v>
      </c>
      <c r="L409" t="s">
        <v>38</v>
      </c>
      <c r="M409" t="s">
        <v>530</v>
      </c>
      <c r="N409" s="49">
        <v>155131.6</v>
      </c>
      <c r="O409" s="49">
        <v>184876.2</v>
      </c>
      <c r="P409" s="49">
        <v>197435.6</v>
      </c>
      <c r="Q409" s="49">
        <v>198265.5</v>
      </c>
      <c r="R409" s="49">
        <v>159113.5</v>
      </c>
      <c r="S409" s="49">
        <v>167395</v>
      </c>
      <c r="T409" s="49">
        <v>187878</v>
      </c>
      <c r="U409" s="49">
        <v>184717</v>
      </c>
      <c r="V409" s="49">
        <v>226260</v>
      </c>
    </row>
    <row r="410" spans="1:22" x14ac:dyDescent="0.3">
      <c r="A410">
        <v>1006943</v>
      </c>
      <c r="B410" t="s">
        <v>2617</v>
      </c>
      <c r="C410" t="s">
        <v>2618</v>
      </c>
      <c r="D410" t="s">
        <v>2605</v>
      </c>
      <c r="E410" t="s">
        <v>303</v>
      </c>
      <c r="F410" t="s">
        <v>826</v>
      </c>
      <c r="G410" t="s">
        <v>2619</v>
      </c>
      <c r="H410" t="s">
        <v>483</v>
      </c>
      <c r="I410" s="23">
        <v>29.716190999999998</v>
      </c>
      <c r="J410" s="23">
        <v>-95.194361000000001</v>
      </c>
      <c r="K410">
        <v>325120</v>
      </c>
      <c r="L410" t="s">
        <v>38</v>
      </c>
      <c r="M410" t="s">
        <v>530</v>
      </c>
      <c r="N410" s="49">
        <v>508201</v>
      </c>
      <c r="O410" s="49">
        <v>485047.8</v>
      </c>
      <c r="P410" s="49">
        <v>562436.4</v>
      </c>
      <c r="Q410" s="49">
        <v>531770.30000000005</v>
      </c>
      <c r="R410" s="49">
        <v>501160.7</v>
      </c>
      <c r="S410" s="49">
        <v>556162.9</v>
      </c>
      <c r="T410" s="49">
        <v>560049</v>
      </c>
      <c r="U410" s="49">
        <v>606374</v>
      </c>
      <c r="V410" s="49">
        <v>638402</v>
      </c>
    </row>
    <row r="411" spans="1:22" x14ac:dyDescent="0.3">
      <c r="A411">
        <v>1003160</v>
      </c>
      <c r="B411" t="s">
        <v>2620</v>
      </c>
      <c r="C411" t="s">
        <v>2621</v>
      </c>
      <c r="D411" t="s">
        <v>2622</v>
      </c>
      <c r="E411" t="s">
        <v>303</v>
      </c>
      <c r="F411" t="s">
        <v>2623</v>
      </c>
      <c r="G411" t="s">
        <v>2624</v>
      </c>
      <c r="H411" t="s">
        <v>483</v>
      </c>
      <c r="I411" s="23">
        <v>29.702000000000002</v>
      </c>
      <c r="J411" s="23">
        <v>-95.070999999999998</v>
      </c>
      <c r="K411">
        <v>325120</v>
      </c>
      <c r="L411" t="s">
        <v>335</v>
      </c>
      <c r="M411" t="s">
        <v>336</v>
      </c>
      <c r="N411" s="49">
        <v>115987.492</v>
      </c>
      <c r="O411" s="49">
        <v>82627.775999999998</v>
      </c>
      <c r="P411" s="49">
        <v>86904.74</v>
      </c>
      <c r="Q411" s="49">
        <v>97517.440000000002</v>
      </c>
      <c r="R411" s="49">
        <v>90494.123999999996</v>
      </c>
      <c r="S411" s="49">
        <v>96054.411999999997</v>
      </c>
      <c r="T411" s="49">
        <v>102193.88</v>
      </c>
      <c r="U411" s="49">
        <v>105855.788</v>
      </c>
      <c r="V411" s="49">
        <v>90681.64</v>
      </c>
    </row>
    <row r="412" spans="1:22" x14ac:dyDescent="0.3">
      <c r="A412">
        <v>1006402</v>
      </c>
      <c r="B412" t="s">
        <v>2625</v>
      </c>
      <c r="C412" t="s">
        <v>2626</v>
      </c>
      <c r="D412" t="s">
        <v>2627</v>
      </c>
      <c r="E412" t="s">
        <v>303</v>
      </c>
      <c r="F412" t="s">
        <v>2628</v>
      </c>
      <c r="G412" t="s">
        <v>2629</v>
      </c>
      <c r="H412" t="s">
        <v>536</v>
      </c>
      <c r="I412" s="23">
        <v>29.859444</v>
      </c>
      <c r="J412" s="23">
        <v>-93.965833000000003</v>
      </c>
      <c r="K412">
        <v>325120</v>
      </c>
      <c r="L412" t="s">
        <v>2630</v>
      </c>
      <c r="M412" t="s">
        <v>804</v>
      </c>
      <c r="N412" s="49">
        <v>2514239.7000000002</v>
      </c>
      <c r="O412" s="49">
        <v>2645865.318</v>
      </c>
      <c r="P412" s="49">
        <v>2619699.8420000002</v>
      </c>
      <c r="Q412" s="49">
        <v>2424128.4780000001</v>
      </c>
      <c r="R412" s="49">
        <v>2568728.7259999998</v>
      </c>
      <c r="S412" s="49">
        <v>2621032.6519999998</v>
      </c>
      <c r="T412" s="49">
        <v>2651885.94</v>
      </c>
      <c r="U412" s="49">
        <v>2464422.7719999999</v>
      </c>
      <c r="V412" s="49">
        <v>2282483.5</v>
      </c>
    </row>
    <row r="413" spans="1:22" x14ac:dyDescent="0.3">
      <c r="A413">
        <v>1011460</v>
      </c>
      <c r="B413" t="s">
        <v>2631</v>
      </c>
      <c r="C413" t="s">
        <v>2632</v>
      </c>
      <c r="D413" t="s">
        <v>2633</v>
      </c>
      <c r="E413" t="s">
        <v>583</v>
      </c>
      <c r="F413" t="s">
        <v>2634</v>
      </c>
      <c r="G413" t="s">
        <v>2635</v>
      </c>
      <c r="H413" t="s">
        <v>2636</v>
      </c>
      <c r="I413" s="23">
        <v>30.0169</v>
      </c>
      <c r="J413" s="23">
        <v>-90.408739999999995</v>
      </c>
      <c r="K413">
        <v>325120</v>
      </c>
      <c r="L413" t="s">
        <v>38</v>
      </c>
      <c r="M413" t="s">
        <v>530</v>
      </c>
      <c r="N413" s="49">
        <v>1072351.1000000001</v>
      </c>
      <c r="O413" s="49">
        <v>1073524.6000000001</v>
      </c>
      <c r="P413" s="49">
        <v>1169457.7</v>
      </c>
      <c r="Q413" s="49">
        <v>1156879.3999999999</v>
      </c>
      <c r="R413" s="49">
        <v>1139730.2</v>
      </c>
      <c r="S413" s="49">
        <v>844232</v>
      </c>
    </row>
    <row r="414" spans="1:22" x14ac:dyDescent="0.3">
      <c r="A414">
        <v>1010506</v>
      </c>
      <c r="B414" t="s">
        <v>2637</v>
      </c>
      <c r="C414" t="s">
        <v>2638</v>
      </c>
      <c r="D414" t="s">
        <v>2639</v>
      </c>
      <c r="E414" t="s">
        <v>583</v>
      </c>
      <c r="F414" t="s">
        <v>2640</v>
      </c>
      <c r="G414" t="s">
        <v>2641</v>
      </c>
      <c r="H414" t="s">
        <v>2636</v>
      </c>
      <c r="I414" s="23">
        <v>29.924440000000001</v>
      </c>
      <c r="J414" s="23">
        <v>-90.352216999999996</v>
      </c>
      <c r="K414">
        <v>325120</v>
      </c>
      <c r="L414" t="s">
        <v>38</v>
      </c>
      <c r="M414" t="s">
        <v>530</v>
      </c>
      <c r="N414" s="49">
        <v>724938.4</v>
      </c>
      <c r="O414" s="49">
        <v>751400.2</v>
      </c>
      <c r="P414" s="49">
        <v>722822.7</v>
      </c>
      <c r="Q414" s="49">
        <v>734006.2</v>
      </c>
      <c r="R414" s="49">
        <v>824262.5</v>
      </c>
      <c r="S414" s="49">
        <v>826861.3</v>
      </c>
      <c r="T414" s="49">
        <v>861875</v>
      </c>
      <c r="U414" s="49">
        <v>608915</v>
      </c>
    </row>
    <row r="415" spans="1:22" x14ac:dyDescent="0.3">
      <c r="A415">
        <v>1010625</v>
      </c>
      <c r="B415" t="s">
        <v>2642</v>
      </c>
      <c r="C415" t="s">
        <v>2643</v>
      </c>
      <c r="D415" t="s">
        <v>2644</v>
      </c>
      <c r="E415" t="s">
        <v>454</v>
      </c>
      <c r="F415" t="s">
        <v>2645</v>
      </c>
      <c r="G415" t="s">
        <v>2646</v>
      </c>
      <c r="H415" t="s">
        <v>1118</v>
      </c>
      <c r="I415" s="23">
        <v>42.28689</v>
      </c>
      <c r="J415" s="23">
        <v>-83.156419999999997</v>
      </c>
      <c r="K415">
        <v>325120</v>
      </c>
      <c r="L415" t="s">
        <v>38</v>
      </c>
      <c r="M415" t="s">
        <v>530</v>
      </c>
      <c r="N415" s="49">
        <v>385187.3</v>
      </c>
      <c r="O415" s="49">
        <v>350789.2</v>
      </c>
      <c r="P415" s="49">
        <v>371991</v>
      </c>
      <c r="Q415" s="49">
        <v>417010.5</v>
      </c>
      <c r="R415" s="49">
        <v>370983</v>
      </c>
      <c r="S415" s="49">
        <v>375624.5</v>
      </c>
      <c r="T415" s="49">
        <v>420347</v>
      </c>
      <c r="U415" s="49">
        <v>73654.8</v>
      </c>
    </row>
    <row r="416" spans="1:22" x14ac:dyDescent="0.3">
      <c r="A416">
        <v>1005573</v>
      </c>
      <c r="B416" t="s">
        <v>2647</v>
      </c>
      <c r="C416" t="s">
        <v>2648</v>
      </c>
      <c r="D416" t="s">
        <v>2649</v>
      </c>
      <c r="E416" t="s">
        <v>663</v>
      </c>
      <c r="F416" t="s">
        <v>2650</v>
      </c>
      <c r="G416" t="s">
        <v>2651</v>
      </c>
      <c r="H416" t="s">
        <v>679</v>
      </c>
      <c r="I416" s="23">
        <v>39.18291</v>
      </c>
      <c r="J416" s="23">
        <v>-84.50394</v>
      </c>
      <c r="K416">
        <v>325120</v>
      </c>
      <c r="L416" t="s">
        <v>976</v>
      </c>
      <c r="M416" t="s">
        <v>530</v>
      </c>
      <c r="O416" s="49">
        <v>8908.732</v>
      </c>
      <c r="P416" s="49">
        <v>22127.524000000001</v>
      </c>
      <c r="Q416" s="49">
        <v>28278.567999999999</v>
      </c>
      <c r="R416" s="49">
        <v>29374.815999999999</v>
      </c>
      <c r="S416" s="49">
        <v>26738.315999999999</v>
      </c>
      <c r="T416" s="49">
        <v>34822.767999999996</v>
      </c>
      <c r="U416" s="49">
        <v>23886.668000000001</v>
      </c>
      <c r="V416" s="49">
        <v>23061.472000000002</v>
      </c>
    </row>
    <row r="417" spans="1:22" x14ac:dyDescent="0.3">
      <c r="A417">
        <v>1007116</v>
      </c>
      <c r="B417" t="s">
        <v>2652</v>
      </c>
      <c r="C417" t="s">
        <v>2648</v>
      </c>
      <c r="D417" t="s">
        <v>2653</v>
      </c>
      <c r="E417" t="s">
        <v>311</v>
      </c>
      <c r="F417" t="s">
        <v>2142</v>
      </c>
      <c r="G417" t="s">
        <v>2654</v>
      </c>
      <c r="H417" t="s">
        <v>2144</v>
      </c>
      <c r="I417" s="23">
        <v>37.037230000000001</v>
      </c>
      <c r="J417" s="23">
        <v>-88.351152999999996</v>
      </c>
      <c r="K417">
        <v>325199</v>
      </c>
      <c r="L417" t="s">
        <v>28</v>
      </c>
      <c r="M417" t="s">
        <v>530</v>
      </c>
      <c r="T417" s="49">
        <v>2383.8919999999998</v>
      </c>
      <c r="U417" s="49">
        <v>2582.7399999999998</v>
      </c>
      <c r="V417" s="49">
        <v>2697.74</v>
      </c>
    </row>
    <row r="418" spans="1:22" x14ac:dyDescent="0.3">
      <c r="A418">
        <v>1004586</v>
      </c>
      <c r="B418" t="s">
        <v>2655</v>
      </c>
      <c r="C418" t="s">
        <v>2656</v>
      </c>
      <c r="D418" t="s">
        <v>2657</v>
      </c>
      <c r="E418" t="s">
        <v>583</v>
      </c>
      <c r="F418" t="s">
        <v>2658</v>
      </c>
      <c r="G418" t="s">
        <v>2659</v>
      </c>
      <c r="H418" t="s">
        <v>2660</v>
      </c>
      <c r="I418" s="23">
        <v>30.493535999999999</v>
      </c>
      <c r="J418" s="23">
        <v>-91.187225999999995</v>
      </c>
      <c r="K418">
        <v>325120</v>
      </c>
      <c r="L418" t="s">
        <v>38</v>
      </c>
      <c r="M418" t="s">
        <v>530</v>
      </c>
      <c r="N418" s="49">
        <v>912900</v>
      </c>
      <c r="O418" s="49">
        <v>742359.2</v>
      </c>
      <c r="P418" s="49">
        <v>934705.4</v>
      </c>
      <c r="Q418" s="49">
        <v>894837.8</v>
      </c>
      <c r="R418" s="49">
        <v>860866.6</v>
      </c>
      <c r="S418" s="49">
        <v>907356</v>
      </c>
      <c r="T418" s="49">
        <v>854976</v>
      </c>
      <c r="U418" s="49">
        <v>724351</v>
      </c>
      <c r="V418" s="49">
        <v>806956</v>
      </c>
    </row>
    <row r="419" spans="1:22" x14ac:dyDescent="0.3">
      <c r="A419">
        <v>1005852</v>
      </c>
      <c r="B419" t="s">
        <v>2661</v>
      </c>
      <c r="C419" t="s">
        <v>2662</v>
      </c>
      <c r="D419" t="s">
        <v>2663</v>
      </c>
      <c r="E419" t="s">
        <v>351</v>
      </c>
      <c r="F419" t="s">
        <v>2664</v>
      </c>
      <c r="G419" t="s">
        <v>2665</v>
      </c>
      <c r="H419" t="s">
        <v>2666</v>
      </c>
      <c r="I419" s="23">
        <v>41.413831000000002</v>
      </c>
      <c r="J419" s="23">
        <v>-88.183459999999997</v>
      </c>
      <c r="K419">
        <v>325120</v>
      </c>
      <c r="L419" t="s">
        <v>38</v>
      </c>
      <c r="M419" t="s">
        <v>530</v>
      </c>
      <c r="N419" s="49">
        <v>78336</v>
      </c>
      <c r="O419" s="49">
        <v>89826</v>
      </c>
      <c r="P419" s="49">
        <v>98269.3</v>
      </c>
      <c r="Q419" s="49">
        <v>52166.8</v>
      </c>
      <c r="R419" s="49">
        <v>33806.1</v>
      </c>
      <c r="S419" s="49">
        <v>72582.2</v>
      </c>
      <c r="T419" s="49">
        <v>86837.9</v>
      </c>
      <c r="U419" s="49">
        <v>103681.2</v>
      </c>
      <c r="V419" s="49">
        <v>93135.5</v>
      </c>
    </row>
    <row r="420" spans="1:22" x14ac:dyDescent="0.3">
      <c r="A420">
        <v>1001685</v>
      </c>
      <c r="B420" t="s">
        <v>2667</v>
      </c>
      <c r="C420" t="s">
        <v>2668</v>
      </c>
      <c r="D420" t="s">
        <v>2669</v>
      </c>
      <c r="E420" t="s">
        <v>491</v>
      </c>
      <c r="F420" t="s">
        <v>2670</v>
      </c>
      <c r="G420" t="s">
        <v>2671</v>
      </c>
      <c r="H420" t="s">
        <v>2672</v>
      </c>
      <c r="I420" s="23">
        <v>38.605823000000001</v>
      </c>
      <c r="J420" s="23">
        <v>-87.519801099999995</v>
      </c>
      <c r="K420">
        <v>212111</v>
      </c>
      <c r="L420" t="s">
        <v>2673</v>
      </c>
      <c r="M420" t="s">
        <v>315</v>
      </c>
      <c r="T420" s="49">
        <v>15914.05</v>
      </c>
      <c r="U420" s="49">
        <v>148886.70000000001</v>
      </c>
      <c r="V420" s="49">
        <v>227451.546</v>
      </c>
    </row>
    <row r="421" spans="1:22" x14ac:dyDescent="0.3">
      <c r="A421">
        <v>1004725</v>
      </c>
      <c r="B421" t="s">
        <v>2674</v>
      </c>
      <c r="C421" t="s">
        <v>2675</v>
      </c>
      <c r="D421" t="s">
        <v>2676</v>
      </c>
      <c r="E421" t="s">
        <v>447</v>
      </c>
      <c r="F421" t="s">
        <v>2677</v>
      </c>
      <c r="G421" t="s">
        <v>2678</v>
      </c>
      <c r="H421" t="s">
        <v>2679</v>
      </c>
      <c r="I421" s="23">
        <v>40.384844999999999</v>
      </c>
      <c r="J421" s="23">
        <v>-75.146286000000003</v>
      </c>
      <c r="K421">
        <v>325120</v>
      </c>
      <c r="L421" t="s">
        <v>2680</v>
      </c>
      <c r="M421" t="s">
        <v>404</v>
      </c>
      <c r="N421" s="49">
        <v>3254.5450000000001</v>
      </c>
      <c r="O421" s="49">
        <v>3110.92</v>
      </c>
    </row>
    <row r="422" spans="1:22" x14ac:dyDescent="0.3">
      <c r="A422">
        <v>1001919</v>
      </c>
      <c r="B422" t="s">
        <v>2681</v>
      </c>
      <c r="C422" t="s">
        <v>2682</v>
      </c>
      <c r="D422" t="s">
        <v>2683</v>
      </c>
      <c r="E422" t="s">
        <v>569</v>
      </c>
      <c r="F422" t="s">
        <v>2684</v>
      </c>
      <c r="G422" t="s">
        <v>2685</v>
      </c>
      <c r="H422" t="s">
        <v>1171</v>
      </c>
      <c r="I422" s="23">
        <v>41.143573000000004</v>
      </c>
      <c r="J422" s="23">
        <v>-92.647934000000006</v>
      </c>
      <c r="K422">
        <v>311119</v>
      </c>
      <c r="L422" t="s">
        <v>28</v>
      </c>
      <c r="M422" t="s">
        <v>315</v>
      </c>
      <c r="N422" s="49">
        <v>127169.97199999999</v>
      </c>
      <c r="O422" s="49">
        <v>142605.264</v>
      </c>
      <c r="P422" s="49">
        <v>140750.32</v>
      </c>
      <c r="Q422" s="49">
        <v>119425.60000000001</v>
      </c>
      <c r="R422" s="49">
        <v>116558.61199999999</v>
      </c>
      <c r="S422" s="49">
        <v>120451.196</v>
      </c>
      <c r="T422" s="49">
        <v>116984.86</v>
      </c>
      <c r="U422" s="49">
        <v>110569.784</v>
      </c>
      <c r="V422" s="49">
        <v>108640.84</v>
      </c>
    </row>
    <row r="423" spans="1:22" x14ac:dyDescent="0.3">
      <c r="A423">
        <v>1010624</v>
      </c>
      <c r="B423" t="s">
        <v>2686</v>
      </c>
      <c r="C423" t="s">
        <v>2687</v>
      </c>
      <c r="D423" t="s">
        <v>2688</v>
      </c>
      <c r="E423" t="s">
        <v>1370</v>
      </c>
      <c r="F423" t="s">
        <v>2689</v>
      </c>
      <c r="G423" t="s">
        <v>2690</v>
      </c>
      <c r="H423" t="s">
        <v>2691</v>
      </c>
      <c r="I423" s="23">
        <v>54.132188999999997</v>
      </c>
      <c r="J423" s="23">
        <v>-165.78689399999999</v>
      </c>
      <c r="K423">
        <v>311710</v>
      </c>
      <c r="L423" t="s">
        <v>28</v>
      </c>
      <c r="M423" t="s">
        <v>315</v>
      </c>
      <c r="N423" s="49">
        <v>47920.766000000003</v>
      </c>
      <c r="O423" s="49">
        <v>49749.925999999999</v>
      </c>
      <c r="P423" s="49">
        <v>49049.197999999997</v>
      </c>
      <c r="Q423" s="49">
        <v>52174.845999999998</v>
      </c>
      <c r="R423" s="49">
        <v>50711.874000000003</v>
      </c>
      <c r="S423" s="49">
        <v>52024.603999999999</v>
      </c>
      <c r="T423" s="49">
        <v>52318.947999999997</v>
      </c>
      <c r="U423" s="49">
        <v>50747.614000000001</v>
      </c>
      <c r="V423" s="49">
        <v>43930.303999999996</v>
      </c>
    </row>
    <row r="424" spans="1:22" x14ac:dyDescent="0.3">
      <c r="A424">
        <v>1010593</v>
      </c>
      <c r="B424" t="s">
        <v>2692</v>
      </c>
      <c r="C424" t="s">
        <v>2693</v>
      </c>
      <c r="D424" t="s">
        <v>2694</v>
      </c>
      <c r="E424" t="s">
        <v>386</v>
      </c>
      <c r="F424" t="s">
        <v>2695</v>
      </c>
      <c r="G424" t="s">
        <v>2696</v>
      </c>
      <c r="H424" t="s">
        <v>1384</v>
      </c>
      <c r="I424" s="23">
        <v>30.969439000000001</v>
      </c>
      <c r="J424" s="23">
        <v>-88.017499999999998</v>
      </c>
      <c r="K424">
        <v>325180</v>
      </c>
      <c r="L424" t="s">
        <v>28</v>
      </c>
      <c r="M424" t="s">
        <v>530</v>
      </c>
      <c r="O424" s="49">
        <v>19669.776000000002</v>
      </c>
      <c r="P424" s="49">
        <v>22714.063999999998</v>
      </c>
      <c r="Q424" s="49">
        <v>23275.212</v>
      </c>
      <c r="R424" s="49">
        <v>24970.903999999999</v>
      </c>
      <c r="S424" s="49">
        <v>24129.207999999999</v>
      </c>
      <c r="T424" s="49">
        <v>23293.212</v>
      </c>
      <c r="U424" s="49">
        <v>26069.200000000001</v>
      </c>
    </row>
    <row r="425" spans="1:22" x14ac:dyDescent="0.3">
      <c r="A425">
        <v>1006235</v>
      </c>
      <c r="B425" t="s">
        <v>2697</v>
      </c>
      <c r="C425" t="s">
        <v>2698</v>
      </c>
      <c r="D425" t="s">
        <v>2699</v>
      </c>
      <c r="E425" t="s">
        <v>793</v>
      </c>
      <c r="F425" t="s">
        <v>2700</v>
      </c>
      <c r="G425" t="s">
        <v>2701</v>
      </c>
      <c r="H425" t="s">
        <v>2702</v>
      </c>
      <c r="I425" s="23">
        <v>37.636097999999997</v>
      </c>
      <c r="J425" s="23">
        <v>-79.446543000000005</v>
      </c>
      <c r="K425">
        <v>314110</v>
      </c>
      <c r="L425" t="s">
        <v>28</v>
      </c>
      <c r="M425" t="s">
        <v>315</v>
      </c>
      <c r="N425" s="49">
        <v>15658.44</v>
      </c>
      <c r="O425" s="49">
        <v>14462.638000000001</v>
      </c>
      <c r="P425" s="49">
        <v>14589.995999999999</v>
      </c>
      <c r="Q425" s="49">
        <v>14597.044</v>
      </c>
      <c r="R425" s="49">
        <v>15309.58</v>
      </c>
      <c r="S425" s="49">
        <v>16475.830000000002</v>
      </c>
      <c r="T425" s="49">
        <v>17761.982</v>
      </c>
      <c r="U425" s="49">
        <v>29606.394</v>
      </c>
      <c r="V425" s="49">
        <v>28301.871999999999</v>
      </c>
    </row>
    <row r="426" spans="1:22" x14ac:dyDescent="0.3">
      <c r="A426">
        <v>1005138</v>
      </c>
      <c r="B426" t="s">
        <v>2703</v>
      </c>
      <c r="C426" t="s">
        <v>2704</v>
      </c>
      <c r="D426" t="s">
        <v>2705</v>
      </c>
      <c r="E426" t="s">
        <v>441</v>
      </c>
      <c r="F426" t="s">
        <v>2706</v>
      </c>
      <c r="G426" t="s">
        <v>2707</v>
      </c>
      <c r="H426" t="s">
        <v>2708</v>
      </c>
      <c r="I426" s="23">
        <v>35.930599999999998</v>
      </c>
      <c r="J426" s="23">
        <v>-79.2941</v>
      </c>
      <c r="K426">
        <v>562212</v>
      </c>
      <c r="L426" t="s">
        <v>51</v>
      </c>
      <c r="M426" t="s">
        <v>307</v>
      </c>
      <c r="N426" s="49">
        <v>125209.25</v>
      </c>
      <c r="O426" s="49">
        <v>123568</v>
      </c>
      <c r="P426" s="49">
        <v>121429</v>
      </c>
      <c r="Q426" s="49">
        <v>122302.75</v>
      </c>
      <c r="R426" s="49">
        <v>119231.5</v>
      </c>
      <c r="S426" s="49">
        <v>116036.25</v>
      </c>
      <c r="T426" s="49">
        <v>112634.25</v>
      </c>
      <c r="U426" s="49">
        <v>109351.75</v>
      </c>
      <c r="V426" s="49">
        <v>106525</v>
      </c>
    </row>
    <row r="427" spans="1:22" x14ac:dyDescent="0.3">
      <c r="A427">
        <v>1012815</v>
      </c>
      <c r="B427" t="s">
        <v>2709</v>
      </c>
      <c r="C427" t="s">
        <v>2710</v>
      </c>
      <c r="D427" t="s">
        <v>2711</v>
      </c>
      <c r="E427" t="s">
        <v>303</v>
      </c>
      <c r="F427" t="s">
        <v>2712</v>
      </c>
      <c r="G427" t="s">
        <v>2713</v>
      </c>
      <c r="I427" s="23">
        <v>31.281603700000002</v>
      </c>
      <c r="J427" s="23">
        <v>-95.519739400000006</v>
      </c>
      <c r="K427">
        <v>486210</v>
      </c>
      <c r="L427" t="s">
        <v>368</v>
      </c>
      <c r="M427" t="s">
        <v>102</v>
      </c>
      <c r="N427" s="49">
        <v>134106.86199999999</v>
      </c>
      <c r="O427" s="49">
        <v>170870.984</v>
      </c>
      <c r="P427" s="49">
        <v>102355.072</v>
      </c>
      <c r="Q427" s="49">
        <v>95037.894</v>
      </c>
    </row>
    <row r="428" spans="1:22" x14ac:dyDescent="0.3">
      <c r="A428">
        <v>1007208</v>
      </c>
      <c r="B428" t="s">
        <v>2714</v>
      </c>
      <c r="C428" t="s">
        <v>2715</v>
      </c>
      <c r="D428" t="s">
        <v>2716</v>
      </c>
      <c r="E428" t="s">
        <v>303</v>
      </c>
      <c r="F428" t="s">
        <v>2717</v>
      </c>
      <c r="G428" t="s">
        <v>2718</v>
      </c>
      <c r="H428" t="s">
        <v>2719</v>
      </c>
      <c r="I428" s="23">
        <v>29.610147999999999</v>
      </c>
      <c r="J428" s="23">
        <v>-98.367791999999994</v>
      </c>
      <c r="K428">
        <v>327999</v>
      </c>
      <c r="L428" t="s">
        <v>34</v>
      </c>
      <c r="M428" t="s">
        <v>376</v>
      </c>
      <c r="N428" s="49">
        <v>817272.70600000001</v>
      </c>
      <c r="O428" s="49">
        <v>773418.26399999997</v>
      </c>
      <c r="P428" s="49">
        <v>807286.85</v>
      </c>
      <c r="Q428" s="49">
        <v>827666.32799999998</v>
      </c>
      <c r="R428" s="49">
        <v>755595.38800000004</v>
      </c>
      <c r="S428" s="49">
        <v>764607.16</v>
      </c>
      <c r="T428" s="49">
        <v>727844.45</v>
      </c>
      <c r="U428" s="49">
        <v>788394.16</v>
      </c>
      <c r="V428" s="49">
        <v>773786.08</v>
      </c>
    </row>
    <row r="429" spans="1:22" x14ac:dyDescent="0.3">
      <c r="A429">
        <v>1010937</v>
      </c>
      <c r="B429" t="s">
        <v>2720</v>
      </c>
      <c r="C429" t="s">
        <v>2721</v>
      </c>
      <c r="D429" t="s">
        <v>2722</v>
      </c>
      <c r="E429" t="s">
        <v>1370</v>
      </c>
      <c r="F429" t="s">
        <v>2723</v>
      </c>
      <c r="G429" t="s">
        <v>2724</v>
      </c>
      <c r="H429" t="s">
        <v>1576</v>
      </c>
      <c r="I429" s="23">
        <v>61.176969999999997</v>
      </c>
      <c r="J429" s="23">
        <v>-149.87558999999999</v>
      </c>
      <c r="K429">
        <v>221112</v>
      </c>
      <c r="L429" t="s">
        <v>28</v>
      </c>
      <c r="M429" t="s">
        <v>336</v>
      </c>
      <c r="N429" s="49">
        <v>30660.05</v>
      </c>
      <c r="O429" s="49">
        <v>30331.504000000001</v>
      </c>
      <c r="P429" s="49">
        <v>30858.096000000001</v>
      </c>
      <c r="Q429" s="49">
        <v>30806.198</v>
      </c>
      <c r="R429" s="49">
        <v>31203.995999999999</v>
      </c>
      <c r="S429" s="49">
        <v>31571.39</v>
      </c>
      <c r="T429" s="49">
        <v>32166.98</v>
      </c>
      <c r="U429" s="49">
        <v>32922.71</v>
      </c>
      <c r="V429" s="49">
        <v>31689.48</v>
      </c>
    </row>
    <row r="430" spans="1:22" x14ac:dyDescent="0.3">
      <c r="A430">
        <v>1012844</v>
      </c>
      <c r="B430" t="s">
        <v>2725</v>
      </c>
      <c r="C430" t="s">
        <v>2726</v>
      </c>
      <c r="D430" t="s">
        <v>2727</v>
      </c>
      <c r="E430" t="s">
        <v>690</v>
      </c>
      <c r="F430" t="s">
        <v>2728</v>
      </c>
      <c r="G430" t="s">
        <v>2729</v>
      </c>
      <c r="H430" t="s">
        <v>2730</v>
      </c>
      <c r="I430" s="23">
        <v>31.554269999999999</v>
      </c>
      <c r="J430" s="23">
        <v>-84.114879999999999</v>
      </c>
      <c r="K430">
        <v>221112</v>
      </c>
      <c r="L430" t="s">
        <v>30</v>
      </c>
      <c r="M430" t="s">
        <v>336</v>
      </c>
      <c r="N430" s="49">
        <v>6364.6220000000003</v>
      </c>
      <c r="O430" s="49">
        <v>1602.54</v>
      </c>
      <c r="P430" s="49">
        <v>4312.8639999999996</v>
      </c>
    </row>
    <row r="431" spans="1:22" x14ac:dyDescent="0.3">
      <c r="A431">
        <v>1003570</v>
      </c>
      <c r="B431" t="s">
        <v>2731</v>
      </c>
      <c r="C431" t="s">
        <v>2732</v>
      </c>
      <c r="D431" t="s">
        <v>2605</v>
      </c>
      <c r="E431" t="s">
        <v>303</v>
      </c>
      <c r="F431" t="s">
        <v>1413</v>
      </c>
      <c r="G431" t="s">
        <v>2733</v>
      </c>
      <c r="H431" t="s">
        <v>483</v>
      </c>
      <c r="I431" s="23">
        <v>29.641739999999999</v>
      </c>
      <c r="J431" s="23">
        <v>-95.065399999999997</v>
      </c>
      <c r="K431">
        <v>325180</v>
      </c>
      <c r="L431" t="s">
        <v>28</v>
      </c>
      <c r="M431" t="s">
        <v>530</v>
      </c>
      <c r="N431" s="49">
        <v>121430.486</v>
      </c>
      <c r="O431" s="49">
        <v>122284.234</v>
      </c>
      <c r="P431" s="49">
        <v>112469.774</v>
      </c>
      <c r="Q431" s="49">
        <v>106854.446</v>
      </c>
      <c r="R431" s="49">
        <v>112093.32399999999</v>
      </c>
      <c r="S431" s="49">
        <v>110614.984</v>
      </c>
      <c r="T431" s="49">
        <v>112158.33</v>
      </c>
      <c r="U431" s="49">
        <v>108479.6</v>
      </c>
      <c r="V431" s="49">
        <v>100780.12</v>
      </c>
    </row>
    <row r="432" spans="1:22" x14ac:dyDescent="0.3">
      <c r="A432">
        <v>1009825</v>
      </c>
      <c r="B432" t="s">
        <v>2734</v>
      </c>
      <c r="C432" t="s">
        <v>2735</v>
      </c>
      <c r="D432" t="s">
        <v>2736</v>
      </c>
      <c r="E432" t="s">
        <v>331</v>
      </c>
      <c r="F432" t="s">
        <v>2737</v>
      </c>
      <c r="G432" t="s">
        <v>2738</v>
      </c>
      <c r="H432" t="s">
        <v>2739</v>
      </c>
      <c r="I432" s="23">
        <v>40.851120000000002</v>
      </c>
      <c r="J432" s="23">
        <v>-73.844350000000006</v>
      </c>
      <c r="K432">
        <v>622110</v>
      </c>
      <c r="L432" t="s">
        <v>28</v>
      </c>
      <c r="M432" t="s">
        <v>315</v>
      </c>
      <c r="N432" s="49">
        <v>47179.802000000003</v>
      </c>
      <c r="O432" s="49">
        <v>44983.245999999999</v>
      </c>
      <c r="P432" s="49">
        <v>39028.197999999997</v>
      </c>
      <c r="Q432" s="49">
        <v>38217.946000000004</v>
      </c>
      <c r="R432" s="49">
        <v>38757.237999999998</v>
      </c>
      <c r="S432" s="49">
        <v>39197.696000000004</v>
      </c>
      <c r="T432" s="49">
        <v>39545.21</v>
      </c>
      <c r="U432" s="49">
        <v>35328.910000000003</v>
      </c>
      <c r="V432" s="49">
        <v>36610.834000000003</v>
      </c>
    </row>
    <row r="433" spans="1:22" x14ac:dyDescent="0.3">
      <c r="A433">
        <v>1000970</v>
      </c>
      <c r="B433" t="s">
        <v>2740</v>
      </c>
      <c r="C433" t="s">
        <v>2741</v>
      </c>
      <c r="D433" t="s">
        <v>2742</v>
      </c>
      <c r="E433" t="s">
        <v>1248</v>
      </c>
      <c r="F433" t="s">
        <v>2743</v>
      </c>
      <c r="G433" t="s">
        <v>2744</v>
      </c>
      <c r="H433" t="s">
        <v>2745</v>
      </c>
      <c r="I433" s="23">
        <v>39.488300000000002</v>
      </c>
      <c r="J433" s="23">
        <v>-79.636700000000005</v>
      </c>
      <c r="K433">
        <v>221112</v>
      </c>
      <c r="L433" t="s">
        <v>30</v>
      </c>
      <c r="M433" t="s">
        <v>336</v>
      </c>
      <c r="U433" s="49">
        <v>190230.84400000001</v>
      </c>
      <c r="V433" s="49">
        <v>477013.79</v>
      </c>
    </row>
    <row r="434" spans="1:22" x14ac:dyDescent="0.3">
      <c r="A434">
        <v>1012517</v>
      </c>
      <c r="B434" t="s">
        <v>2746</v>
      </c>
      <c r="C434" t="s">
        <v>2747</v>
      </c>
      <c r="D434" t="s">
        <v>2748</v>
      </c>
      <c r="E434" t="s">
        <v>331</v>
      </c>
      <c r="F434" t="s">
        <v>2072</v>
      </c>
      <c r="G434" t="s">
        <v>2749</v>
      </c>
      <c r="H434" t="s">
        <v>865</v>
      </c>
      <c r="I434" s="23">
        <v>44.965834999999998</v>
      </c>
      <c r="J434" s="23">
        <v>-74.893500000000003</v>
      </c>
      <c r="K434">
        <v>331313</v>
      </c>
      <c r="L434" t="s">
        <v>1222</v>
      </c>
      <c r="M434" t="s">
        <v>538</v>
      </c>
      <c r="N434" s="49">
        <v>304066.64899999998</v>
      </c>
      <c r="O434" s="49">
        <v>294014.28100000002</v>
      </c>
      <c r="P434" s="49">
        <v>292536.071</v>
      </c>
      <c r="Q434" s="49">
        <v>51523.235999999997</v>
      </c>
    </row>
    <row r="435" spans="1:22" x14ac:dyDescent="0.3">
      <c r="A435">
        <v>1003448</v>
      </c>
      <c r="B435" t="s">
        <v>2750</v>
      </c>
      <c r="C435" t="s">
        <v>2751</v>
      </c>
      <c r="D435" t="s">
        <v>2752</v>
      </c>
      <c r="E435" t="s">
        <v>303</v>
      </c>
      <c r="F435" t="s">
        <v>2753</v>
      </c>
      <c r="G435" t="s">
        <v>2754</v>
      </c>
      <c r="H435" t="s">
        <v>2755</v>
      </c>
      <c r="I435" s="23">
        <v>32.65784</v>
      </c>
      <c r="J435" s="23">
        <v>-97.320949999999996</v>
      </c>
      <c r="K435">
        <v>325412</v>
      </c>
      <c r="L435" t="s">
        <v>28</v>
      </c>
      <c r="M435" t="s">
        <v>530</v>
      </c>
      <c r="N435" s="49">
        <v>30595.984</v>
      </c>
      <c r="O435" s="49">
        <v>34130.472000000002</v>
      </c>
      <c r="P435" s="49">
        <v>33949.771999999997</v>
      </c>
      <c r="Q435" s="49">
        <v>34734.517999999996</v>
      </c>
      <c r="R435" s="49">
        <v>33980.072</v>
      </c>
      <c r="S435" s="49">
        <v>31403.732</v>
      </c>
      <c r="T435" s="49">
        <v>31336.732</v>
      </c>
      <c r="U435" s="49">
        <v>30541.38</v>
      </c>
      <c r="V435" s="49">
        <v>30201.436000000002</v>
      </c>
    </row>
    <row r="436" spans="1:22" x14ac:dyDescent="0.3">
      <c r="A436">
        <v>1003411</v>
      </c>
      <c r="B436" t="s">
        <v>2756</v>
      </c>
      <c r="C436" t="s">
        <v>2757</v>
      </c>
      <c r="D436" t="s">
        <v>2758</v>
      </c>
      <c r="E436" t="s">
        <v>1418</v>
      </c>
      <c r="F436" t="s">
        <v>2759</v>
      </c>
      <c r="G436" t="s">
        <v>2760</v>
      </c>
      <c r="H436" t="s">
        <v>2761</v>
      </c>
      <c r="I436" s="23">
        <v>34.894582</v>
      </c>
      <c r="J436" s="23">
        <v>-95.686187000000004</v>
      </c>
      <c r="K436">
        <v>562212</v>
      </c>
      <c r="L436" t="s">
        <v>51</v>
      </c>
      <c r="M436" t="s">
        <v>307</v>
      </c>
      <c r="N436" s="49">
        <v>30484.75</v>
      </c>
      <c r="O436" s="49">
        <v>28735.25</v>
      </c>
      <c r="P436" s="49">
        <v>31392</v>
      </c>
      <c r="Q436" s="49">
        <v>26712.25</v>
      </c>
      <c r="R436" s="49">
        <v>28150.5</v>
      </c>
      <c r="S436" s="49">
        <v>25595.75</v>
      </c>
      <c r="T436" s="49">
        <v>39942.5</v>
      </c>
      <c r="U436" s="49">
        <v>51580.289174999998</v>
      </c>
      <c r="V436" s="49">
        <v>40403.173875</v>
      </c>
    </row>
    <row r="437" spans="1:22" x14ac:dyDescent="0.3">
      <c r="A437">
        <v>1000955</v>
      </c>
      <c r="B437" t="s">
        <v>2762</v>
      </c>
      <c r="C437" t="s">
        <v>2763</v>
      </c>
      <c r="D437" t="s">
        <v>2764</v>
      </c>
      <c r="E437" t="s">
        <v>303</v>
      </c>
      <c r="F437" t="s">
        <v>2765</v>
      </c>
      <c r="G437" t="s">
        <v>2766</v>
      </c>
      <c r="H437" t="s">
        <v>2767</v>
      </c>
      <c r="I437" s="23">
        <v>33.521099999999997</v>
      </c>
      <c r="J437" s="23">
        <v>-101.7906</v>
      </c>
      <c r="K437">
        <v>221112</v>
      </c>
      <c r="L437" t="s">
        <v>335</v>
      </c>
      <c r="M437" t="s">
        <v>336</v>
      </c>
      <c r="N437" s="49">
        <v>0</v>
      </c>
      <c r="O437" s="49">
        <v>7724.22</v>
      </c>
      <c r="P437" s="49">
        <v>2559.64</v>
      </c>
      <c r="Q437" s="49">
        <v>16930.536</v>
      </c>
      <c r="R437" s="49">
        <v>39811.603999999999</v>
      </c>
      <c r="S437" s="49">
        <v>50547.512000000002</v>
      </c>
      <c r="T437" s="49">
        <v>188521.152</v>
      </c>
      <c r="U437" s="49">
        <v>124461.988</v>
      </c>
      <c r="V437" s="49">
        <v>174271.6</v>
      </c>
    </row>
    <row r="438" spans="1:22" x14ac:dyDescent="0.3">
      <c r="A438">
        <v>1012943</v>
      </c>
      <c r="B438" t="s">
        <v>2768</v>
      </c>
      <c r="C438" t="s">
        <v>2769</v>
      </c>
      <c r="D438" t="s">
        <v>2769</v>
      </c>
      <c r="E438" t="s">
        <v>386</v>
      </c>
      <c r="F438" t="s">
        <v>2770</v>
      </c>
      <c r="G438" t="s">
        <v>2771</v>
      </c>
      <c r="H438" t="s">
        <v>2772</v>
      </c>
      <c r="I438" s="23">
        <v>33.005502</v>
      </c>
      <c r="J438" s="23">
        <v>-85.899101000000002</v>
      </c>
      <c r="K438">
        <v>486210</v>
      </c>
      <c r="L438" t="s">
        <v>1275</v>
      </c>
      <c r="M438" t="s">
        <v>102</v>
      </c>
      <c r="N438" s="49">
        <v>112527.178</v>
      </c>
      <c r="O438" s="49">
        <v>71885.331999999995</v>
      </c>
      <c r="P438" s="49">
        <v>34303.972000000002</v>
      </c>
    </row>
    <row r="439" spans="1:22" x14ac:dyDescent="0.3">
      <c r="A439">
        <v>1012573</v>
      </c>
      <c r="B439" t="s">
        <v>2773</v>
      </c>
      <c r="C439" t="s">
        <v>2774</v>
      </c>
      <c r="D439" t="s">
        <v>467</v>
      </c>
      <c r="E439" t="s">
        <v>468</v>
      </c>
      <c r="F439" t="s">
        <v>2775</v>
      </c>
      <c r="G439" t="s">
        <v>2776</v>
      </c>
      <c r="H439" t="s">
        <v>471</v>
      </c>
      <c r="I439" s="23">
        <v>25.708072000000001</v>
      </c>
      <c r="J439" s="23">
        <v>-80.336145999999999</v>
      </c>
      <c r="K439">
        <v>221310</v>
      </c>
      <c r="L439" t="s">
        <v>28</v>
      </c>
      <c r="M439" t="s">
        <v>315</v>
      </c>
      <c r="N439" s="49">
        <v>26521.312000000002</v>
      </c>
      <c r="O439" s="49">
        <v>31656.3</v>
      </c>
      <c r="P439" s="49">
        <v>29176.495999999999</v>
      </c>
      <c r="Q439" s="49">
        <v>29699.794000000002</v>
      </c>
    </row>
    <row r="440" spans="1:22" x14ac:dyDescent="0.3">
      <c r="A440">
        <v>1000221</v>
      </c>
      <c r="B440" t="s">
        <v>2777</v>
      </c>
      <c r="C440" t="s">
        <v>2778</v>
      </c>
      <c r="D440" t="s">
        <v>2779</v>
      </c>
      <c r="E440" t="s">
        <v>2780</v>
      </c>
      <c r="F440" t="s">
        <v>2781</v>
      </c>
      <c r="G440" t="s">
        <v>2782</v>
      </c>
      <c r="H440" t="s">
        <v>2783</v>
      </c>
      <c r="I440" s="23">
        <v>41.448500000000003</v>
      </c>
      <c r="J440" s="23">
        <v>-72.834000000000003</v>
      </c>
      <c r="K440">
        <v>221112</v>
      </c>
      <c r="L440" t="s">
        <v>30</v>
      </c>
      <c r="M440" t="s">
        <v>336</v>
      </c>
      <c r="S440" s="49">
        <v>9131.0519999999997</v>
      </c>
      <c r="T440" s="49">
        <v>6105.2489999999998</v>
      </c>
      <c r="U440" s="49">
        <v>4458.1319999999996</v>
      </c>
      <c r="V440" s="49">
        <v>3152.93</v>
      </c>
    </row>
    <row r="441" spans="1:22" x14ac:dyDescent="0.3">
      <c r="A441">
        <v>1005044</v>
      </c>
      <c r="B441" t="s">
        <v>2784</v>
      </c>
      <c r="C441" t="s">
        <v>2785</v>
      </c>
      <c r="D441" t="s">
        <v>2786</v>
      </c>
      <c r="E441" t="s">
        <v>323</v>
      </c>
      <c r="F441" t="s">
        <v>2787</v>
      </c>
      <c r="G441" t="s">
        <v>2788</v>
      </c>
      <c r="H441" t="s">
        <v>1427</v>
      </c>
      <c r="I441" s="23">
        <v>36.685079999999999</v>
      </c>
      <c r="J441" s="23">
        <v>-119.55226999999999</v>
      </c>
      <c r="K441">
        <v>221112</v>
      </c>
      <c r="L441" t="s">
        <v>335</v>
      </c>
      <c r="M441" t="s">
        <v>336</v>
      </c>
      <c r="N441" s="49">
        <v>27964.896000000001</v>
      </c>
      <c r="O441" s="49">
        <v>68175.847999999998</v>
      </c>
      <c r="P441" s="49">
        <v>39403.851999999999</v>
      </c>
      <c r="Q441" s="49">
        <v>53510.648000000001</v>
      </c>
      <c r="R441" s="49">
        <v>58276.98</v>
      </c>
      <c r="S441" s="49">
        <v>59921.824000000001</v>
      </c>
      <c r="T441" s="49">
        <v>61806.868000000002</v>
      </c>
      <c r="U441" s="49">
        <v>45634.928</v>
      </c>
      <c r="V441" s="49">
        <v>58042.332000000002</v>
      </c>
    </row>
    <row r="442" spans="1:22" x14ac:dyDescent="0.3">
      <c r="A442">
        <v>1006409</v>
      </c>
      <c r="B442" t="s">
        <v>2789</v>
      </c>
      <c r="C442" t="s">
        <v>2790</v>
      </c>
      <c r="D442" t="s">
        <v>2791</v>
      </c>
      <c r="E442" t="s">
        <v>2780</v>
      </c>
      <c r="F442" t="s">
        <v>2792</v>
      </c>
      <c r="G442" t="s">
        <v>2793</v>
      </c>
      <c r="H442" t="s">
        <v>2794</v>
      </c>
      <c r="I442" s="23">
        <v>41.922699999999999</v>
      </c>
      <c r="J442" s="23">
        <v>-72.625500000000002</v>
      </c>
      <c r="K442">
        <v>221112</v>
      </c>
      <c r="L442" t="s">
        <v>335</v>
      </c>
      <c r="M442" t="s">
        <v>336</v>
      </c>
      <c r="N442" s="49">
        <v>89091.16</v>
      </c>
      <c r="O442" s="49">
        <v>107608.10799999999</v>
      </c>
      <c r="P442" s="49">
        <v>89901.957999999999</v>
      </c>
      <c r="Q442" s="49">
        <v>98317.577999999994</v>
      </c>
      <c r="R442" s="49">
        <v>87350.31</v>
      </c>
      <c r="S442" s="49">
        <v>91802.741999999998</v>
      </c>
      <c r="T442" s="49">
        <v>90936.6</v>
      </c>
      <c r="U442" s="49">
        <v>118128.17</v>
      </c>
      <c r="V442" s="49">
        <v>203888.22200000001</v>
      </c>
    </row>
    <row r="443" spans="1:22" x14ac:dyDescent="0.3">
      <c r="A443">
        <v>1011361</v>
      </c>
      <c r="B443" t="s">
        <v>2795</v>
      </c>
      <c r="C443" t="s">
        <v>2796</v>
      </c>
      <c r="D443" t="s">
        <v>2797</v>
      </c>
      <c r="E443" t="s">
        <v>323</v>
      </c>
      <c r="F443" t="s">
        <v>2798</v>
      </c>
      <c r="G443" t="s">
        <v>2799</v>
      </c>
      <c r="H443" t="s">
        <v>2800</v>
      </c>
      <c r="I443" s="23">
        <v>33.867159999999998</v>
      </c>
      <c r="J443" s="23">
        <v>-117.52413</v>
      </c>
      <c r="K443">
        <v>324121</v>
      </c>
      <c r="L443" t="s">
        <v>28</v>
      </c>
      <c r="M443" t="s">
        <v>102</v>
      </c>
      <c r="Q443" s="49">
        <v>12670.152</v>
      </c>
      <c r="R443" s="49">
        <v>12792.852000000001</v>
      </c>
      <c r="S443" s="49">
        <v>16986.436000000002</v>
      </c>
      <c r="T443" s="49">
        <v>19131.727999999999</v>
      </c>
      <c r="U443" s="49">
        <v>22152.416000000001</v>
      </c>
      <c r="V443" s="49">
        <v>26770.6</v>
      </c>
    </row>
    <row r="444" spans="1:22" x14ac:dyDescent="0.3">
      <c r="A444">
        <v>1001217</v>
      </c>
      <c r="B444" t="s">
        <v>2801</v>
      </c>
      <c r="C444" t="s">
        <v>2802</v>
      </c>
      <c r="D444" t="s">
        <v>2803</v>
      </c>
      <c r="E444" t="s">
        <v>331</v>
      </c>
      <c r="F444" t="s">
        <v>2804</v>
      </c>
      <c r="G444" t="s">
        <v>2805</v>
      </c>
      <c r="H444" t="s">
        <v>852</v>
      </c>
      <c r="I444" s="23">
        <v>42.508299999999998</v>
      </c>
      <c r="J444" s="23">
        <v>-78.066100000000006</v>
      </c>
      <c r="K444">
        <v>221112</v>
      </c>
      <c r="L444" t="s">
        <v>335</v>
      </c>
      <c r="M444" t="s">
        <v>336</v>
      </c>
      <c r="N444" s="49">
        <v>7983.02</v>
      </c>
      <c r="O444" s="49">
        <v>17355.635999999999</v>
      </c>
      <c r="P444" s="49">
        <v>15503.94</v>
      </c>
      <c r="Q444" s="49">
        <v>39533.752</v>
      </c>
      <c r="R444" s="49">
        <v>48914.720000000001</v>
      </c>
      <c r="S444" s="49">
        <v>44162.036</v>
      </c>
      <c r="T444" s="49">
        <v>332.79399999999998</v>
      </c>
      <c r="U444" s="49">
        <v>36373.016000000003</v>
      </c>
      <c r="V444" s="49">
        <v>35847.016000000003</v>
      </c>
    </row>
    <row r="445" spans="1:22" x14ac:dyDescent="0.3">
      <c r="A445">
        <v>1004729</v>
      </c>
      <c r="B445" t="s">
        <v>2806</v>
      </c>
      <c r="C445" t="s">
        <v>2807</v>
      </c>
      <c r="D445" t="s">
        <v>2808</v>
      </c>
      <c r="E445" t="s">
        <v>447</v>
      </c>
      <c r="F445" t="s">
        <v>2809</v>
      </c>
      <c r="G445" t="s">
        <v>2810</v>
      </c>
      <c r="H445" t="s">
        <v>1564</v>
      </c>
      <c r="I445" s="23">
        <v>40.635370000000002</v>
      </c>
      <c r="J445" s="23">
        <v>-80.449029999999993</v>
      </c>
      <c r="K445">
        <v>331110</v>
      </c>
      <c r="L445" t="s">
        <v>28</v>
      </c>
      <c r="M445" t="s">
        <v>538</v>
      </c>
      <c r="N445" s="49">
        <v>14161.696</v>
      </c>
      <c r="O445" s="49">
        <v>14436.296</v>
      </c>
      <c r="P445" s="49">
        <v>589.14800000000002</v>
      </c>
      <c r="Q445" s="49">
        <v>3098.5880000000002</v>
      </c>
      <c r="R445" s="49">
        <v>63636.408000000003</v>
      </c>
      <c r="S445" s="49">
        <v>88725.724000000002</v>
      </c>
      <c r="T445" s="49">
        <v>81053.05</v>
      </c>
      <c r="U445" s="49">
        <v>100687.224</v>
      </c>
      <c r="V445" s="49">
        <v>56691.3</v>
      </c>
    </row>
    <row r="446" spans="1:22" x14ac:dyDescent="0.3">
      <c r="A446">
        <v>1000916</v>
      </c>
      <c r="B446" t="s">
        <v>2811</v>
      </c>
      <c r="C446" t="s">
        <v>2812</v>
      </c>
      <c r="D446" t="s">
        <v>2813</v>
      </c>
      <c r="E446" t="s">
        <v>676</v>
      </c>
      <c r="F446" t="s">
        <v>2814</v>
      </c>
      <c r="G446" t="s">
        <v>2815</v>
      </c>
      <c r="H446" t="s">
        <v>2816</v>
      </c>
      <c r="I446" s="23">
        <v>35.074199999999998</v>
      </c>
      <c r="J446" s="23">
        <v>-90.143900000000002</v>
      </c>
      <c r="K446">
        <v>221112</v>
      </c>
      <c r="L446" t="s">
        <v>335</v>
      </c>
      <c r="M446" t="s">
        <v>336</v>
      </c>
      <c r="N446" s="49">
        <v>2058845.1680000001</v>
      </c>
      <c r="O446" s="49">
        <v>1628051.709</v>
      </c>
      <c r="P446" s="49">
        <v>3638072.4180000001</v>
      </c>
      <c r="Q446" s="49">
        <v>3633159.7069999999</v>
      </c>
      <c r="R446" s="49">
        <v>3328482.0950000002</v>
      </c>
      <c r="S446" s="49">
        <v>4208817.6490000002</v>
      </c>
      <c r="T446" s="49">
        <v>4319722.426</v>
      </c>
      <c r="U446" s="49">
        <v>4044927.2519999999</v>
      </c>
      <c r="V446" s="49">
        <v>4473702.6260000002</v>
      </c>
    </row>
    <row r="447" spans="1:22" x14ac:dyDescent="0.3">
      <c r="A447">
        <v>1002050</v>
      </c>
      <c r="B447" t="s">
        <v>2817</v>
      </c>
      <c r="C447" t="s">
        <v>2812</v>
      </c>
      <c r="D447" t="s">
        <v>2812</v>
      </c>
      <c r="E447" t="s">
        <v>1418</v>
      </c>
      <c r="F447" t="s">
        <v>2818</v>
      </c>
      <c r="H447" t="s">
        <v>2819</v>
      </c>
      <c r="I447" s="23">
        <v>34.866489000000001</v>
      </c>
      <c r="J447" s="23">
        <v>-96.352924000000002</v>
      </c>
      <c r="K447">
        <v>486210</v>
      </c>
      <c r="L447" t="s">
        <v>1275</v>
      </c>
      <c r="M447" t="s">
        <v>102</v>
      </c>
      <c r="N447" s="49">
        <v>54827.347999999998</v>
      </c>
      <c r="O447" s="49">
        <v>44357.684000000001</v>
      </c>
      <c r="P447" s="49">
        <v>50902.76</v>
      </c>
      <c r="Q447" s="49">
        <v>38740.205999999998</v>
      </c>
      <c r="R447" s="49">
        <v>29125.594000000001</v>
      </c>
    </row>
    <row r="448" spans="1:22" x14ac:dyDescent="0.3">
      <c r="A448">
        <v>1000691</v>
      </c>
      <c r="B448" t="s">
        <v>2820</v>
      </c>
      <c r="C448" t="s">
        <v>2821</v>
      </c>
      <c r="D448" t="s">
        <v>2822</v>
      </c>
      <c r="E448" t="s">
        <v>380</v>
      </c>
      <c r="F448" t="s">
        <v>2823</v>
      </c>
      <c r="G448" t="s">
        <v>2824</v>
      </c>
      <c r="H448" t="s">
        <v>1159</v>
      </c>
      <c r="I448" s="23">
        <v>45.03</v>
      </c>
      <c r="J448" s="23">
        <v>-92.778599999999997</v>
      </c>
      <c r="K448">
        <v>221112</v>
      </c>
      <c r="L448" t="s">
        <v>335</v>
      </c>
      <c r="M448" t="s">
        <v>336</v>
      </c>
      <c r="N448" s="49">
        <v>1821781.554</v>
      </c>
      <c r="O448" s="49">
        <v>2705406.554</v>
      </c>
      <c r="P448" s="49">
        <v>2954464.14</v>
      </c>
      <c r="Q448" s="49">
        <v>2769176.878</v>
      </c>
      <c r="R448" s="49">
        <v>3016435.372</v>
      </c>
      <c r="S448" s="49">
        <v>2942840.8739999998</v>
      </c>
      <c r="T448" s="49">
        <v>2487491.2039999999</v>
      </c>
      <c r="U448" s="49">
        <v>3257176.05</v>
      </c>
      <c r="V448" s="49">
        <v>3322883.7960000001</v>
      </c>
    </row>
    <row r="449" spans="1:22" x14ac:dyDescent="0.3">
      <c r="A449">
        <v>1008032</v>
      </c>
      <c r="B449" t="s">
        <v>2825</v>
      </c>
      <c r="C449" t="s">
        <v>2826</v>
      </c>
      <c r="D449" t="s">
        <v>2827</v>
      </c>
      <c r="E449" t="s">
        <v>422</v>
      </c>
      <c r="F449" t="s">
        <v>2828</v>
      </c>
      <c r="G449" t="s">
        <v>2829</v>
      </c>
      <c r="H449" t="s">
        <v>2830</v>
      </c>
      <c r="I449" s="23">
        <v>35.431040000000003</v>
      </c>
      <c r="J449" s="23">
        <v>-94.346339999999998</v>
      </c>
      <c r="K449">
        <v>311421</v>
      </c>
      <c r="L449" t="s">
        <v>573</v>
      </c>
      <c r="M449" t="s">
        <v>574</v>
      </c>
      <c r="T449" s="49">
        <v>7663.9719999999998</v>
      </c>
      <c r="U449" s="49">
        <v>27926.9</v>
      </c>
      <c r="V449" s="49">
        <v>31023.146000000001</v>
      </c>
    </row>
    <row r="450" spans="1:22" x14ac:dyDescent="0.3">
      <c r="A450">
        <v>1011298</v>
      </c>
      <c r="B450" t="s">
        <v>2831</v>
      </c>
      <c r="C450" t="s">
        <v>2832</v>
      </c>
      <c r="D450" t="s">
        <v>2833</v>
      </c>
      <c r="E450" t="s">
        <v>303</v>
      </c>
      <c r="F450" t="s">
        <v>1266</v>
      </c>
      <c r="G450" t="s">
        <v>2834</v>
      </c>
      <c r="H450" t="s">
        <v>1268</v>
      </c>
      <c r="I450" s="23">
        <v>33.035136999999999</v>
      </c>
      <c r="J450" s="23">
        <v>-97.332831999999996</v>
      </c>
      <c r="K450">
        <v>486210</v>
      </c>
      <c r="L450" t="s">
        <v>368</v>
      </c>
      <c r="M450" t="s">
        <v>102</v>
      </c>
      <c r="N450" s="49">
        <v>23954.19</v>
      </c>
      <c r="O450" s="49">
        <v>40475.836000000003</v>
      </c>
      <c r="P450" s="49">
        <v>45883.781999999999</v>
      </c>
      <c r="Q450" s="49">
        <v>42742.38</v>
      </c>
      <c r="R450" s="49">
        <v>44107.523999999998</v>
      </c>
      <c r="S450" s="49">
        <v>39327.832000000002</v>
      </c>
      <c r="T450" s="49">
        <v>34076.588000000003</v>
      </c>
    </row>
    <row r="451" spans="1:22" x14ac:dyDescent="0.3">
      <c r="A451">
        <v>1006841</v>
      </c>
      <c r="B451" t="s">
        <v>2835</v>
      </c>
      <c r="C451" t="s">
        <v>2836</v>
      </c>
      <c r="D451" t="s">
        <v>2837</v>
      </c>
      <c r="E451" t="s">
        <v>380</v>
      </c>
      <c r="F451" t="s">
        <v>2838</v>
      </c>
      <c r="G451" t="s">
        <v>2839</v>
      </c>
      <c r="H451" t="s">
        <v>2840</v>
      </c>
      <c r="I451" s="23">
        <v>43.64461</v>
      </c>
      <c r="J451" s="23">
        <v>-93.159419999999997</v>
      </c>
      <c r="K451">
        <v>486210</v>
      </c>
      <c r="L451" t="s">
        <v>1275</v>
      </c>
      <c r="M451" t="s">
        <v>102</v>
      </c>
      <c r="N451" s="49">
        <v>95786.142000000007</v>
      </c>
      <c r="O451" s="49">
        <v>92328.652000000002</v>
      </c>
      <c r="P451" s="49">
        <v>93865.796000000002</v>
      </c>
      <c r="Q451" s="49">
        <v>84910.68</v>
      </c>
      <c r="R451" s="49">
        <v>87455.771999999997</v>
      </c>
      <c r="S451" s="49">
        <v>91019.207999999999</v>
      </c>
      <c r="T451" s="49">
        <v>85686.782000000007</v>
      </c>
      <c r="U451" s="49">
        <v>89266.066000000006</v>
      </c>
      <c r="V451" s="49">
        <v>81668.096000000005</v>
      </c>
    </row>
    <row r="452" spans="1:22" x14ac:dyDescent="0.3">
      <c r="A452">
        <v>1000890</v>
      </c>
      <c r="B452" t="s">
        <v>2841</v>
      </c>
      <c r="C452" t="s">
        <v>2842</v>
      </c>
      <c r="D452" t="s">
        <v>2843</v>
      </c>
      <c r="E452" t="s">
        <v>303</v>
      </c>
      <c r="F452" t="s">
        <v>2844</v>
      </c>
      <c r="H452" t="s">
        <v>2845</v>
      </c>
      <c r="I452" s="23">
        <v>33.199100000000001</v>
      </c>
      <c r="J452" s="23">
        <v>-97.417900000000003</v>
      </c>
      <c r="K452">
        <v>486210</v>
      </c>
      <c r="L452" t="s">
        <v>28</v>
      </c>
      <c r="M452" t="s">
        <v>102</v>
      </c>
      <c r="R452" s="49">
        <v>89982.012000000002</v>
      </c>
      <c r="S452" s="49">
        <v>90530.96</v>
      </c>
      <c r="T452" s="49">
        <v>94085.707999999999</v>
      </c>
      <c r="U452" s="49">
        <v>95389.403999999995</v>
      </c>
      <c r="V452" s="49">
        <v>92570.063999999998</v>
      </c>
    </row>
    <row r="453" spans="1:22" x14ac:dyDescent="0.3">
      <c r="A453">
        <v>1000988</v>
      </c>
      <c r="B453" t="s">
        <v>2846</v>
      </c>
      <c r="C453" t="s">
        <v>2847</v>
      </c>
      <c r="D453" t="s">
        <v>2847</v>
      </c>
      <c r="E453" t="s">
        <v>393</v>
      </c>
      <c r="F453" t="s">
        <v>2848</v>
      </c>
      <c r="G453" t="s">
        <v>2849</v>
      </c>
      <c r="H453" t="s">
        <v>2850</v>
      </c>
      <c r="I453" s="23">
        <v>44.308500000000002</v>
      </c>
      <c r="J453" s="23">
        <v>-91.910600000000002</v>
      </c>
      <c r="K453">
        <v>221112</v>
      </c>
      <c r="L453" t="s">
        <v>30</v>
      </c>
      <c r="M453" t="s">
        <v>336</v>
      </c>
      <c r="S453" s="49">
        <v>81182.572</v>
      </c>
      <c r="T453" s="49">
        <v>90946.626000000004</v>
      </c>
      <c r="U453" s="49">
        <v>89719.915999999997</v>
      </c>
      <c r="V453" s="49">
        <v>141648.24</v>
      </c>
    </row>
    <row r="454" spans="1:22" x14ac:dyDescent="0.3">
      <c r="A454">
        <v>1009920</v>
      </c>
      <c r="B454" t="s">
        <v>2851</v>
      </c>
      <c r="C454" t="s">
        <v>2852</v>
      </c>
      <c r="D454" t="s">
        <v>2853</v>
      </c>
      <c r="E454" t="s">
        <v>1248</v>
      </c>
      <c r="F454" t="s">
        <v>2854</v>
      </c>
      <c r="G454" t="s">
        <v>2855</v>
      </c>
      <c r="H454" t="s">
        <v>2856</v>
      </c>
      <c r="I454" s="23">
        <v>37.873821999999997</v>
      </c>
      <c r="J454" s="23">
        <v>-81.893448000000006</v>
      </c>
      <c r="K454">
        <v>212112</v>
      </c>
      <c r="L454" t="s">
        <v>90</v>
      </c>
      <c r="M454" t="s">
        <v>315</v>
      </c>
      <c r="R454" s="49">
        <v>0</v>
      </c>
      <c r="S454" s="49">
        <v>0</v>
      </c>
      <c r="T454" s="49">
        <v>0</v>
      </c>
      <c r="U454" s="49">
        <v>46000</v>
      </c>
      <c r="V454" s="49">
        <v>29150</v>
      </c>
    </row>
    <row r="455" spans="1:22" x14ac:dyDescent="0.3">
      <c r="A455">
        <v>1006161</v>
      </c>
      <c r="B455" t="s">
        <v>2857</v>
      </c>
      <c r="C455" t="s">
        <v>2858</v>
      </c>
      <c r="D455" t="s">
        <v>2859</v>
      </c>
      <c r="E455" t="s">
        <v>583</v>
      </c>
      <c r="F455" t="s">
        <v>2860</v>
      </c>
      <c r="G455" t="s">
        <v>2861</v>
      </c>
      <c r="H455" t="s">
        <v>993</v>
      </c>
      <c r="I455" s="23">
        <v>30.137457999999999</v>
      </c>
      <c r="J455" s="23">
        <v>-90.915387999999993</v>
      </c>
      <c r="K455">
        <v>331313</v>
      </c>
      <c r="L455" t="s">
        <v>28</v>
      </c>
      <c r="M455" t="s">
        <v>538</v>
      </c>
      <c r="N455" s="49">
        <v>249866.96</v>
      </c>
      <c r="O455" s="49">
        <v>231627.128</v>
      </c>
      <c r="P455" s="49">
        <v>24669.407999999999</v>
      </c>
      <c r="Q455" s="49">
        <v>254147.54399999999</v>
      </c>
      <c r="S455" s="49">
        <v>234154.568</v>
      </c>
      <c r="T455" s="49">
        <v>208440.364</v>
      </c>
      <c r="U455" s="49">
        <v>271723.576</v>
      </c>
      <c r="V455" s="49">
        <v>29512.687999999998</v>
      </c>
    </row>
    <row r="456" spans="1:22" x14ac:dyDescent="0.3">
      <c r="A456">
        <v>1007315</v>
      </c>
      <c r="B456" t="s">
        <v>2862</v>
      </c>
      <c r="C456" t="s">
        <v>2863</v>
      </c>
      <c r="D456" t="s">
        <v>2864</v>
      </c>
      <c r="E456" t="s">
        <v>323</v>
      </c>
      <c r="F456" t="s">
        <v>2865</v>
      </c>
      <c r="G456" t="s">
        <v>2866</v>
      </c>
      <c r="H456" t="s">
        <v>2867</v>
      </c>
      <c r="I456" s="23">
        <v>37.573900000000002</v>
      </c>
      <c r="J456" s="23">
        <v>-120.9854</v>
      </c>
      <c r="K456">
        <v>221112</v>
      </c>
      <c r="L456" t="s">
        <v>30</v>
      </c>
      <c r="M456" t="s">
        <v>336</v>
      </c>
      <c r="N456" s="49">
        <v>160829.804</v>
      </c>
      <c r="O456" s="49">
        <v>95285.995999999999</v>
      </c>
      <c r="P456" s="49">
        <v>102294.97199999999</v>
      </c>
      <c r="Q456" s="49">
        <v>63866.063999999998</v>
      </c>
      <c r="R456" s="49">
        <v>104443.31200000001</v>
      </c>
      <c r="S456" s="49">
        <v>123727.94</v>
      </c>
      <c r="T456" s="49">
        <v>91143.411999999997</v>
      </c>
      <c r="U456" s="49">
        <v>79473.104000000007</v>
      </c>
      <c r="V456" s="49">
        <v>47001.875999999997</v>
      </c>
    </row>
    <row r="457" spans="1:22" x14ac:dyDescent="0.3">
      <c r="A457">
        <v>1003689</v>
      </c>
      <c r="B457" t="s">
        <v>2868</v>
      </c>
      <c r="C457" t="s">
        <v>2869</v>
      </c>
      <c r="D457" t="s">
        <v>2870</v>
      </c>
      <c r="E457" t="s">
        <v>323</v>
      </c>
      <c r="F457" t="s">
        <v>2871</v>
      </c>
      <c r="G457" t="s">
        <v>2872</v>
      </c>
      <c r="H457" t="s">
        <v>2179</v>
      </c>
      <c r="I457" s="23">
        <v>35.3825</v>
      </c>
      <c r="J457" s="23">
        <v>-119.070556</v>
      </c>
      <c r="K457">
        <v>324110</v>
      </c>
      <c r="L457" t="s">
        <v>28</v>
      </c>
      <c r="M457" t="s">
        <v>102</v>
      </c>
      <c r="N457" s="49">
        <v>17088.036</v>
      </c>
      <c r="O457" s="49">
        <v>18864.88</v>
      </c>
      <c r="P457" s="49">
        <v>20084.175999999999</v>
      </c>
      <c r="Q457" s="49">
        <v>25923.851999999999</v>
      </c>
      <c r="R457" s="49">
        <v>16102.861999999999</v>
      </c>
      <c r="S457" s="49">
        <v>17054.562000000002</v>
      </c>
      <c r="T457" s="49">
        <v>35314.781999999999</v>
      </c>
      <c r="U457" s="49">
        <v>152668.19399999999</v>
      </c>
      <c r="V457" s="49">
        <v>156275.36799999999</v>
      </c>
    </row>
    <row r="458" spans="1:22" x14ac:dyDescent="0.3">
      <c r="A458">
        <v>1003690</v>
      </c>
      <c r="B458" t="s">
        <v>2873</v>
      </c>
      <c r="C458" t="s">
        <v>2874</v>
      </c>
      <c r="D458" t="s">
        <v>2870</v>
      </c>
      <c r="E458" t="s">
        <v>323</v>
      </c>
      <c r="F458" t="s">
        <v>2871</v>
      </c>
      <c r="G458" t="s">
        <v>2875</v>
      </c>
      <c r="H458" t="s">
        <v>2876</v>
      </c>
      <c r="I458" s="23">
        <v>35.393611</v>
      </c>
      <c r="J458" s="23">
        <v>-119.05249999999999</v>
      </c>
      <c r="K458">
        <v>324110</v>
      </c>
      <c r="L458" t="s">
        <v>28</v>
      </c>
      <c r="M458" t="s">
        <v>102</v>
      </c>
      <c r="U458" s="49">
        <v>0</v>
      </c>
      <c r="V458" s="49">
        <v>0</v>
      </c>
    </row>
    <row r="459" spans="1:22" x14ac:dyDescent="0.3">
      <c r="A459">
        <v>1013070</v>
      </c>
      <c r="B459" t="s">
        <v>2877</v>
      </c>
      <c r="C459" t="s">
        <v>2878</v>
      </c>
      <c r="D459" t="s">
        <v>2879</v>
      </c>
      <c r="E459" t="s">
        <v>447</v>
      </c>
      <c r="F459" t="s">
        <v>2880</v>
      </c>
      <c r="G459" t="s">
        <v>2881</v>
      </c>
      <c r="H459" t="s">
        <v>2882</v>
      </c>
      <c r="I459" s="23">
        <v>41.663988000000003</v>
      </c>
      <c r="J459" s="23">
        <v>-76.808492000000001</v>
      </c>
      <c r="K459">
        <v>221112</v>
      </c>
      <c r="L459" t="s">
        <v>28</v>
      </c>
      <c r="M459" t="s">
        <v>336</v>
      </c>
      <c r="N459" s="49">
        <v>21850.315999999999</v>
      </c>
      <c r="O459" s="49">
        <v>29723.635999999999</v>
      </c>
      <c r="P459" s="49">
        <v>23774.959999999999</v>
      </c>
    </row>
    <row r="460" spans="1:22" x14ac:dyDescent="0.3">
      <c r="A460">
        <v>1005826</v>
      </c>
      <c r="B460" t="s">
        <v>2883</v>
      </c>
      <c r="C460" t="s">
        <v>2884</v>
      </c>
      <c r="D460" t="s">
        <v>2843</v>
      </c>
      <c r="E460" t="s">
        <v>386</v>
      </c>
      <c r="F460" t="s">
        <v>2885</v>
      </c>
      <c r="G460" t="s">
        <v>2886</v>
      </c>
      <c r="H460" t="s">
        <v>402</v>
      </c>
      <c r="I460" s="23">
        <v>34.641620000000003</v>
      </c>
      <c r="J460" s="23">
        <v>-87.052030000000002</v>
      </c>
      <c r="K460">
        <v>325211</v>
      </c>
      <c r="L460" t="s">
        <v>28</v>
      </c>
      <c r="M460" t="s">
        <v>315</v>
      </c>
      <c r="N460" s="49">
        <v>42710.84</v>
      </c>
      <c r="O460" s="49">
        <v>44367.332000000002</v>
      </c>
      <c r="P460" s="49">
        <v>41170.444000000003</v>
      </c>
      <c r="Q460" s="49">
        <v>43868.084000000003</v>
      </c>
      <c r="R460" s="49">
        <v>40264.148000000001</v>
      </c>
      <c r="S460" s="49">
        <v>36064.764000000003</v>
      </c>
      <c r="T460" s="49">
        <v>31506.831999999999</v>
      </c>
      <c r="U460" s="49">
        <v>29307.94</v>
      </c>
      <c r="V460" s="49">
        <v>33682.673999999999</v>
      </c>
    </row>
    <row r="461" spans="1:22" x14ac:dyDescent="0.3">
      <c r="A461">
        <v>1012152</v>
      </c>
      <c r="B461" t="s">
        <v>2887</v>
      </c>
      <c r="C461" t="s">
        <v>2888</v>
      </c>
      <c r="D461" t="s">
        <v>2889</v>
      </c>
      <c r="E461" t="s">
        <v>454</v>
      </c>
      <c r="F461" t="s">
        <v>2890</v>
      </c>
      <c r="G461" t="s">
        <v>2891</v>
      </c>
      <c r="H461" t="s">
        <v>2892</v>
      </c>
      <c r="I461" s="23">
        <v>45.063747999999997</v>
      </c>
      <c r="J461" s="23">
        <v>-84.825348000000005</v>
      </c>
      <c r="K461">
        <v>221112</v>
      </c>
      <c r="L461" t="s">
        <v>335</v>
      </c>
      <c r="M461" t="s">
        <v>336</v>
      </c>
      <c r="N461" s="49">
        <v>190032.092</v>
      </c>
      <c r="O461" s="49">
        <v>404629.94</v>
      </c>
      <c r="P461" s="49">
        <v>318045.41200000001</v>
      </c>
      <c r="Q461" s="49">
        <v>232661.98</v>
      </c>
    </row>
    <row r="462" spans="1:22" x14ac:dyDescent="0.3">
      <c r="A462">
        <v>1013088</v>
      </c>
      <c r="B462" t="s">
        <v>2893</v>
      </c>
      <c r="C462" t="s">
        <v>2894</v>
      </c>
      <c r="D462" t="s">
        <v>2895</v>
      </c>
      <c r="E462" t="s">
        <v>663</v>
      </c>
      <c r="F462" t="s">
        <v>2896</v>
      </c>
      <c r="G462" t="s">
        <v>2897</v>
      </c>
      <c r="H462" t="s">
        <v>2898</v>
      </c>
      <c r="I462" s="23">
        <v>41.659190000000002</v>
      </c>
      <c r="J462" s="23">
        <v>-83.450710000000001</v>
      </c>
      <c r="K462">
        <v>325199</v>
      </c>
      <c r="L462" t="s">
        <v>28</v>
      </c>
      <c r="M462" t="s">
        <v>530</v>
      </c>
      <c r="N462" s="49">
        <v>755.24800000000005</v>
      </c>
    </row>
    <row r="463" spans="1:22" x14ac:dyDescent="0.3">
      <c r="A463">
        <v>1000417</v>
      </c>
      <c r="B463" t="s">
        <v>2899</v>
      </c>
      <c r="C463" t="s">
        <v>2900</v>
      </c>
      <c r="D463" t="s">
        <v>2901</v>
      </c>
      <c r="E463" t="s">
        <v>351</v>
      </c>
      <c r="F463" t="s">
        <v>2902</v>
      </c>
      <c r="G463" t="s">
        <v>2903</v>
      </c>
      <c r="H463" t="s">
        <v>2904</v>
      </c>
      <c r="I463" s="23">
        <v>39.569699999999997</v>
      </c>
      <c r="J463" s="23">
        <v>-90.436199999999999</v>
      </c>
      <c r="K463">
        <v>221112</v>
      </c>
      <c r="L463" t="s">
        <v>335</v>
      </c>
      <c r="M463" t="s">
        <v>336</v>
      </c>
      <c r="N463" s="49">
        <v>10214.812</v>
      </c>
      <c r="O463" s="49">
        <v>12621.603999999999</v>
      </c>
      <c r="P463" s="49">
        <v>9923.0519999999997</v>
      </c>
    </row>
    <row r="464" spans="1:22" x14ac:dyDescent="0.3">
      <c r="A464">
        <v>1012036</v>
      </c>
      <c r="B464" t="s">
        <v>2905</v>
      </c>
      <c r="C464" t="s">
        <v>2906</v>
      </c>
      <c r="D464" t="s">
        <v>2907</v>
      </c>
      <c r="E464" t="s">
        <v>922</v>
      </c>
      <c r="F464" t="s">
        <v>2908</v>
      </c>
      <c r="G464" t="s">
        <v>2909</v>
      </c>
      <c r="H464" t="s">
        <v>2910</v>
      </c>
      <c r="I464" s="23">
        <v>41.197139999999997</v>
      </c>
      <c r="J464" s="23">
        <v>-96.480800000000002</v>
      </c>
      <c r="K464">
        <v>325193</v>
      </c>
      <c r="L464" t="s">
        <v>28</v>
      </c>
      <c r="M464" t="s">
        <v>315</v>
      </c>
      <c r="N464" s="49">
        <v>29117.54</v>
      </c>
      <c r="O464" s="49">
        <v>23934.959999999999</v>
      </c>
      <c r="P464" s="49">
        <v>20499.009999999998</v>
      </c>
      <c r="Q464" s="49">
        <v>34472.567999999999</v>
      </c>
      <c r="R464" s="49">
        <v>51139.51</v>
      </c>
    </row>
    <row r="465" spans="1:22" x14ac:dyDescent="0.3">
      <c r="A465">
        <v>1001625</v>
      </c>
      <c r="B465" t="s">
        <v>2911</v>
      </c>
      <c r="C465" t="s">
        <v>2912</v>
      </c>
      <c r="D465" t="s">
        <v>2913</v>
      </c>
      <c r="E465" t="s">
        <v>323</v>
      </c>
      <c r="F465" t="s">
        <v>2914</v>
      </c>
      <c r="G465" t="s">
        <v>2915</v>
      </c>
      <c r="H465" t="s">
        <v>2916</v>
      </c>
      <c r="I465" s="23">
        <v>37.731299999999997</v>
      </c>
      <c r="J465" s="23">
        <v>-121.1161</v>
      </c>
      <c r="K465">
        <v>221112</v>
      </c>
      <c r="L465" t="s">
        <v>28</v>
      </c>
      <c r="M465" t="s">
        <v>336</v>
      </c>
      <c r="N465" s="49">
        <v>2966.5880000000002</v>
      </c>
      <c r="O465" s="49">
        <v>5303.38</v>
      </c>
      <c r="P465" s="49">
        <v>10245.812</v>
      </c>
      <c r="Q465" s="49">
        <v>5807.7280000000001</v>
      </c>
      <c r="R465" s="49">
        <v>24566.308000000001</v>
      </c>
      <c r="S465" s="49">
        <v>58594.28</v>
      </c>
      <c r="T465" s="49">
        <v>60206.423999999999</v>
      </c>
      <c r="U465" s="49">
        <v>66728.148000000001</v>
      </c>
      <c r="V465" s="49">
        <v>60978.22</v>
      </c>
    </row>
    <row r="466" spans="1:22" x14ac:dyDescent="0.3">
      <c r="A466">
        <v>1007072</v>
      </c>
      <c r="B466" t="s">
        <v>2917</v>
      </c>
      <c r="C466" t="s">
        <v>2918</v>
      </c>
      <c r="D466" t="s">
        <v>2919</v>
      </c>
      <c r="E466" t="s">
        <v>303</v>
      </c>
      <c r="F466" t="s">
        <v>2920</v>
      </c>
      <c r="G466" t="s">
        <v>2921</v>
      </c>
      <c r="H466" t="s">
        <v>2922</v>
      </c>
      <c r="I466" s="23">
        <v>29.575043999999998</v>
      </c>
      <c r="J466" s="23">
        <v>-96.464389999999995</v>
      </c>
      <c r="K466">
        <v>562212</v>
      </c>
      <c r="L466" t="s">
        <v>51</v>
      </c>
      <c r="M466" t="s">
        <v>307</v>
      </c>
      <c r="N466" s="49">
        <v>34796</v>
      </c>
      <c r="O466" s="49">
        <v>34245</v>
      </c>
      <c r="P466" s="49">
        <v>33566.25</v>
      </c>
      <c r="Q466" s="49">
        <v>32758.5</v>
      </c>
      <c r="R466" s="49">
        <v>32213</v>
      </c>
      <c r="S466" s="49">
        <v>31870</v>
      </c>
      <c r="T466" s="49">
        <v>31479</v>
      </c>
      <c r="U466" s="49">
        <v>31128.25</v>
      </c>
      <c r="V466" s="49">
        <v>30779.25</v>
      </c>
    </row>
    <row r="467" spans="1:22" x14ac:dyDescent="0.3">
      <c r="A467">
        <v>1007699</v>
      </c>
      <c r="B467" t="s">
        <v>2923</v>
      </c>
      <c r="C467" t="s">
        <v>2924</v>
      </c>
      <c r="D467" t="s">
        <v>2925</v>
      </c>
      <c r="E467" t="s">
        <v>323</v>
      </c>
      <c r="F467" t="s">
        <v>2926</v>
      </c>
      <c r="G467" t="s">
        <v>2927</v>
      </c>
      <c r="H467" t="s">
        <v>2928</v>
      </c>
      <c r="I467" s="23">
        <v>37.753332999999998</v>
      </c>
      <c r="J467" s="23">
        <v>-121.648611</v>
      </c>
      <c r="K467">
        <v>562212</v>
      </c>
      <c r="L467" t="s">
        <v>355</v>
      </c>
      <c r="M467" t="s">
        <v>307</v>
      </c>
      <c r="N467" s="49">
        <v>183428.28200000001</v>
      </c>
      <c r="O467" s="49">
        <v>145336.128</v>
      </c>
      <c r="P467" s="49">
        <v>170502.33799999999</v>
      </c>
      <c r="Q467" s="49">
        <v>178065.77799999999</v>
      </c>
      <c r="R467" s="49">
        <v>200940.95800000001</v>
      </c>
      <c r="S467" s="49">
        <v>184654.47200000001</v>
      </c>
      <c r="T467" s="49">
        <v>199790.97</v>
      </c>
      <c r="U467" s="49">
        <v>214581.415397</v>
      </c>
      <c r="V467" s="49">
        <v>217308.865724</v>
      </c>
    </row>
    <row r="468" spans="1:22" x14ac:dyDescent="0.3">
      <c r="A468">
        <v>1001229</v>
      </c>
      <c r="B468" t="s">
        <v>2929</v>
      </c>
      <c r="C468" t="s">
        <v>2930</v>
      </c>
      <c r="D468" t="s">
        <v>2386</v>
      </c>
      <c r="E468" t="s">
        <v>793</v>
      </c>
      <c r="F468" t="s">
        <v>2387</v>
      </c>
      <c r="G468" t="s">
        <v>2931</v>
      </c>
      <c r="H468" t="s">
        <v>2932</v>
      </c>
      <c r="I468" s="23">
        <v>37.118299999999998</v>
      </c>
      <c r="J468" s="23">
        <v>-79.272599999999997</v>
      </c>
      <c r="K468">
        <v>221119</v>
      </c>
      <c r="L468" t="s">
        <v>30</v>
      </c>
      <c r="M468" t="s">
        <v>336</v>
      </c>
      <c r="R468" s="49">
        <v>4963.326</v>
      </c>
      <c r="S468" s="49">
        <v>4314.9040000000005</v>
      </c>
      <c r="T468" s="49">
        <v>3602.3040000000001</v>
      </c>
      <c r="U468" s="49">
        <v>0.3</v>
      </c>
      <c r="V468" s="49">
        <v>0.1</v>
      </c>
    </row>
    <row r="469" spans="1:22" x14ac:dyDescent="0.3">
      <c r="A469">
        <v>1012374</v>
      </c>
      <c r="B469" t="s">
        <v>2933</v>
      </c>
      <c r="C469" t="s">
        <v>2934</v>
      </c>
      <c r="D469" t="s">
        <v>2935</v>
      </c>
      <c r="E469" t="s">
        <v>303</v>
      </c>
      <c r="F469" t="s">
        <v>2936</v>
      </c>
      <c r="G469" t="s">
        <v>2937</v>
      </c>
      <c r="H469" t="s">
        <v>2938</v>
      </c>
      <c r="I469" s="23">
        <v>33.450707000000001</v>
      </c>
      <c r="J469" s="23">
        <v>-94.134355999999997</v>
      </c>
      <c r="K469">
        <v>331314</v>
      </c>
      <c r="L469" t="s">
        <v>28</v>
      </c>
      <c r="M469" t="s">
        <v>538</v>
      </c>
      <c r="N469" s="49">
        <v>49207.464</v>
      </c>
      <c r="O469" s="49">
        <v>44285.883999999998</v>
      </c>
      <c r="P469" s="49">
        <v>40293.447999999997</v>
      </c>
      <c r="Q469" s="49">
        <v>37136.660000000003</v>
      </c>
    </row>
    <row r="470" spans="1:22" x14ac:dyDescent="0.3">
      <c r="A470">
        <v>1001786</v>
      </c>
      <c r="B470" t="s">
        <v>2939</v>
      </c>
      <c r="C470" t="s">
        <v>2940</v>
      </c>
      <c r="D470" t="s">
        <v>460</v>
      </c>
      <c r="E470" t="s">
        <v>461</v>
      </c>
      <c r="F470" t="s">
        <v>462</v>
      </c>
      <c r="H470" t="s">
        <v>2941</v>
      </c>
      <c r="I470" s="23">
        <v>44.168999999999997</v>
      </c>
      <c r="J470" s="23">
        <v>-106.13930000000001</v>
      </c>
      <c r="K470">
        <v>211111</v>
      </c>
      <c r="L470" t="s">
        <v>28</v>
      </c>
      <c r="M470" t="s">
        <v>102</v>
      </c>
      <c r="S470" s="49">
        <v>6601.8760000000002</v>
      </c>
      <c r="T470" s="49">
        <v>8165.12</v>
      </c>
      <c r="U470" s="49">
        <v>13032</v>
      </c>
      <c r="V470" s="49">
        <v>22027.416000000001</v>
      </c>
    </row>
    <row r="471" spans="1:22" x14ac:dyDescent="0.3">
      <c r="A471">
        <v>1003209</v>
      </c>
      <c r="B471" t="s">
        <v>2942</v>
      </c>
      <c r="C471" t="s">
        <v>2943</v>
      </c>
      <c r="D471" t="s">
        <v>2944</v>
      </c>
      <c r="E471" t="s">
        <v>1418</v>
      </c>
      <c r="F471" t="s">
        <v>2945</v>
      </c>
      <c r="G471" t="s">
        <v>2946</v>
      </c>
      <c r="H471" t="s">
        <v>2947</v>
      </c>
      <c r="I471" s="23">
        <v>35.160203000000003</v>
      </c>
      <c r="J471" s="23">
        <v>-97.857535999999996</v>
      </c>
      <c r="K471">
        <v>486210</v>
      </c>
      <c r="L471" t="s">
        <v>1275</v>
      </c>
      <c r="M471" t="s">
        <v>102</v>
      </c>
      <c r="N471" s="49">
        <v>17964.205999999998</v>
      </c>
      <c r="O471" s="49">
        <v>18582.846000000001</v>
      </c>
      <c r="P471" s="49">
        <v>18596.342000000001</v>
      </c>
      <c r="Q471" s="49">
        <v>21881.295999999998</v>
      </c>
      <c r="R471" s="49">
        <v>29149.907999999999</v>
      </c>
      <c r="S471" s="49">
        <v>25027.328000000001</v>
      </c>
      <c r="T471" s="49">
        <v>13333.162</v>
      </c>
      <c r="U471" s="49">
        <v>16277.204</v>
      </c>
      <c r="V471" s="49">
        <v>28734.39</v>
      </c>
    </row>
    <row r="472" spans="1:22" x14ac:dyDescent="0.3">
      <c r="A472">
        <v>1004465</v>
      </c>
      <c r="B472" t="s">
        <v>2948</v>
      </c>
      <c r="C472" t="s">
        <v>2949</v>
      </c>
      <c r="D472" t="s">
        <v>2950</v>
      </c>
      <c r="E472" t="s">
        <v>323</v>
      </c>
      <c r="F472" t="s">
        <v>2951</v>
      </c>
      <c r="H472" t="s">
        <v>2952</v>
      </c>
      <c r="I472" s="23">
        <v>38.180900000000001</v>
      </c>
      <c r="J472" s="23">
        <v>-122.28100000000001</v>
      </c>
      <c r="K472">
        <v>562212</v>
      </c>
      <c r="L472" t="s">
        <v>51</v>
      </c>
      <c r="M472" t="s">
        <v>307</v>
      </c>
      <c r="N472" s="49">
        <v>38351</v>
      </c>
      <c r="O472" s="49">
        <v>38389.25</v>
      </c>
      <c r="P472" s="49">
        <v>40229.5</v>
      </c>
      <c r="Q472" s="49">
        <v>44543</v>
      </c>
      <c r="R472" s="49">
        <v>52274.75</v>
      </c>
      <c r="S472" s="49">
        <v>51111.75</v>
      </c>
      <c r="T472" s="49">
        <v>47578.25</v>
      </c>
      <c r="U472" s="49">
        <v>49818.25</v>
      </c>
      <c r="V472" s="49">
        <v>52356.75</v>
      </c>
    </row>
    <row r="473" spans="1:22" x14ac:dyDescent="0.3">
      <c r="A473">
        <v>1007415</v>
      </c>
      <c r="B473" t="s">
        <v>2953</v>
      </c>
      <c r="C473" t="s">
        <v>2954</v>
      </c>
      <c r="D473" t="s">
        <v>2955</v>
      </c>
      <c r="E473" t="s">
        <v>663</v>
      </c>
      <c r="F473" t="s">
        <v>2956</v>
      </c>
      <c r="G473" t="s">
        <v>2957</v>
      </c>
      <c r="H473" t="s">
        <v>2958</v>
      </c>
      <c r="I473" s="23">
        <v>39.010112999999997</v>
      </c>
      <c r="J473" s="23">
        <v>-83.026021999999998</v>
      </c>
      <c r="K473">
        <v>325188</v>
      </c>
      <c r="L473" t="s">
        <v>28</v>
      </c>
      <c r="M473" t="s">
        <v>530</v>
      </c>
      <c r="T473" s="49">
        <v>6894.5240000000003</v>
      </c>
      <c r="U473" s="49">
        <v>5765.4279999999999</v>
      </c>
      <c r="V473" s="49">
        <v>6612.2759999999998</v>
      </c>
    </row>
    <row r="474" spans="1:22" x14ac:dyDescent="0.3">
      <c r="A474">
        <v>1006878</v>
      </c>
      <c r="B474" t="s">
        <v>2959</v>
      </c>
      <c r="C474" t="s">
        <v>2960</v>
      </c>
      <c r="D474" t="s">
        <v>2961</v>
      </c>
      <c r="E474" t="s">
        <v>640</v>
      </c>
      <c r="F474" t="s">
        <v>2962</v>
      </c>
      <c r="G474" t="s">
        <v>2963</v>
      </c>
      <c r="H474" t="s">
        <v>2964</v>
      </c>
      <c r="I474" s="23">
        <v>48.591667000000001</v>
      </c>
      <c r="J474" s="23">
        <v>-97.174999999999997</v>
      </c>
      <c r="K474">
        <v>311313</v>
      </c>
      <c r="L474" t="s">
        <v>1392</v>
      </c>
      <c r="M474" t="s">
        <v>1393</v>
      </c>
      <c r="N474" s="49">
        <v>374530.17800000001</v>
      </c>
      <c r="O474" s="49">
        <v>381125.53399999999</v>
      </c>
      <c r="P474" s="49">
        <v>375490.62400000001</v>
      </c>
      <c r="Q474" s="49">
        <v>344421.52799999999</v>
      </c>
      <c r="R474" s="49">
        <v>332356.35200000001</v>
      </c>
      <c r="S474" s="49">
        <v>339197.83399999997</v>
      </c>
      <c r="T474" s="49">
        <v>343541.30599999998</v>
      </c>
      <c r="U474" s="49">
        <v>430934.83799999999</v>
      </c>
      <c r="V474" s="49">
        <v>312176.50199999998</v>
      </c>
    </row>
    <row r="475" spans="1:22" x14ac:dyDescent="0.3">
      <c r="A475">
        <v>1010323</v>
      </c>
      <c r="B475" t="s">
        <v>2965</v>
      </c>
      <c r="C475" t="s">
        <v>2966</v>
      </c>
      <c r="D475" t="s">
        <v>2967</v>
      </c>
      <c r="E475" t="s">
        <v>1248</v>
      </c>
      <c r="F475" t="s">
        <v>2968</v>
      </c>
      <c r="G475" t="s">
        <v>2969</v>
      </c>
      <c r="H475" t="s">
        <v>2970</v>
      </c>
      <c r="I475" s="23">
        <v>38.090800000000002</v>
      </c>
      <c r="J475" s="23">
        <v>-81.5291</v>
      </c>
      <c r="K475">
        <v>212112</v>
      </c>
      <c r="L475" t="s">
        <v>90</v>
      </c>
      <c r="M475" t="s">
        <v>315</v>
      </c>
      <c r="N475" s="49">
        <v>293745.25</v>
      </c>
      <c r="O475" s="49">
        <v>267034.75</v>
      </c>
      <c r="P475" s="49">
        <v>513344</v>
      </c>
      <c r="Q475" s="49">
        <v>526392.25</v>
      </c>
      <c r="R475" s="49">
        <v>500494.25</v>
      </c>
      <c r="S475" s="49">
        <v>571135</v>
      </c>
      <c r="T475" s="49">
        <v>514377.5</v>
      </c>
      <c r="U475" s="49">
        <v>436039.5</v>
      </c>
      <c r="V475" s="49">
        <v>420074.25</v>
      </c>
    </row>
    <row r="476" spans="1:22" x14ac:dyDescent="0.3">
      <c r="A476">
        <v>1010126</v>
      </c>
      <c r="B476" t="s">
        <v>2971</v>
      </c>
      <c r="C476" t="s">
        <v>2972</v>
      </c>
      <c r="D476" t="s">
        <v>2973</v>
      </c>
      <c r="E476" t="s">
        <v>690</v>
      </c>
      <c r="F476" t="s">
        <v>2974</v>
      </c>
      <c r="G476" t="s">
        <v>2975</v>
      </c>
      <c r="H476" t="s">
        <v>2976</v>
      </c>
      <c r="I476" s="23">
        <v>34.299629000000003</v>
      </c>
      <c r="J476" s="23">
        <v>-84.396084000000002</v>
      </c>
      <c r="K476">
        <v>311613</v>
      </c>
      <c r="L476" t="s">
        <v>28</v>
      </c>
      <c r="M476" t="s">
        <v>315</v>
      </c>
      <c r="T476" s="49">
        <v>52.585999999999999</v>
      </c>
      <c r="U476" s="49">
        <v>27.321999999999999</v>
      </c>
      <c r="V476" s="49">
        <v>767.27599999999995</v>
      </c>
    </row>
    <row r="477" spans="1:22" x14ac:dyDescent="0.3">
      <c r="A477">
        <v>1001859</v>
      </c>
      <c r="B477" t="s">
        <v>2977</v>
      </c>
      <c r="C477" t="s">
        <v>2978</v>
      </c>
      <c r="D477" t="s">
        <v>2979</v>
      </c>
      <c r="E477" t="s">
        <v>556</v>
      </c>
      <c r="F477" t="s">
        <v>2980</v>
      </c>
      <c r="G477" t="s">
        <v>2981</v>
      </c>
      <c r="H477" t="s">
        <v>2982</v>
      </c>
      <c r="I477" s="23">
        <v>39.280230000000003</v>
      </c>
      <c r="J477" s="23">
        <v>-76.571119999999993</v>
      </c>
      <c r="K477">
        <v>311314</v>
      </c>
      <c r="L477" t="s">
        <v>28</v>
      </c>
      <c r="M477" t="s">
        <v>315</v>
      </c>
      <c r="N477" s="49">
        <v>105035.046</v>
      </c>
      <c r="O477" s="49">
        <v>104231.84600000001</v>
      </c>
      <c r="P477" s="49">
        <v>98184.422000000006</v>
      </c>
      <c r="Q477" s="49">
        <v>106311.298</v>
      </c>
      <c r="R477" s="49">
        <v>104727.67600000001</v>
      </c>
      <c r="S477" s="49">
        <v>102040.82799999999</v>
      </c>
      <c r="T477" s="49">
        <v>101987.96400000001</v>
      </c>
      <c r="U477" s="49">
        <v>98156.87</v>
      </c>
      <c r="V477" s="49">
        <v>99266.49</v>
      </c>
    </row>
    <row r="478" spans="1:22" x14ac:dyDescent="0.3">
      <c r="A478">
        <v>1001861</v>
      </c>
      <c r="B478" t="s">
        <v>2983</v>
      </c>
      <c r="C478" t="s">
        <v>2984</v>
      </c>
      <c r="D478" t="s">
        <v>2985</v>
      </c>
      <c r="E478" t="s">
        <v>331</v>
      </c>
      <c r="F478" t="s">
        <v>2986</v>
      </c>
      <c r="G478" t="s">
        <v>2987</v>
      </c>
      <c r="H478" t="s">
        <v>2988</v>
      </c>
      <c r="I478" s="23">
        <v>40.925640000000001</v>
      </c>
      <c r="J478" s="23">
        <v>-73.904650000000004</v>
      </c>
      <c r="K478">
        <v>311314</v>
      </c>
      <c r="L478" t="s">
        <v>28</v>
      </c>
      <c r="M478" t="s">
        <v>315</v>
      </c>
      <c r="N478" s="49">
        <v>84531.042000000001</v>
      </c>
      <c r="O478" s="49">
        <v>84652.796000000002</v>
      </c>
      <c r="P478" s="49">
        <v>81106.063999999998</v>
      </c>
      <c r="Q478" s="49">
        <v>86377.364000000001</v>
      </c>
      <c r="R478" s="49">
        <v>82872.331999999995</v>
      </c>
      <c r="S478" s="49">
        <v>84396.864000000001</v>
      </c>
      <c r="T478" s="49">
        <v>81789.91</v>
      </c>
      <c r="U478" s="49">
        <v>79804.138000000006</v>
      </c>
      <c r="V478" s="49">
        <v>79792.800000000003</v>
      </c>
    </row>
    <row r="479" spans="1:22" x14ac:dyDescent="0.3">
      <c r="A479">
        <v>1005814</v>
      </c>
      <c r="B479" t="s">
        <v>2989</v>
      </c>
      <c r="C479" t="s">
        <v>2990</v>
      </c>
      <c r="D479" t="s">
        <v>2991</v>
      </c>
      <c r="E479" t="s">
        <v>954</v>
      </c>
      <c r="F479" t="s">
        <v>2992</v>
      </c>
      <c r="G479" t="s">
        <v>2993</v>
      </c>
      <c r="H479" t="s">
        <v>2994</v>
      </c>
      <c r="I479" s="23">
        <v>33.248393999999998</v>
      </c>
      <c r="J479" s="23">
        <v>-81.484959000000003</v>
      </c>
      <c r="K479">
        <v>331492</v>
      </c>
      <c r="L479" t="s">
        <v>2995</v>
      </c>
      <c r="M479" t="s">
        <v>538</v>
      </c>
      <c r="N479" s="49">
        <v>121550.784</v>
      </c>
      <c r="O479" s="49">
        <v>142895.932</v>
      </c>
      <c r="P479" s="49">
        <v>119404.084</v>
      </c>
      <c r="Q479" s="49">
        <v>116053.58</v>
      </c>
      <c r="R479" s="49">
        <v>109479.336</v>
      </c>
      <c r="S479" s="49">
        <v>111534.83199999999</v>
      </c>
      <c r="T479" s="49">
        <v>113203.084</v>
      </c>
      <c r="U479" s="49">
        <v>130580.728</v>
      </c>
      <c r="V479" s="49">
        <v>126928.36</v>
      </c>
    </row>
    <row r="480" spans="1:22" x14ac:dyDescent="0.3">
      <c r="A480">
        <v>1004427</v>
      </c>
      <c r="B480" t="s">
        <v>2996</v>
      </c>
      <c r="C480" t="s">
        <v>2997</v>
      </c>
      <c r="D480" t="s">
        <v>2998</v>
      </c>
      <c r="E480" t="s">
        <v>351</v>
      </c>
      <c r="F480" t="s">
        <v>2999</v>
      </c>
      <c r="G480" t="s">
        <v>3000</v>
      </c>
      <c r="H480" t="s">
        <v>354</v>
      </c>
      <c r="I480" s="23">
        <v>41.687370999999999</v>
      </c>
      <c r="J480" s="23">
        <v>-87.554861000000002</v>
      </c>
      <c r="K480">
        <v>331492</v>
      </c>
      <c r="L480" t="s">
        <v>2995</v>
      </c>
      <c r="M480" t="s">
        <v>538</v>
      </c>
      <c r="N480" s="49">
        <v>88992.733999999997</v>
      </c>
      <c r="O480" s="49">
        <v>89339.482000000004</v>
      </c>
      <c r="P480" s="49">
        <v>85737.13</v>
      </c>
      <c r="Q480" s="49">
        <v>101842.424</v>
      </c>
      <c r="R480" s="49">
        <v>111761.576</v>
      </c>
      <c r="S480" s="49">
        <v>111366.28</v>
      </c>
      <c r="T480" s="49">
        <v>128660.88</v>
      </c>
      <c r="U480" s="49">
        <v>117497.78</v>
      </c>
      <c r="V480" s="49">
        <v>118803.988</v>
      </c>
    </row>
    <row r="481" spans="1:22" x14ac:dyDescent="0.3">
      <c r="A481">
        <v>1004723</v>
      </c>
      <c r="B481" t="s">
        <v>3001</v>
      </c>
      <c r="C481" t="s">
        <v>3002</v>
      </c>
      <c r="D481" t="s">
        <v>3003</v>
      </c>
      <c r="E481" t="s">
        <v>447</v>
      </c>
      <c r="F481" t="s">
        <v>3004</v>
      </c>
      <c r="G481" t="s">
        <v>3005</v>
      </c>
      <c r="H481" t="s">
        <v>3006</v>
      </c>
      <c r="I481" s="23">
        <v>40.808331000000003</v>
      </c>
      <c r="J481" s="23">
        <v>-75.583338999999995</v>
      </c>
      <c r="K481">
        <v>331492</v>
      </c>
      <c r="L481" t="s">
        <v>2995</v>
      </c>
      <c r="M481" t="s">
        <v>538</v>
      </c>
      <c r="N481" s="49">
        <v>163593.14199999999</v>
      </c>
      <c r="O481" s="49">
        <v>164031.19</v>
      </c>
      <c r="P481" s="49">
        <v>164935.95600000001</v>
      </c>
      <c r="Q481" s="49">
        <v>182474.856</v>
      </c>
      <c r="R481" s="49">
        <v>197960.70800000001</v>
      </c>
      <c r="S481" s="49">
        <v>207089.08799999999</v>
      </c>
      <c r="T481" s="49">
        <v>213709.78</v>
      </c>
      <c r="U481" s="49">
        <v>210810.00399999999</v>
      </c>
      <c r="V481" s="49">
        <v>209517.76</v>
      </c>
    </row>
    <row r="482" spans="1:22" x14ac:dyDescent="0.3">
      <c r="A482">
        <v>1004997</v>
      </c>
      <c r="B482" t="s">
        <v>3007</v>
      </c>
      <c r="C482" t="s">
        <v>3008</v>
      </c>
      <c r="D482" t="s">
        <v>3009</v>
      </c>
      <c r="E482" t="s">
        <v>676</v>
      </c>
      <c r="F482" t="s">
        <v>3010</v>
      </c>
      <c r="G482" t="s">
        <v>3011</v>
      </c>
      <c r="H482" t="s">
        <v>3012</v>
      </c>
      <c r="I482" s="23">
        <v>35.869590000000002</v>
      </c>
      <c r="J482" s="23">
        <v>-84.695760000000007</v>
      </c>
      <c r="K482">
        <v>331492</v>
      </c>
      <c r="L482" t="s">
        <v>2995</v>
      </c>
      <c r="M482" t="s">
        <v>538</v>
      </c>
      <c r="N482" s="49">
        <v>109504.24</v>
      </c>
      <c r="O482" s="49">
        <v>111936.04</v>
      </c>
      <c r="P482" s="49">
        <v>103407.584</v>
      </c>
      <c r="Q482" s="49">
        <v>84848.144</v>
      </c>
      <c r="R482" s="49">
        <v>96876.792000000001</v>
      </c>
      <c r="S482" s="49">
        <v>81805.292000000001</v>
      </c>
      <c r="T482" s="49">
        <v>111128.27800000001</v>
      </c>
      <c r="U482" s="49">
        <v>116877.34</v>
      </c>
      <c r="V482" s="49">
        <v>77419.240000000005</v>
      </c>
    </row>
    <row r="483" spans="1:22" x14ac:dyDescent="0.3">
      <c r="A483">
        <v>1005802</v>
      </c>
      <c r="B483" t="s">
        <v>3013</v>
      </c>
      <c r="C483" t="s">
        <v>3014</v>
      </c>
      <c r="D483" t="s">
        <v>3015</v>
      </c>
      <c r="E483" t="s">
        <v>569</v>
      </c>
      <c r="F483" t="s">
        <v>3016</v>
      </c>
      <c r="G483" t="s">
        <v>3017</v>
      </c>
      <c r="H483" t="s">
        <v>3018</v>
      </c>
      <c r="I483" s="23">
        <v>42.024700000000003</v>
      </c>
      <c r="J483" s="23">
        <v>-93.606899999999996</v>
      </c>
      <c r="K483">
        <v>221112</v>
      </c>
      <c r="L483" t="s">
        <v>30</v>
      </c>
      <c r="M483" t="s">
        <v>336</v>
      </c>
      <c r="N483" s="49">
        <v>78939.755999999994</v>
      </c>
      <c r="O483" s="49">
        <v>129311.11199999999</v>
      </c>
      <c r="P483" s="49">
        <v>198641.666</v>
      </c>
      <c r="Q483" s="49">
        <v>233517.522</v>
      </c>
      <c r="R483" s="49">
        <v>313986.06599999999</v>
      </c>
      <c r="S483" s="49">
        <v>348775.94400000002</v>
      </c>
      <c r="T483" s="49">
        <v>364295.32799999998</v>
      </c>
      <c r="U483" s="49">
        <v>416445.84</v>
      </c>
      <c r="V483" s="49">
        <v>403359.31599999999</v>
      </c>
    </row>
    <row r="484" spans="1:22" x14ac:dyDescent="0.3">
      <c r="A484">
        <v>1013081</v>
      </c>
      <c r="B484" t="s">
        <v>3019</v>
      </c>
      <c r="C484" t="s">
        <v>3020</v>
      </c>
      <c r="D484" t="s">
        <v>3021</v>
      </c>
      <c r="E484" t="s">
        <v>793</v>
      </c>
      <c r="F484" t="s">
        <v>3022</v>
      </c>
      <c r="G484" t="s">
        <v>3023</v>
      </c>
      <c r="H484" t="s">
        <v>3024</v>
      </c>
      <c r="I484" s="23">
        <v>37.476260000000003</v>
      </c>
      <c r="J484" s="23">
        <v>-79.035570000000007</v>
      </c>
      <c r="K484">
        <v>562212</v>
      </c>
      <c r="L484" t="s">
        <v>51</v>
      </c>
      <c r="M484" t="s">
        <v>307</v>
      </c>
      <c r="N484" s="49">
        <v>24693.25</v>
      </c>
      <c r="O484" s="49">
        <v>23442</v>
      </c>
      <c r="P484" s="49">
        <v>22677</v>
      </c>
    </row>
    <row r="485" spans="1:22" x14ac:dyDescent="0.3">
      <c r="A485">
        <v>1003757</v>
      </c>
      <c r="B485" t="s">
        <v>3025</v>
      </c>
      <c r="C485" t="s">
        <v>3026</v>
      </c>
      <c r="D485" t="s">
        <v>3027</v>
      </c>
      <c r="E485" t="s">
        <v>351</v>
      </c>
      <c r="F485" t="s">
        <v>3028</v>
      </c>
      <c r="G485" t="s">
        <v>3029</v>
      </c>
      <c r="H485" t="s">
        <v>900</v>
      </c>
      <c r="I485" s="23">
        <v>38.703159999999997</v>
      </c>
      <c r="J485" s="23">
        <v>-90.158809000000005</v>
      </c>
      <c r="K485">
        <v>331513</v>
      </c>
      <c r="L485" t="s">
        <v>28</v>
      </c>
      <c r="M485" t="s">
        <v>538</v>
      </c>
      <c r="N485" s="49">
        <v>18717.78</v>
      </c>
      <c r="O485" s="49">
        <v>21269.02</v>
      </c>
      <c r="P485" s="49">
        <v>17894.632000000001</v>
      </c>
      <c r="Q485" s="49">
        <v>19262.128000000001</v>
      </c>
      <c r="R485" s="49">
        <v>27568.696</v>
      </c>
      <c r="S485" s="49">
        <v>24471.108</v>
      </c>
      <c r="T485" s="49">
        <v>17477.083999999999</v>
      </c>
      <c r="U485" s="49">
        <v>25199.756000000001</v>
      </c>
      <c r="V485" s="49">
        <v>27453.495999999999</v>
      </c>
    </row>
    <row r="486" spans="1:22" x14ac:dyDescent="0.3">
      <c r="A486">
        <v>1000865</v>
      </c>
      <c r="B486" t="s">
        <v>3030</v>
      </c>
      <c r="C486" t="s">
        <v>3031</v>
      </c>
      <c r="D486" t="s">
        <v>3032</v>
      </c>
      <c r="E486" t="s">
        <v>1418</v>
      </c>
      <c r="F486" t="s">
        <v>3033</v>
      </c>
      <c r="G486" t="s">
        <v>3034</v>
      </c>
      <c r="H486" t="s">
        <v>3035</v>
      </c>
      <c r="I486" s="23">
        <v>35.084699999999998</v>
      </c>
      <c r="J486" s="23">
        <v>-98.23</v>
      </c>
      <c r="K486">
        <v>221112</v>
      </c>
      <c r="L486" t="s">
        <v>335</v>
      </c>
      <c r="M486" t="s">
        <v>336</v>
      </c>
      <c r="N486" s="49">
        <v>446954.52399999998</v>
      </c>
      <c r="O486" s="49">
        <v>763012.98800000001</v>
      </c>
      <c r="P486" s="49">
        <v>564018.53599999996</v>
      </c>
      <c r="Q486" s="49">
        <v>711072.93599999999</v>
      </c>
      <c r="R486" s="49">
        <v>460345.22399999999</v>
      </c>
      <c r="S486" s="49">
        <v>406138.72399999999</v>
      </c>
      <c r="T486" s="49">
        <v>401495.94</v>
      </c>
      <c r="U486" s="49">
        <v>513142.96600000001</v>
      </c>
      <c r="V486" s="49">
        <v>430385.728</v>
      </c>
    </row>
    <row r="487" spans="1:22" x14ac:dyDescent="0.3">
      <c r="A487">
        <v>1001134</v>
      </c>
      <c r="B487" t="s">
        <v>3036</v>
      </c>
      <c r="C487" t="s">
        <v>3037</v>
      </c>
      <c r="D487" t="s">
        <v>3038</v>
      </c>
      <c r="E487" t="s">
        <v>323</v>
      </c>
      <c r="F487" t="s">
        <v>3039</v>
      </c>
      <c r="G487" t="s">
        <v>3040</v>
      </c>
      <c r="H487" t="s">
        <v>841</v>
      </c>
      <c r="I487" s="23">
        <v>33.853900000000003</v>
      </c>
      <c r="J487" s="23">
        <v>-117.8561</v>
      </c>
      <c r="K487">
        <v>221112</v>
      </c>
      <c r="L487" t="s">
        <v>30</v>
      </c>
      <c r="M487" t="s">
        <v>336</v>
      </c>
      <c r="N487" s="49">
        <v>11409.907999999999</v>
      </c>
      <c r="O487" s="49">
        <v>18902.28</v>
      </c>
      <c r="P487" s="49">
        <v>42117.944000000003</v>
      </c>
      <c r="Q487" s="49">
        <v>20752.624</v>
      </c>
      <c r="R487" s="49">
        <v>30844.335999999999</v>
      </c>
      <c r="S487" s="49">
        <v>30837.335999999999</v>
      </c>
      <c r="T487" s="49">
        <v>51024.36</v>
      </c>
      <c r="U487" s="49">
        <v>34631.072</v>
      </c>
      <c r="V487" s="49">
        <v>14667.296</v>
      </c>
    </row>
    <row r="488" spans="1:22" x14ac:dyDescent="0.3">
      <c r="A488">
        <v>1003759</v>
      </c>
      <c r="B488" t="s">
        <v>3041</v>
      </c>
      <c r="C488" t="s">
        <v>3042</v>
      </c>
      <c r="D488" t="s">
        <v>3043</v>
      </c>
      <c r="E488" t="s">
        <v>1682</v>
      </c>
      <c r="F488" t="s">
        <v>3044</v>
      </c>
      <c r="G488" t="s">
        <v>3045</v>
      </c>
      <c r="H488" t="s">
        <v>3046</v>
      </c>
      <c r="I488" s="23">
        <v>42.530929999999998</v>
      </c>
      <c r="J488" s="23">
        <v>-71.149640000000005</v>
      </c>
      <c r="K488">
        <v>334413</v>
      </c>
      <c r="L488" t="s">
        <v>1560</v>
      </c>
      <c r="M488" t="s">
        <v>315</v>
      </c>
      <c r="N488" s="49">
        <v>36526.279393999997</v>
      </c>
      <c r="O488" s="49">
        <v>35453.013394000001</v>
      </c>
      <c r="P488" s="49">
        <v>34324.514590999999</v>
      </c>
      <c r="Q488" s="49">
        <v>31655.783393999998</v>
      </c>
      <c r="R488" s="49">
        <v>32999.054576000002</v>
      </c>
      <c r="S488" s="49">
        <v>37425.734069999999</v>
      </c>
      <c r="T488" s="49">
        <v>33848.870999999999</v>
      </c>
      <c r="U488" s="49">
        <v>38263.917000000001</v>
      </c>
      <c r="V488" s="49">
        <v>41129.140899999999</v>
      </c>
    </row>
    <row r="489" spans="1:22" x14ac:dyDescent="0.3">
      <c r="A489">
        <v>1002181</v>
      </c>
      <c r="B489" t="s">
        <v>3047</v>
      </c>
      <c r="C489" t="s">
        <v>3048</v>
      </c>
      <c r="D489" t="s">
        <v>3049</v>
      </c>
      <c r="E489" t="s">
        <v>331</v>
      </c>
      <c r="F489" t="s">
        <v>3050</v>
      </c>
      <c r="G489" t="s">
        <v>3051</v>
      </c>
      <c r="H489" t="s">
        <v>3052</v>
      </c>
      <c r="I489" s="23">
        <v>42.122346999999998</v>
      </c>
      <c r="J489" s="23">
        <v>-76.813114999999996</v>
      </c>
      <c r="K489">
        <v>327213</v>
      </c>
      <c r="L489" t="s">
        <v>375</v>
      </c>
      <c r="M489" t="s">
        <v>376</v>
      </c>
      <c r="N489" s="49">
        <v>83826.063999999998</v>
      </c>
      <c r="O489" s="49">
        <v>93143.395999999993</v>
      </c>
      <c r="P489" s="49">
        <v>95672.487999999998</v>
      </c>
      <c r="Q489" s="49">
        <v>94924.14</v>
      </c>
      <c r="R489" s="49">
        <v>99841.975999999995</v>
      </c>
      <c r="S489" s="49">
        <v>98757.127999999997</v>
      </c>
      <c r="T489" s="49">
        <v>99022.928</v>
      </c>
      <c r="U489" s="49">
        <v>98475.28</v>
      </c>
      <c r="V489" s="49">
        <v>96011.236000000004</v>
      </c>
    </row>
    <row r="490" spans="1:22" x14ac:dyDescent="0.3">
      <c r="A490">
        <v>1004943</v>
      </c>
      <c r="B490" t="s">
        <v>3053</v>
      </c>
      <c r="C490" t="s">
        <v>3054</v>
      </c>
      <c r="D490" t="s">
        <v>3055</v>
      </c>
      <c r="E490" t="s">
        <v>690</v>
      </c>
      <c r="F490" t="s">
        <v>3056</v>
      </c>
      <c r="G490" t="s">
        <v>3057</v>
      </c>
      <c r="H490" t="s">
        <v>3058</v>
      </c>
      <c r="I490" s="23">
        <v>32.586745000000001</v>
      </c>
      <c r="J490" s="23">
        <v>-83.591784000000004</v>
      </c>
      <c r="K490">
        <v>327213</v>
      </c>
      <c r="L490" t="s">
        <v>375</v>
      </c>
      <c r="M490" t="s">
        <v>376</v>
      </c>
      <c r="N490" s="49">
        <v>48809.94</v>
      </c>
      <c r="O490" s="49">
        <v>92840.744000000006</v>
      </c>
      <c r="P490" s="49">
        <v>104973.708</v>
      </c>
      <c r="Q490" s="49">
        <v>107571.40399999999</v>
      </c>
      <c r="R490" s="49">
        <v>106647.75599999999</v>
      </c>
      <c r="S490" s="49">
        <v>101462.67200000001</v>
      </c>
      <c r="T490" s="49">
        <v>95668.936000000002</v>
      </c>
      <c r="U490" s="49">
        <v>99053.224000000002</v>
      </c>
      <c r="V490" s="49">
        <v>101513.32799999999</v>
      </c>
    </row>
    <row r="491" spans="1:22" x14ac:dyDescent="0.3">
      <c r="A491">
        <v>1005074</v>
      </c>
      <c r="B491" t="s">
        <v>3059</v>
      </c>
      <c r="C491" t="s">
        <v>3060</v>
      </c>
      <c r="D491" t="s">
        <v>3061</v>
      </c>
      <c r="E491" t="s">
        <v>1418</v>
      </c>
      <c r="F491" t="s">
        <v>3062</v>
      </c>
      <c r="G491" t="s">
        <v>3063</v>
      </c>
      <c r="H491" t="s">
        <v>3064</v>
      </c>
      <c r="I491" s="23">
        <v>35.447778</v>
      </c>
      <c r="J491" s="23">
        <v>-95.962778</v>
      </c>
      <c r="K491">
        <v>327213</v>
      </c>
      <c r="L491" t="s">
        <v>375</v>
      </c>
      <c r="M491" t="s">
        <v>376</v>
      </c>
      <c r="N491" s="49">
        <v>88788.512000000002</v>
      </c>
      <c r="O491" s="49">
        <v>78771.039999999994</v>
      </c>
      <c r="P491" s="49">
        <v>96091.456000000006</v>
      </c>
      <c r="Q491" s="49">
        <v>97006.804000000004</v>
      </c>
      <c r="R491" s="49">
        <v>93428.712</v>
      </c>
      <c r="S491" s="49">
        <v>81976.436000000002</v>
      </c>
      <c r="T491" s="49">
        <v>81988.187999999995</v>
      </c>
      <c r="U491" s="49">
        <v>98002.388000000006</v>
      </c>
      <c r="V491" s="49">
        <v>97969.183999999994</v>
      </c>
    </row>
    <row r="492" spans="1:22" x14ac:dyDescent="0.3">
      <c r="A492">
        <v>1004941</v>
      </c>
      <c r="B492" t="s">
        <v>3065</v>
      </c>
      <c r="C492" t="s">
        <v>3066</v>
      </c>
      <c r="D492" t="s">
        <v>1644</v>
      </c>
      <c r="E492" t="s">
        <v>468</v>
      </c>
      <c r="F492" t="s">
        <v>3067</v>
      </c>
      <c r="G492" t="s">
        <v>3068</v>
      </c>
      <c r="H492" t="s">
        <v>1647</v>
      </c>
      <c r="I492" s="23">
        <v>30.349681</v>
      </c>
      <c r="J492" s="23">
        <v>-81.712584000000007</v>
      </c>
      <c r="K492">
        <v>327213</v>
      </c>
      <c r="L492" t="s">
        <v>375</v>
      </c>
      <c r="M492" t="s">
        <v>376</v>
      </c>
      <c r="N492" s="49">
        <v>66926.668000000005</v>
      </c>
      <c r="O492" s="49">
        <v>65695.72</v>
      </c>
      <c r="P492" s="49">
        <v>64342.624000000003</v>
      </c>
      <c r="Q492" s="49">
        <v>66220.92</v>
      </c>
      <c r="R492" s="49">
        <v>66001.320000000007</v>
      </c>
      <c r="S492" s="49">
        <v>60975.476000000002</v>
      </c>
      <c r="T492" s="49">
        <v>66322.911999999997</v>
      </c>
      <c r="U492" s="49">
        <v>68943.508000000002</v>
      </c>
      <c r="V492" s="49">
        <v>71682.255999999994</v>
      </c>
    </row>
    <row r="493" spans="1:22" x14ac:dyDescent="0.3">
      <c r="A493">
        <v>1004942</v>
      </c>
      <c r="B493" t="s">
        <v>3069</v>
      </c>
      <c r="C493" t="s">
        <v>3070</v>
      </c>
      <c r="D493" t="s">
        <v>3071</v>
      </c>
      <c r="E493" t="s">
        <v>380</v>
      </c>
      <c r="F493" t="s">
        <v>3072</v>
      </c>
      <c r="G493" t="s">
        <v>3073</v>
      </c>
      <c r="H493" t="s">
        <v>2068</v>
      </c>
      <c r="I493" s="23">
        <v>44.798749999999998</v>
      </c>
      <c r="J493" s="23">
        <v>-93.467140000000001</v>
      </c>
      <c r="K493">
        <v>327213</v>
      </c>
      <c r="L493" t="s">
        <v>375</v>
      </c>
      <c r="M493" t="s">
        <v>376</v>
      </c>
      <c r="N493" s="49">
        <v>80394.652000000002</v>
      </c>
      <c r="O493" s="49">
        <v>77686.956000000006</v>
      </c>
      <c r="P493" s="49">
        <v>74034.464000000007</v>
      </c>
      <c r="Q493" s="49">
        <v>79590.948000000004</v>
      </c>
      <c r="R493" s="49">
        <v>79950.351999999999</v>
      </c>
      <c r="S493" s="49">
        <v>79062.648000000001</v>
      </c>
      <c r="T493" s="49">
        <v>78295.495999999999</v>
      </c>
      <c r="U493" s="49">
        <v>93340.991999999998</v>
      </c>
      <c r="V493" s="49">
        <v>82777.191999999995</v>
      </c>
    </row>
    <row r="494" spans="1:22" x14ac:dyDescent="0.3">
      <c r="A494">
        <v>1002178</v>
      </c>
      <c r="B494" t="s">
        <v>3074</v>
      </c>
      <c r="C494" t="s">
        <v>3075</v>
      </c>
      <c r="D494" t="s">
        <v>3076</v>
      </c>
      <c r="E494" t="s">
        <v>491</v>
      </c>
      <c r="F494" t="s">
        <v>3077</v>
      </c>
      <c r="G494" t="s">
        <v>3078</v>
      </c>
      <c r="H494" t="s">
        <v>3079</v>
      </c>
      <c r="I494" s="23">
        <v>39.125</v>
      </c>
      <c r="J494" s="23">
        <v>-84.855450000000005</v>
      </c>
      <c r="K494">
        <v>327213</v>
      </c>
      <c r="L494" t="s">
        <v>375</v>
      </c>
      <c r="M494" t="s">
        <v>376</v>
      </c>
      <c r="N494" s="49">
        <v>46210.171999999999</v>
      </c>
      <c r="O494" s="49">
        <v>43574.883999999998</v>
      </c>
      <c r="P494" s="49">
        <v>42119.588000000003</v>
      </c>
      <c r="Q494" s="49">
        <v>41970.688000000002</v>
      </c>
      <c r="R494" s="49">
        <v>40478.796000000002</v>
      </c>
      <c r="S494" s="49">
        <v>39551.095999999998</v>
      </c>
      <c r="T494" s="49">
        <v>42965.036</v>
      </c>
      <c r="U494" s="49">
        <v>43161.135999999999</v>
      </c>
      <c r="V494" s="49">
        <v>43208.536</v>
      </c>
    </row>
    <row r="495" spans="1:22" x14ac:dyDescent="0.3">
      <c r="A495">
        <v>1007246</v>
      </c>
      <c r="B495" t="s">
        <v>3080</v>
      </c>
      <c r="C495" t="s">
        <v>3081</v>
      </c>
      <c r="D495" t="s">
        <v>3082</v>
      </c>
      <c r="E495" t="s">
        <v>468</v>
      </c>
      <c r="F495" t="s">
        <v>3083</v>
      </c>
      <c r="G495" t="s">
        <v>3084</v>
      </c>
      <c r="H495" t="s">
        <v>3085</v>
      </c>
      <c r="I495" s="23">
        <v>28.1844</v>
      </c>
      <c r="J495" s="23">
        <v>-82.788700000000006</v>
      </c>
      <c r="K495">
        <v>221112</v>
      </c>
      <c r="L495" t="s">
        <v>335</v>
      </c>
      <c r="M495" t="s">
        <v>336</v>
      </c>
      <c r="N495" s="49">
        <v>1363641.3959999999</v>
      </c>
      <c r="O495" s="49">
        <v>1575665.26</v>
      </c>
      <c r="P495" s="49">
        <v>1666232.5759999999</v>
      </c>
      <c r="Q495" s="49">
        <v>1990106.524</v>
      </c>
      <c r="R495" s="49">
        <v>1729669.84</v>
      </c>
      <c r="S495" s="49">
        <v>1450070.628</v>
      </c>
      <c r="T495" s="49">
        <v>999601.93400000001</v>
      </c>
      <c r="U495" s="49">
        <v>1138693.2720000001</v>
      </c>
      <c r="V495" s="49">
        <v>1177230.9979999999</v>
      </c>
    </row>
    <row r="496" spans="1:22" x14ac:dyDescent="0.3">
      <c r="A496">
        <v>1001116</v>
      </c>
      <c r="B496" t="s">
        <v>3086</v>
      </c>
      <c r="C496" t="s">
        <v>2460</v>
      </c>
      <c r="D496" t="s">
        <v>1587</v>
      </c>
      <c r="E496" t="s">
        <v>491</v>
      </c>
      <c r="F496" t="s">
        <v>3087</v>
      </c>
      <c r="G496" t="s">
        <v>3088</v>
      </c>
      <c r="H496" t="s">
        <v>3089</v>
      </c>
      <c r="I496" s="23">
        <v>40.052900000000001</v>
      </c>
      <c r="J496" s="23">
        <v>-85.738900000000001</v>
      </c>
      <c r="K496">
        <v>221112</v>
      </c>
      <c r="L496" t="s">
        <v>335</v>
      </c>
      <c r="M496" t="s">
        <v>336</v>
      </c>
      <c r="S496" s="49">
        <v>5401.09</v>
      </c>
      <c r="T496" s="49">
        <v>4677.232</v>
      </c>
      <c r="U496" s="49">
        <v>13043.451999999999</v>
      </c>
      <c r="V496" s="49">
        <v>9874.5619999999999</v>
      </c>
    </row>
    <row r="497" spans="1:22" x14ac:dyDescent="0.3">
      <c r="A497">
        <v>1002813</v>
      </c>
      <c r="B497" t="s">
        <v>3090</v>
      </c>
      <c r="C497" t="s">
        <v>3091</v>
      </c>
      <c r="D497" t="s">
        <v>3092</v>
      </c>
      <c r="E497" t="s">
        <v>954</v>
      </c>
      <c r="F497" t="s">
        <v>3093</v>
      </c>
      <c r="G497" t="s">
        <v>3094</v>
      </c>
      <c r="H497" t="s">
        <v>3095</v>
      </c>
      <c r="I497" s="23">
        <v>34.57226</v>
      </c>
      <c r="J497" s="23">
        <v>-82.460300000000004</v>
      </c>
      <c r="K497">
        <v>562212</v>
      </c>
      <c r="L497" t="s">
        <v>51</v>
      </c>
      <c r="M497" t="s">
        <v>307</v>
      </c>
      <c r="N497" s="49">
        <v>43208.5</v>
      </c>
      <c r="O497" s="49">
        <v>175471.75</v>
      </c>
      <c r="P497" s="49">
        <v>143370.5</v>
      </c>
      <c r="Q497" s="49">
        <v>135162.25</v>
      </c>
      <c r="R497" s="49">
        <v>125252.5</v>
      </c>
      <c r="S497" s="49">
        <v>118271.5</v>
      </c>
      <c r="T497" s="49">
        <v>124524.75</v>
      </c>
      <c r="U497" s="49">
        <v>115869.25</v>
      </c>
      <c r="V497" s="49">
        <v>107827</v>
      </c>
    </row>
    <row r="498" spans="1:22" x14ac:dyDescent="0.3">
      <c r="A498">
        <v>1001097</v>
      </c>
      <c r="B498" t="s">
        <v>3096</v>
      </c>
      <c r="C498" t="s">
        <v>3097</v>
      </c>
      <c r="D498" t="s">
        <v>3098</v>
      </c>
      <c r="E498" t="s">
        <v>549</v>
      </c>
      <c r="F498" t="s">
        <v>3099</v>
      </c>
      <c r="G498" t="s">
        <v>3100</v>
      </c>
      <c r="H498" t="s">
        <v>3101</v>
      </c>
      <c r="I498" s="23">
        <v>43.603299999999997</v>
      </c>
      <c r="J498" s="23">
        <v>-96.636899999999997</v>
      </c>
      <c r="K498">
        <v>221112</v>
      </c>
      <c r="L498" t="s">
        <v>335</v>
      </c>
      <c r="M498" t="s">
        <v>336</v>
      </c>
      <c r="N498" s="49">
        <v>74497.922000000006</v>
      </c>
      <c r="O498" s="49">
        <v>80259.987999999998</v>
      </c>
      <c r="P498" s="49">
        <v>48025.067999999999</v>
      </c>
      <c r="Q498" s="49">
        <v>45875.667999999998</v>
      </c>
      <c r="R498" s="49">
        <v>72991.474000000002</v>
      </c>
      <c r="S498" s="49">
        <v>20677.052</v>
      </c>
      <c r="T498" s="49">
        <v>29684.17</v>
      </c>
      <c r="U498" s="49">
        <v>77727.251999999993</v>
      </c>
      <c r="V498" s="49">
        <v>38270.343999999997</v>
      </c>
    </row>
    <row r="499" spans="1:22" x14ac:dyDescent="0.3">
      <c r="A499">
        <v>1002037</v>
      </c>
      <c r="B499" t="s">
        <v>3102</v>
      </c>
      <c r="C499" t="s">
        <v>3103</v>
      </c>
      <c r="D499" t="s">
        <v>3104</v>
      </c>
      <c r="E499" t="s">
        <v>435</v>
      </c>
      <c r="F499" t="s">
        <v>3105</v>
      </c>
      <c r="G499" t="s">
        <v>3106</v>
      </c>
      <c r="H499" t="s">
        <v>2261</v>
      </c>
      <c r="I499" s="23">
        <v>38.5961</v>
      </c>
      <c r="J499" s="23">
        <v>-90.212800000000001</v>
      </c>
      <c r="K499">
        <v>312120</v>
      </c>
      <c r="L499" t="s">
        <v>599</v>
      </c>
      <c r="M499" t="s">
        <v>600</v>
      </c>
      <c r="N499" s="49">
        <v>83230.101999999999</v>
      </c>
      <c r="O499" s="49">
        <v>89149.566000000006</v>
      </c>
      <c r="P499" s="49">
        <v>90796.665999999997</v>
      </c>
      <c r="Q499" s="49">
        <v>95006.118000000002</v>
      </c>
      <c r="R499" s="49">
        <v>137119.622</v>
      </c>
      <c r="S499" s="49">
        <v>199633.43599999999</v>
      </c>
      <c r="T499" s="49">
        <v>213811.7</v>
      </c>
      <c r="U499" s="49">
        <v>255022.84</v>
      </c>
      <c r="V499" s="49">
        <v>285909.36</v>
      </c>
    </row>
    <row r="500" spans="1:22" x14ac:dyDescent="0.3">
      <c r="A500">
        <v>1001756</v>
      </c>
      <c r="B500" t="s">
        <v>3107</v>
      </c>
      <c r="C500" t="s">
        <v>3108</v>
      </c>
      <c r="D500" t="s">
        <v>2722</v>
      </c>
      <c r="E500" t="s">
        <v>1370</v>
      </c>
      <c r="F500" t="s">
        <v>2723</v>
      </c>
      <c r="H500" t="s">
        <v>3109</v>
      </c>
      <c r="I500" s="23">
        <v>60.976400505720001</v>
      </c>
      <c r="J500" s="23">
        <v>-151.31510669619999</v>
      </c>
      <c r="K500">
        <v>211120</v>
      </c>
      <c r="L500" t="s">
        <v>579</v>
      </c>
      <c r="M500" t="s">
        <v>102</v>
      </c>
      <c r="N500" s="49">
        <v>21102.403999999999</v>
      </c>
      <c r="O500" s="49">
        <v>22328.223999999998</v>
      </c>
      <c r="P500" s="49">
        <v>20823.263999999999</v>
      </c>
      <c r="Q500" s="49">
        <v>24842.218000000001</v>
      </c>
      <c r="R500" s="49">
        <v>23265.973999999998</v>
      </c>
      <c r="S500" s="49">
        <v>25869.178</v>
      </c>
      <c r="T500" s="49">
        <v>40337.19</v>
      </c>
    </row>
    <row r="501" spans="1:22" x14ac:dyDescent="0.3">
      <c r="A501">
        <v>1011466</v>
      </c>
      <c r="B501" t="s">
        <v>3110</v>
      </c>
      <c r="C501" t="s">
        <v>3111</v>
      </c>
      <c r="D501" t="s">
        <v>3112</v>
      </c>
      <c r="E501" t="s">
        <v>380</v>
      </c>
      <c r="F501" t="s">
        <v>3113</v>
      </c>
      <c r="G501" t="s">
        <v>3114</v>
      </c>
      <c r="H501" t="s">
        <v>3115</v>
      </c>
      <c r="I501" s="23">
        <v>45.23715</v>
      </c>
      <c r="J501" s="23">
        <v>-93.429429999999996</v>
      </c>
      <c r="K501">
        <v>562212</v>
      </c>
      <c r="L501" t="s">
        <v>51</v>
      </c>
      <c r="M501" t="s">
        <v>307</v>
      </c>
      <c r="N501" s="49">
        <v>32474.5</v>
      </c>
      <c r="O501" s="49">
        <v>32994.5</v>
      </c>
      <c r="P501" s="49">
        <v>33349.25</v>
      </c>
      <c r="Q501" s="49">
        <v>34329.5</v>
      </c>
      <c r="R501" s="49">
        <v>35980.25</v>
      </c>
      <c r="S501" s="49">
        <v>35095.75</v>
      </c>
      <c r="T501" s="49">
        <v>29670.75</v>
      </c>
      <c r="U501" s="49">
        <v>35736</v>
      </c>
      <c r="V501" s="49">
        <v>36216.75</v>
      </c>
    </row>
    <row r="502" spans="1:22" x14ac:dyDescent="0.3">
      <c r="A502">
        <v>1002236</v>
      </c>
      <c r="B502" t="s">
        <v>3116</v>
      </c>
      <c r="C502" t="s">
        <v>3117</v>
      </c>
      <c r="D502" t="s">
        <v>3118</v>
      </c>
      <c r="E502" t="s">
        <v>441</v>
      </c>
      <c r="F502" t="s">
        <v>3119</v>
      </c>
      <c r="G502" t="s">
        <v>3120</v>
      </c>
      <c r="H502" t="s">
        <v>3121</v>
      </c>
      <c r="I502" s="23">
        <v>35.000190000000003</v>
      </c>
      <c r="J502" s="23">
        <v>-80.167649999999995</v>
      </c>
      <c r="K502">
        <v>562212</v>
      </c>
      <c r="L502" t="s">
        <v>51</v>
      </c>
      <c r="M502" t="s">
        <v>307</v>
      </c>
      <c r="N502" s="49">
        <v>274450.5</v>
      </c>
      <c r="O502" s="49">
        <v>267747.75</v>
      </c>
      <c r="P502" s="49">
        <v>211575</v>
      </c>
      <c r="Q502" s="49">
        <v>189162.5</v>
      </c>
      <c r="R502" s="49">
        <v>172306</v>
      </c>
      <c r="S502" s="49">
        <v>151933.5</v>
      </c>
      <c r="T502" s="49">
        <v>134669.25</v>
      </c>
      <c r="U502" s="49">
        <v>127926.25</v>
      </c>
      <c r="V502" s="49">
        <v>99265.5</v>
      </c>
    </row>
    <row r="503" spans="1:22" x14ac:dyDescent="0.3">
      <c r="A503">
        <v>1011435</v>
      </c>
      <c r="B503" t="s">
        <v>3122</v>
      </c>
      <c r="C503" t="s">
        <v>3123</v>
      </c>
      <c r="D503" t="s">
        <v>3124</v>
      </c>
      <c r="E503" t="s">
        <v>461</v>
      </c>
      <c r="F503" t="s">
        <v>3125</v>
      </c>
      <c r="H503" t="s">
        <v>3126</v>
      </c>
      <c r="I503" s="23">
        <v>42.797116000000003</v>
      </c>
      <c r="J503" s="23">
        <v>-105.312477</v>
      </c>
      <c r="K503">
        <v>211111</v>
      </c>
      <c r="L503" t="s">
        <v>28</v>
      </c>
      <c r="M503" t="s">
        <v>102</v>
      </c>
      <c r="R503" s="49">
        <v>24395.407999999999</v>
      </c>
      <c r="S503" s="49">
        <v>31486.732</v>
      </c>
    </row>
    <row r="504" spans="1:22" x14ac:dyDescent="0.3">
      <c r="A504">
        <v>1001896</v>
      </c>
      <c r="B504" t="s">
        <v>3127</v>
      </c>
      <c r="C504" t="s">
        <v>3128</v>
      </c>
      <c r="D504" t="s">
        <v>3129</v>
      </c>
      <c r="E504" t="s">
        <v>2294</v>
      </c>
      <c r="F504" t="s">
        <v>3130</v>
      </c>
      <c r="H504" t="s">
        <v>3131</v>
      </c>
      <c r="I504" s="23">
        <v>39.995100000000001</v>
      </c>
      <c r="J504" s="23">
        <v>-109.4712</v>
      </c>
      <c r="K504">
        <v>211111</v>
      </c>
      <c r="L504" t="s">
        <v>28</v>
      </c>
      <c r="M504" t="s">
        <v>102</v>
      </c>
      <c r="R504" s="49">
        <v>37411.660000000003</v>
      </c>
      <c r="S504" s="49">
        <v>39444.451999999997</v>
      </c>
      <c r="T504" s="49">
        <v>40714.995999999999</v>
      </c>
      <c r="U504" s="49">
        <v>41220.444000000003</v>
      </c>
      <c r="V504" s="49">
        <v>42397.24</v>
      </c>
    </row>
    <row r="505" spans="1:22" x14ac:dyDescent="0.3">
      <c r="A505">
        <v>1008268</v>
      </c>
      <c r="B505" t="s">
        <v>3132</v>
      </c>
      <c r="C505" t="s">
        <v>3133</v>
      </c>
      <c r="D505" t="s">
        <v>3134</v>
      </c>
      <c r="E505" t="s">
        <v>303</v>
      </c>
      <c r="F505" t="s">
        <v>563</v>
      </c>
      <c r="H505" t="s">
        <v>3135</v>
      </c>
      <c r="I505" s="23">
        <v>35.996713999999997</v>
      </c>
      <c r="J505" s="23">
        <v>-100.12421000000001</v>
      </c>
      <c r="K505">
        <v>486210</v>
      </c>
      <c r="L505" t="s">
        <v>368</v>
      </c>
      <c r="M505" t="s">
        <v>102</v>
      </c>
      <c r="N505" s="49">
        <v>16248.85</v>
      </c>
      <c r="O505" s="49">
        <v>29698.664000000001</v>
      </c>
      <c r="P505" s="49">
        <v>41664.343999999997</v>
      </c>
      <c r="Q505" s="49">
        <v>49918.396000000001</v>
      </c>
      <c r="R505" s="49">
        <v>64695.06</v>
      </c>
      <c r="S505" s="49">
        <v>32843.980000000003</v>
      </c>
      <c r="T505" s="49">
        <v>38369.074000000001</v>
      </c>
      <c r="U505" s="49">
        <v>20706.432000000001</v>
      </c>
    </row>
    <row r="506" spans="1:22" x14ac:dyDescent="0.3">
      <c r="A506">
        <v>1006508</v>
      </c>
      <c r="B506" t="s">
        <v>3136</v>
      </c>
      <c r="C506" t="s">
        <v>3137</v>
      </c>
      <c r="D506" t="s">
        <v>3124</v>
      </c>
      <c r="E506" t="s">
        <v>461</v>
      </c>
      <c r="F506" t="s">
        <v>3125</v>
      </c>
      <c r="G506" t="s">
        <v>3138</v>
      </c>
      <c r="H506" t="s">
        <v>3126</v>
      </c>
      <c r="I506" s="23">
        <v>43.018662999999997</v>
      </c>
      <c r="J506" s="23">
        <v>-105.261432</v>
      </c>
      <c r="K506">
        <v>324110</v>
      </c>
      <c r="L506" t="s">
        <v>1344</v>
      </c>
      <c r="M506" t="s">
        <v>1345</v>
      </c>
      <c r="S506" s="49">
        <v>10000.11</v>
      </c>
      <c r="T506" s="49">
        <v>10239.608</v>
      </c>
      <c r="U506" s="49">
        <v>14793.976000000001</v>
      </c>
      <c r="V506" s="49">
        <v>10916.706</v>
      </c>
    </row>
    <row r="507" spans="1:22" x14ac:dyDescent="0.3">
      <c r="A507">
        <v>1006652</v>
      </c>
      <c r="B507" t="s">
        <v>3139</v>
      </c>
      <c r="C507" t="s">
        <v>3140</v>
      </c>
      <c r="D507" t="s">
        <v>3141</v>
      </c>
      <c r="E507" t="s">
        <v>303</v>
      </c>
      <c r="F507" t="s">
        <v>3142</v>
      </c>
      <c r="G507" t="s">
        <v>3143</v>
      </c>
      <c r="H507" t="s">
        <v>3144</v>
      </c>
      <c r="I507" s="23">
        <v>33.866995000000003</v>
      </c>
      <c r="J507" s="23">
        <v>-101.866362</v>
      </c>
      <c r="K507">
        <v>221112</v>
      </c>
      <c r="L507" t="s">
        <v>28</v>
      </c>
      <c r="M507" t="s">
        <v>336</v>
      </c>
      <c r="N507" s="49">
        <v>168236.61600000001</v>
      </c>
      <c r="O507" s="49">
        <v>127171.67200000001</v>
      </c>
      <c r="P507" s="49">
        <v>48030.02</v>
      </c>
      <c r="Q507" s="49">
        <v>35148.968000000001</v>
      </c>
      <c r="R507" s="49">
        <v>76324.512000000002</v>
      </c>
      <c r="S507" s="49">
        <v>96765.236000000004</v>
      </c>
      <c r="T507" s="49">
        <v>31024.684000000001</v>
      </c>
      <c r="U507" s="49">
        <v>51649.656000000003</v>
      </c>
      <c r="V507" s="49">
        <v>68047.944000000003</v>
      </c>
    </row>
    <row r="508" spans="1:22" x14ac:dyDescent="0.3">
      <c r="A508">
        <v>1001055</v>
      </c>
      <c r="B508" t="s">
        <v>3145</v>
      </c>
      <c r="C508" t="s">
        <v>3146</v>
      </c>
      <c r="D508" t="s">
        <v>3147</v>
      </c>
      <c r="E508" t="s">
        <v>640</v>
      </c>
      <c r="F508" t="s">
        <v>3148</v>
      </c>
      <c r="G508" t="s">
        <v>3149</v>
      </c>
      <c r="H508" t="s">
        <v>3150</v>
      </c>
      <c r="I508" s="23">
        <v>47.371400000000001</v>
      </c>
      <c r="J508" s="23">
        <v>-101.8344</v>
      </c>
      <c r="K508">
        <v>221112</v>
      </c>
      <c r="L508" t="s">
        <v>30</v>
      </c>
      <c r="M508" t="s">
        <v>336</v>
      </c>
      <c r="N508" s="49">
        <v>6725540.9380000001</v>
      </c>
      <c r="O508" s="49">
        <v>6952693.9560000002</v>
      </c>
      <c r="P508" s="49">
        <v>6753321.6739999996</v>
      </c>
      <c r="Q508" s="49">
        <v>6624696.9759999998</v>
      </c>
      <c r="R508" s="49">
        <v>7631204.0300000003</v>
      </c>
      <c r="S508" s="49">
        <v>6705591.4359999998</v>
      </c>
      <c r="T508" s="49">
        <v>6939207.6279999996</v>
      </c>
      <c r="U508" s="49">
        <v>7073379.0080000004</v>
      </c>
      <c r="V508" s="49">
        <v>5993366.8219999997</v>
      </c>
    </row>
    <row r="509" spans="1:22" x14ac:dyDescent="0.3">
      <c r="A509">
        <v>1013385</v>
      </c>
      <c r="B509" t="s">
        <v>3151</v>
      </c>
      <c r="C509" t="s">
        <v>3152</v>
      </c>
      <c r="D509" t="s">
        <v>3153</v>
      </c>
      <c r="E509" t="s">
        <v>1248</v>
      </c>
      <c r="F509" t="s">
        <v>3154</v>
      </c>
      <c r="G509" t="s">
        <v>3155</v>
      </c>
      <c r="H509" t="s">
        <v>3156</v>
      </c>
      <c r="I509" s="23">
        <v>39.256087999999998</v>
      </c>
      <c r="J509" s="23">
        <v>-80.903362000000001</v>
      </c>
      <c r="K509">
        <v>213112</v>
      </c>
      <c r="L509" t="s">
        <v>28</v>
      </c>
      <c r="M509" t="s">
        <v>102</v>
      </c>
      <c r="N509" s="49">
        <v>75456.816000000006</v>
      </c>
      <c r="O509" s="49">
        <v>63693.26</v>
      </c>
    </row>
    <row r="510" spans="1:22" x14ac:dyDescent="0.3">
      <c r="A510">
        <v>1009986</v>
      </c>
      <c r="B510" t="s">
        <v>3157</v>
      </c>
      <c r="C510" t="s">
        <v>3158</v>
      </c>
      <c r="D510" t="s">
        <v>2808</v>
      </c>
      <c r="E510" t="s">
        <v>303</v>
      </c>
      <c r="F510" t="s">
        <v>3159</v>
      </c>
      <c r="G510" t="s">
        <v>3160</v>
      </c>
      <c r="H510" t="s">
        <v>3161</v>
      </c>
      <c r="I510" s="23">
        <v>32.035440000000001</v>
      </c>
      <c r="J510" s="23">
        <v>-102.08651999999999</v>
      </c>
      <c r="K510">
        <v>211130</v>
      </c>
      <c r="L510" t="s">
        <v>28</v>
      </c>
      <c r="M510" t="s">
        <v>102</v>
      </c>
      <c r="O510" s="49">
        <v>13395.7</v>
      </c>
      <c r="P510" s="49">
        <v>36872.811999999998</v>
      </c>
      <c r="Q510" s="49">
        <v>29555.988000000001</v>
      </c>
      <c r="R510" s="49">
        <v>32274.128000000001</v>
      </c>
      <c r="S510" s="49">
        <v>25309.804</v>
      </c>
      <c r="T510" s="49">
        <v>25537.204000000002</v>
      </c>
      <c r="U510" s="49">
        <v>34883.197999999997</v>
      </c>
      <c r="V510" s="49">
        <v>33671.004000000001</v>
      </c>
    </row>
    <row r="511" spans="1:22" x14ac:dyDescent="0.3">
      <c r="A511">
        <v>1005949</v>
      </c>
      <c r="B511" t="s">
        <v>3162</v>
      </c>
      <c r="C511" t="s">
        <v>3163</v>
      </c>
      <c r="D511" t="s">
        <v>3164</v>
      </c>
      <c r="E511" t="s">
        <v>1902</v>
      </c>
      <c r="F511" t="s">
        <v>3165</v>
      </c>
      <c r="G511" t="s">
        <v>3166</v>
      </c>
      <c r="H511" t="s">
        <v>3167</v>
      </c>
      <c r="I511" s="23">
        <v>32.061900000000001</v>
      </c>
      <c r="J511" s="23">
        <v>-109.8931</v>
      </c>
      <c r="K511">
        <v>221112</v>
      </c>
      <c r="L511" t="s">
        <v>335</v>
      </c>
      <c r="M511" t="s">
        <v>336</v>
      </c>
      <c r="N511" s="49">
        <v>1461878.568</v>
      </c>
      <c r="O511" s="49">
        <v>1441197.43</v>
      </c>
      <c r="P511" s="49">
        <v>1805829.5460000001</v>
      </c>
      <c r="Q511" s="49">
        <v>2205074.7420000001</v>
      </c>
      <c r="R511" s="49">
        <v>2143683.1379999998</v>
      </c>
      <c r="S511" s="49">
        <v>2928913.43</v>
      </c>
      <c r="T511" s="49">
        <v>2621697.3020000001</v>
      </c>
      <c r="U511" s="49">
        <v>1686090.54</v>
      </c>
      <c r="V511" s="49">
        <v>2113349.3339999998</v>
      </c>
    </row>
    <row r="512" spans="1:22" x14ac:dyDescent="0.3">
      <c r="A512">
        <v>1000068</v>
      </c>
      <c r="B512" t="s">
        <v>3168</v>
      </c>
      <c r="C512" t="s">
        <v>3169</v>
      </c>
      <c r="D512" t="s">
        <v>1919</v>
      </c>
      <c r="E512" t="s">
        <v>1920</v>
      </c>
      <c r="F512" t="s">
        <v>1921</v>
      </c>
      <c r="G512" t="s">
        <v>3170</v>
      </c>
      <c r="H512" t="s">
        <v>3171</v>
      </c>
      <c r="I512" s="23">
        <v>36.4178</v>
      </c>
      <c r="J512" s="23">
        <v>-114.9622</v>
      </c>
      <c r="K512">
        <v>221112</v>
      </c>
      <c r="L512" t="s">
        <v>335</v>
      </c>
      <c r="M512" t="s">
        <v>336</v>
      </c>
      <c r="N512" s="49">
        <v>800991.63199999998</v>
      </c>
      <c r="O512" s="49">
        <v>858789.11600000004</v>
      </c>
      <c r="P512" s="49">
        <v>1188718.8959999999</v>
      </c>
      <c r="Q512" s="49">
        <v>1297860.392</v>
      </c>
      <c r="R512" s="49">
        <v>989683.93200000003</v>
      </c>
      <c r="S512" s="49">
        <v>631127.91200000001</v>
      </c>
      <c r="T512" s="49">
        <v>175675.8</v>
      </c>
      <c r="U512" s="49">
        <v>522368.46399999998</v>
      </c>
      <c r="V512" s="49">
        <v>397568.076</v>
      </c>
    </row>
    <row r="513" spans="1:22" x14ac:dyDescent="0.3">
      <c r="A513">
        <v>1005566</v>
      </c>
      <c r="B513" t="s">
        <v>3172</v>
      </c>
      <c r="C513" t="s">
        <v>3173</v>
      </c>
      <c r="D513" t="s">
        <v>3174</v>
      </c>
      <c r="E513" t="s">
        <v>323</v>
      </c>
      <c r="F513" t="s">
        <v>3175</v>
      </c>
      <c r="G513" t="s">
        <v>3176</v>
      </c>
      <c r="H513" t="s">
        <v>3177</v>
      </c>
      <c r="I513" s="23">
        <v>32.684066000000001</v>
      </c>
      <c r="J513" s="23">
        <v>-117.125996</v>
      </c>
      <c r="K513">
        <v>221112</v>
      </c>
      <c r="L513" t="s">
        <v>28</v>
      </c>
      <c r="M513" t="s">
        <v>336</v>
      </c>
      <c r="O513" s="49">
        <v>23355.412</v>
      </c>
      <c r="P513" s="49">
        <v>199054.4</v>
      </c>
      <c r="Q513" s="49">
        <v>199352.7</v>
      </c>
      <c r="R513" s="49">
        <v>194408.61600000001</v>
      </c>
      <c r="S513" s="49">
        <v>185059.10399999999</v>
      </c>
      <c r="T513" s="49">
        <v>195464.56400000001</v>
      </c>
      <c r="U513" s="49">
        <v>170805.75599999999</v>
      </c>
      <c r="V513" s="49">
        <v>179742.97</v>
      </c>
    </row>
    <row r="514" spans="1:22" x14ac:dyDescent="0.3">
      <c r="A514">
        <v>1012992</v>
      </c>
      <c r="B514" t="s">
        <v>3178</v>
      </c>
      <c r="C514" t="s">
        <v>3179</v>
      </c>
      <c r="D514" t="s">
        <v>3180</v>
      </c>
      <c r="E514" t="s">
        <v>1388</v>
      </c>
      <c r="F514" t="s">
        <v>1396</v>
      </c>
      <c r="G514" t="s">
        <v>3181</v>
      </c>
      <c r="H514" t="s">
        <v>1398</v>
      </c>
      <c r="I514" s="23">
        <v>43.596395000000001</v>
      </c>
      <c r="J514" s="23">
        <v>-116.534622</v>
      </c>
      <c r="K514">
        <v>334413</v>
      </c>
      <c r="L514" t="s">
        <v>1560</v>
      </c>
      <c r="M514" t="s">
        <v>315</v>
      </c>
      <c r="N514" s="49">
        <v>1656.1590000000001</v>
      </c>
      <c r="O514" s="49">
        <v>2764.7026999999998</v>
      </c>
      <c r="P514" s="49">
        <v>1923.375</v>
      </c>
    </row>
    <row r="515" spans="1:22" x14ac:dyDescent="0.3">
      <c r="A515">
        <v>1004686</v>
      </c>
      <c r="B515" t="s">
        <v>3182</v>
      </c>
      <c r="C515" t="s">
        <v>3183</v>
      </c>
      <c r="D515" t="s">
        <v>1101</v>
      </c>
      <c r="E515" t="s">
        <v>1418</v>
      </c>
      <c r="F515" t="s">
        <v>3184</v>
      </c>
      <c r="H515" t="s">
        <v>3185</v>
      </c>
      <c r="I515" s="23">
        <v>35.748100000000001</v>
      </c>
      <c r="J515" s="23">
        <v>-99.201999999999998</v>
      </c>
      <c r="K515">
        <v>211130</v>
      </c>
      <c r="L515" t="s">
        <v>368</v>
      </c>
      <c r="M515" t="s">
        <v>102</v>
      </c>
      <c r="N515" s="49">
        <v>23278.47</v>
      </c>
      <c r="O515" s="49">
        <v>41575.317999999999</v>
      </c>
      <c r="P515" s="49">
        <v>27455.657999999999</v>
      </c>
      <c r="Q515" s="49">
        <v>31801.362000000001</v>
      </c>
      <c r="R515" s="49">
        <v>31622.612000000001</v>
      </c>
      <c r="S515" s="49">
        <v>39569.129999999997</v>
      </c>
      <c r="T515" s="49">
        <v>42272.476000000002</v>
      </c>
      <c r="U515" s="49">
        <v>47871.803999999996</v>
      </c>
      <c r="V515" s="49">
        <v>53009.084000000003</v>
      </c>
    </row>
    <row r="516" spans="1:22" x14ac:dyDescent="0.3">
      <c r="A516">
        <v>1001460</v>
      </c>
      <c r="B516" t="s">
        <v>3186</v>
      </c>
      <c r="C516" t="s">
        <v>3187</v>
      </c>
      <c r="D516" t="s">
        <v>3188</v>
      </c>
      <c r="E516" t="s">
        <v>1487</v>
      </c>
      <c r="F516" t="s">
        <v>3189</v>
      </c>
      <c r="G516" t="s">
        <v>3190</v>
      </c>
      <c r="H516" t="s">
        <v>3191</v>
      </c>
      <c r="I516" s="23">
        <v>39.67</v>
      </c>
      <c r="J516" s="23">
        <v>-105.00279999999999</v>
      </c>
      <c r="K516">
        <v>221112</v>
      </c>
      <c r="L516" t="s">
        <v>30</v>
      </c>
      <c r="M516" t="s">
        <v>336</v>
      </c>
      <c r="S516" s="49">
        <v>0</v>
      </c>
      <c r="T516" s="49">
        <v>950272.51599999995</v>
      </c>
      <c r="U516" s="49">
        <v>1032548.084</v>
      </c>
      <c r="V516" s="49">
        <v>809874.64</v>
      </c>
    </row>
    <row r="517" spans="1:22" x14ac:dyDescent="0.3">
      <c r="A517">
        <v>1001360</v>
      </c>
      <c r="B517" t="s">
        <v>3192</v>
      </c>
      <c r="C517" t="s">
        <v>3193</v>
      </c>
      <c r="D517" t="s">
        <v>3188</v>
      </c>
      <c r="E517" t="s">
        <v>1487</v>
      </c>
      <c r="F517" t="s">
        <v>3189</v>
      </c>
      <c r="G517" t="s">
        <v>3194</v>
      </c>
      <c r="H517" t="s">
        <v>3191</v>
      </c>
      <c r="I517" s="23">
        <v>39.669199999999996</v>
      </c>
      <c r="J517" s="23">
        <v>-105.0018</v>
      </c>
      <c r="K517">
        <v>221112</v>
      </c>
      <c r="L517" t="s">
        <v>335</v>
      </c>
      <c r="M517" t="s">
        <v>336</v>
      </c>
      <c r="N517" s="49">
        <v>102542.82</v>
      </c>
      <c r="O517" s="49">
        <v>122532.59600000001</v>
      </c>
      <c r="P517" s="49">
        <v>93274.104000000007</v>
      </c>
      <c r="Q517" s="49">
        <v>29811.34</v>
      </c>
      <c r="R517" s="49">
        <v>58691.031999999999</v>
      </c>
      <c r="S517" s="49">
        <v>93919.203999999998</v>
      </c>
      <c r="T517" s="49">
        <v>10407.959999999999</v>
      </c>
      <c r="U517" s="49">
        <v>43792.788</v>
      </c>
      <c r="V517" s="49">
        <v>86868.928</v>
      </c>
    </row>
    <row r="518" spans="1:22" x14ac:dyDescent="0.3">
      <c r="A518">
        <v>1013151</v>
      </c>
      <c r="B518" t="s">
        <v>3195</v>
      </c>
      <c r="C518" t="s">
        <v>3196</v>
      </c>
      <c r="D518" t="s">
        <v>3197</v>
      </c>
      <c r="E518" t="s">
        <v>454</v>
      </c>
      <c r="F518" t="s">
        <v>3198</v>
      </c>
      <c r="G518" t="s">
        <v>3199</v>
      </c>
      <c r="H518" t="s">
        <v>2830</v>
      </c>
      <c r="I518" s="23">
        <v>44.598500000000001</v>
      </c>
      <c r="J518" s="23">
        <v>-84.686499999999995</v>
      </c>
      <c r="K518">
        <v>321219</v>
      </c>
      <c r="L518" t="s">
        <v>28</v>
      </c>
      <c r="M518" t="s">
        <v>315</v>
      </c>
      <c r="N518" s="49">
        <v>27562.398000000001</v>
      </c>
    </row>
    <row r="519" spans="1:22" x14ac:dyDescent="0.3">
      <c r="A519">
        <v>1011268</v>
      </c>
      <c r="B519" t="s">
        <v>3200</v>
      </c>
      <c r="C519" t="s">
        <v>3201</v>
      </c>
      <c r="D519" t="s">
        <v>3202</v>
      </c>
      <c r="E519" t="s">
        <v>303</v>
      </c>
      <c r="F519" t="s">
        <v>3203</v>
      </c>
      <c r="H519" t="s">
        <v>533</v>
      </c>
      <c r="I519" s="23">
        <v>32.769705999999999</v>
      </c>
      <c r="J519" s="23">
        <v>-97.262894000000003</v>
      </c>
      <c r="K519">
        <v>211111</v>
      </c>
      <c r="L519" t="s">
        <v>28</v>
      </c>
      <c r="M519" t="s">
        <v>102</v>
      </c>
      <c r="R519" s="49">
        <v>16328.188</v>
      </c>
      <c r="S519" s="49">
        <v>10551.06</v>
      </c>
      <c r="T519" s="49">
        <v>20302.02</v>
      </c>
    </row>
    <row r="520" spans="1:22" x14ac:dyDescent="0.3">
      <c r="A520">
        <v>1007177</v>
      </c>
      <c r="B520" t="s">
        <v>3204</v>
      </c>
      <c r="C520" t="s">
        <v>3205</v>
      </c>
      <c r="D520" t="s">
        <v>3206</v>
      </c>
      <c r="E520" t="s">
        <v>663</v>
      </c>
      <c r="F520" t="s">
        <v>3207</v>
      </c>
      <c r="G520" t="s">
        <v>3208</v>
      </c>
      <c r="H520" t="s">
        <v>3209</v>
      </c>
      <c r="I520" s="23">
        <v>41.4739</v>
      </c>
      <c r="J520" s="23">
        <v>-81.672799999999995</v>
      </c>
      <c r="K520">
        <v>331110</v>
      </c>
      <c r="L520" t="s">
        <v>537</v>
      </c>
      <c r="M520" t="s">
        <v>538</v>
      </c>
      <c r="N520" s="49">
        <v>4105846.088</v>
      </c>
      <c r="O520" s="49">
        <v>4190389.2740000002</v>
      </c>
      <c r="P520" s="49">
        <v>4401241.0659999996</v>
      </c>
      <c r="Q520" s="49">
        <v>4598319.12</v>
      </c>
      <c r="R520" s="49">
        <v>4382145.26</v>
      </c>
      <c r="S520" s="49">
        <v>4588268.66</v>
      </c>
      <c r="T520" s="49">
        <v>4141485.156</v>
      </c>
      <c r="U520" s="49">
        <v>4121427.898</v>
      </c>
      <c r="V520" s="49">
        <v>3733194.37</v>
      </c>
    </row>
    <row r="521" spans="1:22" x14ac:dyDescent="0.3">
      <c r="A521">
        <v>1006951</v>
      </c>
      <c r="B521" t="s">
        <v>3210</v>
      </c>
      <c r="C521" t="s">
        <v>3211</v>
      </c>
      <c r="D521" t="s">
        <v>3212</v>
      </c>
      <c r="E521" t="s">
        <v>663</v>
      </c>
      <c r="F521" t="s">
        <v>3213</v>
      </c>
      <c r="G521" t="s">
        <v>3214</v>
      </c>
      <c r="H521" t="s">
        <v>1615</v>
      </c>
      <c r="I521" s="23">
        <v>39.904269999999997</v>
      </c>
      <c r="J521" s="23">
        <v>-82.945959999999999</v>
      </c>
      <c r="K521">
        <v>332812</v>
      </c>
      <c r="L521" t="s">
        <v>28</v>
      </c>
      <c r="M521" t="s">
        <v>315</v>
      </c>
      <c r="N521" s="49">
        <v>27486.495999999999</v>
      </c>
      <c r="O521" s="49">
        <v>29437.439999999999</v>
      </c>
      <c r="P521" s="49">
        <v>31166.432000000001</v>
      </c>
      <c r="Q521" s="49">
        <v>29438.44</v>
      </c>
      <c r="R521" s="49">
        <v>26227.952000000001</v>
      </c>
      <c r="S521" s="49">
        <v>28782.892</v>
      </c>
      <c r="T521" s="49">
        <v>28334.044000000002</v>
      </c>
      <c r="U521" s="49">
        <v>31392.331999999999</v>
      </c>
      <c r="V521" s="49">
        <v>28796.792000000001</v>
      </c>
    </row>
    <row r="522" spans="1:22" x14ac:dyDescent="0.3">
      <c r="A522">
        <v>1001699</v>
      </c>
      <c r="B522" t="s">
        <v>3215</v>
      </c>
      <c r="C522" t="s">
        <v>3216</v>
      </c>
      <c r="D522" t="s">
        <v>3217</v>
      </c>
      <c r="E522" t="s">
        <v>954</v>
      </c>
      <c r="F522" t="s">
        <v>3218</v>
      </c>
      <c r="G522" t="s">
        <v>3219</v>
      </c>
      <c r="H522" t="s">
        <v>3220</v>
      </c>
      <c r="I522" s="23">
        <v>33.367919999999998</v>
      </c>
      <c r="J522" s="23">
        <v>-79.29486</v>
      </c>
      <c r="K522">
        <v>331111</v>
      </c>
      <c r="L522" t="s">
        <v>537</v>
      </c>
      <c r="M522" t="s">
        <v>538</v>
      </c>
      <c r="R522" s="49">
        <v>28798.756000000001</v>
      </c>
      <c r="S522" s="49">
        <v>32826.396000000001</v>
      </c>
      <c r="T522" s="49">
        <v>58303.555999999997</v>
      </c>
      <c r="U522" s="49">
        <v>62617.66</v>
      </c>
      <c r="V522" s="49">
        <v>62560.656000000003</v>
      </c>
    </row>
    <row r="523" spans="1:22" x14ac:dyDescent="0.3">
      <c r="A523">
        <v>1000588</v>
      </c>
      <c r="B523" t="s">
        <v>3221</v>
      </c>
      <c r="C523" t="s">
        <v>3222</v>
      </c>
      <c r="D523" t="s">
        <v>3223</v>
      </c>
      <c r="E523" t="s">
        <v>491</v>
      </c>
      <c r="F523" t="s">
        <v>3224</v>
      </c>
      <c r="G523" t="s">
        <v>3225</v>
      </c>
      <c r="H523" t="s">
        <v>522</v>
      </c>
      <c r="I523" s="23">
        <v>41.651164999999999</v>
      </c>
      <c r="J523" s="23">
        <v>-87.459166999999994</v>
      </c>
      <c r="K523">
        <v>331110</v>
      </c>
      <c r="L523" t="s">
        <v>537</v>
      </c>
      <c r="M523" t="s">
        <v>538</v>
      </c>
      <c r="N523" s="49">
        <v>4509625.9400000004</v>
      </c>
      <c r="O523" s="49">
        <v>4054169.4679999999</v>
      </c>
      <c r="P523" s="49">
        <v>4684963.0640000002</v>
      </c>
      <c r="Q523" s="49">
        <v>4122947.48</v>
      </c>
      <c r="R523" s="49">
        <v>3203148.8659999999</v>
      </c>
      <c r="S523" s="49">
        <v>4869462.5240000002</v>
      </c>
      <c r="T523" s="49">
        <v>4841362.176</v>
      </c>
      <c r="U523" s="49">
        <v>4622648.96</v>
      </c>
      <c r="V523" s="49">
        <v>3935788.97</v>
      </c>
    </row>
    <row r="524" spans="1:22" x14ac:dyDescent="0.3">
      <c r="A524">
        <v>1005021</v>
      </c>
      <c r="B524" t="s">
        <v>3226</v>
      </c>
      <c r="C524" t="s">
        <v>3227</v>
      </c>
      <c r="D524" t="s">
        <v>3223</v>
      </c>
      <c r="E524" t="s">
        <v>491</v>
      </c>
      <c r="F524" t="s">
        <v>3224</v>
      </c>
      <c r="G524" t="s">
        <v>3228</v>
      </c>
      <c r="H524" t="s">
        <v>522</v>
      </c>
      <c r="I524" s="23">
        <v>41.651499999999999</v>
      </c>
      <c r="J524" s="23">
        <v>-87.458693999999994</v>
      </c>
      <c r="K524">
        <v>331111</v>
      </c>
      <c r="L524" t="s">
        <v>537</v>
      </c>
      <c r="M524" t="s">
        <v>538</v>
      </c>
      <c r="R524" s="49">
        <v>14926.708000000001</v>
      </c>
      <c r="S524" s="49">
        <v>73540.316000000006</v>
      </c>
      <c r="T524" s="49">
        <v>76011.759999999995</v>
      </c>
      <c r="U524" s="49">
        <v>60165.428</v>
      </c>
      <c r="V524" s="49">
        <v>69939.48</v>
      </c>
    </row>
    <row r="525" spans="1:22" x14ac:dyDescent="0.3">
      <c r="A525">
        <v>1003669</v>
      </c>
      <c r="B525" t="s">
        <v>3229</v>
      </c>
      <c r="C525" t="s">
        <v>3230</v>
      </c>
      <c r="D525" t="s">
        <v>3231</v>
      </c>
      <c r="E525" t="s">
        <v>380</v>
      </c>
      <c r="F525" t="s">
        <v>3232</v>
      </c>
      <c r="G525" t="s">
        <v>3233</v>
      </c>
      <c r="H525" t="s">
        <v>762</v>
      </c>
      <c r="I525" s="23">
        <v>47.560699999999997</v>
      </c>
      <c r="J525" s="23">
        <v>-92.520348999999996</v>
      </c>
      <c r="K525">
        <v>212210</v>
      </c>
      <c r="L525" t="s">
        <v>537</v>
      </c>
      <c r="M525" t="s">
        <v>538</v>
      </c>
      <c r="N525" s="49">
        <v>235304.50599999999</v>
      </c>
      <c r="O525" s="49">
        <v>226957.16</v>
      </c>
      <c r="P525" s="49">
        <v>216411.35800000001</v>
      </c>
      <c r="Q525" s="49">
        <v>242530.514</v>
      </c>
      <c r="R525" s="49">
        <v>240384.31599999999</v>
      </c>
      <c r="S525" s="49">
        <v>227171.50399999999</v>
      </c>
      <c r="T525" s="49">
        <v>239085.03200000001</v>
      </c>
      <c r="U525" s="49">
        <v>238378.31599999999</v>
      </c>
      <c r="V525" s="49">
        <v>332778.95199999999</v>
      </c>
    </row>
    <row r="526" spans="1:22" x14ac:dyDescent="0.3">
      <c r="A526">
        <v>1000895</v>
      </c>
      <c r="B526" t="s">
        <v>3234</v>
      </c>
      <c r="C526" t="s">
        <v>3235</v>
      </c>
      <c r="D526" t="s">
        <v>3236</v>
      </c>
      <c r="E526" t="s">
        <v>491</v>
      </c>
      <c r="F526" t="s">
        <v>3237</v>
      </c>
      <c r="G526" t="s">
        <v>3238</v>
      </c>
      <c r="H526" t="s">
        <v>522</v>
      </c>
      <c r="I526" s="23">
        <v>41.608722</v>
      </c>
      <c r="J526" s="23">
        <v>-87.337224000000006</v>
      </c>
      <c r="K526">
        <v>331110</v>
      </c>
      <c r="L526" t="s">
        <v>28</v>
      </c>
      <c r="M526" t="s">
        <v>538</v>
      </c>
      <c r="O526" s="49">
        <v>10380.26</v>
      </c>
      <c r="P526" s="49">
        <v>8826.616</v>
      </c>
      <c r="Q526" s="49">
        <v>7465.2719999999999</v>
      </c>
      <c r="R526" s="49">
        <v>18322.632000000001</v>
      </c>
      <c r="S526" s="49">
        <v>27948.344000000001</v>
      </c>
      <c r="T526" s="49">
        <v>25883.552</v>
      </c>
      <c r="U526" s="49">
        <v>31360.932000000001</v>
      </c>
      <c r="V526" s="49">
        <v>29959.687999999998</v>
      </c>
    </row>
    <row r="527" spans="1:22" x14ac:dyDescent="0.3">
      <c r="A527">
        <v>1010125</v>
      </c>
      <c r="B527" t="s">
        <v>3239</v>
      </c>
      <c r="C527" t="s">
        <v>3240</v>
      </c>
      <c r="D527" t="s">
        <v>3241</v>
      </c>
      <c r="E527" t="s">
        <v>1248</v>
      </c>
      <c r="F527" t="s">
        <v>3242</v>
      </c>
      <c r="G527" t="s">
        <v>3243</v>
      </c>
      <c r="H527" t="s">
        <v>3244</v>
      </c>
      <c r="I527" s="23">
        <v>37.338237999999997</v>
      </c>
      <c r="J527" s="23">
        <v>-81.087379999999996</v>
      </c>
      <c r="K527">
        <v>212112</v>
      </c>
      <c r="L527" t="s">
        <v>90</v>
      </c>
      <c r="M527" t="s">
        <v>315</v>
      </c>
      <c r="N527" s="49">
        <v>26707.25</v>
      </c>
      <c r="O527" s="49">
        <v>18270.5</v>
      </c>
      <c r="P527" s="49">
        <v>29043.5</v>
      </c>
      <c r="Q527" s="49">
        <v>23370.75</v>
      </c>
      <c r="R527" s="49">
        <v>10234.25</v>
      </c>
      <c r="S527" s="49">
        <v>26819.75</v>
      </c>
      <c r="T527" s="49">
        <v>24745</v>
      </c>
      <c r="U527" s="49">
        <v>30286.5</v>
      </c>
      <c r="V527" s="49">
        <v>63555.25</v>
      </c>
    </row>
    <row r="528" spans="1:22" x14ac:dyDescent="0.3">
      <c r="A528">
        <v>1000260</v>
      </c>
      <c r="B528" t="s">
        <v>3245</v>
      </c>
      <c r="C528" t="s">
        <v>3246</v>
      </c>
      <c r="D528" t="s">
        <v>3247</v>
      </c>
      <c r="E528" t="s">
        <v>1248</v>
      </c>
      <c r="F528" t="s">
        <v>3248</v>
      </c>
      <c r="G528" t="s">
        <v>3249</v>
      </c>
      <c r="H528" t="s">
        <v>3250</v>
      </c>
      <c r="I528" s="23">
        <v>40.421999999999997</v>
      </c>
      <c r="J528" s="23">
        <v>-80.595500000000001</v>
      </c>
      <c r="K528">
        <v>331110</v>
      </c>
      <c r="L528" t="s">
        <v>28</v>
      </c>
      <c r="M528" t="s">
        <v>538</v>
      </c>
      <c r="N528" s="49">
        <v>147098.49600000001</v>
      </c>
      <c r="O528" s="49">
        <v>165399.976</v>
      </c>
      <c r="P528" s="49">
        <v>163382.43599999999</v>
      </c>
      <c r="Q528" s="49">
        <v>156748.408</v>
      </c>
      <c r="R528" s="49">
        <v>167778.568</v>
      </c>
      <c r="S528" s="49">
        <v>197798.10399999999</v>
      </c>
      <c r="T528" s="49">
        <v>209585.7</v>
      </c>
      <c r="U528" s="49">
        <v>201448.24</v>
      </c>
      <c r="V528" s="49">
        <v>193971.3</v>
      </c>
    </row>
    <row r="529" spans="1:22" x14ac:dyDescent="0.3">
      <c r="A529">
        <v>1011436</v>
      </c>
      <c r="B529" t="s">
        <v>3251</v>
      </c>
      <c r="C529" t="s">
        <v>3252</v>
      </c>
      <c r="D529" t="s">
        <v>3253</v>
      </c>
      <c r="E529" t="s">
        <v>663</v>
      </c>
      <c r="F529" t="s">
        <v>3254</v>
      </c>
      <c r="H529" t="s">
        <v>3255</v>
      </c>
      <c r="I529" s="23">
        <v>40.323880000000003</v>
      </c>
      <c r="J529" s="23">
        <v>-81.077510000000004</v>
      </c>
      <c r="K529">
        <v>211111</v>
      </c>
      <c r="L529" t="s">
        <v>28</v>
      </c>
      <c r="M529" t="s">
        <v>102</v>
      </c>
      <c r="R529" s="49">
        <v>32960.375999999997</v>
      </c>
      <c r="S529" s="49">
        <v>32498.428</v>
      </c>
    </row>
    <row r="530" spans="1:22" x14ac:dyDescent="0.3">
      <c r="A530">
        <v>1003476</v>
      </c>
      <c r="B530" t="s">
        <v>3256</v>
      </c>
      <c r="C530" t="s">
        <v>3257</v>
      </c>
      <c r="D530" t="s">
        <v>3258</v>
      </c>
      <c r="E530" t="s">
        <v>435</v>
      </c>
      <c r="F530" t="s">
        <v>3259</v>
      </c>
      <c r="G530" t="s">
        <v>3260</v>
      </c>
      <c r="H530" t="s">
        <v>3261</v>
      </c>
      <c r="I530" s="23">
        <v>39.169552000000003</v>
      </c>
      <c r="J530" s="23">
        <v>-91.879288000000003</v>
      </c>
      <c r="K530">
        <v>311224</v>
      </c>
      <c r="L530" t="s">
        <v>28</v>
      </c>
      <c r="M530" t="s">
        <v>315</v>
      </c>
      <c r="N530" s="49">
        <v>32769.375999999997</v>
      </c>
      <c r="O530" s="49">
        <v>31309.831999999999</v>
      </c>
      <c r="P530" s="49">
        <v>29612.887999999999</v>
      </c>
      <c r="Q530" s="49">
        <v>28291.044000000002</v>
      </c>
      <c r="R530" s="49">
        <v>28520.792000000001</v>
      </c>
      <c r="S530" s="49">
        <v>27661.696</v>
      </c>
      <c r="T530" s="49">
        <v>26426.400000000001</v>
      </c>
      <c r="U530" s="49">
        <v>25483.103999999999</v>
      </c>
    </row>
    <row r="531" spans="1:22" x14ac:dyDescent="0.3">
      <c r="A531">
        <v>1005661</v>
      </c>
      <c r="B531" t="s">
        <v>3262</v>
      </c>
      <c r="C531" t="s">
        <v>3263</v>
      </c>
      <c r="D531" t="s">
        <v>399</v>
      </c>
      <c r="E531" t="s">
        <v>351</v>
      </c>
      <c r="F531" t="s">
        <v>3264</v>
      </c>
      <c r="G531" t="s">
        <v>3265</v>
      </c>
      <c r="H531" t="s">
        <v>3266</v>
      </c>
      <c r="I531" s="23">
        <v>39.8675</v>
      </c>
      <c r="J531" s="23">
        <v>-88.885000000000005</v>
      </c>
      <c r="K531">
        <v>311221</v>
      </c>
      <c r="L531" t="s">
        <v>3267</v>
      </c>
      <c r="M531" t="s">
        <v>3268</v>
      </c>
      <c r="N531" s="49">
        <v>4402189.8779999996</v>
      </c>
      <c r="O531" s="49">
        <v>4368466.9359999998</v>
      </c>
      <c r="P531" s="49">
        <v>4490464.1919999998</v>
      </c>
      <c r="Q531" s="49">
        <v>4206309.0039999997</v>
      </c>
      <c r="R531" s="49">
        <v>4507308.324</v>
      </c>
      <c r="S531" s="49">
        <v>4741829.7319999998</v>
      </c>
      <c r="T531" s="49">
        <v>4720599.3940000003</v>
      </c>
      <c r="U531" s="49">
        <v>4714596.3099999996</v>
      </c>
      <c r="V531" s="49">
        <v>4710939.1040000003</v>
      </c>
    </row>
    <row r="532" spans="1:22" x14ac:dyDescent="0.3">
      <c r="A532">
        <v>1013749</v>
      </c>
      <c r="B532" t="s">
        <v>3269</v>
      </c>
      <c r="C532" t="s">
        <v>3270</v>
      </c>
      <c r="D532" t="s">
        <v>3271</v>
      </c>
      <c r="E532" t="s">
        <v>640</v>
      </c>
      <c r="F532" t="s">
        <v>3272</v>
      </c>
      <c r="G532" t="s">
        <v>3273</v>
      </c>
      <c r="H532" t="s">
        <v>3274</v>
      </c>
      <c r="I532" s="23">
        <v>46.613700000000001</v>
      </c>
      <c r="J532" s="23">
        <v>-97.576899999999995</v>
      </c>
      <c r="K532">
        <v>311224</v>
      </c>
      <c r="L532" t="s">
        <v>573</v>
      </c>
      <c r="M532" t="s">
        <v>574</v>
      </c>
      <c r="N532" s="49">
        <v>29951.511999999999</v>
      </c>
    </row>
    <row r="533" spans="1:22" x14ac:dyDescent="0.3">
      <c r="A533">
        <v>1000466</v>
      </c>
      <c r="B533" t="s">
        <v>3275</v>
      </c>
      <c r="C533" t="s">
        <v>3276</v>
      </c>
      <c r="D533" t="s">
        <v>3277</v>
      </c>
      <c r="E533" t="s">
        <v>351</v>
      </c>
      <c r="F533" t="s">
        <v>3278</v>
      </c>
      <c r="G533" t="s">
        <v>3279</v>
      </c>
      <c r="H533" t="s">
        <v>3280</v>
      </c>
      <c r="I533" s="23">
        <v>40.677599999999998</v>
      </c>
      <c r="J533" s="23">
        <v>-89.606899999999996</v>
      </c>
      <c r="K533">
        <v>325193</v>
      </c>
      <c r="L533" t="s">
        <v>28</v>
      </c>
      <c r="M533" t="s">
        <v>315</v>
      </c>
      <c r="N533" s="49">
        <v>505093.94799999997</v>
      </c>
      <c r="O533" s="49">
        <v>496328.33199999999</v>
      </c>
      <c r="P533" s="49">
        <v>568028.11199999996</v>
      </c>
      <c r="Q533" s="49">
        <v>608242.26</v>
      </c>
      <c r="R533" s="49">
        <v>654257.63600000006</v>
      </c>
      <c r="S533" s="49">
        <v>703502.05200000003</v>
      </c>
      <c r="T533" s="49">
        <v>693224.14</v>
      </c>
      <c r="U533" s="49">
        <v>700026.65399999998</v>
      </c>
      <c r="V533" s="49">
        <v>749923.46799999999</v>
      </c>
    </row>
    <row r="534" spans="1:22" x14ac:dyDescent="0.3">
      <c r="A534">
        <v>1005286</v>
      </c>
      <c r="B534" t="s">
        <v>3281</v>
      </c>
      <c r="C534" t="s">
        <v>3282</v>
      </c>
      <c r="D534" t="s">
        <v>3283</v>
      </c>
      <c r="E534" t="s">
        <v>663</v>
      </c>
      <c r="F534" t="s">
        <v>3207</v>
      </c>
      <c r="G534" t="s">
        <v>3284</v>
      </c>
      <c r="H534" t="s">
        <v>3285</v>
      </c>
      <c r="I534" s="23">
        <v>41.447600000000001</v>
      </c>
      <c r="J534" s="23">
        <v>-81.675330000000002</v>
      </c>
      <c r="K534">
        <v>332112</v>
      </c>
      <c r="L534" t="s">
        <v>649</v>
      </c>
      <c r="M534" t="s">
        <v>574</v>
      </c>
      <c r="N534" s="49">
        <v>84161.986000000004</v>
      </c>
      <c r="O534" s="49">
        <v>87698.774000000005</v>
      </c>
      <c r="P534" s="49">
        <v>81233.047999999995</v>
      </c>
      <c r="Q534" s="49">
        <v>77451.611999999994</v>
      </c>
      <c r="R534" s="49">
        <v>77698.111999999994</v>
      </c>
      <c r="S534" s="49">
        <v>78782.058000000005</v>
      </c>
      <c r="T534" s="49">
        <v>71576.639999999999</v>
      </c>
      <c r="U534" s="49">
        <v>69260.84</v>
      </c>
      <c r="V534" s="49">
        <v>71795.19</v>
      </c>
    </row>
    <row r="535" spans="1:22" x14ac:dyDescent="0.3">
      <c r="A535">
        <v>1003379</v>
      </c>
      <c r="B535" t="s">
        <v>3286</v>
      </c>
      <c r="C535" t="s">
        <v>3287</v>
      </c>
      <c r="D535" t="s">
        <v>3288</v>
      </c>
      <c r="E535" t="s">
        <v>447</v>
      </c>
      <c r="F535" t="s">
        <v>3289</v>
      </c>
      <c r="G535" t="s">
        <v>3290</v>
      </c>
      <c r="H535" t="s">
        <v>2057</v>
      </c>
      <c r="I535" s="23">
        <v>40.065556000000001</v>
      </c>
      <c r="J535" s="23">
        <v>-76.318332999999996</v>
      </c>
      <c r="K535">
        <v>331315</v>
      </c>
      <c r="L535" t="s">
        <v>28</v>
      </c>
      <c r="M535" t="s">
        <v>538</v>
      </c>
      <c r="N535" s="49">
        <v>128622.61599999999</v>
      </c>
      <c r="O535" s="49">
        <v>131841.25399999999</v>
      </c>
      <c r="P535" s="49">
        <v>115720.46400000001</v>
      </c>
      <c r="Q535" s="49">
        <v>111259.432</v>
      </c>
      <c r="R535" s="49">
        <v>112825.276</v>
      </c>
      <c r="S535" s="49">
        <v>112008.628</v>
      </c>
      <c r="T535" s="49">
        <v>111704.9</v>
      </c>
      <c r="U535" s="49">
        <v>109927.736</v>
      </c>
      <c r="V535" s="49">
        <v>109968.836</v>
      </c>
    </row>
    <row r="536" spans="1:22" x14ac:dyDescent="0.3">
      <c r="A536">
        <v>1005833</v>
      </c>
      <c r="B536" t="s">
        <v>3291</v>
      </c>
      <c r="C536" t="s">
        <v>3292</v>
      </c>
      <c r="D536" t="s">
        <v>3293</v>
      </c>
      <c r="E536" t="s">
        <v>583</v>
      </c>
      <c r="F536" t="s">
        <v>3294</v>
      </c>
      <c r="G536" t="s">
        <v>3295</v>
      </c>
      <c r="H536" t="s">
        <v>2446</v>
      </c>
      <c r="I536" s="23">
        <v>30.534915000000002</v>
      </c>
      <c r="J536" s="23">
        <v>-91.418808999999996</v>
      </c>
      <c r="K536">
        <v>212325</v>
      </c>
      <c r="L536" t="s">
        <v>28</v>
      </c>
      <c r="M536" t="s">
        <v>315</v>
      </c>
      <c r="N536" s="49">
        <v>68575.759999999995</v>
      </c>
      <c r="O536" s="49">
        <v>90366.720000000001</v>
      </c>
      <c r="P536" s="49">
        <v>95051.182000000001</v>
      </c>
      <c r="Q536" s="49">
        <v>93362.656000000003</v>
      </c>
      <c r="R536" s="49">
        <v>92129.316000000006</v>
      </c>
      <c r="S536" s="49">
        <v>67179.808000000005</v>
      </c>
      <c r="T536" s="49">
        <v>71383.577999999994</v>
      </c>
      <c r="U536" s="49">
        <v>55893.25</v>
      </c>
      <c r="V536" s="49">
        <v>65130.6</v>
      </c>
    </row>
    <row r="537" spans="1:22" x14ac:dyDescent="0.3">
      <c r="A537">
        <v>1005835</v>
      </c>
      <c r="B537" t="s">
        <v>3296</v>
      </c>
      <c r="C537" t="s">
        <v>3297</v>
      </c>
      <c r="D537" t="s">
        <v>3298</v>
      </c>
      <c r="E537" t="s">
        <v>386</v>
      </c>
      <c r="F537" t="s">
        <v>3299</v>
      </c>
      <c r="G537" t="s">
        <v>3300</v>
      </c>
      <c r="H537" t="s">
        <v>500</v>
      </c>
      <c r="I537" s="23">
        <v>32.564860000000003</v>
      </c>
      <c r="J537" s="23">
        <v>-88.199669999999998</v>
      </c>
      <c r="K537">
        <v>212325</v>
      </c>
      <c r="L537" t="s">
        <v>28</v>
      </c>
      <c r="M537" t="s">
        <v>315</v>
      </c>
      <c r="N537" s="49">
        <v>74487.216</v>
      </c>
      <c r="O537" s="49">
        <v>87718.313999999998</v>
      </c>
      <c r="P537" s="49">
        <v>90557.467999999993</v>
      </c>
      <c r="Q537" s="49">
        <v>78492.928</v>
      </c>
      <c r="R537" s="49">
        <v>77500.611999999994</v>
      </c>
      <c r="S537" s="49">
        <v>50246.557999999997</v>
      </c>
      <c r="T537" s="49">
        <v>68956.86</v>
      </c>
      <c r="U537" s="49">
        <v>59985.91</v>
      </c>
      <c r="V537" s="49">
        <v>59986.51</v>
      </c>
    </row>
    <row r="538" spans="1:22" x14ac:dyDescent="0.3">
      <c r="A538">
        <v>1002800</v>
      </c>
      <c r="B538" t="s">
        <v>3301</v>
      </c>
      <c r="C538" t="s">
        <v>3302</v>
      </c>
      <c r="D538" t="s">
        <v>3303</v>
      </c>
      <c r="E538" t="s">
        <v>311</v>
      </c>
      <c r="F538" t="s">
        <v>3304</v>
      </c>
      <c r="G538" t="s">
        <v>3305</v>
      </c>
      <c r="H538" t="s">
        <v>3306</v>
      </c>
      <c r="I538" s="23">
        <v>38.0381</v>
      </c>
      <c r="J538" s="23">
        <v>-85.715299999999999</v>
      </c>
      <c r="K538">
        <v>327999</v>
      </c>
      <c r="L538" t="s">
        <v>28</v>
      </c>
      <c r="M538" t="s">
        <v>376</v>
      </c>
      <c r="N538" s="49">
        <v>48335.106</v>
      </c>
      <c r="O538" s="49">
        <v>19156.848000000002</v>
      </c>
      <c r="P538" s="49">
        <v>22955.24</v>
      </c>
      <c r="Q538" s="49">
        <v>35917.036</v>
      </c>
      <c r="R538" s="49">
        <v>28051.846000000001</v>
      </c>
      <c r="S538" s="49">
        <v>25345.198</v>
      </c>
      <c r="T538" s="49">
        <v>27988.959999999999</v>
      </c>
      <c r="U538" s="49">
        <v>19148.606</v>
      </c>
      <c r="V538" s="49">
        <v>20557.162</v>
      </c>
    </row>
    <row r="539" spans="1:22" x14ac:dyDescent="0.3">
      <c r="A539">
        <v>1012548</v>
      </c>
      <c r="B539" t="s">
        <v>3307</v>
      </c>
      <c r="C539" t="s">
        <v>3308</v>
      </c>
      <c r="D539" t="s">
        <v>3309</v>
      </c>
      <c r="E539" t="s">
        <v>323</v>
      </c>
      <c r="F539" t="s">
        <v>3310</v>
      </c>
      <c r="G539" t="s">
        <v>3311</v>
      </c>
      <c r="H539" t="s">
        <v>1523</v>
      </c>
      <c r="I539" s="23">
        <v>34.766599999999997</v>
      </c>
      <c r="J539" s="23">
        <v>-119.04470000000001</v>
      </c>
      <c r="K539">
        <v>212325</v>
      </c>
      <c r="L539" t="s">
        <v>28</v>
      </c>
      <c r="M539" t="s">
        <v>315</v>
      </c>
      <c r="N539" s="49">
        <v>22822.763999999999</v>
      </c>
      <c r="O539" s="49">
        <v>25195.556</v>
      </c>
      <c r="P539" s="49">
        <v>23968.612000000001</v>
      </c>
      <c r="Q539" s="49">
        <v>28281.504000000001</v>
      </c>
    </row>
    <row r="540" spans="1:22" x14ac:dyDescent="0.3">
      <c r="A540">
        <v>1013060</v>
      </c>
      <c r="B540" t="s">
        <v>3312</v>
      </c>
      <c r="C540" t="s">
        <v>3313</v>
      </c>
      <c r="D540" t="s">
        <v>3314</v>
      </c>
      <c r="E540" t="s">
        <v>491</v>
      </c>
      <c r="F540" t="s">
        <v>3315</v>
      </c>
      <c r="G540" t="s">
        <v>3316</v>
      </c>
      <c r="H540" t="s">
        <v>402</v>
      </c>
      <c r="I540" s="23">
        <v>39.525370000000002</v>
      </c>
      <c r="J540" s="23">
        <v>-86.377859999999998</v>
      </c>
      <c r="K540">
        <v>212324</v>
      </c>
      <c r="L540" t="s">
        <v>28</v>
      </c>
      <c r="M540" t="s">
        <v>315</v>
      </c>
      <c r="N540" s="49">
        <v>68410.978000000003</v>
      </c>
      <c r="O540" s="49">
        <v>33233.61</v>
      </c>
      <c r="P540" s="49">
        <v>35331.567999999999</v>
      </c>
    </row>
    <row r="541" spans="1:22" x14ac:dyDescent="0.3">
      <c r="A541">
        <v>1002504</v>
      </c>
      <c r="B541" t="s">
        <v>3317</v>
      </c>
      <c r="C541" t="s">
        <v>3318</v>
      </c>
      <c r="D541" t="s">
        <v>3319</v>
      </c>
      <c r="E541" t="s">
        <v>1663</v>
      </c>
      <c r="F541" t="s">
        <v>3320</v>
      </c>
      <c r="G541" t="s">
        <v>3321</v>
      </c>
      <c r="H541" t="s">
        <v>3322</v>
      </c>
      <c r="I541" s="23">
        <v>39.408999999999999</v>
      </c>
      <c r="J541" s="23">
        <v>-75.219579999999993</v>
      </c>
      <c r="K541">
        <v>327213</v>
      </c>
      <c r="L541" t="s">
        <v>375</v>
      </c>
      <c r="M541" t="s">
        <v>376</v>
      </c>
      <c r="N541" s="49">
        <v>52501.555999999997</v>
      </c>
      <c r="O541" s="49">
        <v>54145.851999999999</v>
      </c>
      <c r="P541" s="49">
        <v>57154.343999999997</v>
      </c>
      <c r="Q541" s="49">
        <v>54878.347999999998</v>
      </c>
      <c r="R541" s="49">
        <v>53886.252</v>
      </c>
      <c r="S541" s="49">
        <v>54148.851999999999</v>
      </c>
      <c r="T541" s="49">
        <v>52952.603999999999</v>
      </c>
      <c r="U541" s="49">
        <v>53545.752</v>
      </c>
      <c r="V541" s="49">
        <v>51819.108</v>
      </c>
    </row>
    <row r="542" spans="1:22" x14ac:dyDescent="0.3">
      <c r="A542">
        <v>1005977</v>
      </c>
      <c r="B542" t="s">
        <v>3323</v>
      </c>
      <c r="C542" t="s">
        <v>3324</v>
      </c>
      <c r="D542" t="s">
        <v>3325</v>
      </c>
      <c r="E542" t="s">
        <v>393</v>
      </c>
      <c r="F542" t="s">
        <v>3326</v>
      </c>
      <c r="G542" t="s">
        <v>3327</v>
      </c>
      <c r="H542" t="s">
        <v>3328</v>
      </c>
      <c r="I542" s="23">
        <v>42.662599999999998</v>
      </c>
      <c r="J542" s="23">
        <v>-88.290599999999998</v>
      </c>
      <c r="K542">
        <v>327213</v>
      </c>
      <c r="L542" t="s">
        <v>375</v>
      </c>
      <c r="M542" t="s">
        <v>376</v>
      </c>
      <c r="N542" s="49">
        <v>76727.338000000003</v>
      </c>
      <c r="O542" s="49">
        <v>74457.895999999993</v>
      </c>
      <c r="P542" s="49">
        <v>67693.661999999997</v>
      </c>
      <c r="Q542" s="49">
        <v>71699.766000000003</v>
      </c>
      <c r="R542" s="49">
        <v>68744.47</v>
      </c>
      <c r="S542" s="49">
        <v>63751.336000000003</v>
      </c>
      <c r="T542" s="49">
        <v>64450.38</v>
      </c>
      <c r="U542" s="49">
        <v>74023.100000000006</v>
      </c>
      <c r="V542" s="49">
        <v>70745.804000000004</v>
      </c>
    </row>
    <row r="543" spans="1:22" x14ac:dyDescent="0.3">
      <c r="A543">
        <v>1000105</v>
      </c>
      <c r="B543" t="s">
        <v>3329</v>
      </c>
      <c r="C543" t="s">
        <v>3330</v>
      </c>
      <c r="D543" t="s">
        <v>3331</v>
      </c>
      <c r="E543" t="s">
        <v>351</v>
      </c>
      <c r="F543" t="s">
        <v>3332</v>
      </c>
      <c r="G543" t="s">
        <v>3333</v>
      </c>
      <c r="H543" t="s">
        <v>354</v>
      </c>
      <c r="I543" s="23">
        <v>41.642116999999999</v>
      </c>
      <c r="J543" s="23">
        <v>-87.599663000000007</v>
      </c>
      <c r="K543">
        <v>327213</v>
      </c>
      <c r="L543" t="s">
        <v>375</v>
      </c>
      <c r="M543" t="s">
        <v>376</v>
      </c>
      <c r="N543" s="49">
        <v>86902.28</v>
      </c>
      <c r="O543" s="49">
        <v>84640.331999999995</v>
      </c>
      <c r="P543" s="49">
        <v>83117.936000000002</v>
      </c>
      <c r="Q543" s="49">
        <v>82000.232000000004</v>
      </c>
      <c r="R543" s="49">
        <v>85421.975999999995</v>
      </c>
      <c r="S543" s="49">
        <v>79406.944000000003</v>
      </c>
      <c r="T543" s="49">
        <v>84614.623999999996</v>
      </c>
      <c r="U543" s="49">
        <v>81366.432000000001</v>
      </c>
      <c r="V543" s="49">
        <v>85701.072</v>
      </c>
    </row>
    <row r="544" spans="1:22" x14ac:dyDescent="0.3">
      <c r="A544">
        <v>1000002</v>
      </c>
      <c r="B544" t="s">
        <v>3334</v>
      </c>
      <c r="C544" t="s">
        <v>3335</v>
      </c>
      <c r="D544" t="s">
        <v>3336</v>
      </c>
      <c r="E544" t="s">
        <v>491</v>
      </c>
      <c r="F544" t="s">
        <v>3337</v>
      </c>
      <c r="G544" t="s">
        <v>3338</v>
      </c>
      <c r="H544" t="s">
        <v>1847</v>
      </c>
      <c r="I544" s="23">
        <v>40.371053000000003</v>
      </c>
      <c r="J544" s="23">
        <v>-85.198133999999996</v>
      </c>
      <c r="K544">
        <v>327213</v>
      </c>
      <c r="L544" t="s">
        <v>375</v>
      </c>
      <c r="M544" t="s">
        <v>376</v>
      </c>
      <c r="N544" s="49">
        <v>118958.692</v>
      </c>
      <c r="O544" s="49">
        <v>110511.712</v>
      </c>
      <c r="P544" s="49">
        <v>115937.54</v>
      </c>
      <c r="Q544" s="49">
        <v>114530.004</v>
      </c>
      <c r="R544" s="49">
        <v>114583.804</v>
      </c>
      <c r="S544" s="49">
        <v>114959.652</v>
      </c>
      <c r="T544" s="49">
        <v>103822.92</v>
      </c>
      <c r="U544" s="49">
        <v>111294.548</v>
      </c>
      <c r="V544" s="49">
        <v>109863.6</v>
      </c>
    </row>
    <row r="545" spans="1:22" x14ac:dyDescent="0.3">
      <c r="A545">
        <v>1000003</v>
      </c>
      <c r="B545" t="s">
        <v>3339</v>
      </c>
      <c r="C545" t="s">
        <v>3340</v>
      </c>
      <c r="D545" t="s">
        <v>3341</v>
      </c>
      <c r="E545" t="s">
        <v>441</v>
      </c>
      <c r="F545" t="s">
        <v>3342</v>
      </c>
      <c r="G545" t="s">
        <v>3343</v>
      </c>
      <c r="H545" t="s">
        <v>3344</v>
      </c>
      <c r="I545" s="23">
        <v>36.291066000000001</v>
      </c>
      <c r="J545" s="23">
        <v>-78.391883000000007</v>
      </c>
      <c r="K545">
        <v>327213</v>
      </c>
      <c r="L545" t="s">
        <v>375</v>
      </c>
      <c r="M545" t="s">
        <v>376</v>
      </c>
      <c r="N545" s="49">
        <v>80097.187999999995</v>
      </c>
      <c r="O545" s="49">
        <v>79393.210000000006</v>
      </c>
      <c r="P545" s="49">
        <v>80219.127999999997</v>
      </c>
      <c r="Q545" s="49">
        <v>74813.296000000002</v>
      </c>
      <c r="R545" s="49">
        <v>80976.035999999993</v>
      </c>
      <c r="S545" s="49">
        <v>81003.987999999998</v>
      </c>
      <c r="T545" s="49">
        <v>80535.232000000004</v>
      </c>
      <c r="U545" s="49">
        <v>74324.195999999996</v>
      </c>
      <c r="V545" s="49">
        <v>77199.183999999994</v>
      </c>
    </row>
    <row r="546" spans="1:22" x14ac:dyDescent="0.3">
      <c r="A546">
        <v>1000004</v>
      </c>
      <c r="B546" t="s">
        <v>3345</v>
      </c>
      <c r="C546" t="s">
        <v>3346</v>
      </c>
      <c r="D546" t="s">
        <v>2054</v>
      </c>
      <c r="E546" t="s">
        <v>351</v>
      </c>
      <c r="F546" t="s">
        <v>3347</v>
      </c>
      <c r="G546" t="s">
        <v>3348</v>
      </c>
      <c r="H546" t="s">
        <v>2856</v>
      </c>
      <c r="I546" s="23">
        <v>40.157643</v>
      </c>
      <c r="J546" s="23">
        <v>-89.353796000000003</v>
      </c>
      <c r="K546">
        <v>327213</v>
      </c>
      <c r="L546" t="s">
        <v>375</v>
      </c>
      <c r="M546" t="s">
        <v>376</v>
      </c>
      <c r="N546" s="49">
        <v>15613.656000000001</v>
      </c>
      <c r="O546" s="49">
        <v>55547.748</v>
      </c>
      <c r="P546" s="49">
        <v>57894.491999999998</v>
      </c>
      <c r="Q546" s="49">
        <v>54780.847999999998</v>
      </c>
      <c r="R546" s="49">
        <v>59954.735999999997</v>
      </c>
      <c r="S546" s="49">
        <v>57837.095999999998</v>
      </c>
      <c r="T546" s="49">
        <v>59600.495999999999</v>
      </c>
      <c r="U546" s="49">
        <v>60085.995999999999</v>
      </c>
      <c r="V546" s="49">
        <v>52494.612000000001</v>
      </c>
    </row>
    <row r="547" spans="1:22" x14ac:dyDescent="0.3">
      <c r="A547">
        <v>1000005</v>
      </c>
      <c r="B547" t="s">
        <v>3349</v>
      </c>
      <c r="C547" t="s">
        <v>3350</v>
      </c>
      <c r="D547" t="s">
        <v>3351</v>
      </c>
      <c r="E547" t="s">
        <v>323</v>
      </c>
      <c r="F547" t="s">
        <v>3352</v>
      </c>
      <c r="G547" t="s">
        <v>3353</v>
      </c>
      <c r="H547" t="s">
        <v>3354</v>
      </c>
      <c r="I547" s="23">
        <v>36.923749999999998</v>
      </c>
      <c r="J547" s="23">
        <v>-120.10411999999999</v>
      </c>
      <c r="K547">
        <v>327213</v>
      </c>
      <c r="L547" t="s">
        <v>375</v>
      </c>
      <c r="M547" t="s">
        <v>376</v>
      </c>
      <c r="N547" s="49">
        <v>81665.820000000007</v>
      </c>
      <c r="O547" s="49">
        <v>83854.02</v>
      </c>
      <c r="P547" s="49">
        <v>82451.323999999993</v>
      </c>
      <c r="Q547" s="49">
        <v>79708.576000000001</v>
      </c>
      <c r="R547" s="49">
        <v>81133.623999999996</v>
      </c>
      <c r="S547" s="49">
        <v>74754.144</v>
      </c>
      <c r="T547" s="49">
        <v>78249.767999999996</v>
      </c>
      <c r="U547" s="49">
        <v>82149.607999999993</v>
      </c>
      <c r="V547" s="49">
        <v>75969.471999999994</v>
      </c>
    </row>
    <row r="548" spans="1:22" x14ac:dyDescent="0.3">
      <c r="A548">
        <v>1000006</v>
      </c>
      <c r="B548" t="s">
        <v>3355</v>
      </c>
      <c r="C548" t="s">
        <v>3356</v>
      </c>
      <c r="D548" t="s">
        <v>3357</v>
      </c>
      <c r="E548" t="s">
        <v>1682</v>
      </c>
      <c r="F548" t="s">
        <v>3358</v>
      </c>
      <c r="G548" t="s">
        <v>3359</v>
      </c>
      <c r="H548" t="s">
        <v>3360</v>
      </c>
      <c r="I548" s="23">
        <v>42.127777999999999</v>
      </c>
      <c r="J548" s="23">
        <v>-71.510555999999994</v>
      </c>
      <c r="K548">
        <v>327213</v>
      </c>
      <c r="L548" t="s">
        <v>375</v>
      </c>
      <c r="M548" t="s">
        <v>376</v>
      </c>
      <c r="O548" s="49">
        <v>9745.0159999999996</v>
      </c>
      <c r="P548" s="49">
        <v>37320.22</v>
      </c>
      <c r="Q548" s="49">
        <v>33116.336000000003</v>
      </c>
      <c r="R548" s="49">
        <v>41248.504000000001</v>
      </c>
      <c r="S548" s="49">
        <v>42313.908000000003</v>
      </c>
      <c r="T548" s="49">
        <v>42648.156000000003</v>
      </c>
      <c r="U548" s="49">
        <v>45293.705999999998</v>
      </c>
      <c r="V548" s="49">
        <v>43434.408000000003</v>
      </c>
    </row>
    <row r="549" spans="1:22" x14ac:dyDescent="0.3">
      <c r="A549">
        <v>1000028</v>
      </c>
      <c r="B549" t="s">
        <v>3361</v>
      </c>
      <c r="C549" t="s">
        <v>3362</v>
      </c>
      <c r="D549" t="s">
        <v>3363</v>
      </c>
      <c r="E549" t="s">
        <v>435</v>
      </c>
      <c r="F549" t="s">
        <v>3364</v>
      </c>
      <c r="G549" t="s">
        <v>3365</v>
      </c>
      <c r="H549" t="s">
        <v>536</v>
      </c>
      <c r="I549" s="23">
        <v>38.29372</v>
      </c>
      <c r="J549" s="23">
        <v>-90.399690000000007</v>
      </c>
      <c r="K549">
        <v>327213</v>
      </c>
      <c r="L549" t="s">
        <v>375</v>
      </c>
      <c r="M549" t="s">
        <v>376</v>
      </c>
      <c r="N549" s="49">
        <v>81784.639999999999</v>
      </c>
      <c r="O549" s="49">
        <v>83670.240000000005</v>
      </c>
      <c r="P549" s="49">
        <v>83284.444000000003</v>
      </c>
      <c r="Q549" s="49">
        <v>82243.895999999993</v>
      </c>
      <c r="R549" s="49">
        <v>79073.351999999999</v>
      </c>
      <c r="S549" s="49">
        <v>65943.08</v>
      </c>
      <c r="T549" s="49">
        <v>84023.032000000007</v>
      </c>
      <c r="U549" s="49">
        <v>87130.928</v>
      </c>
      <c r="V549" s="49">
        <v>82242.088000000003</v>
      </c>
    </row>
    <row r="550" spans="1:22" x14ac:dyDescent="0.3">
      <c r="A550">
        <v>1000020</v>
      </c>
      <c r="B550" t="s">
        <v>3366</v>
      </c>
      <c r="C550" t="s">
        <v>3367</v>
      </c>
      <c r="D550" t="s">
        <v>3368</v>
      </c>
      <c r="E550" t="s">
        <v>447</v>
      </c>
      <c r="F550" t="s">
        <v>3369</v>
      </c>
      <c r="G550" t="s">
        <v>3370</v>
      </c>
      <c r="H550" t="s">
        <v>1501</v>
      </c>
      <c r="I550" s="23">
        <v>41.817869999999999</v>
      </c>
      <c r="J550" s="23">
        <v>-78.286990000000003</v>
      </c>
      <c r="K550">
        <v>327213</v>
      </c>
      <c r="L550" t="s">
        <v>375</v>
      </c>
      <c r="M550" t="s">
        <v>376</v>
      </c>
      <c r="N550" s="49">
        <v>61401.472000000002</v>
      </c>
      <c r="O550" s="49">
        <v>63518.915999999997</v>
      </c>
      <c r="P550" s="49">
        <v>63395.716</v>
      </c>
      <c r="Q550" s="49">
        <v>62728.267999999996</v>
      </c>
      <c r="R550" s="49">
        <v>60813.023999999998</v>
      </c>
      <c r="S550" s="49">
        <v>59622.275999999998</v>
      </c>
      <c r="T550" s="49">
        <v>54657.936000000002</v>
      </c>
      <c r="U550" s="49">
        <v>60835.567999999999</v>
      </c>
      <c r="V550" s="49">
        <v>62001.968000000001</v>
      </c>
    </row>
    <row r="551" spans="1:22" x14ac:dyDescent="0.3">
      <c r="A551">
        <v>1000021</v>
      </c>
      <c r="B551" t="s">
        <v>3371</v>
      </c>
      <c r="C551" t="s">
        <v>3372</v>
      </c>
      <c r="D551" t="s">
        <v>3373</v>
      </c>
      <c r="E551" t="s">
        <v>583</v>
      </c>
      <c r="F551" t="s">
        <v>3374</v>
      </c>
      <c r="G551" t="s">
        <v>3375</v>
      </c>
      <c r="H551" t="s">
        <v>3376</v>
      </c>
      <c r="I551" s="23">
        <v>32.543571999999998</v>
      </c>
      <c r="J551" s="23">
        <v>-92.766870999999995</v>
      </c>
      <c r="K551">
        <v>327213</v>
      </c>
      <c r="L551" t="s">
        <v>375</v>
      </c>
      <c r="M551" t="s">
        <v>376</v>
      </c>
      <c r="N551" s="49">
        <v>41750.584000000003</v>
      </c>
      <c r="O551" s="49">
        <v>75053.043999999994</v>
      </c>
      <c r="P551" s="49">
        <v>100266.428</v>
      </c>
      <c r="Q551" s="49">
        <v>100776.576</v>
      </c>
      <c r="R551" s="49">
        <v>104230.17200000001</v>
      </c>
      <c r="S551" s="49">
        <v>97468.84</v>
      </c>
      <c r="T551" s="49">
        <v>91199.808000000005</v>
      </c>
      <c r="U551" s="49">
        <v>93300.407999999996</v>
      </c>
      <c r="V551" s="49">
        <v>94221.956000000006</v>
      </c>
    </row>
    <row r="552" spans="1:22" x14ac:dyDescent="0.3">
      <c r="A552">
        <v>1002009</v>
      </c>
      <c r="B552" t="s">
        <v>3377</v>
      </c>
      <c r="C552" t="s">
        <v>3378</v>
      </c>
      <c r="D552" t="s">
        <v>3379</v>
      </c>
      <c r="E552" t="s">
        <v>1663</v>
      </c>
      <c r="F552" t="s">
        <v>3380</v>
      </c>
      <c r="G552" t="s">
        <v>3381</v>
      </c>
      <c r="H552" t="s">
        <v>3382</v>
      </c>
      <c r="I552" s="23">
        <v>39.574908999999998</v>
      </c>
      <c r="J552" s="23">
        <v>-75.469493</v>
      </c>
      <c r="K552">
        <v>327213</v>
      </c>
      <c r="L552" t="s">
        <v>28</v>
      </c>
      <c r="M552" t="s">
        <v>376</v>
      </c>
      <c r="P552" s="49">
        <v>1632.944</v>
      </c>
      <c r="Q552" s="49">
        <v>1417.144</v>
      </c>
      <c r="R552" s="49">
        <v>2021.492</v>
      </c>
      <c r="S552" s="49">
        <v>58739.883999999998</v>
      </c>
      <c r="T552" s="49">
        <v>55806.06</v>
      </c>
      <c r="U552" s="49">
        <v>71949.960000000006</v>
      </c>
      <c r="V552" s="49">
        <v>75173.604000000007</v>
      </c>
    </row>
    <row r="553" spans="1:22" x14ac:dyDescent="0.3">
      <c r="A553">
        <v>1000023</v>
      </c>
      <c r="B553" t="s">
        <v>3383</v>
      </c>
      <c r="C553" t="s">
        <v>3384</v>
      </c>
      <c r="D553" t="s">
        <v>3385</v>
      </c>
      <c r="E553" t="s">
        <v>1418</v>
      </c>
      <c r="F553" t="s">
        <v>3386</v>
      </c>
      <c r="G553" t="s">
        <v>3387</v>
      </c>
      <c r="H553" t="s">
        <v>3388</v>
      </c>
      <c r="I553" s="23">
        <v>36.009923999999998</v>
      </c>
      <c r="J553" s="23">
        <v>-96.099232999999998</v>
      </c>
      <c r="K553">
        <v>327213</v>
      </c>
      <c r="L553" t="s">
        <v>375</v>
      </c>
      <c r="M553" t="s">
        <v>376</v>
      </c>
      <c r="N553" s="49">
        <v>115608.78</v>
      </c>
      <c r="O553" s="49">
        <v>108798.556</v>
      </c>
      <c r="P553" s="49">
        <v>120892.192</v>
      </c>
      <c r="Q553" s="49">
        <v>122266.74400000001</v>
      </c>
      <c r="R553" s="49">
        <v>112269.42</v>
      </c>
      <c r="S553" s="49">
        <v>80647.596000000005</v>
      </c>
      <c r="T553" s="49">
        <v>104953.53599999999</v>
      </c>
      <c r="U553" s="49">
        <v>109886.876</v>
      </c>
      <c r="V553" s="49">
        <v>109895.17600000001</v>
      </c>
    </row>
    <row r="554" spans="1:22" x14ac:dyDescent="0.3">
      <c r="A554">
        <v>1000024</v>
      </c>
      <c r="B554" t="s">
        <v>3389</v>
      </c>
      <c r="C554" t="s">
        <v>3390</v>
      </c>
      <c r="D554" t="s">
        <v>2240</v>
      </c>
      <c r="E554" t="s">
        <v>946</v>
      </c>
      <c r="F554" t="s">
        <v>2241</v>
      </c>
      <c r="G554" t="s">
        <v>3391</v>
      </c>
      <c r="H554" t="s">
        <v>2243</v>
      </c>
      <c r="I554" s="23">
        <v>47.551766999999998</v>
      </c>
      <c r="J554" s="23">
        <v>-122.337152</v>
      </c>
      <c r="K554">
        <v>327213</v>
      </c>
      <c r="L554" t="s">
        <v>375</v>
      </c>
      <c r="M554" t="s">
        <v>376</v>
      </c>
      <c r="N554" s="49">
        <v>62997.315999999999</v>
      </c>
      <c r="O554" s="49">
        <v>76476.475999999995</v>
      </c>
      <c r="P554" s="49">
        <v>75338.38</v>
      </c>
      <c r="Q554" s="49">
        <v>77844.676000000007</v>
      </c>
      <c r="R554" s="49">
        <v>76673.831999999995</v>
      </c>
      <c r="S554" s="49">
        <v>78044.179999999993</v>
      </c>
      <c r="T554" s="49">
        <v>80745.372000000003</v>
      </c>
      <c r="U554" s="49">
        <v>76257.032000000007</v>
      </c>
      <c r="V554" s="49">
        <v>80378.032000000007</v>
      </c>
    </row>
    <row r="555" spans="1:22" x14ac:dyDescent="0.3">
      <c r="A555">
        <v>1000026</v>
      </c>
      <c r="B555" t="s">
        <v>3392</v>
      </c>
      <c r="C555" t="s">
        <v>3393</v>
      </c>
      <c r="D555" t="s">
        <v>3394</v>
      </c>
      <c r="E555" t="s">
        <v>441</v>
      </c>
      <c r="F555" t="s">
        <v>3395</v>
      </c>
      <c r="G555" t="s">
        <v>3396</v>
      </c>
      <c r="H555" t="s">
        <v>3397</v>
      </c>
      <c r="I555" s="23">
        <v>35.760199999999998</v>
      </c>
      <c r="J555" s="23">
        <v>-77.882599999999996</v>
      </c>
      <c r="K555">
        <v>327213</v>
      </c>
      <c r="L555" t="s">
        <v>375</v>
      </c>
      <c r="M555" t="s">
        <v>376</v>
      </c>
      <c r="N555" s="49">
        <v>91653.611999999994</v>
      </c>
      <c r="O555" s="49">
        <v>76618.289999999994</v>
      </c>
      <c r="P555" s="49">
        <v>42771.89</v>
      </c>
      <c r="Q555" s="49">
        <v>87476.872000000003</v>
      </c>
      <c r="R555" s="49">
        <v>96148.182000000001</v>
      </c>
      <c r="S555" s="49">
        <v>90845.312000000005</v>
      </c>
      <c r="T555" s="49">
        <v>94459.055999999997</v>
      </c>
      <c r="U555" s="49">
        <v>95875.436000000002</v>
      </c>
      <c r="V555" s="49">
        <v>97386.793999999994</v>
      </c>
    </row>
    <row r="556" spans="1:22" x14ac:dyDescent="0.3">
      <c r="A556">
        <v>1006060</v>
      </c>
      <c r="B556" t="s">
        <v>3398</v>
      </c>
      <c r="C556" t="s">
        <v>3399</v>
      </c>
      <c r="D556" t="s">
        <v>3400</v>
      </c>
      <c r="E556" t="s">
        <v>491</v>
      </c>
      <c r="F556" t="s">
        <v>3401</v>
      </c>
      <c r="G556" t="s">
        <v>3402</v>
      </c>
      <c r="H556" t="s">
        <v>3403</v>
      </c>
      <c r="I556" s="23">
        <v>40.173693999999998</v>
      </c>
      <c r="J556" s="23">
        <v>-84.971693999999999</v>
      </c>
      <c r="K556">
        <v>327213</v>
      </c>
      <c r="L556" t="s">
        <v>375</v>
      </c>
      <c r="M556" t="s">
        <v>376</v>
      </c>
      <c r="N556" s="49">
        <v>100004.03599999999</v>
      </c>
      <c r="O556" s="49">
        <v>89634.868000000002</v>
      </c>
      <c r="P556" s="49">
        <v>95554.851999999999</v>
      </c>
      <c r="Q556" s="49">
        <v>93543.86</v>
      </c>
      <c r="R556" s="49">
        <v>78618.34</v>
      </c>
      <c r="S556" s="49">
        <v>96281.843999999997</v>
      </c>
      <c r="T556" s="49">
        <v>101930.084</v>
      </c>
      <c r="U556" s="49">
        <v>101586.796</v>
      </c>
      <c r="V556" s="49">
        <v>100479.488</v>
      </c>
    </row>
    <row r="557" spans="1:22" x14ac:dyDescent="0.3">
      <c r="A557">
        <v>1011692</v>
      </c>
      <c r="B557" t="s">
        <v>3404</v>
      </c>
      <c r="C557" t="s">
        <v>3405</v>
      </c>
      <c r="D557" t="s">
        <v>3406</v>
      </c>
      <c r="E557" t="s">
        <v>303</v>
      </c>
      <c r="F557" t="s">
        <v>3407</v>
      </c>
      <c r="G557" t="s">
        <v>3408</v>
      </c>
      <c r="H557" t="s">
        <v>3409</v>
      </c>
      <c r="I557" s="23">
        <v>28.623480000000001</v>
      </c>
      <c r="J557" s="23">
        <v>-97.994280000000003</v>
      </c>
      <c r="K557">
        <v>213112</v>
      </c>
      <c r="L557" t="s">
        <v>368</v>
      </c>
      <c r="M557" t="s">
        <v>102</v>
      </c>
      <c r="P557" s="49">
        <v>22343.119999999999</v>
      </c>
      <c r="Q557" s="49">
        <v>19509.477999999999</v>
      </c>
      <c r="R557" s="49">
        <v>23055.331999999999</v>
      </c>
      <c r="S557" s="49">
        <v>31971.98</v>
      </c>
    </row>
    <row r="558" spans="1:22" x14ac:dyDescent="0.3">
      <c r="A558">
        <v>1008611</v>
      </c>
      <c r="B558" t="s">
        <v>3410</v>
      </c>
      <c r="C558" t="s">
        <v>3411</v>
      </c>
      <c r="D558" t="s">
        <v>3406</v>
      </c>
      <c r="E558" t="s">
        <v>303</v>
      </c>
      <c r="F558" t="s">
        <v>3407</v>
      </c>
      <c r="G558" t="s">
        <v>3408</v>
      </c>
      <c r="H558" t="s">
        <v>3409</v>
      </c>
      <c r="I558" s="23">
        <v>28.623480000000001</v>
      </c>
      <c r="J558" s="23">
        <v>-97.994280000000003</v>
      </c>
      <c r="K558">
        <v>213112</v>
      </c>
      <c r="L558" t="s">
        <v>368</v>
      </c>
      <c r="M558" t="s">
        <v>102</v>
      </c>
      <c r="R558" s="49">
        <v>96929.486000000004</v>
      </c>
      <c r="S558" s="49">
        <v>66196.682000000001</v>
      </c>
      <c r="T558" s="49">
        <v>77300.782000000007</v>
      </c>
      <c r="U558" s="49">
        <v>36881.036</v>
      </c>
    </row>
    <row r="559" spans="1:22" x14ac:dyDescent="0.3">
      <c r="A559">
        <v>1008614</v>
      </c>
      <c r="B559" t="s">
        <v>3412</v>
      </c>
      <c r="C559" t="s">
        <v>3413</v>
      </c>
      <c r="D559" t="s">
        <v>3406</v>
      </c>
      <c r="E559" t="s">
        <v>303</v>
      </c>
      <c r="F559" t="s">
        <v>3407</v>
      </c>
      <c r="G559" t="s">
        <v>3408</v>
      </c>
      <c r="H559" t="s">
        <v>3409</v>
      </c>
      <c r="I559" s="23">
        <v>28.651637000000001</v>
      </c>
      <c r="J559" s="23">
        <v>-98.000844999999998</v>
      </c>
      <c r="K559">
        <v>213112</v>
      </c>
      <c r="L559" t="s">
        <v>368</v>
      </c>
      <c r="M559" t="s">
        <v>102</v>
      </c>
      <c r="R559" s="49">
        <v>32731.696</v>
      </c>
      <c r="S559" s="49">
        <v>34955.618000000002</v>
      </c>
      <c r="T559" s="49">
        <v>28860.77</v>
      </c>
      <c r="U559" s="49">
        <v>30295.065999999999</v>
      </c>
    </row>
    <row r="560" spans="1:22" x14ac:dyDescent="0.3">
      <c r="A560">
        <v>1008677</v>
      </c>
      <c r="B560" t="s">
        <v>3414</v>
      </c>
      <c r="C560" t="s">
        <v>3415</v>
      </c>
      <c r="D560" t="s">
        <v>3406</v>
      </c>
      <c r="E560" t="s">
        <v>303</v>
      </c>
      <c r="F560" t="s">
        <v>3407</v>
      </c>
      <c r="G560" t="s">
        <v>3408</v>
      </c>
      <c r="H560" t="s">
        <v>3409</v>
      </c>
      <c r="I560" s="23">
        <v>28.651637000000001</v>
      </c>
      <c r="J560" s="23">
        <v>-98.000844999999998</v>
      </c>
      <c r="K560">
        <v>213112</v>
      </c>
      <c r="L560" t="s">
        <v>368</v>
      </c>
      <c r="M560" t="s">
        <v>102</v>
      </c>
      <c r="N560" s="49">
        <v>45909.097999999998</v>
      </c>
      <c r="O560" s="49">
        <v>39384.01</v>
      </c>
      <c r="P560" s="49">
        <v>52354.921999999999</v>
      </c>
      <c r="Q560" s="49">
        <v>45953.635999999999</v>
      </c>
      <c r="R560" s="49">
        <v>79620.892000000007</v>
      </c>
      <c r="S560" s="49">
        <v>79285.221999999994</v>
      </c>
      <c r="T560" s="49">
        <v>84964.68</v>
      </c>
      <c r="U560" s="49">
        <v>44955.29</v>
      </c>
    </row>
    <row r="561" spans="1:22" x14ac:dyDescent="0.3">
      <c r="A561">
        <v>1008679</v>
      </c>
      <c r="B561" t="s">
        <v>3416</v>
      </c>
      <c r="C561" t="s">
        <v>3417</v>
      </c>
      <c r="D561" t="s">
        <v>3406</v>
      </c>
      <c r="E561" t="s">
        <v>303</v>
      </c>
      <c r="F561" t="s">
        <v>3407</v>
      </c>
      <c r="G561" t="s">
        <v>3408</v>
      </c>
      <c r="H561" t="s">
        <v>3409</v>
      </c>
      <c r="I561" s="23">
        <v>28.623480000000001</v>
      </c>
      <c r="J561" s="23">
        <v>-97.994280000000003</v>
      </c>
      <c r="K561">
        <v>213112</v>
      </c>
      <c r="L561" t="s">
        <v>368</v>
      </c>
      <c r="M561" t="s">
        <v>102</v>
      </c>
      <c r="R561" s="49">
        <v>11984.958000000001</v>
      </c>
      <c r="S561" s="49">
        <v>14933.16</v>
      </c>
      <c r="T561" s="49">
        <v>17462.650000000001</v>
      </c>
      <c r="U561" s="49">
        <v>27842.421999999999</v>
      </c>
    </row>
    <row r="562" spans="1:22" x14ac:dyDescent="0.3">
      <c r="A562">
        <v>1008680</v>
      </c>
      <c r="B562" t="s">
        <v>3418</v>
      </c>
      <c r="C562" t="s">
        <v>3419</v>
      </c>
      <c r="D562" t="s">
        <v>3406</v>
      </c>
      <c r="E562" t="s">
        <v>303</v>
      </c>
      <c r="F562" t="s">
        <v>3407</v>
      </c>
      <c r="G562" t="s">
        <v>3408</v>
      </c>
      <c r="H562" t="s">
        <v>3409</v>
      </c>
      <c r="I562" s="23">
        <v>28.651637000000001</v>
      </c>
      <c r="J562" s="23">
        <v>-98.000844999999998</v>
      </c>
      <c r="K562">
        <v>213112</v>
      </c>
      <c r="L562" t="s">
        <v>368</v>
      </c>
      <c r="M562" t="s">
        <v>102</v>
      </c>
      <c r="N562" s="49">
        <v>61061.754000000001</v>
      </c>
      <c r="O562" s="49">
        <v>56776.201999999997</v>
      </c>
      <c r="P562" s="49">
        <v>63204.394</v>
      </c>
      <c r="Q562" s="49">
        <v>88185.168000000005</v>
      </c>
      <c r="R562" s="49">
        <v>143640.878</v>
      </c>
      <c r="S562" s="49">
        <v>124337.26</v>
      </c>
      <c r="T562" s="49">
        <v>142491.106</v>
      </c>
      <c r="U562" s="49">
        <v>50302.275999999998</v>
      </c>
    </row>
    <row r="563" spans="1:22" x14ac:dyDescent="0.3">
      <c r="A563">
        <v>1012986</v>
      </c>
      <c r="B563" t="s">
        <v>3420</v>
      </c>
      <c r="C563" t="s">
        <v>3421</v>
      </c>
      <c r="D563" t="s">
        <v>3422</v>
      </c>
      <c r="E563" t="s">
        <v>303</v>
      </c>
      <c r="F563" t="s">
        <v>3423</v>
      </c>
      <c r="H563" t="s">
        <v>3424</v>
      </c>
      <c r="I563" s="23">
        <v>28.957899999999999</v>
      </c>
      <c r="J563" s="23">
        <v>-97.694599999999994</v>
      </c>
      <c r="K563">
        <v>211120</v>
      </c>
      <c r="L563" t="s">
        <v>368</v>
      </c>
      <c r="M563" t="s">
        <v>102</v>
      </c>
      <c r="N563" s="49">
        <v>54751.608</v>
      </c>
      <c r="O563" s="49">
        <v>57478.692000000003</v>
      </c>
      <c r="P563" s="49">
        <v>53432.411999999997</v>
      </c>
    </row>
    <row r="564" spans="1:22" x14ac:dyDescent="0.3">
      <c r="A564">
        <v>1008681</v>
      </c>
      <c r="B564" t="s">
        <v>3425</v>
      </c>
      <c r="C564" t="s">
        <v>3426</v>
      </c>
      <c r="D564" t="s">
        <v>3408</v>
      </c>
      <c r="E564" t="s">
        <v>303</v>
      </c>
      <c r="F564" t="s">
        <v>3407</v>
      </c>
      <c r="G564" t="s">
        <v>3408</v>
      </c>
      <c r="H564" t="s">
        <v>3409</v>
      </c>
      <c r="I564" s="23">
        <v>28.651637000000001</v>
      </c>
      <c r="J564" s="23">
        <v>-98.000844999999998</v>
      </c>
      <c r="K564">
        <v>213112</v>
      </c>
      <c r="L564" t="s">
        <v>368</v>
      </c>
      <c r="M564" t="s">
        <v>102</v>
      </c>
      <c r="N564" s="49">
        <v>67357.212</v>
      </c>
      <c r="O564" s="49">
        <v>43615.112000000001</v>
      </c>
      <c r="P564" s="49">
        <v>58076.444000000003</v>
      </c>
      <c r="Q564" s="49">
        <v>92015.766000000003</v>
      </c>
      <c r="R564" s="49">
        <v>158611.236</v>
      </c>
      <c r="S564" s="49">
        <v>107382.698</v>
      </c>
      <c r="T564" s="49">
        <v>87924.505999999994</v>
      </c>
      <c r="U564" s="49">
        <v>105776.356</v>
      </c>
    </row>
    <row r="565" spans="1:22" x14ac:dyDescent="0.3">
      <c r="A565">
        <v>1008682</v>
      </c>
      <c r="B565" t="s">
        <v>3427</v>
      </c>
      <c r="C565" t="s">
        <v>3428</v>
      </c>
      <c r="D565" t="s">
        <v>3406</v>
      </c>
      <c r="E565" t="s">
        <v>303</v>
      </c>
      <c r="F565" t="s">
        <v>3407</v>
      </c>
      <c r="G565" t="s">
        <v>3408</v>
      </c>
      <c r="H565" t="s">
        <v>3409</v>
      </c>
      <c r="I565" s="23">
        <v>28.623480000000001</v>
      </c>
      <c r="J565" s="23">
        <v>-97.994280000000003</v>
      </c>
      <c r="K565">
        <v>213112</v>
      </c>
      <c r="L565" t="s">
        <v>368</v>
      </c>
      <c r="M565" t="s">
        <v>102</v>
      </c>
      <c r="R565" s="49">
        <v>42311.472000000002</v>
      </c>
      <c r="S565" s="49">
        <v>25419.828000000001</v>
      </c>
      <c r="T565" s="49">
        <v>19766.948</v>
      </c>
      <c r="U565" s="49">
        <v>28027.536</v>
      </c>
    </row>
    <row r="566" spans="1:22" x14ac:dyDescent="0.3">
      <c r="A566">
        <v>1005158</v>
      </c>
      <c r="B566" t="s">
        <v>3429</v>
      </c>
      <c r="C566" t="s">
        <v>3430</v>
      </c>
      <c r="D566" t="s">
        <v>3431</v>
      </c>
      <c r="E566" t="s">
        <v>526</v>
      </c>
      <c r="F566" t="s">
        <v>3432</v>
      </c>
      <c r="G566" t="s">
        <v>3433</v>
      </c>
      <c r="H566" t="s">
        <v>3434</v>
      </c>
      <c r="I566" s="23">
        <v>18.466542</v>
      </c>
      <c r="J566" s="23">
        <v>-66.625643999999994</v>
      </c>
      <c r="K566">
        <v>562212</v>
      </c>
      <c r="L566" t="s">
        <v>355</v>
      </c>
      <c r="M566" t="s">
        <v>307</v>
      </c>
      <c r="N566" s="49">
        <v>81064.543999999994</v>
      </c>
      <c r="O566" s="49">
        <v>90217.296000000002</v>
      </c>
      <c r="P566" s="49">
        <v>85718.797999999995</v>
      </c>
      <c r="Q566" s="49">
        <v>72313.843999999997</v>
      </c>
      <c r="R566" s="49">
        <v>68951.194000000003</v>
      </c>
      <c r="S566" s="49">
        <v>77081.092000000004</v>
      </c>
      <c r="T566" s="49">
        <v>68072.800000000003</v>
      </c>
      <c r="U566" s="49">
        <v>43511.95</v>
      </c>
      <c r="V566" s="49">
        <v>939594.55</v>
      </c>
    </row>
    <row r="567" spans="1:22" x14ac:dyDescent="0.3">
      <c r="A567">
        <v>1005458</v>
      </c>
      <c r="B567" t="s">
        <v>3435</v>
      </c>
      <c r="C567" t="s">
        <v>3436</v>
      </c>
      <c r="D567" t="s">
        <v>3437</v>
      </c>
      <c r="E567" t="s">
        <v>468</v>
      </c>
      <c r="F567" t="s">
        <v>3438</v>
      </c>
      <c r="G567" t="s">
        <v>3439</v>
      </c>
      <c r="H567" t="s">
        <v>3440</v>
      </c>
      <c r="I567" s="23">
        <v>29.690670999999998</v>
      </c>
      <c r="J567" s="23">
        <v>-82.582133999999996</v>
      </c>
      <c r="K567">
        <v>327310</v>
      </c>
      <c r="L567" t="s">
        <v>34</v>
      </c>
      <c r="M567" t="s">
        <v>376</v>
      </c>
      <c r="N567" s="49">
        <v>880012.17</v>
      </c>
      <c r="O567" s="49">
        <v>803030.14</v>
      </c>
      <c r="P567" s="49">
        <v>764316.24</v>
      </c>
      <c r="Q567" s="49">
        <v>819028.43</v>
      </c>
      <c r="R567" s="49">
        <v>610847.48</v>
      </c>
      <c r="S567" s="49">
        <v>557509.18000000005</v>
      </c>
      <c r="T567" s="49">
        <v>636280.32799999998</v>
      </c>
      <c r="U567" s="49">
        <v>583182.57799999998</v>
      </c>
      <c r="V567" s="49">
        <v>475993.44799999997</v>
      </c>
    </row>
    <row r="568" spans="1:22" x14ac:dyDescent="0.3">
      <c r="A568">
        <v>1002750</v>
      </c>
      <c r="B568" t="s">
        <v>3441</v>
      </c>
      <c r="C568" t="s">
        <v>3442</v>
      </c>
      <c r="D568" t="s">
        <v>3443</v>
      </c>
      <c r="E568" t="s">
        <v>954</v>
      </c>
      <c r="F568" t="s">
        <v>3444</v>
      </c>
      <c r="G568" t="s">
        <v>3445</v>
      </c>
      <c r="H568" t="s">
        <v>3446</v>
      </c>
      <c r="I568" s="23">
        <v>33.226205</v>
      </c>
      <c r="J568" s="23">
        <v>-80.452832000000001</v>
      </c>
      <c r="K568">
        <v>327310</v>
      </c>
      <c r="L568" t="s">
        <v>2095</v>
      </c>
      <c r="M568" t="s">
        <v>376</v>
      </c>
      <c r="N568" s="49">
        <v>629164.65</v>
      </c>
      <c r="O568" s="49">
        <v>561767.93999999994</v>
      </c>
      <c r="P568" s="49">
        <v>671001.81000000006</v>
      </c>
      <c r="Q568" s="49">
        <v>744454.93</v>
      </c>
      <c r="R568" s="49">
        <v>686312.93</v>
      </c>
      <c r="S568" s="49">
        <v>609276.85199999996</v>
      </c>
      <c r="T568" s="49">
        <v>595869.32999999996</v>
      </c>
      <c r="U568" s="49">
        <v>554019.31000000006</v>
      </c>
      <c r="V568" s="49">
        <v>448004.89199999999</v>
      </c>
    </row>
    <row r="569" spans="1:22" x14ac:dyDescent="0.3">
      <c r="A569">
        <v>1006164</v>
      </c>
      <c r="B569" t="s">
        <v>3447</v>
      </c>
      <c r="C569" t="s">
        <v>3448</v>
      </c>
      <c r="D569" t="s">
        <v>3449</v>
      </c>
      <c r="E569" t="s">
        <v>526</v>
      </c>
      <c r="F569" t="s">
        <v>3450</v>
      </c>
      <c r="G569" t="s">
        <v>3451</v>
      </c>
      <c r="H569" t="s">
        <v>3452</v>
      </c>
      <c r="I569" s="23">
        <v>18.394400000000001</v>
      </c>
      <c r="J569" s="23">
        <v>-66.297600000000003</v>
      </c>
      <c r="K569">
        <v>327310</v>
      </c>
      <c r="L569" t="s">
        <v>2095</v>
      </c>
      <c r="M569" t="s">
        <v>376</v>
      </c>
      <c r="N569" s="49">
        <v>220637.07399999999</v>
      </c>
      <c r="O569" s="49">
        <v>263989.03600000002</v>
      </c>
      <c r="P569" s="49">
        <v>116459.59600000001</v>
      </c>
      <c r="Q569" s="49">
        <v>129622.284</v>
      </c>
      <c r="R569" s="49">
        <v>155750.462</v>
      </c>
      <c r="S569" s="49">
        <v>196752.554</v>
      </c>
      <c r="T569" s="49">
        <v>163076.87400000001</v>
      </c>
      <c r="U569" s="49">
        <v>225093.99600000001</v>
      </c>
      <c r="V569" s="49">
        <v>237326.226</v>
      </c>
    </row>
    <row r="570" spans="1:22" x14ac:dyDescent="0.3">
      <c r="A570">
        <v>1001760</v>
      </c>
      <c r="B570" t="s">
        <v>3453</v>
      </c>
      <c r="C570" t="s">
        <v>3454</v>
      </c>
      <c r="D570" t="s">
        <v>3455</v>
      </c>
      <c r="E570" t="s">
        <v>1487</v>
      </c>
      <c r="F570" t="s">
        <v>3456</v>
      </c>
      <c r="H570" t="s">
        <v>3457</v>
      </c>
      <c r="I570" s="23">
        <v>37.053199999999997</v>
      </c>
      <c r="J570" s="23">
        <v>-107.7855</v>
      </c>
      <c r="K570">
        <v>211130</v>
      </c>
      <c r="L570" t="s">
        <v>368</v>
      </c>
      <c r="M570" t="s">
        <v>102</v>
      </c>
      <c r="N570" s="49">
        <v>263876.87</v>
      </c>
      <c r="O570" s="49">
        <v>297589.83199999999</v>
      </c>
      <c r="P570" s="49">
        <v>256616.58199999999</v>
      </c>
      <c r="Q570" s="49">
        <v>257520.182</v>
      </c>
      <c r="R570" s="49">
        <v>275706.516</v>
      </c>
      <c r="S570" s="49">
        <v>259533.848</v>
      </c>
      <c r="T570" s="49">
        <v>297449.90999999997</v>
      </c>
      <c r="U570" s="49">
        <v>276848.11</v>
      </c>
      <c r="V570" s="49">
        <v>254477.89</v>
      </c>
    </row>
    <row r="571" spans="1:22" x14ac:dyDescent="0.3">
      <c r="A571">
        <v>1006415</v>
      </c>
      <c r="B571" t="s">
        <v>3458</v>
      </c>
      <c r="C571" t="s">
        <v>3459</v>
      </c>
      <c r="D571" t="s">
        <v>3460</v>
      </c>
      <c r="E571" t="s">
        <v>676</v>
      </c>
      <c r="F571" t="s">
        <v>3461</v>
      </c>
      <c r="G571" t="s">
        <v>3462</v>
      </c>
      <c r="H571" t="s">
        <v>1865</v>
      </c>
      <c r="I571" s="23">
        <v>35.272129999999997</v>
      </c>
      <c r="J571" s="23">
        <v>-89.978939999999994</v>
      </c>
      <c r="K571">
        <v>325188</v>
      </c>
      <c r="L571" t="s">
        <v>599</v>
      </c>
      <c r="M571" t="s">
        <v>804</v>
      </c>
      <c r="Q571" s="49">
        <v>13734.248</v>
      </c>
      <c r="R571" s="49">
        <v>13734.147999999999</v>
      </c>
      <c r="S571" s="49">
        <v>15878.096</v>
      </c>
      <c r="T571" s="49">
        <v>14940.343999999999</v>
      </c>
      <c r="U571" s="49">
        <v>14986.343999999999</v>
      </c>
      <c r="V571" s="49">
        <v>14218.796</v>
      </c>
    </row>
    <row r="572" spans="1:22" x14ac:dyDescent="0.3">
      <c r="A572">
        <v>1004404</v>
      </c>
      <c r="B572" t="s">
        <v>3463</v>
      </c>
      <c r="C572" t="s">
        <v>3464</v>
      </c>
      <c r="D572" t="s">
        <v>2252</v>
      </c>
      <c r="E572" t="s">
        <v>1418</v>
      </c>
      <c r="F572" t="s">
        <v>2253</v>
      </c>
      <c r="H572" t="s">
        <v>3465</v>
      </c>
      <c r="I572" s="23">
        <v>34.633389999999999</v>
      </c>
      <c r="J572" s="23">
        <v>-96.177679999999995</v>
      </c>
      <c r="K572">
        <v>486210</v>
      </c>
      <c r="L572" t="s">
        <v>1275</v>
      </c>
      <c r="M572" t="s">
        <v>102</v>
      </c>
      <c r="N572" s="49">
        <v>41616.347999999998</v>
      </c>
      <c r="O572" s="49">
        <v>38745.658000000003</v>
      </c>
      <c r="P572" s="49">
        <v>33641.928</v>
      </c>
      <c r="Q572" s="49">
        <v>26903.608</v>
      </c>
      <c r="R572" s="49">
        <v>20019.93</v>
      </c>
      <c r="S572" s="49">
        <v>22599.425999999999</v>
      </c>
      <c r="T572" s="49">
        <v>29151.907999999999</v>
      </c>
      <c r="U572" s="49">
        <v>30560.396000000001</v>
      </c>
      <c r="V572" s="49">
        <v>30305.295999999998</v>
      </c>
    </row>
    <row r="573" spans="1:22" x14ac:dyDescent="0.3">
      <c r="A573">
        <v>1002772</v>
      </c>
      <c r="B573" t="s">
        <v>3466</v>
      </c>
      <c r="C573" t="s">
        <v>3467</v>
      </c>
      <c r="D573" t="s">
        <v>3468</v>
      </c>
      <c r="E573" t="s">
        <v>461</v>
      </c>
      <c r="F573" t="s">
        <v>3469</v>
      </c>
      <c r="G573" t="s">
        <v>3470</v>
      </c>
      <c r="H573" t="s">
        <v>3006</v>
      </c>
      <c r="I573" s="23">
        <v>41.682318000000002</v>
      </c>
      <c r="J573" s="23">
        <v>-106.11105000000001</v>
      </c>
      <c r="K573">
        <v>486210</v>
      </c>
      <c r="L573" t="s">
        <v>1275</v>
      </c>
      <c r="M573" t="s">
        <v>102</v>
      </c>
      <c r="N573" s="49">
        <v>9496.8220000000001</v>
      </c>
      <c r="O573" s="49">
        <v>34293.928</v>
      </c>
      <c r="Q573" s="49">
        <v>11761.611999999999</v>
      </c>
      <c r="R573" s="49">
        <v>19360.580000000002</v>
      </c>
      <c r="S573" s="49">
        <v>18093.534</v>
      </c>
      <c r="T573" s="49">
        <v>19317.38</v>
      </c>
      <c r="U573" s="49">
        <v>22672.12</v>
      </c>
      <c r="V573" s="49">
        <v>27638.17</v>
      </c>
    </row>
    <row r="574" spans="1:22" x14ac:dyDescent="0.3">
      <c r="A574">
        <v>1002645</v>
      </c>
      <c r="B574" t="s">
        <v>3471</v>
      </c>
      <c r="C574" t="s">
        <v>3472</v>
      </c>
      <c r="D574" t="s">
        <v>3473</v>
      </c>
      <c r="E574" t="s">
        <v>303</v>
      </c>
      <c r="F574" t="s">
        <v>3474</v>
      </c>
      <c r="G574" t="s">
        <v>3475</v>
      </c>
      <c r="H574" t="s">
        <v>2755</v>
      </c>
      <c r="I574" s="23">
        <v>32.807760000000002</v>
      </c>
      <c r="J574" s="23">
        <v>-97.103759999999994</v>
      </c>
      <c r="K574">
        <v>562212</v>
      </c>
      <c r="L574" t="s">
        <v>355</v>
      </c>
      <c r="M574" t="s">
        <v>307</v>
      </c>
      <c r="N574" s="49">
        <v>121514.45</v>
      </c>
      <c r="O574" s="49">
        <v>67218.25</v>
      </c>
      <c r="P574" s="49">
        <v>52313.65</v>
      </c>
      <c r="Q574" s="49">
        <v>60477</v>
      </c>
      <c r="R574" s="49">
        <v>233872.95</v>
      </c>
      <c r="S574" s="49">
        <v>214594.85</v>
      </c>
      <c r="T574" s="49">
        <v>228827.6</v>
      </c>
      <c r="U574" s="49">
        <v>192285</v>
      </c>
      <c r="V574" s="49">
        <v>194619.20800000001</v>
      </c>
    </row>
    <row r="575" spans="1:22" x14ac:dyDescent="0.3">
      <c r="A575">
        <v>1001399</v>
      </c>
      <c r="B575" t="s">
        <v>3476</v>
      </c>
      <c r="C575" t="s">
        <v>3477</v>
      </c>
      <c r="D575" t="s">
        <v>3478</v>
      </c>
      <c r="E575" t="s">
        <v>1902</v>
      </c>
      <c r="F575" t="s">
        <v>3479</v>
      </c>
      <c r="G575" t="s">
        <v>3480</v>
      </c>
      <c r="H575" t="s">
        <v>1964</v>
      </c>
      <c r="I575" s="23">
        <v>33.341700000000003</v>
      </c>
      <c r="J575" s="23">
        <v>-112.8897</v>
      </c>
      <c r="K575">
        <v>221112</v>
      </c>
      <c r="L575" t="s">
        <v>335</v>
      </c>
      <c r="M575" t="s">
        <v>336</v>
      </c>
      <c r="N575" s="49">
        <v>1156413.264</v>
      </c>
      <c r="O575" s="49">
        <v>831888.26800000004</v>
      </c>
      <c r="P575" s="49">
        <v>802181.32799999998</v>
      </c>
      <c r="Q575" s="49">
        <v>755209.8</v>
      </c>
      <c r="R575" s="49">
        <v>709236.10400000005</v>
      </c>
      <c r="S575" s="49">
        <v>448435.728</v>
      </c>
      <c r="T575" s="49">
        <v>528701.228</v>
      </c>
      <c r="U575" s="49">
        <v>679001.41599999997</v>
      </c>
      <c r="V575" s="49">
        <v>459000.288</v>
      </c>
    </row>
    <row r="576" spans="1:22" x14ac:dyDescent="0.3">
      <c r="A576">
        <v>1000315</v>
      </c>
      <c r="B576" t="s">
        <v>3481</v>
      </c>
      <c r="C576" t="s">
        <v>3482</v>
      </c>
      <c r="D576" t="s">
        <v>3483</v>
      </c>
      <c r="E576" t="s">
        <v>447</v>
      </c>
      <c r="F576" t="s">
        <v>3484</v>
      </c>
      <c r="G576" t="s">
        <v>3485</v>
      </c>
      <c r="H576" t="s">
        <v>3486</v>
      </c>
      <c r="I576" s="23">
        <v>40.431899999999999</v>
      </c>
      <c r="J576" s="23">
        <v>-79.084999999999994</v>
      </c>
      <c r="K576">
        <v>486210</v>
      </c>
      <c r="L576" t="s">
        <v>1275</v>
      </c>
      <c r="M576" t="s">
        <v>102</v>
      </c>
      <c r="N576" s="49">
        <v>42816.802000000003</v>
      </c>
      <c r="O576" s="49">
        <v>49535.872000000003</v>
      </c>
      <c r="P576" s="49">
        <v>42027.055999999997</v>
      </c>
      <c r="Q576" s="49">
        <v>34271.771999999997</v>
      </c>
      <c r="R576" s="49">
        <v>30712.495999999999</v>
      </c>
      <c r="S576" s="49">
        <v>20561.923999999999</v>
      </c>
      <c r="T576" s="49">
        <v>11394.41</v>
      </c>
      <c r="U576" s="49">
        <v>4283.7920000000004</v>
      </c>
      <c r="V576" s="49">
        <v>26520.556</v>
      </c>
    </row>
    <row r="577" spans="1:22" x14ac:dyDescent="0.3">
      <c r="A577">
        <v>1004087</v>
      </c>
      <c r="B577" t="s">
        <v>3487</v>
      </c>
      <c r="C577" t="s">
        <v>3488</v>
      </c>
      <c r="D577" t="s">
        <v>3489</v>
      </c>
      <c r="E577" t="s">
        <v>303</v>
      </c>
      <c r="F577" t="s">
        <v>3490</v>
      </c>
      <c r="G577" t="s">
        <v>3491</v>
      </c>
      <c r="H577" t="s">
        <v>3424</v>
      </c>
      <c r="I577" s="23">
        <v>29.133889</v>
      </c>
      <c r="J577" s="23">
        <v>-97.039161000000007</v>
      </c>
      <c r="K577">
        <v>211130</v>
      </c>
      <c r="L577" t="s">
        <v>3492</v>
      </c>
      <c r="M577" t="s">
        <v>327</v>
      </c>
      <c r="N577" s="49">
        <v>177947.33199999999</v>
      </c>
      <c r="O577" s="49">
        <v>209633.99400000001</v>
      </c>
      <c r="P577" s="49">
        <v>155408.63399999999</v>
      </c>
      <c r="Q577" s="49">
        <v>155266.86799999999</v>
      </c>
      <c r="R577" s="49">
        <v>180997.386</v>
      </c>
      <c r="S577" s="49">
        <v>278589.14799999999</v>
      </c>
      <c r="T577" s="49">
        <v>257246.32399999999</v>
      </c>
      <c r="U577" s="49">
        <v>252463.37</v>
      </c>
      <c r="V577" s="49">
        <v>228661.02</v>
      </c>
    </row>
    <row r="578" spans="1:22" x14ac:dyDescent="0.3">
      <c r="A578">
        <v>1007418</v>
      </c>
      <c r="B578" t="s">
        <v>3493</v>
      </c>
      <c r="C578" t="s">
        <v>3494</v>
      </c>
      <c r="D578" t="s">
        <v>696</v>
      </c>
      <c r="E578" t="s">
        <v>447</v>
      </c>
      <c r="F578" t="s">
        <v>3495</v>
      </c>
      <c r="G578" t="s">
        <v>3496</v>
      </c>
      <c r="H578" t="s">
        <v>3497</v>
      </c>
      <c r="I578" s="23">
        <v>40.928899999999999</v>
      </c>
      <c r="J578" s="23">
        <v>-79.465800000000002</v>
      </c>
      <c r="K578">
        <v>221112</v>
      </c>
      <c r="L578" t="s">
        <v>30</v>
      </c>
      <c r="M578" t="s">
        <v>336</v>
      </c>
      <c r="U578" s="49">
        <v>331163.37599999999</v>
      </c>
      <c r="V578" s="49">
        <v>1587821.804</v>
      </c>
    </row>
    <row r="579" spans="1:22" x14ac:dyDescent="0.3">
      <c r="A579">
        <v>1005709</v>
      </c>
      <c r="B579" t="s">
        <v>3498</v>
      </c>
      <c r="C579" t="s">
        <v>3499</v>
      </c>
      <c r="D579" t="s">
        <v>3500</v>
      </c>
      <c r="E579" t="s">
        <v>447</v>
      </c>
      <c r="F579" t="s">
        <v>3501</v>
      </c>
      <c r="G579" t="s">
        <v>3502</v>
      </c>
      <c r="H579" t="s">
        <v>3497</v>
      </c>
      <c r="I579" s="23">
        <v>40.638300000000001</v>
      </c>
      <c r="J579" s="23">
        <v>-79.350300000000004</v>
      </c>
      <c r="K579">
        <v>221112</v>
      </c>
      <c r="L579" t="s">
        <v>30</v>
      </c>
      <c r="M579" t="s">
        <v>336</v>
      </c>
      <c r="N579" s="49">
        <v>464169.89199999999</v>
      </c>
      <c r="O579" s="49">
        <v>271621.62900000002</v>
      </c>
      <c r="P579" s="49">
        <v>762440.24399999995</v>
      </c>
      <c r="Q579" s="49">
        <v>649165.18000000005</v>
      </c>
      <c r="R579" s="49">
        <v>663274.98</v>
      </c>
      <c r="S579" s="49">
        <v>397859.06800000003</v>
      </c>
      <c r="T579" s="49">
        <v>146917.35</v>
      </c>
      <c r="U579" s="49">
        <v>107052.586</v>
      </c>
      <c r="V579" s="49">
        <v>85781.432000000001</v>
      </c>
    </row>
    <row r="580" spans="1:22" x14ac:dyDescent="0.3">
      <c r="A580">
        <v>1006883</v>
      </c>
      <c r="B580" t="s">
        <v>3503</v>
      </c>
      <c r="C580" t="s">
        <v>3504</v>
      </c>
      <c r="D580" t="s">
        <v>3266</v>
      </c>
      <c r="E580" t="s">
        <v>690</v>
      </c>
      <c r="F580" t="s">
        <v>3505</v>
      </c>
      <c r="G580" t="s">
        <v>3506</v>
      </c>
      <c r="H580" t="s">
        <v>3507</v>
      </c>
      <c r="I580" s="23">
        <v>32.773496999999999</v>
      </c>
      <c r="J580" s="23">
        <v>-83.651600000000002</v>
      </c>
      <c r="K580">
        <v>339999</v>
      </c>
      <c r="L580" t="s">
        <v>28</v>
      </c>
      <c r="M580" t="s">
        <v>315</v>
      </c>
      <c r="N580" s="49">
        <v>94198.096000000005</v>
      </c>
      <c r="O580" s="49">
        <v>103818.398</v>
      </c>
      <c r="P580" s="49">
        <v>79112.251999999993</v>
      </c>
      <c r="Q580" s="49">
        <v>80146.847999999998</v>
      </c>
      <c r="R580" s="49">
        <v>75037.168000000005</v>
      </c>
      <c r="S580" s="49">
        <v>79335.873999999996</v>
      </c>
      <c r="T580" s="49">
        <v>80860.483999999997</v>
      </c>
      <c r="U580" s="49">
        <v>86590.148000000001</v>
      </c>
      <c r="V580" s="49">
        <v>104339.77800000001</v>
      </c>
    </row>
    <row r="581" spans="1:22" x14ac:dyDescent="0.3">
      <c r="A581">
        <v>1003846</v>
      </c>
      <c r="B581" t="s">
        <v>3508</v>
      </c>
      <c r="C581" t="s">
        <v>3509</v>
      </c>
      <c r="D581" t="s">
        <v>3510</v>
      </c>
      <c r="E581" t="s">
        <v>676</v>
      </c>
      <c r="F581" t="s">
        <v>3511</v>
      </c>
      <c r="G581" t="s">
        <v>3512</v>
      </c>
      <c r="H581" t="s">
        <v>3513</v>
      </c>
      <c r="I581" s="23">
        <v>35.383056000000003</v>
      </c>
      <c r="J581" s="23">
        <v>-86.043610999999999</v>
      </c>
      <c r="K581">
        <v>928110</v>
      </c>
      <c r="L581" t="s">
        <v>28</v>
      </c>
      <c r="M581" t="s">
        <v>315</v>
      </c>
      <c r="N581" s="49">
        <v>29310.585999999999</v>
      </c>
      <c r="O581" s="49">
        <v>28043.835999999999</v>
      </c>
      <c r="P581" s="49">
        <v>24970.096000000001</v>
      </c>
      <c r="Q581" s="49">
        <v>28388.133999999998</v>
      </c>
      <c r="R581" s="49">
        <v>28446.932000000001</v>
      </c>
      <c r="S581" s="49">
        <v>30090.126</v>
      </c>
      <c r="T581" s="49">
        <v>29812.534</v>
      </c>
      <c r="U581" s="49">
        <v>24759.554</v>
      </c>
      <c r="V581" s="49">
        <v>33675.938000000002</v>
      </c>
    </row>
    <row r="582" spans="1:22" x14ac:dyDescent="0.3">
      <c r="A582">
        <v>1011929</v>
      </c>
      <c r="B582"/>
      <c r="C582" t="s">
        <v>3514</v>
      </c>
      <c r="D582" t="s">
        <v>3515</v>
      </c>
      <c r="E582" t="s">
        <v>663</v>
      </c>
      <c r="F582" t="s">
        <v>3516</v>
      </c>
      <c r="G582" t="s">
        <v>3517</v>
      </c>
      <c r="H582" t="s">
        <v>3518</v>
      </c>
      <c r="I582" s="23">
        <v>40.176681000000002</v>
      </c>
      <c r="J582" s="23">
        <v>-81.076199000000003</v>
      </c>
      <c r="K582">
        <v>211111</v>
      </c>
      <c r="L582" t="s">
        <v>28</v>
      </c>
      <c r="M582" t="s">
        <v>102</v>
      </c>
      <c r="R582" s="49">
        <v>33678.523999999998</v>
      </c>
    </row>
    <row r="583" spans="1:22" x14ac:dyDescent="0.3">
      <c r="A583">
        <v>1012906</v>
      </c>
      <c r="B583"/>
      <c r="C583" t="s">
        <v>3519</v>
      </c>
      <c r="D583" t="s">
        <v>3520</v>
      </c>
      <c r="E583" t="s">
        <v>303</v>
      </c>
      <c r="F583" t="s">
        <v>3521</v>
      </c>
      <c r="G583" t="s">
        <v>3522</v>
      </c>
      <c r="I583" s="23">
        <v>31.2403011</v>
      </c>
      <c r="J583" s="23">
        <v>-103.065333</v>
      </c>
      <c r="K583">
        <v>211130</v>
      </c>
      <c r="L583" t="s">
        <v>368</v>
      </c>
      <c r="M583" t="s">
        <v>102</v>
      </c>
      <c r="N583" s="49">
        <v>143925.86799999999</v>
      </c>
      <c r="O583" s="49">
        <v>23502.317999999999</v>
      </c>
      <c r="P583" s="49">
        <v>20087.995999999999</v>
      </c>
    </row>
    <row r="584" spans="1:22" x14ac:dyDescent="0.3">
      <c r="A584">
        <v>1001297</v>
      </c>
      <c r="B584" t="s">
        <v>3523</v>
      </c>
      <c r="C584" t="s">
        <v>3524</v>
      </c>
      <c r="D584" t="s">
        <v>3525</v>
      </c>
      <c r="E584" t="s">
        <v>386</v>
      </c>
      <c r="F584" t="s">
        <v>3526</v>
      </c>
      <c r="G584" t="s">
        <v>3527</v>
      </c>
      <c r="H584" t="s">
        <v>314</v>
      </c>
      <c r="I584" s="23">
        <v>32.435713999999997</v>
      </c>
      <c r="J584" s="23">
        <v>-87.437715999999995</v>
      </c>
      <c r="K584">
        <v>562212</v>
      </c>
      <c r="L584" t="s">
        <v>51</v>
      </c>
      <c r="M584" t="s">
        <v>307</v>
      </c>
      <c r="N584" s="49">
        <v>32075.75</v>
      </c>
      <c r="O584" s="49">
        <v>30405.25</v>
      </c>
      <c r="P584" s="49">
        <v>28380</v>
      </c>
      <c r="Q584" s="49">
        <v>32466.75</v>
      </c>
      <c r="R584" s="49">
        <v>30212.5</v>
      </c>
      <c r="S584" s="49">
        <v>27723.25</v>
      </c>
    </row>
    <row r="585" spans="1:22" x14ac:dyDescent="0.3">
      <c r="A585">
        <v>1002978</v>
      </c>
      <c r="B585" t="s">
        <v>3528</v>
      </c>
      <c r="C585" t="s">
        <v>3529</v>
      </c>
      <c r="D585" t="s">
        <v>3530</v>
      </c>
      <c r="E585" t="s">
        <v>323</v>
      </c>
      <c r="F585" t="s">
        <v>3531</v>
      </c>
      <c r="G585" t="s">
        <v>3532</v>
      </c>
      <c r="H585" t="s">
        <v>3533</v>
      </c>
      <c r="I585" s="23">
        <v>35.181399999999996</v>
      </c>
      <c r="J585" s="23">
        <v>-120.61964999999999</v>
      </c>
      <c r="K585">
        <v>211120</v>
      </c>
      <c r="L585" t="s">
        <v>116</v>
      </c>
      <c r="M585" t="s">
        <v>102</v>
      </c>
      <c r="Q585" s="49">
        <v>87396.3</v>
      </c>
      <c r="R585" s="49">
        <v>75164.498000000007</v>
      </c>
      <c r="S585" s="49">
        <v>56458.52</v>
      </c>
      <c r="T585" s="49">
        <v>41536.864000000001</v>
      </c>
      <c r="U585" s="49">
        <v>36374.910000000003</v>
      </c>
      <c r="V585" s="49">
        <v>36219.383999999998</v>
      </c>
    </row>
    <row r="586" spans="1:22" x14ac:dyDescent="0.3">
      <c r="A586">
        <v>1001609</v>
      </c>
      <c r="B586" t="s">
        <v>3534</v>
      </c>
      <c r="C586" t="s">
        <v>3535</v>
      </c>
      <c r="D586" t="s">
        <v>3536</v>
      </c>
      <c r="E586" t="s">
        <v>583</v>
      </c>
      <c r="F586" t="s">
        <v>3537</v>
      </c>
      <c r="G586" t="s">
        <v>3538</v>
      </c>
      <c r="H586" t="s">
        <v>3035</v>
      </c>
      <c r="I586" s="23">
        <v>32.518099999999997</v>
      </c>
      <c r="J586" s="23">
        <v>-93.761099999999999</v>
      </c>
      <c r="K586">
        <v>221112</v>
      </c>
      <c r="L586" t="s">
        <v>30</v>
      </c>
      <c r="M586" t="s">
        <v>336</v>
      </c>
      <c r="N586" s="49">
        <v>989714.13199999998</v>
      </c>
      <c r="O586" s="49">
        <v>1034624.068</v>
      </c>
      <c r="P586" s="49">
        <v>1120617.2960000001</v>
      </c>
      <c r="Q586" s="49">
        <v>1353287.9839999999</v>
      </c>
      <c r="R586" s="49">
        <v>1360350.656</v>
      </c>
      <c r="S586" s="49">
        <v>1253358.5560000001</v>
      </c>
      <c r="T586" s="49">
        <v>1108163.6440000001</v>
      </c>
      <c r="U586" s="49">
        <v>1348332.504</v>
      </c>
      <c r="V586" s="49">
        <v>1182087.568</v>
      </c>
    </row>
    <row r="587" spans="1:22" x14ac:dyDescent="0.3">
      <c r="A587">
        <v>1000759</v>
      </c>
      <c r="B587" t="s">
        <v>3539</v>
      </c>
      <c r="C587" t="s">
        <v>3540</v>
      </c>
      <c r="D587" t="s">
        <v>3541</v>
      </c>
      <c r="E587" t="s">
        <v>331</v>
      </c>
      <c r="F587" t="s">
        <v>3542</v>
      </c>
      <c r="G587" t="s">
        <v>3543</v>
      </c>
      <c r="H587" t="s">
        <v>3544</v>
      </c>
      <c r="I587" s="23">
        <v>40.591500000000003</v>
      </c>
      <c r="J587" s="23">
        <v>-74.202699999999993</v>
      </c>
      <c r="K587">
        <v>221112</v>
      </c>
      <c r="L587" t="s">
        <v>335</v>
      </c>
      <c r="M587" t="s">
        <v>336</v>
      </c>
      <c r="N587" s="49">
        <v>560341.94700000004</v>
      </c>
      <c r="O587" s="49">
        <v>623212.31099999999</v>
      </c>
      <c r="P587" s="49">
        <v>508971.614</v>
      </c>
      <c r="Q587" s="49">
        <v>667880.72199999995</v>
      </c>
      <c r="R587" s="49">
        <v>636058.56700000004</v>
      </c>
      <c r="S587" s="49">
        <v>665233.50899999996</v>
      </c>
      <c r="T587" s="49">
        <v>793893.43099999998</v>
      </c>
      <c r="U587" s="49">
        <v>1000416.29</v>
      </c>
      <c r="V587" s="49">
        <v>971461.25</v>
      </c>
    </row>
    <row r="588" spans="1:22" x14ac:dyDescent="0.3">
      <c r="A588">
        <v>1004760</v>
      </c>
      <c r="B588" t="s">
        <v>3545</v>
      </c>
      <c r="C588" t="s">
        <v>3546</v>
      </c>
      <c r="D588" t="s">
        <v>460</v>
      </c>
      <c r="E588" t="s">
        <v>461</v>
      </c>
      <c r="F588" t="s">
        <v>3547</v>
      </c>
      <c r="H588" t="s">
        <v>3548</v>
      </c>
      <c r="I588" s="23">
        <v>44.693959</v>
      </c>
      <c r="J588" s="23">
        <v>-105.97775075936219</v>
      </c>
      <c r="K588">
        <v>221112</v>
      </c>
      <c r="L588" t="s">
        <v>28</v>
      </c>
      <c r="M588" t="s">
        <v>336</v>
      </c>
      <c r="R588" s="49">
        <v>130.80000000000001</v>
      </c>
      <c r="S588" s="49">
        <v>406.548</v>
      </c>
      <c r="T588" s="49">
        <v>275.14800000000002</v>
      </c>
      <c r="U588" s="49">
        <v>305.24799999999999</v>
      </c>
      <c r="V588" s="49">
        <v>820.79600000000005</v>
      </c>
    </row>
    <row r="589" spans="1:22" x14ac:dyDescent="0.3">
      <c r="A589">
        <v>1007189</v>
      </c>
      <c r="B589" t="s">
        <v>3549</v>
      </c>
      <c r="C589" t="s">
        <v>3550</v>
      </c>
      <c r="D589" t="s">
        <v>3551</v>
      </c>
      <c r="E589" t="s">
        <v>468</v>
      </c>
      <c r="F589" t="s">
        <v>3552</v>
      </c>
      <c r="G589" t="s">
        <v>3553</v>
      </c>
      <c r="H589" t="s">
        <v>3554</v>
      </c>
      <c r="I589" s="23">
        <v>30.452200000000001</v>
      </c>
      <c r="J589" s="23">
        <v>-84.4</v>
      </c>
      <c r="K589">
        <v>221112</v>
      </c>
      <c r="L589" t="s">
        <v>335</v>
      </c>
      <c r="M589" t="s">
        <v>336</v>
      </c>
      <c r="N589" s="49">
        <v>695817.06799999997</v>
      </c>
      <c r="O589" s="49">
        <v>766692.94400000002</v>
      </c>
      <c r="P589" s="49">
        <v>661167.24800000002</v>
      </c>
      <c r="Q589" s="49">
        <v>793082.06</v>
      </c>
      <c r="R589" s="49">
        <v>653094.57999999996</v>
      </c>
      <c r="S589" s="49">
        <v>703745.14399999997</v>
      </c>
      <c r="T589" s="49">
        <v>686732.054</v>
      </c>
      <c r="U589" s="49">
        <v>638844.18400000001</v>
      </c>
      <c r="V589" s="49">
        <v>623938.99</v>
      </c>
    </row>
    <row r="590" spans="1:22" x14ac:dyDescent="0.3">
      <c r="A590">
        <v>1007311</v>
      </c>
      <c r="B590" t="s">
        <v>3555</v>
      </c>
      <c r="C590" t="s">
        <v>3556</v>
      </c>
      <c r="D590" t="s">
        <v>3557</v>
      </c>
      <c r="E590" t="s">
        <v>435</v>
      </c>
      <c r="F590" t="s">
        <v>3558</v>
      </c>
      <c r="G590" t="s">
        <v>3559</v>
      </c>
      <c r="H590" t="s">
        <v>3560</v>
      </c>
      <c r="I590" s="23">
        <v>37.3596</v>
      </c>
      <c r="J590" s="23">
        <v>-94.591300000000004</v>
      </c>
      <c r="K590">
        <v>221112</v>
      </c>
      <c r="L590" t="s">
        <v>30</v>
      </c>
      <c r="M590" t="s">
        <v>336</v>
      </c>
      <c r="N590" s="49">
        <v>905433.29200000002</v>
      </c>
      <c r="O590" s="49">
        <v>908374.44200000004</v>
      </c>
      <c r="P590" s="49">
        <v>1146513.264</v>
      </c>
      <c r="Q590" s="49">
        <v>1304363.132</v>
      </c>
      <c r="R590" s="49">
        <v>1316295.3319999999</v>
      </c>
      <c r="S590" s="49">
        <v>1278399.064</v>
      </c>
      <c r="T590" s="49">
        <v>1527960.2379999999</v>
      </c>
      <c r="U590" s="49">
        <v>1323243.0179999999</v>
      </c>
      <c r="V590" s="49">
        <v>1315357.166</v>
      </c>
    </row>
    <row r="591" spans="1:22" x14ac:dyDescent="0.3">
      <c r="A591">
        <v>1000158</v>
      </c>
      <c r="B591" t="s">
        <v>3561</v>
      </c>
      <c r="C591" t="s">
        <v>3562</v>
      </c>
      <c r="D591" t="s">
        <v>399</v>
      </c>
      <c r="E591" t="s">
        <v>386</v>
      </c>
      <c r="F591" t="s">
        <v>2885</v>
      </c>
      <c r="G591" t="s">
        <v>3563</v>
      </c>
      <c r="H591" t="s">
        <v>3564</v>
      </c>
      <c r="I591" s="23">
        <v>34.633899999999997</v>
      </c>
      <c r="J591" s="23">
        <v>-87.0244</v>
      </c>
      <c r="K591">
        <v>325199</v>
      </c>
      <c r="L591" t="s">
        <v>2630</v>
      </c>
      <c r="M591" t="s">
        <v>804</v>
      </c>
      <c r="N591" s="49">
        <v>530848.15599999996</v>
      </c>
      <c r="O591" s="49">
        <v>569814.25199999998</v>
      </c>
      <c r="P591" s="49">
        <v>533589.14800000004</v>
      </c>
      <c r="Q591" s="49">
        <v>525671.14399999997</v>
      </c>
      <c r="R591" s="49">
        <v>626565.75199999998</v>
      </c>
      <c r="S591" s="49">
        <v>670435.28399999999</v>
      </c>
      <c r="T591" s="49">
        <v>675706.64199999999</v>
      </c>
      <c r="U591" s="49">
        <v>584204.32999999996</v>
      </c>
      <c r="V591" s="49">
        <v>549770.52599999995</v>
      </c>
    </row>
    <row r="592" spans="1:22" x14ac:dyDescent="0.3">
      <c r="A592">
        <v>1004962</v>
      </c>
      <c r="B592" t="s">
        <v>3565</v>
      </c>
      <c r="C592" t="s">
        <v>3566</v>
      </c>
      <c r="D592" t="s">
        <v>3567</v>
      </c>
      <c r="E592" t="s">
        <v>468</v>
      </c>
      <c r="F592" t="s">
        <v>3568</v>
      </c>
      <c r="G592" t="s">
        <v>3569</v>
      </c>
      <c r="H592" t="s">
        <v>2160</v>
      </c>
      <c r="I592" s="23">
        <v>30.596678000000001</v>
      </c>
      <c r="J592" s="23">
        <v>-87.251976999999997</v>
      </c>
      <c r="K592">
        <v>325211</v>
      </c>
      <c r="L592" t="s">
        <v>3570</v>
      </c>
      <c r="M592" t="s">
        <v>931</v>
      </c>
      <c r="N592" s="49">
        <v>6590476.2319999998</v>
      </c>
      <c r="O592" s="49">
        <v>11584959.736</v>
      </c>
      <c r="P592" s="49">
        <v>8459420.0940000005</v>
      </c>
      <c r="Q592" s="49">
        <v>8209394.6119999997</v>
      </c>
      <c r="R592" s="49">
        <v>4703534.892</v>
      </c>
      <c r="S592" s="49">
        <v>5609224.0839999998</v>
      </c>
      <c r="T592" s="49">
        <v>5077804.5039999997</v>
      </c>
      <c r="U592" s="49">
        <v>6174165.0980000002</v>
      </c>
      <c r="V592" s="49">
        <v>11289228.458000001</v>
      </c>
    </row>
    <row r="593" spans="1:22" x14ac:dyDescent="0.3">
      <c r="A593">
        <v>1002530</v>
      </c>
      <c r="B593" t="s">
        <v>3571</v>
      </c>
      <c r="C593" t="s">
        <v>3572</v>
      </c>
      <c r="D593" t="s">
        <v>3573</v>
      </c>
      <c r="E593" t="s">
        <v>2294</v>
      </c>
      <c r="F593" t="s">
        <v>3574</v>
      </c>
      <c r="G593" t="s">
        <v>3575</v>
      </c>
      <c r="H593" t="s">
        <v>3576</v>
      </c>
      <c r="I593" s="23">
        <v>39.563527000000001</v>
      </c>
      <c r="J593" s="23">
        <v>-112.19706100000001</v>
      </c>
      <c r="K593">
        <v>327310</v>
      </c>
      <c r="L593" t="s">
        <v>2095</v>
      </c>
      <c r="M593" t="s">
        <v>376</v>
      </c>
      <c r="N593" s="49">
        <v>624432.12</v>
      </c>
      <c r="O593" s="49">
        <v>658332.19999999995</v>
      </c>
      <c r="P593" s="49">
        <v>656730.51599999995</v>
      </c>
      <c r="Q593" s="49">
        <v>587088.79</v>
      </c>
      <c r="R593" s="49">
        <v>573165.228</v>
      </c>
      <c r="S593" s="49">
        <v>536892.41</v>
      </c>
      <c r="T593" s="49">
        <v>406115.23</v>
      </c>
      <c r="U593" s="49">
        <v>408482.58</v>
      </c>
      <c r="V593" s="49">
        <v>409799.2</v>
      </c>
    </row>
    <row r="594" spans="1:22" x14ac:dyDescent="0.3">
      <c r="A594">
        <v>1007180</v>
      </c>
      <c r="B594" t="s">
        <v>3577</v>
      </c>
      <c r="C594" t="s">
        <v>3578</v>
      </c>
      <c r="D594" t="s">
        <v>3579</v>
      </c>
      <c r="E594" t="s">
        <v>441</v>
      </c>
      <c r="F594" t="s">
        <v>3580</v>
      </c>
      <c r="G594" t="s">
        <v>3581</v>
      </c>
      <c r="H594" t="s">
        <v>3582</v>
      </c>
      <c r="I594" s="23">
        <v>35.471400000000003</v>
      </c>
      <c r="J594" s="23">
        <v>-82.543099999999995</v>
      </c>
      <c r="K594">
        <v>221112</v>
      </c>
      <c r="L594" t="s">
        <v>335</v>
      </c>
      <c r="M594" t="s">
        <v>336</v>
      </c>
      <c r="N594" s="49">
        <v>1396089.06</v>
      </c>
      <c r="O594" s="49">
        <v>1638133.04</v>
      </c>
      <c r="P594" s="49">
        <v>1336765.2579999999</v>
      </c>
      <c r="Q594" s="49">
        <v>1473932.088</v>
      </c>
      <c r="R594" s="49">
        <v>1588704.5619999999</v>
      </c>
      <c r="S594" s="49">
        <v>1600459.59</v>
      </c>
      <c r="T594" s="49">
        <v>1411291.5419999999</v>
      </c>
      <c r="U594" s="49">
        <v>1961670.128</v>
      </c>
      <c r="V594" s="49">
        <v>1740156.8640000001</v>
      </c>
    </row>
    <row r="595" spans="1:22" x14ac:dyDescent="0.3">
      <c r="A595">
        <v>1006751</v>
      </c>
      <c r="B595" t="s">
        <v>3583</v>
      </c>
      <c r="C595" t="s">
        <v>3584</v>
      </c>
      <c r="D595" t="s">
        <v>3585</v>
      </c>
      <c r="E595" t="s">
        <v>663</v>
      </c>
      <c r="F595" t="s">
        <v>3586</v>
      </c>
      <c r="G595" t="s">
        <v>3587</v>
      </c>
      <c r="H595" t="s">
        <v>3584</v>
      </c>
      <c r="I595" s="23">
        <v>41.9086</v>
      </c>
      <c r="J595" s="23">
        <v>-80.7697</v>
      </c>
      <c r="K595">
        <v>221112</v>
      </c>
      <c r="L595" t="s">
        <v>335</v>
      </c>
      <c r="M595" t="s">
        <v>336</v>
      </c>
      <c r="R595" s="49">
        <v>117809.21</v>
      </c>
      <c r="S595" s="49">
        <v>257064.644</v>
      </c>
      <c r="T595" s="49">
        <v>339025.12</v>
      </c>
      <c r="U595" s="49">
        <v>323951.15000000002</v>
      </c>
      <c r="V595" s="49">
        <v>1160028.5460000001</v>
      </c>
    </row>
    <row r="596" spans="1:22" x14ac:dyDescent="0.3">
      <c r="A596">
        <v>1004873</v>
      </c>
      <c r="B596" t="s">
        <v>3588</v>
      </c>
      <c r="C596" t="s">
        <v>3589</v>
      </c>
      <c r="D596" t="s">
        <v>3590</v>
      </c>
      <c r="E596" t="s">
        <v>832</v>
      </c>
      <c r="F596" t="s">
        <v>833</v>
      </c>
      <c r="G596" t="s">
        <v>3591</v>
      </c>
      <c r="H596" t="s">
        <v>835</v>
      </c>
      <c r="I596" s="23">
        <v>21.319479999999999</v>
      </c>
      <c r="J596" s="23">
        <v>-158.11629500000001</v>
      </c>
      <c r="K596">
        <v>424710</v>
      </c>
      <c r="L596" t="s">
        <v>3592</v>
      </c>
      <c r="M596" t="s">
        <v>3593</v>
      </c>
      <c r="N596" s="49">
        <v>2676.1060000000002</v>
      </c>
      <c r="O596" s="49">
        <v>2649.2080000000001</v>
      </c>
      <c r="P596" s="49">
        <v>2669.806</v>
      </c>
      <c r="Q596" s="49">
        <v>2417.66</v>
      </c>
      <c r="R596" s="49">
        <v>2396.7620000000002</v>
      </c>
      <c r="S596" s="49">
        <v>2612.308</v>
      </c>
      <c r="T596" s="49">
        <v>2045.866</v>
      </c>
      <c r="U596" s="49">
        <v>2030.6679999999999</v>
      </c>
      <c r="V596" s="49">
        <v>1643.5239999999999</v>
      </c>
    </row>
    <row r="597" spans="1:22" x14ac:dyDescent="0.3">
      <c r="A597">
        <v>1000132</v>
      </c>
      <c r="B597" t="s">
        <v>3594</v>
      </c>
      <c r="C597" t="s">
        <v>3595</v>
      </c>
      <c r="D597" t="s">
        <v>2264</v>
      </c>
      <c r="E597" t="s">
        <v>331</v>
      </c>
      <c r="F597" t="s">
        <v>2265</v>
      </c>
      <c r="G597" t="s">
        <v>3596</v>
      </c>
      <c r="H597" t="s">
        <v>3597</v>
      </c>
      <c r="I597" s="23">
        <v>40.7864</v>
      </c>
      <c r="J597" s="23">
        <v>-73.913300000000007</v>
      </c>
      <c r="K597">
        <v>221112</v>
      </c>
      <c r="L597" t="s">
        <v>335</v>
      </c>
      <c r="M597" t="s">
        <v>336</v>
      </c>
      <c r="N597" s="49">
        <v>13800.877</v>
      </c>
      <c r="O597" s="49">
        <v>29577.114000000001</v>
      </c>
      <c r="P597" s="49">
        <v>23591.824000000001</v>
      </c>
      <c r="Q597" s="49">
        <v>39222.349000000002</v>
      </c>
      <c r="R597" s="49">
        <v>34418.934000000001</v>
      </c>
      <c r="S597" s="49">
        <v>46565.661</v>
      </c>
      <c r="T597" s="49">
        <v>57628.088000000003</v>
      </c>
      <c r="U597" s="49">
        <v>91423.043000000005</v>
      </c>
      <c r="V597" s="49">
        <v>58969.103000000003</v>
      </c>
    </row>
    <row r="598" spans="1:22" x14ac:dyDescent="0.3">
      <c r="A598">
        <v>1007053</v>
      </c>
      <c r="B598" t="s">
        <v>3598</v>
      </c>
      <c r="C598" t="s">
        <v>3599</v>
      </c>
      <c r="D598" t="s">
        <v>2264</v>
      </c>
      <c r="E598" t="s">
        <v>331</v>
      </c>
      <c r="F598" t="s">
        <v>2265</v>
      </c>
      <c r="G598" t="s">
        <v>3600</v>
      </c>
      <c r="H598" t="s">
        <v>3597</v>
      </c>
      <c r="I598" s="23">
        <v>40.786900000000003</v>
      </c>
      <c r="J598" s="23">
        <v>-73.912199999999999</v>
      </c>
      <c r="K598">
        <v>221112</v>
      </c>
      <c r="L598" t="s">
        <v>335</v>
      </c>
      <c r="M598" t="s">
        <v>336</v>
      </c>
      <c r="N598" s="49">
        <v>450696.95600000001</v>
      </c>
      <c r="O598" s="49">
        <v>726414.49</v>
      </c>
      <c r="P598" s="49">
        <v>528740.80000000005</v>
      </c>
      <c r="Q598" s="49">
        <v>552453.93400000001</v>
      </c>
      <c r="R598" s="49">
        <v>617474.25</v>
      </c>
      <c r="S598" s="49">
        <v>754262.97199999995</v>
      </c>
      <c r="T598" s="49">
        <v>715903.54200000002</v>
      </c>
      <c r="U598" s="49">
        <v>863868.978</v>
      </c>
      <c r="V598" s="49">
        <v>870416.92200000002</v>
      </c>
    </row>
    <row r="599" spans="1:22" x14ac:dyDescent="0.3">
      <c r="A599">
        <v>1002577</v>
      </c>
      <c r="B599" t="s">
        <v>3601</v>
      </c>
      <c r="C599" t="s">
        <v>3602</v>
      </c>
      <c r="D599" t="s">
        <v>3602</v>
      </c>
      <c r="E599" t="s">
        <v>663</v>
      </c>
      <c r="F599" t="s">
        <v>3603</v>
      </c>
      <c r="G599" t="s">
        <v>3604</v>
      </c>
      <c r="H599" t="s">
        <v>3605</v>
      </c>
      <c r="I599" s="23">
        <v>39.240989999999996</v>
      </c>
      <c r="J599" s="23">
        <v>-82.124269999999996</v>
      </c>
      <c r="K599">
        <v>486210</v>
      </c>
      <c r="L599" t="s">
        <v>1275</v>
      </c>
      <c r="M599" t="s">
        <v>102</v>
      </c>
      <c r="N599" s="49">
        <v>91063.164000000004</v>
      </c>
      <c r="O599" s="49">
        <v>79579.055999999997</v>
      </c>
      <c r="S599" s="49">
        <v>1889.15</v>
      </c>
      <c r="T599" s="49">
        <v>2429.5940000000001</v>
      </c>
      <c r="U599" s="49">
        <v>11423.062</v>
      </c>
      <c r="V599" s="49">
        <v>57292.794000000002</v>
      </c>
    </row>
    <row r="600" spans="1:22" x14ac:dyDescent="0.3">
      <c r="A600">
        <v>1000101</v>
      </c>
      <c r="B600" t="s">
        <v>3606</v>
      </c>
      <c r="C600" t="s">
        <v>3607</v>
      </c>
      <c r="D600" t="s">
        <v>3608</v>
      </c>
      <c r="E600" t="s">
        <v>331</v>
      </c>
      <c r="F600" t="s">
        <v>3609</v>
      </c>
      <c r="G600" t="s">
        <v>3610</v>
      </c>
      <c r="H600" t="s">
        <v>3611</v>
      </c>
      <c r="I600" s="23">
        <v>42.272799999999997</v>
      </c>
      <c r="J600" s="23">
        <v>-73.849199999999996</v>
      </c>
      <c r="K600">
        <v>221112</v>
      </c>
      <c r="L600" t="s">
        <v>30</v>
      </c>
      <c r="M600" t="s">
        <v>336</v>
      </c>
      <c r="N600" s="49">
        <v>1131171.0079999999</v>
      </c>
      <c r="O600" s="49">
        <v>1381328.0319999999</v>
      </c>
      <c r="P600" s="49">
        <v>1487213.14</v>
      </c>
      <c r="Q600" s="49">
        <v>1514867.5360000001</v>
      </c>
      <c r="R600" s="49">
        <v>1285191.236</v>
      </c>
      <c r="S600" s="49">
        <v>1026373.196</v>
      </c>
      <c r="T600" s="49">
        <v>1376177.5</v>
      </c>
      <c r="U600" s="49">
        <v>2133936.9920000001</v>
      </c>
      <c r="V600" s="49">
        <v>1566947.612</v>
      </c>
    </row>
    <row r="601" spans="1:22" x14ac:dyDescent="0.3">
      <c r="A601">
        <v>1011217</v>
      </c>
      <c r="B601" t="s">
        <v>3612</v>
      </c>
      <c r="C601" t="s">
        <v>3613</v>
      </c>
      <c r="D601" t="s">
        <v>3614</v>
      </c>
      <c r="E601" t="s">
        <v>663</v>
      </c>
      <c r="F601" t="s">
        <v>3615</v>
      </c>
      <c r="G601" t="s">
        <v>3616</v>
      </c>
      <c r="H601" t="s">
        <v>3605</v>
      </c>
      <c r="I601" s="23">
        <v>39.456339999999997</v>
      </c>
      <c r="J601" s="23">
        <v>-82.279141999999993</v>
      </c>
      <c r="K601">
        <v>562212</v>
      </c>
      <c r="L601" t="s">
        <v>51</v>
      </c>
      <c r="M601" t="s">
        <v>307</v>
      </c>
      <c r="N601" s="49">
        <v>124615</v>
      </c>
      <c r="O601" s="49">
        <v>118498</v>
      </c>
      <c r="P601" s="49">
        <v>116224.25</v>
      </c>
      <c r="Q601" s="49">
        <v>137525</v>
      </c>
      <c r="R601" s="49">
        <v>71102.75</v>
      </c>
      <c r="S601" s="49">
        <v>70872.5</v>
      </c>
      <c r="T601" s="49">
        <v>71064.5</v>
      </c>
      <c r="U601" s="49">
        <v>84615.75</v>
      </c>
      <c r="V601" s="49">
        <v>83310.25</v>
      </c>
    </row>
    <row r="602" spans="1:22" x14ac:dyDescent="0.3">
      <c r="A602">
        <v>1003450</v>
      </c>
      <c r="B602" t="s">
        <v>3617</v>
      </c>
      <c r="C602" t="s">
        <v>3618</v>
      </c>
      <c r="D602" t="s">
        <v>3619</v>
      </c>
      <c r="E602" t="s">
        <v>690</v>
      </c>
      <c r="F602" t="s">
        <v>3620</v>
      </c>
      <c r="G602" t="s">
        <v>3621</v>
      </c>
      <c r="H602" t="s">
        <v>3622</v>
      </c>
      <c r="I602" s="23">
        <v>31.336760000000002</v>
      </c>
      <c r="J602" s="23">
        <v>-83.032759999999996</v>
      </c>
      <c r="K602">
        <v>562212</v>
      </c>
      <c r="L602" t="s">
        <v>51</v>
      </c>
      <c r="M602" t="s">
        <v>307</v>
      </c>
      <c r="N602" s="49">
        <v>43515.5</v>
      </c>
      <c r="O602" s="49">
        <v>41518.5</v>
      </c>
      <c r="P602" s="49">
        <v>39667.75</v>
      </c>
      <c r="Q602" s="49">
        <v>37298</v>
      </c>
      <c r="R602" s="49">
        <v>39946.5</v>
      </c>
      <c r="S602" s="49">
        <v>36158.75</v>
      </c>
      <c r="T602" s="49">
        <v>32393</v>
      </c>
      <c r="U602" s="49">
        <v>29986.5</v>
      </c>
    </row>
    <row r="603" spans="1:22" x14ac:dyDescent="0.3">
      <c r="A603">
        <v>1007872</v>
      </c>
      <c r="B603" t="s">
        <v>3623</v>
      </c>
      <c r="C603" t="s">
        <v>3624</v>
      </c>
      <c r="D603" t="s">
        <v>3625</v>
      </c>
      <c r="E603" t="s">
        <v>690</v>
      </c>
      <c r="F603" t="s">
        <v>3626</v>
      </c>
      <c r="G603" t="s">
        <v>3627</v>
      </c>
      <c r="H603" t="s">
        <v>3628</v>
      </c>
      <c r="I603" s="23">
        <v>33.780707999999997</v>
      </c>
      <c r="J603" s="23">
        <v>-84.387782000000001</v>
      </c>
      <c r="K603">
        <v>221210</v>
      </c>
      <c r="L603" t="s">
        <v>3629</v>
      </c>
      <c r="M603" t="s">
        <v>327</v>
      </c>
      <c r="V603" s="49">
        <v>373.64800000000002</v>
      </c>
    </row>
    <row r="604" spans="1:22" x14ac:dyDescent="0.3">
      <c r="A604">
        <v>1004233</v>
      </c>
      <c r="B604" t="s">
        <v>3630</v>
      </c>
      <c r="C604" t="s">
        <v>3631</v>
      </c>
      <c r="D604" t="s">
        <v>577</v>
      </c>
      <c r="E604" t="s">
        <v>583</v>
      </c>
      <c r="F604" t="s">
        <v>578</v>
      </c>
      <c r="I604" s="23">
        <v>27.19545638</v>
      </c>
      <c r="J604" s="23">
        <v>-90.026984490000004</v>
      </c>
      <c r="K604">
        <v>211120</v>
      </c>
      <c r="L604" t="s">
        <v>579</v>
      </c>
      <c r="M604" t="s">
        <v>102</v>
      </c>
      <c r="N604" s="49">
        <v>254899.73199999999</v>
      </c>
      <c r="O604" s="49">
        <v>265028.16800000001</v>
      </c>
      <c r="P604" s="49">
        <v>251861.98800000001</v>
      </c>
      <c r="Q604" s="49">
        <v>222968.644</v>
      </c>
      <c r="R604" s="49">
        <v>233137.74400000001</v>
      </c>
      <c r="S604" s="49">
        <v>227259.86799999999</v>
      </c>
      <c r="T604" s="49">
        <v>241986.25</v>
      </c>
      <c r="U604" s="49">
        <v>198507.954</v>
      </c>
      <c r="V604" s="49">
        <v>246660.90400000001</v>
      </c>
    </row>
    <row r="605" spans="1:22" x14ac:dyDescent="0.3">
      <c r="A605">
        <v>1006523</v>
      </c>
      <c r="B605" t="s">
        <v>3632</v>
      </c>
      <c r="C605" t="s">
        <v>3633</v>
      </c>
      <c r="D605" t="s">
        <v>3634</v>
      </c>
      <c r="E605" t="s">
        <v>303</v>
      </c>
      <c r="F605" t="s">
        <v>3635</v>
      </c>
      <c r="G605" t="s">
        <v>3636</v>
      </c>
      <c r="H605" t="s">
        <v>3637</v>
      </c>
      <c r="I605" s="23">
        <v>32.92548</v>
      </c>
      <c r="J605" s="23">
        <v>-96.816130000000001</v>
      </c>
      <c r="K605">
        <v>486210</v>
      </c>
      <c r="L605" t="s">
        <v>1275</v>
      </c>
      <c r="M605" t="s">
        <v>102</v>
      </c>
      <c r="N605" s="49">
        <v>58106.83</v>
      </c>
      <c r="O605" s="49">
        <v>53778.65</v>
      </c>
      <c r="P605" s="49">
        <v>47793.521999999997</v>
      </c>
      <c r="Q605" s="49">
        <v>41799.942000000003</v>
      </c>
      <c r="R605" s="49">
        <v>46022.675999999999</v>
      </c>
      <c r="S605" s="49">
        <v>53240.13</v>
      </c>
      <c r="T605" s="49">
        <v>57192.964</v>
      </c>
      <c r="U605" s="49">
        <v>73394.936000000002</v>
      </c>
      <c r="V605" s="49">
        <v>38919.491999999998</v>
      </c>
    </row>
    <row r="606" spans="1:22" x14ac:dyDescent="0.3">
      <c r="A606">
        <v>1007247</v>
      </c>
      <c r="B606" t="s">
        <v>3638</v>
      </c>
      <c r="C606" t="s">
        <v>3639</v>
      </c>
      <c r="D606" t="s">
        <v>3640</v>
      </c>
      <c r="E606" t="s">
        <v>1781</v>
      </c>
      <c r="F606" t="s">
        <v>3641</v>
      </c>
      <c r="G606" t="s">
        <v>3642</v>
      </c>
      <c r="H606" t="s">
        <v>3643</v>
      </c>
      <c r="I606" s="23">
        <v>33.014200000000002</v>
      </c>
      <c r="J606" s="23">
        <v>-89.675799999999995</v>
      </c>
      <c r="K606">
        <v>221112</v>
      </c>
      <c r="L606" t="s">
        <v>335</v>
      </c>
      <c r="M606" t="s">
        <v>336</v>
      </c>
      <c r="N606" s="49">
        <v>632807.50399999996</v>
      </c>
      <c r="O606" s="49">
        <v>894755.18400000001</v>
      </c>
      <c r="P606" s="49">
        <v>914410.46</v>
      </c>
      <c r="Q606" s="49">
        <v>1142295.8160000001</v>
      </c>
      <c r="R606" s="49">
        <v>1120286.048</v>
      </c>
      <c r="S606" s="49">
        <v>1041499.24</v>
      </c>
      <c r="T606" s="49">
        <v>725354.31200000003</v>
      </c>
      <c r="U606" s="49">
        <v>653158.32799999998</v>
      </c>
      <c r="V606" s="49">
        <v>496917.60800000001</v>
      </c>
    </row>
    <row r="607" spans="1:22" x14ac:dyDescent="0.3">
      <c r="A607">
        <v>1004818</v>
      </c>
      <c r="B607" t="s">
        <v>3644</v>
      </c>
      <c r="C607" t="s">
        <v>3645</v>
      </c>
      <c r="D607" t="s">
        <v>3646</v>
      </c>
      <c r="E607" t="s">
        <v>331</v>
      </c>
      <c r="F607" t="s">
        <v>3647</v>
      </c>
      <c r="G607" t="s">
        <v>3648</v>
      </c>
      <c r="H607" t="s">
        <v>3649</v>
      </c>
      <c r="I607" s="23">
        <v>43.3</v>
      </c>
      <c r="J607" s="23">
        <v>-76.381</v>
      </c>
      <c r="K607">
        <v>325193</v>
      </c>
      <c r="L607" t="s">
        <v>599</v>
      </c>
      <c r="M607" t="s">
        <v>600</v>
      </c>
      <c r="N607" s="49">
        <v>156363.01199999999</v>
      </c>
      <c r="O607" s="49">
        <v>115963.864</v>
      </c>
      <c r="P607" s="49">
        <v>116322.46</v>
      </c>
      <c r="Q607" s="49">
        <v>119217.952</v>
      </c>
      <c r="R607" s="49">
        <v>113975.47199999999</v>
      </c>
      <c r="S607" s="49">
        <v>99928.172000000006</v>
      </c>
      <c r="T607" s="49">
        <v>97120.755999999994</v>
      </c>
      <c r="U607" s="49">
        <v>90660.775999999998</v>
      </c>
      <c r="V607" s="49">
        <v>82499.600000000006</v>
      </c>
    </row>
    <row r="608" spans="1:22" x14ac:dyDescent="0.3">
      <c r="A608">
        <v>1000551</v>
      </c>
      <c r="B608" t="s">
        <v>3650</v>
      </c>
      <c r="C608" t="s">
        <v>3651</v>
      </c>
      <c r="D608" t="s">
        <v>3652</v>
      </c>
      <c r="E608" t="s">
        <v>468</v>
      </c>
      <c r="F608" t="s">
        <v>3653</v>
      </c>
      <c r="G608" t="s">
        <v>3654</v>
      </c>
      <c r="H608" t="s">
        <v>3655</v>
      </c>
      <c r="I608" s="23">
        <v>28.0534</v>
      </c>
      <c r="J608" s="23">
        <v>-81.805899999999994</v>
      </c>
      <c r="K608">
        <v>221112</v>
      </c>
      <c r="L608" t="s">
        <v>30</v>
      </c>
      <c r="M608" t="s">
        <v>336</v>
      </c>
      <c r="O608" s="49">
        <v>1511.2439999999999</v>
      </c>
      <c r="P608" s="49">
        <v>0</v>
      </c>
      <c r="Q608" s="49">
        <v>13869.948</v>
      </c>
      <c r="R608" s="49">
        <v>31332.583999999999</v>
      </c>
      <c r="S608" s="49">
        <v>6876.5240000000003</v>
      </c>
      <c r="T608" s="49">
        <v>3807.636</v>
      </c>
      <c r="U608" s="49">
        <v>17012.736000000001</v>
      </c>
      <c r="V608" s="49">
        <v>28775.743999999999</v>
      </c>
    </row>
    <row r="609" spans="1:22" x14ac:dyDescent="0.3">
      <c r="A609">
        <v>1005810</v>
      </c>
      <c r="B609" t="s">
        <v>3656</v>
      </c>
      <c r="C609" t="s">
        <v>3657</v>
      </c>
      <c r="D609" t="s">
        <v>1780</v>
      </c>
      <c r="E609" t="s">
        <v>468</v>
      </c>
      <c r="F609" t="s">
        <v>3658</v>
      </c>
      <c r="G609" t="s">
        <v>3659</v>
      </c>
      <c r="H609" t="s">
        <v>900</v>
      </c>
      <c r="I609" s="23">
        <v>30.460699999999999</v>
      </c>
      <c r="J609" s="23">
        <v>-83.608500000000006</v>
      </c>
      <c r="K609">
        <v>562212</v>
      </c>
      <c r="L609" t="s">
        <v>51</v>
      </c>
      <c r="M609" t="s">
        <v>307</v>
      </c>
      <c r="N609" s="49">
        <v>51665</v>
      </c>
      <c r="O609" s="49">
        <v>56141.5</v>
      </c>
      <c r="P609" s="49">
        <v>54303</v>
      </c>
      <c r="Q609" s="49">
        <v>46990.25</v>
      </c>
      <c r="R609" s="49">
        <v>45267.25</v>
      </c>
      <c r="S609" s="49">
        <v>43896</v>
      </c>
      <c r="T609" s="49">
        <v>42069.5</v>
      </c>
      <c r="U609" s="49">
        <v>40623.25</v>
      </c>
      <c r="V609" s="49">
        <v>39515.75</v>
      </c>
    </row>
    <row r="610" spans="1:22" x14ac:dyDescent="0.3">
      <c r="A610">
        <v>1001379</v>
      </c>
      <c r="B610" t="s">
        <v>3660</v>
      </c>
      <c r="C610" t="s">
        <v>3661</v>
      </c>
      <c r="D610" t="s">
        <v>3662</v>
      </c>
      <c r="E610" t="s">
        <v>435</v>
      </c>
      <c r="F610" t="s">
        <v>3663</v>
      </c>
      <c r="G610" t="s">
        <v>3664</v>
      </c>
      <c r="H610" t="s">
        <v>3665</v>
      </c>
      <c r="I610" s="23">
        <v>39.309199999999997</v>
      </c>
      <c r="J610" s="23">
        <v>-91.536900000000003</v>
      </c>
      <c r="K610">
        <v>221112</v>
      </c>
      <c r="L610" t="s">
        <v>30</v>
      </c>
      <c r="M610" t="s">
        <v>336</v>
      </c>
      <c r="N610" s="49">
        <v>11799.407999999999</v>
      </c>
      <c r="O610" s="49">
        <v>32268.38</v>
      </c>
      <c r="P610" s="49">
        <v>21095.772000000001</v>
      </c>
      <c r="Q610" s="49">
        <v>12574.255999999999</v>
      </c>
      <c r="R610" s="49">
        <v>1602.3440000000001</v>
      </c>
      <c r="S610" s="49">
        <v>1299.9000000000001</v>
      </c>
      <c r="T610" s="49">
        <v>14529.647999999999</v>
      </c>
      <c r="U610" s="49">
        <v>43700.94</v>
      </c>
      <c r="V610" s="49">
        <v>63810.063999999998</v>
      </c>
    </row>
    <row r="611" spans="1:22" x14ac:dyDescent="0.3">
      <c r="A611">
        <v>1011444</v>
      </c>
      <c r="B611" t="s">
        <v>3666</v>
      </c>
      <c r="C611" t="s">
        <v>3667</v>
      </c>
      <c r="D611" t="s">
        <v>3668</v>
      </c>
      <c r="E611" t="s">
        <v>663</v>
      </c>
      <c r="F611" t="s">
        <v>3669</v>
      </c>
      <c r="H611" t="s">
        <v>877</v>
      </c>
      <c r="I611" s="23">
        <v>40.690983000000003</v>
      </c>
      <c r="J611" s="23">
        <v>-80.963356000000005</v>
      </c>
      <c r="K611">
        <v>211111</v>
      </c>
      <c r="L611" t="s">
        <v>28</v>
      </c>
      <c r="M611" t="s">
        <v>102</v>
      </c>
      <c r="R611" s="49">
        <v>45973.375999999997</v>
      </c>
      <c r="S611" s="49">
        <v>53040.7</v>
      </c>
    </row>
    <row r="612" spans="1:22" x14ac:dyDescent="0.3">
      <c r="A612">
        <v>1002822</v>
      </c>
      <c r="B612" t="s">
        <v>3670</v>
      </c>
      <c r="C612" t="s">
        <v>3671</v>
      </c>
      <c r="D612" t="s">
        <v>3672</v>
      </c>
      <c r="E612" t="s">
        <v>441</v>
      </c>
      <c r="F612" t="s">
        <v>3673</v>
      </c>
      <c r="G612" t="s">
        <v>3674</v>
      </c>
      <c r="H612" t="s">
        <v>3675</v>
      </c>
      <c r="I612" s="23">
        <v>35.397519000000003</v>
      </c>
      <c r="J612" s="23">
        <v>-80.211922000000001</v>
      </c>
      <c r="K612">
        <v>314110</v>
      </c>
      <c r="L612" t="s">
        <v>28</v>
      </c>
      <c r="M612" t="s">
        <v>315</v>
      </c>
      <c r="N612" s="49">
        <v>5316.4780000000001</v>
      </c>
      <c r="O612" s="49">
        <v>27650.302</v>
      </c>
      <c r="P612" s="49">
        <v>34650.091999999997</v>
      </c>
      <c r="Q612" s="49">
        <v>42271.42</v>
      </c>
      <c r="R612" s="49">
        <v>43156.904000000002</v>
      </c>
      <c r="S612" s="49">
        <v>43384.752</v>
      </c>
      <c r="T612" s="49">
        <v>42496.061999999998</v>
      </c>
      <c r="U612" s="49">
        <v>48253.74</v>
      </c>
      <c r="V612" s="49">
        <v>40149.694000000003</v>
      </c>
    </row>
    <row r="613" spans="1:22" x14ac:dyDescent="0.3">
      <c r="A613">
        <v>1001780</v>
      </c>
      <c r="B613" t="s">
        <v>3676</v>
      </c>
      <c r="C613" t="s">
        <v>3677</v>
      </c>
      <c r="D613" t="s">
        <v>3678</v>
      </c>
      <c r="E613" t="s">
        <v>954</v>
      </c>
      <c r="F613" t="s">
        <v>3679</v>
      </c>
      <c r="G613" t="s">
        <v>3680</v>
      </c>
      <c r="H613" t="s">
        <v>3681</v>
      </c>
      <c r="I613" s="23">
        <v>35.027816999999999</v>
      </c>
      <c r="J613" s="23">
        <v>-81.878960000000006</v>
      </c>
      <c r="K613">
        <v>325211</v>
      </c>
      <c r="L613" t="s">
        <v>28</v>
      </c>
      <c r="M613" t="s">
        <v>315</v>
      </c>
      <c r="N613" s="49">
        <v>78635.004000000001</v>
      </c>
      <c r="O613" s="49">
        <v>96428.535999999993</v>
      </c>
      <c r="P613" s="49">
        <v>94113.495999999999</v>
      </c>
      <c r="Q613" s="49">
        <v>87785.42</v>
      </c>
      <c r="R613" s="49">
        <v>88943.816000000006</v>
      </c>
      <c r="S613" s="49">
        <v>93262.547999999995</v>
      </c>
      <c r="T613" s="49">
        <v>101467.66800000001</v>
      </c>
      <c r="U613" s="49">
        <v>111038.932</v>
      </c>
      <c r="V613" s="49">
        <v>115663.46400000001</v>
      </c>
    </row>
    <row r="614" spans="1:22" x14ac:dyDescent="0.3">
      <c r="A614">
        <v>1010658</v>
      </c>
      <c r="B614" t="s">
        <v>3682</v>
      </c>
      <c r="C614" t="s">
        <v>3683</v>
      </c>
      <c r="D614" t="s">
        <v>3684</v>
      </c>
      <c r="E614" t="s">
        <v>922</v>
      </c>
      <c r="F614" t="s">
        <v>3685</v>
      </c>
      <c r="G614" t="s">
        <v>3686</v>
      </c>
      <c r="H614" t="s">
        <v>679</v>
      </c>
      <c r="I614" s="23">
        <v>40.870035000000001</v>
      </c>
      <c r="J614" s="23">
        <v>-98.045508999999996</v>
      </c>
      <c r="K614">
        <v>325193</v>
      </c>
      <c r="L614" t="s">
        <v>28</v>
      </c>
      <c r="M614" t="s">
        <v>315</v>
      </c>
      <c r="N614" s="49">
        <v>147468.196</v>
      </c>
      <c r="O614" s="49">
        <v>227198.54399999999</v>
      </c>
      <c r="P614" s="49">
        <v>241081.592</v>
      </c>
      <c r="Q614" s="49">
        <v>232010.77600000001</v>
      </c>
      <c r="R614" s="49">
        <v>139434.424</v>
      </c>
      <c r="S614" s="49">
        <v>72681.475999999995</v>
      </c>
      <c r="U614" s="49">
        <v>870.49199999999996</v>
      </c>
    </row>
    <row r="615" spans="1:22" x14ac:dyDescent="0.3">
      <c r="A615">
        <v>1001397</v>
      </c>
      <c r="B615" t="s">
        <v>3687</v>
      </c>
      <c r="C615" t="s">
        <v>3688</v>
      </c>
      <c r="D615" t="s">
        <v>3689</v>
      </c>
      <c r="E615" t="s">
        <v>351</v>
      </c>
      <c r="F615" t="s">
        <v>3690</v>
      </c>
      <c r="G615" t="s">
        <v>3691</v>
      </c>
      <c r="H615" t="s">
        <v>3692</v>
      </c>
      <c r="I615" s="23">
        <v>41.815100000000001</v>
      </c>
      <c r="J615" s="23">
        <v>-88.226500000000001</v>
      </c>
      <c r="K615">
        <v>221112</v>
      </c>
      <c r="L615" t="s">
        <v>335</v>
      </c>
      <c r="M615" t="s">
        <v>336</v>
      </c>
      <c r="N615" s="49">
        <v>357922.07199999999</v>
      </c>
      <c r="O615" s="49">
        <v>384065.80099999998</v>
      </c>
      <c r="P615" s="49">
        <v>229683.073</v>
      </c>
      <c r="Q615" s="49">
        <v>223609.97200000001</v>
      </c>
      <c r="R615" s="49">
        <v>30161.988000000001</v>
      </c>
      <c r="S615" s="49">
        <v>33404.828000000001</v>
      </c>
      <c r="T615" s="49">
        <v>34756.271999999997</v>
      </c>
      <c r="U615" s="49">
        <v>48749.919999999998</v>
      </c>
      <c r="V615" s="49">
        <v>34036.076000000001</v>
      </c>
    </row>
    <row r="616" spans="1:22" x14ac:dyDescent="0.3">
      <c r="A616">
        <v>1013293</v>
      </c>
      <c r="B616" t="s">
        <v>3693</v>
      </c>
      <c r="C616" t="s">
        <v>3694</v>
      </c>
      <c r="D616" t="s">
        <v>2850</v>
      </c>
      <c r="E616" t="s">
        <v>331</v>
      </c>
      <c r="F616" t="s">
        <v>3695</v>
      </c>
      <c r="G616" t="s">
        <v>3696</v>
      </c>
      <c r="H616" t="s">
        <v>3697</v>
      </c>
      <c r="I616" s="23">
        <v>42.947650000000003</v>
      </c>
      <c r="J616" s="23">
        <v>-78.892840000000007</v>
      </c>
      <c r="K616">
        <v>331420</v>
      </c>
      <c r="L616" t="s">
        <v>28</v>
      </c>
      <c r="M616" t="s">
        <v>538</v>
      </c>
      <c r="N616" s="49">
        <v>35050.468000000001</v>
      </c>
      <c r="O616" s="49">
        <v>36824.512000000002</v>
      </c>
    </row>
    <row r="617" spans="1:22" x14ac:dyDescent="0.3">
      <c r="A617">
        <v>1008835</v>
      </c>
      <c r="B617" t="s">
        <v>3698</v>
      </c>
      <c r="C617" t="s">
        <v>3699</v>
      </c>
      <c r="D617" t="s">
        <v>3700</v>
      </c>
      <c r="E617" t="s">
        <v>640</v>
      </c>
      <c r="F617" t="s">
        <v>3701</v>
      </c>
      <c r="G617" t="s">
        <v>3702</v>
      </c>
      <c r="H617" t="s">
        <v>3703</v>
      </c>
      <c r="I617" s="23">
        <v>48.301166000000002</v>
      </c>
      <c r="J617" s="23">
        <v>-102.220966</v>
      </c>
      <c r="K617">
        <v>211130</v>
      </c>
      <c r="L617" t="s">
        <v>326</v>
      </c>
      <c r="M617" t="s">
        <v>327</v>
      </c>
      <c r="N617" s="49">
        <v>11667.358</v>
      </c>
      <c r="O617" s="49">
        <v>17117.594000000001</v>
      </c>
      <c r="P617" s="49">
        <v>21371.432000000001</v>
      </c>
      <c r="Q617" s="49">
        <v>12370.706</v>
      </c>
      <c r="R617" s="49">
        <v>16405.191999999999</v>
      </c>
      <c r="S617" s="49">
        <v>19432.031999999999</v>
      </c>
      <c r="T617" s="49">
        <v>30094.35</v>
      </c>
    </row>
    <row r="618" spans="1:22" x14ac:dyDescent="0.3">
      <c r="A618">
        <v>1008734</v>
      </c>
      <c r="B618" t="s">
        <v>3704</v>
      </c>
      <c r="C618" t="s">
        <v>3705</v>
      </c>
      <c r="D618" t="s">
        <v>3706</v>
      </c>
      <c r="E618" t="s">
        <v>1487</v>
      </c>
      <c r="F618" t="s">
        <v>3707</v>
      </c>
      <c r="G618" t="s">
        <v>3708</v>
      </c>
      <c r="H618" t="s">
        <v>1626</v>
      </c>
      <c r="I618" s="23">
        <v>40.523600000000002</v>
      </c>
      <c r="J618" s="23">
        <v>-105.02021000000001</v>
      </c>
      <c r="K618">
        <v>334413</v>
      </c>
      <c r="L618" t="s">
        <v>1560</v>
      </c>
      <c r="M618" t="s">
        <v>315</v>
      </c>
      <c r="N618" s="49">
        <v>204887.953591</v>
      </c>
      <c r="O618" s="49">
        <v>172334.22575799999</v>
      </c>
      <c r="P618" s="49">
        <v>232130.86256099999</v>
      </c>
      <c r="Q618" s="49">
        <v>316209.77588199999</v>
      </c>
      <c r="R618" s="49">
        <v>288703.70857800002</v>
      </c>
      <c r="S618" s="49">
        <v>213562.45988000001</v>
      </c>
      <c r="T618" s="49">
        <v>94031.929000000004</v>
      </c>
      <c r="U618" s="49">
        <v>58920.487000000001</v>
      </c>
      <c r="V618" s="49">
        <v>40621.654000000002</v>
      </c>
    </row>
    <row r="619" spans="1:22" x14ac:dyDescent="0.3">
      <c r="A619">
        <v>1010335</v>
      </c>
      <c r="B619"/>
      <c r="C619" t="s">
        <v>3709</v>
      </c>
      <c r="D619" t="s">
        <v>3710</v>
      </c>
      <c r="E619" t="s">
        <v>303</v>
      </c>
      <c r="F619" t="s">
        <v>3711</v>
      </c>
      <c r="G619" t="s">
        <v>3712</v>
      </c>
      <c r="I619" s="23">
        <v>31.871860000000002</v>
      </c>
      <c r="J619" s="23">
        <v>-103.70184999999999</v>
      </c>
      <c r="K619">
        <v>211111</v>
      </c>
      <c r="L619" t="s">
        <v>28</v>
      </c>
      <c r="M619" t="s">
        <v>102</v>
      </c>
      <c r="R619" s="49">
        <v>26758.1</v>
      </c>
    </row>
    <row r="620" spans="1:22" x14ac:dyDescent="0.3">
      <c r="A620">
        <v>1010244</v>
      </c>
      <c r="B620"/>
      <c r="C620" t="s">
        <v>3713</v>
      </c>
      <c r="D620" t="s">
        <v>3710</v>
      </c>
      <c r="E620" t="s">
        <v>303</v>
      </c>
      <c r="F620" t="s">
        <v>3711</v>
      </c>
      <c r="G620" t="s">
        <v>3714</v>
      </c>
      <c r="H620" t="s">
        <v>3715</v>
      </c>
      <c r="I620" s="23">
        <v>31.921589999999998</v>
      </c>
      <c r="J620" s="23">
        <v>-103.76169</v>
      </c>
      <c r="K620">
        <v>211111</v>
      </c>
      <c r="L620" t="s">
        <v>28</v>
      </c>
      <c r="M620" t="s">
        <v>102</v>
      </c>
      <c r="R620" s="49">
        <v>34981.167999999998</v>
      </c>
    </row>
    <row r="621" spans="1:22" x14ac:dyDescent="0.3">
      <c r="A621">
        <v>1010298</v>
      </c>
      <c r="B621"/>
      <c r="C621" t="s">
        <v>3716</v>
      </c>
      <c r="D621" t="s">
        <v>3710</v>
      </c>
      <c r="E621" t="s">
        <v>303</v>
      </c>
      <c r="F621" t="s">
        <v>3711</v>
      </c>
      <c r="G621" t="s">
        <v>3717</v>
      </c>
      <c r="I621" s="23">
        <v>31.933250000000001</v>
      </c>
      <c r="J621" s="23">
        <v>-103.70842</v>
      </c>
      <c r="K621">
        <v>211111</v>
      </c>
      <c r="L621" t="s">
        <v>28</v>
      </c>
      <c r="M621" t="s">
        <v>102</v>
      </c>
      <c r="R621" s="49">
        <v>33359.624000000003</v>
      </c>
    </row>
    <row r="622" spans="1:22" x14ac:dyDescent="0.3">
      <c r="A622">
        <v>1010268</v>
      </c>
      <c r="B622"/>
      <c r="C622" t="s">
        <v>3718</v>
      </c>
      <c r="D622" t="s">
        <v>3710</v>
      </c>
      <c r="E622" t="s">
        <v>303</v>
      </c>
      <c r="F622" t="s">
        <v>3711</v>
      </c>
      <c r="G622" t="s">
        <v>3719</v>
      </c>
      <c r="I622" s="23">
        <v>31.891739999999999</v>
      </c>
      <c r="J622" s="23">
        <v>-103.67283</v>
      </c>
      <c r="K622">
        <v>211111</v>
      </c>
      <c r="L622" t="s">
        <v>28</v>
      </c>
      <c r="M622" t="s">
        <v>102</v>
      </c>
      <c r="R622" s="49">
        <v>31674.48</v>
      </c>
    </row>
    <row r="623" spans="1:22" x14ac:dyDescent="0.3">
      <c r="A623">
        <v>1011552</v>
      </c>
      <c r="B623" t="s">
        <v>3720</v>
      </c>
      <c r="C623" t="s">
        <v>3721</v>
      </c>
      <c r="D623" t="s">
        <v>3715</v>
      </c>
      <c r="E623" t="s">
        <v>339</v>
      </c>
      <c r="F623" t="s">
        <v>3722</v>
      </c>
      <c r="H623" t="s">
        <v>2171</v>
      </c>
      <c r="I623" s="23">
        <v>32.011000000000003</v>
      </c>
      <c r="J623" s="23">
        <v>-104.0814</v>
      </c>
      <c r="K623">
        <v>211111</v>
      </c>
      <c r="L623" t="s">
        <v>28</v>
      </c>
      <c r="M623" t="s">
        <v>102</v>
      </c>
      <c r="R623" s="49">
        <v>27422.995999999999</v>
      </c>
      <c r="S623" s="49">
        <v>28432.691999999999</v>
      </c>
    </row>
    <row r="624" spans="1:22" x14ac:dyDescent="0.3">
      <c r="A624">
        <v>1010471</v>
      </c>
      <c r="B624" t="s">
        <v>3723</v>
      </c>
      <c r="C624" t="s">
        <v>3724</v>
      </c>
      <c r="D624" t="s">
        <v>3725</v>
      </c>
      <c r="E624" t="s">
        <v>303</v>
      </c>
      <c r="F624" t="s">
        <v>3726</v>
      </c>
      <c r="H624" t="s">
        <v>1581</v>
      </c>
      <c r="I624" s="23">
        <v>31.7791</v>
      </c>
      <c r="J624" s="23">
        <v>-102.3068</v>
      </c>
      <c r="K624">
        <v>211111</v>
      </c>
      <c r="L624" t="s">
        <v>28</v>
      </c>
      <c r="M624" t="s">
        <v>102</v>
      </c>
      <c r="R624" s="49">
        <v>22460.142</v>
      </c>
      <c r="S624" s="49">
        <v>25361.649000000001</v>
      </c>
      <c r="T624" s="49">
        <v>24395.743999999999</v>
      </c>
      <c r="U624" s="49">
        <v>26233.108</v>
      </c>
    </row>
    <row r="625" spans="1:22" x14ac:dyDescent="0.3">
      <c r="A625">
        <v>1000843</v>
      </c>
      <c r="B625" t="s">
        <v>3727</v>
      </c>
      <c r="C625" t="s">
        <v>3728</v>
      </c>
      <c r="D625" t="s">
        <v>3729</v>
      </c>
      <c r="E625" t="s">
        <v>663</v>
      </c>
      <c r="F625" t="s">
        <v>3730</v>
      </c>
      <c r="G625" t="s">
        <v>3731</v>
      </c>
      <c r="H625" t="s">
        <v>3732</v>
      </c>
      <c r="I625" s="23">
        <v>41.504199999999997</v>
      </c>
      <c r="J625" s="23">
        <v>-82.05</v>
      </c>
      <c r="K625">
        <v>221112</v>
      </c>
      <c r="L625" t="s">
        <v>335</v>
      </c>
      <c r="M625" t="s">
        <v>336</v>
      </c>
      <c r="N625" s="49">
        <v>437618.51199999999</v>
      </c>
      <c r="O625" s="49">
        <v>968677.97600000002</v>
      </c>
      <c r="P625" s="49">
        <v>512957.81599999999</v>
      </c>
      <c r="Q625" s="49">
        <v>1057540.28</v>
      </c>
      <c r="R625" s="49">
        <v>2557261.67</v>
      </c>
      <c r="S625" s="49">
        <v>1966053.6240000001</v>
      </c>
      <c r="T625" s="49">
        <v>2573531.0120000001</v>
      </c>
      <c r="U625" s="49">
        <v>2270169.88</v>
      </c>
      <c r="V625" s="49">
        <v>2103268.88</v>
      </c>
    </row>
    <row r="626" spans="1:22" x14ac:dyDescent="0.3">
      <c r="A626">
        <v>1003903</v>
      </c>
      <c r="B626" t="s">
        <v>3733</v>
      </c>
      <c r="C626" t="s">
        <v>3734</v>
      </c>
      <c r="D626" t="s">
        <v>3735</v>
      </c>
      <c r="E626" t="s">
        <v>1781</v>
      </c>
      <c r="F626" t="s">
        <v>3736</v>
      </c>
      <c r="G626" t="s">
        <v>3737</v>
      </c>
      <c r="H626" t="s">
        <v>1171</v>
      </c>
      <c r="I626" s="23">
        <v>33.813889000000003</v>
      </c>
      <c r="J626" s="23">
        <v>-88.556139000000002</v>
      </c>
      <c r="K626">
        <v>325211</v>
      </c>
      <c r="L626" t="s">
        <v>28</v>
      </c>
      <c r="M626" t="s">
        <v>315</v>
      </c>
      <c r="N626" s="49">
        <v>62687.663999999997</v>
      </c>
      <c r="O626" s="49">
        <v>67984.244000000006</v>
      </c>
      <c r="P626" s="49">
        <v>65178.303999999996</v>
      </c>
      <c r="Q626" s="49">
        <v>65365.904000000002</v>
      </c>
      <c r="R626" s="49">
        <v>67484.895999999993</v>
      </c>
      <c r="S626" s="49">
        <v>67946.043999999994</v>
      </c>
      <c r="T626" s="49">
        <v>65925.652000000002</v>
      </c>
      <c r="U626" s="49">
        <v>65874.759999999995</v>
      </c>
      <c r="V626" s="49">
        <v>57891.03</v>
      </c>
    </row>
    <row r="627" spans="1:22" x14ac:dyDescent="0.3">
      <c r="A627">
        <v>1002350</v>
      </c>
      <c r="B627" t="s">
        <v>3738</v>
      </c>
      <c r="C627" t="s">
        <v>3739</v>
      </c>
      <c r="D627" t="s">
        <v>3740</v>
      </c>
      <c r="E627" t="s">
        <v>583</v>
      </c>
      <c r="F627" t="s">
        <v>3741</v>
      </c>
      <c r="G627" t="s">
        <v>3742</v>
      </c>
      <c r="H627" t="s">
        <v>3743</v>
      </c>
      <c r="I627" s="23">
        <v>30.262255</v>
      </c>
      <c r="J627" s="23">
        <v>-91.185837000000006</v>
      </c>
      <c r="K627">
        <v>325180</v>
      </c>
      <c r="L627" t="s">
        <v>2196</v>
      </c>
      <c r="M627" t="s">
        <v>530</v>
      </c>
      <c r="N627" s="49">
        <v>1149415.156</v>
      </c>
      <c r="O627" s="49">
        <v>1215426.8759999999</v>
      </c>
      <c r="P627" s="49">
        <v>1168225.94</v>
      </c>
      <c r="Q627" s="49">
        <v>1137966.7239999999</v>
      </c>
      <c r="R627" s="49">
        <v>1271561.24</v>
      </c>
      <c r="S627" s="49">
        <v>1291402.7080000001</v>
      </c>
      <c r="T627" s="49">
        <v>1349491.56</v>
      </c>
      <c r="U627" s="49">
        <v>1377625.21</v>
      </c>
      <c r="V627" s="49">
        <v>1310340.1599999999</v>
      </c>
    </row>
    <row r="628" spans="1:22" x14ac:dyDescent="0.3">
      <c r="A628">
        <v>1007750</v>
      </c>
      <c r="B628" t="s">
        <v>3744</v>
      </c>
      <c r="C628" t="s">
        <v>3739</v>
      </c>
      <c r="D628" t="s">
        <v>1004</v>
      </c>
      <c r="E628" t="s">
        <v>583</v>
      </c>
      <c r="F628" t="s">
        <v>1005</v>
      </c>
      <c r="G628" t="s">
        <v>3745</v>
      </c>
      <c r="H628" t="s">
        <v>1007</v>
      </c>
      <c r="I628" s="23">
        <v>30.252222</v>
      </c>
      <c r="J628" s="23">
        <v>-93.284443999999993</v>
      </c>
      <c r="K628">
        <v>325110</v>
      </c>
      <c r="L628" t="s">
        <v>2196</v>
      </c>
      <c r="M628" t="s">
        <v>530</v>
      </c>
      <c r="N628" s="49">
        <v>76118.12</v>
      </c>
      <c r="O628" s="49">
        <v>80298.592000000004</v>
      </c>
      <c r="P628" s="49">
        <v>68128.923999999999</v>
      </c>
      <c r="Q628" s="49">
        <v>70776.127999999997</v>
      </c>
      <c r="R628" s="49">
        <v>80403.592000000004</v>
      </c>
      <c r="S628" s="49">
        <v>75338.12</v>
      </c>
      <c r="T628" s="49">
        <v>80572.796000000002</v>
      </c>
      <c r="U628" s="49">
        <v>77811.004000000001</v>
      </c>
      <c r="V628" s="49">
        <v>62103.4</v>
      </c>
    </row>
    <row r="629" spans="1:22" x14ac:dyDescent="0.3">
      <c r="A629">
        <v>1005872</v>
      </c>
      <c r="B629" t="s">
        <v>3746</v>
      </c>
      <c r="C629" t="s">
        <v>3747</v>
      </c>
      <c r="D629" t="s">
        <v>3748</v>
      </c>
      <c r="E629" t="s">
        <v>323</v>
      </c>
      <c r="F629" t="s">
        <v>3749</v>
      </c>
      <c r="G629" t="s">
        <v>3750</v>
      </c>
      <c r="H629" t="s">
        <v>1165</v>
      </c>
      <c r="I629" s="23">
        <v>33.687800000000003</v>
      </c>
      <c r="J629" s="23">
        <v>-117.8379</v>
      </c>
      <c r="K629">
        <v>325412</v>
      </c>
      <c r="L629" t="s">
        <v>28</v>
      </c>
      <c r="M629" t="s">
        <v>530</v>
      </c>
      <c r="N629" s="49">
        <v>50698.108</v>
      </c>
      <c r="O629" s="49">
        <v>52116.152000000002</v>
      </c>
      <c r="P629" s="49">
        <v>46284.275999999998</v>
      </c>
      <c r="Q629" s="49">
        <v>46646.523999999998</v>
      </c>
      <c r="R629" s="49">
        <v>45828.328000000001</v>
      </c>
      <c r="S629" s="49">
        <v>40353.347999999998</v>
      </c>
      <c r="T629" s="49">
        <v>39264.152000000002</v>
      </c>
      <c r="U629" s="49">
        <v>41421.743999999999</v>
      </c>
      <c r="V629" s="49">
        <v>42365.84</v>
      </c>
    </row>
    <row r="630" spans="1:22" x14ac:dyDescent="0.3">
      <c r="A630">
        <v>1000668</v>
      </c>
      <c r="B630" t="s">
        <v>3751</v>
      </c>
      <c r="C630" t="s">
        <v>3752</v>
      </c>
      <c r="D630" t="s">
        <v>3753</v>
      </c>
      <c r="E630" t="s">
        <v>454</v>
      </c>
      <c r="F630" t="s">
        <v>3754</v>
      </c>
      <c r="G630" t="s">
        <v>3755</v>
      </c>
      <c r="H630" t="s">
        <v>3756</v>
      </c>
      <c r="I630" s="23">
        <v>43.254199999999997</v>
      </c>
      <c r="J630" s="23">
        <v>-86.241699999999994</v>
      </c>
      <c r="K630">
        <v>221112</v>
      </c>
      <c r="L630" t="s">
        <v>335</v>
      </c>
      <c r="M630" t="s">
        <v>336</v>
      </c>
      <c r="Q630" s="49">
        <v>541558.58799999999</v>
      </c>
      <c r="R630" s="49">
        <v>1739623.1680000001</v>
      </c>
      <c r="S630" s="49">
        <v>1805965.54</v>
      </c>
      <c r="T630" s="49">
        <v>1706354.916</v>
      </c>
      <c r="U630" s="49">
        <v>1549824.058</v>
      </c>
      <c r="V630" s="49">
        <v>1479523.9140000001</v>
      </c>
    </row>
    <row r="631" spans="1:22" x14ac:dyDescent="0.3">
      <c r="A631">
        <v>1000732</v>
      </c>
      <c r="B631" t="s">
        <v>3757</v>
      </c>
      <c r="C631" t="s">
        <v>3758</v>
      </c>
      <c r="D631" t="s">
        <v>3759</v>
      </c>
      <c r="E631" t="s">
        <v>1663</v>
      </c>
      <c r="F631" t="s">
        <v>3760</v>
      </c>
      <c r="G631" t="s">
        <v>3761</v>
      </c>
      <c r="H631" t="s">
        <v>3762</v>
      </c>
      <c r="I631" s="23">
        <v>39.29</v>
      </c>
      <c r="J631" s="23">
        <v>-74.633899999999997</v>
      </c>
      <c r="K631">
        <v>221112</v>
      </c>
      <c r="L631" t="s">
        <v>335</v>
      </c>
      <c r="M631" t="s">
        <v>336</v>
      </c>
      <c r="O631" s="49">
        <v>16139.7</v>
      </c>
      <c r="P631" s="49">
        <v>22842.42</v>
      </c>
      <c r="Q631" s="49">
        <v>95215.558000000005</v>
      </c>
      <c r="R631" s="49">
        <v>153465.92199999999</v>
      </c>
      <c r="S631" s="49">
        <v>252306.46599999999</v>
      </c>
      <c r="T631" s="49">
        <v>186769.04800000001</v>
      </c>
      <c r="U631" s="49">
        <v>191603.122</v>
      </c>
      <c r="V631" s="49">
        <v>269693.95</v>
      </c>
    </row>
    <row r="632" spans="1:22" x14ac:dyDescent="0.3">
      <c r="A632">
        <v>1005983</v>
      </c>
      <c r="B632" t="s">
        <v>3763</v>
      </c>
      <c r="C632" t="s">
        <v>3764</v>
      </c>
      <c r="D632" t="s">
        <v>3765</v>
      </c>
      <c r="E632" t="s">
        <v>303</v>
      </c>
      <c r="F632" t="s">
        <v>3766</v>
      </c>
      <c r="G632" t="s">
        <v>3767</v>
      </c>
      <c r="H632" t="s">
        <v>2845</v>
      </c>
      <c r="I632" s="23">
        <v>33.168391</v>
      </c>
      <c r="J632" s="23">
        <v>-97.850395000000006</v>
      </c>
      <c r="K632">
        <v>486210</v>
      </c>
      <c r="L632" t="s">
        <v>28</v>
      </c>
      <c r="M632" t="s">
        <v>102</v>
      </c>
      <c r="R632" s="49">
        <v>65465.004000000001</v>
      </c>
      <c r="S632" s="49">
        <v>65910.452000000005</v>
      </c>
      <c r="T632" s="49">
        <v>68748.592000000004</v>
      </c>
      <c r="U632" s="49">
        <v>65404.904000000002</v>
      </c>
      <c r="V632" s="49">
        <v>67770.5</v>
      </c>
    </row>
    <row r="633" spans="1:22" x14ac:dyDescent="0.3">
      <c r="A633">
        <v>1011088</v>
      </c>
      <c r="B633" t="s">
        <v>3768</v>
      </c>
      <c r="C633" t="s">
        <v>3769</v>
      </c>
      <c r="D633" t="s">
        <v>3770</v>
      </c>
      <c r="E633" t="s">
        <v>303</v>
      </c>
      <c r="F633" t="s">
        <v>3771</v>
      </c>
      <c r="H633" t="s">
        <v>3772</v>
      </c>
      <c r="I633" s="23">
        <v>28.023033999999999</v>
      </c>
      <c r="J633" s="23">
        <v>-99.941288999999998</v>
      </c>
      <c r="K633">
        <v>213112</v>
      </c>
      <c r="L633" t="s">
        <v>28</v>
      </c>
      <c r="M633" t="s">
        <v>102</v>
      </c>
      <c r="R633" s="49">
        <v>30309.635999999999</v>
      </c>
      <c r="S633" s="49">
        <v>28786.491999999998</v>
      </c>
    </row>
    <row r="634" spans="1:22" x14ac:dyDescent="0.3">
      <c r="A634">
        <v>1011597</v>
      </c>
      <c r="B634" t="s">
        <v>3773</v>
      </c>
      <c r="C634" t="s">
        <v>3774</v>
      </c>
      <c r="D634" t="s">
        <v>577</v>
      </c>
      <c r="E634" t="s">
        <v>303</v>
      </c>
      <c r="F634" t="s">
        <v>578</v>
      </c>
      <c r="I634" s="23">
        <v>27.835135000000001</v>
      </c>
      <c r="J634" s="23">
        <v>-96.013057000000003</v>
      </c>
      <c r="K634">
        <v>211120</v>
      </c>
      <c r="L634" t="s">
        <v>579</v>
      </c>
      <c r="M634" t="s">
        <v>102</v>
      </c>
      <c r="N634" s="49">
        <v>22067.768</v>
      </c>
      <c r="O634" s="49">
        <v>22903.328000000001</v>
      </c>
      <c r="P634" s="49">
        <v>23406.027999999998</v>
      </c>
      <c r="Q634" s="49">
        <v>26871.727999999999</v>
      </c>
      <c r="R634" s="49">
        <v>24187.838</v>
      </c>
      <c r="S634" s="49">
        <v>25384.788</v>
      </c>
    </row>
    <row r="635" spans="1:22" x14ac:dyDescent="0.3">
      <c r="A635">
        <v>1003412</v>
      </c>
      <c r="B635" t="s">
        <v>3775</v>
      </c>
      <c r="C635" t="s">
        <v>3776</v>
      </c>
      <c r="D635" t="s">
        <v>3777</v>
      </c>
      <c r="E635" t="s">
        <v>435</v>
      </c>
      <c r="F635" t="s">
        <v>3778</v>
      </c>
      <c r="G635" t="s">
        <v>3779</v>
      </c>
      <c r="H635" t="s">
        <v>3780</v>
      </c>
      <c r="I635" s="23">
        <v>40.016100000000002</v>
      </c>
      <c r="J635" s="23">
        <v>-91.521699999999996</v>
      </c>
      <c r="K635">
        <v>562212</v>
      </c>
      <c r="L635" t="s">
        <v>51</v>
      </c>
      <c r="M635" t="s">
        <v>307</v>
      </c>
      <c r="N635" s="49">
        <v>60957.5</v>
      </c>
      <c r="O635" s="49">
        <v>53000.5</v>
      </c>
      <c r="P635" s="49">
        <v>45743.5</v>
      </c>
      <c r="Q635" s="49">
        <v>57639.75</v>
      </c>
      <c r="R635" s="49">
        <v>29821.5</v>
      </c>
      <c r="S635" s="49">
        <v>48323.5</v>
      </c>
      <c r="T635" s="49">
        <v>53637.5</v>
      </c>
      <c r="U635" s="49">
        <v>47500</v>
      </c>
      <c r="V635" s="49">
        <v>61421.5</v>
      </c>
    </row>
    <row r="636" spans="1:22" x14ac:dyDescent="0.3">
      <c r="A636">
        <v>1002728</v>
      </c>
      <c r="B636" t="s">
        <v>3781</v>
      </c>
      <c r="C636" t="s">
        <v>3782</v>
      </c>
      <c r="D636" t="s">
        <v>3783</v>
      </c>
      <c r="E636" t="s">
        <v>323</v>
      </c>
      <c r="F636" t="s">
        <v>2871</v>
      </c>
      <c r="G636" t="s">
        <v>3784</v>
      </c>
      <c r="H636" t="s">
        <v>2179</v>
      </c>
      <c r="I636" s="23">
        <v>35.44735</v>
      </c>
      <c r="J636" s="23">
        <v>-119.08651999999999</v>
      </c>
      <c r="K636">
        <v>221112</v>
      </c>
      <c r="L636" t="s">
        <v>30</v>
      </c>
      <c r="M636" t="s">
        <v>336</v>
      </c>
      <c r="N636" s="49">
        <v>6861.3239999999996</v>
      </c>
      <c r="O636" s="49">
        <v>3874.636</v>
      </c>
      <c r="P636" s="49">
        <v>8184.92</v>
      </c>
      <c r="Q636" s="49">
        <v>1690.144</v>
      </c>
      <c r="R636" s="49">
        <v>61160.72</v>
      </c>
      <c r="S636" s="49">
        <v>116926.16</v>
      </c>
      <c r="T636" s="49">
        <v>123912.68399999999</v>
      </c>
      <c r="U636" s="49">
        <v>104749.95600000001</v>
      </c>
      <c r="V636" s="49">
        <v>86501.323999999993</v>
      </c>
    </row>
    <row r="637" spans="1:22" x14ac:dyDescent="0.3">
      <c r="A637">
        <v>1002032</v>
      </c>
      <c r="B637" t="s">
        <v>3785</v>
      </c>
      <c r="C637" t="s">
        <v>3786</v>
      </c>
      <c r="D637" t="s">
        <v>2281</v>
      </c>
      <c r="E637" t="s">
        <v>393</v>
      </c>
      <c r="F637" t="s">
        <v>3787</v>
      </c>
      <c r="G637" t="s">
        <v>3788</v>
      </c>
      <c r="H637" t="s">
        <v>3789</v>
      </c>
      <c r="I637" s="23">
        <v>42.594900000000003</v>
      </c>
      <c r="J637" s="23">
        <v>-89.666910000000001</v>
      </c>
      <c r="K637">
        <v>325193</v>
      </c>
      <c r="L637" t="s">
        <v>2050</v>
      </c>
      <c r="M637" t="s">
        <v>2051</v>
      </c>
      <c r="N637" s="49">
        <v>105641.00199999999</v>
      </c>
      <c r="O637" s="49">
        <v>110078.686</v>
      </c>
      <c r="P637" s="49">
        <v>86992.922000000006</v>
      </c>
      <c r="Q637" s="49">
        <v>86996.422000000006</v>
      </c>
      <c r="R637" s="49">
        <v>87134.422000000006</v>
      </c>
      <c r="S637" s="49">
        <v>88466.216</v>
      </c>
      <c r="T637" s="49">
        <v>91696.766000000003</v>
      </c>
      <c r="U637" s="49">
        <v>92318.152000000002</v>
      </c>
      <c r="V637" s="49">
        <v>94734.741999999998</v>
      </c>
    </row>
    <row r="638" spans="1:22" x14ac:dyDescent="0.3">
      <c r="A638">
        <v>1000046</v>
      </c>
      <c r="B638" t="s">
        <v>3790</v>
      </c>
      <c r="C638" t="s">
        <v>3791</v>
      </c>
      <c r="D638" t="s">
        <v>3792</v>
      </c>
      <c r="E638" t="s">
        <v>323</v>
      </c>
      <c r="F638" t="s">
        <v>3793</v>
      </c>
      <c r="G638" t="s">
        <v>3794</v>
      </c>
      <c r="H638" t="s">
        <v>2800</v>
      </c>
      <c r="I638" s="23">
        <v>33.954099999999997</v>
      </c>
      <c r="J638" s="23">
        <v>-117.1168</v>
      </c>
      <c r="K638">
        <v>562212</v>
      </c>
      <c r="L638" t="s">
        <v>51</v>
      </c>
      <c r="M638" t="s">
        <v>307</v>
      </c>
      <c r="N638" s="49">
        <v>79602.25</v>
      </c>
      <c r="O638" s="49">
        <v>78070</v>
      </c>
      <c r="P638" s="49">
        <v>76636.142000000007</v>
      </c>
      <c r="Q638" s="49">
        <v>67329.13</v>
      </c>
      <c r="R638" s="49">
        <v>61714.89</v>
      </c>
      <c r="S638" s="49">
        <v>52846.815999999999</v>
      </c>
      <c r="T638" s="49">
        <v>56282.228000000003</v>
      </c>
      <c r="U638" s="49">
        <v>36315.911999999997</v>
      </c>
      <c r="V638" s="49">
        <v>35909.69</v>
      </c>
    </row>
    <row r="639" spans="1:22" x14ac:dyDescent="0.3">
      <c r="A639">
        <v>1007654</v>
      </c>
      <c r="B639" t="s">
        <v>3795</v>
      </c>
      <c r="C639" t="s">
        <v>3796</v>
      </c>
      <c r="D639" t="s">
        <v>3783</v>
      </c>
      <c r="E639" t="s">
        <v>323</v>
      </c>
      <c r="F639" t="s">
        <v>3797</v>
      </c>
      <c r="G639" t="s">
        <v>3798</v>
      </c>
      <c r="H639" t="s">
        <v>2876</v>
      </c>
      <c r="I639" s="23">
        <v>35.414200000000001</v>
      </c>
      <c r="J639" s="23">
        <v>-118.9491</v>
      </c>
      <c r="K639">
        <v>562212</v>
      </c>
      <c r="L639" t="s">
        <v>51</v>
      </c>
      <c r="M639" t="s">
        <v>307</v>
      </c>
      <c r="R639" s="49">
        <v>3563.5</v>
      </c>
      <c r="S639" s="49">
        <v>3670.25</v>
      </c>
      <c r="T639" s="49">
        <v>7986</v>
      </c>
      <c r="U639" s="49">
        <v>20836.5</v>
      </c>
      <c r="V639" s="49">
        <v>41968.25</v>
      </c>
    </row>
    <row r="640" spans="1:22" x14ac:dyDescent="0.3">
      <c r="A640">
        <v>1002896</v>
      </c>
      <c r="B640" t="s">
        <v>3799</v>
      </c>
      <c r="C640" t="s">
        <v>3800</v>
      </c>
      <c r="D640" t="s">
        <v>3801</v>
      </c>
      <c r="E640" t="s">
        <v>323</v>
      </c>
      <c r="F640" t="s">
        <v>3802</v>
      </c>
      <c r="G640" t="s">
        <v>3803</v>
      </c>
      <c r="H640" t="s">
        <v>2179</v>
      </c>
      <c r="I640" s="23">
        <v>35.343600000000002</v>
      </c>
      <c r="J640" s="23">
        <v>-118.7573</v>
      </c>
      <c r="K640">
        <v>562212</v>
      </c>
      <c r="L640" t="s">
        <v>51</v>
      </c>
      <c r="M640" t="s">
        <v>307</v>
      </c>
      <c r="N640" s="49">
        <v>49993.5</v>
      </c>
      <c r="O640" s="49">
        <v>54323.25</v>
      </c>
      <c r="P640" s="49">
        <v>47405</v>
      </c>
      <c r="Q640" s="49">
        <v>53873.5</v>
      </c>
      <c r="R640" s="49">
        <v>44949.5</v>
      </c>
      <c r="S640" s="49">
        <v>38145.25</v>
      </c>
      <c r="T640" s="49">
        <v>33077</v>
      </c>
      <c r="U640" s="49">
        <v>50975.5</v>
      </c>
      <c r="V640" s="49">
        <v>71447</v>
      </c>
    </row>
    <row r="641" spans="1:22" x14ac:dyDescent="0.3">
      <c r="A641">
        <v>1007875</v>
      </c>
      <c r="B641" t="s">
        <v>3804</v>
      </c>
      <c r="C641" t="s">
        <v>3805</v>
      </c>
      <c r="D641" t="s">
        <v>3806</v>
      </c>
      <c r="E641" t="s">
        <v>386</v>
      </c>
      <c r="F641" t="s">
        <v>3807</v>
      </c>
      <c r="G641" t="s">
        <v>3808</v>
      </c>
      <c r="H641" t="s">
        <v>3809</v>
      </c>
      <c r="I641" s="23">
        <v>30.443308999999999</v>
      </c>
      <c r="J641" s="23">
        <v>-87.774276</v>
      </c>
      <c r="K641">
        <v>562212</v>
      </c>
      <c r="L641" t="s">
        <v>51</v>
      </c>
      <c r="M641" t="s">
        <v>307</v>
      </c>
      <c r="N641" s="49">
        <v>213270.25</v>
      </c>
      <c r="O641" s="49">
        <v>218334.5</v>
      </c>
      <c r="P641" s="49">
        <v>218796</v>
      </c>
      <c r="Q641" s="49">
        <v>217551.75</v>
      </c>
      <c r="R641" s="49">
        <v>201495.5</v>
      </c>
      <c r="S641" s="49">
        <v>169195.25</v>
      </c>
      <c r="T641" s="49">
        <v>169046</v>
      </c>
      <c r="U641" s="49">
        <v>164110.75</v>
      </c>
      <c r="V641" s="49">
        <v>131056.75</v>
      </c>
    </row>
    <row r="642" spans="1:22" x14ac:dyDescent="0.3">
      <c r="A642">
        <v>1004171</v>
      </c>
      <c r="B642" t="s">
        <v>3810</v>
      </c>
      <c r="C642" t="s">
        <v>3811</v>
      </c>
      <c r="D642" t="s">
        <v>3812</v>
      </c>
      <c r="E642" t="s">
        <v>491</v>
      </c>
      <c r="F642" t="s">
        <v>3813</v>
      </c>
      <c r="G642" t="s">
        <v>3814</v>
      </c>
      <c r="H642" t="s">
        <v>1281</v>
      </c>
      <c r="I642" s="23">
        <v>40.197650000000003</v>
      </c>
      <c r="J642" s="23">
        <v>-85.408929999999998</v>
      </c>
      <c r="K642">
        <v>611310</v>
      </c>
      <c r="L642" t="s">
        <v>28</v>
      </c>
      <c r="M642" t="s">
        <v>315</v>
      </c>
      <c r="N642" s="49">
        <v>25286.304</v>
      </c>
      <c r="O642" s="49">
        <v>26468</v>
      </c>
      <c r="P642" s="49">
        <v>25847.752</v>
      </c>
      <c r="Q642" s="49">
        <v>26360.6</v>
      </c>
      <c r="R642" s="49">
        <v>29501.68</v>
      </c>
      <c r="S642" s="49">
        <v>36573.781999999999</v>
      </c>
      <c r="T642" s="49">
        <v>40427.773999999998</v>
      </c>
      <c r="U642" s="49">
        <v>43305</v>
      </c>
      <c r="V642" s="49">
        <v>82633.347999999998</v>
      </c>
    </row>
    <row r="643" spans="1:22" x14ac:dyDescent="0.3">
      <c r="A643">
        <v>1004964</v>
      </c>
      <c r="B643" t="s">
        <v>3815</v>
      </c>
      <c r="C643" t="s">
        <v>3816</v>
      </c>
      <c r="D643" t="s">
        <v>3817</v>
      </c>
      <c r="E643" t="s">
        <v>461</v>
      </c>
      <c r="F643" t="s">
        <v>3547</v>
      </c>
      <c r="H643" t="s">
        <v>3548</v>
      </c>
      <c r="I643" s="23">
        <v>44.168461999999998</v>
      </c>
      <c r="J643" s="23">
        <v>-105.8914953739602</v>
      </c>
      <c r="K643">
        <v>221112</v>
      </c>
      <c r="L643" t="s">
        <v>28</v>
      </c>
      <c r="M643" t="s">
        <v>336</v>
      </c>
      <c r="R643" s="49">
        <v>76.7</v>
      </c>
      <c r="S643" s="49">
        <v>222.5</v>
      </c>
      <c r="T643" s="49">
        <v>92.1</v>
      </c>
      <c r="U643" s="49">
        <v>244.148</v>
      </c>
      <c r="V643" s="49">
        <v>572.34799999999996</v>
      </c>
    </row>
    <row r="644" spans="1:22" x14ac:dyDescent="0.3">
      <c r="A644">
        <v>1002944</v>
      </c>
      <c r="B644" t="s">
        <v>3818</v>
      </c>
      <c r="C644" t="s">
        <v>3819</v>
      </c>
      <c r="D644" t="s">
        <v>3820</v>
      </c>
      <c r="E644" t="s">
        <v>1487</v>
      </c>
      <c r="F644" t="s">
        <v>3821</v>
      </c>
      <c r="H644" t="s">
        <v>3822</v>
      </c>
      <c r="I644" s="23">
        <v>39.369138999999997</v>
      </c>
      <c r="J644" s="23">
        <v>-108.06328999999999</v>
      </c>
      <c r="K644">
        <v>213112</v>
      </c>
      <c r="L644" t="s">
        <v>28</v>
      </c>
      <c r="M644" t="s">
        <v>102</v>
      </c>
      <c r="R644" s="49">
        <v>16342.188</v>
      </c>
      <c r="S644" s="49">
        <v>18718.68</v>
      </c>
      <c r="T644" s="49">
        <v>22481.116000000002</v>
      </c>
      <c r="U644" s="49">
        <v>35853.163999999997</v>
      </c>
      <c r="V644" s="49">
        <v>22843.440999999999</v>
      </c>
    </row>
    <row r="645" spans="1:22" x14ac:dyDescent="0.3">
      <c r="A645">
        <v>1002943</v>
      </c>
      <c r="B645" t="s">
        <v>3823</v>
      </c>
      <c r="C645" t="s">
        <v>3824</v>
      </c>
      <c r="D645" t="s">
        <v>3825</v>
      </c>
      <c r="E645" t="s">
        <v>1487</v>
      </c>
      <c r="F645" t="s">
        <v>3821</v>
      </c>
      <c r="H645" t="s">
        <v>3826</v>
      </c>
      <c r="I645" s="23">
        <v>39.487296999999998</v>
      </c>
      <c r="J645" s="23">
        <v>-108.111356</v>
      </c>
      <c r="K645">
        <v>211130</v>
      </c>
      <c r="L645" t="s">
        <v>1135</v>
      </c>
      <c r="M645" t="s">
        <v>1136</v>
      </c>
      <c r="N645" s="49">
        <v>250013.75599999999</v>
      </c>
      <c r="O645" s="49">
        <v>259326.38200000001</v>
      </c>
      <c r="P645" s="49">
        <v>271082.18199999997</v>
      </c>
      <c r="Q645" s="49">
        <v>341040.61800000002</v>
      </c>
      <c r="R645" s="49">
        <v>377572.24200000003</v>
      </c>
      <c r="S645" s="49">
        <v>393036.114</v>
      </c>
      <c r="T645" s="49">
        <v>383907.74</v>
      </c>
      <c r="U645" s="49">
        <v>368333.52600000001</v>
      </c>
      <c r="V645" s="49">
        <v>521101.70600000001</v>
      </c>
    </row>
    <row r="646" spans="1:22" x14ac:dyDescent="0.3">
      <c r="A646">
        <v>1005395</v>
      </c>
      <c r="B646" t="s">
        <v>3827</v>
      </c>
      <c r="C646" t="s">
        <v>3828</v>
      </c>
      <c r="D646" t="s">
        <v>3829</v>
      </c>
      <c r="E646" t="s">
        <v>1370</v>
      </c>
      <c r="F646" t="s">
        <v>3830</v>
      </c>
      <c r="G646" t="s">
        <v>3831</v>
      </c>
      <c r="H646" t="s">
        <v>1372</v>
      </c>
      <c r="I646" s="23">
        <v>71.292071000000007</v>
      </c>
      <c r="J646" s="23">
        <v>-156.77847</v>
      </c>
      <c r="K646">
        <v>221112</v>
      </c>
      <c r="L646" t="s">
        <v>28</v>
      </c>
      <c r="M646" t="s">
        <v>336</v>
      </c>
      <c r="N646" s="49">
        <v>42777.088000000003</v>
      </c>
      <c r="O646" s="49">
        <v>43454.688000000002</v>
      </c>
      <c r="P646" s="49">
        <v>43774.883999999998</v>
      </c>
      <c r="Q646" s="49">
        <v>43584.288</v>
      </c>
      <c r="R646" s="49">
        <v>43586.284</v>
      </c>
      <c r="S646" s="49">
        <v>43785.732000000004</v>
      </c>
      <c r="T646" s="49">
        <v>43545.58</v>
      </c>
      <c r="U646" s="49">
        <v>43405.735999999997</v>
      </c>
      <c r="V646" s="49">
        <v>42772.292000000001</v>
      </c>
    </row>
    <row r="647" spans="1:22" x14ac:dyDescent="0.3">
      <c r="A647">
        <v>1004406</v>
      </c>
      <c r="B647" t="s">
        <v>3832</v>
      </c>
      <c r="C647" t="s">
        <v>3833</v>
      </c>
      <c r="D647" t="s">
        <v>3834</v>
      </c>
      <c r="E647" t="s">
        <v>323</v>
      </c>
      <c r="F647" t="s">
        <v>3835</v>
      </c>
      <c r="G647" t="s">
        <v>3836</v>
      </c>
      <c r="H647" t="s">
        <v>3837</v>
      </c>
      <c r="I647" s="23">
        <v>34.837221999999997</v>
      </c>
      <c r="J647" s="23">
        <v>-117.017655</v>
      </c>
      <c r="K647">
        <v>562212</v>
      </c>
      <c r="L647" t="s">
        <v>355</v>
      </c>
      <c r="M647" t="s">
        <v>307</v>
      </c>
      <c r="N647" s="49">
        <v>41725.25</v>
      </c>
      <c r="O647" s="49">
        <v>14459.75</v>
      </c>
      <c r="P647" s="49">
        <v>23104.5</v>
      </c>
      <c r="Q647" s="49">
        <v>15616</v>
      </c>
      <c r="R647" s="49">
        <v>63017.75</v>
      </c>
      <c r="S647" s="49">
        <v>14013.25</v>
      </c>
      <c r="T647" s="49">
        <v>14057.5</v>
      </c>
      <c r="U647" s="49">
        <v>42713.75</v>
      </c>
      <c r="V647" s="49">
        <v>45477</v>
      </c>
    </row>
    <row r="648" spans="1:22" x14ac:dyDescent="0.3">
      <c r="A648">
        <v>1002168</v>
      </c>
      <c r="B648" t="s">
        <v>3838</v>
      </c>
      <c r="C648" t="s">
        <v>3839</v>
      </c>
      <c r="D648" t="s">
        <v>1612</v>
      </c>
      <c r="E648" t="s">
        <v>491</v>
      </c>
      <c r="F648" t="s">
        <v>3840</v>
      </c>
      <c r="G648" t="s">
        <v>3841</v>
      </c>
      <c r="H648" t="s">
        <v>3842</v>
      </c>
      <c r="I648" s="23">
        <v>39.228299999999997</v>
      </c>
      <c r="J648" s="23">
        <v>-85.800899999999999</v>
      </c>
      <c r="K648">
        <v>562212</v>
      </c>
      <c r="L648" t="s">
        <v>51</v>
      </c>
      <c r="M648" t="s">
        <v>307</v>
      </c>
      <c r="N648" s="49">
        <v>21403.75</v>
      </c>
      <c r="O648" s="49">
        <v>22659.25</v>
      </c>
      <c r="P648" s="49">
        <v>23988.5</v>
      </c>
      <c r="Q648" s="49">
        <v>25395.5</v>
      </c>
      <c r="R648" s="49">
        <v>26885</v>
      </c>
      <c r="S648" s="49">
        <v>28462</v>
      </c>
      <c r="T648" s="49">
        <v>30131.5</v>
      </c>
      <c r="U648" s="49">
        <v>31899</v>
      </c>
      <c r="V648" s="49">
        <v>33770</v>
      </c>
    </row>
    <row r="649" spans="1:22" x14ac:dyDescent="0.3">
      <c r="A649">
        <v>1002167</v>
      </c>
      <c r="B649" t="s">
        <v>3843</v>
      </c>
      <c r="C649" t="s">
        <v>3844</v>
      </c>
      <c r="D649" t="s">
        <v>1612</v>
      </c>
      <c r="E649" t="s">
        <v>491</v>
      </c>
      <c r="F649" t="s">
        <v>3840</v>
      </c>
      <c r="G649" t="s">
        <v>3845</v>
      </c>
      <c r="H649" t="s">
        <v>3842</v>
      </c>
      <c r="I649" s="23">
        <v>39.134760999999997</v>
      </c>
      <c r="J649" s="23">
        <v>-85.933430000000001</v>
      </c>
      <c r="K649">
        <v>562212</v>
      </c>
      <c r="L649" t="s">
        <v>355</v>
      </c>
      <c r="M649" t="s">
        <v>307</v>
      </c>
      <c r="N649" s="49">
        <v>70408.3</v>
      </c>
      <c r="O649" s="49">
        <v>68515.8</v>
      </c>
      <c r="P649" s="49">
        <v>66697.399999999994</v>
      </c>
      <c r="Q649" s="49">
        <v>64132.65</v>
      </c>
      <c r="R649" s="49">
        <v>61641.2</v>
      </c>
      <c r="S649" s="49">
        <v>59385.75</v>
      </c>
      <c r="T649" s="49">
        <v>56758.25</v>
      </c>
      <c r="U649" s="49">
        <v>52797.95</v>
      </c>
      <c r="V649" s="49">
        <v>49196.3</v>
      </c>
    </row>
    <row r="650" spans="1:22" x14ac:dyDescent="0.3">
      <c r="A650">
        <v>1002401</v>
      </c>
      <c r="B650" t="s">
        <v>3846</v>
      </c>
      <c r="C650" t="s">
        <v>3847</v>
      </c>
      <c r="D650" t="s">
        <v>3848</v>
      </c>
      <c r="E650" t="s">
        <v>542</v>
      </c>
      <c r="F650" t="s">
        <v>3849</v>
      </c>
      <c r="G650" t="s">
        <v>3850</v>
      </c>
      <c r="H650" t="s">
        <v>3851</v>
      </c>
      <c r="I650" s="23">
        <v>38.408200000000001</v>
      </c>
      <c r="J650" s="23">
        <v>-98.705399999999997</v>
      </c>
      <c r="K650">
        <v>562212</v>
      </c>
      <c r="L650" t="s">
        <v>355</v>
      </c>
      <c r="M650" t="s">
        <v>307</v>
      </c>
      <c r="N650" s="49">
        <v>36667.449999999997</v>
      </c>
      <c r="O650" s="49">
        <v>36498.199999999997</v>
      </c>
      <c r="P650" s="49">
        <v>35684.85</v>
      </c>
      <c r="Q650" s="49">
        <v>35191.699999999997</v>
      </c>
      <c r="R650" s="49">
        <v>34593.5</v>
      </c>
      <c r="S650" s="49">
        <v>33781.65</v>
      </c>
      <c r="T650" s="49">
        <v>32959</v>
      </c>
      <c r="U650" s="49">
        <v>32785.550000000003</v>
      </c>
      <c r="V650" s="49">
        <v>32022.15</v>
      </c>
    </row>
    <row r="651" spans="1:22" x14ac:dyDescent="0.3">
      <c r="A651">
        <v>1006619</v>
      </c>
      <c r="B651" t="s">
        <v>3852</v>
      </c>
      <c r="C651" t="s">
        <v>3853</v>
      </c>
      <c r="D651" t="s">
        <v>1656</v>
      </c>
      <c r="E651" t="s">
        <v>690</v>
      </c>
      <c r="F651" t="s">
        <v>1657</v>
      </c>
      <c r="G651" t="s">
        <v>3854</v>
      </c>
      <c r="H651" t="s">
        <v>3855</v>
      </c>
      <c r="I651" s="23">
        <v>34.157781100000001</v>
      </c>
      <c r="J651" s="23">
        <v>-84.877639200000004</v>
      </c>
      <c r="K651">
        <v>562212</v>
      </c>
      <c r="L651" t="s">
        <v>51</v>
      </c>
      <c r="M651" t="s">
        <v>307</v>
      </c>
      <c r="S651" s="49">
        <v>14506</v>
      </c>
      <c r="T651" s="49">
        <v>16632.5</v>
      </c>
      <c r="U651" s="49">
        <v>0</v>
      </c>
      <c r="V651" s="49">
        <v>15336</v>
      </c>
    </row>
    <row r="652" spans="1:22" x14ac:dyDescent="0.3">
      <c r="A652">
        <v>1005850</v>
      </c>
      <c r="B652" t="s">
        <v>3856</v>
      </c>
      <c r="C652" t="s">
        <v>3857</v>
      </c>
      <c r="D652" t="s">
        <v>2133</v>
      </c>
      <c r="E652" t="s">
        <v>303</v>
      </c>
      <c r="F652" t="s">
        <v>3858</v>
      </c>
      <c r="G652" t="s">
        <v>3859</v>
      </c>
      <c r="H652" t="s">
        <v>536</v>
      </c>
      <c r="I652" s="23">
        <v>29.971388999999999</v>
      </c>
      <c r="J652" s="23">
        <v>-94.053332999999995</v>
      </c>
      <c r="K652">
        <v>325320</v>
      </c>
      <c r="L652" t="s">
        <v>28</v>
      </c>
      <c r="M652" t="s">
        <v>530</v>
      </c>
      <c r="N652" s="49">
        <v>50492.86</v>
      </c>
      <c r="O652" s="49">
        <v>68881.740000000005</v>
      </c>
      <c r="P652" s="49">
        <v>54138.343999999997</v>
      </c>
      <c r="Q652" s="49">
        <v>45570.928</v>
      </c>
      <c r="R652" s="49">
        <v>52968.2</v>
      </c>
      <c r="S652" s="49">
        <v>65079.303999999996</v>
      </c>
      <c r="T652" s="49">
        <v>55173.491999999998</v>
      </c>
      <c r="U652" s="49">
        <v>59501.576000000001</v>
      </c>
      <c r="V652" s="49">
        <v>54483.343999999997</v>
      </c>
    </row>
    <row r="653" spans="1:22" x14ac:dyDescent="0.3">
      <c r="A653">
        <v>1004208</v>
      </c>
      <c r="B653" t="s">
        <v>3860</v>
      </c>
      <c r="C653" t="s">
        <v>3861</v>
      </c>
      <c r="D653" t="s">
        <v>990</v>
      </c>
      <c r="E653" t="s">
        <v>583</v>
      </c>
      <c r="F653" t="s">
        <v>991</v>
      </c>
      <c r="G653" t="s">
        <v>3862</v>
      </c>
      <c r="H653" t="s">
        <v>993</v>
      </c>
      <c r="I653" s="23">
        <v>30.197900000000001</v>
      </c>
      <c r="J653" s="23">
        <v>-91.003500000000003</v>
      </c>
      <c r="K653">
        <v>325199</v>
      </c>
      <c r="L653" t="s">
        <v>2196</v>
      </c>
      <c r="M653" t="s">
        <v>530</v>
      </c>
      <c r="N653" s="49">
        <v>787788.60400000005</v>
      </c>
      <c r="O653" s="49">
        <v>816927.97199999995</v>
      </c>
      <c r="P653" s="49">
        <v>827368.15</v>
      </c>
      <c r="Q653" s="49">
        <v>806053.6</v>
      </c>
      <c r="R653" s="49">
        <v>803687.9</v>
      </c>
      <c r="S653" s="49">
        <v>823240.2</v>
      </c>
      <c r="T653" s="49">
        <v>773605.15800000005</v>
      </c>
      <c r="U653" s="49">
        <v>682292.60400000005</v>
      </c>
      <c r="V653" s="49">
        <v>748810.16799999995</v>
      </c>
    </row>
    <row r="654" spans="1:22" x14ac:dyDescent="0.3">
      <c r="A654">
        <v>1002613</v>
      </c>
      <c r="B654" t="s">
        <v>3863</v>
      </c>
      <c r="C654" t="s">
        <v>3864</v>
      </c>
      <c r="D654" t="s">
        <v>825</v>
      </c>
      <c r="E654" t="s">
        <v>303</v>
      </c>
      <c r="F654" t="s">
        <v>3865</v>
      </c>
      <c r="G654" t="s">
        <v>3866</v>
      </c>
      <c r="H654" t="s">
        <v>483</v>
      </c>
      <c r="I654" s="23">
        <v>29.731639000000001</v>
      </c>
      <c r="J654" s="23">
        <v>-95.152083000000005</v>
      </c>
      <c r="K654">
        <v>325110</v>
      </c>
      <c r="L654" t="s">
        <v>28</v>
      </c>
      <c r="M654" t="s">
        <v>530</v>
      </c>
      <c r="N654" s="49">
        <v>58773.027999999998</v>
      </c>
      <c r="O654" s="49">
        <v>65184.603999999999</v>
      </c>
      <c r="P654" s="49">
        <v>65455.203999999998</v>
      </c>
      <c r="Q654" s="49">
        <v>3180.788</v>
      </c>
      <c r="R654" s="49">
        <v>66786.648000000001</v>
      </c>
      <c r="S654" s="49">
        <v>90594.76</v>
      </c>
      <c r="T654" s="49">
        <v>91858.203999999998</v>
      </c>
      <c r="U654" s="49">
        <v>121733.092</v>
      </c>
      <c r="V654" s="49">
        <v>104048.008</v>
      </c>
    </row>
    <row r="655" spans="1:22" x14ac:dyDescent="0.3">
      <c r="A655">
        <v>1007885</v>
      </c>
      <c r="B655" t="s">
        <v>3867</v>
      </c>
      <c r="C655" t="s">
        <v>3868</v>
      </c>
      <c r="D655" t="s">
        <v>3869</v>
      </c>
      <c r="E655" t="s">
        <v>690</v>
      </c>
      <c r="F655" t="s">
        <v>3870</v>
      </c>
      <c r="G655" t="s">
        <v>3871</v>
      </c>
      <c r="H655" t="s">
        <v>3872</v>
      </c>
      <c r="I655" s="23">
        <v>30.738054999999999</v>
      </c>
      <c r="J655" s="23">
        <v>-84.493939999999995</v>
      </c>
      <c r="K655">
        <v>327992</v>
      </c>
      <c r="L655" t="s">
        <v>28</v>
      </c>
      <c r="M655" t="s">
        <v>376</v>
      </c>
      <c r="N655" s="49">
        <v>102370.564</v>
      </c>
      <c r="O655" s="49">
        <v>114976.504</v>
      </c>
      <c r="P655" s="49">
        <v>96814.182000000001</v>
      </c>
      <c r="Q655" s="49">
        <v>101806.516</v>
      </c>
      <c r="R655" s="49">
        <v>98652.97</v>
      </c>
      <c r="S655" s="49">
        <v>98272.614000000001</v>
      </c>
      <c r="T655" s="49">
        <v>102977.50599999999</v>
      </c>
      <c r="U655" s="49">
        <v>88842.001999999993</v>
      </c>
      <c r="V655" s="49">
        <v>99936.157999999996</v>
      </c>
    </row>
    <row r="656" spans="1:22" x14ac:dyDescent="0.3">
      <c r="A656">
        <v>1002622</v>
      </c>
      <c r="B656" t="s">
        <v>3873</v>
      </c>
      <c r="C656" t="s">
        <v>3874</v>
      </c>
      <c r="D656" t="s">
        <v>3875</v>
      </c>
      <c r="E656" t="s">
        <v>690</v>
      </c>
      <c r="F656" t="s">
        <v>3876</v>
      </c>
      <c r="G656" t="s">
        <v>3877</v>
      </c>
      <c r="H656" t="s">
        <v>1990</v>
      </c>
      <c r="I656" s="23">
        <v>32.078611000000002</v>
      </c>
      <c r="J656" s="23">
        <v>-81.054444000000004</v>
      </c>
      <c r="K656">
        <v>327992</v>
      </c>
      <c r="L656" t="s">
        <v>28</v>
      </c>
      <c r="M656" t="s">
        <v>376</v>
      </c>
      <c r="N656" s="49">
        <v>49238.764000000003</v>
      </c>
      <c r="O656" s="49">
        <v>57247.883999999998</v>
      </c>
      <c r="P656" s="49">
        <v>49064.116000000002</v>
      </c>
      <c r="Q656" s="49">
        <v>56432.188000000002</v>
      </c>
      <c r="R656" s="49">
        <v>51764.856</v>
      </c>
      <c r="S656" s="49">
        <v>56423.088000000003</v>
      </c>
      <c r="T656" s="49">
        <v>56017.64</v>
      </c>
      <c r="U656" s="49">
        <v>52152.904000000002</v>
      </c>
      <c r="V656" s="49">
        <v>48044.667999999998</v>
      </c>
    </row>
    <row r="657" spans="1:22" x14ac:dyDescent="0.3">
      <c r="A657">
        <v>1003551</v>
      </c>
      <c r="B657" t="s">
        <v>3878</v>
      </c>
      <c r="C657" t="s">
        <v>3879</v>
      </c>
      <c r="D657" t="s">
        <v>3880</v>
      </c>
      <c r="E657" t="s">
        <v>386</v>
      </c>
      <c r="F657" t="s">
        <v>3881</v>
      </c>
      <c r="G657" t="s">
        <v>3882</v>
      </c>
      <c r="H657" t="s">
        <v>416</v>
      </c>
      <c r="I657" s="23">
        <v>31.279</v>
      </c>
      <c r="J657" s="23">
        <v>-87.995500000000007</v>
      </c>
      <c r="K657">
        <v>325199</v>
      </c>
      <c r="L657" t="s">
        <v>28</v>
      </c>
      <c r="M657" t="s">
        <v>530</v>
      </c>
      <c r="N657" s="49">
        <v>65375.004000000001</v>
      </c>
      <c r="O657" s="49">
        <v>75975.063999999998</v>
      </c>
      <c r="P657" s="49">
        <v>70269.440000000002</v>
      </c>
      <c r="Q657" s="49">
        <v>68573.892000000007</v>
      </c>
      <c r="R657" s="49">
        <v>71653.78</v>
      </c>
      <c r="S657" s="49">
        <v>67165.847999999998</v>
      </c>
      <c r="T657" s="49">
        <v>63004.512000000002</v>
      </c>
      <c r="U657" s="49">
        <v>75438.216</v>
      </c>
      <c r="V657" s="49">
        <v>88792.415999999997</v>
      </c>
    </row>
    <row r="658" spans="1:22" x14ac:dyDescent="0.3">
      <c r="A658">
        <v>1000017</v>
      </c>
      <c r="B658" t="s">
        <v>3883</v>
      </c>
      <c r="C658" t="s">
        <v>3879</v>
      </c>
      <c r="D658" t="s">
        <v>3884</v>
      </c>
      <c r="E658" t="s">
        <v>435</v>
      </c>
      <c r="F658" t="s">
        <v>3885</v>
      </c>
      <c r="G658" t="s">
        <v>3886</v>
      </c>
      <c r="H658" t="s">
        <v>389</v>
      </c>
      <c r="I658" s="23">
        <v>39.834117999999997</v>
      </c>
      <c r="J658" s="23">
        <v>-91.436790999999999</v>
      </c>
      <c r="K658">
        <v>325320</v>
      </c>
      <c r="L658" t="s">
        <v>28</v>
      </c>
      <c r="M658" t="s">
        <v>530</v>
      </c>
      <c r="N658" s="49">
        <v>138548.92800000001</v>
      </c>
      <c r="O658" s="49">
        <v>133144.948</v>
      </c>
      <c r="P658" s="49">
        <v>143256.11199999999</v>
      </c>
      <c r="Q658" s="49">
        <v>134156.71400000001</v>
      </c>
      <c r="R658" s="49">
        <v>152882.796</v>
      </c>
      <c r="S658" s="49">
        <v>162938.45000000001</v>
      </c>
      <c r="T658" s="49">
        <v>166771.508</v>
      </c>
      <c r="U658" s="49">
        <v>141965.69200000001</v>
      </c>
      <c r="V658" s="49">
        <v>142755.14799999999</v>
      </c>
    </row>
    <row r="659" spans="1:22" x14ac:dyDescent="0.3">
      <c r="A659">
        <v>1005378</v>
      </c>
      <c r="B659" t="s">
        <v>3887</v>
      </c>
      <c r="C659" t="s">
        <v>3888</v>
      </c>
      <c r="D659" t="s">
        <v>3889</v>
      </c>
      <c r="E659" t="s">
        <v>3890</v>
      </c>
      <c r="F659" t="s">
        <v>3891</v>
      </c>
      <c r="G659" t="s">
        <v>3892</v>
      </c>
      <c r="H659" t="s">
        <v>3893</v>
      </c>
      <c r="I659" s="23">
        <v>39.71161</v>
      </c>
      <c r="J659" s="23">
        <v>-75.609059999999999</v>
      </c>
      <c r="K659">
        <v>325130</v>
      </c>
      <c r="L659" t="s">
        <v>28</v>
      </c>
      <c r="M659" t="s">
        <v>530</v>
      </c>
      <c r="N659" s="49">
        <v>31850.58</v>
      </c>
      <c r="O659" s="49">
        <v>31217.031999999999</v>
      </c>
      <c r="P659" s="49">
        <v>32515.175999999999</v>
      </c>
      <c r="Q659" s="49">
        <v>34686.82</v>
      </c>
      <c r="R659" s="49">
        <v>33885.072</v>
      </c>
      <c r="S659" s="49">
        <v>33491.923999999999</v>
      </c>
      <c r="T659" s="49">
        <v>29948.788</v>
      </c>
      <c r="U659" s="49">
        <v>26908.948</v>
      </c>
      <c r="V659" s="49">
        <v>31419.031999999999</v>
      </c>
    </row>
    <row r="660" spans="1:22" x14ac:dyDescent="0.3">
      <c r="A660">
        <v>1003325</v>
      </c>
      <c r="B660" t="s">
        <v>3894</v>
      </c>
      <c r="C660" t="s">
        <v>3888</v>
      </c>
      <c r="D660" t="s">
        <v>3895</v>
      </c>
      <c r="E660" t="s">
        <v>690</v>
      </c>
      <c r="F660" t="s">
        <v>3896</v>
      </c>
      <c r="G660" t="s">
        <v>3897</v>
      </c>
      <c r="H660" t="s">
        <v>3898</v>
      </c>
      <c r="I660" s="23">
        <v>32.852744999999999</v>
      </c>
      <c r="J660" s="23">
        <v>-83.232552999999996</v>
      </c>
      <c r="K660">
        <v>212324</v>
      </c>
      <c r="L660" t="s">
        <v>28</v>
      </c>
      <c r="M660" t="s">
        <v>315</v>
      </c>
      <c r="N660" s="49">
        <v>194976.016</v>
      </c>
      <c r="O660" s="49">
        <v>198667.152</v>
      </c>
      <c r="P660" s="49">
        <v>194956.016</v>
      </c>
      <c r="Q660" s="49">
        <v>221187.568</v>
      </c>
      <c r="R660" s="49">
        <v>261248.71599999999</v>
      </c>
      <c r="S660" s="49">
        <v>277014.66800000001</v>
      </c>
      <c r="T660" s="49">
        <v>270549.88</v>
      </c>
      <c r="U660" s="49">
        <v>241022.592</v>
      </c>
      <c r="V660" s="49">
        <v>251347.99400000001</v>
      </c>
    </row>
    <row r="661" spans="1:22" x14ac:dyDescent="0.3">
      <c r="A661">
        <v>1006829</v>
      </c>
      <c r="B661" t="s">
        <v>3899</v>
      </c>
      <c r="C661" t="s">
        <v>3888</v>
      </c>
      <c r="D661" t="s">
        <v>3900</v>
      </c>
      <c r="E661" t="s">
        <v>690</v>
      </c>
      <c r="F661" t="s">
        <v>3901</v>
      </c>
      <c r="G661" t="s">
        <v>3902</v>
      </c>
      <c r="H661" t="s">
        <v>3898</v>
      </c>
      <c r="I661" s="23">
        <v>32.890393000000003</v>
      </c>
      <c r="J661" s="23">
        <v>-83.344944999999996</v>
      </c>
      <c r="K661">
        <v>212324</v>
      </c>
      <c r="L661" t="s">
        <v>28</v>
      </c>
      <c r="M661" t="s">
        <v>315</v>
      </c>
      <c r="N661" s="49">
        <v>47172.671999999999</v>
      </c>
      <c r="O661" s="49">
        <v>47818.12</v>
      </c>
      <c r="P661" s="49">
        <v>48225.267999999996</v>
      </c>
      <c r="Q661" s="49">
        <v>49674.911999999997</v>
      </c>
      <c r="R661" s="49">
        <v>47888.32</v>
      </c>
      <c r="S661" s="49">
        <v>50042.612000000001</v>
      </c>
      <c r="T661" s="49">
        <v>51372.256000000001</v>
      </c>
      <c r="U661" s="49">
        <v>49710.712</v>
      </c>
      <c r="V661" s="49">
        <v>47997.72</v>
      </c>
    </row>
    <row r="662" spans="1:22" x14ac:dyDescent="0.3">
      <c r="A662">
        <v>1000356</v>
      </c>
      <c r="B662" t="s">
        <v>3903</v>
      </c>
      <c r="C662" t="s">
        <v>3888</v>
      </c>
      <c r="D662" t="s">
        <v>3904</v>
      </c>
      <c r="E662" t="s">
        <v>351</v>
      </c>
      <c r="F662" t="s">
        <v>3905</v>
      </c>
      <c r="G662" t="s">
        <v>3906</v>
      </c>
      <c r="H662" t="s">
        <v>3907</v>
      </c>
      <c r="I662" s="23">
        <v>41.085541999999997</v>
      </c>
      <c r="J662" s="23">
        <v>-87.880542000000005</v>
      </c>
      <c r="K662">
        <v>325613</v>
      </c>
      <c r="L662" t="s">
        <v>28</v>
      </c>
      <c r="M662" t="s">
        <v>530</v>
      </c>
      <c r="N662" s="49">
        <v>33149.775999999998</v>
      </c>
      <c r="O662" s="49">
        <v>31121.531999999999</v>
      </c>
      <c r="P662" s="49">
        <v>30454.831999999999</v>
      </c>
      <c r="Q662" s="49">
        <v>37865.101999999999</v>
      </c>
      <c r="R662" s="49">
        <v>50834.953999999998</v>
      </c>
      <c r="S662" s="49">
        <v>56573.631999999998</v>
      </c>
      <c r="T662" s="49">
        <v>54784.144</v>
      </c>
      <c r="U662" s="49">
        <v>52116.303999999996</v>
      </c>
      <c r="V662" s="49">
        <v>52512.4</v>
      </c>
    </row>
    <row r="663" spans="1:22" x14ac:dyDescent="0.3">
      <c r="A663">
        <v>1001934</v>
      </c>
      <c r="B663" t="s">
        <v>3908</v>
      </c>
      <c r="C663" t="s">
        <v>3909</v>
      </c>
      <c r="D663" t="s">
        <v>972</v>
      </c>
      <c r="E663" t="s">
        <v>303</v>
      </c>
      <c r="F663" t="s">
        <v>973</v>
      </c>
      <c r="G663" t="s">
        <v>3910</v>
      </c>
      <c r="H663" t="s">
        <v>975</v>
      </c>
      <c r="I663" s="23">
        <v>29.002075000000001</v>
      </c>
      <c r="J663" s="23">
        <v>-95.399777</v>
      </c>
      <c r="K663">
        <v>325199</v>
      </c>
      <c r="L663" t="s">
        <v>28</v>
      </c>
      <c r="M663" t="s">
        <v>530</v>
      </c>
      <c r="N663" s="49">
        <v>690139.11199999996</v>
      </c>
      <c r="O663" s="49">
        <v>665142.71200000006</v>
      </c>
      <c r="P663" s="49">
        <v>718337.79200000002</v>
      </c>
      <c r="Q663" s="49">
        <v>720070.36399999994</v>
      </c>
      <c r="R663" s="49">
        <v>688789.34</v>
      </c>
      <c r="S663" s="49">
        <v>662305.70400000003</v>
      </c>
      <c r="T663" s="49">
        <v>656764.21200000006</v>
      </c>
      <c r="U663" s="49">
        <v>678228.65599999996</v>
      </c>
      <c r="V663" s="49">
        <v>645498.74</v>
      </c>
    </row>
    <row r="664" spans="1:22" x14ac:dyDescent="0.3">
      <c r="A664">
        <v>1006543</v>
      </c>
      <c r="B664" t="s">
        <v>3911</v>
      </c>
      <c r="C664" t="s">
        <v>3912</v>
      </c>
      <c r="D664" t="s">
        <v>3913</v>
      </c>
      <c r="E664" t="s">
        <v>303</v>
      </c>
      <c r="F664" t="s">
        <v>3914</v>
      </c>
      <c r="G664" t="s">
        <v>3915</v>
      </c>
      <c r="H664" t="s">
        <v>536</v>
      </c>
      <c r="I664" s="23">
        <v>29.951649</v>
      </c>
      <c r="J664" s="23">
        <v>-93.887271999999996</v>
      </c>
      <c r="K664">
        <v>325110</v>
      </c>
      <c r="L664" t="s">
        <v>2196</v>
      </c>
      <c r="M664" t="s">
        <v>530</v>
      </c>
      <c r="N664" s="49">
        <v>1454957.2760000001</v>
      </c>
      <c r="O664" s="49">
        <v>1631242.344</v>
      </c>
      <c r="P664" s="49">
        <v>1669251.858</v>
      </c>
      <c r="Q664" s="49">
        <v>1669559.584</v>
      </c>
      <c r="R664" s="49">
        <v>1722783.9720000001</v>
      </c>
      <c r="S664" s="49">
        <v>1713601.56</v>
      </c>
      <c r="T664" s="49">
        <v>1683111.004</v>
      </c>
      <c r="U664" s="49">
        <v>1510815.378</v>
      </c>
      <c r="V664" s="49">
        <v>1709040.078</v>
      </c>
    </row>
    <row r="665" spans="1:22" x14ac:dyDescent="0.3">
      <c r="A665">
        <v>1004740</v>
      </c>
      <c r="B665" t="s">
        <v>3916</v>
      </c>
      <c r="C665" t="s">
        <v>3917</v>
      </c>
      <c r="D665" t="s">
        <v>3918</v>
      </c>
      <c r="E665" t="s">
        <v>1388</v>
      </c>
      <c r="F665" t="s">
        <v>3919</v>
      </c>
      <c r="G665" t="s">
        <v>3920</v>
      </c>
      <c r="H665" t="s">
        <v>3921</v>
      </c>
      <c r="I665" s="23">
        <v>43.201211000000001</v>
      </c>
      <c r="J665" s="23">
        <v>-112.38243300000001</v>
      </c>
      <c r="K665">
        <v>115114</v>
      </c>
      <c r="L665" t="s">
        <v>28</v>
      </c>
      <c r="M665" t="s">
        <v>315</v>
      </c>
      <c r="N665" s="49">
        <v>57850.232000000004</v>
      </c>
      <c r="O665" s="49">
        <v>60922.22</v>
      </c>
      <c r="P665" s="49">
        <v>60915.92</v>
      </c>
      <c r="Q665" s="49">
        <v>58362.68</v>
      </c>
      <c r="R665" s="49">
        <v>53721.548000000003</v>
      </c>
      <c r="S665" s="49">
        <v>47484.171999999999</v>
      </c>
      <c r="T665" s="49">
        <v>51088.408000000003</v>
      </c>
      <c r="U665" s="49">
        <v>48187.667999999998</v>
      </c>
      <c r="V665" s="49">
        <v>45211.68</v>
      </c>
    </row>
    <row r="666" spans="1:22" x14ac:dyDescent="0.3">
      <c r="A666">
        <v>1006355</v>
      </c>
      <c r="B666" t="s">
        <v>3922</v>
      </c>
      <c r="C666" t="s">
        <v>3917</v>
      </c>
      <c r="D666" t="s">
        <v>3923</v>
      </c>
      <c r="E666" t="s">
        <v>1388</v>
      </c>
      <c r="F666" t="s">
        <v>3924</v>
      </c>
      <c r="G666" t="s">
        <v>3925</v>
      </c>
      <c r="H666" t="s">
        <v>3921</v>
      </c>
      <c r="I666" s="23">
        <v>43.375230000000002</v>
      </c>
      <c r="J666" s="23">
        <v>-112.127612</v>
      </c>
      <c r="K666">
        <v>311423</v>
      </c>
      <c r="L666" t="s">
        <v>28</v>
      </c>
      <c r="M666" t="s">
        <v>315</v>
      </c>
      <c r="N666" s="49">
        <v>26817.3</v>
      </c>
      <c r="O666" s="49">
        <v>31298.232</v>
      </c>
      <c r="P666" s="49">
        <v>29504.588</v>
      </c>
      <c r="Q666" s="49">
        <v>24439.907999999999</v>
      </c>
      <c r="R666" s="49">
        <v>29252.14</v>
      </c>
      <c r="S666" s="49">
        <v>25857.452000000001</v>
      </c>
      <c r="T666" s="49">
        <v>28721.9</v>
      </c>
      <c r="U666" s="49">
        <v>21031.52</v>
      </c>
      <c r="V666" s="49">
        <v>21952.268</v>
      </c>
    </row>
    <row r="667" spans="1:22" x14ac:dyDescent="0.3">
      <c r="A667">
        <v>1002766</v>
      </c>
      <c r="B667" t="s">
        <v>3926</v>
      </c>
      <c r="C667" t="s">
        <v>3927</v>
      </c>
      <c r="D667" t="s">
        <v>3928</v>
      </c>
      <c r="E667" t="s">
        <v>3929</v>
      </c>
      <c r="F667" t="s">
        <v>3930</v>
      </c>
      <c r="G667" t="s">
        <v>3931</v>
      </c>
      <c r="H667" t="s">
        <v>3932</v>
      </c>
      <c r="I667" s="23">
        <v>43.94</v>
      </c>
      <c r="J667" s="23">
        <v>-69.819999999999993</v>
      </c>
      <c r="K667">
        <v>562212</v>
      </c>
      <c r="L667" t="s">
        <v>355</v>
      </c>
      <c r="M667" t="s">
        <v>307</v>
      </c>
      <c r="S667" s="49">
        <v>14374.2</v>
      </c>
      <c r="T667" s="49">
        <v>13040.8</v>
      </c>
      <c r="U667" s="49">
        <v>15858.7</v>
      </c>
      <c r="V667" s="49">
        <v>14310.9</v>
      </c>
    </row>
    <row r="668" spans="1:22" x14ac:dyDescent="0.3">
      <c r="A668">
        <v>1002639</v>
      </c>
      <c r="B668" t="s">
        <v>3933</v>
      </c>
      <c r="C668" t="s">
        <v>3934</v>
      </c>
      <c r="D668" t="s">
        <v>3935</v>
      </c>
      <c r="E668" t="s">
        <v>793</v>
      </c>
      <c r="F668" t="s">
        <v>3936</v>
      </c>
      <c r="G668" t="s">
        <v>3937</v>
      </c>
      <c r="H668" t="s">
        <v>3938</v>
      </c>
      <c r="I668" s="23">
        <v>38.622463000000003</v>
      </c>
      <c r="J668" s="23">
        <v>-78.586794999999995</v>
      </c>
      <c r="K668">
        <v>562212</v>
      </c>
      <c r="L668" t="s">
        <v>355</v>
      </c>
      <c r="M668" t="s">
        <v>307</v>
      </c>
      <c r="N668" s="49">
        <v>58458.15</v>
      </c>
      <c r="O668" s="49">
        <v>57847.25</v>
      </c>
      <c r="P668" s="49">
        <v>57258.05</v>
      </c>
      <c r="Q668" s="49">
        <v>56863.1</v>
      </c>
      <c r="R668" s="49">
        <v>56586.3</v>
      </c>
      <c r="S668" s="49">
        <v>56253.599999999999</v>
      </c>
      <c r="T668" s="49">
        <v>55820.45</v>
      </c>
      <c r="U668" s="49">
        <v>55481.8</v>
      </c>
      <c r="V668" s="49">
        <v>55034.9</v>
      </c>
    </row>
    <row r="669" spans="1:22" x14ac:dyDescent="0.3">
      <c r="A669">
        <v>1007735</v>
      </c>
      <c r="B669" t="s">
        <v>3939</v>
      </c>
      <c r="C669" t="s">
        <v>3940</v>
      </c>
      <c r="D669" t="s">
        <v>807</v>
      </c>
      <c r="E669" t="s">
        <v>526</v>
      </c>
      <c r="F669" t="s">
        <v>3941</v>
      </c>
      <c r="G669" t="s">
        <v>3942</v>
      </c>
      <c r="H669" t="s">
        <v>807</v>
      </c>
      <c r="I669" s="23">
        <v>17.963100000000001</v>
      </c>
      <c r="J669" s="23">
        <v>-66.150300000000001</v>
      </c>
      <c r="K669">
        <v>325412</v>
      </c>
      <c r="L669" t="s">
        <v>28</v>
      </c>
      <c r="M669" t="s">
        <v>530</v>
      </c>
      <c r="R669" s="49">
        <v>5116.0039999999999</v>
      </c>
      <c r="S669" s="49">
        <v>6025.15</v>
      </c>
      <c r="T669" s="49">
        <v>6625.8959999999997</v>
      </c>
      <c r="U669" s="49">
        <v>6086.902</v>
      </c>
      <c r="V669" s="49">
        <v>6573.9480000000003</v>
      </c>
    </row>
    <row r="670" spans="1:22" x14ac:dyDescent="0.3">
      <c r="A670">
        <v>1004618</v>
      </c>
      <c r="B670" t="s">
        <v>3943</v>
      </c>
      <c r="C670" t="s">
        <v>3944</v>
      </c>
      <c r="D670" t="s">
        <v>2104</v>
      </c>
      <c r="E670" t="s">
        <v>468</v>
      </c>
      <c r="F670" t="s">
        <v>3945</v>
      </c>
      <c r="G670" t="s">
        <v>3946</v>
      </c>
      <c r="H670" t="s">
        <v>2107</v>
      </c>
      <c r="I670" s="23">
        <v>30.265599999999999</v>
      </c>
      <c r="J670" s="23">
        <v>-85.5214</v>
      </c>
      <c r="K670">
        <v>562213</v>
      </c>
      <c r="L670" t="s">
        <v>28</v>
      </c>
      <c r="M670" t="s">
        <v>307</v>
      </c>
      <c r="N670" s="49">
        <v>33688.406000000003</v>
      </c>
      <c r="O670" s="49">
        <v>44427.343999999997</v>
      </c>
      <c r="P670" s="49">
        <v>50827.934000000001</v>
      </c>
      <c r="Q670" s="49">
        <v>52464.58</v>
      </c>
      <c r="R670" s="49">
        <v>46721.165999999997</v>
      </c>
      <c r="S670" s="49">
        <v>34927.447999999997</v>
      </c>
      <c r="T670" s="49">
        <v>30495.155999999999</v>
      </c>
      <c r="U670" s="49">
        <v>2577.576</v>
      </c>
      <c r="V670" s="49">
        <v>50422.654000000002</v>
      </c>
    </row>
    <row r="671" spans="1:22" x14ac:dyDescent="0.3">
      <c r="A671">
        <v>1001918</v>
      </c>
      <c r="B671" t="s">
        <v>3947</v>
      </c>
      <c r="C671" t="s">
        <v>3948</v>
      </c>
      <c r="D671" t="s">
        <v>3949</v>
      </c>
      <c r="E671" t="s">
        <v>435</v>
      </c>
      <c r="F671" t="s">
        <v>3950</v>
      </c>
      <c r="G671" t="s">
        <v>3951</v>
      </c>
      <c r="H671" t="s">
        <v>1310</v>
      </c>
      <c r="I671" s="23">
        <v>39.121471999999997</v>
      </c>
      <c r="J671" s="23">
        <v>-94.473416999999998</v>
      </c>
      <c r="K671">
        <v>325320</v>
      </c>
      <c r="L671" t="s">
        <v>28</v>
      </c>
      <c r="M671" t="s">
        <v>530</v>
      </c>
      <c r="N671" s="49">
        <v>42073.94</v>
      </c>
      <c r="O671" s="49">
        <v>37512.949999999997</v>
      </c>
      <c r="P671" s="49">
        <v>33282.074000000001</v>
      </c>
      <c r="Q671" s="49">
        <v>35373.214</v>
      </c>
      <c r="R671" s="49">
        <v>34978.012000000002</v>
      </c>
      <c r="S671" s="49">
        <v>40823.788</v>
      </c>
      <c r="T671" s="49">
        <v>39869.697999999997</v>
      </c>
      <c r="U671" s="49">
        <v>34902.262000000002</v>
      </c>
      <c r="V671" s="49">
        <v>36397.660000000003</v>
      </c>
    </row>
    <row r="672" spans="1:22" x14ac:dyDescent="0.3">
      <c r="A672">
        <v>1002999</v>
      </c>
      <c r="B672" t="s">
        <v>3952</v>
      </c>
      <c r="C672" t="s">
        <v>3953</v>
      </c>
      <c r="D672" t="s">
        <v>3954</v>
      </c>
      <c r="E672" t="s">
        <v>583</v>
      </c>
      <c r="F672" t="s">
        <v>3955</v>
      </c>
      <c r="G672" t="s">
        <v>3956</v>
      </c>
      <c r="H672" t="s">
        <v>3957</v>
      </c>
      <c r="I672" s="23">
        <v>29.602011999999998</v>
      </c>
      <c r="J672" s="23">
        <v>-91.524829999999994</v>
      </c>
      <c r="K672">
        <v>211111</v>
      </c>
      <c r="L672" t="s">
        <v>28</v>
      </c>
      <c r="M672" t="s">
        <v>102</v>
      </c>
      <c r="R672" s="49">
        <v>4753.1319999999996</v>
      </c>
      <c r="S672" s="49">
        <v>3589.4360000000001</v>
      </c>
      <c r="T672" s="49">
        <v>3820.7359999999999</v>
      </c>
      <c r="U672" s="49">
        <v>3565.03</v>
      </c>
      <c r="V672" s="49">
        <v>44716.84</v>
      </c>
    </row>
    <row r="673" spans="1:22" x14ac:dyDescent="0.3">
      <c r="A673">
        <v>1007684</v>
      </c>
      <c r="B673" t="s">
        <v>3958</v>
      </c>
      <c r="C673" t="s">
        <v>3959</v>
      </c>
      <c r="D673" t="s">
        <v>1051</v>
      </c>
      <c r="E673" t="s">
        <v>303</v>
      </c>
      <c r="F673" t="s">
        <v>1052</v>
      </c>
      <c r="G673" t="s">
        <v>3960</v>
      </c>
      <c r="H673" t="s">
        <v>483</v>
      </c>
      <c r="I673" s="23">
        <v>29.680398</v>
      </c>
      <c r="J673" s="23">
        <v>-94.930646999999993</v>
      </c>
      <c r="K673">
        <v>562212</v>
      </c>
      <c r="L673" t="s">
        <v>51</v>
      </c>
      <c r="M673" t="s">
        <v>307</v>
      </c>
      <c r="N673" s="49">
        <v>67281.25</v>
      </c>
      <c r="O673" s="49">
        <v>45884.75</v>
      </c>
      <c r="P673" s="49">
        <v>46999.75</v>
      </c>
      <c r="Q673" s="49">
        <v>77350</v>
      </c>
      <c r="R673" s="49">
        <v>78031.25</v>
      </c>
      <c r="S673" s="49">
        <v>61916.25</v>
      </c>
      <c r="T673" s="49">
        <v>60188.5</v>
      </c>
      <c r="U673" s="49">
        <v>121250.534375</v>
      </c>
      <c r="V673" s="49">
        <v>51100</v>
      </c>
    </row>
    <row r="674" spans="1:22" x14ac:dyDescent="0.3">
      <c r="A674">
        <v>1006417</v>
      </c>
      <c r="B674" t="s">
        <v>3961</v>
      </c>
      <c r="C674" t="s">
        <v>3962</v>
      </c>
      <c r="D674" t="s">
        <v>3963</v>
      </c>
      <c r="E674" t="s">
        <v>2294</v>
      </c>
      <c r="F674" t="s">
        <v>3964</v>
      </c>
      <c r="G674" t="s">
        <v>3965</v>
      </c>
      <c r="H674" t="s">
        <v>3966</v>
      </c>
      <c r="I674" s="23">
        <v>39.952489999999997</v>
      </c>
      <c r="J674" s="23">
        <v>-111.95619000000001</v>
      </c>
      <c r="K674">
        <v>562212</v>
      </c>
      <c r="L674" t="s">
        <v>355</v>
      </c>
      <c r="M674" t="s">
        <v>307</v>
      </c>
      <c r="N674" s="49">
        <v>79790.100000000006</v>
      </c>
      <c r="O674" s="49">
        <v>73958</v>
      </c>
      <c r="P674" s="49">
        <v>69774.5</v>
      </c>
      <c r="Q674" s="49">
        <v>66916.25</v>
      </c>
      <c r="R674" s="49">
        <v>64772.800000000003</v>
      </c>
      <c r="S674" s="49">
        <v>62582.400000000001</v>
      </c>
      <c r="T674" s="49">
        <v>60481.9</v>
      </c>
      <c r="U674" s="49">
        <v>58335.35</v>
      </c>
      <c r="V674" s="49">
        <v>56227.35</v>
      </c>
    </row>
    <row r="675" spans="1:22" x14ac:dyDescent="0.3">
      <c r="A675">
        <v>1002278</v>
      </c>
      <c r="B675" t="s">
        <v>3967</v>
      </c>
      <c r="C675" t="s">
        <v>3968</v>
      </c>
      <c r="D675" t="s">
        <v>3969</v>
      </c>
      <c r="E675" t="s">
        <v>1781</v>
      </c>
      <c r="F675" t="s">
        <v>3970</v>
      </c>
      <c r="G675" t="s">
        <v>3971</v>
      </c>
      <c r="H675" t="s">
        <v>1118</v>
      </c>
      <c r="I675" s="23">
        <v>31.543600000000001</v>
      </c>
      <c r="J675" s="23">
        <v>-88.641310000000004</v>
      </c>
      <c r="K675">
        <v>211112</v>
      </c>
      <c r="L675" t="s">
        <v>28</v>
      </c>
      <c r="M675" t="s">
        <v>102</v>
      </c>
      <c r="R675" s="49">
        <v>32763.175999999999</v>
      </c>
      <c r="S675" s="49">
        <v>31468.732</v>
      </c>
      <c r="T675" s="49">
        <v>40396.048000000003</v>
      </c>
      <c r="U675" s="49">
        <v>40857.896000000001</v>
      </c>
      <c r="V675" s="49">
        <v>42631.839999999997</v>
      </c>
    </row>
    <row r="676" spans="1:22" x14ac:dyDescent="0.3">
      <c r="A676">
        <v>1000330</v>
      </c>
      <c r="B676" t="s">
        <v>3972</v>
      </c>
      <c r="C676" t="s">
        <v>3973</v>
      </c>
      <c r="D676" t="s">
        <v>3974</v>
      </c>
      <c r="E676" t="s">
        <v>583</v>
      </c>
      <c r="F676" t="s">
        <v>3975</v>
      </c>
      <c r="G676" t="s">
        <v>3976</v>
      </c>
      <c r="H676" t="s">
        <v>1042</v>
      </c>
      <c r="I676" s="23">
        <v>30.036860000000001</v>
      </c>
      <c r="J676" s="23">
        <v>-90.46454</v>
      </c>
      <c r="K676">
        <v>331110</v>
      </c>
      <c r="L676" t="s">
        <v>537</v>
      </c>
      <c r="M676" t="s">
        <v>538</v>
      </c>
      <c r="O676" s="49">
        <v>82503.22</v>
      </c>
      <c r="P676" s="49">
        <v>66137.81</v>
      </c>
      <c r="Q676" s="49">
        <v>65487.14</v>
      </c>
      <c r="R676" s="49">
        <v>74865.187999999995</v>
      </c>
      <c r="S676" s="49">
        <v>70807.784</v>
      </c>
      <c r="T676" s="49">
        <v>75604.509999999995</v>
      </c>
      <c r="U676" s="49">
        <v>68022.456000000006</v>
      </c>
      <c r="V676" s="49">
        <v>73974.656000000003</v>
      </c>
    </row>
    <row r="677" spans="1:22" x14ac:dyDescent="0.3">
      <c r="A677">
        <v>1006384</v>
      </c>
      <c r="B677" t="s">
        <v>3977</v>
      </c>
      <c r="C677" t="s">
        <v>3978</v>
      </c>
      <c r="D677" t="s">
        <v>3979</v>
      </c>
      <c r="E677" t="s">
        <v>454</v>
      </c>
      <c r="F677" t="s">
        <v>3980</v>
      </c>
      <c r="G677" t="s">
        <v>3981</v>
      </c>
      <c r="H677" t="s">
        <v>1118</v>
      </c>
      <c r="I677" s="23">
        <v>42.33811</v>
      </c>
      <c r="J677" s="23">
        <v>-83.043819999999997</v>
      </c>
      <c r="K677">
        <v>221330</v>
      </c>
      <c r="L677" t="s">
        <v>28</v>
      </c>
      <c r="M677" t="s">
        <v>336</v>
      </c>
      <c r="N677" s="49">
        <v>204853.32800000001</v>
      </c>
      <c r="O677" s="49">
        <v>136993.38399999999</v>
      </c>
      <c r="P677" s="49">
        <v>80713.596000000005</v>
      </c>
      <c r="Q677" s="49">
        <v>50892.908000000003</v>
      </c>
      <c r="R677" s="49">
        <v>47538.372000000003</v>
      </c>
      <c r="S677" s="49">
        <v>62824.815999999999</v>
      </c>
      <c r="T677" s="49">
        <v>48330.03</v>
      </c>
      <c r="U677" s="49">
        <v>17392.258000000002</v>
      </c>
      <c r="V677" s="49">
        <v>74049.47</v>
      </c>
    </row>
    <row r="678" spans="1:22" x14ac:dyDescent="0.3">
      <c r="A678">
        <v>1005038</v>
      </c>
      <c r="B678" t="s">
        <v>3982</v>
      </c>
      <c r="C678" t="s">
        <v>3983</v>
      </c>
      <c r="D678" t="s">
        <v>1089</v>
      </c>
      <c r="E678" t="s">
        <v>793</v>
      </c>
      <c r="F678" t="s">
        <v>3984</v>
      </c>
      <c r="G678" t="s">
        <v>3985</v>
      </c>
      <c r="H678" t="s">
        <v>3986</v>
      </c>
      <c r="I678" s="23">
        <v>37.818100000000001</v>
      </c>
      <c r="J678" s="23">
        <v>-77.4375</v>
      </c>
      <c r="K678">
        <v>322122</v>
      </c>
      <c r="L678" t="s">
        <v>28</v>
      </c>
      <c r="M678" t="s">
        <v>680</v>
      </c>
      <c r="N678" s="49">
        <v>8867.8719999999994</v>
      </c>
      <c r="O678" s="49">
        <v>18339.558000000001</v>
      </c>
      <c r="P678" s="49">
        <v>20081.763999999999</v>
      </c>
      <c r="Q678" s="49">
        <v>44890.442000000003</v>
      </c>
      <c r="R678" s="49">
        <v>59743.196000000004</v>
      </c>
      <c r="S678" s="49">
        <v>61510.567999999999</v>
      </c>
      <c r="T678" s="49">
        <v>61295.588000000003</v>
      </c>
      <c r="U678" s="49">
        <v>55304.493999999999</v>
      </c>
      <c r="V678" s="49">
        <v>63672.025999999998</v>
      </c>
    </row>
    <row r="679" spans="1:22" x14ac:dyDescent="0.3">
      <c r="A679">
        <v>1006139</v>
      </c>
      <c r="B679" t="s">
        <v>3781</v>
      </c>
      <c r="C679" t="s">
        <v>3987</v>
      </c>
      <c r="D679" t="s">
        <v>3783</v>
      </c>
      <c r="E679" t="s">
        <v>323</v>
      </c>
      <c r="F679" t="s">
        <v>2871</v>
      </c>
      <c r="G679" t="s">
        <v>3784</v>
      </c>
      <c r="H679" t="s">
        <v>2179</v>
      </c>
      <c r="I679" s="23">
        <v>35.44735</v>
      </c>
      <c r="J679" s="23">
        <v>-119.08651999999999</v>
      </c>
      <c r="K679">
        <v>221112</v>
      </c>
      <c r="L679" t="s">
        <v>30</v>
      </c>
      <c r="M679" t="s">
        <v>336</v>
      </c>
      <c r="N679" s="49">
        <v>13795.147999999999</v>
      </c>
      <c r="O679" s="49">
        <v>16642.675999999999</v>
      </c>
      <c r="P679" s="49">
        <v>16761.135999999999</v>
      </c>
      <c r="Q679" s="49">
        <v>3994.4839999999999</v>
      </c>
      <c r="R679" s="49">
        <v>68454.092000000004</v>
      </c>
      <c r="S679" s="49">
        <v>161364.29199999999</v>
      </c>
      <c r="T679" s="49">
        <v>106068.6</v>
      </c>
      <c r="U679" s="49">
        <v>105368.652</v>
      </c>
      <c r="V679" s="49">
        <v>147209.796</v>
      </c>
    </row>
    <row r="680" spans="1:22" x14ac:dyDescent="0.3">
      <c r="A680">
        <v>1006416</v>
      </c>
      <c r="B680" t="s">
        <v>3988</v>
      </c>
      <c r="C680" t="s">
        <v>3989</v>
      </c>
      <c r="D680" t="s">
        <v>2133</v>
      </c>
      <c r="E680" t="s">
        <v>303</v>
      </c>
      <c r="F680" t="s">
        <v>3990</v>
      </c>
      <c r="G680" t="s">
        <v>3991</v>
      </c>
      <c r="H680" t="s">
        <v>536</v>
      </c>
      <c r="I680" s="23">
        <v>30.068247</v>
      </c>
      <c r="J680" s="23">
        <v>-94.230050000000006</v>
      </c>
      <c r="K680">
        <v>325211</v>
      </c>
      <c r="L680" t="s">
        <v>28</v>
      </c>
      <c r="M680" t="s">
        <v>315</v>
      </c>
      <c r="N680" s="49">
        <v>73300.122000000003</v>
      </c>
      <c r="O680" s="49">
        <v>33196.324000000001</v>
      </c>
      <c r="P680" s="49">
        <v>26632.045999999998</v>
      </c>
      <c r="Q680" s="49">
        <v>24263.606</v>
      </c>
      <c r="R680" s="49">
        <v>24078.26</v>
      </c>
      <c r="S680" s="49">
        <v>24579.008000000002</v>
      </c>
      <c r="T680" s="49">
        <v>23515.06</v>
      </c>
      <c r="U680" s="49">
        <v>24607.207999999999</v>
      </c>
      <c r="V680" s="49">
        <v>24025.66</v>
      </c>
    </row>
    <row r="681" spans="1:22" x14ac:dyDescent="0.3">
      <c r="A681">
        <v>1007568</v>
      </c>
      <c r="B681" t="s">
        <v>3992</v>
      </c>
      <c r="C681" t="s">
        <v>3993</v>
      </c>
      <c r="D681" t="s">
        <v>3994</v>
      </c>
      <c r="E681" t="s">
        <v>461</v>
      </c>
      <c r="F681" t="s">
        <v>3995</v>
      </c>
      <c r="G681" t="s">
        <v>3996</v>
      </c>
      <c r="H681" t="s">
        <v>3997</v>
      </c>
      <c r="I681" s="23">
        <v>42.846400000000003</v>
      </c>
      <c r="J681" s="23">
        <v>-108.313</v>
      </c>
      <c r="K681">
        <v>211130</v>
      </c>
      <c r="L681" t="s">
        <v>326</v>
      </c>
      <c r="M681" t="s">
        <v>327</v>
      </c>
      <c r="O681" s="49">
        <v>38957.606</v>
      </c>
      <c r="P681" s="49">
        <v>45750.182000000001</v>
      </c>
      <c r="Q681" s="49">
        <v>66175.975999999995</v>
      </c>
      <c r="R681" s="49">
        <v>51986.025999999998</v>
      </c>
      <c r="S681" s="49">
        <v>62734.135999999999</v>
      </c>
      <c r="T681" s="49">
        <v>62990.38</v>
      </c>
      <c r="U681" s="49">
        <v>64947.875999999997</v>
      </c>
      <c r="V681" s="49">
        <v>57606.22</v>
      </c>
    </row>
    <row r="682" spans="1:22" x14ac:dyDescent="0.3">
      <c r="A682">
        <v>1012062</v>
      </c>
      <c r="B682" t="s">
        <v>3998</v>
      </c>
      <c r="C682" t="s">
        <v>3999</v>
      </c>
      <c r="D682" t="s">
        <v>4000</v>
      </c>
      <c r="E682" t="s">
        <v>303</v>
      </c>
      <c r="F682" t="s">
        <v>4001</v>
      </c>
      <c r="G682" t="s">
        <v>4002</v>
      </c>
      <c r="H682" t="s">
        <v>1859</v>
      </c>
      <c r="I682" s="23">
        <v>32.235649000000002</v>
      </c>
      <c r="J682" s="23">
        <v>-94.486065999999994</v>
      </c>
      <c r="K682">
        <v>211130</v>
      </c>
      <c r="L682" t="s">
        <v>368</v>
      </c>
      <c r="M682" t="s">
        <v>102</v>
      </c>
      <c r="N682" s="49">
        <v>83618.593999999997</v>
      </c>
      <c r="O682" s="49">
        <v>73298.86</v>
      </c>
      <c r="P682" s="49">
        <v>73801.464000000007</v>
      </c>
      <c r="Q682" s="49">
        <v>47269.163999999997</v>
      </c>
      <c r="R682" s="49">
        <v>65236.62</v>
      </c>
    </row>
    <row r="683" spans="1:22" x14ac:dyDescent="0.3">
      <c r="A683">
        <v>1004815</v>
      </c>
      <c r="B683" t="s">
        <v>4003</v>
      </c>
      <c r="C683" t="s">
        <v>4004</v>
      </c>
      <c r="D683" t="s">
        <v>4005</v>
      </c>
      <c r="E683" t="s">
        <v>663</v>
      </c>
      <c r="F683" t="s">
        <v>4006</v>
      </c>
      <c r="G683" t="s">
        <v>4007</v>
      </c>
      <c r="H683" t="s">
        <v>1310</v>
      </c>
      <c r="I683" s="23">
        <v>39.129289999999997</v>
      </c>
      <c r="J683" s="23">
        <v>-82.465677999999997</v>
      </c>
      <c r="K683">
        <v>562212</v>
      </c>
      <c r="L683" t="s">
        <v>355</v>
      </c>
      <c r="M683" t="s">
        <v>307</v>
      </c>
      <c r="N683" s="49">
        <v>361524.6</v>
      </c>
      <c r="O683" s="49">
        <v>324217.2</v>
      </c>
      <c r="P683" s="49">
        <v>325252.05</v>
      </c>
      <c r="Q683" s="49">
        <v>323288.65000000002</v>
      </c>
      <c r="R683" s="49">
        <v>315079.65000000002</v>
      </c>
      <c r="S683" s="49">
        <v>304494.7</v>
      </c>
      <c r="T683" s="49">
        <v>269240.59999999998</v>
      </c>
      <c r="U683" s="49">
        <v>262677.75</v>
      </c>
      <c r="V683" s="49">
        <v>247798.9</v>
      </c>
    </row>
    <row r="684" spans="1:22" x14ac:dyDescent="0.3">
      <c r="A684">
        <v>1003744</v>
      </c>
      <c r="B684" t="s">
        <v>4008</v>
      </c>
      <c r="C684" t="s">
        <v>4009</v>
      </c>
      <c r="D684" t="s">
        <v>4010</v>
      </c>
      <c r="E684" t="s">
        <v>351</v>
      </c>
      <c r="F684" t="s">
        <v>4011</v>
      </c>
      <c r="G684" t="s">
        <v>4012</v>
      </c>
      <c r="H684" t="s">
        <v>2666</v>
      </c>
      <c r="I684" s="23">
        <v>41.384838000000002</v>
      </c>
      <c r="J684" s="23">
        <v>-87.637077000000005</v>
      </c>
      <c r="K684">
        <v>562212</v>
      </c>
      <c r="L684" t="s">
        <v>51</v>
      </c>
      <c r="M684" t="s">
        <v>307</v>
      </c>
      <c r="N684" s="49">
        <v>2309.75</v>
      </c>
      <c r="O684" s="49">
        <v>3469.25</v>
      </c>
      <c r="P684" s="49">
        <v>3734.75</v>
      </c>
      <c r="Q684" s="49">
        <v>4249.75</v>
      </c>
      <c r="R684" s="49">
        <v>5421</v>
      </c>
      <c r="S684" s="49">
        <v>7186.25</v>
      </c>
      <c r="T684" s="49">
        <v>16339.5</v>
      </c>
      <c r="U684" s="49">
        <v>46943.25</v>
      </c>
      <c r="V684" s="49">
        <v>61526.5</v>
      </c>
    </row>
    <row r="685" spans="1:22" x14ac:dyDescent="0.3">
      <c r="A685">
        <v>1005525</v>
      </c>
      <c r="B685" t="s">
        <v>4013</v>
      </c>
      <c r="C685" t="s">
        <v>4014</v>
      </c>
      <c r="D685" t="s">
        <v>4015</v>
      </c>
      <c r="E685" t="s">
        <v>447</v>
      </c>
      <c r="F685" t="s">
        <v>4016</v>
      </c>
      <c r="H685" t="s">
        <v>4017</v>
      </c>
      <c r="I685" s="23">
        <v>40.442121</v>
      </c>
      <c r="J685" s="23">
        <v>-79.949220999999994</v>
      </c>
      <c r="K685">
        <v>221330</v>
      </c>
      <c r="L685" t="s">
        <v>28</v>
      </c>
      <c r="M685" t="s">
        <v>336</v>
      </c>
      <c r="N685" s="49">
        <v>53979.495999999999</v>
      </c>
      <c r="O685" s="49">
        <v>65473.103999999999</v>
      </c>
      <c r="P685" s="49">
        <v>57071.936000000002</v>
      </c>
      <c r="Q685" s="49">
        <v>56483.088000000003</v>
      </c>
      <c r="R685" s="49">
        <v>45366.68</v>
      </c>
      <c r="S685" s="49">
        <v>66185.600000000006</v>
      </c>
      <c r="T685" s="49">
        <v>78286.156000000003</v>
      </c>
      <c r="U685" s="49">
        <v>73593.672000000006</v>
      </c>
      <c r="V685" s="49">
        <v>77893.055999999997</v>
      </c>
    </row>
    <row r="686" spans="1:22" x14ac:dyDescent="0.3">
      <c r="A686">
        <v>1004353</v>
      </c>
      <c r="B686" t="s">
        <v>4018</v>
      </c>
      <c r="C686" t="s">
        <v>4019</v>
      </c>
      <c r="D686" t="s">
        <v>4020</v>
      </c>
      <c r="E686" t="s">
        <v>351</v>
      </c>
      <c r="F686" t="s">
        <v>4021</v>
      </c>
      <c r="G686" t="s">
        <v>4022</v>
      </c>
      <c r="H686" t="s">
        <v>705</v>
      </c>
      <c r="I686" s="23">
        <v>38.486677999999998</v>
      </c>
      <c r="J686" s="23">
        <v>-90.014531000000005</v>
      </c>
      <c r="K686">
        <v>562212</v>
      </c>
      <c r="L686" t="s">
        <v>51</v>
      </c>
      <c r="M686" t="s">
        <v>307</v>
      </c>
      <c r="O686" s="49">
        <v>5020.75</v>
      </c>
      <c r="P686" s="49">
        <v>1947.5</v>
      </c>
      <c r="Q686" s="49">
        <v>2499</v>
      </c>
      <c r="R686" s="49">
        <v>2461.25</v>
      </c>
      <c r="S686" s="49">
        <v>2705.75</v>
      </c>
      <c r="T686" s="49">
        <v>1442.5</v>
      </c>
      <c r="U686" s="49">
        <v>1807.5</v>
      </c>
      <c r="V686" s="49">
        <v>3362.5</v>
      </c>
    </row>
    <row r="687" spans="1:22" x14ac:dyDescent="0.3">
      <c r="A687">
        <v>1005845</v>
      </c>
      <c r="B687" t="s">
        <v>4023</v>
      </c>
      <c r="C687" t="s">
        <v>4024</v>
      </c>
      <c r="D687" t="s">
        <v>4025</v>
      </c>
      <c r="E687" t="s">
        <v>303</v>
      </c>
      <c r="F687" t="s">
        <v>4026</v>
      </c>
      <c r="G687" t="s">
        <v>4027</v>
      </c>
      <c r="H687" t="s">
        <v>533</v>
      </c>
      <c r="I687" s="23">
        <v>32.598567000000003</v>
      </c>
      <c r="J687" s="23">
        <v>-97.555871999999994</v>
      </c>
      <c r="K687">
        <v>211111</v>
      </c>
      <c r="L687" t="s">
        <v>28</v>
      </c>
      <c r="M687" t="s">
        <v>102</v>
      </c>
      <c r="R687" s="49">
        <v>19757.576000000001</v>
      </c>
      <c r="S687" s="49">
        <v>8655.5679999999993</v>
      </c>
      <c r="T687" s="49">
        <v>22061.919999999998</v>
      </c>
      <c r="U687" s="49">
        <v>24063.66</v>
      </c>
      <c r="V687" s="49">
        <v>23476.112000000001</v>
      </c>
    </row>
    <row r="688" spans="1:22" x14ac:dyDescent="0.3">
      <c r="A688">
        <v>1002325</v>
      </c>
      <c r="B688" t="s">
        <v>4028</v>
      </c>
      <c r="C688" t="s">
        <v>4029</v>
      </c>
      <c r="D688" t="s">
        <v>4030</v>
      </c>
      <c r="E688" t="s">
        <v>303</v>
      </c>
      <c r="F688" t="s">
        <v>4031</v>
      </c>
      <c r="G688" t="s">
        <v>4032</v>
      </c>
      <c r="H688" t="s">
        <v>4033</v>
      </c>
      <c r="I688" s="23">
        <v>31.362088</v>
      </c>
      <c r="J688" s="23">
        <v>-101.77961999999999</v>
      </c>
      <c r="K688">
        <v>211130</v>
      </c>
      <c r="L688" t="s">
        <v>368</v>
      </c>
      <c r="M688" t="s">
        <v>102</v>
      </c>
      <c r="N688" s="49">
        <v>933342.696</v>
      </c>
      <c r="O688" s="49">
        <v>285127.26199999999</v>
      </c>
      <c r="P688" s="49">
        <v>217050.236</v>
      </c>
      <c r="Q688" s="49">
        <v>79491.3</v>
      </c>
      <c r="R688" s="49">
        <v>90691.967999999993</v>
      </c>
      <c r="S688" s="49">
        <v>115677.204</v>
      </c>
      <c r="T688" s="49">
        <v>178883.764</v>
      </c>
      <c r="U688" s="49">
        <v>96370.066000000006</v>
      </c>
      <c r="V688" s="49">
        <v>77786.823999999993</v>
      </c>
    </row>
    <row r="689" spans="1:22" x14ac:dyDescent="0.3">
      <c r="A689">
        <v>1013375</v>
      </c>
      <c r="B689"/>
      <c r="C689" t="s">
        <v>4034</v>
      </c>
      <c r="D689" t="s">
        <v>4035</v>
      </c>
      <c r="E689" t="s">
        <v>583</v>
      </c>
      <c r="F689" t="s">
        <v>4036</v>
      </c>
      <c r="G689" t="s">
        <v>4037</v>
      </c>
      <c r="I689" s="23">
        <v>32.344236000000002</v>
      </c>
      <c r="J689" s="23">
        <v>-93.616501</v>
      </c>
      <c r="K689">
        <v>331210</v>
      </c>
      <c r="L689" t="s">
        <v>28</v>
      </c>
      <c r="M689" t="s">
        <v>538</v>
      </c>
      <c r="N689" s="49">
        <v>30608.284</v>
      </c>
      <c r="O689" s="49">
        <v>31434.031999999999</v>
      </c>
    </row>
    <row r="690" spans="1:22" x14ac:dyDescent="0.3">
      <c r="A690">
        <v>1003718</v>
      </c>
      <c r="B690" t="s">
        <v>4038</v>
      </c>
      <c r="C690" t="s">
        <v>4039</v>
      </c>
      <c r="D690" t="s">
        <v>4040</v>
      </c>
      <c r="E690" t="s">
        <v>461</v>
      </c>
      <c r="F690" t="s">
        <v>4041</v>
      </c>
      <c r="G690" t="s">
        <v>4042</v>
      </c>
      <c r="H690" t="s">
        <v>4043</v>
      </c>
      <c r="I690" s="23">
        <v>44.824339999999999</v>
      </c>
      <c r="J690" s="23">
        <v>-108.14364999999999</v>
      </c>
      <c r="K690">
        <v>212325</v>
      </c>
      <c r="L690" t="s">
        <v>28</v>
      </c>
      <c r="M690" t="s">
        <v>315</v>
      </c>
      <c r="N690" s="49">
        <v>41257.910000000003</v>
      </c>
      <c r="O690" s="49">
        <v>39506.718000000001</v>
      </c>
      <c r="P690" s="49">
        <v>34134.296000000002</v>
      </c>
      <c r="Q690" s="49">
        <v>30600.718000000001</v>
      </c>
      <c r="R690" s="49">
        <v>36322.167999999998</v>
      </c>
      <c r="S690" s="49">
        <v>36256.269999999997</v>
      </c>
      <c r="T690" s="49">
        <v>38502.199999999997</v>
      </c>
      <c r="U690" s="49">
        <v>42023.18</v>
      </c>
      <c r="V690" s="49">
        <v>46662.637999999999</v>
      </c>
    </row>
    <row r="691" spans="1:22" x14ac:dyDescent="0.3">
      <c r="A691">
        <v>1003913</v>
      </c>
      <c r="B691" t="s">
        <v>4044</v>
      </c>
      <c r="C691" t="s">
        <v>4045</v>
      </c>
      <c r="D691" t="s">
        <v>1435</v>
      </c>
      <c r="E691" t="s">
        <v>549</v>
      </c>
      <c r="F691" t="s">
        <v>1436</v>
      </c>
      <c r="G691" t="s">
        <v>4046</v>
      </c>
      <c r="H691" t="s">
        <v>1438</v>
      </c>
      <c r="I691" s="23">
        <v>44.681089999999998</v>
      </c>
      <c r="J691" s="23">
        <v>-103.8518</v>
      </c>
      <c r="K691">
        <v>212325</v>
      </c>
      <c r="L691" t="s">
        <v>28</v>
      </c>
      <c r="M691" t="s">
        <v>315</v>
      </c>
      <c r="N691" s="49">
        <v>38183.985999999997</v>
      </c>
      <c r="O691" s="49">
        <v>35797.313999999998</v>
      </c>
      <c r="P691" s="49">
        <v>32593.786</v>
      </c>
      <c r="Q691" s="49">
        <v>40998.881999999998</v>
      </c>
      <c r="R691" s="49">
        <v>27564.475999999999</v>
      </c>
      <c r="S691" s="49">
        <v>39056.004000000001</v>
      </c>
      <c r="T691" s="49">
        <v>31479.495999999999</v>
      </c>
      <c r="U691" s="49">
        <v>35879.449999999997</v>
      </c>
      <c r="V691" s="49">
        <v>41816.805999999997</v>
      </c>
    </row>
    <row r="692" spans="1:22" x14ac:dyDescent="0.3">
      <c r="A692">
        <v>1003478</v>
      </c>
      <c r="B692" t="s">
        <v>4047</v>
      </c>
      <c r="C692" t="s">
        <v>4048</v>
      </c>
      <c r="D692" t="s">
        <v>4049</v>
      </c>
      <c r="E692" t="s">
        <v>954</v>
      </c>
      <c r="F692" t="s">
        <v>4050</v>
      </c>
      <c r="G692" t="s">
        <v>4051</v>
      </c>
      <c r="H692" t="s">
        <v>2101</v>
      </c>
      <c r="I692" s="23">
        <v>33.131810000000002</v>
      </c>
      <c r="J692" s="23">
        <v>-80.042060000000006</v>
      </c>
      <c r="K692">
        <v>562212</v>
      </c>
      <c r="L692" t="s">
        <v>51</v>
      </c>
      <c r="M692" t="s">
        <v>307</v>
      </c>
      <c r="N692" s="49">
        <v>86695.25</v>
      </c>
      <c r="O692" s="49">
        <v>75936</v>
      </c>
      <c r="P692" s="49">
        <v>59677.25</v>
      </c>
      <c r="Q692" s="49">
        <v>49907</v>
      </c>
      <c r="R692" s="49">
        <v>38168.5</v>
      </c>
      <c r="S692" s="49">
        <v>32745.25</v>
      </c>
      <c r="T692" s="49">
        <v>40150</v>
      </c>
      <c r="U692" s="49">
        <v>61612.5</v>
      </c>
      <c r="V692" s="49">
        <v>69852.5</v>
      </c>
    </row>
    <row r="693" spans="1:22" x14ac:dyDescent="0.3">
      <c r="A693">
        <v>1005268</v>
      </c>
      <c r="B693" t="s">
        <v>4052</v>
      </c>
      <c r="C693" t="s">
        <v>4053</v>
      </c>
      <c r="D693" t="s">
        <v>4054</v>
      </c>
      <c r="E693" t="s">
        <v>1370</v>
      </c>
      <c r="F693" t="s">
        <v>4055</v>
      </c>
      <c r="G693" t="s">
        <v>4056</v>
      </c>
      <c r="H693" t="s">
        <v>4057</v>
      </c>
      <c r="I693" s="23">
        <v>60.693618999999998</v>
      </c>
      <c r="J693" s="23">
        <v>-151.38737699999999</v>
      </c>
      <c r="K693">
        <v>221112</v>
      </c>
      <c r="L693" t="s">
        <v>28</v>
      </c>
      <c r="M693" t="s">
        <v>336</v>
      </c>
      <c r="N693" s="49">
        <v>18370.080000000002</v>
      </c>
      <c r="O693" s="49">
        <v>1285.9960000000001</v>
      </c>
      <c r="P693" s="49">
        <v>160.80000000000001</v>
      </c>
      <c r="Q693" s="49">
        <v>398.24799999999999</v>
      </c>
      <c r="R693" s="49">
        <v>935.596</v>
      </c>
      <c r="S693" s="49">
        <v>21169.82</v>
      </c>
      <c r="T693" s="49">
        <v>35410.516000000003</v>
      </c>
      <c r="U693" s="49">
        <v>47938.52</v>
      </c>
      <c r="V693" s="49">
        <v>34064.879999999997</v>
      </c>
    </row>
    <row r="694" spans="1:22" x14ac:dyDescent="0.3">
      <c r="A694">
        <v>1004613</v>
      </c>
      <c r="B694" t="s">
        <v>4058</v>
      </c>
      <c r="C694" t="s">
        <v>4059</v>
      </c>
      <c r="D694" t="s">
        <v>577</v>
      </c>
      <c r="E694" t="s">
        <v>323</v>
      </c>
      <c r="F694" t="s">
        <v>578</v>
      </c>
      <c r="I694" s="23">
        <v>33.576000000000001</v>
      </c>
      <c r="J694" s="23">
        <v>-118.1232</v>
      </c>
      <c r="K694">
        <v>211120</v>
      </c>
      <c r="L694" t="s">
        <v>579</v>
      </c>
      <c r="M694" t="s">
        <v>102</v>
      </c>
      <c r="N694" s="49">
        <v>49308.953999999998</v>
      </c>
      <c r="O694" s="49">
        <v>50260.31</v>
      </c>
      <c r="P694" s="49">
        <v>49697.17</v>
      </c>
      <c r="Q694" s="49">
        <v>52957.908000000003</v>
      </c>
      <c r="R694" s="49">
        <v>57907.24</v>
      </c>
      <c r="S694" s="49">
        <v>53058.616000000002</v>
      </c>
      <c r="T694" s="49">
        <v>53332.118000000002</v>
      </c>
      <c r="U694" s="49">
        <v>60006.063999999998</v>
      </c>
      <c r="V694" s="49">
        <v>54677.65</v>
      </c>
    </row>
    <row r="695" spans="1:22" x14ac:dyDescent="0.3">
      <c r="A695">
        <v>1000331</v>
      </c>
      <c r="B695" t="s">
        <v>4060</v>
      </c>
      <c r="C695" t="s">
        <v>4061</v>
      </c>
      <c r="D695" t="s">
        <v>4062</v>
      </c>
      <c r="E695" t="s">
        <v>556</v>
      </c>
      <c r="F695" t="s">
        <v>4063</v>
      </c>
      <c r="G695" t="s">
        <v>4064</v>
      </c>
      <c r="H695" t="s">
        <v>3446</v>
      </c>
      <c r="I695" s="23">
        <v>38.651944999999998</v>
      </c>
      <c r="J695" s="23">
        <v>-75.914445000000001</v>
      </c>
      <c r="K695">
        <v>562212</v>
      </c>
      <c r="L695" t="s">
        <v>51</v>
      </c>
      <c r="M695" t="s">
        <v>307</v>
      </c>
      <c r="O695" s="49">
        <v>9909.25</v>
      </c>
      <c r="P695" s="49">
        <v>38509</v>
      </c>
      <c r="Q695" s="49">
        <v>34317.25</v>
      </c>
      <c r="R695" s="49">
        <v>39204</v>
      </c>
      <c r="S695" s="49">
        <v>35248.25</v>
      </c>
      <c r="T695" s="49">
        <v>23095</v>
      </c>
      <c r="U695" s="49">
        <v>23673.5</v>
      </c>
      <c r="V695" s="49">
        <v>21166.5</v>
      </c>
    </row>
    <row r="696" spans="1:22" x14ac:dyDescent="0.3">
      <c r="A696">
        <v>1006093</v>
      </c>
      <c r="B696" t="s">
        <v>4065</v>
      </c>
      <c r="C696" t="s">
        <v>4066</v>
      </c>
      <c r="D696" t="s">
        <v>4067</v>
      </c>
      <c r="E696" t="s">
        <v>491</v>
      </c>
      <c r="F696" t="s">
        <v>4068</v>
      </c>
      <c r="G696" t="s">
        <v>4069</v>
      </c>
      <c r="H696" t="s">
        <v>1262</v>
      </c>
      <c r="I696" s="23">
        <v>41.135806000000002</v>
      </c>
      <c r="J696" s="23">
        <v>-84.904667000000003</v>
      </c>
      <c r="K696">
        <v>326211</v>
      </c>
      <c r="L696" t="s">
        <v>28</v>
      </c>
      <c r="M696" t="s">
        <v>315</v>
      </c>
      <c r="N696" s="49">
        <v>31080.281999999999</v>
      </c>
      <c r="O696" s="49">
        <v>28755.288</v>
      </c>
      <c r="P696" s="49">
        <v>29771.986000000001</v>
      </c>
      <c r="Q696" s="49">
        <v>28994.883999999998</v>
      </c>
      <c r="R696" s="49">
        <v>32278.42</v>
      </c>
      <c r="S696" s="49">
        <v>32643.973999999998</v>
      </c>
      <c r="T696" s="49">
        <v>28172.39</v>
      </c>
      <c r="U696" s="49">
        <v>29546.088</v>
      </c>
      <c r="V696" s="49">
        <v>34410.82</v>
      </c>
    </row>
    <row r="697" spans="1:22" x14ac:dyDescent="0.3">
      <c r="A697">
        <v>1005281</v>
      </c>
      <c r="B697" t="s">
        <v>4070</v>
      </c>
      <c r="C697" t="s">
        <v>4071</v>
      </c>
      <c r="D697" t="s">
        <v>4072</v>
      </c>
      <c r="E697" t="s">
        <v>676</v>
      </c>
      <c r="F697" t="s">
        <v>4073</v>
      </c>
      <c r="G697" t="s">
        <v>4074</v>
      </c>
      <c r="H697" t="s">
        <v>1952</v>
      </c>
      <c r="I697" s="23">
        <v>36.537999999999997</v>
      </c>
      <c r="J697" s="23">
        <v>-87.542349999999999</v>
      </c>
      <c r="K697">
        <v>562212</v>
      </c>
      <c r="L697" t="s">
        <v>51</v>
      </c>
      <c r="M697" t="s">
        <v>307</v>
      </c>
      <c r="N697" s="49">
        <v>119617.5</v>
      </c>
      <c r="O697" s="49">
        <v>147627.75</v>
      </c>
      <c r="P697" s="49">
        <v>153675.25</v>
      </c>
      <c r="Q697" s="49">
        <v>231531.5</v>
      </c>
      <c r="R697" s="49">
        <v>211941</v>
      </c>
      <c r="S697" s="49">
        <v>185140.75</v>
      </c>
      <c r="T697" s="49">
        <v>230035.75</v>
      </c>
      <c r="U697" s="49">
        <v>197818</v>
      </c>
      <c r="V697" s="49">
        <v>251292</v>
      </c>
    </row>
    <row r="698" spans="1:22" x14ac:dyDescent="0.3">
      <c r="A698">
        <v>1006223</v>
      </c>
      <c r="B698" t="s">
        <v>4075</v>
      </c>
      <c r="C698" t="s">
        <v>4076</v>
      </c>
      <c r="D698" t="s">
        <v>4077</v>
      </c>
      <c r="E698" t="s">
        <v>1781</v>
      </c>
      <c r="F698" t="s">
        <v>4078</v>
      </c>
      <c r="G698" t="s">
        <v>4079</v>
      </c>
      <c r="H698" t="s">
        <v>416</v>
      </c>
      <c r="I698" s="23">
        <v>33.395499999999998</v>
      </c>
      <c r="J698" s="23">
        <v>-90.906649999999999</v>
      </c>
      <c r="K698">
        <v>562212</v>
      </c>
      <c r="L698" t="s">
        <v>51</v>
      </c>
      <c r="M698" t="s">
        <v>307</v>
      </c>
      <c r="N698" s="49">
        <v>149429</v>
      </c>
      <c r="O698" s="49">
        <v>150702.45000000001</v>
      </c>
      <c r="P698" s="49">
        <v>151775.54999999999</v>
      </c>
      <c r="Q698" s="49">
        <v>151025.20000000001</v>
      </c>
      <c r="R698" s="49">
        <v>180429.05</v>
      </c>
      <c r="S698" s="49">
        <v>182252.85</v>
      </c>
      <c r="T698" s="49">
        <v>184432.5</v>
      </c>
      <c r="U698" s="49">
        <v>186459.552975</v>
      </c>
      <c r="V698" s="49">
        <v>195024.75567499999</v>
      </c>
    </row>
    <row r="699" spans="1:22" x14ac:dyDescent="0.3">
      <c r="A699">
        <v>1006787</v>
      </c>
      <c r="B699" t="s">
        <v>4080</v>
      </c>
      <c r="C699" t="s">
        <v>4081</v>
      </c>
      <c r="D699" t="s">
        <v>4082</v>
      </c>
      <c r="E699" t="s">
        <v>351</v>
      </c>
      <c r="F699" t="s">
        <v>4083</v>
      </c>
      <c r="G699" t="s">
        <v>4084</v>
      </c>
      <c r="H699" t="s">
        <v>1737</v>
      </c>
      <c r="I699" s="23">
        <v>41.169691</v>
      </c>
      <c r="J699" s="23">
        <v>-90.024473</v>
      </c>
      <c r="K699">
        <v>325193</v>
      </c>
      <c r="L699" t="s">
        <v>28</v>
      </c>
      <c r="M699" t="s">
        <v>315</v>
      </c>
      <c r="N699" s="49">
        <v>172695</v>
      </c>
      <c r="O699" s="49">
        <v>172318.696</v>
      </c>
      <c r="P699" s="49">
        <v>173789.28400000001</v>
      </c>
      <c r="Q699" s="49">
        <v>172621.69200000001</v>
      </c>
      <c r="R699" s="49">
        <v>171090.2</v>
      </c>
      <c r="S699" s="49">
        <v>174887.43</v>
      </c>
      <c r="T699" s="49">
        <v>168592.90599999999</v>
      </c>
      <c r="U699" s="49">
        <v>154167.90599999999</v>
      </c>
      <c r="V699" s="49">
        <v>167007.80600000001</v>
      </c>
    </row>
    <row r="700" spans="1:22" x14ac:dyDescent="0.3">
      <c r="A700">
        <v>1002443</v>
      </c>
      <c r="B700" t="s">
        <v>4085</v>
      </c>
      <c r="C700" t="s">
        <v>4086</v>
      </c>
      <c r="D700" t="s">
        <v>4087</v>
      </c>
      <c r="E700" t="s">
        <v>569</v>
      </c>
      <c r="F700" t="s">
        <v>4088</v>
      </c>
      <c r="G700" t="s">
        <v>4089</v>
      </c>
      <c r="H700" t="s">
        <v>4090</v>
      </c>
      <c r="I700" s="23">
        <v>40.830643000000002</v>
      </c>
      <c r="J700" s="23">
        <v>-91.220425000000006</v>
      </c>
      <c r="K700">
        <v>325193</v>
      </c>
      <c r="L700" t="s">
        <v>28</v>
      </c>
      <c r="M700" t="s">
        <v>315</v>
      </c>
      <c r="N700" s="49">
        <v>153631.47200000001</v>
      </c>
      <c r="O700" s="49">
        <v>156200.008</v>
      </c>
      <c r="P700" s="49">
        <v>168238.56200000001</v>
      </c>
      <c r="Q700" s="49">
        <v>159198.24799999999</v>
      </c>
      <c r="R700" s="49">
        <v>161399.73800000001</v>
      </c>
      <c r="S700" s="49">
        <v>162944.78200000001</v>
      </c>
      <c r="T700" s="49">
        <v>159126.44399999999</v>
      </c>
      <c r="U700" s="49">
        <v>143892.9</v>
      </c>
      <c r="V700" s="49">
        <v>156217.454</v>
      </c>
    </row>
    <row r="701" spans="1:22" x14ac:dyDescent="0.3">
      <c r="A701">
        <v>1005626</v>
      </c>
      <c r="B701" t="s">
        <v>4091</v>
      </c>
      <c r="C701" t="s">
        <v>4092</v>
      </c>
      <c r="D701" t="s">
        <v>4093</v>
      </c>
      <c r="E701" t="s">
        <v>569</v>
      </c>
      <c r="F701" t="s">
        <v>4094</v>
      </c>
      <c r="G701" t="s">
        <v>4095</v>
      </c>
      <c r="H701" t="s">
        <v>1281</v>
      </c>
      <c r="I701" s="23">
        <v>42.487200000000001</v>
      </c>
      <c r="J701" s="23">
        <v>-91.163300000000007</v>
      </c>
      <c r="K701">
        <v>325193</v>
      </c>
      <c r="L701" t="s">
        <v>28</v>
      </c>
      <c r="M701" t="s">
        <v>315</v>
      </c>
      <c r="N701" s="49">
        <v>175125.24</v>
      </c>
      <c r="O701" s="49">
        <v>174419.92800000001</v>
      </c>
      <c r="P701" s="49">
        <v>175998.82</v>
      </c>
      <c r="Q701" s="49">
        <v>179175.01199999999</v>
      </c>
      <c r="R701" s="49">
        <v>176067.98199999999</v>
      </c>
      <c r="S701" s="49">
        <v>177848.32399999999</v>
      </c>
      <c r="T701" s="49">
        <v>171907.79399999999</v>
      </c>
      <c r="U701" s="49">
        <v>146780.038</v>
      </c>
      <c r="V701" s="49">
        <v>165048.91399999999</v>
      </c>
    </row>
    <row r="702" spans="1:22" x14ac:dyDescent="0.3">
      <c r="A702">
        <v>1007094</v>
      </c>
      <c r="B702" t="s">
        <v>4096</v>
      </c>
      <c r="C702" t="s">
        <v>4097</v>
      </c>
      <c r="D702" t="s">
        <v>1089</v>
      </c>
      <c r="E702" t="s">
        <v>311</v>
      </c>
      <c r="F702" t="s">
        <v>4098</v>
      </c>
      <c r="G702" t="s">
        <v>4099</v>
      </c>
      <c r="H702" t="s">
        <v>1036</v>
      </c>
      <c r="I702" s="23">
        <v>38.373269999999998</v>
      </c>
      <c r="J702" s="23">
        <v>-82.758610000000004</v>
      </c>
      <c r="K702">
        <v>562212</v>
      </c>
      <c r="L702" t="s">
        <v>51</v>
      </c>
      <c r="M702" t="s">
        <v>307</v>
      </c>
      <c r="N702" s="49">
        <v>522660</v>
      </c>
      <c r="O702" s="49">
        <v>299014.25</v>
      </c>
      <c r="P702" s="49">
        <v>246572.75</v>
      </c>
      <c r="Q702" s="49">
        <v>206315</v>
      </c>
      <c r="R702" s="49">
        <v>253520</v>
      </c>
      <c r="S702" s="49">
        <v>329245.5</v>
      </c>
      <c r="T702" s="49">
        <v>276733.5</v>
      </c>
      <c r="U702" s="49">
        <v>257955.25</v>
      </c>
      <c r="V702" s="49">
        <v>210728.25</v>
      </c>
    </row>
    <row r="703" spans="1:22" x14ac:dyDescent="0.3">
      <c r="A703">
        <v>1006961</v>
      </c>
      <c r="B703" t="s">
        <v>4100</v>
      </c>
      <c r="C703" t="s">
        <v>4101</v>
      </c>
      <c r="D703" t="s">
        <v>4102</v>
      </c>
      <c r="E703" t="s">
        <v>303</v>
      </c>
      <c r="F703" t="s">
        <v>4103</v>
      </c>
      <c r="G703" t="s">
        <v>4104</v>
      </c>
      <c r="H703" t="s">
        <v>1351</v>
      </c>
      <c r="I703" s="23">
        <v>32.269103999999999</v>
      </c>
      <c r="J703" s="23">
        <v>-101.41767299999999</v>
      </c>
      <c r="K703">
        <v>324110</v>
      </c>
      <c r="L703" t="s">
        <v>4105</v>
      </c>
      <c r="M703" t="s">
        <v>4106</v>
      </c>
      <c r="N703" s="49">
        <v>893339.598</v>
      </c>
      <c r="O703" s="49">
        <v>840151.74600000004</v>
      </c>
      <c r="P703" s="49">
        <v>858580.09400000004</v>
      </c>
      <c r="Q703" s="49">
        <v>832061.77</v>
      </c>
      <c r="R703" s="49">
        <v>836507.09600000002</v>
      </c>
      <c r="S703" s="49">
        <v>715707.72400000005</v>
      </c>
      <c r="T703" s="49">
        <v>781999.83799999999</v>
      </c>
      <c r="U703" s="49">
        <v>850721.58400000003</v>
      </c>
      <c r="V703" s="49">
        <v>880806.23800000001</v>
      </c>
    </row>
    <row r="704" spans="1:22" x14ac:dyDescent="0.3">
      <c r="A704">
        <v>1009068</v>
      </c>
      <c r="B704" t="s">
        <v>4107</v>
      </c>
      <c r="C704" t="s">
        <v>4108</v>
      </c>
      <c r="D704" t="s">
        <v>4109</v>
      </c>
      <c r="E704" t="s">
        <v>2294</v>
      </c>
      <c r="F704" t="s">
        <v>4110</v>
      </c>
      <c r="G704" t="s">
        <v>4111</v>
      </c>
      <c r="H704" t="s">
        <v>4112</v>
      </c>
      <c r="I704" s="23">
        <v>40.838386</v>
      </c>
      <c r="J704" s="23">
        <v>-111.921443</v>
      </c>
      <c r="K704">
        <v>324110</v>
      </c>
      <c r="L704" t="s">
        <v>1344</v>
      </c>
      <c r="M704" t="s">
        <v>1345</v>
      </c>
      <c r="N704" s="49">
        <v>276064.68199999997</v>
      </c>
      <c r="O704" s="49">
        <v>296816.17200000002</v>
      </c>
      <c r="P704" s="49">
        <v>259961.25200000001</v>
      </c>
      <c r="Q704" s="49">
        <v>285559.44400000002</v>
      </c>
      <c r="R704" s="49">
        <v>279059.06199999998</v>
      </c>
      <c r="S704" s="49">
        <v>271410.522</v>
      </c>
      <c r="T704" s="49">
        <v>273324.40600000002</v>
      </c>
      <c r="U704" s="49">
        <v>281401.38</v>
      </c>
      <c r="V704" s="49">
        <v>268038.69</v>
      </c>
    </row>
    <row r="705" spans="1:22" x14ac:dyDescent="0.3">
      <c r="A705">
        <v>1004354</v>
      </c>
      <c r="B705" t="s">
        <v>4113</v>
      </c>
      <c r="C705" t="s">
        <v>4114</v>
      </c>
      <c r="D705" t="s">
        <v>4115</v>
      </c>
      <c r="E705" t="s">
        <v>663</v>
      </c>
      <c r="F705" t="s">
        <v>4116</v>
      </c>
      <c r="G705" t="s">
        <v>4117</v>
      </c>
      <c r="H705" t="s">
        <v>4118</v>
      </c>
      <c r="I705" s="23">
        <v>39.364629999999998</v>
      </c>
      <c r="J705" s="23">
        <v>-84.168816000000007</v>
      </c>
      <c r="K705">
        <v>562212</v>
      </c>
      <c r="L705" t="s">
        <v>51</v>
      </c>
      <c r="M705" t="s">
        <v>307</v>
      </c>
      <c r="N705" s="49">
        <v>7099.75</v>
      </c>
      <c r="O705" s="49">
        <v>8878</v>
      </c>
      <c r="P705" s="49">
        <v>5975.5</v>
      </c>
      <c r="Q705" s="49">
        <v>3744.85</v>
      </c>
      <c r="R705" s="49">
        <v>5115.6000000000004</v>
      </c>
      <c r="S705" s="49">
        <v>4618.95</v>
      </c>
      <c r="T705" s="49">
        <v>3065.7</v>
      </c>
      <c r="U705" s="49">
        <v>4520.7</v>
      </c>
      <c r="V705" s="49">
        <v>4460.6000000000004</v>
      </c>
    </row>
    <row r="706" spans="1:22" x14ac:dyDescent="0.3">
      <c r="A706">
        <v>1000477</v>
      </c>
      <c r="B706" t="s">
        <v>4119</v>
      </c>
      <c r="C706" t="s">
        <v>4120</v>
      </c>
      <c r="D706" t="s">
        <v>4121</v>
      </c>
      <c r="E706" t="s">
        <v>2235</v>
      </c>
      <c r="F706" t="s">
        <v>4122</v>
      </c>
      <c r="G706" t="s">
        <v>4123</v>
      </c>
      <c r="H706" t="s">
        <v>4124</v>
      </c>
      <c r="I706" s="23">
        <v>45.722949</v>
      </c>
      <c r="J706" s="23">
        <v>-108.543015</v>
      </c>
      <c r="K706">
        <v>562212</v>
      </c>
      <c r="L706" t="s">
        <v>51</v>
      </c>
      <c r="M706" t="s">
        <v>307</v>
      </c>
      <c r="N706" s="49">
        <v>112978.75</v>
      </c>
      <c r="O706" s="49">
        <v>98465.5</v>
      </c>
      <c r="P706" s="49">
        <v>43069.5</v>
      </c>
      <c r="Q706" s="49">
        <v>107950.75</v>
      </c>
      <c r="R706" s="49">
        <v>113367.5</v>
      </c>
      <c r="S706" s="49">
        <v>93065.75</v>
      </c>
      <c r="T706" s="49">
        <v>91434.25</v>
      </c>
      <c r="U706" s="49">
        <v>110759</v>
      </c>
      <c r="V706" s="49">
        <v>114356.75</v>
      </c>
    </row>
    <row r="707" spans="1:22" x14ac:dyDescent="0.3">
      <c r="A707">
        <v>1000383</v>
      </c>
      <c r="B707" t="s">
        <v>4125</v>
      </c>
      <c r="C707" t="s">
        <v>4126</v>
      </c>
      <c r="D707" t="s">
        <v>4127</v>
      </c>
      <c r="E707" t="s">
        <v>1682</v>
      </c>
      <c r="F707" t="s">
        <v>4128</v>
      </c>
      <c r="G707" t="s">
        <v>4129</v>
      </c>
      <c r="H707" t="s">
        <v>3046</v>
      </c>
      <c r="I707" s="23">
        <v>42.364376</v>
      </c>
      <c r="J707" s="23">
        <v>-71.088228999999998</v>
      </c>
      <c r="K707">
        <v>325414</v>
      </c>
      <c r="L707" t="s">
        <v>28</v>
      </c>
      <c r="M707" t="s">
        <v>530</v>
      </c>
      <c r="N707" s="49">
        <v>29570.338</v>
      </c>
      <c r="O707" s="49">
        <v>30257.788</v>
      </c>
      <c r="P707" s="49">
        <v>29926.633999999998</v>
      </c>
      <c r="Q707" s="49">
        <v>28958.892</v>
      </c>
      <c r="R707" s="49">
        <v>32786.224000000002</v>
      </c>
      <c r="S707" s="49">
        <v>31908.225999999999</v>
      </c>
      <c r="T707" s="49">
        <v>76311.964000000007</v>
      </c>
      <c r="U707" s="49">
        <v>30243.687999999998</v>
      </c>
      <c r="V707" s="49">
        <v>33966.379999999997</v>
      </c>
    </row>
    <row r="708" spans="1:22" x14ac:dyDescent="0.3">
      <c r="A708">
        <v>1006002</v>
      </c>
      <c r="B708" t="s">
        <v>4130</v>
      </c>
      <c r="C708" t="s">
        <v>4131</v>
      </c>
      <c r="D708" t="s">
        <v>4132</v>
      </c>
      <c r="E708" t="s">
        <v>435</v>
      </c>
      <c r="F708" t="s">
        <v>4133</v>
      </c>
      <c r="G708" t="s">
        <v>4134</v>
      </c>
      <c r="H708" t="s">
        <v>4135</v>
      </c>
      <c r="I708" s="23">
        <v>37.239722</v>
      </c>
      <c r="J708" s="23">
        <v>-89.600278000000003</v>
      </c>
      <c r="K708">
        <v>311119</v>
      </c>
      <c r="L708" t="s">
        <v>28</v>
      </c>
      <c r="M708" t="s">
        <v>315</v>
      </c>
      <c r="N708" s="49">
        <v>29446.240000000002</v>
      </c>
      <c r="O708" s="49">
        <v>31062.184000000001</v>
      </c>
      <c r="P708" s="49">
        <v>28756.392</v>
      </c>
      <c r="Q708" s="49">
        <v>27406.396000000001</v>
      </c>
      <c r="R708" s="49">
        <v>29200.14</v>
      </c>
      <c r="S708" s="49">
        <v>27692.396000000001</v>
      </c>
      <c r="T708" s="49">
        <v>25503.9</v>
      </c>
      <c r="U708" s="49">
        <v>26714.400000000001</v>
      </c>
      <c r="V708" s="49">
        <v>24584.400000000001</v>
      </c>
    </row>
    <row r="709" spans="1:22" x14ac:dyDescent="0.3">
      <c r="A709">
        <v>1005126</v>
      </c>
      <c r="B709" t="s">
        <v>4136</v>
      </c>
      <c r="C709" t="s">
        <v>4137</v>
      </c>
      <c r="D709" t="s">
        <v>4138</v>
      </c>
      <c r="E709" t="s">
        <v>542</v>
      </c>
      <c r="F709" t="s">
        <v>4139</v>
      </c>
      <c r="G709" t="s">
        <v>4140</v>
      </c>
      <c r="H709" t="s">
        <v>4141</v>
      </c>
      <c r="I709" s="23">
        <v>37.54354</v>
      </c>
      <c r="J709" s="23">
        <v>-101.19905</v>
      </c>
      <c r="K709">
        <v>325180</v>
      </c>
      <c r="L709" t="s">
        <v>2196</v>
      </c>
      <c r="M709" t="s">
        <v>530</v>
      </c>
      <c r="N709" s="49">
        <v>127580.31200000001</v>
      </c>
      <c r="O709" s="49">
        <v>125603.208</v>
      </c>
      <c r="P709" s="49">
        <v>121652.10799999999</v>
      </c>
      <c r="Q709" s="49">
        <v>109207.45600000001</v>
      </c>
      <c r="R709" s="49">
        <v>103469.952</v>
      </c>
      <c r="S709" s="49">
        <v>100712.5</v>
      </c>
      <c r="T709" s="49">
        <v>105802.548</v>
      </c>
      <c r="U709" s="49">
        <v>106051.81</v>
      </c>
      <c r="V709" s="49">
        <v>109117.412</v>
      </c>
    </row>
    <row r="710" spans="1:22" x14ac:dyDescent="0.3">
      <c r="A710">
        <v>1007900</v>
      </c>
      <c r="B710" t="s">
        <v>4142</v>
      </c>
      <c r="C710" t="s">
        <v>4143</v>
      </c>
      <c r="D710" t="s">
        <v>4144</v>
      </c>
      <c r="E710" t="s">
        <v>690</v>
      </c>
      <c r="F710" t="s">
        <v>4145</v>
      </c>
      <c r="G710" t="s">
        <v>4146</v>
      </c>
      <c r="H710" t="s">
        <v>4147</v>
      </c>
      <c r="I710" s="23">
        <v>33.934440000000002</v>
      </c>
      <c r="J710" s="23">
        <v>-84.244540000000001</v>
      </c>
      <c r="K710">
        <v>562212</v>
      </c>
      <c r="L710" t="s">
        <v>355</v>
      </c>
      <c r="M710" t="s">
        <v>307</v>
      </c>
      <c r="R710" s="49">
        <v>14004.462</v>
      </c>
      <c r="S710" s="49">
        <v>15523.75</v>
      </c>
      <c r="T710" s="49">
        <v>15522.74</v>
      </c>
      <c r="U710" s="49">
        <v>17440.983714999998</v>
      </c>
      <c r="V710" s="49">
        <v>17664.723086999998</v>
      </c>
    </row>
    <row r="711" spans="1:22" x14ac:dyDescent="0.3">
      <c r="A711">
        <v>1011449</v>
      </c>
      <c r="B711" t="s">
        <v>4148</v>
      </c>
      <c r="C711" t="s">
        <v>4149</v>
      </c>
      <c r="D711" t="s">
        <v>4150</v>
      </c>
      <c r="E711" t="s">
        <v>323</v>
      </c>
      <c r="F711" t="s">
        <v>4151</v>
      </c>
      <c r="G711" t="s">
        <v>4152</v>
      </c>
      <c r="H711" t="s">
        <v>963</v>
      </c>
      <c r="I711" s="23">
        <v>34.036441000000003</v>
      </c>
      <c r="J711" s="23">
        <v>-117.902294</v>
      </c>
      <c r="K711">
        <v>562212</v>
      </c>
      <c r="L711" t="s">
        <v>51</v>
      </c>
      <c r="M711" t="s">
        <v>307</v>
      </c>
      <c r="N711" s="49">
        <v>288112.75</v>
      </c>
      <c r="O711" s="49">
        <v>299707.25</v>
      </c>
      <c r="P711" s="49">
        <v>302726.5</v>
      </c>
      <c r="Q711" s="49">
        <v>226657</v>
      </c>
      <c r="R711" s="49">
        <v>376897.25</v>
      </c>
      <c r="S711" s="49">
        <v>377528.75</v>
      </c>
      <c r="T711" s="49">
        <v>375595</v>
      </c>
      <c r="U711" s="49">
        <v>365234</v>
      </c>
      <c r="V711" s="49">
        <v>340075.25</v>
      </c>
    </row>
    <row r="712" spans="1:22" x14ac:dyDescent="0.3">
      <c r="A712">
        <v>1002858</v>
      </c>
      <c r="B712" t="s">
        <v>4153</v>
      </c>
      <c r="C712" t="s">
        <v>4154</v>
      </c>
      <c r="D712" t="s">
        <v>577</v>
      </c>
      <c r="E712" t="s">
        <v>583</v>
      </c>
      <c r="F712" t="s">
        <v>578</v>
      </c>
      <c r="H712" t="s">
        <v>4155</v>
      </c>
      <c r="I712" s="23">
        <v>29.57</v>
      </c>
      <c r="J712" s="23">
        <v>-89.5124</v>
      </c>
      <c r="K712">
        <v>211120</v>
      </c>
      <c r="L712" t="s">
        <v>579</v>
      </c>
      <c r="M712" t="s">
        <v>102</v>
      </c>
      <c r="N712" s="49">
        <v>24471.258000000002</v>
      </c>
      <c r="O712" s="49">
        <v>20611.957999999999</v>
      </c>
      <c r="P712" s="49">
        <v>23668.745999999999</v>
      </c>
      <c r="Q712" s="49">
        <v>22782.394</v>
      </c>
      <c r="R712" s="49">
        <v>27669.175999999999</v>
      </c>
      <c r="S712" s="49">
        <v>30947.065999999999</v>
      </c>
      <c r="T712" s="49">
        <v>24840.05</v>
      </c>
      <c r="U712" s="49">
        <v>25621.7</v>
      </c>
      <c r="V712" s="49">
        <v>35738.167999999998</v>
      </c>
    </row>
    <row r="713" spans="1:22" x14ac:dyDescent="0.3">
      <c r="A713">
        <v>1002502</v>
      </c>
      <c r="B713" t="s">
        <v>4156</v>
      </c>
      <c r="C713" t="s">
        <v>4157</v>
      </c>
      <c r="D713" t="s">
        <v>4158</v>
      </c>
      <c r="E713" t="s">
        <v>303</v>
      </c>
      <c r="F713" t="s">
        <v>4159</v>
      </c>
      <c r="G713" t="s">
        <v>4160</v>
      </c>
      <c r="H713" t="s">
        <v>4161</v>
      </c>
      <c r="I713" s="23">
        <v>32.477772000000002</v>
      </c>
      <c r="J713" s="23">
        <v>-97.897608000000005</v>
      </c>
      <c r="K713">
        <v>211130</v>
      </c>
      <c r="L713" t="s">
        <v>368</v>
      </c>
      <c r="M713" t="s">
        <v>102</v>
      </c>
      <c r="N713" s="49">
        <v>26942.763999999999</v>
      </c>
      <c r="O713" s="49">
        <v>24774.822</v>
      </c>
      <c r="P713" s="49">
        <v>22533.078000000001</v>
      </c>
      <c r="Q713" s="49">
        <v>20913.335999999999</v>
      </c>
      <c r="R713" s="49">
        <v>22268.438999999998</v>
      </c>
      <c r="S713" s="49">
        <v>27816.379000000001</v>
      </c>
      <c r="T713" s="49">
        <v>27052.277999999998</v>
      </c>
    </row>
    <row r="714" spans="1:22" x14ac:dyDescent="0.3">
      <c r="A714">
        <v>1000287</v>
      </c>
      <c r="B714" t="s">
        <v>4162</v>
      </c>
      <c r="C714" t="s">
        <v>4163</v>
      </c>
      <c r="D714" t="s">
        <v>4164</v>
      </c>
      <c r="E714" t="s">
        <v>569</v>
      </c>
      <c r="F714" t="s">
        <v>4165</v>
      </c>
      <c r="G714" t="s">
        <v>4166</v>
      </c>
      <c r="H714" t="s">
        <v>4167</v>
      </c>
      <c r="I714" s="23">
        <v>42.413989999999998</v>
      </c>
      <c r="J714" s="23">
        <v>-92.328869999999995</v>
      </c>
      <c r="K714">
        <v>562212</v>
      </c>
      <c r="L714" t="s">
        <v>51</v>
      </c>
      <c r="M714" t="s">
        <v>307</v>
      </c>
      <c r="N714" s="49">
        <v>160878.25</v>
      </c>
      <c r="O714" s="49">
        <v>156943</v>
      </c>
      <c r="P714" s="49">
        <v>153759</v>
      </c>
      <c r="Q714" s="49">
        <v>150792.25</v>
      </c>
      <c r="R714" s="49">
        <v>145054</v>
      </c>
      <c r="S714" s="49">
        <v>140175.75</v>
      </c>
      <c r="T714" s="49">
        <v>135183</v>
      </c>
      <c r="U714" s="49">
        <v>131792.5</v>
      </c>
      <c r="V714" s="49">
        <v>46293.25</v>
      </c>
    </row>
    <row r="715" spans="1:22" x14ac:dyDescent="0.3">
      <c r="A715">
        <v>1010123</v>
      </c>
      <c r="B715" t="s">
        <v>4168</v>
      </c>
      <c r="C715" t="s">
        <v>4169</v>
      </c>
      <c r="D715" t="s">
        <v>3422</v>
      </c>
      <c r="E715" t="s">
        <v>303</v>
      </c>
      <c r="F715" t="s">
        <v>3423</v>
      </c>
      <c r="G715" t="s">
        <v>4170</v>
      </c>
      <c r="H715" t="s">
        <v>3424</v>
      </c>
      <c r="I715" s="23">
        <v>28.988690999999999</v>
      </c>
      <c r="J715" s="23">
        <v>-97.635910999999993</v>
      </c>
      <c r="K715">
        <v>211111</v>
      </c>
      <c r="L715" t="s">
        <v>28</v>
      </c>
      <c r="M715" t="s">
        <v>102</v>
      </c>
      <c r="R715" s="49">
        <v>62764.163999999997</v>
      </c>
      <c r="S715" s="49">
        <v>38041.656000000003</v>
      </c>
    </row>
    <row r="716" spans="1:22" x14ac:dyDescent="0.3">
      <c r="A716">
        <v>1006217</v>
      </c>
      <c r="B716" t="s">
        <v>4171</v>
      </c>
      <c r="C716" t="s">
        <v>4172</v>
      </c>
      <c r="D716" t="s">
        <v>4173</v>
      </c>
      <c r="E716" t="s">
        <v>549</v>
      </c>
      <c r="F716" t="s">
        <v>4174</v>
      </c>
      <c r="G716" t="s">
        <v>4175</v>
      </c>
      <c r="H716" t="s">
        <v>4176</v>
      </c>
      <c r="I716" s="23">
        <v>44.087400000000002</v>
      </c>
      <c r="J716" s="23">
        <v>-103.2627</v>
      </c>
      <c r="K716">
        <v>221112</v>
      </c>
      <c r="L716" t="s">
        <v>28</v>
      </c>
      <c r="M716" t="s">
        <v>336</v>
      </c>
      <c r="Q716" s="49">
        <v>7052.9740000000002</v>
      </c>
      <c r="R716" s="49">
        <v>2998.44</v>
      </c>
      <c r="S716" s="49">
        <v>9255.4519999999993</v>
      </c>
      <c r="T716" s="49">
        <v>3595.424</v>
      </c>
      <c r="U716" s="49">
        <v>197728.94399999999</v>
      </c>
      <c r="V716" s="49">
        <v>277195.35200000001</v>
      </c>
    </row>
    <row r="717" spans="1:22" x14ac:dyDescent="0.3">
      <c r="A717">
        <v>1005974</v>
      </c>
      <c r="B717" t="s">
        <v>4177</v>
      </c>
      <c r="C717" t="s">
        <v>4178</v>
      </c>
      <c r="D717" t="s">
        <v>4179</v>
      </c>
      <c r="E717" t="s">
        <v>1487</v>
      </c>
      <c r="F717" t="s">
        <v>4180</v>
      </c>
      <c r="G717" t="s">
        <v>4181</v>
      </c>
      <c r="H717" t="s">
        <v>4182</v>
      </c>
      <c r="I717" s="23">
        <v>38.434699999999999</v>
      </c>
      <c r="J717" s="23">
        <v>-105.25069999999999</v>
      </c>
      <c r="K717">
        <v>221112</v>
      </c>
      <c r="L717" t="s">
        <v>28</v>
      </c>
      <c r="M717" t="s">
        <v>336</v>
      </c>
      <c r="U717" s="49">
        <v>255381.11</v>
      </c>
      <c r="V717" s="49">
        <v>209856.95</v>
      </c>
    </row>
    <row r="718" spans="1:22" x14ac:dyDescent="0.3">
      <c r="A718">
        <v>1000576</v>
      </c>
      <c r="B718" t="s">
        <v>4183</v>
      </c>
      <c r="C718" t="s">
        <v>4184</v>
      </c>
      <c r="D718" t="s">
        <v>4185</v>
      </c>
      <c r="E718" t="s">
        <v>461</v>
      </c>
      <c r="F718" t="s">
        <v>4186</v>
      </c>
      <c r="G718" t="s">
        <v>4187</v>
      </c>
      <c r="H718" t="s">
        <v>4188</v>
      </c>
      <c r="I718" s="23">
        <v>43.969614999999997</v>
      </c>
      <c r="J718" s="23">
        <v>-104.41166699999999</v>
      </c>
      <c r="K718">
        <v>221112</v>
      </c>
      <c r="L718" t="s">
        <v>28</v>
      </c>
      <c r="M718" t="s">
        <v>336</v>
      </c>
      <c r="U718" s="49">
        <v>0</v>
      </c>
      <c r="V718" s="49">
        <v>0</v>
      </c>
    </row>
    <row r="719" spans="1:22" x14ac:dyDescent="0.3">
      <c r="A719">
        <v>1005518</v>
      </c>
      <c r="B719" t="s">
        <v>4189</v>
      </c>
      <c r="C719" t="s">
        <v>4190</v>
      </c>
      <c r="D719" t="s">
        <v>4191</v>
      </c>
      <c r="E719" t="s">
        <v>435</v>
      </c>
      <c r="F719" t="s">
        <v>4192</v>
      </c>
      <c r="G719" t="s">
        <v>4193</v>
      </c>
      <c r="H719" t="s">
        <v>774</v>
      </c>
      <c r="I719" s="23">
        <v>37.241300000000003</v>
      </c>
      <c r="J719" s="23">
        <v>-92.458399999999997</v>
      </c>
      <c r="K719">
        <v>562212</v>
      </c>
      <c r="L719" t="s">
        <v>51</v>
      </c>
      <c r="M719" t="s">
        <v>307</v>
      </c>
      <c r="N719" s="49">
        <v>95652.25</v>
      </c>
      <c r="O719" s="49">
        <v>115718.75</v>
      </c>
      <c r="P719" s="49">
        <v>123519.75</v>
      </c>
      <c r="Q719" s="49">
        <v>86636.5</v>
      </c>
      <c r="R719" s="49">
        <v>140669.5</v>
      </c>
      <c r="S719" s="49">
        <v>138108.5</v>
      </c>
      <c r="T719" s="49">
        <v>131256.25</v>
      </c>
      <c r="U719" s="49">
        <v>126581.25</v>
      </c>
      <c r="V719" s="49">
        <v>0</v>
      </c>
    </row>
    <row r="720" spans="1:22" x14ac:dyDescent="0.3">
      <c r="A720">
        <v>1004245</v>
      </c>
      <c r="B720" t="s">
        <v>4194</v>
      </c>
      <c r="C720" t="s">
        <v>4195</v>
      </c>
      <c r="D720" t="s">
        <v>4196</v>
      </c>
      <c r="E720" t="s">
        <v>386</v>
      </c>
      <c r="F720" t="s">
        <v>4197</v>
      </c>
      <c r="G720" t="s">
        <v>4198</v>
      </c>
      <c r="H720" t="s">
        <v>4199</v>
      </c>
      <c r="I720" s="23">
        <v>33.239249999999998</v>
      </c>
      <c r="J720" s="23">
        <v>-87.653260000000003</v>
      </c>
      <c r="K720">
        <v>562212</v>
      </c>
      <c r="L720" t="s">
        <v>51</v>
      </c>
      <c r="M720" t="s">
        <v>307</v>
      </c>
      <c r="N720" s="49">
        <v>556706</v>
      </c>
      <c r="O720" s="49">
        <v>407928.5</v>
      </c>
      <c r="P720" s="49">
        <v>542563</v>
      </c>
      <c r="Q720" s="49">
        <v>397790</v>
      </c>
      <c r="R720" s="49">
        <v>388905.75</v>
      </c>
      <c r="S720" s="49">
        <v>618094</v>
      </c>
      <c r="T720" s="49">
        <v>397171.5</v>
      </c>
      <c r="U720" s="49">
        <v>361723</v>
      </c>
      <c r="V720" s="49">
        <v>322254.75</v>
      </c>
    </row>
    <row r="721" spans="1:22" x14ac:dyDescent="0.3">
      <c r="A721">
        <v>1001943</v>
      </c>
      <c r="B721" t="s">
        <v>4200</v>
      </c>
      <c r="C721" t="s">
        <v>4201</v>
      </c>
      <c r="D721" t="s">
        <v>4202</v>
      </c>
      <c r="E721" t="s">
        <v>441</v>
      </c>
      <c r="F721" t="s">
        <v>4203</v>
      </c>
      <c r="G721" t="s">
        <v>4204</v>
      </c>
      <c r="H721" t="s">
        <v>4205</v>
      </c>
      <c r="I721" s="23">
        <v>35.606059999999999</v>
      </c>
      <c r="J721" s="23">
        <v>-81.307379999999995</v>
      </c>
      <c r="K721">
        <v>562212</v>
      </c>
      <c r="L721" t="s">
        <v>355</v>
      </c>
      <c r="M721" t="s">
        <v>307</v>
      </c>
      <c r="N721" s="49">
        <v>97698.22</v>
      </c>
      <c r="O721" s="49">
        <v>83680.788</v>
      </c>
      <c r="P721" s="49">
        <v>73766.740000000005</v>
      </c>
      <c r="Q721" s="49">
        <v>64722.595999999998</v>
      </c>
      <c r="R721" s="49">
        <v>32981.567999999999</v>
      </c>
      <c r="S721" s="49">
        <v>28319.89</v>
      </c>
      <c r="T721" s="49">
        <v>27059.498</v>
      </c>
      <c r="U721" s="49">
        <v>50926.35</v>
      </c>
      <c r="V721" s="49">
        <v>52175.798000000003</v>
      </c>
    </row>
    <row r="722" spans="1:22" x14ac:dyDescent="0.3">
      <c r="A722">
        <v>1004237</v>
      </c>
      <c r="B722" t="s">
        <v>4206</v>
      </c>
      <c r="C722" t="s">
        <v>4207</v>
      </c>
      <c r="D722" t="s">
        <v>346</v>
      </c>
      <c r="E722" t="s">
        <v>339</v>
      </c>
      <c r="F722" t="s">
        <v>347</v>
      </c>
      <c r="G722" t="s">
        <v>4208</v>
      </c>
      <c r="H722" t="s">
        <v>359</v>
      </c>
      <c r="I722" s="23">
        <v>36.348812000000002</v>
      </c>
      <c r="J722" s="23">
        <v>-107.95318399999999</v>
      </c>
      <c r="K722">
        <v>211111</v>
      </c>
      <c r="L722" t="s">
        <v>368</v>
      </c>
      <c r="M722" t="s">
        <v>102</v>
      </c>
      <c r="R722" s="49">
        <v>308646.054</v>
      </c>
      <c r="S722" s="49">
        <v>285487.696</v>
      </c>
      <c r="T722" s="49">
        <v>279438.63400000002</v>
      </c>
      <c r="U722" s="49">
        <v>280698.61599999998</v>
      </c>
      <c r="V722" s="49">
        <v>294021.85800000001</v>
      </c>
    </row>
    <row r="723" spans="1:22" x14ac:dyDescent="0.3">
      <c r="A723">
        <v>1006102</v>
      </c>
      <c r="B723" t="s">
        <v>4209</v>
      </c>
      <c r="C723" t="s">
        <v>4210</v>
      </c>
      <c r="D723" t="s">
        <v>4211</v>
      </c>
      <c r="E723" t="s">
        <v>380</v>
      </c>
      <c r="F723" t="s">
        <v>4212</v>
      </c>
      <c r="G723" t="s">
        <v>4213</v>
      </c>
      <c r="H723" t="s">
        <v>4214</v>
      </c>
      <c r="I723" s="23">
        <v>47.231267000000003</v>
      </c>
      <c r="J723" s="23">
        <v>-93.572742000000005</v>
      </c>
      <c r="K723">
        <v>322121</v>
      </c>
      <c r="L723" t="s">
        <v>28</v>
      </c>
      <c r="M723" t="s">
        <v>680</v>
      </c>
      <c r="R723" s="49">
        <v>19708.576000000001</v>
      </c>
      <c r="S723" s="49">
        <v>18763.38</v>
      </c>
      <c r="T723" s="49">
        <v>19082.027999999998</v>
      </c>
      <c r="U723" s="49">
        <v>19981.723999999998</v>
      </c>
      <c r="V723" s="49">
        <v>21253.72</v>
      </c>
    </row>
    <row r="724" spans="1:22" x14ac:dyDescent="0.3">
      <c r="A724">
        <v>1001132</v>
      </c>
      <c r="B724" t="s">
        <v>4215</v>
      </c>
      <c r="C724" t="s">
        <v>4216</v>
      </c>
      <c r="D724" t="s">
        <v>4217</v>
      </c>
      <c r="E724" t="s">
        <v>303</v>
      </c>
      <c r="F724" t="s">
        <v>4218</v>
      </c>
      <c r="G724" t="s">
        <v>4219</v>
      </c>
      <c r="H724" t="s">
        <v>4220</v>
      </c>
      <c r="I724" s="23">
        <v>31.646699999999999</v>
      </c>
      <c r="J724" s="23">
        <v>-102.52869</v>
      </c>
      <c r="K724">
        <v>211120</v>
      </c>
      <c r="L724" t="s">
        <v>368</v>
      </c>
      <c r="M724" t="s">
        <v>102</v>
      </c>
      <c r="N724" s="49">
        <v>87899.936000000002</v>
      </c>
      <c r="O724" s="49">
        <v>101541.784</v>
      </c>
      <c r="P724" s="49">
        <v>101722.83199999999</v>
      </c>
      <c r="Q724" s="49">
        <v>98424.55</v>
      </c>
      <c r="R724" s="49">
        <v>104020.924</v>
      </c>
      <c r="S724" s="49">
        <v>114951.98</v>
      </c>
      <c r="T724" s="49">
        <v>114457.57399999999</v>
      </c>
      <c r="U724" s="49">
        <v>136537.35399999999</v>
      </c>
      <c r="V724" s="49">
        <v>142704.976</v>
      </c>
    </row>
    <row r="725" spans="1:22" x14ac:dyDescent="0.3">
      <c r="A725">
        <v>1005846</v>
      </c>
      <c r="B725" t="s">
        <v>4221</v>
      </c>
      <c r="C725" t="s">
        <v>4222</v>
      </c>
      <c r="D725" t="s">
        <v>346</v>
      </c>
      <c r="E725" t="s">
        <v>339</v>
      </c>
      <c r="F725" t="s">
        <v>347</v>
      </c>
      <c r="H725" t="s">
        <v>4223</v>
      </c>
      <c r="I725" s="23">
        <v>36.43421</v>
      </c>
      <c r="J725" s="23">
        <v>-107.56535</v>
      </c>
      <c r="K725">
        <v>486210</v>
      </c>
      <c r="L725" t="s">
        <v>1275</v>
      </c>
      <c r="M725" t="s">
        <v>102</v>
      </c>
      <c r="N725" s="49">
        <v>13079.864</v>
      </c>
      <c r="O725" s="49">
        <v>50784.201999999997</v>
      </c>
      <c r="P725" s="49">
        <v>36988.531999999999</v>
      </c>
      <c r="Q725" s="49">
        <v>45133.294000000002</v>
      </c>
      <c r="R725" s="49">
        <v>38030.065999999999</v>
      </c>
      <c r="S725" s="49">
        <v>48130.207999999999</v>
      </c>
      <c r="T725" s="49">
        <v>55419.49</v>
      </c>
      <c r="U725" s="49">
        <v>88881.008000000002</v>
      </c>
      <c r="V725" s="49">
        <v>36897.673999999999</v>
      </c>
    </row>
    <row r="726" spans="1:22" x14ac:dyDescent="0.3">
      <c r="A726">
        <v>1005980</v>
      </c>
      <c r="B726" t="s">
        <v>4224</v>
      </c>
      <c r="C726" t="s">
        <v>4225</v>
      </c>
      <c r="D726" t="s">
        <v>4226</v>
      </c>
      <c r="E726" t="s">
        <v>2164</v>
      </c>
      <c r="F726" t="s">
        <v>4227</v>
      </c>
      <c r="G726" t="s">
        <v>4228</v>
      </c>
      <c r="H726" t="s">
        <v>4229</v>
      </c>
      <c r="I726" s="23">
        <v>45.354618000000002</v>
      </c>
      <c r="J726" s="23">
        <v>-122.612223</v>
      </c>
      <c r="K726">
        <v>322122</v>
      </c>
      <c r="L726" t="s">
        <v>28</v>
      </c>
      <c r="M726" t="s">
        <v>680</v>
      </c>
      <c r="V726" s="49">
        <v>8105.85</v>
      </c>
    </row>
    <row r="727" spans="1:22" x14ac:dyDescent="0.3">
      <c r="A727">
        <v>1004869</v>
      </c>
      <c r="B727" t="s">
        <v>4230</v>
      </c>
      <c r="C727" t="s">
        <v>4231</v>
      </c>
      <c r="D727" t="s">
        <v>4232</v>
      </c>
      <c r="E727" t="s">
        <v>351</v>
      </c>
      <c r="F727" t="s">
        <v>4233</v>
      </c>
      <c r="G727" t="s">
        <v>4234</v>
      </c>
      <c r="H727" t="s">
        <v>4235</v>
      </c>
      <c r="I727" s="23">
        <v>41.656660000000002</v>
      </c>
      <c r="J727" s="23">
        <v>-87.705560000000006</v>
      </c>
      <c r="K727">
        <v>325192</v>
      </c>
      <c r="L727" t="s">
        <v>28</v>
      </c>
      <c r="M727" t="s">
        <v>530</v>
      </c>
      <c r="T727" s="49">
        <v>48908.133999999998</v>
      </c>
      <c r="U727" s="49">
        <v>50571.14</v>
      </c>
      <c r="V727" s="49">
        <v>54403.317999999999</v>
      </c>
    </row>
    <row r="728" spans="1:22" x14ac:dyDescent="0.3">
      <c r="A728">
        <v>1005891</v>
      </c>
      <c r="B728" t="s">
        <v>4236</v>
      </c>
      <c r="C728" t="s">
        <v>4237</v>
      </c>
      <c r="D728" t="s">
        <v>4238</v>
      </c>
      <c r="E728" t="s">
        <v>303</v>
      </c>
      <c r="F728" t="s">
        <v>4239</v>
      </c>
      <c r="G728" t="s">
        <v>4240</v>
      </c>
      <c r="H728" t="s">
        <v>4241</v>
      </c>
      <c r="I728" s="23">
        <v>29.555893000000001</v>
      </c>
      <c r="J728" s="23">
        <v>-95.441862999999998</v>
      </c>
      <c r="K728">
        <v>562212</v>
      </c>
      <c r="L728" t="s">
        <v>51</v>
      </c>
      <c r="M728" t="s">
        <v>307</v>
      </c>
      <c r="N728" s="49">
        <v>331437</v>
      </c>
      <c r="O728" s="49">
        <v>46640.25</v>
      </c>
      <c r="P728" s="49">
        <v>142096.5</v>
      </c>
      <c r="Q728" s="49">
        <v>188362.25</v>
      </c>
      <c r="R728" s="49">
        <v>143786.75</v>
      </c>
      <c r="S728" s="49">
        <v>168917</v>
      </c>
      <c r="T728" s="49">
        <v>203570</v>
      </c>
      <c r="U728" s="49">
        <v>214320</v>
      </c>
      <c r="V728" s="49">
        <v>232202.5</v>
      </c>
    </row>
    <row r="729" spans="1:22" x14ac:dyDescent="0.3">
      <c r="A729">
        <v>1004082</v>
      </c>
      <c r="B729" t="s">
        <v>4242</v>
      </c>
      <c r="C729" t="s">
        <v>4243</v>
      </c>
      <c r="D729" t="s">
        <v>3748</v>
      </c>
      <c r="E729" t="s">
        <v>311</v>
      </c>
      <c r="F729" t="s">
        <v>4244</v>
      </c>
      <c r="G729" t="s">
        <v>4245</v>
      </c>
      <c r="H729" t="s">
        <v>4246</v>
      </c>
      <c r="I729" s="23">
        <v>37.711860000000001</v>
      </c>
      <c r="J729" s="23">
        <v>-83.976140000000001</v>
      </c>
      <c r="K729">
        <v>562212</v>
      </c>
      <c r="L729" t="s">
        <v>355</v>
      </c>
      <c r="M729" t="s">
        <v>307</v>
      </c>
      <c r="N729" s="49">
        <v>23732.95</v>
      </c>
      <c r="O729" s="49">
        <v>20025.05</v>
      </c>
      <c r="P729" s="49">
        <v>19312.05</v>
      </c>
      <c r="Q729" s="49">
        <v>16263.2</v>
      </c>
      <c r="R729" s="49">
        <v>15648.2</v>
      </c>
      <c r="S729" s="49">
        <v>34369.599999999999</v>
      </c>
      <c r="T729" s="49">
        <v>71504</v>
      </c>
      <c r="U729" s="49">
        <v>42711.8</v>
      </c>
      <c r="V729" s="49">
        <v>78510.2</v>
      </c>
    </row>
    <row r="730" spans="1:22" x14ac:dyDescent="0.3">
      <c r="A730">
        <v>1006585</v>
      </c>
      <c r="B730" t="s">
        <v>4247</v>
      </c>
      <c r="C730" t="s">
        <v>4248</v>
      </c>
      <c r="D730" t="s">
        <v>1430</v>
      </c>
      <c r="E730" t="s">
        <v>386</v>
      </c>
      <c r="F730" t="s">
        <v>1431</v>
      </c>
      <c r="G730" t="s">
        <v>4249</v>
      </c>
      <c r="H730" t="s">
        <v>536</v>
      </c>
      <c r="I730" s="23">
        <v>33.557464000000003</v>
      </c>
      <c r="J730" s="23">
        <v>-86.799671000000004</v>
      </c>
      <c r="K730">
        <v>324199</v>
      </c>
      <c r="L730" t="s">
        <v>537</v>
      </c>
      <c r="M730" t="s">
        <v>538</v>
      </c>
      <c r="N730" s="49">
        <v>124092.948</v>
      </c>
      <c r="O730" s="49">
        <v>144153.766</v>
      </c>
      <c r="P730" s="49">
        <v>121754.95</v>
      </c>
      <c r="Q730" s="49">
        <v>118442.22199999999</v>
      </c>
      <c r="R730" s="49">
        <v>142775.51</v>
      </c>
      <c r="S730" s="49">
        <v>150740.29199999999</v>
      </c>
      <c r="T730" s="49">
        <v>172422.8</v>
      </c>
      <c r="U730" s="49">
        <v>169194.4</v>
      </c>
      <c r="V730" s="49">
        <v>168246.6</v>
      </c>
    </row>
    <row r="731" spans="1:22" x14ac:dyDescent="0.3">
      <c r="A731">
        <v>1002158</v>
      </c>
      <c r="B731" t="s">
        <v>4250</v>
      </c>
      <c r="C731" t="s">
        <v>4251</v>
      </c>
      <c r="D731" t="s">
        <v>2054</v>
      </c>
      <c r="E731" t="s">
        <v>922</v>
      </c>
      <c r="F731" t="s">
        <v>4252</v>
      </c>
      <c r="G731" t="s">
        <v>4253</v>
      </c>
      <c r="H731" t="s">
        <v>2057</v>
      </c>
      <c r="I731" s="23">
        <v>40.914700000000003</v>
      </c>
      <c r="J731" s="23">
        <v>-96.640799999999999</v>
      </c>
      <c r="K731">
        <v>562212</v>
      </c>
      <c r="L731" t="s">
        <v>355</v>
      </c>
      <c r="M731" t="s">
        <v>307</v>
      </c>
      <c r="N731" s="49">
        <v>72938.648000000001</v>
      </c>
      <c r="O731" s="49">
        <v>72008.698000000004</v>
      </c>
      <c r="P731" s="49">
        <v>71171.7</v>
      </c>
      <c r="Q731" s="49">
        <v>122185.798</v>
      </c>
      <c r="R731" s="49">
        <v>100117.4</v>
      </c>
      <c r="S731" s="49">
        <v>106703.848</v>
      </c>
      <c r="T731" s="49">
        <v>109349.25</v>
      </c>
      <c r="U731" s="49">
        <v>103187.598</v>
      </c>
      <c r="V731" s="49">
        <v>221044.198</v>
      </c>
    </row>
    <row r="732" spans="1:22" x14ac:dyDescent="0.3">
      <c r="A732">
        <v>1005880</v>
      </c>
      <c r="B732" t="s">
        <v>4254</v>
      </c>
      <c r="C732" t="s">
        <v>4255</v>
      </c>
      <c r="D732" t="s">
        <v>4256</v>
      </c>
      <c r="E732" t="s">
        <v>954</v>
      </c>
      <c r="F732" t="s">
        <v>4257</v>
      </c>
      <c r="G732" t="s">
        <v>4258</v>
      </c>
      <c r="H732" t="s">
        <v>3681</v>
      </c>
      <c r="I732" s="23">
        <v>34.895600000000002</v>
      </c>
      <c r="J732" s="23">
        <v>-82.177899999999994</v>
      </c>
      <c r="K732">
        <v>336111</v>
      </c>
      <c r="L732" t="s">
        <v>28</v>
      </c>
      <c r="M732" t="s">
        <v>315</v>
      </c>
      <c r="N732" s="49">
        <v>49550.853999999999</v>
      </c>
      <c r="O732" s="49">
        <v>55944.957999999999</v>
      </c>
      <c r="P732" s="49">
        <v>49165.25</v>
      </c>
      <c r="Q732" s="49">
        <v>45951.455999999998</v>
      </c>
      <c r="R732" s="49">
        <v>45541.658000000003</v>
      </c>
      <c r="S732" s="49">
        <v>42094.313999999998</v>
      </c>
      <c r="T732" s="49">
        <v>32519.371999999999</v>
      </c>
      <c r="U732" s="49">
        <v>35729.351999999999</v>
      </c>
      <c r="V732" s="49">
        <v>34583.856</v>
      </c>
    </row>
    <row r="733" spans="1:22" x14ac:dyDescent="0.3">
      <c r="A733">
        <v>1000638</v>
      </c>
      <c r="B733" t="s">
        <v>4259</v>
      </c>
      <c r="C733" t="s">
        <v>4260</v>
      </c>
      <c r="D733" t="s">
        <v>4261</v>
      </c>
      <c r="E733" t="s">
        <v>447</v>
      </c>
      <c r="F733" t="s">
        <v>4262</v>
      </c>
      <c r="H733" t="s">
        <v>1281</v>
      </c>
      <c r="I733" s="23">
        <v>39.862772999999997</v>
      </c>
      <c r="J733" s="23">
        <v>-75.321425000000005</v>
      </c>
      <c r="K733">
        <v>336411</v>
      </c>
      <c r="L733" t="s">
        <v>28</v>
      </c>
      <c r="M733" t="s">
        <v>315</v>
      </c>
      <c r="N733" s="49">
        <v>26577.784</v>
      </c>
      <c r="O733" s="49">
        <v>23041.044000000002</v>
      </c>
      <c r="P733" s="49">
        <v>23084.59</v>
      </c>
      <c r="Q733" s="49">
        <v>23286.044000000002</v>
      </c>
      <c r="R733" s="49">
        <v>22962.335999999999</v>
      </c>
      <c r="S733" s="49">
        <v>24727.423999999999</v>
      </c>
      <c r="T733" s="49">
        <v>23355.606</v>
      </c>
      <c r="U733" s="49">
        <v>25465.792000000001</v>
      </c>
      <c r="V733" s="49">
        <v>29661.718000000001</v>
      </c>
    </row>
    <row r="734" spans="1:22" x14ac:dyDescent="0.3">
      <c r="A734">
        <v>1002893</v>
      </c>
      <c r="B734" t="s">
        <v>4263</v>
      </c>
      <c r="C734" t="s">
        <v>4264</v>
      </c>
      <c r="D734" t="s">
        <v>4265</v>
      </c>
      <c r="E734" t="s">
        <v>946</v>
      </c>
      <c r="F734" t="s">
        <v>4266</v>
      </c>
      <c r="G734" t="s">
        <v>4267</v>
      </c>
      <c r="H734" t="s">
        <v>4268</v>
      </c>
      <c r="I734" s="23">
        <v>46.103960000000001</v>
      </c>
      <c r="J734" s="23">
        <v>-118.91840000000001</v>
      </c>
      <c r="K734">
        <v>322121</v>
      </c>
      <c r="L734" t="s">
        <v>1172</v>
      </c>
      <c r="M734" t="s">
        <v>1173</v>
      </c>
      <c r="N734" s="49">
        <v>151814.01199999999</v>
      </c>
      <c r="O734" s="49">
        <v>120204.13400000001</v>
      </c>
      <c r="P734" s="49">
        <v>152468.054</v>
      </c>
      <c r="Q734" s="49">
        <v>159475.82399999999</v>
      </c>
      <c r="R734" s="49">
        <v>138093.04800000001</v>
      </c>
      <c r="S734" s="49">
        <v>122227.784</v>
      </c>
      <c r="T734" s="49">
        <v>103709.59600000001</v>
      </c>
      <c r="U734" s="49">
        <v>133978</v>
      </c>
      <c r="V734" s="49">
        <v>123506.826</v>
      </c>
    </row>
    <row r="735" spans="1:22" x14ac:dyDescent="0.3">
      <c r="A735">
        <v>1007994</v>
      </c>
      <c r="B735" t="s">
        <v>4269</v>
      </c>
      <c r="C735" t="s">
        <v>4270</v>
      </c>
      <c r="D735" t="s">
        <v>4271</v>
      </c>
      <c r="E735" t="s">
        <v>380</v>
      </c>
      <c r="F735" t="s">
        <v>4272</v>
      </c>
      <c r="G735" t="s">
        <v>4273</v>
      </c>
      <c r="H735" t="s">
        <v>4274</v>
      </c>
      <c r="I735" s="23">
        <v>48.606000000000002</v>
      </c>
      <c r="J735" s="23">
        <v>-93.4071</v>
      </c>
      <c r="K735">
        <v>322121</v>
      </c>
      <c r="L735" t="s">
        <v>4275</v>
      </c>
      <c r="M735" t="s">
        <v>4276</v>
      </c>
      <c r="N735" s="49">
        <v>164000.67000000001</v>
      </c>
      <c r="O735" s="49">
        <v>164948.704</v>
      </c>
      <c r="P735" s="49">
        <v>179059.19</v>
      </c>
      <c r="Q735" s="49">
        <v>168043.14</v>
      </c>
      <c r="R735" s="49">
        <v>150743.046</v>
      </c>
      <c r="S735" s="49">
        <v>137932.10399999999</v>
      </c>
      <c r="T735" s="49">
        <v>187547.12599999999</v>
      </c>
      <c r="U735" s="49">
        <v>195988.986</v>
      </c>
      <c r="V735" s="49">
        <v>190688.29800000001</v>
      </c>
    </row>
    <row r="736" spans="1:22" x14ac:dyDescent="0.3">
      <c r="A736">
        <v>1002963</v>
      </c>
      <c r="B736" t="s">
        <v>4277</v>
      </c>
      <c r="C736" t="s">
        <v>4278</v>
      </c>
      <c r="D736" t="s">
        <v>4279</v>
      </c>
      <c r="E736" t="s">
        <v>386</v>
      </c>
      <c r="F736" t="s">
        <v>4280</v>
      </c>
      <c r="G736" t="s">
        <v>4281</v>
      </c>
      <c r="H736" t="s">
        <v>2278</v>
      </c>
      <c r="I736" s="23">
        <v>31.492253000000002</v>
      </c>
      <c r="J736" s="23">
        <v>-87.898804999999996</v>
      </c>
      <c r="K736">
        <v>322121</v>
      </c>
      <c r="L736" t="s">
        <v>4282</v>
      </c>
      <c r="M736" t="s">
        <v>4283</v>
      </c>
      <c r="N736" s="49">
        <v>182787.91800000001</v>
      </c>
      <c r="O736" s="49">
        <v>211729.34599999999</v>
      </c>
      <c r="P736" s="49">
        <v>221974.79399999999</v>
      </c>
      <c r="Q736" s="49">
        <v>209150.52799999999</v>
      </c>
      <c r="R736" s="49">
        <v>188147.69399999999</v>
      </c>
      <c r="S736" s="49">
        <v>177557.62599999999</v>
      </c>
      <c r="T736" s="49">
        <v>188793.96400000001</v>
      </c>
      <c r="U736" s="49">
        <v>204030.04</v>
      </c>
      <c r="V736" s="49">
        <v>191792.69399999999</v>
      </c>
    </row>
    <row r="737" spans="1:22" x14ac:dyDescent="0.3">
      <c r="A737">
        <v>1007541</v>
      </c>
      <c r="B737" t="s">
        <v>4284</v>
      </c>
      <c r="C737" t="s">
        <v>4285</v>
      </c>
      <c r="D737" t="s">
        <v>4286</v>
      </c>
      <c r="E737" t="s">
        <v>690</v>
      </c>
      <c r="F737" t="s">
        <v>4287</v>
      </c>
      <c r="G737" t="s">
        <v>4288</v>
      </c>
      <c r="H737" t="s">
        <v>3628</v>
      </c>
      <c r="I737" s="23">
        <v>33.817320000000002</v>
      </c>
      <c r="J737" s="23">
        <v>-84.465239999999994</v>
      </c>
      <c r="K737">
        <v>562212</v>
      </c>
      <c r="L737" t="s">
        <v>51</v>
      </c>
      <c r="M737" t="s">
        <v>307</v>
      </c>
      <c r="T737" s="49">
        <v>4036.25</v>
      </c>
      <c r="U737" s="49">
        <v>5151.2249000000002</v>
      </c>
      <c r="V737" s="49">
        <v>9825</v>
      </c>
    </row>
    <row r="738" spans="1:22" x14ac:dyDescent="0.3">
      <c r="A738">
        <v>1004091</v>
      </c>
      <c r="B738" t="s">
        <v>4289</v>
      </c>
      <c r="C738" t="s">
        <v>4290</v>
      </c>
      <c r="D738" t="s">
        <v>4291</v>
      </c>
      <c r="E738" t="s">
        <v>542</v>
      </c>
      <c r="F738" t="s">
        <v>4292</v>
      </c>
      <c r="G738" t="s">
        <v>4293</v>
      </c>
      <c r="H738" t="s">
        <v>4294</v>
      </c>
      <c r="I738" s="23">
        <v>37.958638999999998</v>
      </c>
      <c r="J738" s="23">
        <v>-100.836</v>
      </c>
      <c r="K738">
        <v>325193</v>
      </c>
      <c r="L738" t="s">
        <v>599</v>
      </c>
      <c r="M738" t="s">
        <v>600</v>
      </c>
      <c r="N738" s="49">
        <v>54532.944000000003</v>
      </c>
      <c r="O738" s="49">
        <v>55553.24</v>
      </c>
      <c r="P738" s="49">
        <v>56852.235999999997</v>
      </c>
      <c r="Q738" s="49">
        <v>56905.235999999997</v>
      </c>
      <c r="R738" s="49">
        <v>56796.635999999999</v>
      </c>
      <c r="S738" s="49">
        <v>59169.228000000003</v>
      </c>
      <c r="T738" s="49">
        <v>59644.625999999997</v>
      </c>
      <c r="U738" s="49">
        <v>54611.794000000002</v>
      </c>
      <c r="V738" s="49">
        <v>54101.646000000001</v>
      </c>
    </row>
    <row r="739" spans="1:22" x14ac:dyDescent="0.3">
      <c r="A739">
        <v>1006461</v>
      </c>
      <c r="B739" t="s">
        <v>4295</v>
      </c>
      <c r="C739" t="s">
        <v>4296</v>
      </c>
      <c r="D739" t="s">
        <v>4297</v>
      </c>
      <c r="E739" t="s">
        <v>422</v>
      </c>
      <c r="F739" t="s">
        <v>4298</v>
      </c>
      <c r="G739" t="s">
        <v>4299</v>
      </c>
      <c r="H739" t="s">
        <v>2076</v>
      </c>
      <c r="I739" s="23">
        <v>33.253886999999999</v>
      </c>
      <c r="J739" s="23">
        <v>-93.492774999999995</v>
      </c>
      <c r="K739">
        <v>211112</v>
      </c>
      <c r="L739" t="s">
        <v>326</v>
      </c>
      <c r="M739" t="s">
        <v>327</v>
      </c>
      <c r="R739" s="49">
        <v>14843.106</v>
      </c>
      <c r="S739" s="49">
        <v>29447.56</v>
      </c>
      <c r="T739" s="49">
        <v>34461.24</v>
      </c>
      <c r="U739" s="49">
        <v>28594.858</v>
      </c>
      <c r="V739" s="49">
        <v>36473.817999999999</v>
      </c>
    </row>
    <row r="740" spans="1:22" x14ac:dyDescent="0.3">
      <c r="A740">
        <v>1007948</v>
      </c>
      <c r="B740" t="s">
        <v>4300</v>
      </c>
      <c r="C740" t="s">
        <v>4301</v>
      </c>
      <c r="D740" t="s">
        <v>4302</v>
      </c>
      <c r="E740" t="s">
        <v>1682</v>
      </c>
      <c r="F740" t="s">
        <v>4303</v>
      </c>
      <c r="H740" t="s">
        <v>4304</v>
      </c>
      <c r="I740" s="23">
        <v>42.09104</v>
      </c>
      <c r="J740" s="23">
        <v>-72.597480000000004</v>
      </c>
      <c r="K740">
        <v>562212</v>
      </c>
      <c r="L740" t="s">
        <v>51</v>
      </c>
      <c r="M740" t="s">
        <v>307</v>
      </c>
      <c r="Q740" s="49">
        <v>20239.75</v>
      </c>
      <c r="R740" s="49">
        <v>23347.5</v>
      </c>
      <c r="S740" s="49">
        <v>17432.5</v>
      </c>
      <c r="T740" s="49">
        <v>19550</v>
      </c>
      <c r="U740" s="49">
        <v>21075</v>
      </c>
      <c r="V740" s="49">
        <v>22075</v>
      </c>
    </row>
    <row r="741" spans="1:22" x14ac:dyDescent="0.3">
      <c r="A741">
        <v>1006301</v>
      </c>
      <c r="B741" t="s">
        <v>4305</v>
      </c>
      <c r="C741" t="s">
        <v>4306</v>
      </c>
      <c r="D741" t="s">
        <v>939</v>
      </c>
      <c r="E741" t="s">
        <v>303</v>
      </c>
      <c r="F741" t="s">
        <v>4307</v>
      </c>
      <c r="H741" t="s">
        <v>942</v>
      </c>
      <c r="I741" s="23">
        <v>35.703060000000001</v>
      </c>
      <c r="J741" s="23">
        <v>-101.36305</v>
      </c>
      <c r="K741">
        <v>324110</v>
      </c>
      <c r="L741" t="s">
        <v>4308</v>
      </c>
      <c r="M741" t="s">
        <v>4309</v>
      </c>
      <c r="N741" s="49">
        <v>2300332.1940000001</v>
      </c>
      <c r="O741" s="49">
        <v>2056965.416</v>
      </c>
      <c r="P741" s="49">
        <v>2173130.9640000002</v>
      </c>
      <c r="Q741" s="49">
        <v>2295226.8080000002</v>
      </c>
      <c r="R741" s="49">
        <v>2410765.5299999998</v>
      </c>
      <c r="S741" s="49">
        <v>2461187.61</v>
      </c>
      <c r="T741" s="49">
        <v>2267593.4139999999</v>
      </c>
      <c r="U741" s="49">
        <v>2068728.9240000001</v>
      </c>
      <c r="V741" s="49">
        <v>2508495.1579999998</v>
      </c>
    </row>
    <row r="742" spans="1:22" x14ac:dyDescent="0.3">
      <c r="A742">
        <v>1006661</v>
      </c>
      <c r="B742" t="s">
        <v>4310</v>
      </c>
      <c r="C742" t="s">
        <v>4311</v>
      </c>
      <c r="D742" t="s">
        <v>4312</v>
      </c>
      <c r="E742" t="s">
        <v>1487</v>
      </c>
      <c r="F742" t="s">
        <v>4313</v>
      </c>
      <c r="G742" t="s">
        <v>4314</v>
      </c>
      <c r="H742" t="s">
        <v>4315</v>
      </c>
      <c r="I742" s="23">
        <v>39.950304000000003</v>
      </c>
      <c r="J742" s="23">
        <v>-105.20126</v>
      </c>
      <c r="K742">
        <v>562212</v>
      </c>
      <c r="L742" t="s">
        <v>51</v>
      </c>
      <c r="M742" t="s">
        <v>307</v>
      </c>
      <c r="N742" s="49">
        <v>10138</v>
      </c>
      <c r="O742" s="49">
        <v>9527.25</v>
      </c>
      <c r="P742" s="49">
        <v>9750</v>
      </c>
      <c r="Q742" s="49">
        <v>9307.75</v>
      </c>
      <c r="R742" s="49">
        <v>8557.25</v>
      </c>
      <c r="S742" s="49">
        <v>13662.25</v>
      </c>
      <c r="T742" s="49">
        <v>12567.5</v>
      </c>
      <c r="U742" s="49">
        <v>16032.475175</v>
      </c>
      <c r="V742" s="49">
        <v>15221.46435</v>
      </c>
    </row>
    <row r="743" spans="1:22" x14ac:dyDescent="0.3">
      <c r="A743">
        <v>1003818</v>
      </c>
      <c r="B743" t="s">
        <v>4316</v>
      </c>
      <c r="C743" t="s">
        <v>4317</v>
      </c>
      <c r="D743" t="s">
        <v>4318</v>
      </c>
      <c r="E743" t="s">
        <v>2294</v>
      </c>
      <c r="F743" t="s">
        <v>4319</v>
      </c>
      <c r="G743" t="s">
        <v>4320</v>
      </c>
      <c r="H743" t="s">
        <v>4112</v>
      </c>
      <c r="I743" s="23">
        <v>40.912751999999998</v>
      </c>
      <c r="J743" s="23">
        <v>-111.919406</v>
      </c>
      <c r="K743">
        <v>562212</v>
      </c>
      <c r="L743" t="s">
        <v>355</v>
      </c>
      <c r="M743" t="s">
        <v>307</v>
      </c>
      <c r="N743" s="49">
        <v>53489.95</v>
      </c>
      <c r="O743" s="49">
        <v>51871.4</v>
      </c>
      <c r="P743" s="49">
        <v>50716.45</v>
      </c>
      <c r="Q743" s="49">
        <v>49728.2</v>
      </c>
      <c r="R743" s="49">
        <v>48492.5</v>
      </c>
      <c r="S743" s="49">
        <v>47583.75</v>
      </c>
      <c r="T743" s="49">
        <v>47017.9</v>
      </c>
      <c r="U743" s="49">
        <v>46439.5</v>
      </c>
      <c r="V743" s="49">
        <v>45889</v>
      </c>
    </row>
    <row r="744" spans="1:22" x14ac:dyDescent="0.3">
      <c r="A744">
        <v>1004958</v>
      </c>
      <c r="B744" t="s">
        <v>4321</v>
      </c>
      <c r="C744" t="s">
        <v>4322</v>
      </c>
      <c r="D744" t="s">
        <v>4323</v>
      </c>
      <c r="E744" t="s">
        <v>1682</v>
      </c>
      <c r="F744" t="s">
        <v>4324</v>
      </c>
      <c r="G744" t="s">
        <v>4325</v>
      </c>
      <c r="H744" t="s">
        <v>4326</v>
      </c>
      <c r="I744" s="23">
        <v>41.731171000000003</v>
      </c>
      <c r="J744" s="23">
        <v>-70.583757000000006</v>
      </c>
      <c r="K744">
        <v>562212</v>
      </c>
      <c r="L744" t="s">
        <v>51</v>
      </c>
      <c r="M744" t="s">
        <v>307</v>
      </c>
      <c r="R744" s="49">
        <v>10762.5</v>
      </c>
      <c r="S744" s="49">
        <v>16127</v>
      </c>
      <c r="T744" s="49">
        <v>14114.25</v>
      </c>
      <c r="U744" s="49">
        <v>23277.5</v>
      </c>
      <c r="V744" s="49">
        <v>23131.25</v>
      </c>
    </row>
    <row r="745" spans="1:22" x14ac:dyDescent="0.3">
      <c r="A745">
        <v>1007215</v>
      </c>
      <c r="B745" t="s">
        <v>4327</v>
      </c>
      <c r="C745" t="s">
        <v>4328</v>
      </c>
      <c r="D745" t="s">
        <v>4329</v>
      </c>
      <c r="E745" t="s">
        <v>1487</v>
      </c>
      <c r="F745" t="s">
        <v>4330</v>
      </c>
      <c r="G745" t="s">
        <v>4331</v>
      </c>
      <c r="H745" t="s">
        <v>4332</v>
      </c>
      <c r="I745" s="23">
        <v>38.932679999999998</v>
      </c>
      <c r="J745" s="23">
        <v>-107.54603</v>
      </c>
      <c r="K745">
        <v>212112</v>
      </c>
      <c r="L745" t="s">
        <v>90</v>
      </c>
      <c r="M745" t="s">
        <v>315</v>
      </c>
      <c r="Q745" s="49">
        <v>271827</v>
      </c>
      <c r="R745" s="49">
        <v>514703.25</v>
      </c>
      <c r="S745" s="49">
        <v>417374</v>
      </c>
      <c r="T745" s="49">
        <v>293343</v>
      </c>
      <c r="U745" s="49">
        <v>331655.5</v>
      </c>
      <c r="V745" s="49">
        <v>227587.5</v>
      </c>
    </row>
    <row r="746" spans="1:22" x14ac:dyDescent="0.3">
      <c r="A746">
        <v>1010447</v>
      </c>
      <c r="B746" t="s">
        <v>4333</v>
      </c>
      <c r="C746" t="s">
        <v>4334</v>
      </c>
      <c r="D746" t="s">
        <v>4335</v>
      </c>
      <c r="E746" t="s">
        <v>303</v>
      </c>
      <c r="F746" t="s">
        <v>4336</v>
      </c>
      <c r="G746" t="s">
        <v>4337</v>
      </c>
      <c r="H746" t="s">
        <v>4338</v>
      </c>
      <c r="I746" s="23">
        <v>29.361045000000001</v>
      </c>
      <c r="J746" s="23">
        <v>-94.930351000000002</v>
      </c>
      <c r="K746">
        <v>325110</v>
      </c>
      <c r="L746" t="s">
        <v>28</v>
      </c>
      <c r="M746" t="s">
        <v>530</v>
      </c>
      <c r="N746" s="49">
        <v>158446.37</v>
      </c>
      <c r="O746" s="49">
        <v>155620.076</v>
      </c>
      <c r="P746" s="49">
        <v>172913.976</v>
      </c>
      <c r="Q746" s="49">
        <v>135139.79399999999</v>
      </c>
      <c r="R746" s="49">
        <v>159031.39799999999</v>
      </c>
      <c r="S746" s="49">
        <v>186410.72</v>
      </c>
      <c r="T746" s="49">
        <v>223065.81</v>
      </c>
    </row>
    <row r="747" spans="1:22" x14ac:dyDescent="0.3">
      <c r="A747">
        <v>1000452</v>
      </c>
      <c r="B747" t="s">
        <v>4339</v>
      </c>
      <c r="C747" t="s">
        <v>4340</v>
      </c>
      <c r="D747" t="s">
        <v>4341</v>
      </c>
      <c r="E747" t="s">
        <v>954</v>
      </c>
      <c r="F747" t="s">
        <v>4342</v>
      </c>
      <c r="G747" t="s">
        <v>4343</v>
      </c>
      <c r="H747" t="s">
        <v>4344</v>
      </c>
      <c r="I747" s="23">
        <v>32.970100000000002</v>
      </c>
      <c r="J747" s="23">
        <v>-79.890500000000003</v>
      </c>
      <c r="K747">
        <v>325110</v>
      </c>
      <c r="L747" t="s">
        <v>28</v>
      </c>
      <c r="M747" t="s">
        <v>530</v>
      </c>
      <c r="N747" s="49">
        <v>100779.56200000001</v>
      </c>
      <c r="O747" s="49">
        <v>111145.784</v>
      </c>
      <c r="P747" s="49">
        <v>94347.535999999993</v>
      </c>
      <c r="Q747" s="49">
        <v>97924.73</v>
      </c>
      <c r="R747" s="49">
        <v>102055.092</v>
      </c>
      <c r="S747" s="49">
        <v>100709.764</v>
      </c>
      <c r="T747" s="49">
        <v>101798.42</v>
      </c>
      <c r="U747" s="49">
        <v>99879.03</v>
      </c>
      <c r="V747" s="49">
        <v>101463.57</v>
      </c>
    </row>
    <row r="748" spans="1:22" x14ac:dyDescent="0.3">
      <c r="A748">
        <v>1006468</v>
      </c>
      <c r="B748" t="s">
        <v>4345</v>
      </c>
      <c r="C748" t="s">
        <v>4346</v>
      </c>
      <c r="D748" t="s">
        <v>4347</v>
      </c>
      <c r="E748" t="s">
        <v>946</v>
      </c>
      <c r="F748" t="s">
        <v>4348</v>
      </c>
      <c r="G748" t="s">
        <v>4349</v>
      </c>
      <c r="H748" t="s">
        <v>1214</v>
      </c>
      <c r="I748" s="23">
        <v>48.884</v>
      </c>
      <c r="J748" s="23">
        <v>-122.735</v>
      </c>
      <c r="K748">
        <v>324110</v>
      </c>
      <c r="L748" t="s">
        <v>4350</v>
      </c>
      <c r="M748" t="s">
        <v>4351</v>
      </c>
      <c r="N748" s="49">
        <v>2345530.2960000001</v>
      </c>
      <c r="O748" s="49">
        <v>2140426.0520000001</v>
      </c>
      <c r="P748" s="49">
        <v>2132645.7680000002</v>
      </c>
      <c r="Q748" s="49">
        <v>2418085.878</v>
      </c>
      <c r="R748" s="49">
        <v>2093437.04</v>
      </c>
      <c r="S748" s="49">
        <v>2301576.202</v>
      </c>
      <c r="T748" s="49">
        <v>2562296.6379999998</v>
      </c>
      <c r="U748" s="49">
        <v>2223517.91</v>
      </c>
      <c r="V748" s="49">
        <v>2429093.3539999998</v>
      </c>
    </row>
    <row r="749" spans="1:22" x14ac:dyDescent="0.3">
      <c r="A749">
        <v>1006078</v>
      </c>
      <c r="B749" t="s">
        <v>4352</v>
      </c>
      <c r="C749" t="s">
        <v>4353</v>
      </c>
      <c r="D749" t="s">
        <v>4354</v>
      </c>
      <c r="E749" t="s">
        <v>663</v>
      </c>
      <c r="F749" t="s">
        <v>2896</v>
      </c>
      <c r="G749" t="s">
        <v>4355</v>
      </c>
      <c r="H749" t="s">
        <v>4356</v>
      </c>
      <c r="I749" s="23">
        <v>41.678600000000003</v>
      </c>
      <c r="J749" s="23">
        <v>-83.453900000000004</v>
      </c>
      <c r="K749">
        <v>324110</v>
      </c>
      <c r="L749" t="s">
        <v>1344</v>
      </c>
      <c r="M749" t="s">
        <v>1345</v>
      </c>
      <c r="N749" s="49">
        <v>1271408.5560000001</v>
      </c>
      <c r="O749" s="49">
        <v>1317720.118</v>
      </c>
      <c r="P749" s="49">
        <v>1397990.0519999999</v>
      </c>
      <c r="Q749" s="49">
        <v>1189331.676</v>
      </c>
      <c r="R749" s="49">
        <v>1379384.2479999999</v>
      </c>
      <c r="S749" s="49">
        <v>1388104.564</v>
      </c>
      <c r="T749" s="49">
        <v>1363854.7660000001</v>
      </c>
      <c r="U749" s="49">
        <v>1342154.406</v>
      </c>
      <c r="V749" s="49">
        <v>1333444.524</v>
      </c>
    </row>
    <row r="750" spans="1:22" x14ac:dyDescent="0.3">
      <c r="A750">
        <v>1006259</v>
      </c>
      <c r="B750" t="s">
        <v>4357</v>
      </c>
      <c r="C750" t="s">
        <v>4358</v>
      </c>
      <c r="D750" t="s">
        <v>4359</v>
      </c>
      <c r="E750" t="s">
        <v>351</v>
      </c>
      <c r="F750" t="s">
        <v>4360</v>
      </c>
      <c r="G750" t="s">
        <v>4361</v>
      </c>
      <c r="H750" t="s">
        <v>4362</v>
      </c>
      <c r="I750" s="23">
        <v>41.811258000000002</v>
      </c>
      <c r="J750" s="23">
        <v>-88.154640999999998</v>
      </c>
      <c r="K750">
        <v>541380</v>
      </c>
      <c r="L750" t="s">
        <v>28</v>
      </c>
      <c r="M750" t="s">
        <v>315</v>
      </c>
      <c r="N750" s="49">
        <v>58286.478000000003</v>
      </c>
      <c r="O750" s="49">
        <v>55343.14</v>
      </c>
      <c r="P750" s="49">
        <v>53962.995999999999</v>
      </c>
      <c r="Q750" s="49">
        <v>57041.784</v>
      </c>
      <c r="R750" s="49">
        <v>57638.832000000002</v>
      </c>
      <c r="S750" s="49">
        <v>50074.557999999997</v>
      </c>
      <c r="T750" s="49">
        <v>49659.81</v>
      </c>
      <c r="U750" s="49">
        <v>43155.934000000001</v>
      </c>
      <c r="V750" s="49">
        <v>48177.063999999998</v>
      </c>
    </row>
    <row r="751" spans="1:22" x14ac:dyDescent="0.3">
      <c r="A751">
        <v>1007339</v>
      </c>
      <c r="B751" t="s">
        <v>4363</v>
      </c>
      <c r="C751" t="s">
        <v>4364</v>
      </c>
      <c r="D751" t="s">
        <v>4365</v>
      </c>
      <c r="E751" t="s">
        <v>491</v>
      </c>
      <c r="F751" t="s">
        <v>4366</v>
      </c>
      <c r="G751" t="s">
        <v>4367</v>
      </c>
      <c r="H751" t="s">
        <v>4368</v>
      </c>
      <c r="I751" s="23">
        <v>41.670299999999997</v>
      </c>
      <c r="J751" s="23">
        <v>-87.4803</v>
      </c>
      <c r="K751">
        <v>324110</v>
      </c>
      <c r="L751" t="s">
        <v>4369</v>
      </c>
      <c r="M751" t="s">
        <v>4370</v>
      </c>
      <c r="N751" s="49">
        <v>4984461.7699999996</v>
      </c>
      <c r="O751" s="49">
        <v>4812576.4579999996</v>
      </c>
      <c r="P751" s="49">
        <v>4722108.682</v>
      </c>
      <c r="Q751" s="49">
        <v>4808428.0379999997</v>
      </c>
      <c r="R751" s="49">
        <v>4829511.0880000005</v>
      </c>
      <c r="S751" s="49">
        <v>4593399.5880000005</v>
      </c>
      <c r="T751" s="49">
        <v>4199729.6140000001</v>
      </c>
      <c r="U751" s="49">
        <v>4768345.7220000001</v>
      </c>
      <c r="V751" s="49">
        <v>4692405.1739999996</v>
      </c>
    </row>
    <row r="752" spans="1:22" x14ac:dyDescent="0.3">
      <c r="A752">
        <v>1004111</v>
      </c>
      <c r="B752" t="s">
        <v>4371</v>
      </c>
      <c r="C752" t="s">
        <v>4372</v>
      </c>
      <c r="D752" t="s">
        <v>4373</v>
      </c>
      <c r="E752" t="s">
        <v>461</v>
      </c>
      <c r="F752" t="s">
        <v>4374</v>
      </c>
      <c r="H752" t="s">
        <v>4375</v>
      </c>
      <c r="I752" s="23">
        <v>44.931752799999998</v>
      </c>
      <c r="J752" s="23">
        <v>-106.8783444</v>
      </c>
      <c r="K752">
        <v>211111</v>
      </c>
      <c r="L752" t="s">
        <v>28</v>
      </c>
      <c r="M752" t="s">
        <v>102</v>
      </c>
      <c r="R752" s="49">
        <v>3355.288</v>
      </c>
      <c r="S752" s="49">
        <v>11941.656000000001</v>
      </c>
      <c r="T752" s="49">
        <v>12808.652</v>
      </c>
      <c r="U752" s="49">
        <v>16561.887999999999</v>
      </c>
      <c r="V752" s="49">
        <v>19780.975999999999</v>
      </c>
    </row>
    <row r="753" spans="1:22" x14ac:dyDescent="0.3">
      <c r="A753">
        <v>1008476</v>
      </c>
      <c r="B753" t="s">
        <v>4376</v>
      </c>
      <c r="C753" t="s">
        <v>4377</v>
      </c>
      <c r="D753" t="s">
        <v>4378</v>
      </c>
      <c r="E753" t="s">
        <v>640</v>
      </c>
      <c r="F753" t="s">
        <v>4379</v>
      </c>
      <c r="H753" t="s">
        <v>4380</v>
      </c>
      <c r="I753" s="23">
        <v>47.850229240499999</v>
      </c>
      <c r="J753" s="23">
        <v>-103.179836665</v>
      </c>
      <c r="K753">
        <v>211130</v>
      </c>
      <c r="L753" t="s">
        <v>368</v>
      </c>
      <c r="M753" t="s">
        <v>102</v>
      </c>
      <c r="N753" s="49">
        <v>84512.346000000005</v>
      </c>
      <c r="O753" s="49">
        <v>103539.59</v>
      </c>
      <c r="P753" s="49">
        <v>103905.534</v>
      </c>
      <c r="Q753" s="49">
        <v>79796.724000000002</v>
      </c>
      <c r="R753" s="49">
        <v>82883.907999999996</v>
      </c>
      <c r="S753" s="49">
        <v>53456.5</v>
      </c>
      <c r="T753" s="49">
        <v>44427.516000000003</v>
      </c>
      <c r="U753" s="49">
        <v>54062.222000000002</v>
      </c>
    </row>
    <row r="754" spans="1:22" x14ac:dyDescent="0.3">
      <c r="A754">
        <v>1007367</v>
      </c>
      <c r="B754" t="s">
        <v>4381</v>
      </c>
      <c r="C754" t="s">
        <v>4382</v>
      </c>
      <c r="D754" t="s">
        <v>4383</v>
      </c>
      <c r="E754" t="s">
        <v>640</v>
      </c>
      <c r="F754" t="s">
        <v>4384</v>
      </c>
      <c r="H754" t="s">
        <v>4380</v>
      </c>
      <c r="I754" s="23">
        <v>47.590429999999998</v>
      </c>
      <c r="J754" s="23">
        <v>-104.0005</v>
      </c>
      <c r="K754">
        <v>211130</v>
      </c>
      <c r="L754" t="s">
        <v>4385</v>
      </c>
      <c r="M754" t="s">
        <v>4386</v>
      </c>
      <c r="N754" s="49">
        <v>97903.478000000003</v>
      </c>
      <c r="O754" s="49">
        <v>98566.528000000006</v>
      </c>
      <c r="P754" s="49">
        <v>93197.388000000006</v>
      </c>
      <c r="Q754" s="49">
        <v>89863.712</v>
      </c>
      <c r="R754" s="49">
        <v>83844.436000000002</v>
      </c>
      <c r="S754" s="49">
        <v>98909.024000000005</v>
      </c>
      <c r="T754" s="49">
        <v>109767.43399999999</v>
      </c>
      <c r="U754" s="49">
        <v>96854.63</v>
      </c>
      <c r="V754" s="49">
        <v>100119.382</v>
      </c>
    </row>
    <row r="755" spans="1:22" x14ac:dyDescent="0.3">
      <c r="A755">
        <v>1010302</v>
      </c>
      <c r="B755" t="s">
        <v>4387</v>
      </c>
      <c r="C755" t="s">
        <v>4388</v>
      </c>
      <c r="D755" t="s">
        <v>4389</v>
      </c>
      <c r="E755" t="s">
        <v>640</v>
      </c>
      <c r="F755" t="s">
        <v>4390</v>
      </c>
      <c r="G755" t="s">
        <v>4391</v>
      </c>
      <c r="H755" t="s">
        <v>4392</v>
      </c>
      <c r="I755" s="23">
        <v>48.226869999999998</v>
      </c>
      <c r="J755" s="23">
        <v>-103.94446000000001</v>
      </c>
      <c r="K755">
        <v>211130</v>
      </c>
      <c r="L755" t="s">
        <v>326</v>
      </c>
      <c r="M755" t="s">
        <v>327</v>
      </c>
      <c r="N755" s="49">
        <v>91770.864000000001</v>
      </c>
      <c r="O755" s="49">
        <v>77903.317999999999</v>
      </c>
      <c r="P755" s="49">
        <v>74671.534</v>
      </c>
      <c r="Q755" s="49">
        <v>69971.555999999997</v>
      </c>
      <c r="R755" s="49">
        <v>68892.509999999995</v>
      </c>
      <c r="S755" s="49">
        <v>83296.805999999997</v>
      </c>
      <c r="T755" s="49">
        <v>101904.58</v>
      </c>
    </row>
    <row r="756" spans="1:22" x14ac:dyDescent="0.3">
      <c r="A756">
        <v>1001649</v>
      </c>
      <c r="B756" t="s">
        <v>4393</v>
      </c>
      <c r="C756" t="s">
        <v>4394</v>
      </c>
      <c r="D756" t="s">
        <v>4395</v>
      </c>
      <c r="E756" t="s">
        <v>1370</v>
      </c>
      <c r="F756" t="s">
        <v>1371</v>
      </c>
      <c r="H756" t="s">
        <v>1372</v>
      </c>
      <c r="I756" s="23">
        <v>70.320032999999995</v>
      </c>
      <c r="J756" s="23">
        <v>-148.500179</v>
      </c>
      <c r="K756">
        <v>211120</v>
      </c>
      <c r="L756" t="s">
        <v>368</v>
      </c>
      <c r="M756" t="s">
        <v>102</v>
      </c>
      <c r="N756" s="49">
        <v>2890690.6260000002</v>
      </c>
      <c r="O756" s="49">
        <v>2892315.4479999999</v>
      </c>
      <c r="P756" s="49">
        <v>2816596.32</v>
      </c>
      <c r="Q756" s="49">
        <v>2893673.6839999999</v>
      </c>
      <c r="R756" s="49">
        <v>2767896.7140000002</v>
      </c>
      <c r="S756" s="49">
        <v>2881196.0580000002</v>
      </c>
      <c r="T756" s="49">
        <v>2871960.6159999999</v>
      </c>
      <c r="U756" s="49">
        <v>2651381.0060000001</v>
      </c>
      <c r="V756" s="49">
        <v>2744719.1639999999</v>
      </c>
    </row>
    <row r="757" spans="1:22" x14ac:dyDescent="0.3">
      <c r="A757">
        <v>1001650</v>
      </c>
      <c r="B757" t="s">
        <v>4396</v>
      </c>
      <c r="C757" t="s">
        <v>4397</v>
      </c>
      <c r="D757" t="s">
        <v>4395</v>
      </c>
      <c r="E757" t="s">
        <v>1370</v>
      </c>
      <c r="F757" t="s">
        <v>1371</v>
      </c>
      <c r="H757" t="s">
        <v>1372</v>
      </c>
      <c r="I757" s="23">
        <v>70.320627999999999</v>
      </c>
      <c r="J757" s="23">
        <v>-148.52128999999999</v>
      </c>
      <c r="K757">
        <v>211120</v>
      </c>
      <c r="L757" t="s">
        <v>368</v>
      </c>
      <c r="M757" t="s">
        <v>102</v>
      </c>
      <c r="N757" s="49">
        <v>2026974.21</v>
      </c>
      <c r="O757" s="49">
        <v>2057255.2579999999</v>
      </c>
      <c r="P757" s="49">
        <v>1990262.04</v>
      </c>
      <c r="Q757" s="49">
        <v>2021821.7960000001</v>
      </c>
      <c r="R757" s="49">
        <v>2011855.3</v>
      </c>
      <c r="S757" s="49">
        <v>1736646.686</v>
      </c>
      <c r="T757" s="49">
        <v>1968854.07</v>
      </c>
      <c r="U757" s="49">
        <v>1960479.1259999999</v>
      </c>
      <c r="V757" s="49">
        <v>1923304.298</v>
      </c>
    </row>
    <row r="758" spans="1:22" x14ac:dyDescent="0.3">
      <c r="A758">
        <v>1001651</v>
      </c>
      <c r="B758" t="s">
        <v>4398</v>
      </c>
      <c r="C758" t="s">
        <v>4399</v>
      </c>
      <c r="D758" t="s">
        <v>4395</v>
      </c>
      <c r="E758" t="s">
        <v>1370</v>
      </c>
      <c r="F758" t="s">
        <v>1371</v>
      </c>
      <c r="H758" t="s">
        <v>1372</v>
      </c>
      <c r="I758" s="23">
        <v>70.275827000000007</v>
      </c>
      <c r="J758" s="23">
        <v>-148.664928</v>
      </c>
      <c r="K758">
        <v>211120</v>
      </c>
      <c r="L758" t="s">
        <v>28</v>
      </c>
      <c r="M758" t="s">
        <v>102</v>
      </c>
      <c r="N758" s="49">
        <v>771314.99600000004</v>
      </c>
      <c r="O758" s="49">
        <v>734150.37600000005</v>
      </c>
      <c r="P758" s="49">
        <v>745027.13600000006</v>
      </c>
      <c r="Q758" s="49">
        <v>740463.64800000004</v>
      </c>
      <c r="R758" s="49">
        <v>780970.41599999997</v>
      </c>
      <c r="S758" s="49">
        <v>758013.89599999995</v>
      </c>
      <c r="T758" s="49">
        <v>815117.39199999999</v>
      </c>
      <c r="U758" s="49">
        <v>822474.39</v>
      </c>
      <c r="V758" s="49">
        <v>780508.16399999999</v>
      </c>
    </row>
    <row r="759" spans="1:22" x14ac:dyDescent="0.3">
      <c r="A759">
        <v>1006838</v>
      </c>
      <c r="B759" t="s">
        <v>4400</v>
      </c>
      <c r="C759" t="s">
        <v>4401</v>
      </c>
      <c r="D759" t="s">
        <v>4395</v>
      </c>
      <c r="E759" t="s">
        <v>1370</v>
      </c>
      <c r="F759" t="s">
        <v>1371</v>
      </c>
      <c r="H759" t="s">
        <v>1372</v>
      </c>
      <c r="I759" s="23">
        <v>70.254035999999999</v>
      </c>
      <c r="J759" s="23">
        <v>-148.34607700000001</v>
      </c>
      <c r="K759">
        <v>211120</v>
      </c>
      <c r="L759" t="s">
        <v>1344</v>
      </c>
      <c r="M759" t="s">
        <v>1345</v>
      </c>
      <c r="N759" s="49">
        <v>20413.162</v>
      </c>
      <c r="O759" s="49">
        <v>22240.952000000001</v>
      </c>
      <c r="P759" s="49">
        <v>23580.5</v>
      </c>
      <c r="Q759" s="49">
        <v>23699.748</v>
      </c>
      <c r="R759" s="49">
        <v>28567.633999999998</v>
      </c>
      <c r="S759" s="49">
        <v>26886.196</v>
      </c>
      <c r="T759" s="49">
        <v>28618.632000000001</v>
      </c>
      <c r="U759" s="49">
        <v>27774.63</v>
      </c>
      <c r="V759" s="49">
        <v>29288.227999999999</v>
      </c>
    </row>
    <row r="760" spans="1:22" x14ac:dyDescent="0.3">
      <c r="A760">
        <v>1001799</v>
      </c>
      <c r="B760" t="s">
        <v>4402</v>
      </c>
      <c r="C760" t="s">
        <v>4403</v>
      </c>
      <c r="D760" t="s">
        <v>4395</v>
      </c>
      <c r="E760" t="s">
        <v>1370</v>
      </c>
      <c r="F760" t="s">
        <v>1371</v>
      </c>
      <c r="H760" t="s">
        <v>4404</v>
      </c>
      <c r="I760" s="23">
        <v>70.257844000000006</v>
      </c>
      <c r="J760" s="23">
        <v>-148.43581</v>
      </c>
      <c r="K760">
        <v>211111</v>
      </c>
      <c r="L760" t="s">
        <v>28</v>
      </c>
      <c r="M760" t="s">
        <v>102</v>
      </c>
      <c r="R760" s="49">
        <v>385444.7</v>
      </c>
      <c r="S760" s="49">
        <v>418802.82400000002</v>
      </c>
      <c r="T760" s="49">
        <v>514045.772</v>
      </c>
      <c r="U760" s="49">
        <v>439726.2</v>
      </c>
      <c r="V760" s="49">
        <v>476945.29800000001</v>
      </c>
    </row>
    <row r="761" spans="1:22" x14ac:dyDescent="0.3">
      <c r="A761">
        <v>1001800</v>
      </c>
      <c r="B761" t="s">
        <v>4405</v>
      </c>
      <c r="C761" t="s">
        <v>4406</v>
      </c>
      <c r="D761" t="s">
        <v>4395</v>
      </c>
      <c r="E761" t="s">
        <v>1370</v>
      </c>
      <c r="F761" t="s">
        <v>1371</v>
      </c>
      <c r="H761" t="s">
        <v>4404</v>
      </c>
      <c r="I761" s="23">
        <v>70.265473999999998</v>
      </c>
      <c r="J761" s="23">
        <v>-148.33250699999999</v>
      </c>
      <c r="K761">
        <v>211111</v>
      </c>
      <c r="L761" t="s">
        <v>28</v>
      </c>
      <c r="M761" t="s">
        <v>102</v>
      </c>
      <c r="R761" s="49">
        <v>453913.03200000001</v>
      </c>
      <c r="S761" s="49">
        <v>488982.42</v>
      </c>
      <c r="T761" s="49">
        <v>419453.70400000003</v>
      </c>
      <c r="U761" s="49">
        <v>494475.73800000001</v>
      </c>
      <c r="V761" s="49">
        <v>471588.92800000001</v>
      </c>
    </row>
    <row r="762" spans="1:22" x14ac:dyDescent="0.3">
      <c r="A762">
        <v>1001872</v>
      </c>
      <c r="B762" t="s">
        <v>4407</v>
      </c>
      <c r="C762" t="s">
        <v>4408</v>
      </c>
      <c r="D762" t="s">
        <v>4395</v>
      </c>
      <c r="E762" t="s">
        <v>1370</v>
      </c>
      <c r="F762" t="s">
        <v>1371</v>
      </c>
      <c r="H762" t="s">
        <v>4404</v>
      </c>
      <c r="I762" s="23">
        <v>70.254427000000007</v>
      </c>
      <c r="J762" s="23">
        <v>-148.574071</v>
      </c>
      <c r="K762">
        <v>211111</v>
      </c>
      <c r="L762" t="s">
        <v>28</v>
      </c>
      <c r="M762" t="s">
        <v>102</v>
      </c>
      <c r="R762" s="49">
        <v>606553.69400000002</v>
      </c>
      <c r="S762" s="49">
        <v>540655.82799999998</v>
      </c>
      <c r="T762" s="49">
        <v>572843.91599999997</v>
      </c>
      <c r="U762" s="49">
        <v>602277.11</v>
      </c>
      <c r="V762" s="49">
        <v>545827.85400000005</v>
      </c>
    </row>
    <row r="763" spans="1:22" x14ac:dyDescent="0.3">
      <c r="A763">
        <v>1001873</v>
      </c>
      <c r="B763" t="s">
        <v>4409</v>
      </c>
      <c r="C763" t="s">
        <v>4410</v>
      </c>
      <c r="D763" t="s">
        <v>4395</v>
      </c>
      <c r="E763" t="s">
        <v>1370</v>
      </c>
      <c r="F763" t="s">
        <v>1371</v>
      </c>
      <c r="H763" t="s">
        <v>4404</v>
      </c>
      <c r="I763" s="23">
        <v>70.306026000000003</v>
      </c>
      <c r="J763" s="23">
        <v>-148.729388</v>
      </c>
      <c r="K763">
        <v>211111</v>
      </c>
      <c r="L763" t="s">
        <v>28</v>
      </c>
      <c r="M763" t="s">
        <v>102</v>
      </c>
      <c r="R763" s="49">
        <v>406471.02</v>
      </c>
      <c r="S763" s="49">
        <v>475442.25799999997</v>
      </c>
      <c r="T763" s="49">
        <v>479107.14600000001</v>
      </c>
      <c r="U763" s="49">
        <v>415801.58799999999</v>
      </c>
      <c r="V763" s="49">
        <v>481296.63400000002</v>
      </c>
    </row>
    <row r="764" spans="1:22" x14ac:dyDescent="0.3">
      <c r="A764">
        <v>1001874</v>
      </c>
      <c r="B764" t="s">
        <v>4411</v>
      </c>
      <c r="C764" t="s">
        <v>4412</v>
      </c>
      <c r="D764" t="s">
        <v>4395</v>
      </c>
      <c r="E764" t="s">
        <v>1370</v>
      </c>
      <c r="F764" t="s">
        <v>1371</v>
      </c>
      <c r="H764" t="s">
        <v>4404</v>
      </c>
      <c r="I764" s="23">
        <v>70.310918000000001</v>
      </c>
      <c r="J764" s="23">
        <v>-148.86292700000001</v>
      </c>
      <c r="K764">
        <v>211111</v>
      </c>
      <c r="L764" t="s">
        <v>28</v>
      </c>
      <c r="M764" t="s">
        <v>102</v>
      </c>
      <c r="R764" s="49">
        <v>374232.29</v>
      </c>
      <c r="S764" s="49">
        <v>325269.37400000001</v>
      </c>
      <c r="T764" s="49">
        <v>403502.07799999998</v>
      </c>
      <c r="U764" s="49">
        <v>416840.26799999998</v>
      </c>
      <c r="V764" s="49">
        <v>384159.50199999998</v>
      </c>
    </row>
    <row r="765" spans="1:22" x14ac:dyDescent="0.3">
      <c r="A765">
        <v>1001875</v>
      </c>
      <c r="B765" t="s">
        <v>4413</v>
      </c>
      <c r="C765" t="s">
        <v>4414</v>
      </c>
      <c r="D765" t="s">
        <v>4395</v>
      </c>
      <c r="E765" t="s">
        <v>1370</v>
      </c>
      <c r="F765" t="s">
        <v>1371</v>
      </c>
      <c r="H765" t="s">
        <v>4404</v>
      </c>
      <c r="I765" s="23">
        <v>70.283916000000005</v>
      </c>
      <c r="J765" s="23">
        <v>-148.68350100000001</v>
      </c>
      <c r="K765">
        <v>211111</v>
      </c>
      <c r="L765" t="s">
        <v>28</v>
      </c>
      <c r="M765" t="s">
        <v>102</v>
      </c>
      <c r="R765" s="49">
        <v>302850.30800000002</v>
      </c>
      <c r="S765" s="49">
        <v>298705.52399999998</v>
      </c>
      <c r="T765" s="49">
        <v>291553.75</v>
      </c>
      <c r="U765" s="49">
        <v>300963.75599999999</v>
      </c>
      <c r="V765" s="49">
        <v>276786.20400000003</v>
      </c>
    </row>
    <row r="766" spans="1:22" x14ac:dyDescent="0.3">
      <c r="A766">
        <v>1001628</v>
      </c>
      <c r="B766" t="s">
        <v>4415</v>
      </c>
      <c r="C766" t="s">
        <v>4416</v>
      </c>
      <c r="D766" t="s">
        <v>4395</v>
      </c>
      <c r="E766" t="s">
        <v>1370</v>
      </c>
      <c r="F766" t="s">
        <v>1371</v>
      </c>
      <c r="H766" t="s">
        <v>1372</v>
      </c>
      <c r="I766" s="23">
        <v>70.286332999999999</v>
      </c>
      <c r="J766" s="23">
        <v>-148.43396999999999</v>
      </c>
      <c r="K766">
        <v>211120</v>
      </c>
      <c r="L766" t="s">
        <v>368</v>
      </c>
      <c r="M766" t="s">
        <v>102</v>
      </c>
      <c r="N766" s="49">
        <v>634438.51</v>
      </c>
      <c r="O766" s="49">
        <v>677233.06</v>
      </c>
      <c r="P766" s="49">
        <v>682448.826</v>
      </c>
      <c r="Q766" s="49">
        <v>677985.12600000005</v>
      </c>
      <c r="R766" s="49">
        <v>701549.64800000004</v>
      </c>
      <c r="S766" s="49">
        <v>666640.05200000003</v>
      </c>
      <c r="T766" s="49">
        <v>716299.17</v>
      </c>
      <c r="U766" s="49">
        <v>709876.04399999999</v>
      </c>
      <c r="V766" s="49">
        <v>710687.45</v>
      </c>
    </row>
    <row r="767" spans="1:22" x14ac:dyDescent="0.3">
      <c r="A767">
        <v>1001801</v>
      </c>
      <c r="B767" t="s">
        <v>4417</v>
      </c>
      <c r="C767" t="s">
        <v>4418</v>
      </c>
      <c r="D767" t="s">
        <v>4395</v>
      </c>
      <c r="E767" t="s">
        <v>1370</v>
      </c>
      <c r="F767" t="s">
        <v>1371</v>
      </c>
      <c r="H767" t="s">
        <v>1372</v>
      </c>
      <c r="I767" s="23">
        <v>70.260531</v>
      </c>
      <c r="J767" s="23">
        <v>-148.446866</v>
      </c>
      <c r="K767">
        <v>211120</v>
      </c>
      <c r="L767" t="s">
        <v>28</v>
      </c>
      <c r="M767" t="s">
        <v>102</v>
      </c>
      <c r="N767" s="49">
        <v>148964.24799999999</v>
      </c>
      <c r="O767" s="49">
        <v>103283.25199999999</v>
      </c>
      <c r="P767" s="49">
        <v>118744.148</v>
      </c>
      <c r="Q767" s="49">
        <v>104192.24800000001</v>
      </c>
      <c r="R767" s="49">
        <v>189298.46</v>
      </c>
      <c r="S767" s="49">
        <v>170332.52799999999</v>
      </c>
      <c r="T767" s="49">
        <v>175024.66</v>
      </c>
      <c r="U767" s="49">
        <v>217731.56</v>
      </c>
      <c r="V767" s="49">
        <v>159464.41</v>
      </c>
    </row>
    <row r="768" spans="1:22" x14ac:dyDescent="0.3">
      <c r="A768">
        <v>1007371</v>
      </c>
      <c r="B768" t="s">
        <v>4419</v>
      </c>
      <c r="C768" t="s">
        <v>4420</v>
      </c>
      <c r="D768" t="s">
        <v>4395</v>
      </c>
      <c r="E768" t="s">
        <v>1370</v>
      </c>
      <c r="F768" t="s">
        <v>1371</v>
      </c>
      <c r="H768" t="s">
        <v>4404</v>
      </c>
      <c r="I768" s="23">
        <v>70.412132999999997</v>
      </c>
      <c r="J768" s="23">
        <v>-148.53118599999999</v>
      </c>
      <c r="K768">
        <v>211120</v>
      </c>
      <c r="L768" t="s">
        <v>28</v>
      </c>
      <c r="M768" t="s">
        <v>102</v>
      </c>
      <c r="N768" s="49">
        <v>131848.60399999999</v>
      </c>
      <c r="O768" s="49">
        <v>103877.8</v>
      </c>
      <c r="P768" s="49">
        <v>118688.5</v>
      </c>
      <c r="Q768" s="49">
        <v>88583.55</v>
      </c>
      <c r="R768" s="49">
        <v>108559.23</v>
      </c>
      <c r="S768" s="49">
        <v>146819.75599999999</v>
      </c>
      <c r="T768" s="49">
        <v>154454.726</v>
      </c>
      <c r="U768" s="49">
        <v>175381.6</v>
      </c>
      <c r="V768" s="49">
        <v>129359.81200000001</v>
      </c>
    </row>
    <row r="769" spans="1:22" x14ac:dyDescent="0.3">
      <c r="A769">
        <v>1005003</v>
      </c>
      <c r="B769" t="s">
        <v>4421</v>
      </c>
      <c r="C769" t="s">
        <v>4422</v>
      </c>
      <c r="D769" t="s">
        <v>4423</v>
      </c>
      <c r="E769" t="s">
        <v>447</v>
      </c>
      <c r="F769" t="s">
        <v>4424</v>
      </c>
      <c r="G769" t="s">
        <v>4425</v>
      </c>
      <c r="H769" t="s">
        <v>4017</v>
      </c>
      <c r="I769" s="23">
        <v>40.6081</v>
      </c>
      <c r="J769" s="23">
        <v>-79.729100000000003</v>
      </c>
      <c r="K769">
        <v>331110</v>
      </c>
      <c r="L769" t="s">
        <v>537</v>
      </c>
      <c r="M769" t="s">
        <v>538</v>
      </c>
      <c r="N769" s="49">
        <v>154047.10399999999</v>
      </c>
      <c r="O769" s="49">
        <v>125252.908</v>
      </c>
      <c r="P769" s="49">
        <v>117363.224</v>
      </c>
      <c r="Q769" s="49">
        <v>111476.048</v>
      </c>
      <c r="R769" s="49">
        <v>146125.26</v>
      </c>
      <c r="S769" s="49">
        <v>216261.38399999999</v>
      </c>
      <c r="T769" s="49">
        <v>157590.19200000001</v>
      </c>
      <c r="U769" s="49">
        <v>154143.12400000001</v>
      </c>
      <c r="V769" s="49">
        <v>168796.44</v>
      </c>
    </row>
    <row r="770" spans="1:22" x14ac:dyDescent="0.3">
      <c r="A770">
        <v>1006487</v>
      </c>
      <c r="B770" t="s">
        <v>4426</v>
      </c>
      <c r="C770" t="s">
        <v>4427</v>
      </c>
      <c r="D770" t="s">
        <v>4428</v>
      </c>
      <c r="E770" t="s">
        <v>542</v>
      </c>
      <c r="F770" t="s">
        <v>4429</v>
      </c>
      <c r="G770" t="s">
        <v>4430</v>
      </c>
      <c r="H770" t="s">
        <v>4431</v>
      </c>
      <c r="I770" s="23">
        <v>39.557684000000002</v>
      </c>
      <c r="J770" s="23">
        <v>-95.116516000000004</v>
      </c>
      <c r="K770">
        <v>331513</v>
      </c>
      <c r="L770" t="s">
        <v>28</v>
      </c>
      <c r="M770" t="s">
        <v>538</v>
      </c>
      <c r="P770" s="49">
        <v>14799.144</v>
      </c>
      <c r="Q770" s="49">
        <v>17673.284</v>
      </c>
      <c r="R770" s="49">
        <v>16750.335999999999</v>
      </c>
      <c r="S770" s="49">
        <v>22869.112000000001</v>
      </c>
      <c r="T770" s="49">
        <v>20218.624</v>
      </c>
      <c r="U770" s="49">
        <v>23131.712</v>
      </c>
      <c r="V770" s="49">
        <v>28323.5</v>
      </c>
    </row>
    <row r="771" spans="1:22" x14ac:dyDescent="0.3">
      <c r="A771">
        <v>1002354</v>
      </c>
      <c r="B771" t="s">
        <v>4432</v>
      </c>
      <c r="C771" t="s">
        <v>4433</v>
      </c>
      <c r="D771" t="s">
        <v>4434</v>
      </c>
      <c r="E771" t="s">
        <v>1418</v>
      </c>
      <c r="F771" t="s">
        <v>4435</v>
      </c>
      <c r="H771" t="s">
        <v>4436</v>
      </c>
      <c r="I771" s="23">
        <v>34.824199999999998</v>
      </c>
      <c r="J771" s="23">
        <v>-97.662199999999999</v>
      </c>
      <c r="K771">
        <v>211111</v>
      </c>
      <c r="L771" t="s">
        <v>28</v>
      </c>
      <c r="M771" t="s">
        <v>102</v>
      </c>
      <c r="R771" s="49">
        <v>30437.955999999998</v>
      </c>
      <c r="S771" s="49">
        <v>31265.154999999999</v>
      </c>
      <c r="T771" s="49">
        <v>29095.739000000001</v>
      </c>
      <c r="U771" s="49">
        <v>30688.225999999999</v>
      </c>
      <c r="V771" s="49">
        <v>32507.097000000002</v>
      </c>
    </row>
    <row r="772" spans="1:22" x14ac:dyDescent="0.3">
      <c r="A772">
        <v>1003356</v>
      </c>
      <c r="B772" t="s">
        <v>4437</v>
      </c>
      <c r="C772" t="s">
        <v>4438</v>
      </c>
      <c r="D772" t="s">
        <v>4439</v>
      </c>
      <c r="E772" t="s">
        <v>676</v>
      </c>
      <c r="F772" t="s">
        <v>4440</v>
      </c>
      <c r="G772" t="s">
        <v>4441</v>
      </c>
      <c r="H772" t="s">
        <v>4442</v>
      </c>
      <c r="I772" s="23">
        <v>35.156568</v>
      </c>
      <c r="J772" s="23">
        <v>-84.958905000000001</v>
      </c>
      <c r="K772">
        <v>562212</v>
      </c>
      <c r="L772" t="s">
        <v>51</v>
      </c>
      <c r="M772" t="s">
        <v>307</v>
      </c>
      <c r="N772" s="49">
        <v>254658.25</v>
      </c>
      <c r="O772" s="49">
        <v>221305.5</v>
      </c>
      <c r="P772" s="49">
        <v>200849.75</v>
      </c>
      <c r="Q772" s="49">
        <v>187477.5</v>
      </c>
      <c r="R772" s="49">
        <v>173561.25</v>
      </c>
      <c r="S772" s="49">
        <v>160810.25</v>
      </c>
      <c r="T772" s="49">
        <v>146279.5</v>
      </c>
      <c r="U772" s="49">
        <v>136170.75</v>
      </c>
      <c r="V772" s="49">
        <v>128300.5</v>
      </c>
    </row>
    <row r="773" spans="1:22" x14ac:dyDescent="0.3">
      <c r="A773">
        <v>1007951</v>
      </c>
      <c r="B773" t="s">
        <v>4443</v>
      </c>
      <c r="C773" t="s">
        <v>4444</v>
      </c>
      <c r="D773" t="s">
        <v>4445</v>
      </c>
      <c r="E773" t="s">
        <v>323</v>
      </c>
      <c r="F773" t="s">
        <v>4446</v>
      </c>
      <c r="G773" t="s">
        <v>4447</v>
      </c>
      <c r="H773" t="s">
        <v>963</v>
      </c>
      <c r="I773" s="23">
        <v>34.239400000000003</v>
      </c>
      <c r="J773" s="23">
        <v>-118.38460000000001</v>
      </c>
      <c r="K773">
        <v>562212</v>
      </c>
      <c r="L773" t="s">
        <v>51</v>
      </c>
      <c r="M773" t="s">
        <v>307</v>
      </c>
      <c r="N773" s="49">
        <v>14249.5</v>
      </c>
      <c r="O773" s="49">
        <v>14017.95</v>
      </c>
      <c r="P773" s="49">
        <v>17469.45</v>
      </c>
      <c r="Q773" s="49">
        <v>15282.198</v>
      </c>
      <c r="R773" s="49">
        <v>90553.15</v>
      </c>
      <c r="S773" s="49">
        <v>100789.45</v>
      </c>
      <c r="T773" s="49">
        <v>104157.452</v>
      </c>
      <c r="U773" s="49">
        <v>146200.709477</v>
      </c>
      <c r="V773" s="49">
        <v>157349.131906</v>
      </c>
    </row>
    <row r="774" spans="1:22" x14ac:dyDescent="0.3">
      <c r="A774">
        <v>1007574</v>
      </c>
      <c r="B774" t="s">
        <v>4448</v>
      </c>
      <c r="C774" t="s">
        <v>4449</v>
      </c>
      <c r="D774" t="s">
        <v>4450</v>
      </c>
      <c r="E774" t="s">
        <v>303</v>
      </c>
      <c r="F774" t="s">
        <v>2623</v>
      </c>
      <c r="G774" t="s">
        <v>4451</v>
      </c>
      <c r="H774" t="s">
        <v>483</v>
      </c>
      <c r="I774" s="23">
        <v>29.704027</v>
      </c>
      <c r="J774" s="23">
        <v>-95.079931999999999</v>
      </c>
      <c r="K774">
        <v>325211</v>
      </c>
      <c r="L774" t="s">
        <v>28</v>
      </c>
      <c r="M774" t="s">
        <v>315</v>
      </c>
      <c r="N774" s="49">
        <v>24173.952000000001</v>
      </c>
      <c r="O774" s="49">
        <v>21100.076000000001</v>
      </c>
      <c r="P774" s="49">
        <v>24574.044000000002</v>
      </c>
      <c r="Q774" s="49">
        <v>16529.39</v>
      </c>
      <c r="R774" s="49">
        <v>23211.734</v>
      </c>
      <c r="S774" s="49">
        <v>19197.918000000001</v>
      </c>
      <c r="T774" s="49">
        <v>18995.407999999999</v>
      </c>
      <c r="U774" s="49">
        <v>18989.302</v>
      </c>
      <c r="V774" s="49">
        <v>26017.376</v>
      </c>
    </row>
    <row r="775" spans="1:22" x14ac:dyDescent="0.3">
      <c r="A775">
        <v>1006214</v>
      </c>
      <c r="B775" t="s">
        <v>4452</v>
      </c>
      <c r="C775" t="s">
        <v>4453</v>
      </c>
      <c r="D775" t="s">
        <v>4454</v>
      </c>
      <c r="E775" t="s">
        <v>1248</v>
      </c>
      <c r="F775" t="s">
        <v>4455</v>
      </c>
      <c r="G775" t="s">
        <v>4456</v>
      </c>
      <c r="H775" t="s">
        <v>1118</v>
      </c>
      <c r="I775" s="23">
        <v>38.358133000000002</v>
      </c>
      <c r="J775" s="23">
        <v>-82.593915999999993</v>
      </c>
      <c r="K775">
        <v>325211</v>
      </c>
      <c r="L775" t="s">
        <v>28</v>
      </c>
      <c r="M775" t="s">
        <v>315</v>
      </c>
      <c r="N775" s="49">
        <v>26271.743999999999</v>
      </c>
      <c r="O775" s="49">
        <v>29167.083999999999</v>
      </c>
      <c r="P775" s="49">
        <v>27552.84</v>
      </c>
      <c r="Q775" s="49">
        <v>28196.387999999999</v>
      </c>
      <c r="R775" s="49">
        <v>22185.360000000001</v>
      </c>
      <c r="S775" s="49">
        <v>24986.799999999999</v>
      </c>
      <c r="T775" s="49">
        <v>29806.14</v>
      </c>
      <c r="U775" s="49">
        <v>25193.448</v>
      </c>
      <c r="V775" s="49">
        <v>24893.9</v>
      </c>
    </row>
    <row r="776" spans="1:22" x14ac:dyDescent="0.3">
      <c r="A776">
        <v>1002489</v>
      </c>
      <c r="B776" t="s">
        <v>4457</v>
      </c>
      <c r="C776" t="s">
        <v>4458</v>
      </c>
      <c r="D776" t="s">
        <v>4459</v>
      </c>
      <c r="E776" t="s">
        <v>454</v>
      </c>
      <c r="F776" t="s">
        <v>4460</v>
      </c>
      <c r="G776" t="s">
        <v>4461</v>
      </c>
      <c r="H776" t="s">
        <v>4462</v>
      </c>
      <c r="I776" s="23">
        <v>43.173752</v>
      </c>
      <c r="J776" s="23">
        <v>-83.839145000000002</v>
      </c>
      <c r="K776">
        <v>562212</v>
      </c>
      <c r="L776" t="s">
        <v>355</v>
      </c>
      <c r="M776" t="s">
        <v>307</v>
      </c>
      <c r="N776" s="49">
        <v>454237.14799999999</v>
      </c>
      <c r="O776" s="49">
        <v>468168.098</v>
      </c>
      <c r="P776" s="49">
        <v>451261.64799999999</v>
      </c>
      <c r="Q776" s="49">
        <v>389303.14799999999</v>
      </c>
      <c r="R776" s="49">
        <v>419152.49800000002</v>
      </c>
      <c r="S776" s="49">
        <v>360253.89799999999</v>
      </c>
      <c r="T776" s="49">
        <v>340985.24800000002</v>
      </c>
      <c r="U776" s="49">
        <v>282960.94799999997</v>
      </c>
      <c r="V776" s="49">
        <v>292353.19799999997</v>
      </c>
    </row>
    <row r="777" spans="1:22" x14ac:dyDescent="0.3">
      <c r="A777">
        <v>1004280</v>
      </c>
      <c r="B777" t="s">
        <v>4463</v>
      </c>
      <c r="C777" t="s">
        <v>4464</v>
      </c>
      <c r="D777" t="s">
        <v>2752</v>
      </c>
      <c r="E777" t="s">
        <v>303</v>
      </c>
      <c r="F777" t="s">
        <v>3203</v>
      </c>
      <c r="G777" t="s">
        <v>4465</v>
      </c>
      <c r="H777" t="s">
        <v>533</v>
      </c>
      <c r="I777" s="23">
        <v>32.766533000000003</v>
      </c>
      <c r="J777" s="23">
        <v>-97.265636999999998</v>
      </c>
      <c r="K777">
        <v>211111</v>
      </c>
      <c r="L777" t="s">
        <v>28</v>
      </c>
      <c r="M777" t="s">
        <v>102</v>
      </c>
      <c r="R777" s="49">
        <v>5807.4279999999999</v>
      </c>
      <c r="S777" s="49">
        <v>8855.116</v>
      </c>
      <c r="T777" s="49">
        <v>9527.06</v>
      </c>
      <c r="U777" s="49">
        <v>31015.23</v>
      </c>
      <c r="V777" s="49">
        <v>26200.052</v>
      </c>
    </row>
    <row r="778" spans="1:22" x14ac:dyDescent="0.3">
      <c r="A778">
        <v>1005023</v>
      </c>
      <c r="B778" t="s">
        <v>4466</v>
      </c>
      <c r="C778" t="s">
        <v>4467</v>
      </c>
      <c r="D778" t="s">
        <v>4468</v>
      </c>
      <c r="E778" t="s">
        <v>468</v>
      </c>
      <c r="F778" t="s">
        <v>4469</v>
      </c>
      <c r="G778" t="s">
        <v>4470</v>
      </c>
      <c r="H778" t="s">
        <v>4471</v>
      </c>
      <c r="I778" s="23">
        <v>28.392499999999998</v>
      </c>
      <c r="J778" s="23">
        <v>-80.828599999999994</v>
      </c>
      <c r="K778">
        <v>562212</v>
      </c>
      <c r="L778" t="s">
        <v>355</v>
      </c>
      <c r="M778" t="s">
        <v>307</v>
      </c>
      <c r="N778" s="49">
        <v>523212.51</v>
      </c>
      <c r="O778" s="49">
        <v>473025.71399999998</v>
      </c>
      <c r="P778" s="49">
        <v>428773.57199999999</v>
      </c>
      <c r="Q778" s="49">
        <v>364129.67</v>
      </c>
      <c r="R778" s="49">
        <v>302093.27799999999</v>
      </c>
      <c r="S778" s="49">
        <v>259248.9</v>
      </c>
      <c r="T778" s="49">
        <v>268666.19</v>
      </c>
      <c r="U778" s="49">
        <v>263490.77600000001</v>
      </c>
      <c r="V778" s="49">
        <v>237576.61199999999</v>
      </c>
    </row>
    <row r="779" spans="1:22" x14ac:dyDescent="0.3">
      <c r="A779">
        <v>1004026</v>
      </c>
      <c r="B779" t="s">
        <v>4472</v>
      </c>
      <c r="C779" t="s">
        <v>4473</v>
      </c>
      <c r="D779" t="s">
        <v>4474</v>
      </c>
      <c r="E779" t="s">
        <v>351</v>
      </c>
      <c r="F779" t="s">
        <v>4475</v>
      </c>
      <c r="G779" t="s">
        <v>4476</v>
      </c>
      <c r="H779" t="s">
        <v>4477</v>
      </c>
      <c r="I779" s="23">
        <v>40.099997999999999</v>
      </c>
      <c r="J779" s="23">
        <v>-87.599997999999999</v>
      </c>
      <c r="K779">
        <v>562212</v>
      </c>
      <c r="L779" t="s">
        <v>355</v>
      </c>
      <c r="M779" t="s">
        <v>307</v>
      </c>
      <c r="N779" s="49">
        <v>55604.45</v>
      </c>
      <c r="O779" s="49">
        <v>38942.9</v>
      </c>
      <c r="P779" s="49">
        <v>67297.45</v>
      </c>
      <c r="Q779" s="49">
        <v>85460.45</v>
      </c>
      <c r="R779" s="49">
        <v>39857.512000000002</v>
      </c>
      <c r="S779" s="49">
        <v>19411.71</v>
      </c>
      <c r="T779" s="49">
        <v>24253.27</v>
      </c>
      <c r="U779" s="49">
        <v>40483.506000000001</v>
      </c>
      <c r="V779" s="49">
        <v>73796.687999999995</v>
      </c>
    </row>
    <row r="780" spans="1:22" x14ac:dyDescent="0.3">
      <c r="A780">
        <v>1002349</v>
      </c>
      <c r="B780" t="s">
        <v>4478</v>
      </c>
      <c r="C780" t="s">
        <v>4479</v>
      </c>
      <c r="D780" t="s">
        <v>3765</v>
      </c>
      <c r="E780" t="s">
        <v>922</v>
      </c>
      <c r="F780" t="s">
        <v>4480</v>
      </c>
      <c r="G780" t="s">
        <v>4481</v>
      </c>
      <c r="H780" t="s">
        <v>4482</v>
      </c>
      <c r="I780" s="23">
        <v>41.64526</v>
      </c>
      <c r="J780" s="23">
        <v>-103.077</v>
      </c>
      <c r="K780">
        <v>325193</v>
      </c>
      <c r="L780" t="s">
        <v>28</v>
      </c>
      <c r="M780" t="s">
        <v>315</v>
      </c>
      <c r="N780" s="49">
        <v>51385.455999999998</v>
      </c>
      <c r="O780" s="49">
        <v>47960.02</v>
      </c>
      <c r="P780" s="49">
        <v>47801.52</v>
      </c>
      <c r="Q780" s="49">
        <v>48420.868000000002</v>
      </c>
      <c r="R780" s="49">
        <v>47684.82</v>
      </c>
      <c r="S780" s="49">
        <v>47796.42</v>
      </c>
      <c r="T780" s="49">
        <v>47360.07</v>
      </c>
      <c r="U780" s="49">
        <v>49287.531999999999</v>
      </c>
      <c r="V780" s="49">
        <v>47640.37</v>
      </c>
    </row>
    <row r="781" spans="1:22" x14ac:dyDescent="0.3">
      <c r="A781">
        <v>1006373</v>
      </c>
      <c r="B781" t="s">
        <v>4483</v>
      </c>
      <c r="C781" t="s">
        <v>4484</v>
      </c>
      <c r="D781" t="s">
        <v>3765</v>
      </c>
      <c r="E781" t="s">
        <v>303</v>
      </c>
      <c r="F781" t="s">
        <v>3766</v>
      </c>
      <c r="G781" t="s">
        <v>4485</v>
      </c>
      <c r="H781" t="s">
        <v>4486</v>
      </c>
      <c r="I781" s="23">
        <v>33.195661000000001</v>
      </c>
      <c r="J781" s="23">
        <v>-97.803700000000006</v>
      </c>
      <c r="K781">
        <v>211130</v>
      </c>
      <c r="L781" t="s">
        <v>326</v>
      </c>
      <c r="M781" t="s">
        <v>327</v>
      </c>
      <c r="N781" s="49">
        <v>294742.98</v>
      </c>
      <c r="O781" s="49">
        <v>331584.53000000003</v>
      </c>
      <c r="P781" s="49">
        <v>408518.23</v>
      </c>
      <c r="Q781" s="49">
        <v>584378.94200000004</v>
      </c>
      <c r="R781" s="49">
        <v>450601.07799999998</v>
      </c>
      <c r="S781" s="49">
        <v>703965.46400000004</v>
      </c>
      <c r="T781" s="49">
        <v>608621.74399999995</v>
      </c>
      <c r="U781" s="49">
        <v>393314.24599999998</v>
      </c>
      <c r="V781" s="49">
        <v>437137.40600000002</v>
      </c>
    </row>
    <row r="782" spans="1:22" x14ac:dyDescent="0.3">
      <c r="A782">
        <v>1003241</v>
      </c>
      <c r="B782" t="s">
        <v>4487</v>
      </c>
      <c r="C782" t="s">
        <v>4488</v>
      </c>
      <c r="D782" t="s">
        <v>4489</v>
      </c>
      <c r="E782" t="s">
        <v>676</v>
      </c>
      <c r="F782" t="s">
        <v>4490</v>
      </c>
      <c r="G782" t="s">
        <v>4491</v>
      </c>
      <c r="H782" t="s">
        <v>4492</v>
      </c>
      <c r="I782" s="23">
        <v>36.004629999999999</v>
      </c>
      <c r="J782" s="23">
        <v>-86.599100000000007</v>
      </c>
      <c r="K782">
        <v>326211</v>
      </c>
      <c r="L782" t="s">
        <v>28</v>
      </c>
      <c r="M782" t="s">
        <v>315</v>
      </c>
      <c r="N782" s="49">
        <v>34160.22</v>
      </c>
      <c r="O782" s="49">
        <v>34948.767999999996</v>
      </c>
      <c r="P782" s="49">
        <v>33792.370000000003</v>
      </c>
      <c r="Q782" s="49">
        <v>33430.423999999999</v>
      </c>
      <c r="R782" s="49">
        <v>34569.163999999997</v>
      </c>
      <c r="S782" s="49">
        <v>36025.86</v>
      </c>
      <c r="T782" s="49">
        <v>34676.167999999998</v>
      </c>
      <c r="U782" s="49">
        <v>31749.923999999999</v>
      </c>
      <c r="V782" s="49">
        <v>33680.47</v>
      </c>
    </row>
    <row r="783" spans="1:22" x14ac:dyDescent="0.3">
      <c r="A783">
        <v>1003898</v>
      </c>
      <c r="B783" t="s">
        <v>4493</v>
      </c>
      <c r="C783" t="s">
        <v>4494</v>
      </c>
      <c r="D783" t="s">
        <v>683</v>
      </c>
      <c r="E783" t="s">
        <v>569</v>
      </c>
      <c r="F783" t="s">
        <v>684</v>
      </c>
      <c r="G783" t="s">
        <v>4495</v>
      </c>
      <c r="H783" t="s">
        <v>686</v>
      </c>
      <c r="I783" s="23">
        <v>41.64499</v>
      </c>
      <c r="J783" s="23">
        <v>-93.621359999999996</v>
      </c>
      <c r="K783">
        <v>326211</v>
      </c>
      <c r="L783" t="s">
        <v>28</v>
      </c>
      <c r="M783" t="s">
        <v>315</v>
      </c>
      <c r="N783" s="49">
        <v>44286.684000000001</v>
      </c>
      <c r="O783" s="49">
        <v>48261.968000000001</v>
      </c>
      <c r="P783" s="49">
        <v>43965.383999999998</v>
      </c>
      <c r="Q783" s="49">
        <v>44732.232000000004</v>
      </c>
      <c r="R783" s="49">
        <v>49001.516000000003</v>
      </c>
      <c r="S783" s="49">
        <v>57805.732000000004</v>
      </c>
      <c r="T783" s="49">
        <v>64592.656000000003</v>
      </c>
      <c r="U783" s="49">
        <v>62968.311999999998</v>
      </c>
      <c r="V783" s="49">
        <v>62391.264000000003</v>
      </c>
    </row>
    <row r="784" spans="1:22" x14ac:dyDescent="0.3">
      <c r="A784">
        <v>1002954</v>
      </c>
      <c r="B784" t="s">
        <v>4496</v>
      </c>
      <c r="C784" t="s">
        <v>4497</v>
      </c>
      <c r="D784" t="s">
        <v>3394</v>
      </c>
      <c r="E784" t="s">
        <v>441</v>
      </c>
      <c r="F784" t="s">
        <v>3395</v>
      </c>
      <c r="G784" t="s">
        <v>4498</v>
      </c>
      <c r="H784" t="s">
        <v>3397</v>
      </c>
      <c r="I784" s="23">
        <v>35.755980000000001</v>
      </c>
      <c r="J784" s="23">
        <v>-77.869169999999997</v>
      </c>
      <c r="K784">
        <v>326211</v>
      </c>
      <c r="L784" t="s">
        <v>28</v>
      </c>
      <c r="M784" t="s">
        <v>315</v>
      </c>
      <c r="N784" s="49">
        <v>45326.118000000002</v>
      </c>
      <c r="O784" s="49">
        <v>47890.112000000001</v>
      </c>
      <c r="P784" s="49">
        <v>44837.66</v>
      </c>
      <c r="Q784" s="49">
        <v>48130.658000000003</v>
      </c>
      <c r="R784" s="49">
        <v>43782.559999999998</v>
      </c>
      <c r="S784" s="49">
        <v>49125.502</v>
      </c>
      <c r="T784" s="49">
        <v>46020.017999999996</v>
      </c>
      <c r="U784" s="49">
        <v>43499.527999999998</v>
      </c>
      <c r="V784" s="49">
        <v>46758.347999999998</v>
      </c>
    </row>
    <row r="785" spans="1:22" x14ac:dyDescent="0.3">
      <c r="A785">
        <v>1007026</v>
      </c>
      <c r="B785" t="s">
        <v>4499</v>
      </c>
      <c r="C785" t="s">
        <v>4500</v>
      </c>
      <c r="D785" t="s">
        <v>3319</v>
      </c>
      <c r="E785" t="s">
        <v>435</v>
      </c>
      <c r="F785" t="s">
        <v>4501</v>
      </c>
      <c r="G785" t="s">
        <v>4502</v>
      </c>
      <c r="H785" t="s">
        <v>762</v>
      </c>
      <c r="I785" s="23">
        <v>38.770000000000003</v>
      </c>
      <c r="J785" s="23">
        <v>-90.445268999999996</v>
      </c>
      <c r="K785">
        <v>562212</v>
      </c>
      <c r="L785" t="s">
        <v>355</v>
      </c>
      <c r="M785" t="s">
        <v>307</v>
      </c>
      <c r="N785" s="49">
        <v>6528.9920000000002</v>
      </c>
      <c r="O785" s="49">
        <v>5961.6940000000004</v>
      </c>
      <c r="P785" s="49">
        <v>6591.2920000000004</v>
      </c>
      <c r="Q785" s="49">
        <v>5634.25</v>
      </c>
      <c r="R785" s="49">
        <v>9492.1440000000002</v>
      </c>
      <c r="S785" s="49">
        <v>45729.25</v>
      </c>
      <c r="T785" s="49">
        <v>9842.5</v>
      </c>
      <c r="U785" s="49">
        <v>16150</v>
      </c>
      <c r="V785" s="49">
        <v>10907.5</v>
      </c>
    </row>
    <row r="786" spans="1:22" x14ac:dyDescent="0.3">
      <c r="A786">
        <v>1002600</v>
      </c>
      <c r="B786" t="s">
        <v>4503</v>
      </c>
      <c r="C786" t="s">
        <v>4504</v>
      </c>
      <c r="D786" t="s">
        <v>4505</v>
      </c>
      <c r="E786" t="s">
        <v>2294</v>
      </c>
      <c r="F786" t="s">
        <v>4506</v>
      </c>
      <c r="G786" t="s">
        <v>4507</v>
      </c>
      <c r="H786" t="s">
        <v>3966</v>
      </c>
      <c r="I786" s="23">
        <v>40.252429999999997</v>
      </c>
      <c r="J786" s="23">
        <v>-111.65027000000001</v>
      </c>
      <c r="K786">
        <v>611310</v>
      </c>
      <c r="L786" t="s">
        <v>28</v>
      </c>
      <c r="M786" t="s">
        <v>315</v>
      </c>
      <c r="N786" s="49">
        <v>77273.259999999995</v>
      </c>
      <c r="O786" s="49">
        <v>43290.936000000002</v>
      </c>
      <c r="P786" s="49">
        <v>38114.156000000003</v>
      </c>
      <c r="Q786" s="49">
        <v>52845.45</v>
      </c>
      <c r="R786" s="49">
        <v>52140.595999999998</v>
      </c>
      <c r="S786" s="49">
        <v>50163.58</v>
      </c>
      <c r="T786" s="49">
        <v>51646.042000000001</v>
      </c>
      <c r="U786" s="49">
        <v>49901.038</v>
      </c>
      <c r="V786" s="49">
        <v>53309.61</v>
      </c>
    </row>
    <row r="787" spans="1:22" x14ac:dyDescent="0.3">
      <c r="A787">
        <v>1004494</v>
      </c>
      <c r="B787" t="s">
        <v>4508</v>
      </c>
      <c r="C787" t="s">
        <v>4509</v>
      </c>
      <c r="D787" t="s">
        <v>3646</v>
      </c>
      <c r="E787" t="s">
        <v>331</v>
      </c>
      <c r="F787" t="s">
        <v>3647</v>
      </c>
      <c r="G787" t="s">
        <v>4510</v>
      </c>
      <c r="H787" t="s">
        <v>3649</v>
      </c>
      <c r="I787" s="23">
        <v>43.3476</v>
      </c>
      <c r="J787" s="23">
        <v>-76.339699999999993</v>
      </c>
      <c r="K787">
        <v>562212</v>
      </c>
      <c r="L787" t="s">
        <v>355</v>
      </c>
      <c r="M787" t="s">
        <v>307</v>
      </c>
      <c r="N787" s="49">
        <v>21891.7</v>
      </c>
      <c r="O787" s="49">
        <v>21544.547999999999</v>
      </c>
      <c r="P787" s="49">
        <v>16071.647999999999</v>
      </c>
      <c r="Q787" s="49">
        <v>14389.85</v>
      </c>
      <c r="R787" s="49">
        <v>12110.9</v>
      </c>
      <c r="S787" s="49">
        <v>31379.200000000001</v>
      </c>
      <c r="T787" s="49">
        <v>30359.498</v>
      </c>
      <c r="U787" s="49">
        <v>34189.85</v>
      </c>
      <c r="V787" s="49">
        <v>31321.098000000002</v>
      </c>
    </row>
    <row r="788" spans="1:22" x14ac:dyDescent="0.3">
      <c r="A788">
        <v>1006828</v>
      </c>
      <c r="B788" t="s">
        <v>4511</v>
      </c>
      <c r="C788" t="s">
        <v>4512</v>
      </c>
      <c r="D788" t="s">
        <v>4513</v>
      </c>
      <c r="E788" t="s">
        <v>1663</v>
      </c>
      <c r="F788" t="s">
        <v>4514</v>
      </c>
      <c r="G788" t="s">
        <v>4515</v>
      </c>
      <c r="H788" t="s">
        <v>3046</v>
      </c>
      <c r="I788" s="23">
        <v>40.469569999999997</v>
      </c>
      <c r="J788" s="23">
        <v>-74.438488000000007</v>
      </c>
      <c r="K788">
        <v>325412</v>
      </c>
      <c r="L788" t="s">
        <v>28</v>
      </c>
      <c r="M788" t="s">
        <v>530</v>
      </c>
      <c r="N788" s="49">
        <v>48102.656000000003</v>
      </c>
      <c r="O788" s="49">
        <v>56518.065999999999</v>
      </c>
      <c r="P788" s="49">
        <v>60070.872000000003</v>
      </c>
      <c r="Q788" s="49">
        <v>56418.576000000001</v>
      </c>
      <c r="R788" s="49">
        <v>59148.752</v>
      </c>
      <c r="S788" s="49">
        <v>61937.811999999998</v>
      </c>
      <c r="T788" s="49">
        <v>63317.31</v>
      </c>
      <c r="U788" s="49">
        <v>60596.118000000002</v>
      </c>
      <c r="V788" s="49">
        <v>58770.928</v>
      </c>
    </row>
    <row r="789" spans="1:22" x14ac:dyDescent="0.3">
      <c r="A789">
        <v>1004848</v>
      </c>
      <c r="B789" t="s">
        <v>4516</v>
      </c>
      <c r="C789" t="s">
        <v>4517</v>
      </c>
      <c r="D789" t="s">
        <v>4518</v>
      </c>
      <c r="E789" t="s">
        <v>793</v>
      </c>
      <c r="F789" t="s">
        <v>4519</v>
      </c>
      <c r="G789" t="s">
        <v>4520</v>
      </c>
      <c r="H789" t="s">
        <v>4521</v>
      </c>
      <c r="I789" s="23">
        <v>36.603074999999997</v>
      </c>
      <c r="J789" s="23">
        <v>-82.153334000000001</v>
      </c>
      <c r="K789">
        <v>562212</v>
      </c>
      <c r="L789" t="s">
        <v>51</v>
      </c>
      <c r="M789" t="s">
        <v>307</v>
      </c>
      <c r="N789" s="49">
        <v>146563.25</v>
      </c>
      <c r="O789" s="49">
        <v>117894.5</v>
      </c>
      <c r="P789" s="49">
        <v>116397.75</v>
      </c>
      <c r="Q789" s="49">
        <v>292793.75</v>
      </c>
      <c r="R789" s="49">
        <v>163639.5</v>
      </c>
      <c r="S789" s="49">
        <v>110934.25</v>
      </c>
      <c r="T789" s="49">
        <v>63482.25</v>
      </c>
      <c r="U789" s="49">
        <v>171467.25</v>
      </c>
      <c r="V789" s="49">
        <v>147951.5</v>
      </c>
    </row>
    <row r="790" spans="1:22" x14ac:dyDescent="0.3">
      <c r="A790">
        <v>1006464</v>
      </c>
      <c r="B790" t="s">
        <v>4522</v>
      </c>
      <c r="C790" t="s">
        <v>4523</v>
      </c>
      <c r="D790" t="s">
        <v>4524</v>
      </c>
      <c r="E790" t="s">
        <v>1487</v>
      </c>
      <c r="F790" t="s">
        <v>4525</v>
      </c>
      <c r="G790" t="s">
        <v>4526</v>
      </c>
      <c r="H790" t="s">
        <v>4527</v>
      </c>
      <c r="I790" s="23">
        <v>38.679516</v>
      </c>
      <c r="J790" s="23">
        <v>-104.62816100000001</v>
      </c>
      <c r="K790">
        <v>562212</v>
      </c>
      <c r="L790" t="s">
        <v>355</v>
      </c>
      <c r="M790" t="s">
        <v>307</v>
      </c>
      <c r="N790" s="49">
        <v>82720.600000000006</v>
      </c>
      <c r="O790" s="49">
        <v>81127.850000000006</v>
      </c>
      <c r="P790" s="49">
        <v>71681.45</v>
      </c>
      <c r="Q790" s="49">
        <v>67546.899999999994</v>
      </c>
      <c r="R790" s="49">
        <v>59600.65</v>
      </c>
      <c r="S790" s="49">
        <v>53230</v>
      </c>
      <c r="T790" s="49">
        <v>45951.5</v>
      </c>
      <c r="U790" s="49">
        <v>29750</v>
      </c>
      <c r="V790" s="49">
        <v>23800</v>
      </c>
    </row>
    <row r="791" spans="1:22" x14ac:dyDescent="0.3">
      <c r="A791">
        <v>1007712</v>
      </c>
      <c r="B791" t="s">
        <v>4528</v>
      </c>
      <c r="C791" t="s">
        <v>4529</v>
      </c>
      <c r="D791" t="s">
        <v>4530</v>
      </c>
      <c r="E791" t="s">
        <v>1418</v>
      </c>
      <c r="F791" t="s">
        <v>4531</v>
      </c>
      <c r="G791" t="s">
        <v>4532</v>
      </c>
      <c r="H791" t="s">
        <v>4533</v>
      </c>
      <c r="I791" s="23">
        <v>36.085099999999997</v>
      </c>
      <c r="J791" s="23">
        <v>-95.732799999999997</v>
      </c>
      <c r="K791">
        <v>562212</v>
      </c>
      <c r="L791" t="s">
        <v>51</v>
      </c>
      <c r="M791" t="s">
        <v>307</v>
      </c>
      <c r="N791" s="49">
        <v>3966.75</v>
      </c>
      <c r="O791" s="49">
        <v>2723</v>
      </c>
      <c r="P791" s="49">
        <v>2323.75</v>
      </c>
      <c r="Q791" s="49">
        <v>2523</v>
      </c>
      <c r="R791" s="49">
        <v>2401.5</v>
      </c>
      <c r="S791" s="49">
        <v>2062.25</v>
      </c>
      <c r="T791" s="49">
        <v>2447.5</v>
      </c>
      <c r="U791" s="49">
        <v>4592.5</v>
      </c>
      <c r="V791" s="49">
        <v>5327.5</v>
      </c>
    </row>
    <row r="792" spans="1:22" x14ac:dyDescent="0.3">
      <c r="A792">
        <v>1006196</v>
      </c>
      <c r="B792" t="s">
        <v>4534</v>
      </c>
      <c r="C792" t="s">
        <v>4535</v>
      </c>
      <c r="D792" t="s">
        <v>4536</v>
      </c>
      <c r="E792" t="s">
        <v>331</v>
      </c>
      <c r="F792" t="s">
        <v>4537</v>
      </c>
      <c r="G792" t="s">
        <v>4538</v>
      </c>
      <c r="H792" t="s">
        <v>4539</v>
      </c>
      <c r="I792" s="23">
        <v>40.797178000000002</v>
      </c>
      <c r="J792" s="23">
        <v>-72.930441999999999</v>
      </c>
      <c r="K792">
        <v>562212</v>
      </c>
      <c r="L792" t="s">
        <v>355</v>
      </c>
      <c r="M792" t="s">
        <v>307</v>
      </c>
      <c r="U792" s="49">
        <v>2241.9960000000001</v>
      </c>
      <c r="V792" s="49">
        <v>2390.6460000000002</v>
      </c>
    </row>
    <row r="793" spans="1:22" x14ac:dyDescent="0.3">
      <c r="A793">
        <v>1004533</v>
      </c>
      <c r="B793" t="s">
        <v>4540</v>
      </c>
      <c r="C793" t="s">
        <v>4541</v>
      </c>
      <c r="D793" t="s">
        <v>4542</v>
      </c>
      <c r="E793" t="s">
        <v>549</v>
      </c>
      <c r="F793" t="s">
        <v>4543</v>
      </c>
      <c r="G793" t="s">
        <v>4544</v>
      </c>
      <c r="H793" t="s">
        <v>4545</v>
      </c>
      <c r="I793" s="23">
        <v>44.301056000000003</v>
      </c>
      <c r="J793" s="23">
        <v>-96.790687000000005</v>
      </c>
      <c r="K793">
        <v>562212</v>
      </c>
      <c r="L793" t="s">
        <v>51</v>
      </c>
      <c r="M793" t="s">
        <v>307</v>
      </c>
      <c r="N793" s="49">
        <v>34689.25</v>
      </c>
      <c r="O793" s="49">
        <v>33301</v>
      </c>
      <c r="P793" s="49">
        <v>29249.75</v>
      </c>
      <c r="Q793" s="49">
        <v>30382.75</v>
      </c>
      <c r="R793" s="49">
        <v>29080.5</v>
      </c>
      <c r="S793" s="49">
        <v>27784.5</v>
      </c>
    </row>
    <row r="794" spans="1:22" x14ac:dyDescent="0.3">
      <c r="A794">
        <v>1007605</v>
      </c>
      <c r="B794" t="s">
        <v>4546</v>
      </c>
      <c r="C794" t="s">
        <v>4547</v>
      </c>
      <c r="D794" t="s">
        <v>4548</v>
      </c>
      <c r="E794" t="s">
        <v>542</v>
      </c>
      <c r="F794" t="s">
        <v>4549</v>
      </c>
      <c r="G794" t="s">
        <v>4550</v>
      </c>
      <c r="H794" t="s">
        <v>545</v>
      </c>
      <c r="I794" s="23">
        <v>37.757930000000002</v>
      </c>
      <c r="J794" s="23">
        <v>-97.389899999999997</v>
      </c>
      <c r="K794">
        <v>562212</v>
      </c>
      <c r="L794" t="s">
        <v>355</v>
      </c>
      <c r="M794" t="s">
        <v>307</v>
      </c>
      <c r="N794" s="49">
        <v>208673.05</v>
      </c>
      <c r="O794" s="49">
        <v>211839.85</v>
      </c>
      <c r="P794" s="49">
        <v>155192.85</v>
      </c>
      <c r="Q794" s="49">
        <v>136023.9</v>
      </c>
      <c r="R794" s="49">
        <v>141982.45000000001</v>
      </c>
      <c r="S794" s="49">
        <v>137661.95000000001</v>
      </c>
      <c r="T794" s="49">
        <v>146543.35</v>
      </c>
      <c r="U794" s="49">
        <v>189290.25</v>
      </c>
      <c r="V794" s="49">
        <v>196120.35</v>
      </c>
    </row>
    <row r="795" spans="1:22" x14ac:dyDescent="0.3">
      <c r="A795">
        <v>1002436</v>
      </c>
      <c r="B795" t="s">
        <v>4551</v>
      </c>
      <c r="C795" t="s">
        <v>4552</v>
      </c>
      <c r="D795" t="s">
        <v>4553</v>
      </c>
      <c r="E795" t="s">
        <v>331</v>
      </c>
      <c r="F795" t="s">
        <v>4554</v>
      </c>
      <c r="G795" t="s">
        <v>4555</v>
      </c>
      <c r="H795" t="s">
        <v>4556</v>
      </c>
      <c r="I795" s="23">
        <v>42.243789999999997</v>
      </c>
      <c r="J795" s="23">
        <v>-75.98545</v>
      </c>
      <c r="K795">
        <v>562212</v>
      </c>
      <c r="L795" t="s">
        <v>355</v>
      </c>
      <c r="M795" t="s">
        <v>307</v>
      </c>
      <c r="N795" s="49">
        <v>14607.8</v>
      </c>
      <c r="O795" s="49">
        <v>15836.4</v>
      </c>
      <c r="P795" s="49">
        <v>19011.45</v>
      </c>
      <c r="Q795" s="49">
        <v>15160.5</v>
      </c>
      <c r="R795" s="49">
        <v>13974.85</v>
      </c>
      <c r="S795" s="49">
        <v>23543.598000000002</v>
      </c>
      <c r="T795" s="49">
        <v>24414.1</v>
      </c>
      <c r="U795" s="49">
        <v>65391.7</v>
      </c>
      <c r="V795" s="49">
        <v>76539.100000000006</v>
      </c>
    </row>
    <row r="796" spans="1:22" x14ac:dyDescent="0.3">
      <c r="A796">
        <v>1003543</v>
      </c>
      <c r="B796" t="s">
        <v>4557</v>
      </c>
      <c r="C796" t="s">
        <v>4558</v>
      </c>
      <c r="D796" t="s">
        <v>4559</v>
      </c>
      <c r="E796" t="s">
        <v>468</v>
      </c>
      <c r="F796" t="s">
        <v>4560</v>
      </c>
      <c r="G796" t="s">
        <v>4561</v>
      </c>
      <c r="H796" t="s">
        <v>4562</v>
      </c>
      <c r="I796" s="23">
        <v>26.030889999999999</v>
      </c>
      <c r="J796" s="23">
        <v>-80.422989999999999</v>
      </c>
      <c r="K796">
        <v>562212</v>
      </c>
      <c r="L796" t="s">
        <v>51</v>
      </c>
      <c r="M796" t="s">
        <v>307</v>
      </c>
      <c r="N796" s="49">
        <v>21665</v>
      </c>
      <c r="O796" s="49">
        <v>26973.75</v>
      </c>
      <c r="P796" s="49">
        <v>30844.25</v>
      </c>
      <c r="Q796" s="49">
        <v>25215.75</v>
      </c>
      <c r="R796" s="49">
        <v>26552.5</v>
      </c>
      <c r="S796" s="49">
        <v>27840.75</v>
      </c>
      <c r="T796" s="49">
        <v>22718.5</v>
      </c>
      <c r="U796" s="49">
        <v>27472.5</v>
      </c>
      <c r="V796" s="49">
        <v>32009.75</v>
      </c>
    </row>
    <row r="797" spans="1:22" x14ac:dyDescent="0.3">
      <c r="A797">
        <v>1004947</v>
      </c>
      <c r="B797" t="s">
        <v>4563</v>
      </c>
      <c r="C797" t="s">
        <v>4564</v>
      </c>
      <c r="D797" t="s">
        <v>4565</v>
      </c>
      <c r="E797" t="s">
        <v>393</v>
      </c>
      <c r="F797" t="s">
        <v>4566</v>
      </c>
      <c r="G797" t="s">
        <v>4567</v>
      </c>
      <c r="H797" t="s">
        <v>374</v>
      </c>
      <c r="I797" s="23">
        <v>44.409619999999997</v>
      </c>
      <c r="J797" s="23">
        <v>-88.008409999999998</v>
      </c>
      <c r="K797">
        <v>562212</v>
      </c>
      <c r="L797" t="s">
        <v>355</v>
      </c>
      <c r="M797" t="s">
        <v>307</v>
      </c>
      <c r="S797" s="49">
        <v>3981.7179999999998</v>
      </c>
      <c r="T797" s="49">
        <v>4181.7179999999998</v>
      </c>
      <c r="U797" s="49">
        <v>6881.5420000000004</v>
      </c>
      <c r="V797" s="49">
        <v>8368.7039999999997</v>
      </c>
    </row>
    <row r="798" spans="1:22" x14ac:dyDescent="0.3">
      <c r="A798">
        <v>1005056</v>
      </c>
      <c r="B798" t="s">
        <v>4568</v>
      </c>
      <c r="C798" t="s">
        <v>4569</v>
      </c>
      <c r="D798" t="s">
        <v>3735</v>
      </c>
      <c r="E798" t="s">
        <v>549</v>
      </c>
      <c r="F798" t="s">
        <v>2398</v>
      </c>
      <c r="G798" t="s">
        <v>4570</v>
      </c>
      <c r="H798" t="s">
        <v>374</v>
      </c>
      <c r="I798" s="23">
        <v>45.464865000000003</v>
      </c>
      <c r="J798" s="23">
        <v>-98.487224999999995</v>
      </c>
      <c r="K798">
        <v>562212</v>
      </c>
      <c r="L798" t="s">
        <v>51</v>
      </c>
      <c r="M798" t="s">
        <v>307</v>
      </c>
      <c r="N798" s="49">
        <v>50448</v>
      </c>
      <c r="O798" s="49">
        <v>49512.25</v>
      </c>
      <c r="P798" s="49">
        <v>45365.5</v>
      </c>
      <c r="Q798" s="49">
        <v>47122.5</v>
      </c>
      <c r="R798" s="49">
        <v>46098.75</v>
      </c>
      <c r="S798" s="49">
        <v>45257.5</v>
      </c>
      <c r="T798" s="49">
        <v>53647.75</v>
      </c>
      <c r="U798" s="49">
        <v>52350.25</v>
      </c>
      <c r="V798" s="49">
        <v>39370.75</v>
      </c>
    </row>
    <row r="799" spans="1:22" x14ac:dyDescent="0.3">
      <c r="A799">
        <v>1001811</v>
      </c>
      <c r="B799" t="s">
        <v>4571</v>
      </c>
      <c r="C799" t="s">
        <v>4572</v>
      </c>
      <c r="D799" t="s">
        <v>4573</v>
      </c>
      <c r="E799" t="s">
        <v>4574</v>
      </c>
      <c r="F799" t="s">
        <v>4575</v>
      </c>
      <c r="G799" t="s">
        <v>4576</v>
      </c>
      <c r="H799" t="s">
        <v>4577</v>
      </c>
      <c r="I799" s="23">
        <v>41.832340000000002</v>
      </c>
      <c r="J799" s="23">
        <v>-71.397459999999995</v>
      </c>
      <c r="K799">
        <v>611310</v>
      </c>
      <c r="L799" t="s">
        <v>28</v>
      </c>
      <c r="M799" t="s">
        <v>315</v>
      </c>
      <c r="N799" s="49">
        <v>26681.887999999999</v>
      </c>
      <c r="O799" s="49">
        <v>26871.547999999999</v>
      </c>
      <c r="P799" s="49">
        <v>25800.802</v>
      </c>
      <c r="Q799" s="49">
        <v>25457.702000000001</v>
      </c>
      <c r="R799" s="49">
        <v>28556.333999999999</v>
      </c>
      <c r="S799" s="49">
        <v>27352.045999999998</v>
      </c>
      <c r="T799" s="49">
        <v>25427.901999999998</v>
      </c>
      <c r="U799" s="49">
        <v>24024.153999999999</v>
      </c>
      <c r="V799" s="49">
        <v>28811.635999999999</v>
      </c>
    </row>
    <row r="800" spans="1:22" x14ac:dyDescent="0.3">
      <c r="A800">
        <v>1001726</v>
      </c>
      <c r="B800" t="s">
        <v>4578</v>
      </c>
      <c r="C800" t="s">
        <v>4579</v>
      </c>
      <c r="D800" t="s">
        <v>1510</v>
      </c>
      <c r="E800" t="s">
        <v>311</v>
      </c>
      <c r="F800" t="s">
        <v>1511</v>
      </c>
      <c r="G800" t="s">
        <v>4580</v>
      </c>
      <c r="H800" t="s">
        <v>536</v>
      </c>
      <c r="I800" s="23">
        <v>38.208739999999999</v>
      </c>
      <c r="J800" s="23">
        <v>-85.792500000000004</v>
      </c>
      <c r="K800">
        <v>312140</v>
      </c>
      <c r="L800" t="s">
        <v>28</v>
      </c>
      <c r="M800" t="s">
        <v>315</v>
      </c>
      <c r="N800" s="49">
        <v>19814.876</v>
      </c>
      <c r="O800" s="49">
        <v>21160.493999999999</v>
      </c>
      <c r="P800" s="49">
        <v>32372.696</v>
      </c>
      <c r="Q800" s="49">
        <v>42268.735999999997</v>
      </c>
      <c r="R800" s="49">
        <v>45737.036</v>
      </c>
      <c r="S800" s="49">
        <v>42790.828000000001</v>
      </c>
      <c r="T800" s="49">
        <v>47951.154000000002</v>
      </c>
      <c r="U800" s="49">
        <v>43578.057999999997</v>
      </c>
      <c r="V800" s="49">
        <v>47726.612000000001</v>
      </c>
    </row>
    <row r="801" spans="1:22" x14ac:dyDescent="0.3">
      <c r="A801">
        <v>1004415</v>
      </c>
      <c r="B801" t="s">
        <v>4581</v>
      </c>
      <c r="C801" t="s">
        <v>4582</v>
      </c>
      <c r="D801" t="s">
        <v>4583</v>
      </c>
      <c r="E801" t="s">
        <v>386</v>
      </c>
      <c r="F801" t="s">
        <v>4584</v>
      </c>
      <c r="G801" t="s">
        <v>4585</v>
      </c>
      <c r="H801" t="s">
        <v>4586</v>
      </c>
      <c r="I801" s="23">
        <v>31.700299999999999</v>
      </c>
      <c r="J801" s="23">
        <v>-85.843299999999999</v>
      </c>
      <c r="K801">
        <v>562212</v>
      </c>
      <c r="L801" t="s">
        <v>51</v>
      </c>
      <c r="M801" t="s">
        <v>307</v>
      </c>
      <c r="N801" s="49">
        <v>57013</v>
      </c>
      <c r="O801" s="49">
        <v>60349.75</v>
      </c>
      <c r="S801" s="49">
        <v>69295</v>
      </c>
      <c r="T801" s="49">
        <v>73359.25</v>
      </c>
      <c r="U801" s="49">
        <v>75158.75</v>
      </c>
      <c r="V801" s="49">
        <v>41412</v>
      </c>
    </row>
    <row r="802" spans="1:22" x14ac:dyDescent="0.3">
      <c r="A802">
        <v>1007680</v>
      </c>
      <c r="B802" t="s">
        <v>4587</v>
      </c>
      <c r="C802" t="s">
        <v>4588</v>
      </c>
      <c r="D802" t="s">
        <v>4589</v>
      </c>
      <c r="E802" t="s">
        <v>793</v>
      </c>
      <c r="F802" t="s">
        <v>4590</v>
      </c>
      <c r="G802" t="s">
        <v>4591</v>
      </c>
      <c r="H802" t="s">
        <v>4592</v>
      </c>
      <c r="I802" s="23">
        <v>36.744368000000001</v>
      </c>
      <c r="J802" s="23">
        <v>-77.802447999999998</v>
      </c>
      <c r="K802">
        <v>562212</v>
      </c>
      <c r="L802" t="s">
        <v>355</v>
      </c>
      <c r="M802" t="s">
        <v>307</v>
      </c>
      <c r="N802" s="49">
        <v>51181.05</v>
      </c>
      <c r="O802" s="49">
        <v>53384.85</v>
      </c>
      <c r="P802" s="49">
        <v>49426.15</v>
      </c>
      <c r="Q802" s="49">
        <v>62204.15</v>
      </c>
      <c r="R802" s="49">
        <v>67538.850000000006</v>
      </c>
      <c r="S802" s="49">
        <v>74012.75</v>
      </c>
      <c r="T802" s="49">
        <v>73747.5</v>
      </c>
      <c r="U802" s="49">
        <v>89429.6</v>
      </c>
      <c r="V802" s="49">
        <v>110372</v>
      </c>
    </row>
    <row r="803" spans="1:22" x14ac:dyDescent="0.3">
      <c r="A803">
        <v>1006174</v>
      </c>
      <c r="B803" t="s">
        <v>4593</v>
      </c>
      <c r="C803" t="s">
        <v>4594</v>
      </c>
      <c r="D803" t="s">
        <v>4595</v>
      </c>
      <c r="E803" t="s">
        <v>3929</v>
      </c>
      <c r="F803" t="s">
        <v>4596</v>
      </c>
      <c r="G803" t="s">
        <v>4597</v>
      </c>
      <c r="H803" t="s">
        <v>666</v>
      </c>
      <c r="I803" s="23">
        <v>44.574508000000002</v>
      </c>
      <c r="J803" s="23">
        <v>-68.804038000000006</v>
      </c>
      <c r="K803">
        <v>221112</v>
      </c>
      <c r="L803" t="s">
        <v>4598</v>
      </c>
      <c r="M803" t="s">
        <v>4599</v>
      </c>
      <c r="N803" s="49">
        <v>61792.09</v>
      </c>
      <c r="O803" s="49">
        <v>71277.839000000007</v>
      </c>
      <c r="P803" s="49">
        <v>70987.752999999997</v>
      </c>
      <c r="Q803" s="49">
        <v>77619.567999999999</v>
      </c>
      <c r="R803" s="49">
        <v>115943.019</v>
      </c>
      <c r="S803" s="49">
        <v>558429.13</v>
      </c>
      <c r="T803" s="49">
        <v>822009.45</v>
      </c>
      <c r="U803" s="49">
        <v>819786.03500000003</v>
      </c>
      <c r="V803" s="49">
        <v>831313.29799999995</v>
      </c>
    </row>
    <row r="804" spans="1:22" x14ac:dyDescent="0.3">
      <c r="A804">
        <v>1006221</v>
      </c>
      <c r="B804" t="s">
        <v>4600</v>
      </c>
      <c r="C804" t="s">
        <v>4601</v>
      </c>
      <c r="D804" t="s">
        <v>4602</v>
      </c>
      <c r="E804" t="s">
        <v>323</v>
      </c>
      <c r="F804" t="s">
        <v>4603</v>
      </c>
      <c r="G804" t="s">
        <v>4604</v>
      </c>
      <c r="H804" t="s">
        <v>4605</v>
      </c>
      <c r="I804" s="23">
        <v>36.91657</v>
      </c>
      <c r="J804" s="23">
        <v>-121.81525000000001</v>
      </c>
      <c r="K804">
        <v>562212</v>
      </c>
      <c r="L804" t="s">
        <v>51</v>
      </c>
      <c r="M804" t="s">
        <v>307</v>
      </c>
      <c r="N804" s="49">
        <v>22681</v>
      </c>
      <c r="O804" s="49">
        <v>25357.5</v>
      </c>
      <c r="P804" s="49">
        <v>26442.75</v>
      </c>
      <c r="Q804" s="49">
        <v>26118.25</v>
      </c>
      <c r="R804" s="49">
        <v>26206.25</v>
      </c>
      <c r="S804" s="49">
        <v>24902.75</v>
      </c>
      <c r="T804" s="49">
        <v>24367.5</v>
      </c>
      <c r="U804" s="49">
        <v>36642.5</v>
      </c>
      <c r="V804" s="49">
        <v>31615</v>
      </c>
    </row>
    <row r="805" spans="1:22" x14ac:dyDescent="0.3">
      <c r="A805">
        <v>1006784</v>
      </c>
      <c r="B805" t="s">
        <v>4606</v>
      </c>
      <c r="C805" t="s">
        <v>4607</v>
      </c>
      <c r="D805" t="s">
        <v>4608</v>
      </c>
      <c r="E805" t="s">
        <v>435</v>
      </c>
      <c r="F805" t="s">
        <v>4609</v>
      </c>
      <c r="G805" t="s">
        <v>4610</v>
      </c>
      <c r="H805" t="s">
        <v>4611</v>
      </c>
      <c r="I805" s="23">
        <v>37.636797000000001</v>
      </c>
      <c r="J805" s="23">
        <v>-91.131894000000003</v>
      </c>
      <c r="K805">
        <v>331492</v>
      </c>
      <c r="L805" t="s">
        <v>4612</v>
      </c>
      <c r="M805" t="s">
        <v>538</v>
      </c>
      <c r="N805" s="49">
        <v>104007.17</v>
      </c>
      <c r="O805" s="49">
        <v>111384.692</v>
      </c>
      <c r="P805" s="49">
        <v>111048.10799999999</v>
      </c>
      <c r="Q805" s="49">
        <v>108162.734</v>
      </c>
      <c r="R805" s="49">
        <v>110624.208</v>
      </c>
      <c r="S805" s="49">
        <v>114840.208</v>
      </c>
      <c r="T805" s="49">
        <v>127046.106</v>
      </c>
      <c r="U805" s="49">
        <v>136673.65</v>
      </c>
      <c r="V805" s="49">
        <v>143786.45600000001</v>
      </c>
    </row>
    <row r="806" spans="1:22" x14ac:dyDescent="0.3">
      <c r="A806">
        <v>1001775</v>
      </c>
      <c r="B806" t="s">
        <v>4613</v>
      </c>
      <c r="C806" t="s">
        <v>4614</v>
      </c>
      <c r="D806" t="s">
        <v>4615</v>
      </c>
      <c r="E806" t="s">
        <v>441</v>
      </c>
      <c r="F806" t="s">
        <v>4616</v>
      </c>
      <c r="G806" t="s">
        <v>4617</v>
      </c>
      <c r="H806" t="s">
        <v>4618</v>
      </c>
      <c r="I806" s="23">
        <v>35.726500000000001</v>
      </c>
      <c r="J806" s="23">
        <v>-82.635599999999997</v>
      </c>
      <c r="K806">
        <v>562212</v>
      </c>
      <c r="L806" t="s">
        <v>51</v>
      </c>
      <c r="M806" t="s">
        <v>307</v>
      </c>
      <c r="N806" s="49">
        <v>71639</v>
      </c>
      <c r="O806" s="49">
        <v>58452.25</v>
      </c>
      <c r="P806" s="49">
        <v>67714.5</v>
      </c>
      <c r="Q806" s="49">
        <v>53769.5</v>
      </c>
      <c r="R806" s="49">
        <v>43871.75</v>
      </c>
      <c r="S806" s="49">
        <v>43121.25</v>
      </c>
      <c r="T806" s="49">
        <v>39492.15</v>
      </c>
      <c r="U806" s="49">
        <v>26587.65</v>
      </c>
      <c r="V806" s="49">
        <v>75631.649999999994</v>
      </c>
    </row>
    <row r="807" spans="1:22" x14ac:dyDescent="0.3">
      <c r="A807">
        <v>1006406</v>
      </c>
      <c r="B807" t="s">
        <v>4619</v>
      </c>
      <c r="C807" t="s">
        <v>4620</v>
      </c>
      <c r="D807" t="s">
        <v>4621</v>
      </c>
      <c r="E807" t="s">
        <v>441</v>
      </c>
      <c r="F807" t="s">
        <v>4622</v>
      </c>
      <c r="G807" t="s">
        <v>4623</v>
      </c>
      <c r="H807" t="s">
        <v>4624</v>
      </c>
      <c r="I807" s="23">
        <v>35.660561000000001</v>
      </c>
      <c r="J807" s="23">
        <v>-82.603897000000003</v>
      </c>
      <c r="K807">
        <v>562212</v>
      </c>
      <c r="L807" t="s">
        <v>51</v>
      </c>
      <c r="M807" t="s">
        <v>307</v>
      </c>
      <c r="T807" s="49">
        <v>5270</v>
      </c>
      <c r="U807" s="49">
        <v>6740</v>
      </c>
      <c r="V807" s="49">
        <v>2757.5</v>
      </c>
    </row>
    <row r="808" spans="1:22" x14ac:dyDescent="0.3">
      <c r="A808">
        <v>1005954</v>
      </c>
      <c r="B808" t="s">
        <v>4625</v>
      </c>
      <c r="C808" t="s">
        <v>4626</v>
      </c>
      <c r="D808" t="s">
        <v>4474</v>
      </c>
      <c r="E808" t="s">
        <v>351</v>
      </c>
      <c r="F808" t="s">
        <v>4475</v>
      </c>
      <c r="G808" t="s">
        <v>4627</v>
      </c>
      <c r="H808" t="s">
        <v>4477</v>
      </c>
      <c r="I808" s="23">
        <v>40.12688</v>
      </c>
      <c r="J808" s="23">
        <v>-87.622010000000003</v>
      </c>
      <c r="K808">
        <v>311211</v>
      </c>
      <c r="L808" t="s">
        <v>28</v>
      </c>
      <c r="M808" t="s">
        <v>315</v>
      </c>
      <c r="R808" s="49">
        <v>16860.936000000002</v>
      </c>
      <c r="S808" s="49">
        <v>19028.527999999998</v>
      </c>
      <c r="T808" s="49">
        <v>19281.919999999998</v>
      </c>
      <c r="U808" s="49">
        <v>18325.29</v>
      </c>
      <c r="V808" s="49">
        <v>12393.314</v>
      </c>
    </row>
    <row r="809" spans="1:22" x14ac:dyDescent="0.3">
      <c r="A809">
        <v>1002433</v>
      </c>
      <c r="B809" t="s">
        <v>4628</v>
      </c>
      <c r="C809" t="s">
        <v>4629</v>
      </c>
      <c r="D809" t="s">
        <v>4630</v>
      </c>
      <c r="E809" t="s">
        <v>491</v>
      </c>
      <c r="F809" t="s">
        <v>4631</v>
      </c>
      <c r="G809" t="s">
        <v>4632</v>
      </c>
      <c r="H809" t="s">
        <v>1865</v>
      </c>
      <c r="I809" s="23">
        <v>39.679788000000002</v>
      </c>
      <c r="J809" s="23">
        <v>-85.687207000000001</v>
      </c>
      <c r="K809">
        <v>311224</v>
      </c>
      <c r="L809" t="s">
        <v>28</v>
      </c>
      <c r="M809" t="s">
        <v>315</v>
      </c>
      <c r="N809" s="49">
        <v>72863.975999999995</v>
      </c>
      <c r="O809" s="49">
        <v>71846.179999999993</v>
      </c>
      <c r="P809" s="49">
        <v>62374.915999999997</v>
      </c>
      <c r="Q809" s="49">
        <v>62529.563999999998</v>
      </c>
      <c r="R809" s="49">
        <v>68459.991999999998</v>
      </c>
      <c r="S809" s="49">
        <v>59047.728000000003</v>
      </c>
      <c r="T809" s="49">
        <v>54300.3</v>
      </c>
      <c r="U809" s="49">
        <v>56517.08</v>
      </c>
      <c r="V809" s="49">
        <v>52189.9</v>
      </c>
    </row>
    <row r="810" spans="1:22" x14ac:dyDescent="0.3">
      <c r="A810">
        <v>1002526</v>
      </c>
      <c r="B810" t="s">
        <v>4633</v>
      </c>
      <c r="C810" t="s">
        <v>4629</v>
      </c>
      <c r="D810" t="s">
        <v>4634</v>
      </c>
      <c r="E810" t="s">
        <v>663</v>
      </c>
      <c r="F810" t="s">
        <v>4635</v>
      </c>
      <c r="G810" t="s">
        <v>4636</v>
      </c>
      <c r="H810" t="s">
        <v>4637</v>
      </c>
      <c r="I810" s="23">
        <v>41.284730000000003</v>
      </c>
      <c r="J810" s="23">
        <v>-82.820239999999998</v>
      </c>
      <c r="K810">
        <v>311224</v>
      </c>
      <c r="L810" t="s">
        <v>28</v>
      </c>
      <c r="M810" t="s">
        <v>315</v>
      </c>
      <c r="N810" s="49">
        <v>76361.812000000005</v>
      </c>
      <c r="O810" s="49">
        <v>68647.991999999998</v>
      </c>
      <c r="P810" s="49">
        <v>72661.775999999998</v>
      </c>
      <c r="Q810" s="49">
        <v>72974.376000000004</v>
      </c>
      <c r="R810" s="49">
        <v>75928.964000000007</v>
      </c>
      <c r="S810" s="49">
        <v>74501.919999999998</v>
      </c>
      <c r="T810" s="49">
        <v>72800.97</v>
      </c>
      <c r="U810" s="49">
        <v>73092.02</v>
      </c>
      <c r="V810" s="49">
        <v>71329.032000000007</v>
      </c>
    </row>
    <row r="811" spans="1:22" x14ac:dyDescent="0.3">
      <c r="A811">
        <v>1005022</v>
      </c>
      <c r="B811" t="s">
        <v>4638</v>
      </c>
      <c r="C811" t="s">
        <v>4639</v>
      </c>
      <c r="D811" t="s">
        <v>4640</v>
      </c>
      <c r="E811" t="s">
        <v>583</v>
      </c>
      <c r="F811" t="s">
        <v>4641</v>
      </c>
      <c r="G811" t="s">
        <v>4642</v>
      </c>
      <c r="H811" t="s">
        <v>2636</v>
      </c>
      <c r="I811" s="23">
        <v>29.939648999999999</v>
      </c>
      <c r="J811" s="23">
        <v>-90.348691000000002</v>
      </c>
      <c r="K811">
        <v>311224</v>
      </c>
      <c r="L811" t="s">
        <v>28</v>
      </c>
      <c r="M811" t="s">
        <v>315</v>
      </c>
      <c r="N811" s="49">
        <v>42873.288</v>
      </c>
      <c r="O811" s="49">
        <v>45596.527999999998</v>
      </c>
      <c r="P811" s="49">
        <v>44249.684000000001</v>
      </c>
      <c r="Q811" s="49">
        <v>40393.847999999998</v>
      </c>
      <c r="R811" s="49">
        <v>46992.224000000002</v>
      </c>
      <c r="S811" s="49">
        <v>48792.616000000002</v>
      </c>
      <c r="T811" s="49">
        <v>42574.94</v>
      </c>
      <c r="U811" s="49">
        <v>44593.131999999998</v>
      </c>
      <c r="V811" s="49">
        <v>42056.292000000001</v>
      </c>
    </row>
    <row r="812" spans="1:22" x14ac:dyDescent="0.3">
      <c r="A812">
        <v>1005019</v>
      </c>
      <c r="B812" t="s">
        <v>4643</v>
      </c>
      <c r="C812" t="s">
        <v>4639</v>
      </c>
      <c r="D812" t="s">
        <v>4644</v>
      </c>
      <c r="E812" t="s">
        <v>351</v>
      </c>
      <c r="F812" t="s">
        <v>4645</v>
      </c>
      <c r="G812" t="s">
        <v>4646</v>
      </c>
      <c r="H812" t="s">
        <v>4647</v>
      </c>
      <c r="I812" s="23">
        <v>37.014330000000001</v>
      </c>
      <c r="J812" s="23">
        <v>-89.177340000000001</v>
      </c>
      <c r="K812">
        <v>311224</v>
      </c>
      <c r="L812" t="s">
        <v>28</v>
      </c>
      <c r="M812" t="s">
        <v>315</v>
      </c>
      <c r="N812" s="49">
        <v>56932.682000000001</v>
      </c>
      <c r="O812" s="49">
        <v>53023.3</v>
      </c>
      <c r="P812" s="49">
        <v>47025.671999999999</v>
      </c>
      <c r="Q812" s="49">
        <v>48487.368000000002</v>
      </c>
      <c r="R812" s="49">
        <v>53110.446000000004</v>
      </c>
      <c r="S812" s="49">
        <v>44882.478000000003</v>
      </c>
      <c r="T812" s="49">
        <v>37361.660000000003</v>
      </c>
      <c r="U812" s="49">
        <v>48049.93</v>
      </c>
      <c r="V812" s="49">
        <v>66701.475999999995</v>
      </c>
    </row>
    <row r="813" spans="1:22" x14ac:dyDescent="0.3">
      <c r="A813">
        <v>1005075</v>
      </c>
      <c r="B813" t="s">
        <v>4648</v>
      </c>
      <c r="C813" t="s">
        <v>4639</v>
      </c>
      <c r="D813" t="s">
        <v>399</v>
      </c>
      <c r="E813" t="s">
        <v>386</v>
      </c>
      <c r="F813" t="s">
        <v>2885</v>
      </c>
      <c r="G813" t="s">
        <v>4649</v>
      </c>
      <c r="H813" t="s">
        <v>402</v>
      </c>
      <c r="I813" s="23">
        <v>34.605564999999999</v>
      </c>
      <c r="J813" s="23">
        <v>-86.965565999999995</v>
      </c>
      <c r="K813">
        <v>311224</v>
      </c>
      <c r="L813" t="s">
        <v>28</v>
      </c>
      <c r="M813" t="s">
        <v>315</v>
      </c>
      <c r="N813" s="49">
        <v>84280.131999999998</v>
      </c>
      <c r="O813" s="49">
        <v>84234.831999999995</v>
      </c>
      <c r="P813" s="49">
        <v>69753.635999999999</v>
      </c>
      <c r="Q813" s="49">
        <v>77228.607999999993</v>
      </c>
      <c r="R813" s="49">
        <v>78303.504000000001</v>
      </c>
      <c r="S813" s="49">
        <v>77199.259999999995</v>
      </c>
      <c r="T813" s="49">
        <v>70756.34</v>
      </c>
      <c r="U813" s="49">
        <v>72094.627999999997</v>
      </c>
      <c r="V813" s="49">
        <v>72952.623999999996</v>
      </c>
    </row>
    <row r="814" spans="1:22" x14ac:dyDescent="0.3">
      <c r="A814">
        <v>1004105</v>
      </c>
      <c r="B814" t="s">
        <v>4650</v>
      </c>
      <c r="C814" t="s">
        <v>4651</v>
      </c>
      <c r="D814" t="s">
        <v>4652</v>
      </c>
      <c r="E814" t="s">
        <v>542</v>
      </c>
      <c r="F814" t="s">
        <v>4653</v>
      </c>
      <c r="G814" t="s">
        <v>4654</v>
      </c>
      <c r="H814" t="s">
        <v>2049</v>
      </c>
      <c r="I814" s="23">
        <v>38.404969999999999</v>
      </c>
      <c r="J814" s="23">
        <v>-96.17098</v>
      </c>
      <c r="K814">
        <v>311224</v>
      </c>
      <c r="L814" t="s">
        <v>28</v>
      </c>
      <c r="M814" t="s">
        <v>315</v>
      </c>
      <c r="N814" s="49">
        <v>35134.267999999996</v>
      </c>
      <c r="O814" s="49">
        <v>31330.432000000001</v>
      </c>
      <c r="P814" s="49">
        <v>30709.984</v>
      </c>
      <c r="Q814" s="49">
        <v>29767.788</v>
      </c>
      <c r="R814" s="49">
        <v>33250.824000000001</v>
      </c>
      <c r="S814" s="49">
        <v>30868.184000000001</v>
      </c>
      <c r="T814" s="49">
        <v>20064.419999999998</v>
      </c>
      <c r="U814" s="49">
        <v>30467.13</v>
      </c>
      <c r="V814" s="49">
        <v>28419.294000000002</v>
      </c>
    </row>
    <row r="815" spans="1:22" x14ac:dyDescent="0.3">
      <c r="A815">
        <v>1005076</v>
      </c>
      <c r="B815" t="s">
        <v>4655</v>
      </c>
      <c r="C815" t="s">
        <v>4656</v>
      </c>
      <c r="D815" t="s">
        <v>4657</v>
      </c>
      <c r="E815" t="s">
        <v>351</v>
      </c>
      <c r="F815" t="s">
        <v>4658</v>
      </c>
      <c r="G815" t="s">
        <v>4659</v>
      </c>
      <c r="H815" t="s">
        <v>3904</v>
      </c>
      <c r="I815" s="23">
        <v>41.153930000000003</v>
      </c>
      <c r="J815" s="23">
        <v>-87.854439999999997</v>
      </c>
      <c r="K815">
        <v>311225</v>
      </c>
      <c r="L815" t="s">
        <v>28</v>
      </c>
      <c r="M815" t="s">
        <v>315</v>
      </c>
      <c r="P815" s="49">
        <v>132</v>
      </c>
      <c r="Q815" s="49">
        <v>36285.764000000003</v>
      </c>
      <c r="R815" s="49">
        <v>40194.248</v>
      </c>
      <c r="S815" s="49">
        <v>37179.360000000001</v>
      </c>
      <c r="T815" s="49">
        <v>37336.36</v>
      </c>
      <c r="U815" s="49">
        <v>38792.11</v>
      </c>
      <c r="V815" s="49">
        <v>41692.993999999999</v>
      </c>
    </row>
    <row r="816" spans="1:22" x14ac:dyDescent="0.3">
      <c r="A816">
        <v>1000573</v>
      </c>
      <c r="B816" t="s">
        <v>4660</v>
      </c>
      <c r="C816" t="s">
        <v>4661</v>
      </c>
      <c r="D816" t="s">
        <v>4661</v>
      </c>
      <c r="E816" t="s">
        <v>583</v>
      </c>
      <c r="F816" t="s">
        <v>4662</v>
      </c>
      <c r="G816" t="s">
        <v>4663</v>
      </c>
      <c r="H816" t="s">
        <v>4664</v>
      </c>
      <c r="I816" s="23">
        <v>29.363060000000001</v>
      </c>
      <c r="J816" s="23">
        <v>-89.538330000000002</v>
      </c>
      <c r="K816">
        <v>221112</v>
      </c>
      <c r="L816" t="s">
        <v>28</v>
      </c>
      <c r="M816" t="s">
        <v>336</v>
      </c>
      <c r="R816" s="49">
        <v>6623.076</v>
      </c>
      <c r="S816" s="49">
        <v>3785.4360000000001</v>
      </c>
      <c r="T816" s="49">
        <v>102.2</v>
      </c>
      <c r="U816" s="49">
        <v>1373.896</v>
      </c>
      <c r="V816" s="49">
        <v>19192.727999999999</v>
      </c>
    </row>
    <row r="817" spans="1:22" x14ac:dyDescent="0.3">
      <c r="A817">
        <v>1007600</v>
      </c>
      <c r="B817" t="s">
        <v>4665</v>
      </c>
      <c r="C817" t="s">
        <v>4666</v>
      </c>
      <c r="D817" t="s">
        <v>4667</v>
      </c>
      <c r="E817" t="s">
        <v>323</v>
      </c>
      <c r="F817" t="s">
        <v>4668</v>
      </c>
      <c r="G817" t="s">
        <v>4669</v>
      </c>
      <c r="H817" t="s">
        <v>4670</v>
      </c>
      <c r="I817" s="23">
        <v>34.206367999999998</v>
      </c>
      <c r="J817" s="23">
        <v>-118.312971</v>
      </c>
      <c r="K817">
        <v>562212</v>
      </c>
      <c r="L817" t="s">
        <v>355</v>
      </c>
      <c r="M817" t="s">
        <v>307</v>
      </c>
      <c r="S817" s="49">
        <v>13295.714</v>
      </c>
      <c r="T817" s="49">
        <v>12495.21</v>
      </c>
      <c r="U817" s="49">
        <v>14154.71</v>
      </c>
      <c r="V817" s="49">
        <v>14236.46</v>
      </c>
    </row>
    <row r="818" spans="1:22" x14ac:dyDescent="0.3">
      <c r="A818">
        <v>1006969</v>
      </c>
      <c r="B818" t="s">
        <v>4671</v>
      </c>
      <c r="C818" t="s">
        <v>4672</v>
      </c>
      <c r="D818" t="s">
        <v>1612</v>
      </c>
      <c r="E818" t="s">
        <v>1663</v>
      </c>
      <c r="F818" t="s">
        <v>4673</v>
      </c>
      <c r="G818" t="s">
        <v>4674</v>
      </c>
      <c r="H818" t="s">
        <v>4675</v>
      </c>
      <c r="I818" s="23">
        <v>40.075800000000001</v>
      </c>
      <c r="J818" s="23">
        <v>-74.761700000000005</v>
      </c>
      <c r="K818">
        <v>562212</v>
      </c>
      <c r="L818" t="s">
        <v>355</v>
      </c>
      <c r="M818" t="s">
        <v>307</v>
      </c>
      <c r="N818" s="49">
        <v>49486.936000000002</v>
      </c>
      <c r="O818" s="49">
        <v>53107.328000000001</v>
      </c>
      <c r="P818" s="49">
        <v>51654.521999999997</v>
      </c>
      <c r="Q818" s="49">
        <v>60729.978000000003</v>
      </c>
      <c r="R818" s="49">
        <v>54190.080000000002</v>
      </c>
      <c r="S818" s="49">
        <v>44766.32</v>
      </c>
      <c r="T818" s="49">
        <v>52266.601999999999</v>
      </c>
      <c r="U818" s="49">
        <v>94395.407999999996</v>
      </c>
      <c r="V818" s="49">
        <v>72155.937999999995</v>
      </c>
    </row>
    <row r="819" spans="1:22" x14ac:dyDescent="0.3">
      <c r="A819">
        <v>1002265</v>
      </c>
      <c r="B819" t="s">
        <v>4676</v>
      </c>
      <c r="C819" t="s">
        <v>4677</v>
      </c>
      <c r="D819" t="s">
        <v>4678</v>
      </c>
      <c r="E819" t="s">
        <v>461</v>
      </c>
      <c r="F819" t="s">
        <v>4679</v>
      </c>
      <c r="G819" t="s">
        <v>4680</v>
      </c>
      <c r="H819" t="s">
        <v>3997</v>
      </c>
      <c r="I819" s="23">
        <v>43.273000000000003</v>
      </c>
      <c r="J819" s="23">
        <v>-107.6</v>
      </c>
      <c r="K819">
        <v>211130</v>
      </c>
      <c r="L819" t="s">
        <v>1135</v>
      </c>
      <c r="M819" t="s">
        <v>1136</v>
      </c>
      <c r="N819" s="49">
        <v>191281.67600000001</v>
      </c>
      <c r="O819" s="49">
        <v>231575.552</v>
      </c>
      <c r="P819" s="49">
        <v>735505.03</v>
      </c>
      <c r="Q819" s="49">
        <v>763386.67799999996</v>
      </c>
      <c r="R819" s="49">
        <v>152307.58799999999</v>
      </c>
      <c r="S819" s="49">
        <v>360660.87199999997</v>
      </c>
      <c r="T819" s="49">
        <v>476710.402</v>
      </c>
      <c r="U819" s="49">
        <v>835683.26800000004</v>
      </c>
      <c r="V819" s="49">
        <v>920357.25</v>
      </c>
    </row>
    <row r="820" spans="1:22" x14ac:dyDescent="0.3">
      <c r="A820">
        <v>1007743</v>
      </c>
      <c r="B820" t="s">
        <v>4681</v>
      </c>
      <c r="C820" t="s">
        <v>4682</v>
      </c>
      <c r="D820" t="s">
        <v>4683</v>
      </c>
      <c r="E820" t="s">
        <v>380</v>
      </c>
      <c r="F820" t="s">
        <v>4684</v>
      </c>
      <c r="G820" t="s">
        <v>4685</v>
      </c>
      <c r="H820" t="s">
        <v>4686</v>
      </c>
      <c r="I820" s="23">
        <v>44.785342999999997</v>
      </c>
      <c r="J820" s="23">
        <v>-93.318084999999996</v>
      </c>
      <c r="K820">
        <v>562212</v>
      </c>
      <c r="L820" t="s">
        <v>355</v>
      </c>
      <c r="M820" t="s">
        <v>307</v>
      </c>
      <c r="N820" s="49">
        <v>75384.642000000007</v>
      </c>
      <c r="O820" s="49">
        <v>57136.457999999999</v>
      </c>
      <c r="P820" s="49">
        <v>68659.486000000004</v>
      </c>
      <c r="Q820" s="49">
        <v>55708.773999999998</v>
      </c>
      <c r="R820" s="49">
        <v>67551.062000000005</v>
      </c>
      <c r="S820" s="49">
        <v>62510.476000000002</v>
      </c>
      <c r="T820" s="49">
        <v>51763.446000000004</v>
      </c>
      <c r="U820" s="49">
        <v>50696.728813000002</v>
      </c>
      <c r="V820" s="49">
        <v>57051.117703999997</v>
      </c>
    </row>
    <row r="821" spans="1:22" x14ac:dyDescent="0.3">
      <c r="A821">
        <v>1003405</v>
      </c>
      <c r="B821" t="s">
        <v>4687</v>
      </c>
      <c r="C821" t="s">
        <v>4688</v>
      </c>
      <c r="D821" t="s">
        <v>4689</v>
      </c>
      <c r="E821" t="s">
        <v>1388</v>
      </c>
      <c r="F821" t="s">
        <v>4690</v>
      </c>
      <c r="G821" t="s">
        <v>4691</v>
      </c>
      <c r="H821" t="s">
        <v>4692</v>
      </c>
      <c r="I821" s="23">
        <v>43.444555999999999</v>
      </c>
      <c r="J821" s="23">
        <v>-112.068422</v>
      </c>
      <c r="K821">
        <v>311213</v>
      </c>
      <c r="L821" t="s">
        <v>28</v>
      </c>
      <c r="M821" t="s">
        <v>315</v>
      </c>
      <c r="N821" s="49">
        <v>44651.732000000004</v>
      </c>
      <c r="O821" s="49">
        <v>48467.968000000001</v>
      </c>
      <c r="P821" s="49">
        <v>44931.38</v>
      </c>
      <c r="Q821" s="49">
        <v>45003.78</v>
      </c>
      <c r="R821" s="49">
        <v>43016.288</v>
      </c>
      <c r="S821" s="49">
        <v>45745.127999999997</v>
      </c>
      <c r="T821" s="49">
        <v>43729.735999999997</v>
      </c>
      <c r="U821" s="49">
        <v>39620.400000000001</v>
      </c>
      <c r="V821" s="49">
        <v>34105.271999999997</v>
      </c>
    </row>
    <row r="822" spans="1:22" x14ac:dyDescent="0.3">
      <c r="A822">
        <v>1003086</v>
      </c>
      <c r="B822" t="s">
        <v>4693</v>
      </c>
      <c r="C822" t="s">
        <v>4694</v>
      </c>
      <c r="D822" t="s">
        <v>1457</v>
      </c>
      <c r="E822" t="s">
        <v>380</v>
      </c>
      <c r="F822" t="s">
        <v>1458</v>
      </c>
      <c r="G822" t="s">
        <v>4695</v>
      </c>
      <c r="H822" t="s">
        <v>4696</v>
      </c>
      <c r="I822" s="23">
        <v>46.905064000000003</v>
      </c>
      <c r="J822" s="23">
        <v>-96.749802000000003</v>
      </c>
      <c r="K822">
        <v>311213</v>
      </c>
      <c r="L822" t="s">
        <v>28</v>
      </c>
      <c r="M822" t="s">
        <v>315</v>
      </c>
      <c r="R822" s="49">
        <v>24406.907999999999</v>
      </c>
      <c r="S822" s="49">
        <v>23184.41</v>
      </c>
      <c r="T822" s="49">
        <v>24967.16</v>
      </c>
      <c r="U822" s="49">
        <v>21747.268</v>
      </c>
      <c r="V822" s="49">
        <v>22178.15</v>
      </c>
    </row>
    <row r="823" spans="1:22" x14ac:dyDescent="0.3">
      <c r="A823">
        <v>1003837</v>
      </c>
      <c r="B823" t="s">
        <v>4697</v>
      </c>
      <c r="C823" t="s">
        <v>4698</v>
      </c>
      <c r="D823" t="s">
        <v>4699</v>
      </c>
      <c r="E823" t="s">
        <v>380</v>
      </c>
      <c r="F823" t="s">
        <v>4700</v>
      </c>
      <c r="G823" t="s">
        <v>4701</v>
      </c>
      <c r="H823" t="s">
        <v>4702</v>
      </c>
      <c r="I823" s="23">
        <v>45.138860000000001</v>
      </c>
      <c r="J823" s="23">
        <v>-94.802599999999998</v>
      </c>
      <c r="K823">
        <v>325193</v>
      </c>
      <c r="L823" t="s">
        <v>28</v>
      </c>
      <c r="M823" t="s">
        <v>315</v>
      </c>
      <c r="N823" s="49">
        <v>108715.64</v>
      </c>
      <c r="O823" s="49">
        <v>75093.266000000003</v>
      </c>
      <c r="P823" s="49">
        <v>76155.707999999999</v>
      </c>
      <c r="Q823" s="49">
        <v>82835.013999999996</v>
      </c>
      <c r="R823" s="49">
        <v>82291.884000000005</v>
      </c>
      <c r="S823" s="49">
        <v>84313.126000000004</v>
      </c>
      <c r="T823" s="49">
        <v>79885.394</v>
      </c>
      <c r="U823" s="49">
        <v>76499.305999999997</v>
      </c>
      <c r="V823" s="49">
        <v>79260.296000000002</v>
      </c>
    </row>
    <row r="824" spans="1:22" x14ac:dyDescent="0.3">
      <c r="A824">
        <v>1004355</v>
      </c>
      <c r="B824" t="s">
        <v>4703</v>
      </c>
      <c r="C824" t="s">
        <v>4704</v>
      </c>
      <c r="D824" t="s">
        <v>4705</v>
      </c>
      <c r="E824" t="s">
        <v>435</v>
      </c>
      <c r="F824" t="s">
        <v>4706</v>
      </c>
      <c r="G824" t="s">
        <v>4707</v>
      </c>
      <c r="H824" t="s">
        <v>1104</v>
      </c>
      <c r="I824" s="23">
        <v>36.88588</v>
      </c>
      <c r="J824" s="23">
        <v>-90.311300000000003</v>
      </c>
      <c r="K824">
        <v>562212</v>
      </c>
      <c r="L824" t="s">
        <v>51</v>
      </c>
      <c r="M824" t="s">
        <v>307</v>
      </c>
      <c r="N824" s="49">
        <v>3132.5</v>
      </c>
      <c r="O824" s="49">
        <v>5933.5</v>
      </c>
      <c r="P824" s="49">
        <v>5852.5</v>
      </c>
      <c r="Q824" s="49">
        <v>5241.25</v>
      </c>
      <c r="R824" s="49">
        <v>3699.5</v>
      </c>
      <c r="S824" s="49">
        <v>8563.25</v>
      </c>
      <c r="T824" s="49">
        <v>6305</v>
      </c>
      <c r="U824" s="49">
        <v>11565</v>
      </c>
      <c r="V824" s="49">
        <v>19190</v>
      </c>
    </row>
    <row r="825" spans="1:22" x14ac:dyDescent="0.3">
      <c r="A825">
        <v>1007554</v>
      </c>
      <c r="B825" t="s">
        <v>4708</v>
      </c>
      <c r="C825" t="s">
        <v>4704</v>
      </c>
      <c r="D825" t="s">
        <v>4709</v>
      </c>
      <c r="E825" t="s">
        <v>542</v>
      </c>
      <c r="F825" t="s">
        <v>4710</v>
      </c>
      <c r="G825" t="s">
        <v>4711</v>
      </c>
      <c r="H825" t="s">
        <v>1104</v>
      </c>
      <c r="I825" s="23">
        <v>37.766330000000004</v>
      </c>
      <c r="J825" s="23">
        <v>-96.895769999999999</v>
      </c>
      <c r="K825">
        <v>562212</v>
      </c>
      <c r="L825" t="s">
        <v>355</v>
      </c>
      <c r="M825" t="s">
        <v>307</v>
      </c>
      <c r="N825" s="49">
        <v>56466.85</v>
      </c>
      <c r="O825" s="49">
        <v>52334.75</v>
      </c>
      <c r="P825" s="49">
        <v>45450.85</v>
      </c>
      <c r="Q825" s="49">
        <v>40781.449999999997</v>
      </c>
      <c r="R825" s="49">
        <v>41935.199999999997</v>
      </c>
      <c r="S825" s="49">
        <v>39411.9</v>
      </c>
      <c r="T825" s="49">
        <v>45162.400000000001</v>
      </c>
      <c r="U825" s="49">
        <v>44052.800000000003</v>
      </c>
      <c r="V825" s="49">
        <v>56875.7</v>
      </c>
    </row>
    <row r="826" spans="1:22" x14ac:dyDescent="0.3">
      <c r="A826">
        <v>1000191</v>
      </c>
      <c r="B826" t="s">
        <v>4712</v>
      </c>
      <c r="C826" t="s">
        <v>4713</v>
      </c>
      <c r="D826" t="s">
        <v>4714</v>
      </c>
      <c r="E826" t="s">
        <v>922</v>
      </c>
      <c r="F826" t="s">
        <v>4715</v>
      </c>
      <c r="G826" t="s">
        <v>4716</v>
      </c>
      <c r="H826" t="s">
        <v>1104</v>
      </c>
      <c r="I826" s="23">
        <v>41.258597999999999</v>
      </c>
      <c r="J826" s="23">
        <v>-97.037285999999995</v>
      </c>
      <c r="K826">
        <v>562212</v>
      </c>
      <c r="L826" t="s">
        <v>355</v>
      </c>
      <c r="M826" t="s">
        <v>307</v>
      </c>
      <c r="N826" s="49">
        <v>159477.39799999999</v>
      </c>
      <c r="O826" s="49">
        <v>206844.79999999999</v>
      </c>
      <c r="P826" s="49">
        <v>117583.948</v>
      </c>
      <c r="Q826" s="49">
        <v>110043.15</v>
      </c>
      <c r="R826" s="49">
        <v>160244.25</v>
      </c>
      <c r="S826" s="49">
        <v>131881.9</v>
      </c>
      <c r="T826" s="49">
        <v>156756.25</v>
      </c>
      <c r="U826" s="49">
        <v>115754</v>
      </c>
      <c r="V826" s="49">
        <v>78218</v>
      </c>
    </row>
    <row r="827" spans="1:22" x14ac:dyDescent="0.3">
      <c r="A827">
        <v>1007815</v>
      </c>
      <c r="B827" t="s">
        <v>4717</v>
      </c>
      <c r="C827" t="s">
        <v>4718</v>
      </c>
      <c r="D827" t="s">
        <v>4719</v>
      </c>
      <c r="E827" t="s">
        <v>1902</v>
      </c>
      <c r="F827" t="s">
        <v>4720</v>
      </c>
      <c r="G827" t="s">
        <v>4721</v>
      </c>
      <c r="H827" t="s">
        <v>2113</v>
      </c>
      <c r="I827" s="23">
        <v>33.077083999999999</v>
      </c>
      <c r="J827" s="23">
        <v>-112.280658</v>
      </c>
      <c r="K827">
        <v>562212</v>
      </c>
      <c r="L827" t="s">
        <v>355</v>
      </c>
      <c r="M827" t="s">
        <v>307</v>
      </c>
      <c r="N827" s="49">
        <v>23476.95</v>
      </c>
      <c r="O827" s="49">
        <v>35131.199999999997</v>
      </c>
      <c r="P827" s="49">
        <v>26683.691999999999</v>
      </c>
      <c r="Q827" s="49">
        <v>24405.488000000001</v>
      </c>
      <c r="R827" s="49">
        <v>40964.394</v>
      </c>
      <c r="S827" s="49">
        <v>30819.144</v>
      </c>
      <c r="T827" s="49">
        <v>16093.938</v>
      </c>
      <c r="U827" s="49">
        <v>18763.799956999999</v>
      </c>
      <c r="V827" s="49">
        <v>29092.883000000002</v>
      </c>
    </row>
    <row r="828" spans="1:22" x14ac:dyDescent="0.3">
      <c r="A828">
        <v>1012447</v>
      </c>
      <c r="B828"/>
      <c r="C828" t="s">
        <v>4722</v>
      </c>
      <c r="D828" t="s">
        <v>4723</v>
      </c>
      <c r="E828" t="s">
        <v>303</v>
      </c>
      <c r="F828" t="s">
        <v>4724</v>
      </c>
      <c r="G828" t="s">
        <v>4725</v>
      </c>
      <c r="I828" s="23">
        <v>29.49596</v>
      </c>
      <c r="J828" s="23">
        <v>-94.970803000000004</v>
      </c>
      <c r="K828">
        <v>221112</v>
      </c>
      <c r="L828" t="s">
        <v>30</v>
      </c>
      <c r="M828" t="s">
        <v>336</v>
      </c>
      <c r="N828" s="49">
        <v>113879.976</v>
      </c>
      <c r="O828" s="49">
        <v>49339.315999999999</v>
      </c>
    </row>
    <row r="829" spans="1:22" x14ac:dyDescent="0.3">
      <c r="A829">
        <v>1001409</v>
      </c>
      <c r="B829" t="s">
        <v>4726</v>
      </c>
      <c r="C829" t="s">
        <v>4727</v>
      </c>
      <c r="D829" t="s">
        <v>4728</v>
      </c>
      <c r="E829" t="s">
        <v>690</v>
      </c>
      <c r="F829" t="s">
        <v>4729</v>
      </c>
      <c r="G829" t="s">
        <v>4730</v>
      </c>
      <c r="H829" t="s">
        <v>4731</v>
      </c>
      <c r="I829" s="23">
        <v>31.386900000000001</v>
      </c>
      <c r="J829" s="23">
        <v>-84.081900000000005</v>
      </c>
      <c r="K829">
        <v>221112</v>
      </c>
      <c r="L829" t="s">
        <v>335</v>
      </c>
      <c r="M829" t="s">
        <v>336</v>
      </c>
      <c r="N829" s="49">
        <v>129935.016</v>
      </c>
      <c r="O829" s="49">
        <v>35372.22</v>
      </c>
      <c r="P829" s="49">
        <v>53</v>
      </c>
      <c r="Q829" s="49">
        <v>38451.256000000001</v>
      </c>
      <c r="R829" s="49">
        <v>7562.1719999999996</v>
      </c>
      <c r="S829" s="49">
        <v>16547.96</v>
      </c>
      <c r="T829" s="49">
        <v>55303.796000000002</v>
      </c>
      <c r="U829" s="49">
        <v>105720.504</v>
      </c>
      <c r="V829" s="49">
        <v>104133.54399999999</v>
      </c>
    </row>
    <row r="830" spans="1:22" x14ac:dyDescent="0.3">
      <c r="A830">
        <v>1006833</v>
      </c>
      <c r="B830" t="s">
        <v>4732</v>
      </c>
      <c r="C830" t="s">
        <v>4733</v>
      </c>
      <c r="D830" t="s">
        <v>4734</v>
      </c>
      <c r="E830" t="s">
        <v>303</v>
      </c>
      <c r="F830" t="s">
        <v>4735</v>
      </c>
      <c r="G830" t="s">
        <v>4736</v>
      </c>
      <c r="H830" t="s">
        <v>4737</v>
      </c>
      <c r="I830" s="23">
        <v>33.478057</v>
      </c>
      <c r="J830" s="23">
        <v>-96.147923000000006</v>
      </c>
      <c r="K830">
        <v>486210</v>
      </c>
      <c r="L830" t="s">
        <v>1275</v>
      </c>
      <c r="M830" t="s">
        <v>102</v>
      </c>
      <c r="N830" s="49">
        <v>3592.6439999999998</v>
      </c>
      <c r="O830" s="49">
        <v>23098.831999999999</v>
      </c>
      <c r="P830" s="49">
        <v>20713.79</v>
      </c>
      <c r="Q830" s="49">
        <v>4673.5959999999995</v>
      </c>
      <c r="R830" s="49">
        <v>124035.788</v>
      </c>
      <c r="S830" s="49">
        <v>51037.264000000003</v>
      </c>
      <c r="T830" s="49">
        <v>65520.800000000003</v>
      </c>
      <c r="U830" s="49">
        <v>95141.22</v>
      </c>
      <c r="V830" s="49">
        <v>80159.448000000004</v>
      </c>
    </row>
    <row r="831" spans="1:22" x14ac:dyDescent="0.3">
      <c r="A831">
        <v>1005761</v>
      </c>
      <c r="B831" t="s">
        <v>4738</v>
      </c>
      <c r="C831" t="s">
        <v>4739</v>
      </c>
      <c r="D831" t="s">
        <v>4740</v>
      </c>
      <c r="E831" t="s">
        <v>447</v>
      </c>
      <c r="F831" t="s">
        <v>4741</v>
      </c>
      <c r="G831" t="s">
        <v>4742</v>
      </c>
      <c r="H831" t="s">
        <v>450</v>
      </c>
      <c r="I831" s="23">
        <v>39.922640000000001</v>
      </c>
      <c r="J831" s="23">
        <v>-80.464560000000006</v>
      </c>
      <c r="K831">
        <v>212112</v>
      </c>
      <c r="L831" t="s">
        <v>2673</v>
      </c>
      <c r="M831" t="s">
        <v>315</v>
      </c>
      <c r="N831" s="49">
        <v>2894189.932</v>
      </c>
      <c r="O831" s="49">
        <v>2910270.878</v>
      </c>
      <c r="P831" s="49">
        <v>2402984.2779999999</v>
      </c>
      <c r="Q831" s="49">
        <v>1969892.7420000001</v>
      </c>
      <c r="R831" s="49">
        <v>1832197.5959999999</v>
      </c>
      <c r="S831" s="49">
        <v>1541042.6340000001</v>
      </c>
      <c r="T831" s="49">
        <v>2857441.6320000002</v>
      </c>
      <c r="U831" s="49">
        <v>1833453.8359999999</v>
      </c>
      <c r="V831" s="49">
        <v>2088500.6440000001</v>
      </c>
    </row>
    <row r="832" spans="1:22" x14ac:dyDescent="0.3">
      <c r="A832">
        <v>1001537</v>
      </c>
      <c r="B832" t="s">
        <v>4743</v>
      </c>
      <c r="C832" t="s">
        <v>4744</v>
      </c>
      <c r="D832" t="s">
        <v>4745</v>
      </c>
      <c r="E832" t="s">
        <v>491</v>
      </c>
      <c r="F832" t="s">
        <v>1994</v>
      </c>
      <c r="G832" t="s">
        <v>4746</v>
      </c>
      <c r="H832" t="s">
        <v>4747</v>
      </c>
      <c r="I832" s="23">
        <v>41.643300000000004</v>
      </c>
      <c r="J832" s="23">
        <v>-87.122500000000002</v>
      </c>
      <c r="K832">
        <v>221112</v>
      </c>
      <c r="L832" t="s">
        <v>335</v>
      </c>
      <c r="M832" t="s">
        <v>336</v>
      </c>
      <c r="N832" s="49">
        <v>0</v>
      </c>
      <c r="O832" s="49">
        <v>273312.15399999998</v>
      </c>
      <c r="P832" s="49">
        <v>1924110.3959999999</v>
      </c>
      <c r="Q832" s="49">
        <v>2204494.952</v>
      </c>
      <c r="R832" s="49">
        <v>1694365.7960000001</v>
      </c>
      <c r="S832" s="49">
        <v>2566423.148</v>
      </c>
      <c r="T832" s="49">
        <v>2877925.2620000001</v>
      </c>
      <c r="U832" s="49">
        <v>2237877.0040000002</v>
      </c>
      <c r="V832" s="49">
        <v>2840309.42</v>
      </c>
    </row>
    <row r="833" spans="1:22" x14ac:dyDescent="0.3">
      <c r="A833">
        <v>1002087</v>
      </c>
      <c r="B833" t="s">
        <v>4748</v>
      </c>
      <c r="C833" t="s">
        <v>4749</v>
      </c>
      <c r="D833" t="s">
        <v>4750</v>
      </c>
      <c r="E833" t="s">
        <v>491</v>
      </c>
      <c r="F833" t="s">
        <v>4751</v>
      </c>
      <c r="G833" t="s">
        <v>4752</v>
      </c>
      <c r="H833" t="s">
        <v>4753</v>
      </c>
      <c r="I833" s="23">
        <v>39.759819999999998</v>
      </c>
      <c r="J833" s="23">
        <v>-86.853809999999996</v>
      </c>
      <c r="K833">
        <v>486210</v>
      </c>
      <c r="L833" t="s">
        <v>1275</v>
      </c>
      <c r="M833" t="s">
        <v>102</v>
      </c>
      <c r="Q833" s="49">
        <v>9694.8140000000003</v>
      </c>
      <c r="R833" s="49">
        <v>12612.812</v>
      </c>
      <c r="S833" s="49">
        <v>3894.8359999999998</v>
      </c>
      <c r="T833" s="49">
        <v>25321.153999999999</v>
      </c>
      <c r="U833" s="49">
        <v>58876.480000000003</v>
      </c>
      <c r="V833" s="49">
        <v>103525.82</v>
      </c>
    </row>
    <row r="834" spans="1:22" x14ac:dyDescent="0.3">
      <c r="A834">
        <v>1012394</v>
      </c>
      <c r="B834" t="s">
        <v>4754</v>
      </c>
      <c r="C834" t="s">
        <v>4755</v>
      </c>
      <c r="D834" t="s">
        <v>4756</v>
      </c>
      <c r="E834" t="s">
        <v>690</v>
      </c>
      <c r="F834" t="s">
        <v>4757</v>
      </c>
      <c r="G834" t="s">
        <v>4758</v>
      </c>
      <c r="H834" t="s">
        <v>1201</v>
      </c>
      <c r="I834" s="23">
        <v>33.489289999999997</v>
      </c>
      <c r="J834" s="23">
        <v>-82.244889999999998</v>
      </c>
      <c r="K834">
        <v>562212</v>
      </c>
      <c r="L834" t="s">
        <v>51</v>
      </c>
      <c r="M834" t="s">
        <v>307</v>
      </c>
      <c r="N834" s="49">
        <v>29329.75</v>
      </c>
      <c r="O834" s="49">
        <v>32138</v>
      </c>
      <c r="P834" s="49">
        <v>33973</v>
      </c>
      <c r="Q834" s="49">
        <v>36375</v>
      </c>
    </row>
    <row r="835" spans="1:22" x14ac:dyDescent="0.3">
      <c r="A835">
        <v>1009343</v>
      </c>
      <c r="B835" t="s">
        <v>4759</v>
      </c>
      <c r="C835" t="s">
        <v>4760</v>
      </c>
      <c r="D835" t="s">
        <v>4761</v>
      </c>
      <c r="E835" t="s">
        <v>583</v>
      </c>
      <c r="F835" t="s">
        <v>4762</v>
      </c>
      <c r="G835" t="s">
        <v>4763</v>
      </c>
      <c r="H835" t="s">
        <v>4764</v>
      </c>
      <c r="I835" s="23">
        <v>31.621528000000001</v>
      </c>
      <c r="J835" s="23">
        <v>-93.724773999999996</v>
      </c>
      <c r="K835">
        <v>211112</v>
      </c>
      <c r="L835" t="s">
        <v>28</v>
      </c>
      <c r="M835" t="s">
        <v>102</v>
      </c>
      <c r="R835" s="49">
        <v>0</v>
      </c>
      <c r="S835" s="49">
        <v>6838.1239999999998</v>
      </c>
      <c r="T835" s="49">
        <v>10236.111999999999</v>
      </c>
      <c r="U835" s="49">
        <v>83068.153999999995</v>
      </c>
      <c r="V835" s="49">
        <v>90317.326000000001</v>
      </c>
    </row>
    <row r="836" spans="1:22" x14ac:dyDescent="0.3">
      <c r="A836">
        <v>1007302</v>
      </c>
      <c r="B836" t="s">
        <v>4765</v>
      </c>
      <c r="C836" t="s">
        <v>4766</v>
      </c>
      <c r="D836" t="s">
        <v>4767</v>
      </c>
      <c r="E836" t="s">
        <v>351</v>
      </c>
      <c r="F836" t="s">
        <v>4768</v>
      </c>
      <c r="G836" t="s">
        <v>4769</v>
      </c>
      <c r="H836" t="s">
        <v>4770</v>
      </c>
      <c r="I836" s="23">
        <v>38.204999999999998</v>
      </c>
      <c r="J836" s="23">
        <v>-89.855000000000004</v>
      </c>
      <c r="K836">
        <v>221112</v>
      </c>
      <c r="L836" t="s">
        <v>335</v>
      </c>
      <c r="M836" t="s">
        <v>336</v>
      </c>
      <c r="N836" s="49">
        <v>6155171.3119999999</v>
      </c>
      <c r="O836" s="49">
        <v>7141769.102</v>
      </c>
      <c r="P836" s="49">
        <v>7596666.0219999999</v>
      </c>
      <c r="Q836" s="49">
        <v>9794318.7719999999</v>
      </c>
      <c r="R836" s="49">
        <v>10379231.092</v>
      </c>
      <c r="S836" s="49">
        <v>11427113.721999999</v>
      </c>
      <c r="T836" s="49">
        <v>12259248.801999999</v>
      </c>
      <c r="U836" s="49">
        <v>12530219.825999999</v>
      </c>
      <c r="V836" s="49">
        <v>12818528.116</v>
      </c>
    </row>
    <row r="837" spans="1:22" x14ac:dyDescent="0.3">
      <c r="A837">
        <v>1013395</v>
      </c>
      <c r="B837"/>
      <c r="C837" t="s">
        <v>4771</v>
      </c>
      <c r="D837" t="s">
        <v>4772</v>
      </c>
      <c r="E837" t="s">
        <v>303</v>
      </c>
      <c r="F837" t="s">
        <v>4773</v>
      </c>
      <c r="G837" t="s">
        <v>4774</v>
      </c>
      <c r="I837" s="23">
        <v>29.740860000000001</v>
      </c>
      <c r="J837" s="23">
        <v>-99.143531999999993</v>
      </c>
      <c r="K837">
        <v>486210</v>
      </c>
      <c r="L837" t="s">
        <v>1275</v>
      </c>
      <c r="M837" t="s">
        <v>102</v>
      </c>
      <c r="N837" s="49">
        <v>43892.002</v>
      </c>
      <c r="O837" s="49">
        <v>44061.856</v>
      </c>
    </row>
    <row r="838" spans="1:22" x14ac:dyDescent="0.3">
      <c r="A838">
        <v>1012007</v>
      </c>
      <c r="B838" t="s">
        <v>4775</v>
      </c>
      <c r="C838" t="s">
        <v>4776</v>
      </c>
      <c r="D838" t="s">
        <v>4777</v>
      </c>
      <c r="E838" t="s">
        <v>1248</v>
      </c>
      <c r="F838" t="s">
        <v>4778</v>
      </c>
      <c r="G838" t="s">
        <v>4779</v>
      </c>
      <c r="H838" t="s">
        <v>4780</v>
      </c>
      <c r="I838" s="23">
        <v>39.20384</v>
      </c>
      <c r="J838" s="23">
        <v>-80.656586000000004</v>
      </c>
      <c r="K838">
        <v>211112</v>
      </c>
      <c r="L838" t="s">
        <v>28</v>
      </c>
      <c r="M838" t="s">
        <v>102</v>
      </c>
      <c r="R838" s="49">
        <v>44590.432000000001</v>
      </c>
    </row>
    <row r="839" spans="1:22" x14ac:dyDescent="0.3">
      <c r="A839">
        <v>1002945</v>
      </c>
      <c r="B839" t="s">
        <v>4781</v>
      </c>
      <c r="C839" t="s">
        <v>4782</v>
      </c>
      <c r="D839" t="s">
        <v>4783</v>
      </c>
      <c r="E839" t="s">
        <v>1487</v>
      </c>
      <c r="F839" t="s">
        <v>3821</v>
      </c>
      <c r="H839" t="s">
        <v>4784</v>
      </c>
      <c r="I839" s="23">
        <v>39.503456999999997</v>
      </c>
      <c r="J839" s="23">
        <v>-108.184214</v>
      </c>
      <c r="K839">
        <v>213112</v>
      </c>
      <c r="L839" t="s">
        <v>28</v>
      </c>
      <c r="M839" t="s">
        <v>102</v>
      </c>
      <c r="R839" s="49">
        <v>28500.392</v>
      </c>
      <c r="S839" s="49">
        <v>25516.004000000001</v>
      </c>
      <c r="T839" s="49">
        <v>25791.552</v>
      </c>
      <c r="U839" s="49">
        <v>26882.448</v>
      </c>
      <c r="V839" s="49">
        <v>27634.069</v>
      </c>
    </row>
    <row r="840" spans="1:22" x14ac:dyDescent="0.3">
      <c r="A840">
        <v>1013669</v>
      </c>
      <c r="B840" t="s">
        <v>4785</v>
      </c>
      <c r="C840" t="s">
        <v>4786</v>
      </c>
      <c r="D840" t="s">
        <v>3104</v>
      </c>
      <c r="E840" t="s">
        <v>435</v>
      </c>
      <c r="F840" t="s">
        <v>4787</v>
      </c>
      <c r="G840" t="s">
        <v>4788</v>
      </c>
      <c r="H840" t="s">
        <v>2261</v>
      </c>
      <c r="I840" s="23">
        <v>38.636144999999999</v>
      </c>
      <c r="J840" s="23">
        <v>-90.265665999999996</v>
      </c>
      <c r="K840">
        <v>622110</v>
      </c>
      <c r="L840" t="s">
        <v>28</v>
      </c>
      <c r="M840" t="s">
        <v>315</v>
      </c>
      <c r="N840" s="49">
        <v>31075.083999999999</v>
      </c>
      <c r="O840" s="49">
        <v>31556.232</v>
      </c>
    </row>
    <row r="841" spans="1:22" x14ac:dyDescent="0.3">
      <c r="A841">
        <v>1011921</v>
      </c>
      <c r="B841" t="s">
        <v>4789</v>
      </c>
      <c r="C841" t="s">
        <v>4790</v>
      </c>
      <c r="D841" t="s">
        <v>4791</v>
      </c>
      <c r="E841" t="s">
        <v>663</v>
      </c>
      <c r="F841" t="s">
        <v>4792</v>
      </c>
      <c r="H841" t="s">
        <v>4793</v>
      </c>
      <c r="I841" s="23">
        <v>40.008367</v>
      </c>
      <c r="J841" s="23">
        <v>-81.181377999999995</v>
      </c>
      <c r="K841">
        <v>211111</v>
      </c>
      <c r="L841" t="s">
        <v>28</v>
      </c>
      <c r="M841" t="s">
        <v>102</v>
      </c>
      <c r="R841" s="49">
        <v>49554.264000000003</v>
      </c>
    </row>
    <row r="842" spans="1:22" x14ac:dyDescent="0.3">
      <c r="A842">
        <v>1000997</v>
      </c>
      <c r="B842" t="s">
        <v>4794</v>
      </c>
      <c r="C842" t="s">
        <v>4795</v>
      </c>
      <c r="D842" t="s">
        <v>2615</v>
      </c>
      <c r="E842" t="s">
        <v>303</v>
      </c>
      <c r="F842" t="s">
        <v>4796</v>
      </c>
      <c r="G842" t="s">
        <v>4797</v>
      </c>
      <c r="H842" t="s">
        <v>4798</v>
      </c>
      <c r="I842" s="23">
        <v>27.6067</v>
      </c>
      <c r="J842" s="23">
        <v>-97.311899999999994</v>
      </c>
      <c r="K842">
        <v>221112</v>
      </c>
      <c r="L842" t="s">
        <v>335</v>
      </c>
      <c r="M842" t="s">
        <v>336</v>
      </c>
      <c r="N842" s="49">
        <v>688014.14800000004</v>
      </c>
      <c r="O842" s="49">
        <v>765228.06400000001</v>
      </c>
      <c r="P842" s="49">
        <v>503972.03200000001</v>
      </c>
      <c r="Q842" s="49">
        <v>392063.74800000002</v>
      </c>
      <c r="R842" s="49">
        <v>729432.44799999997</v>
      </c>
      <c r="S842" s="49">
        <v>781116.45600000001</v>
      </c>
      <c r="T842" s="49">
        <v>940167.16399999999</v>
      </c>
      <c r="U842" s="49">
        <v>1189432.844</v>
      </c>
      <c r="V842" s="49">
        <v>985665.44799999997</v>
      </c>
    </row>
    <row r="843" spans="1:22" x14ac:dyDescent="0.3">
      <c r="A843">
        <v>1011717</v>
      </c>
      <c r="B843" t="s">
        <v>4799</v>
      </c>
      <c r="C843" t="s">
        <v>4800</v>
      </c>
      <c r="D843" t="s">
        <v>4801</v>
      </c>
      <c r="E843" t="s">
        <v>303</v>
      </c>
      <c r="F843" t="s">
        <v>4802</v>
      </c>
      <c r="H843" t="s">
        <v>4803</v>
      </c>
      <c r="I843" s="23">
        <v>31.146135000000001</v>
      </c>
      <c r="J843" s="23">
        <v>-101.270876</v>
      </c>
      <c r="K843">
        <v>221210</v>
      </c>
      <c r="L843" t="s">
        <v>1275</v>
      </c>
      <c r="M843" t="s">
        <v>102</v>
      </c>
      <c r="P843" s="49">
        <v>29998.542000000001</v>
      </c>
      <c r="Q843" s="49">
        <v>34449.942000000003</v>
      </c>
      <c r="R843" s="49">
        <v>26996.916000000001</v>
      </c>
      <c r="S843" s="49">
        <v>94480.096000000005</v>
      </c>
    </row>
    <row r="844" spans="1:22" x14ac:dyDescent="0.3">
      <c r="A844">
        <v>1000517</v>
      </c>
      <c r="B844" t="s">
        <v>4804</v>
      </c>
      <c r="C844" t="s">
        <v>4805</v>
      </c>
      <c r="D844" t="s">
        <v>4806</v>
      </c>
      <c r="E844" t="s">
        <v>323</v>
      </c>
      <c r="F844" t="s">
        <v>4807</v>
      </c>
      <c r="G844" t="s">
        <v>4808</v>
      </c>
      <c r="H844" t="s">
        <v>841</v>
      </c>
      <c r="I844" s="23">
        <v>33.807299999999998</v>
      </c>
      <c r="J844" s="23">
        <v>-117.9833</v>
      </c>
      <c r="K844">
        <v>221112</v>
      </c>
      <c r="L844" t="s">
        <v>30</v>
      </c>
      <c r="M844" t="s">
        <v>336</v>
      </c>
      <c r="S844" s="49">
        <v>16314.54</v>
      </c>
      <c r="T844" s="49">
        <v>9257.8160000000007</v>
      </c>
      <c r="U844" s="49">
        <v>14497.896000000001</v>
      </c>
      <c r="V844" s="49">
        <v>3864.5360000000001</v>
      </c>
    </row>
    <row r="845" spans="1:22" x14ac:dyDescent="0.3">
      <c r="A845">
        <v>1001412</v>
      </c>
      <c r="B845" t="s">
        <v>4809</v>
      </c>
      <c r="C845" t="s">
        <v>4810</v>
      </c>
      <c r="D845" t="s">
        <v>4811</v>
      </c>
      <c r="E845" t="s">
        <v>386</v>
      </c>
      <c r="F845" t="s">
        <v>4812</v>
      </c>
      <c r="G845" t="s">
        <v>4813</v>
      </c>
      <c r="H845" t="s">
        <v>4814</v>
      </c>
      <c r="I845" s="23">
        <v>31.006900000000002</v>
      </c>
      <c r="J845" s="23">
        <v>-88.010300000000001</v>
      </c>
      <c r="K845">
        <v>221112</v>
      </c>
      <c r="L845" t="s">
        <v>853</v>
      </c>
      <c r="M845" t="s">
        <v>854</v>
      </c>
      <c r="N845" s="49">
        <v>7569763.0719999997</v>
      </c>
      <c r="O845" s="49">
        <v>7327725.932</v>
      </c>
      <c r="P845" s="49">
        <v>6699823.4800000004</v>
      </c>
      <c r="Q845" s="49">
        <v>7527885.2640000004</v>
      </c>
      <c r="R845" s="49">
        <v>7272687.8339999998</v>
      </c>
      <c r="S845" s="49">
        <v>8252890.3859999999</v>
      </c>
      <c r="T845" s="49">
        <v>8453710.716</v>
      </c>
      <c r="U845" s="49">
        <v>8590595.9900000002</v>
      </c>
      <c r="V845" s="49">
        <v>7562795.0420000004</v>
      </c>
    </row>
    <row r="846" spans="1:22" x14ac:dyDescent="0.3">
      <c r="A846">
        <v>1010347</v>
      </c>
      <c r="B846" t="s">
        <v>4815</v>
      </c>
      <c r="C846" t="s">
        <v>4816</v>
      </c>
      <c r="D846" t="s">
        <v>4817</v>
      </c>
      <c r="E846" t="s">
        <v>447</v>
      </c>
      <c r="F846" t="s">
        <v>4818</v>
      </c>
      <c r="G846" t="s">
        <v>4819</v>
      </c>
      <c r="H846" t="s">
        <v>4820</v>
      </c>
      <c r="I846" s="23">
        <v>41.272174999999997</v>
      </c>
      <c r="J846" s="23">
        <v>-76.664060000000006</v>
      </c>
      <c r="K846">
        <v>211111</v>
      </c>
      <c r="L846" t="s">
        <v>28</v>
      </c>
      <c r="M846" t="s">
        <v>102</v>
      </c>
      <c r="R846" s="49">
        <v>42351.64</v>
      </c>
      <c r="S846" s="49">
        <v>53882.548000000003</v>
      </c>
      <c r="T846" s="49">
        <v>41238.343999999997</v>
      </c>
      <c r="U846" s="49">
        <v>31586.48</v>
      </c>
      <c r="V846" s="49">
        <v>33971.072</v>
      </c>
    </row>
    <row r="847" spans="1:22" x14ac:dyDescent="0.3">
      <c r="A847">
        <v>1002386</v>
      </c>
      <c r="B847" t="s">
        <v>4821</v>
      </c>
      <c r="C847" t="s">
        <v>4822</v>
      </c>
      <c r="D847" t="s">
        <v>4823</v>
      </c>
      <c r="E847" t="s">
        <v>386</v>
      </c>
      <c r="F847" t="s">
        <v>4824</v>
      </c>
      <c r="G847" t="s">
        <v>4825</v>
      </c>
      <c r="H847" t="s">
        <v>4826</v>
      </c>
      <c r="I847" s="23">
        <v>34.651817000000001</v>
      </c>
      <c r="J847" s="23">
        <v>-87.914311999999995</v>
      </c>
      <c r="K847">
        <v>486210</v>
      </c>
      <c r="L847" t="s">
        <v>1275</v>
      </c>
      <c r="M847" t="s">
        <v>102</v>
      </c>
      <c r="S847" s="49">
        <v>2000.85</v>
      </c>
      <c r="T847" s="49">
        <v>447.7</v>
      </c>
      <c r="U847" s="49">
        <v>724.25</v>
      </c>
      <c r="V847" s="49">
        <v>26790.008000000002</v>
      </c>
    </row>
    <row r="848" spans="1:22" x14ac:dyDescent="0.3">
      <c r="A848">
        <v>1010722</v>
      </c>
      <c r="B848" t="s">
        <v>4827</v>
      </c>
      <c r="C848" t="s">
        <v>4828</v>
      </c>
      <c r="D848" t="s">
        <v>4829</v>
      </c>
      <c r="E848" t="s">
        <v>946</v>
      </c>
      <c r="F848" t="s">
        <v>4830</v>
      </c>
      <c r="G848" t="s">
        <v>4831</v>
      </c>
      <c r="H848" t="s">
        <v>4141</v>
      </c>
      <c r="I848" s="23">
        <v>47.075778</v>
      </c>
      <c r="J848" s="23">
        <v>-119.22247400000001</v>
      </c>
      <c r="K848">
        <v>311423</v>
      </c>
      <c r="L848" t="s">
        <v>28</v>
      </c>
      <c r="M848" t="s">
        <v>315</v>
      </c>
      <c r="N848" s="49">
        <v>28239.644</v>
      </c>
      <c r="P848" s="49">
        <v>30576.484</v>
      </c>
      <c r="Q848" s="49">
        <v>28977.34</v>
      </c>
      <c r="R848" s="49">
        <v>31063.083999999999</v>
      </c>
      <c r="S848" s="49">
        <v>28981.54</v>
      </c>
      <c r="T848" s="49">
        <v>28290.944</v>
      </c>
      <c r="U848" s="49">
        <v>28205.444</v>
      </c>
    </row>
    <row r="849" spans="1:22" x14ac:dyDescent="0.3">
      <c r="A849">
        <v>1011964</v>
      </c>
      <c r="B849" t="s">
        <v>4832</v>
      </c>
      <c r="C849" t="s">
        <v>4833</v>
      </c>
      <c r="D849" t="s">
        <v>4834</v>
      </c>
      <c r="E849" t="s">
        <v>1388</v>
      </c>
      <c r="F849" t="s">
        <v>4835</v>
      </c>
      <c r="G849" t="s">
        <v>4836</v>
      </c>
      <c r="H849" t="s">
        <v>900</v>
      </c>
      <c r="I849" s="23">
        <v>43.838062999999998</v>
      </c>
      <c r="J849" s="23">
        <v>-111.78312099999999</v>
      </c>
      <c r="K849">
        <v>311423</v>
      </c>
      <c r="L849" t="s">
        <v>28</v>
      </c>
      <c r="M849" t="s">
        <v>315</v>
      </c>
      <c r="N849" s="49">
        <v>32672.712</v>
      </c>
      <c r="O849" s="49">
        <v>174.96</v>
      </c>
      <c r="P849" s="49">
        <v>37407.156000000003</v>
      </c>
      <c r="Q849" s="49">
        <v>30970.727999999999</v>
      </c>
      <c r="R849" s="49">
        <v>29525.382000000001</v>
      </c>
    </row>
    <row r="850" spans="1:22" x14ac:dyDescent="0.3">
      <c r="A850">
        <v>1011063</v>
      </c>
      <c r="B850" t="s">
        <v>4837</v>
      </c>
      <c r="C850" t="s">
        <v>4838</v>
      </c>
      <c r="D850" t="s">
        <v>4839</v>
      </c>
      <c r="E850" t="s">
        <v>2235</v>
      </c>
      <c r="F850" t="s">
        <v>4840</v>
      </c>
      <c r="G850" t="s">
        <v>4841</v>
      </c>
      <c r="H850" t="s">
        <v>4842</v>
      </c>
      <c r="I850" s="23">
        <v>45.92942</v>
      </c>
      <c r="J850" s="23">
        <v>-112.52462</v>
      </c>
      <c r="K850">
        <v>221112</v>
      </c>
      <c r="L850" t="s">
        <v>28</v>
      </c>
      <c r="M850" t="s">
        <v>336</v>
      </c>
      <c r="N850" s="49">
        <v>76921.259999999995</v>
      </c>
      <c r="O850" s="49">
        <v>61723.468000000001</v>
      </c>
      <c r="P850" s="49">
        <v>53641.847999999998</v>
      </c>
      <c r="Q850" s="49">
        <v>45897.928</v>
      </c>
      <c r="R850" s="49">
        <v>31366.031999999999</v>
      </c>
      <c r="S850" s="49">
        <v>20781.472000000002</v>
      </c>
      <c r="T850" s="49">
        <v>47830.32</v>
      </c>
    </row>
    <row r="851" spans="1:22" x14ac:dyDescent="0.3">
      <c r="A851">
        <v>1007300</v>
      </c>
      <c r="B851" t="s">
        <v>4843</v>
      </c>
      <c r="C851" t="s">
        <v>4844</v>
      </c>
      <c r="D851" t="s">
        <v>4845</v>
      </c>
      <c r="E851" t="s">
        <v>303</v>
      </c>
      <c r="F851" t="s">
        <v>4846</v>
      </c>
      <c r="G851" t="s">
        <v>4847</v>
      </c>
      <c r="H851" t="s">
        <v>4848</v>
      </c>
      <c r="I851" s="23">
        <v>30.145800000000001</v>
      </c>
      <c r="J851" s="23">
        <v>-97.55</v>
      </c>
      <c r="K851">
        <v>221112</v>
      </c>
      <c r="L851" t="s">
        <v>30</v>
      </c>
      <c r="M851" t="s">
        <v>336</v>
      </c>
      <c r="N851" s="49">
        <v>918441.59600000002</v>
      </c>
      <c r="O851" s="49">
        <v>844828.02</v>
      </c>
      <c r="P851" s="49">
        <v>838646.49199999997</v>
      </c>
      <c r="Q851" s="49">
        <v>1106288.1000000001</v>
      </c>
      <c r="R851" s="49">
        <v>1322603.2479999999</v>
      </c>
      <c r="S851" s="49">
        <v>1194563.4720000001</v>
      </c>
      <c r="T851" s="49">
        <v>1046338.772</v>
      </c>
      <c r="U851" s="49">
        <v>1192925.328</v>
      </c>
      <c r="V851" s="49">
        <v>1035213.264</v>
      </c>
    </row>
    <row r="852" spans="1:22" x14ac:dyDescent="0.3">
      <c r="A852">
        <v>1007920</v>
      </c>
      <c r="B852" t="s">
        <v>4849</v>
      </c>
      <c r="C852" t="s">
        <v>4850</v>
      </c>
      <c r="D852" t="s">
        <v>4851</v>
      </c>
      <c r="E852" t="s">
        <v>331</v>
      </c>
      <c r="F852" t="s">
        <v>4852</v>
      </c>
      <c r="G852" t="s">
        <v>4853</v>
      </c>
      <c r="H852" t="s">
        <v>4462</v>
      </c>
      <c r="I852" s="23">
        <v>42.982799999999997</v>
      </c>
      <c r="J852" s="23">
        <v>-78.159199999999998</v>
      </c>
      <c r="K852">
        <v>221112</v>
      </c>
      <c r="L852" t="s">
        <v>30</v>
      </c>
      <c r="M852" t="s">
        <v>336</v>
      </c>
      <c r="N852" s="49">
        <v>4619.232</v>
      </c>
      <c r="O852" s="49">
        <v>17635.883999999998</v>
      </c>
      <c r="P852" s="49">
        <v>10308.912</v>
      </c>
      <c r="Q852" s="49">
        <v>23971.612000000001</v>
      </c>
      <c r="R852" s="49">
        <v>16755.988000000001</v>
      </c>
      <c r="S852" s="49">
        <v>5189.08</v>
      </c>
      <c r="T852" s="49">
        <v>19564.078000000001</v>
      </c>
      <c r="U852" s="49">
        <v>46024.654999999999</v>
      </c>
      <c r="V852" s="49">
        <v>36455.139000000003</v>
      </c>
    </row>
    <row r="853" spans="1:22" x14ac:dyDescent="0.3">
      <c r="A853">
        <v>1011439</v>
      </c>
      <c r="B853" t="s">
        <v>4854</v>
      </c>
      <c r="C853" t="s">
        <v>4855</v>
      </c>
      <c r="D853" t="s">
        <v>4856</v>
      </c>
      <c r="E853" t="s">
        <v>663</v>
      </c>
      <c r="F853" t="s">
        <v>4857</v>
      </c>
      <c r="G853" t="s">
        <v>4858</v>
      </c>
      <c r="H853" t="s">
        <v>4859</v>
      </c>
      <c r="I853" s="23">
        <v>39.946429999999999</v>
      </c>
      <c r="J853" s="23">
        <v>-81.330132000000006</v>
      </c>
      <c r="K853">
        <v>211111</v>
      </c>
      <c r="L853" t="s">
        <v>28</v>
      </c>
      <c r="M853" t="s">
        <v>102</v>
      </c>
      <c r="R853" s="49">
        <v>45034.944000000003</v>
      </c>
    </row>
    <row r="854" spans="1:22" x14ac:dyDescent="0.3">
      <c r="A854">
        <v>1010637</v>
      </c>
      <c r="B854" t="s">
        <v>4860</v>
      </c>
      <c r="C854" t="s">
        <v>4861</v>
      </c>
      <c r="D854" t="s">
        <v>2127</v>
      </c>
      <c r="E854" t="s">
        <v>1781</v>
      </c>
      <c r="F854" t="s">
        <v>4862</v>
      </c>
      <c r="G854" t="s">
        <v>4863</v>
      </c>
      <c r="H854" t="s">
        <v>4864</v>
      </c>
      <c r="I854" s="23">
        <v>34.335611</v>
      </c>
      <c r="J854" s="23">
        <v>-89.927443999999994</v>
      </c>
      <c r="K854">
        <v>221112</v>
      </c>
      <c r="L854" t="s">
        <v>30</v>
      </c>
      <c r="M854" t="s">
        <v>336</v>
      </c>
      <c r="N854" s="49">
        <v>1684659.2080000001</v>
      </c>
      <c r="O854" s="49">
        <v>1499542.0919999999</v>
      </c>
      <c r="P854" s="49">
        <v>1364833.692</v>
      </c>
      <c r="Q854" s="49">
        <v>1771398.6359999999</v>
      </c>
      <c r="R854" s="49">
        <v>1562129.7120000001</v>
      </c>
      <c r="S854" s="49">
        <v>974757.73600000003</v>
      </c>
      <c r="T854" s="49">
        <v>785755.68799999997</v>
      </c>
    </row>
    <row r="855" spans="1:22" x14ac:dyDescent="0.3">
      <c r="A855">
        <v>1002670</v>
      </c>
      <c r="B855" t="s">
        <v>4865</v>
      </c>
      <c r="C855" t="s">
        <v>4866</v>
      </c>
      <c r="D855" t="s">
        <v>4867</v>
      </c>
      <c r="E855" t="s">
        <v>583</v>
      </c>
      <c r="F855" t="s">
        <v>4868</v>
      </c>
      <c r="G855" t="s">
        <v>4869</v>
      </c>
      <c r="H855" t="s">
        <v>2446</v>
      </c>
      <c r="I855" s="23">
        <v>30.495563000000001</v>
      </c>
      <c r="J855" s="23">
        <v>-91.223243999999994</v>
      </c>
      <c r="K855">
        <v>237120</v>
      </c>
      <c r="L855" t="s">
        <v>117</v>
      </c>
      <c r="M855" t="s">
        <v>102</v>
      </c>
      <c r="S855" s="49">
        <v>0</v>
      </c>
      <c r="T855" s="49">
        <v>22.75</v>
      </c>
      <c r="U855" s="49">
        <v>15431.668</v>
      </c>
      <c r="V855" s="49">
        <v>32018.776000000002</v>
      </c>
    </row>
    <row r="856" spans="1:22" x14ac:dyDescent="0.3">
      <c r="A856">
        <v>1012793</v>
      </c>
      <c r="B856" t="s">
        <v>4870</v>
      </c>
      <c r="C856" t="s">
        <v>4871</v>
      </c>
      <c r="D856" t="s">
        <v>4872</v>
      </c>
      <c r="E856" t="s">
        <v>1418</v>
      </c>
      <c r="F856" t="s">
        <v>4873</v>
      </c>
      <c r="H856" t="s">
        <v>4874</v>
      </c>
      <c r="I856" s="23">
        <v>35.944000000000003</v>
      </c>
      <c r="J856" s="23">
        <v>-96.807599999999994</v>
      </c>
      <c r="K856">
        <v>211130</v>
      </c>
      <c r="L856" t="s">
        <v>368</v>
      </c>
      <c r="M856" t="s">
        <v>102</v>
      </c>
      <c r="N856" s="49">
        <v>36271.845999999998</v>
      </c>
      <c r="O856" s="49">
        <v>38251.637999999999</v>
      </c>
      <c r="P856" s="49">
        <v>46316.15</v>
      </c>
      <c r="Q856" s="49">
        <v>44337.004000000001</v>
      </c>
    </row>
    <row r="857" spans="1:22" x14ac:dyDescent="0.3">
      <c r="A857">
        <v>1011232</v>
      </c>
      <c r="B857" t="s">
        <v>4875</v>
      </c>
      <c r="C857" t="s">
        <v>4876</v>
      </c>
      <c r="D857" t="s">
        <v>4877</v>
      </c>
      <c r="E857" t="s">
        <v>1248</v>
      </c>
      <c r="F857" t="s">
        <v>4878</v>
      </c>
      <c r="H857" t="s">
        <v>4879</v>
      </c>
      <c r="I857" s="23">
        <v>40.073481999999998</v>
      </c>
      <c r="J857" s="23">
        <v>-80.572530999999998</v>
      </c>
      <c r="K857">
        <v>211111</v>
      </c>
      <c r="L857" t="s">
        <v>28</v>
      </c>
      <c r="M857" t="s">
        <v>102</v>
      </c>
      <c r="R857" s="49">
        <v>59143.627999999997</v>
      </c>
      <c r="S857" s="49">
        <v>60912.42</v>
      </c>
      <c r="T857" s="49">
        <v>43588.74</v>
      </c>
    </row>
    <row r="858" spans="1:22" x14ac:dyDescent="0.3">
      <c r="A858">
        <v>1009840</v>
      </c>
      <c r="B858" t="s">
        <v>4880</v>
      </c>
      <c r="C858" t="s">
        <v>4881</v>
      </c>
      <c r="D858" t="s">
        <v>4882</v>
      </c>
      <c r="E858" t="s">
        <v>583</v>
      </c>
      <c r="F858" t="s">
        <v>4883</v>
      </c>
      <c r="G858" t="s">
        <v>4884</v>
      </c>
      <c r="H858" t="s">
        <v>4885</v>
      </c>
      <c r="I858" s="23">
        <v>31.967849999999999</v>
      </c>
      <c r="J858" s="23">
        <v>-93.673109999999994</v>
      </c>
      <c r="K858">
        <v>211130</v>
      </c>
      <c r="L858" t="s">
        <v>368</v>
      </c>
      <c r="M858" t="s">
        <v>102</v>
      </c>
      <c r="N858" s="49">
        <v>284521.46999999997</v>
      </c>
      <c r="O858" s="49">
        <v>326652.87400000001</v>
      </c>
      <c r="P858" s="49">
        <v>105577.966</v>
      </c>
      <c r="Q858" s="49">
        <v>51727.228000000003</v>
      </c>
      <c r="R858" s="49">
        <v>58115.004000000001</v>
      </c>
      <c r="S858" s="49">
        <v>72593.343999999997</v>
      </c>
      <c r="T858" s="49">
        <v>102709.88</v>
      </c>
      <c r="U858" s="49">
        <v>111914.196</v>
      </c>
      <c r="V858" s="49">
        <v>58980.593999999997</v>
      </c>
    </row>
    <row r="859" spans="1:22" x14ac:dyDescent="0.3">
      <c r="A859">
        <v>1005950</v>
      </c>
      <c r="B859" t="s">
        <v>4886</v>
      </c>
      <c r="C859" t="s">
        <v>4887</v>
      </c>
      <c r="D859" t="s">
        <v>4888</v>
      </c>
      <c r="E859" t="s">
        <v>311</v>
      </c>
      <c r="F859" t="s">
        <v>4889</v>
      </c>
      <c r="G859" t="s">
        <v>4890</v>
      </c>
      <c r="H859" t="s">
        <v>4891</v>
      </c>
      <c r="I859" s="23">
        <v>38.862929999999999</v>
      </c>
      <c r="J859" s="23">
        <v>-84.656710000000004</v>
      </c>
      <c r="K859">
        <v>562212</v>
      </c>
      <c r="L859" t="s">
        <v>355</v>
      </c>
      <c r="M859" t="s">
        <v>307</v>
      </c>
      <c r="N859" s="49">
        <v>37425.25</v>
      </c>
      <c r="O859" s="49">
        <v>38039.447999999997</v>
      </c>
      <c r="P859" s="49">
        <v>29355.698</v>
      </c>
      <c r="Q859" s="49">
        <v>24761.5</v>
      </c>
      <c r="R859" s="49">
        <v>25315.598000000002</v>
      </c>
      <c r="S859" s="49">
        <v>57250.25</v>
      </c>
      <c r="T859" s="49">
        <v>53981.25</v>
      </c>
      <c r="U859" s="49">
        <v>67175</v>
      </c>
      <c r="V859" s="49">
        <v>59551.95</v>
      </c>
    </row>
    <row r="860" spans="1:22" x14ac:dyDescent="0.3">
      <c r="A860">
        <v>1000699</v>
      </c>
      <c r="B860" t="s">
        <v>4892</v>
      </c>
      <c r="C860" t="s">
        <v>4893</v>
      </c>
      <c r="D860" t="s">
        <v>4894</v>
      </c>
      <c r="E860" t="s">
        <v>1781</v>
      </c>
      <c r="F860" t="s">
        <v>4895</v>
      </c>
      <c r="G860" t="s">
        <v>4896</v>
      </c>
      <c r="H860" t="s">
        <v>4897</v>
      </c>
      <c r="I860" s="23">
        <v>32.283099999999997</v>
      </c>
      <c r="J860" s="23">
        <v>-90.930599999999998</v>
      </c>
      <c r="K860">
        <v>221112</v>
      </c>
      <c r="L860" t="s">
        <v>335</v>
      </c>
      <c r="M860" t="s">
        <v>336</v>
      </c>
      <c r="N860" s="49">
        <v>911186.38800000004</v>
      </c>
      <c r="O860" s="49">
        <v>540020.24199999997</v>
      </c>
      <c r="P860" s="49">
        <v>387383.15399999998</v>
      </c>
      <c r="Q860" s="49">
        <v>389318.196</v>
      </c>
      <c r="R860" s="49">
        <v>83635.285999999993</v>
      </c>
      <c r="S860" s="49">
        <v>32418.966</v>
      </c>
      <c r="T860" s="49">
        <v>1190043.936</v>
      </c>
      <c r="U860" s="49">
        <v>1785861.4739999999</v>
      </c>
      <c r="V860" s="49">
        <v>1993690.952</v>
      </c>
    </row>
    <row r="861" spans="1:22" x14ac:dyDescent="0.3">
      <c r="A861">
        <v>1000978</v>
      </c>
      <c r="B861" t="s">
        <v>4898</v>
      </c>
      <c r="C861" t="s">
        <v>4899</v>
      </c>
      <c r="D861" t="s">
        <v>1089</v>
      </c>
      <c r="E861" t="s">
        <v>393</v>
      </c>
      <c r="F861" t="s">
        <v>4900</v>
      </c>
      <c r="G861" t="s">
        <v>4901</v>
      </c>
      <c r="H861" t="s">
        <v>1127</v>
      </c>
      <c r="I861" s="23">
        <v>46.5869</v>
      </c>
      <c r="J861" s="23">
        <v>-90.901700000000005</v>
      </c>
      <c r="K861">
        <v>221112</v>
      </c>
      <c r="L861" t="s">
        <v>30</v>
      </c>
      <c r="M861" t="s">
        <v>336</v>
      </c>
      <c r="N861" s="49">
        <v>20442.542000000001</v>
      </c>
      <c r="O861" s="49">
        <v>18611.633999999998</v>
      </c>
      <c r="P861" s="49">
        <v>17694.698</v>
      </c>
      <c r="Q861" s="49">
        <v>27929.016</v>
      </c>
      <c r="R861" s="49">
        <v>30691.812000000002</v>
      </c>
      <c r="S861" s="49">
        <v>71381.627999999997</v>
      </c>
      <c r="T861" s="49">
        <v>62303.525999999998</v>
      </c>
      <c r="U861" s="49">
        <v>29780.51</v>
      </c>
      <c r="V861" s="49">
        <v>107783.258</v>
      </c>
    </row>
    <row r="862" spans="1:22" x14ac:dyDescent="0.3">
      <c r="A862">
        <v>1007242</v>
      </c>
      <c r="B862" t="s">
        <v>4902</v>
      </c>
      <c r="C862" t="s">
        <v>4903</v>
      </c>
      <c r="D862" t="s">
        <v>4354</v>
      </c>
      <c r="E862" t="s">
        <v>663</v>
      </c>
      <c r="F862" t="s">
        <v>2896</v>
      </c>
      <c r="G862" t="s">
        <v>4904</v>
      </c>
      <c r="H862" t="s">
        <v>4356</v>
      </c>
      <c r="I862" s="23">
        <v>41.692500000000003</v>
      </c>
      <c r="J862" s="23">
        <v>-83.4375</v>
      </c>
      <c r="K862">
        <v>221112</v>
      </c>
      <c r="L862" t="s">
        <v>335</v>
      </c>
      <c r="M862" t="s">
        <v>336</v>
      </c>
      <c r="N862" s="49">
        <v>865564.61399999994</v>
      </c>
      <c r="O862" s="49">
        <v>1516073.8259999999</v>
      </c>
      <c r="P862" s="49">
        <v>1369695.2560000001</v>
      </c>
      <c r="Q862" s="49">
        <v>1232390.476</v>
      </c>
      <c r="R862" s="49">
        <v>1412069.1259999999</v>
      </c>
      <c r="S862" s="49">
        <v>1242158.054</v>
      </c>
      <c r="T862" s="49">
        <v>1535745.878</v>
      </c>
      <c r="U862" s="49">
        <v>1799137.764</v>
      </c>
      <c r="V862" s="49">
        <v>3678235.7080000001</v>
      </c>
    </row>
    <row r="863" spans="1:22" x14ac:dyDescent="0.3">
      <c r="A863">
        <v>1000275</v>
      </c>
      <c r="B863" t="s">
        <v>4905</v>
      </c>
      <c r="C863" t="s">
        <v>4906</v>
      </c>
      <c r="D863" t="s">
        <v>4907</v>
      </c>
      <c r="E863" t="s">
        <v>1248</v>
      </c>
      <c r="F863" t="s">
        <v>4908</v>
      </c>
      <c r="G863" t="s">
        <v>4909</v>
      </c>
      <c r="H863" t="s">
        <v>4910</v>
      </c>
      <c r="I863" s="23">
        <v>38.384399999999999</v>
      </c>
      <c r="J863" s="23">
        <v>-81.776399999999995</v>
      </c>
      <c r="K863">
        <v>325320</v>
      </c>
      <c r="L863" t="s">
        <v>28</v>
      </c>
      <c r="M863" t="s">
        <v>530</v>
      </c>
      <c r="P863" s="49">
        <v>26116.432000000001</v>
      </c>
      <c r="Q863" s="49">
        <v>197146.23199999999</v>
      </c>
      <c r="R863" s="49">
        <v>235973.946</v>
      </c>
      <c r="S863" s="49">
        <v>216046.56599999999</v>
      </c>
      <c r="T863" s="49">
        <v>219124.44</v>
      </c>
      <c r="U863" s="49">
        <v>256719.81599999999</v>
      </c>
      <c r="V863" s="49">
        <v>379738.63199999998</v>
      </c>
    </row>
    <row r="864" spans="1:22" x14ac:dyDescent="0.3">
      <c r="A864">
        <v>1000555</v>
      </c>
      <c r="B864" t="s">
        <v>4911</v>
      </c>
      <c r="C864" t="s">
        <v>4912</v>
      </c>
      <c r="D864" t="s">
        <v>4913</v>
      </c>
      <c r="E864" t="s">
        <v>1663</v>
      </c>
      <c r="F864" t="s">
        <v>4914</v>
      </c>
      <c r="G864" t="s">
        <v>4915</v>
      </c>
      <c r="H864" t="s">
        <v>4916</v>
      </c>
      <c r="I864" s="23">
        <v>40.652900000000002</v>
      </c>
      <c r="J864" s="23">
        <v>-74.0916</v>
      </c>
      <c r="K864">
        <v>221112</v>
      </c>
      <c r="L864" t="s">
        <v>30</v>
      </c>
      <c r="M864" t="s">
        <v>336</v>
      </c>
      <c r="N864" s="49">
        <v>346792.76</v>
      </c>
      <c r="O864" s="49">
        <v>393008.55599999998</v>
      </c>
      <c r="P864" s="49">
        <v>335608.17599999998</v>
      </c>
      <c r="Q864" s="49">
        <v>587279.21</v>
      </c>
      <c r="R864" s="49">
        <v>532387.01800000004</v>
      </c>
      <c r="S864" s="49">
        <v>687743.77800000005</v>
      </c>
      <c r="T864" s="49">
        <v>445672.96399999998</v>
      </c>
      <c r="U864" s="49">
        <v>277241.18900000001</v>
      </c>
      <c r="V864" s="49">
        <v>1131.5319999999999</v>
      </c>
    </row>
    <row r="865" spans="1:22" x14ac:dyDescent="0.3">
      <c r="A865">
        <v>1001246</v>
      </c>
      <c r="B865" t="s">
        <v>4917</v>
      </c>
      <c r="C865" t="s">
        <v>4918</v>
      </c>
      <c r="D865" t="s">
        <v>4919</v>
      </c>
      <c r="E865" t="s">
        <v>1663</v>
      </c>
      <c r="F865" t="s">
        <v>4914</v>
      </c>
      <c r="G865" t="s">
        <v>4920</v>
      </c>
      <c r="H865" t="s">
        <v>4916</v>
      </c>
      <c r="I865" s="23">
        <v>40.655299999999997</v>
      </c>
      <c r="J865" s="23">
        <v>-74.112399999999994</v>
      </c>
      <c r="K865">
        <v>221112</v>
      </c>
      <c r="L865" t="s">
        <v>335</v>
      </c>
      <c r="M865" t="s">
        <v>336</v>
      </c>
      <c r="N865" s="49">
        <v>36443.212</v>
      </c>
      <c r="O865" s="49">
        <v>40844.781999999999</v>
      </c>
      <c r="P865" s="49">
        <v>59306.421999999999</v>
      </c>
      <c r="Q865" s="49">
        <v>216127.492</v>
      </c>
      <c r="R865" s="49">
        <v>221122.66800000001</v>
      </c>
      <c r="S865" s="49">
        <v>356159.06800000003</v>
      </c>
      <c r="T865" s="49">
        <v>260333.18</v>
      </c>
      <c r="U865" s="49">
        <v>303954.97200000001</v>
      </c>
      <c r="V865" s="49">
        <v>171209.24600000001</v>
      </c>
    </row>
    <row r="866" spans="1:22" x14ac:dyDescent="0.3">
      <c r="A866">
        <v>1000346</v>
      </c>
      <c r="B866" t="s">
        <v>4921</v>
      </c>
      <c r="C866" t="s">
        <v>4922</v>
      </c>
      <c r="D866" t="s">
        <v>825</v>
      </c>
      <c r="E866" t="s">
        <v>303</v>
      </c>
      <c r="F866" t="s">
        <v>1413</v>
      </c>
      <c r="G866" t="s">
        <v>4923</v>
      </c>
      <c r="H866" t="s">
        <v>828</v>
      </c>
      <c r="I866" s="23">
        <v>29.622499999999999</v>
      </c>
      <c r="J866" s="23">
        <v>-95.0458</v>
      </c>
      <c r="K866">
        <v>325120</v>
      </c>
      <c r="L866" t="s">
        <v>28</v>
      </c>
      <c r="M866" t="s">
        <v>530</v>
      </c>
      <c r="N866" s="49">
        <v>1813529.9180000001</v>
      </c>
      <c r="O866" s="49">
        <v>1757240.058</v>
      </c>
      <c r="P866" s="49">
        <v>1840369.6839999999</v>
      </c>
      <c r="Q866" s="49">
        <v>1848385.27</v>
      </c>
      <c r="R866" s="49">
        <v>1680171.71</v>
      </c>
      <c r="S866" s="49">
        <v>1622331.828</v>
      </c>
      <c r="T866" s="49">
        <v>1652620.3940000001</v>
      </c>
      <c r="U866" s="49">
        <v>1590829.82</v>
      </c>
      <c r="V866" s="49">
        <v>1376444.07</v>
      </c>
    </row>
    <row r="867" spans="1:22" x14ac:dyDescent="0.3">
      <c r="A867">
        <v>1007931</v>
      </c>
      <c r="B867" t="s">
        <v>4924</v>
      </c>
      <c r="C867" t="s">
        <v>4925</v>
      </c>
      <c r="D867" t="s">
        <v>4926</v>
      </c>
      <c r="E867" t="s">
        <v>583</v>
      </c>
      <c r="F867" t="s">
        <v>4927</v>
      </c>
      <c r="G867" t="s">
        <v>4928</v>
      </c>
      <c r="H867" t="s">
        <v>2412</v>
      </c>
      <c r="I867" s="23">
        <v>30.282499999999999</v>
      </c>
      <c r="J867" s="23">
        <v>-92.599400000000003</v>
      </c>
      <c r="K867">
        <v>221112</v>
      </c>
      <c r="L867" t="s">
        <v>335</v>
      </c>
      <c r="M867" t="s">
        <v>336</v>
      </c>
      <c r="N867" s="49">
        <v>62746.267999999996</v>
      </c>
      <c r="O867" s="49">
        <v>72615.38</v>
      </c>
      <c r="P867" s="49">
        <v>63442.415999999997</v>
      </c>
      <c r="Q867" s="49">
        <v>84249.635999999999</v>
      </c>
      <c r="R867" s="49">
        <v>72942.827999999994</v>
      </c>
      <c r="S867" s="49">
        <v>108555.39599999999</v>
      </c>
      <c r="T867" s="49">
        <v>45092.334000000003</v>
      </c>
      <c r="U867" s="49">
        <v>87656.576000000001</v>
      </c>
      <c r="V867" s="49">
        <v>40931.625</v>
      </c>
    </row>
    <row r="868" spans="1:22" x14ac:dyDescent="0.3">
      <c r="A868">
        <v>1011809</v>
      </c>
      <c r="B868" t="s">
        <v>4929</v>
      </c>
      <c r="C868" t="s">
        <v>4930</v>
      </c>
      <c r="D868" t="s">
        <v>4931</v>
      </c>
      <c r="E868" t="s">
        <v>583</v>
      </c>
      <c r="F868" t="s">
        <v>4932</v>
      </c>
      <c r="H868" t="s">
        <v>4933</v>
      </c>
      <c r="I868" s="23">
        <v>29.953399999999998</v>
      </c>
      <c r="J868" s="23">
        <v>-91.321899999999999</v>
      </c>
      <c r="K868">
        <v>211130</v>
      </c>
      <c r="L868" t="s">
        <v>579</v>
      </c>
      <c r="M868" t="s">
        <v>102</v>
      </c>
      <c r="N868" s="49">
        <v>139679.38800000001</v>
      </c>
      <c r="O868" s="49">
        <v>136603.36600000001</v>
      </c>
      <c r="P868" s="49">
        <v>121560.606</v>
      </c>
      <c r="Q868" s="49">
        <v>109980.3</v>
      </c>
      <c r="R868" s="49">
        <v>43739.328000000001</v>
      </c>
    </row>
    <row r="869" spans="1:22" x14ac:dyDescent="0.3">
      <c r="A869">
        <v>1001630</v>
      </c>
      <c r="B869" t="s">
        <v>4934</v>
      </c>
      <c r="C869" t="s">
        <v>4935</v>
      </c>
      <c r="D869" t="s">
        <v>2605</v>
      </c>
      <c r="E869" t="s">
        <v>303</v>
      </c>
      <c r="F869" t="s">
        <v>1413</v>
      </c>
      <c r="G869" t="s">
        <v>4936</v>
      </c>
      <c r="H869" t="s">
        <v>483</v>
      </c>
      <c r="I869" s="23">
        <v>29.635149999999999</v>
      </c>
      <c r="J869" s="23">
        <v>-95.057599999999994</v>
      </c>
      <c r="K869">
        <v>325211</v>
      </c>
      <c r="L869" t="s">
        <v>28</v>
      </c>
      <c r="M869" t="s">
        <v>315</v>
      </c>
      <c r="N869" s="49">
        <v>35413.315999999999</v>
      </c>
      <c r="O869" s="49">
        <v>29824.387999999999</v>
      </c>
      <c r="P869" s="49">
        <v>34092.072</v>
      </c>
      <c r="Q869" s="49">
        <v>27410.096000000001</v>
      </c>
    </row>
    <row r="870" spans="1:22" x14ac:dyDescent="0.3">
      <c r="A870">
        <v>1001172</v>
      </c>
      <c r="B870" t="s">
        <v>4937</v>
      </c>
      <c r="C870" t="s">
        <v>4938</v>
      </c>
      <c r="D870" t="s">
        <v>4939</v>
      </c>
      <c r="E870" t="s">
        <v>468</v>
      </c>
      <c r="F870" t="s">
        <v>4940</v>
      </c>
      <c r="G870" t="s">
        <v>4941</v>
      </c>
      <c r="H870" t="s">
        <v>4942</v>
      </c>
      <c r="I870" s="23">
        <v>27.9072</v>
      </c>
      <c r="J870" s="23">
        <v>-82.423100000000005</v>
      </c>
      <c r="K870">
        <v>221112</v>
      </c>
      <c r="L870" t="s">
        <v>30</v>
      </c>
      <c r="M870" t="s">
        <v>336</v>
      </c>
      <c r="N870" s="49">
        <v>2999620.77</v>
      </c>
      <c r="O870" s="49">
        <v>2694636.37</v>
      </c>
      <c r="P870" s="49">
        <v>2424040.4300000002</v>
      </c>
      <c r="Q870" s="49">
        <v>3185637.9</v>
      </c>
      <c r="R870" s="49">
        <v>3618030.99</v>
      </c>
      <c r="S870" s="49">
        <v>2773896.94</v>
      </c>
      <c r="T870" s="49">
        <v>2927394.5520000001</v>
      </c>
      <c r="U870" s="49">
        <v>2823997.932</v>
      </c>
      <c r="V870" s="49">
        <v>2754508.14</v>
      </c>
    </row>
    <row r="871" spans="1:22" x14ac:dyDescent="0.3">
      <c r="A871">
        <v>1000131</v>
      </c>
      <c r="B871" t="s">
        <v>4943</v>
      </c>
      <c r="C871" t="s">
        <v>4944</v>
      </c>
      <c r="D871" t="s">
        <v>4945</v>
      </c>
      <c r="E871" t="s">
        <v>331</v>
      </c>
      <c r="F871" t="s">
        <v>4946</v>
      </c>
      <c r="G871" t="s">
        <v>4947</v>
      </c>
      <c r="H871" t="s">
        <v>3597</v>
      </c>
      <c r="I871" s="23">
        <v>40.610599999999998</v>
      </c>
      <c r="J871" s="23">
        <v>-73.761399999999995</v>
      </c>
      <c r="K871">
        <v>221112</v>
      </c>
      <c r="L871" t="s">
        <v>30</v>
      </c>
      <c r="M871" t="s">
        <v>336</v>
      </c>
      <c r="N871" s="49">
        <v>80217.172000000006</v>
      </c>
      <c r="O871" s="49">
        <v>94891.157999999996</v>
      </c>
      <c r="P871" s="49">
        <v>66776.682000000001</v>
      </c>
      <c r="Q871" s="49">
        <v>136909.196</v>
      </c>
      <c r="R871" s="49">
        <v>151666.152</v>
      </c>
      <c r="S871" s="49">
        <v>151252.326</v>
      </c>
      <c r="T871" s="49">
        <v>111412.60400000001</v>
      </c>
      <c r="U871" s="49">
        <v>87295.808000000005</v>
      </c>
      <c r="V871" s="49">
        <v>65298.317999999999</v>
      </c>
    </row>
    <row r="872" spans="1:22" x14ac:dyDescent="0.3">
      <c r="A872">
        <v>1006983</v>
      </c>
      <c r="B872" t="s">
        <v>4948</v>
      </c>
      <c r="C872" t="s">
        <v>4949</v>
      </c>
      <c r="D872" t="s">
        <v>1051</v>
      </c>
      <c r="E872" t="s">
        <v>303</v>
      </c>
      <c r="F872" t="s">
        <v>2610</v>
      </c>
      <c r="G872" t="s">
        <v>4950</v>
      </c>
      <c r="H872" t="s">
        <v>4951</v>
      </c>
      <c r="I872" s="23">
        <v>29.773099999999999</v>
      </c>
      <c r="J872" s="23">
        <v>-94.901899999999998</v>
      </c>
      <c r="K872">
        <v>221112</v>
      </c>
      <c r="L872" t="s">
        <v>335</v>
      </c>
      <c r="M872" t="s">
        <v>336</v>
      </c>
      <c r="N872" s="49">
        <v>1961566.08</v>
      </c>
      <c r="O872" s="49">
        <v>1848493.8959999999</v>
      </c>
      <c r="P872" s="49">
        <v>1808136.544</v>
      </c>
      <c r="Q872" s="49">
        <v>1965742.5120000001</v>
      </c>
      <c r="R872" s="49">
        <v>1732732.7760000001</v>
      </c>
      <c r="S872" s="49">
        <v>1539978.1880000001</v>
      </c>
      <c r="T872" s="49">
        <v>1514929.132</v>
      </c>
      <c r="U872" s="49">
        <v>1903999.5919999999</v>
      </c>
      <c r="V872" s="49">
        <v>1805862.956</v>
      </c>
    </row>
    <row r="873" spans="1:22" x14ac:dyDescent="0.3">
      <c r="A873">
        <v>1013714</v>
      </c>
      <c r="B873" t="s">
        <v>4952</v>
      </c>
      <c r="C873" t="s">
        <v>4953</v>
      </c>
      <c r="D873" t="s">
        <v>4378</v>
      </c>
      <c r="E873" t="s">
        <v>640</v>
      </c>
      <c r="F873" t="s">
        <v>4954</v>
      </c>
      <c r="H873" t="s">
        <v>4380</v>
      </c>
      <c r="I873" s="23">
        <v>47.714846999999999</v>
      </c>
      <c r="J873" s="23">
        <v>-103.226817</v>
      </c>
      <c r="K873">
        <v>211130</v>
      </c>
      <c r="L873" t="s">
        <v>368</v>
      </c>
      <c r="M873" t="s">
        <v>102</v>
      </c>
      <c r="N873" s="49">
        <v>24693.858</v>
      </c>
    </row>
    <row r="874" spans="1:22" x14ac:dyDescent="0.3">
      <c r="A874">
        <v>1011357</v>
      </c>
      <c r="B874" t="s">
        <v>4955</v>
      </c>
      <c r="C874" t="s">
        <v>4956</v>
      </c>
      <c r="D874" t="s">
        <v>460</v>
      </c>
      <c r="E874" t="s">
        <v>461</v>
      </c>
      <c r="F874" t="s">
        <v>462</v>
      </c>
      <c r="H874" t="s">
        <v>906</v>
      </c>
      <c r="I874" s="23">
        <v>44.316490000000002</v>
      </c>
      <c r="J874" s="23">
        <v>-106.31440000000001</v>
      </c>
      <c r="K874">
        <v>211111</v>
      </c>
      <c r="L874" t="s">
        <v>28</v>
      </c>
      <c r="M874" t="s">
        <v>102</v>
      </c>
      <c r="R874" s="49">
        <v>40098.199999999997</v>
      </c>
      <c r="S874" s="49">
        <v>45694.127999999997</v>
      </c>
      <c r="T874" s="49">
        <v>36364.911999999997</v>
      </c>
      <c r="U874" s="49">
        <v>34278.120000000003</v>
      </c>
    </row>
    <row r="875" spans="1:22" x14ac:dyDescent="0.3">
      <c r="A875">
        <v>1000550</v>
      </c>
      <c r="B875" t="s">
        <v>4957</v>
      </c>
      <c r="C875" t="s">
        <v>4958</v>
      </c>
      <c r="D875" t="s">
        <v>4959</v>
      </c>
      <c r="E875" t="s">
        <v>793</v>
      </c>
      <c r="F875" t="s">
        <v>4960</v>
      </c>
      <c r="G875" t="s">
        <v>4961</v>
      </c>
      <c r="H875" t="s">
        <v>4962</v>
      </c>
      <c r="I875" s="23">
        <v>37.696100000000001</v>
      </c>
      <c r="J875" s="23">
        <v>-78.284800000000004</v>
      </c>
      <c r="K875">
        <v>221112</v>
      </c>
      <c r="L875" t="s">
        <v>335</v>
      </c>
      <c r="M875" t="s">
        <v>336</v>
      </c>
      <c r="N875" s="49">
        <v>1353404.2919999999</v>
      </c>
      <c r="O875" s="49">
        <v>1525706.9439999999</v>
      </c>
      <c r="P875" s="49">
        <v>1238790.0120000001</v>
      </c>
      <c r="Q875" s="49">
        <v>1390574.5379999999</v>
      </c>
      <c r="R875" s="49">
        <v>1342792.8219999999</v>
      </c>
      <c r="S875" s="49">
        <v>1218709.6000000001</v>
      </c>
      <c r="T875" s="49">
        <v>1416868.196</v>
      </c>
      <c r="U875" s="49">
        <v>1543181.284</v>
      </c>
      <c r="V875" s="49">
        <v>919772.946</v>
      </c>
    </row>
    <row r="876" spans="1:22" x14ac:dyDescent="0.3">
      <c r="A876">
        <v>1012788</v>
      </c>
      <c r="B876" t="s">
        <v>4963</v>
      </c>
      <c r="C876" t="s">
        <v>4964</v>
      </c>
      <c r="D876" t="s">
        <v>4965</v>
      </c>
      <c r="E876" t="s">
        <v>303</v>
      </c>
      <c r="F876" t="s">
        <v>4966</v>
      </c>
      <c r="H876" t="s">
        <v>4967</v>
      </c>
      <c r="I876" s="23">
        <v>31.960698000000001</v>
      </c>
      <c r="J876" s="23">
        <v>-101.4902</v>
      </c>
      <c r="K876">
        <v>211130</v>
      </c>
      <c r="L876" t="s">
        <v>368</v>
      </c>
      <c r="M876" t="s">
        <v>102</v>
      </c>
      <c r="N876" s="49">
        <v>40837.843999999997</v>
      </c>
      <c r="O876" s="49">
        <v>45047.161999999997</v>
      </c>
      <c r="P876" s="49">
        <v>27407.86</v>
      </c>
    </row>
    <row r="877" spans="1:22" x14ac:dyDescent="0.3">
      <c r="A877">
        <v>1000284</v>
      </c>
      <c r="B877" t="s">
        <v>4968</v>
      </c>
      <c r="C877" t="s">
        <v>4969</v>
      </c>
      <c r="D877" t="s">
        <v>4970</v>
      </c>
      <c r="E877" t="s">
        <v>922</v>
      </c>
      <c r="F877" t="s">
        <v>4971</v>
      </c>
      <c r="G877" t="s">
        <v>4972</v>
      </c>
      <c r="H877" t="s">
        <v>4973</v>
      </c>
      <c r="I877" s="23">
        <v>40.328600000000002</v>
      </c>
      <c r="J877" s="23">
        <v>-96.806700000000006</v>
      </c>
      <c r="K877">
        <v>221112</v>
      </c>
      <c r="L877" t="s">
        <v>335</v>
      </c>
      <c r="M877" t="s">
        <v>336</v>
      </c>
      <c r="N877" s="49">
        <v>310347.59999999998</v>
      </c>
      <c r="O877" s="49">
        <v>211106.568</v>
      </c>
      <c r="P877" s="49">
        <v>133439.00399999999</v>
      </c>
      <c r="Q877" s="49">
        <v>126134.484</v>
      </c>
      <c r="R877" s="49">
        <v>89134.32</v>
      </c>
      <c r="S877" s="49">
        <v>85754.631999999998</v>
      </c>
      <c r="T877" s="49">
        <v>63411.864000000001</v>
      </c>
      <c r="U877" s="49">
        <v>142101.28</v>
      </c>
      <c r="V877" s="49">
        <v>62250.12</v>
      </c>
    </row>
    <row r="878" spans="1:22" x14ac:dyDescent="0.3">
      <c r="A878">
        <v>1002343</v>
      </c>
      <c r="B878" t="s">
        <v>4974</v>
      </c>
      <c r="C878" t="s">
        <v>4975</v>
      </c>
      <c r="D878" t="s">
        <v>4969</v>
      </c>
      <c r="E878" t="s">
        <v>922</v>
      </c>
      <c r="F878" t="s">
        <v>4971</v>
      </c>
      <c r="G878" t="s">
        <v>4976</v>
      </c>
      <c r="H878" t="s">
        <v>4977</v>
      </c>
      <c r="I878" s="23">
        <v>40.220359999999999</v>
      </c>
      <c r="J878" s="23">
        <v>-96.746099999999998</v>
      </c>
      <c r="K878">
        <v>486210</v>
      </c>
      <c r="L878" t="s">
        <v>1275</v>
      </c>
      <c r="M878" t="s">
        <v>102</v>
      </c>
      <c r="N878" s="49">
        <v>66804.694000000003</v>
      </c>
      <c r="O878" s="49">
        <v>73124.816000000006</v>
      </c>
      <c r="P878" s="49">
        <v>35752.552000000003</v>
      </c>
      <c r="Q878" s="49">
        <v>33344.055999999997</v>
      </c>
      <c r="R878" s="49">
        <v>42060.256000000001</v>
      </c>
      <c r="S878" s="49">
        <v>46071.995999999999</v>
      </c>
      <c r="T878" s="49">
        <v>31749.191999999999</v>
      </c>
      <c r="U878" s="49">
        <v>29735.401999999998</v>
      </c>
      <c r="V878" s="49">
        <v>30407.05</v>
      </c>
    </row>
    <row r="879" spans="1:22" x14ac:dyDescent="0.3">
      <c r="A879">
        <v>1005505</v>
      </c>
      <c r="B879" t="s">
        <v>4978</v>
      </c>
      <c r="C879" t="s">
        <v>4979</v>
      </c>
      <c r="D879" t="s">
        <v>4980</v>
      </c>
      <c r="E879" t="s">
        <v>690</v>
      </c>
      <c r="F879" t="s">
        <v>4981</v>
      </c>
      <c r="G879" t="s">
        <v>4982</v>
      </c>
      <c r="H879" t="s">
        <v>4983</v>
      </c>
      <c r="I879" s="23">
        <v>34.8003</v>
      </c>
      <c r="J879" s="23">
        <v>-84.966160000000002</v>
      </c>
      <c r="K879">
        <v>314110</v>
      </c>
      <c r="L879" t="s">
        <v>28</v>
      </c>
      <c r="M879" t="s">
        <v>315</v>
      </c>
      <c r="Q879" s="49">
        <v>16834.581999999999</v>
      </c>
      <c r="R879" s="49">
        <v>20117.114000000001</v>
      </c>
      <c r="S879" s="49">
        <v>20678.919999999998</v>
      </c>
      <c r="T879" s="49">
        <v>20067.62</v>
      </c>
      <c r="U879" s="49">
        <v>24276.157999999999</v>
      </c>
      <c r="V879" s="49">
        <v>21013.272000000001</v>
      </c>
    </row>
    <row r="880" spans="1:22" x14ac:dyDescent="0.3">
      <c r="A880">
        <v>1013597</v>
      </c>
      <c r="B880" t="s">
        <v>4984</v>
      </c>
      <c r="C880" t="s">
        <v>4985</v>
      </c>
      <c r="D880" t="s">
        <v>4986</v>
      </c>
      <c r="E880" t="s">
        <v>303</v>
      </c>
      <c r="F880" t="s">
        <v>4987</v>
      </c>
      <c r="G880" t="s">
        <v>4988</v>
      </c>
      <c r="H880" t="s">
        <v>536</v>
      </c>
      <c r="I880" s="23">
        <v>29.997800999999999</v>
      </c>
      <c r="J880" s="23">
        <v>-93.983183999999994</v>
      </c>
      <c r="K880">
        <v>493110</v>
      </c>
      <c r="L880" t="s">
        <v>28</v>
      </c>
      <c r="M880" t="s">
        <v>315</v>
      </c>
      <c r="N880" s="49">
        <v>29677.599999999999</v>
      </c>
    </row>
    <row r="881" spans="1:22" x14ac:dyDescent="0.3">
      <c r="A881">
        <v>1002488</v>
      </c>
      <c r="B881" t="s">
        <v>4989</v>
      </c>
      <c r="C881" t="s">
        <v>822</v>
      </c>
      <c r="D881" t="s">
        <v>4990</v>
      </c>
      <c r="E881" t="s">
        <v>2164</v>
      </c>
      <c r="F881" t="s">
        <v>4991</v>
      </c>
      <c r="G881" t="s">
        <v>4992</v>
      </c>
      <c r="H881" t="s">
        <v>1201</v>
      </c>
      <c r="I881" s="23">
        <v>46.172817000000002</v>
      </c>
      <c r="J881" s="23">
        <v>-123.17502</v>
      </c>
      <c r="K881">
        <v>221112</v>
      </c>
      <c r="L881" t="s">
        <v>28</v>
      </c>
      <c r="M881" t="s">
        <v>336</v>
      </c>
      <c r="N881" s="49">
        <v>274904.7</v>
      </c>
      <c r="O881" s="49">
        <v>263746.80800000002</v>
      </c>
      <c r="P881" s="49">
        <v>207780.22</v>
      </c>
      <c r="Q881" s="49">
        <v>236421.41200000001</v>
      </c>
      <c r="R881" s="49">
        <v>241774.63800000001</v>
      </c>
      <c r="S881" s="49">
        <v>110664.07799999999</v>
      </c>
      <c r="T881" s="49">
        <v>147529.38399999999</v>
      </c>
      <c r="U881" s="49">
        <v>18477.232</v>
      </c>
      <c r="V881" s="49">
        <v>34009.972000000002</v>
      </c>
    </row>
    <row r="882" spans="1:22" x14ac:dyDescent="0.3">
      <c r="A882">
        <v>1002006</v>
      </c>
      <c r="B882" t="s">
        <v>4993</v>
      </c>
      <c r="C882" t="s">
        <v>4994</v>
      </c>
      <c r="D882" t="s">
        <v>4995</v>
      </c>
      <c r="E882" t="s">
        <v>1418</v>
      </c>
      <c r="F882" t="s">
        <v>4996</v>
      </c>
      <c r="H882" t="s">
        <v>1564</v>
      </c>
      <c r="I882" s="23">
        <v>36.617060000000002</v>
      </c>
      <c r="J882" s="23">
        <v>-100.425269</v>
      </c>
      <c r="K882">
        <v>486210</v>
      </c>
      <c r="L882" t="s">
        <v>1275</v>
      </c>
      <c r="M882" t="s">
        <v>102</v>
      </c>
      <c r="N882" s="49">
        <v>91091.96</v>
      </c>
      <c r="O882" s="49">
        <v>103644.132</v>
      </c>
      <c r="P882" s="49">
        <v>59629.686000000002</v>
      </c>
      <c r="Q882" s="49">
        <v>47587.423999999999</v>
      </c>
      <c r="R882" s="49">
        <v>68246.047999999995</v>
      </c>
      <c r="S882" s="49">
        <v>89360.487999999998</v>
      </c>
      <c r="T882" s="49">
        <v>57457.516000000003</v>
      </c>
      <c r="U882" s="49">
        <v>57062.972000000002</v>
      </c>
      <c r="V882" s="49">
        <v>55541.625999999997</v>
      </c>
    </row>
    <row r="883" spans="1:22" x14ac:dyDescent="0.3">
      <c r="A883">
        <v>1012567</v>
      </c>
      <c r="B883" t="s">
        <v>4997</v>
      </c>
      <c r="C883" t="s">
        <v>4998</v>
      </c>
      <c r="D883" t="s">
        <v>2879</v>
      </c>
      <c r="E883" t="s">
        <v>447</v>
      </c>
      <c r="F883" t="s">
        <v>2880</v>
      </c>
      <c r="G883" t="s">
        <v>4999</v>
      </c>
      <c r="I883" s="23">
        <v>41.650889100000001</v>
      </c>
      <c r="J883" s="23">
        <v>-76.802893299999994</v>
      </c>
      <c r="K883">
        <v>221112</v>
      </c>
      <c r="L883" t="s">
        <v>28</v>
      </c>
      <c r="M883" t="s">
        <v>336</v>
      </c>
      <c r="N883" s="49">
        <v>21820.12</v>
      </c>
      <c r="O883" s="49">
        <v>26790.7</v>
      </c>
      <c r="P883" s="49">
        <v>26388.252</v>
      </c>
      <c r="Q883" s="49">
        <v>26528.1</v>
      </c>
    </row>
    <row r="884" spans="1:22" x14ac:dyDescent="0.3">
      <c r="A884">
        <v>1001216</v>
      </c>
      <c r="B884" t="s">
        <v>5000</v>
      </c>
      <c r="C884" t="s">
        <v>5001</v>
      </c>
      <c r="D884" t="s">
        <v>5002</v>
      </c>
      <c r="E884" t="s">
        <v>331</v>
      </c>
      <c r="F884" t="s">
        <v>5003</v>
      </c>
      <c r="G884" t="s">
        <v>5004</v>
      </c>
      <c r="H884" t="s">
        <v>5005</v>
      </c>
      <c r="I884" s="23">
        <v>43.886099999999999</v>
      </c>
      <c r="J884" s="23">
        <v>-75.434200000000004</v>
      </c>
      <c r="K884">
        <v>221112</v>
      </c>
      <c r="L884" t="s">
        <v>335</v>
      </c>
      <c r="M884" t="s">
        <v>336</v>
      </c>
      <c r="S884" s="49">
        <v>12847.052</v>
      </c>
      <c r="T884" s="49">
        <v>15861.54</v>
      </c>
      <c r="U884" s="49">
        <v>15024.144</v>
      </c>
      <c r="V884" s="49">
        <v>13747.948</v>
      </c>
    </row>
    <row r="885" spans="1:22" x14ac:dyDescent="0.3">
      <c r="A885">
        <v>1004302</v>
      </c>
      <c r="B885" t="s">
        <v>5006</v>
      </c>
      <c r="C885" t="s">
        <v>5007</v>
      </c>
      <c r="D885" t="s">
        <v>822</v>
      </c>
      <c r="E885" t="s">
        <v>1418</v>
      </c>
      <c r="F885" t="s">
        <v>4996</v>
      </c>
      <c r="H885" t="s">
        <v>1564</v>
      </c>
      <c r="I885" s="23">
        <v>36.726410000000001</v>
      </c>
      <c r="J885" s="23">
        <v>-100.29268999999999</v>
      </c>
      <c r="K885">
        <v>211130</v>
      </c>
      <c r="L885" t="s">
        <v>368</v>
      </c>
      <c r="M885" t="s">
        <v>102</v>
      </c>
      <c r="N885" s="49">
        <v>53806.482000000004</v>
      </c>
      <c r="O885" s="49">
        <v>80116.221999999994</v>
      </c>
      <c r="P885" s="49">
        <v>82834.53</v>
      </c>
      <c r="Q885" s="49">
        <v>73808.161999999997</v>
      </c>
      <c r="R885" s="49">
        <v>91689.762000000002</v>
      </c>
      <c r="S885" s="49">
        <v>69326.354000000007</v>
      </c>
      <c r="T885" s="49">
        <v>116207.556</v>
      </c>
      <c r="U885" s="49">
        <v>95522.62</v>
      </c>
      <c r="V885" s="49">
        <v>122936.908</v>
      </c>
    </row>
    <row r="886" spans="1:22" x14ac:dyDescent="0.3">
      <c r="A886">
        <v>1003381</v>
      </c>
      <c r="B886" t="s">
        <v>5008</v>
      </c>
      <c r="C886" t="s">
        <v>5009</v>
      </c>
      <c r="D886" t="s">
        <v>5010</v>
      </c>
      <c r="E886" t="s">
        <v>447</v>
      </c>
      <c r="F886" t="s">
        <v>5011</v>
      </c>
      <c r="G886" t="s">
        <v>5012</v>
      </c>
      <c r="H886" t="s">
        <v>1564</v>
      </c>
      <c r="I886" s="23">
        <v>40.815240000000003</v>
      </c>
      <c r="J886" s="23">
        <v>-80.297219999999996</v>
      </c>
      <c r="K886">
        <v>486210</v>
      </c>
      <c r="L886" t="s">
        <v>1275</v>
      </c>
      <c r="M886" t="s">
        <v>102</v>
      </c>
      <c r="R886" s="49">
        <v>8231.5720000000001</v>
      </c>
      <c r="S886" s="49">
        <v>4865.6880000000001</v>
      </c>
      <c r="T886" s="49">
        <v>1998.298</v>
      </c>
      <c r="U886" s="49">
        <v>7562.2659999999996</v>
      </c>
      <c r="V886" s="49">
        <v>20401.43</v>
      </c>
    </row>
    <row r="887" spans="1:22" x14ac:dyDescent="0.3">
      <c r="A887">
        <v>1006696</v>
      </c>
      <c r="B887" t="s">
        <v>5013</v>
      </c>
      <c r="C887" t="s">
        <v>5014</v>
      </c>
      <c r="D887" t="s">
        <v>5015</v>
      </c>
      <c r="E887" t="s">
        <v>447</v>
      </c>
      <c r="F887" t="s">
        <v>5016</v>
      </c>
      <c r="G887" t="s">
        <v>5017</v>
      </c>
      <c r="H887" t="s">
        <v>5018</v>
      </c>
      <c r="I887" s="23">
        <v>40.419280000000001</v>
      </c>
      <c r="J887" s="23">
        <v>-75.621970000000005</v>
      </c>
      <c r="K887">
        <v>486210</v>
      </c>
      <c r="L887" t="s">
        <v>1275</v>
      </c>
      <c r="M887" t="s">
        <v>102</v>
      </c>
      <c r="N887" s="49">
        <v>82930.876000000004</v>
      </c>
      <c r="O887" s="49">
        <v>98396.915999999997</v>
      </c>
      <c r="P887" s="49">
        <v>88064.357999999993</v>
      </c>
      <c r="Q887" s="49">
        <v>92188.312000000005</v>
      </c>
      <c r="R887" s="49">
        <v>79832.872000000003</v>
      </c>
      <c r="S887" s="49">
        <v>61184.635999999999</v>
      </c>
      <c r="T887" s="49">
        <v>73767.892000000007</v>
      </c>
      <c r="U887" s="49">
        <v>65952.42</v>
      </c>
      <c r="V887" s="49">
        <v>83999.104000000007</v>
      </c>
    </row>
    <row r="888" spans="1:22" x14ac:dyDescent="0.3">
      <c r="A888">
        <v>1004674</v>
      </c>
      <c r="B888" t="s">
        <v>5019</v>
      </c>
      <c r="C888" t="s">
        <v>5020</v>
      </c>
      <c r="D888" t="s">
        <v>5020</v>
      </c>
      <c r="E888" t="s">
        <v>303</v>
      </c>
      <c r="F888" t="s">
        <v>4001</v>
      </c>
      <c r="H888" t="s">
        <v>5021</v>
      </c>
      <c r="I888" s="23">
        <v>32.221666659999997</v>
      </c>
      <c r="J888" s="23">
        <v>-94.433611110000001</v>
      </c>
      <c r="K888">
        <v>486210</v>
      </c>
      <c r="L888" t="s">
        <v>28</v>
      </c>
      <c r="M888" t="s">
        <v>102</v>
      </c>
      <c r="R888" s="49">
        <v>22934.964</v>
      </c>
      <c r="S888" s="49">
        <v>22442.815999999999</v>
      </c>
      <c r="T888" s="49">
        <v>24178.608</v>
      </c>
      <c r="U888" s="49">
        <v>35974.364000000001</v>
      </c>
      <c r="V888" s="49">
        <v>37202.26</v>
      </c>
    </row>
    <row r="889" spans="1:22" x14ac:dyDescent="0.3">
      <c r="A889">
        <v>1011233</v>
      </c>
      <c r="B889" t="s">
        <v>5022</v>
      </c>
      <c r="C889" t="s">
        <v>5023</v>
      </c>
      <c r="D889" t="s">
        <v>5024</v>
      </c>
      <c r="E889" t="s">
        <v>793</v>
      </c>
      <c r="F889" t="s">
        <v>5025</v>
      </c>
      <c r="G889" t="s">
        <v>5026</v>
      </c>
      <c r="H889" t="s">
        <v>5027</v>
      </c>
      <c r="I889" s="23">
        <v>37.256433999999999</v>
      </c>
      <c r="J889" s="23">
        <v>-79.482325000000003</v>
      </c>
      <c r="K889">
        <v>562212</v>
      </c>
      <c r="L889" t="s">
        <v>355</v>
      </c>
      <c r="M889" t="s">
        <v>307</v>
      </c>
      <c r="N889" s="49">
        <v>31641.599999999999</v>
      </c>
      <c r="O889" s="49">
        <v>29943.5</v>
      </c>
      <c r="P889" s="49">
        <v>35116.65</v>
      </c>
      <c r="Q889" s="49">
        <v>33670.9</v>
      </c>
      <c r="R889" s="49">
        <v>32332.45</v>
      </c>
      <c r="S889" s="49">
        <v>31222.2</v>
      </c>
      <c r="T889" s="49">
        <v>30330.2</v>
      </c>
      <c r="U889" s="49">
        <v>35242.5</v>
      </c>
      <c r="V889" s="49">
        <v>34105</v>
      </c>
    </row>
    <row r="890" spans="1:22" x14ac:dyDescent="0.3">
      <c r="A890">
        <v>1002901</v>
      </c>
      <c r="B890" t="s">
        <v>5028</v>
      </c>
      <c r="C890" t="s">
        <v>5029</v>
      </c>
      <c r="D890" t="s">
        <v>5030</v>
      </c>
      <c r="E890" t="s">
        <v>468</v>
      </c>
      <c r="F890" t="s">
        <v>5031</v>
      </c>
      <c r="G890" t="s">
        <v>5032</v>
      </c>
      <c r="H890" t="s">
        <v>5033</v>
      </c>
      <c r="I890" s="23">
        <v>27.298639999999999</v>
      </c>
      <c r="J890" s="23">
        <v>-82.398110000000003</v>
      </c>
      <c r="K890">
        <v>562212</v>
      </c>
      <c r="L890" t="s">
        <v>51</v>
      </c>
      <c r="M890" t="s">
        <v>307</v>
      </c>
      <c r="N890" s="49">
        <v>47061</v>
      </c>
      <c r="O890" s="49">
        <v>56121</v>
      </c>
      <c r="P890" s="49">
        <v>54235</v>
      </c>
      <c r="Q890" s="49">
        <v>51695.5</v>
      </c>
      <c r="R890" s="49">
        <v>63611.5</v>
      </c>
      <c r="S890" s="49">
        <v>68840</v>
      </c>
      <c r="T890" s="49">
        <v>68575.75</v>
      </c>
      <c r="U890" s="49">
        <v>81636</v>
      </c>
      <c r="V890" s="49">
        <v>86018.5</v>
      </c>
    </row>
    <row r="891" spans="1:22" x14ac:dyDescent="0.3">
      <c r="A891">
        <v>1006623</v>
      </c>
      <c r="B891" t="s">
        <v>5034</v>
      </c>
      <c r="C891" t="s">
        <v>5035</v>
      </c>
      <c r="D891" t="s">
        <v>5036</v>
      </c>
      <c r="E891" t="s">
        <v>311</v>
      </c>
      <c r="F891" t="s">
        <v>5037</v>
      </c>
      <c r="G891" t="s">
        <v>5038</v>
      </c>
      <c r="H891" t="s">
        <v>5039</v>
      </c>
      <c r="I891" s="23">
        <v>36.974210300000003</v>
      </c>
      <c r="J891" s="23">
        <v>-83.389622200000005</v>
      </c>
      <c r="K891">
        <v>212112</v>
      </c>
      <c r="L891" t="s">
        <v>90</v>
      </c>
      <c r="M891" t="s">
        <v>315</v>
      </c>
      <c r="V891" s="49">
        <v>18101.5</v>
      </c>
    </row>
    <row r="892" spans="1:22" x14ac:dyDescent="0.3">
      <c r="A892">
        <v>1001187</v>
      </c>
      <c r="B892" t="s">
        <v>5040</v>
      </c>
      <c r="C892" t="s">
        <v>5041</v>
      </c>
      <c r="D892" t="s">
        <v>5042</v>
      </c>
      <c r="E892" t="s">
        <v>441</v>
      </c>
      <c r="F892" t="s">
        <v>5043</v>
      </c>
      <c r="G892" t="s">
        <v>5044</v>
      </c>
      <c r="H892" t="s">
        <v>5045</v>
      </c>
      <c r="I892" s="23">
        <v>36.281100000000002</v>
      </c>
      <c r="J892" s="23">
        <v>-80.060299999999998</v>
      </c>
      <c r="K892">
        <v>221112</v>
      </c>
      <c r="L892" t="s">
        <v>335</v>
      </c>
      <c r="M892" t="s">
        <v>336</v>
      </c>
      <c r="N892" s="49">
        <v>6302103.2620000001</v>
      </c>
      <c r="O892" s="49">
        <v>7080078.6320000002</v>
      </c>
      <c r="P892" s="49">
        <v>8472760.1459999997</v>
      </c>
      <c r="Q892" s="49">
        <v>9570241.0079999994</v>
      </c>
      <c r="R892" s="49">
        <v>10803219.279999999</v>
      </c>
      <c r="S892" s="49">
        <v>11483633.415999999</v>
      </c>
      <c r="T892" s="49">
        <v>10940291.51</v>
      </c>
      <c r="U892" s="49">
        <v>12145000.08</v>
      </c>
      <c r="V892" s="49">
        <v>13600298.757999999</v>
      </c>
    </row>
    <row r="893" spans="1:22" x14ac:dyDescent="0.3">
      <c r="A893">
        <v>1008062</v>
      </c>
      <c r="B893" t="s">
        <v>5046</v>
      </c>
      <c r="C893" t="s">
        <v>5047</v>
      </c>
      <c r="D893" t="s">
        <v>5048</v>
      </c>
      <c r="E893" t="s">
        <v>640</v>
      </c>
      <c r="F893" t="s">
        <v>5049</v>
      </c>
      <c r="G893" t="s">
        <v>5050</v>
      </c>
      <c r="H893" t="s">
        <v>5051</v>
      </c>
      <c r="I893" s="23">
        <v>46.860709999999997</v>
      </c>
      <c r="J893" s="23">
        <v>-103.215</v>
      </c>
      <c r="K893">
        <v>211130</v>
      </c>
      <c r="L893" t="s">
        <v>326</v>
      </c>
      <c r="M893" t="s">
        <v>327</v>
      </c>
      <c r="N893" s="49">
        <v>25125.653999999999</v>
      </c>
      <c r="O893" s="49">
        <v>11587.162</v>
      </c>
      <c r="P893" s="49">
        <v>10441.866</v>
      </c>
      <c r="Q893" s="49">
        <v>25305.606</v>
      </c>
      <c r="R893" s="49">
        <v>26161.353999999999</v>
      </c>
      <c r="S893" s="49">
        <v>27846.35</v>
      </c>
    </row>
    <row r="894" spans="1:22" x14ac:dyDescent="0.3">
      <c r="A894">
        <v>1013406</v>
      </c>
      <c r="B894" t="s">
        <v>5052</v>
      </c>
      <c r="C894" t="s">
        <v>5053</v>
      </c>
      <c r="D894" t="s">
        <v>5054</v>
      </c>
      <c r="E894" t="s">
        <v>583</v>
      </c>
      <c r="F894" t="s">
        <v>5055</v>
      </c>
      <c r="H894" t="s">
        <v>1841</v>
      </c>
      <c r="I894" s="23">
        <v>29.5289</v>
      </c>
      <c r="J894" s="23">
        <v>-91.405199999999994</v>
      </c>
      <c r="K894">
        <v>211130</v>
      </c>
      <c r="L894" t="s">
        <v>368</v>
      </c>
      <c r="M894" t="s">
        <v>102</v>
      </c>
      <c r="N894" s="49">
        <v>37150.648000000001</v>
      </c>
      <c r="O894" s="49">
        <v>41896.885999999999</v>
      </c>
    </row>
    <row r="895" spans="1:22" x14ac:dyDescent="0.3">
      <c r="A895">
        <v>1001011</v>
      </c>
      <c r="B895" t="s">
        <v>5056</v>
      </c>
      <c r="C895" t="s">
        <v>5057</v>
      </c>
      <c r="D895" t="s">
        <v>5058</v>
      </c>
      <c r="E895" t="s">
        <v>454</v>
      </c>
      <c r="F895" t="s">
        <v>5059</v>
      </c>
      <c r="G895" t="s">
        <v>5060</v>
      </c>
      <c r="H895" t="s">
        <v>5061</v>
      </c>
      <c r="I895" s="23">
        <v>42.774799999999999</v>
      </c>
      <c r="J895" s="23">
        <v>-82.494500000000002</v>
      </c>
      <c r="K895">
        <v>221112</v>
      </c>
      <c r="L895" t="s">
        <v>335</v>
      </c>
      <c r="M895" t="s">
        <v>336</v>
      </c>
      <c r="N895" s="49">
        <v>5753441.9780000001</v>
      </c>
      <c r="O895" s="49">
        <v>7842487.1679999996</v>
      </c>
      <c r="P895" s="49">
        <v>7179302.6040000003</v>
      </c>
      <c r="Q895" s="49">
        <v>6819441.9419999998</v>
      </c>
      <c r="R895" s="49">
        <v>7498409.2039999999</v>
      </c>
      <c r="S895" s="49">
        <v>7860221.5619999999</v>
      </c>
      <c r="T895" s="49">
        <v>7843070.9500000002</v>
      </c>
      <c r="U895" s="49">
        <v>7617328.3219999997</v>
      </c>
      <c r="V895" s="49">
        <v>7921210.75</v>
      </c>
    </row>
    <row r="896" spans="1:22" x14ac:dyDescent="0.3">
      <c r="A896">
        <v>1004564</v>
      </c>
      <c r="B896" t="s">
        <v>5056</v>
      </c>
      <c r="C896" t="s">
        <v>5062</v>
      </c>
      <c r="D896" t="s">
        <v>5063</v>
      </c>
      <c r="E896" t="s">
        <v>454</v>
      </c>
      <c r="F896" t="s">
        <v>5059</v>
      </c>
      <c r="G896" t="s">
        <v>5064</v>
      </c>
      <c r="H896" t="s">
        <v>705</v>
      </c>
      <c r="I896" s="23">
        <v>42.787999999999997</v>
      </c>
      <c r="J896" s="23">
        <v>-82.530600000000007</v>
      </c>
      <c r="K896">
        <v>221210</v>
      </c>
      <c r="L896" t="s">
        <v>1275</v>
      </c>
      <c r="M896" t="s">
        <v>102</v>
      </c>
      <c r="N896" s="49">
        <v>68952.61</v>
      </c>
      <c r="O896" s="49">
        <v>51611.37</v>
      </c>
      <c r="P896" s="49">
        <v>51399.932000000001</v>
      </c>
      <c r="Q896" s="49">
        <v>40519.184000000001</v>
      </c>
      <c r="R896" s="49">
        <v>48727.41</v>
      </c>
      <c r="S896" s="49">
        <v>61710.987999999998</v>
      </c>
      <c r="T896" s="49">
        <v>66142.176000000007</v>
      </c>
      <c r="U896" s="49">
        <v>50401.48</v>
      </c>
      <c r="V896" s="49">
        <v>69008.702000000005</v>
      </c>
    </row>
    <row r="897" spans="1:22" x14ac:dyDescent="0.3">
      <c r="A897">
        <v>1001255</v>
      </c>
      <c r="B897" t="s">
        <v>5065</v>
      </c>
      <c r="C897" t="s">
        <v>5066</v>
      </c>
      <c r="D897" t="s">
        <v>897</v>
      </c>
      <c r="E897" t="s">
        <v>793</v>
      </c>
      <c r="F897" t="s">
        <v>5067</v>
      </c>
      <c r="G897" t="s">
        <v>5068</v>
      </c>
      <c r="H897" t="s">
        <v>3544</v>
      </c>
      <c r="I897" s="23">
        <v>37.496400000000001</v>
      </c>
      <c r="J897" s="23">
        <v>-77.431899999999999</v>
      </c>
      <c r="K897">
        <v>221112</v>
      </c>
      <c r="L897" t="s">
        <v>30</v>
      </c>
      <c r="M897" t="s">
        <v>336</v>
      </c>
      <c r="O897" s="49">
        <v>25994.75</v>
      </c>
      <c r="P897" s="49">
        <v>87567.072</v>
      </c>
      <c r="Q897" s="49">
        <v>447368.52600000001</v>
      </c>
      <c r="R897" s="49">
        <v>597049.51399999997</v>
      </c>
      <c r="S897" s="49">
        <v>132778.10200000001</v>
      </c>
      <c r="T897" s="49">
        <v>139955.008</v>
      </c>
      <c r="U897" s="49">
        <v>561415.81799999997</v>
      </c>
      <c r="V897" s="49">
        <v>244654.24600000001</v>
      </c>
    </row>
    <row r="898" spans="1:22" x14ac:dyDescent="0.3">
      <c r="A898">
        <v>1001207</v>
      </c>
      <c r="B898" t="s">
        <v>5069</v>
      </c>
      <c r="C898" t="s">
        <v>5070</v>
      </c>
      <c r="D898" t="s">
        <v>1681</v>
      </c>
      <c r="E898" t="s">
        <v>1682</v>
      </c>
      <c r="F898" t="s">
        <v>1683</v>
      </c>
      <c r="G898" t="s">
        <v>5071</v>
      </c>
      <c r="H898" t="s">
        <v>1685</v>
      </c>
      <c r="I898" s="23">
        <v>42.092500000000001</v>
      </c>
      <c r="J898" s="23">
        <v>-71.4833</v>
      </c>
      <c r="K898">
        <v>221112</v>
      </c>
      <c r="L898" t="s">
        <v>30</v>
      </c>
      <c r="M898" t="s">
        <v>336</v>
      </c>
      <c r="N898" s="49">
        <v>25337.4</v>
      </c>
      <c r="O898" s="49">
        <v>63462.726000000002</v>
      </c>
      <c r="P898" s="49">
        <v>353629.24599999998</v>
      </c>
      <c r="Q898" s="49">
        <v>299131.74800000002</v>
      </c>
      <c r="R898" s="49">
        <v>519961.71600000001</v>
      </c>
      <c r="S898" s="49">
        <v>195947.62400000001</v>
      </c>
      <c r="T898" s="49">
        <v>121764.13</v>
      </c>
      <c r="U898" s="49">
        <v>178780.58600000001</v>
      </c>
      <c r="V898" s="49">
        <v>281061.50400000002</v>
      </c>
    </row>
    <row r="899" spans="1:22" x14ac:dyDescent="0.3">
      <c r="A899">
        <v>1010544</v>
      </c>
      <c r="B899" t="s">
        <v>5072</v>
      </c>
      <c r="C899" t="s">
        <v>5073</v>
      </c>
      <c r="D899" t="s">
        <v>5074</v>
      </c>
      <c r="E899" t="s">
        <v>1418</v>
      </c>
      <c r="F899" t="s">
        <v>5075</v>
      </c>
      <c r="G899" t="s">
        <v>5076</v>
      </c>
      <c r="H899" t="s">
        <v>5077</v>
      </c>
      <c r="I899" s="23">
        <v>36.621882999999997</v>
      </c>
      <c r="J899" s="23">
        <v>-97.426383000000001</v>
      </c>
      <c r="K899">
        <v>211130</v>
      </c>
      <c r="L899" t="s">
        <v>368</v>
      </c>
      <c r="M899" t="s">
        <v>102</v>
      </c>
      <c r="N899" s="49">
        <v>52556.53</v>
      </c>
      <c r="O899" s="49">
        <v>61524.606</v>
      </c>
      <c r="P899" s="49">
        <v>60075.932000000001</v>
      </c>
      <c r="Q899" s="49">
        <v>74791.054000000004</v>
      </c>
      <c r="R899" s="49">
        <v>73729.983999999997</v>
      </c>
      <c r="S899" s="49">
        <v>90211.97</v>
      </c>
      <c r="T899" s="49">
        <v>59986.214</v>
      </c>
    </row>
    <row r="900" spans="1:22" x14ac:dyDescent="0.3">
      <c r="A900">
        <v>1003790</v>
      </c>
      <c r="B900" t="s">
        <v>5078</v>
      </c>
      <c r="C900" t="s">
        <v>5079</v>
      </c>
      <c r="D900" t="s">
        <v>5080</v>
      </c>
      <c r="E900" t="s">
        <v>663</v>
      </c>
      <c r="F900" t="s">
        <v>5081</v>
      </c>
      <c r="G900" t="s">
        <v>5082</v>
      </c>
      <c r="H900" t="s">
        <v>416</v>
      </c>
      <c r="I900" s="23">
        <v>39.304870000000001</v>
      </c>
      <c r="J900" s="23">
        <v>-81.566909999999993</v>
      </c>
      <c r="K900">
        <v>325180</v>
      </c>
      <c r="L900" t="s">
        <v>2196</v>
      </c>
      <c r="M900" t="s">
        <v>530</v>
      </c>
      <c r="N900" s="49">
        <v>160626.076</v>
      </c>
      <c r="O900" s="49">
        <v>189927.984</v>
      </c>
      <c r="P900" s="49">
        <v>203104.04800000001</v>
      </c>
      <c r="Q900" s="49">
        <v>195096.36</v>
      </c>
      <c r="R900" s="49">
        <v>192777.5</v>
      </c>
      <c r="S900" s="49">
        <v>191301.02</v>
      </c>
      <c r="T900" s="49">
        <v>182223.31599999999</v>
      </c>
      <c r="U900" s="49">
        <v>176756.60399999999</v>
      </c>
      <c r="V900" s="49">
        <v>164768.552</v>
      </c>
    </row>
    <row r="901" spans="1:22" x14ac:dyDescent="0.3">
      <c r="A901">
        <v>1000711</v>
      </c>
      <c r="B901" t="s">
        <v>5083</v>
      </c>
      <c r="C901" t="s">
        <v>5084</v>
      </c>
      <c r="D901" t="s">
        <v>5085</v>
      </c>
      <c r="E901" t="s">
        <v>303</v>
      </c>
      <c r="F901" t="s">
        <v>4026</v>
      </c>
      <c r="G901" t="s">
        <v>5086</v>
      </c>
      <c r="H901" t="s">
        <v>533</v>
      </c>
      <c r="I901" s="23">
        <v>32.626882999999999</v>
      </c>
      <c r="J901" s="23">
        <v>-97.527275000000003</v>
      </c>
      <c r="K901">
        <v>486210</v>
      </c>
      <c r="L901" t="s">
        <v>28</v>
      </c>
      <c r="M901" t="s">
        <v>102</v>
      </c>
      <c r="R901" s="49">
        <v>41842.892</v>
      </c>
      <c r="S901" s="49">
        <v>41499.444000000003</v>
      </c>
      <c r="T901" s="49">
        <v>40681.796000000002</v>
      </c>
      <c r="U901" s="49">
        <v>39840.400000000001</v>
      </c>
    </row>
    <row r="902" spans="1:22" x14ac:dyDescent="0.3">
      <c r="A902">
        <v>1000244</v>
      </c>
      <c r="B902" t="s">
        <v>5087</v>
      </c>
      <c r="C902" t="s">
        <v>5088</v>
      </c>
      <c r="D902" t="s">
        <v>5089</v>
      </c>
      <c r="E902" t="s">
        <v>1388</v>
      </c>
      <c r="F902" t="s">
        <v>5090</v>
      </c>
      <c r="G902" t="s">
        <v>5091</v>
      </c>
      <c r="H902" t="s">
        <v>5092</v>
      </c>
      <c r="I902" s="23">
        <v>43.146999999999998</v>
      </c>
      <c r="J902" s="23">
        <v>-115.6671</v>
      </c>
      <c r="K902">
        <v>221112</v>
      </c>
      <c r="L902" t="s">
        <v>335</v>
      </c>
      <c r="M902" t="s">
        <v>336</v>
      </c>
      <c r="N902" s="49">
        <v>185833.96</v>
      </c>
      <c r="O902" s="49">
        <v>89056.62</v>
      </c>
      <c r="P902" s="49">
        <v>51219.76</v>
      </c>
      <c r="Q902" s="49">
        <v>59583.28</v>
      </c>
      <c r="R902" s="49">
        <v>91229.512000000002</v>
      </c>
      <c r="S902" s="49">
        <v>41441.995999999999</v>
      </c>
      <c r="T902" s="49">
        <v>45961.48</v>
      </c>
      <c r="U902" s="49">
        <v>31298.083999999999</v>
      </c>
      <c r="V902" s="49">
        <v>28112.396000000001</v>
      </c>
    </row>
    <row r="903" spans="1:22" x14ac:dyDescent="0.3">
      <c r="A903">
        <v>1006393</v>
      </c>
      <c r="B903" t="s">
        <v>5093</v>
      </c>
      <c r="C903" t="s">
        <v>5094</v>
      </c>
      <c r="D903" t="s">
        <v>2087</v>
      </c>
      <c r="E903" t="s">
        <v>5095</v>
      </c>
      <c r="F903" t="s">
        <v>5096</v>
      </c>
      <c r="G903" t="s">
        <v>5097</v>
      </c>
      <c r="H903" t="s">
        <v>5098</v>
      </c>
      <c r="I903" s="23">
        <v>38.8994</v>
      </c>
      <c r="J903" s="23">
        <v>-76.959199999999996</v>
      </c>
      <c r="K903">
        <v>221112</v>
      </c>
      <c r="L903" t="s">
        <v>335</v>
      </c>
      <c r="M903" t="s">
        <v>336</v>
      </c>
      <c r="U903" s="49">
        <v>4029.634</v>
      </c>
      <c r="V903" s="49">
        <v>130571.13</v>
      </c>
    </row>
    <row r="904" spans="1:22" x14ac:dyDescent="0.3">
      <c r="A904">
        <v>1008160</v>
      </c>
      <c r="B904" t="s">
        <v>5099</v>
      </c>
      <c r="C904" t="s">
        <v>5100</v>
      </c>
      <c r="D904" t="s">
        <v>5101</v>
      </c>
      <c r="E904" t="s">
        <v>1418</v>
      </c>
      <c r="F904" t="s">
        <v>5102</v>
      </c>
      <c r="G904" t="s">
        <v>5103</v>
      </c>
      <c r="H904" t="s">
        <v>5104</v>
      </c>
      <c r="I904" s="23">
        <v>33.982770000000002</v>
      </c>
      <c r="J904" s="23">
        <v>-96.004099999999994</v>
      </c>
      <c r="K904">
        <v>486210</v>
      </c>
      <c r="L904" t="s">
        <v>1275</v>
      </c>
      <c r="M904" t="s">
        <v>102</v>
      </c>
      <c r="N904" s="49">
        <v>42063.55</v>
      </c>
      <c r="O904" s="49">
        <v>41543.911999999997</v>
      </c>
      <c r="P904" s="49">
        <v>45119.040000000001</v>
      </c>
      <c r="Q904" s="49">
        <v>40287.802000000003</v>
      </c>
      <c r="R904" s="49">
        <v>43165.144</v>
      </c>
      <c r="S904" s="49">
        <v>31559.937999999998</v>
      </c>
      <c r="T904" s="49">
        <v>37003.866000000002</v>
      </c>
      <c r="U904" s="49">
        <v>46330.688000000002</v>
      </c>
      <c r="V904" s="49">
        <v>32680.635999999999</v>
      </c>
    </row>
    <row r="905" spans="1:22" x14ac:dyDescent="0.3">
      <c r="A905">
        <v>1000285</v>
      </c>
      <c r="B905" t="s">
        <v>5105</v>
      </c>
      <c r="C905" t="s">
        <v>5106</v>
      </c>
      <c r="D905" t="s">
        <v>5107</v>
      </c>
      <c r="E905" t="s">
        <v>380</v>
      </c>
      <c r="F905" t="s">
        <v>5108</v>
      </c>
      <c r="G905" t="s">
        <v>5109</v>
      </c>
      <c r="H905" t="s">
        <v>5110</v>
      </c>
      <c r="I905" s="23">
        <v>45.299599999999998</v>
      </c>
      <c r="J905" s="23">
        <v>-95.560400000000001</v>
      </c>
      <c r="K905">
        <v>221112</v>
      </c>
      <c r="L905" t="s">
        <v>30</v>
      </c>
      <c r="M905" t="s">
        <v>336</v>
      </c>
      <c r="S905" s="49">
        <v>18833.135999999999</v>
      </c>
      <c r="T905" s="49">
        <v>16959.752</v>
      </c>
      <c r="U905" s="49">
        <v>20947.988000000001</v>
      </c>
      <c r="V905" s="49">
        <v>23592.042000000001</v>
      </c>
    </row>
    <row r="906" spans="1:22" x14ac:dyDescent="0.3">
      <c r="A906">
        <v>1003413</v>
      </c>
      <c r="B906" t="s">
        <v>5111</v>
      </c>
      <c r="C906" t="s">
        <v>5112</v>
      </c>
      <c r="D906" t="s">
        <v>2042</v>
      </c>
      <c r="E906" t="s">
        <v>311</v>
      </c>
      <c r="F906" t="s">
        <v>5113</v>
      </c>
      <c r="G906" t="s">
        <v>5114</v>
      </c>
      <c r="H906" t="s">
        <v>1615</v>
      </c>
      <c r="I906" s="23">
        <v>38.130462000000001</v>
      </c>
      <c r="J906" s="23">
        <v>-84.986660000000001</v>
      </c>
      <c r="K906">
        <v>562212</v>
      </c>
      <c r="L906" t="s">
        <v>355</v>
      </c>
      <c r="M906" t="s">
        <v>307</v>
      </c>
      <c r="N906" s="49">
        <v>26655.15</v>
      </c>
      <c r="O906" s="49">
        <v>26989.3</v>
      </c>
      <c r="P906" s="49">
        <v>34409.646000000001</v>
      </c>
      <c r="Q906" s="49">
        <v>34820.300000000003</v>
      </c>
      <c r="R906" s="49">
        <v>30189.05</v>
      </c>
      <c r="S906" s="49">
        <v>29935.200000000001</v>
      </c>
      <c r="T906" s="49">
        <v>29594.6</v>
      </c>
      <c r="U906" s="49">
        <v>44996.4</v>
      </c>
      <c r="V906" s="49">
        <v>43226</v>
      </c>
    </row>
    <row r="907" spans="1:22" x14ac:dyDescent="0.3">
      <c r="A907">
        <v>1000742</v>
      </c>
      <c r="B907" t="s">
        <v>5115</v>
      </c>
      <c r="C907" t="s">
        <v>5116</v>
      </c>
      <c r="D907" t="s">
        <v>5117</v>
      </c>
      <c r="E907" t="s">
        <v>1663</v>
      </c>
      <c r="F907" t="s">
        <v>5118</v>
      </c>
      <c r="G907" t="s">
        <v>5119</v>
      </c>
      <c r="H907" t="s">
        <v>5116</v>
      </c>
      <c r="I907" s="23">
        <v>40.837499999999999</v>
      </c>
      <c r="J907" s="23">
        <v>-74.0244</v>
      </c>
      <c r="K907">
        <v>221112</v>
      </c>
      <c r="L907" t="s">
        <v>335</v>
      </c>
      <c r="M907" t="s">
        <v>336</v>
      </c>
      <c r="N907" s="49">
        <v>1237434.1839999999</v>
      </c>
      <c r="O907" s="49">
        <v>1660532.308</v>
      </c>
      <c r="P907" s="49">
        <v>1434180.5060000001</v>
      </c>
      <c r="Q907" s="49">
        <v>2046034.5560000001</v>
      </c>
      <c r="R907" s="49">
        <v>2500223.6340000001</v>
      </c>
      <c r="S907" s="49">
        <v>2621890.7259999998</v>
      </c>
      <c r="T907" s="49">
        <v>2501611.952</v>
      </c>
      <c r="U907" s="49">
        <v>2472889.284</v>
      </c>
      <c r="V907" s="49">
        <v>2445085.074</v>
      </c>
    </row>
    <row r="908" spans="1:22" x14ac:dyDescent="0.3">
      <c r="A908">
        <v>1001298</v>
      </c>
      <c r="B908" t="s">
        <v>5120</v>
      </c>
      <c r="C908" t="s">
        <v>5121</v>
      </c>
      <c r="D908" t="s">
        <v>4302</v>
      </c>
      <c r="E908" t="s">
        <v>1682</v>
      </c>
      <c r="F908" t="s">
        <v>4303</v>
      </c>
      <c r="G908" t="s">
        <v>5122</v>
      </c>
      <c r="H908" t="s">
        <v>5123</v>
      </c>
      <c r="I908" s="23">
        <v>42.047600000000003</v>
      </c>
      <c r="J908" s="23">
        <v>-72.647800000000004</v>
      </c>
      <c r="K908">
        <v>221112</v>
      </c>
      <c r="L908" t="s">
        <v>335</v>
      </c>
      <c r="M908" t="s">
        <v>336</v>
      </c>
      <c r="N908" s="49">
        <v>147431.90400000001</v>
      </c>
      <c r="O908" s="49">
        <v>257882.54399999999</v>
      </c>
      <c r="P908" s="49">
        <v>158539.11199999999</v>
      </c>
      <c r="Q908" s="49">
        <v>333667.364</v>
      </c>
      <c r="R908" s="49">
        <v>447524.89199999999</v>
      </c>
      <c r="S908" s="49">
        <v>476933.53200000001</v>
      </c>
      <c r="T908" s="49">
        <v>446549.09600000002</v>
      </c>
      <c r="U908" s="49">
        <v>305615.36800000002</v>
      </c>
      <c r="V908" s="49">
        <v>422392.58399999997</v>
      </c>
    </row>
    <row r="909" spans="1:22" x14ac:dyDescent="0.3">
      <c r="A909">
        <v>1013668</v>
      </c>
      <c r="B909" t="s">
        <v>5124</v>
      </c>
      <c r="C909" t="s">
        <v>5125</v>
      </c>
      <c r="D909" t="s">
        <v>5126</v>
      </c>
      <c r="E909" t="s">
        <v>663</v>
      </c>
      <c r="F909" t="s">
        <v>5127</v>
      </c>
      <c r="G909" t="s">
        <v>5128</v>
      </c>
      <c r="H909" t="s">
        <v>1171</v>
      </c>
      <c r="I909" s="23">
        <v>39.7729</v>
      </c>
      <c r="J909" s="23">
        <v>-81.292090000000002</v>
      </c>
      <c r="K909">
        <v>486210</v>
      </c>
      <c r="L909" t="s">
        <v>1275</v>
      </c>
      <c r="M909" t="s">
        <v>102</v>
      </c>
      <c r="N909" s="49">
        <v>27935.15</v>
      </c>
    </row>
    <row r="910" spans="1:22" x14ac:dyDescent="0.3">
      <c r="A910">
        <v>1000179</v>
      </c>
      <c r="B910" t="s">
        <v>5129</v>
      </c>
      <c r="C910" t="s">
        <v>5130</v>
      </c>
      <c r="D910" t="s">
        <v>5131</v>
      </c>
      <c r="E910" t="s">
        <v>447</v>
      </c>
      <c r="F910" t="s">
        <v>5132</v>
      </c>
      <c r="G910" t="s">
        <v>5133</v>
      </c>
      <c r="H910" t="s">
        <v>5134</v>
      </c>
      <c r="I910" s="23">
        <v>40.409199999999998</v>
      </c>
      <c r="J910" s="23">
        <v>-76.1511</v>
      </c>
      <c r="K910">
        <v>486210</v>
      </c>
      <c r="L910" t="s">
        <v>1275</v>
      </c>
      <c r="M910" t="s">
        <v>102</v>
      </c>
      <c r="N910" s="49">
        <v>63408.02</v>
      </c>
      <c r="O910" s="49">
        <v>85972.902000000002</v>
      </c>
      <c r="P910" s="49">
        <v>60410.78</v>
      </c>
      <c r="Q910" s="49">
        <v>64041.082000000002</v>
      </c>
      <c r="R910" s="49">
        <v>55660.955999999998</v>
      </c>
      <c r="S910" s="49">
        <v>53061.266000000003</v>
      </c>
      <c r="T910" s="49">
        <v>56079.756000000001</v>
      </c>
      <c r="U910" s="49">
        <v>120020.924</v>
      </c>
      <c r="V910" s="49">
        <v>63497.182000000001</v>
      </c>
    </row>
    <row r="911" spans="1:22" x14ac:dyDescent="0.3">
      <c r="A911">
        <v>1007398</v>
      </c>
      <c r="B911" t="s">
        <v>5135</v>
      </c>
      <c r="C911" t="s">
        <v>5136</v>
      </c>
      <c r="D911" t="s">
        <v>5137</v>
      </c>
      <c r="E911" t="s">
        <v>323</v>
      </c>
      <c r="F911" t="s">
        <v>5138</v>
      </c>
      <c r="G911" t="s">
        <v>5139</v>
      </c>
      <c r="H911" t="s">
        <v>4670</v>
      </c>
      <c r="I911" s="23">
        <v>34.388500000000001</v>
      </c>
      <c r="J911" s="23">
        <v>-118.48954999999999</v>
      </c>
      <c r="K911">
        <v>211111</v>
      </c>
      <c r="L911" t="s">
        <v>28</v>
      </c>
      <c r="M911" t="s">
        <v>102</v>
      </c>
      <c r="T911" s="49">
        <v>194606.96799999999</v>
      </c>
      <c r="U911" s="49">
        <v>204010.932</v>
      </c>
      <c r="V911" s="49">
        <v>192617.924</v>
      </c>
    </row>
    <row r="912" spans="1:22" x14ac:dyDescent="0.3">
      <c r="A912">
        <v>1002444</v>
      </c>
      <c r="B912" t="s">
        <v>5140</v>
      </c>
      <c r="C912" t="s">
        <v>5141</v>
      </c>
      <c r="D912" t="s">
        <v>5142</v>
      </c>
      <c r="E912" t="s">
        <v>922</v>
      </c>
      <c r="F912" t="s">
        <v>5143</v>
      </c>
      <c r="G912" t="s">
        <v>5144</v>
      </c>
      <c r="H912" t="s">
        <v>5145</v>
      </c>
      <c r="I912" s="23">
        <v>40.508699999999997</v>
      </c>
      <c r="J912" s="23">
        <v>-99.478381999999996</v>
      </c>
      <c r="K912">
        <v>486210</v>
      </c>
      <c r="L912" t="s">
        <v>1275</v>
      </c>
      <c r="M912" t="s">
        <v>102</v>
      </c>
      <c r="N912" s="49">
        <v>48703.027999999998</v>
      </c>
      <c r="O912" s="49">
        <v>79462.426000000007</v>
      </c>
      <c r="P912" s="49">
        <v>62400.021999999997</v>
      </c>
      <c r="Q912" s="49">
        <v>63286.322</v>
      </c>
      <c r="R912" s="49">
        <v>60112.732000000004</v>
      </c>
      <c r="S912" s="49">
        <v>55014</v>
      </c>
      <c r="T912" s="49">
        <v>67566.457999999999</v>
      </c>
      <c r="U912" s="49">
        <v>84705.15</v>
      </c>
      <c r="V912" s="49">
        <v>92241.65</v>
      </c>
    </row>
    <row r="913" spans="1:22" x14ac:dyDescent="0.3">
      <c r="A913">
        <v>1004432</v>
      </c>
      <c r="B913" t="s">
        <v>5146</v>
      </c>
      <c r="C913" t="s">
        <v>5147</v>
      </c>
      <c r="D913" t="s">
        <v>5148</v>
      </c>
      <c r="E913" t="s">
        <v>303</v>
      </c>
      <c r="F913" t="s">
        <v>5149</v>
      </c>
      <c r="H913" t="s">
        <v>5021</v>
      </c>
      <c r="I913" s="23">
        <v>32.258333329999999</v>
      </c>
      <c r="J913" s="23">
        <v>-94.150555550000007</v>
      </c>
      <c r="K913">
        <v>486210</v>
      </c>
      <c r="L913" t="s">
        <v>28</v>
      </c>
      <c r="M913" t="s">
        <v>102</v>
      </c>
      <c r="R913" s="49">
        <v>19417.475999999999</v>
      </c>
      <c r="S913" s="49">
        <v>12500.451999999999</v>
      </c>
      <c r="T913" s="49">
        <v>15532.592000000001</v>
      </c>
      <c r="U913" s="49">
        <v>23098.511999999999</v>
      </c>
      <c r="V913" s="49">
        <v>24376.808000000001</v>
      </c>
    </row>
    <row r="914" spans="1:22" x14ac:dyDescent="0.3">
      <c r="A914">
        <v>1005646</v>
      </c>
      <c r="B914" t="s">
        <v>5150</v>
      </c>
      <c r="C914" t="s">
        <v>5151</v>
      </c>
      <c r="D914" t="s">
        <v>5152</v>
      </c>
      <c r="E914" t="s">
        <v>303</v>
      </c>
      <c r="F914" t="s">
        <v>5153</v>
      </c>
      <c r="G914" t="s">
        <v>5154</v>
      </c>
      <c r="H914" t="s">
        <v>3095</v>
      </c>
      <c r="I914" s="23">
        <v>31.889721000000002</v>
      </c>
      <c r="J914" s="23">
        <v>-95.935828999999998</v>
      </c>
      <c r="K914">
        <v>486210</v>
      </c>
      <c r="L914" t="s">
        <v>1275</v>
      </c>
      <c r="M914" t="s">
        <v>102</v>
      </c>
      <c r="N914" s="49">
        <v>17564.400000000001</v>
      </c>
      <c r="O914" s="49">
        <v>26602.132000000001</v>
      </c>
      <c r="P914" s="49">
        <v>28186.065999999999</v>
      </c>
      <c r="Q914" s="49">
        <v>38640.928</v>
      </c>
      <c r="R914" s="49">
        <v>19565.835999999999</v>
      </c>
      <c r="S914" s="49">
        <v>26420.432000000001</v>
      </c>
    </row>
    <row r="915" spans="1:22" x14ac:dyDescent="0.3">
      <c r="A915">
        <v>1008964</v>
      </c>
      <c r="B915" t="s">
        <v>5155</v>
      </c>
      <c r="C915" t="s">
        <v>5151</v>
      </c>
      <c r="D915" t="s">
        <v>5152</v>
      </c>
      <c r="E915" t="s">
        <v>303</v>
      </c>
      <c r="F915" t="s">
        <v>5153</v>
      </c>
      <c r="G915" t="s">
        <v>5156</v>
      </c>
      <c r="H915" t="s">
        <v>3095</v>
      </c>
      <c r="I915" s="23">
        <v>31.893889000000001</v>
      </c>
      <c r="J915" s="23">
        <v>-95.937777999999994</v>
      </c>
      <c r="K915">
        <v>486210</v>
      </c>
      <c r="L915" t="s">
        <v>1275</v>
      </c>
      <c r="M915" t="s">
        <v>102</v>
      </c>
      <c r="N915" s="49">
        <v>44184.34</v>
      </c>
      <c r="O915" s="49">
        <v>50869.188000000002</v>
      </c>
      <c r="P915" s="49">
        <v>49537.381999999998</v>
      </c>
      <c r="Q915" s="49">
        <v>39080.214</v>
      </c>
      <c r="R915" s="49">
        <v>22920.19</v>
      </c>
      <c r="S915" s="49">
        <v>32019.78</v>
      </c>
      <c r="T915" s="49">
        <v>30554.687999999998</v>
      </c>
      <c r="U915" s="49">
        <v>62895.347999999998</v>
      </c>
      <c r="V915" s="49">
        <v>39715.122000000003</v>
      </c>
    </row>
    <row r="916" spans="1:22" x14ac:dyDescent="0.3">
      <c r="A916">
        <v>1002298</v>
      </c>
      <c r="B916" t="s">
        <v>5157</v>
      </c>
      <c r="C916" t="s">
        <v>5158</v>
      </c>
      <c r="D916" t="s">
        <v>5152</v>
      </c>
      <c r="E916" t="s">
        <v>303</v>
      </c>
      <c r="F916" t="s">
        <v>5153</v>
      </c>
      <c r="G916" t="s">
        <v>5159</v>
      </c>
      <c r="H916" t="s">
        <v>1134</v>
      </c>
      <c r="I916" s="23">
        <v>31.800927999999999</v>
      </c>
      <c r="J916" s="23">
        <v>-96.110293999999996</v>
      </c>
      <c r="K916">
        <v>211130</v>
      </c>
      <c r="L916" t="s">
        <v>368</v>
      </c>
      <c r="M916" t="s">
        <v>102</v>
      </c>
      <c r="N916" s="49">
        <v>47695.22</v>
      </c>
      <c r="O916" s="49">
        <v>65025.974000000002</v>
      </c>
      <c r="P916" s="49">
        <v>69433.062000000005</v>
      </c>
      <c r="Q916" s="49">
        <v>65835.127999999997</v>
      </c>
      <c r="R916" s="49">
        <v>82985.456000000006</v>
      </c>
      <c r="S916" s="49">
        <v>61273.326000000001</v>
      </c>
      <c r="T916" s="49">
        <v>73649.653999999995</v>
      </c>
      <c r="U916" s="49">
        <v>72776.394</v>
      </c>
      <c r="V916" s="49">
        <v>52959.527999999998</v>
      </c>
    </row>
    <row r="917" spans="1:22" x14ac:dyDescent="0.3">
      <c r="A917">
        <v>1000777</v>
      </c>
      <c r="B917" t="s">
        <v>5160</v>
      </c>
      <c r="C917" t="s">
        <v>5161</v>
      </c>
      <c r="D917" t="s">
        <v>5162</v>
      </c>
      <c r="E917" t="s">
        <v>331</v>
      </c>
      <c r="F917" t="s">
        <v>5163</v>
      </c>
      <c r="G917" t="s">
        <v>5164</v>
      </c>
      <c r="H917" t="s">
        <v>2727</v>
      </c>
      <c r="I917" s="23">
        <v>42.590499999999999</v>
      </c>
      <c r="J917" s="23">
        <v>-73.763599999999997</v>
      </c>
      <c r="K917">
        <v>221112</v>
      </c>
      <c r="L917" t="s">
        <v>335</v>
      </c>
      <c r="M917" t="s">
        <v>336</v>
      </c>
      <c r="N917" s="49">
        <v>1702239.692</v>
      </c>
      <c r="O917" s="49">
        <v>1921323.78</v>
      </c>
      <c r="P917" s="49">
        <v>1979676.264</v>
      </c>
      <c r="Q917" s="49">
        <v>1955176.1040000001</v>
      </c>
      <c r="R917" s="49">
        <v>1935841.824</v>
      </c>
      <c r="S917" s="49">
        <v>1712536.6040000001</v>
      </c>
      <c r="T917" s="49">
        <v>1506345.9680000001</v>
      </c>
      <c r="U917" s="49">
        <v>1870106.52</v>
      </c>
      <c r="V917" s="49">
        <v>1623610.3319999999</v>
      </c>
    </row>
    <row r="918" spans="1:22" x14ac:dyDescent="0.3">
      <c r="A918">
        <v>1003937</v>
      </c>
      <c r="B918" t="s">
        <v>5165</v>
      </c>
      <c r="C918" t="s">
        <v>5166</v>
      </c>
      <c r="D918" t="s">
        <v>5167</v>
      </c>
      <c r="E918" t="s">
        <v>447</v>
      </c>
      <c r="F918" t="s">
        <v>5168</v>
      </c>
      <c r="G918" t="s">
        <v>5169</v>
      </c>
      <c r="H918" t="s">
        <v>5170</v>
      </c>
      <c r="I918" s="23">
        <v>40.624820999999997</v>
      </c>
      <c r="J918" s="23">
        <v>-75.304344999999998</v>
      </c>
      <c r="K918">
        <v>562212</v>
      </c>
      <c r="L918" t="s">
        <v>355</v>
      </c>
      <c r="M918" t="s">
        <v>307</v>
      </c>
      <c r="N918" s="49">
        <v>55918.35</v>
      </c>
      <c r="O918" s="49">
        <v>47669.798000000003</v>
      </c>
      <c r="P918" s="49">
        <v>38368.298000000003</v>
      </c>
      <c r="Q918" s="49">
        <v>37369.699999999997</v>
      </c>
      <c r="R918" s="49">
        <v>43841.148000000001</v>
      </c>
      <c r="S918" s="49">
        <v>44481.097999999998</v>
      </c>
      <c r="T918" s="49">
        <v>40476.9</v>
      </c>
      <c r="U918" s="49">
        <v>42053.7</v>
      </c>
      <c r="V918" s="49">
        <v>48919.9</v>
      </c>
    </row>
    <row r="919" spans="1:22" x14ac:dyDescent="0.3">
      <c r="A919">
        <v>1000127</v>
      </c>
      <c r="B919" t="s">
        <v>5171</v>
      </c>
      <c r="C919" t="s">
        <v>5172</v>
      </c>
      <c r="D919" t="s">
        <v>5167</v>
      </c>
      <c r="E919" t="s">
        <v>447</v>
      </c>
      <c r="F919" t="s">
        <v>5168</v>
      </c>
      <c r="G919" t="s">
        <v>5173</v>
      </c>
      <c r="H919" t="s">
        <v>5174</v>
      </c>
      <c r="I919" s="23">
        <v>40.6175</v>
      </c>
      <c r="J919" s="23">
        <v>-75.314700000000002</v>
      </c>
      <c r="K919">
        <v>221112</v>
      </c>
      <c r="L919" t="s">
        <v>30</v>
      </c>
      <c r="M919" t="s">
        <v>336</v>
      </c>
      <c r="N919" s="49">
        <v>2070865.39</v>
      </c>
      <c r="O919" s="49">
        <v>1822021.72</v>
      </c>
      <c r="P919" s="49">
        <v>2099171.9840000002</v>
      </c>
      <c r="Q919" s="49">
        <v>2339883.5279999999</v>
      </c>
      <c r="R919" s="49">
        <v>2354167.2459999998</v>
      </c>
      <c r="S919" s="49">
        <v>2085145.3659999999</v>
      </c>
      <c r="T919" s="49">
        <v>2121815.014</v>
      </c>
      <c r="U919" s="49">
        <v>2537227.3939999999</v>
      </c>
      <c r="V919" s="49">
        <v>1875348.888</v>
      </c>
    </row>
    <row r="920" spans="1:22" x14ac:dyDescent="0.3">
      <c r="A920">
        <v>1001238</v>
      </c>
      <c r="B920" t="s">
        <v>5175</v>
      </c>
      <c r="C920" t="s">
        <v>5176</v>
      </c>
      <c r="D920" t="s">
        <v>5177</v>
      </c>
      <c r="E920" t="s">
        <v>331</v>
      </c>
      <c r="F920" t="s">
        <v>5178</v>
      </c>
      <c r="G920" t="s">
        <v>5179</v>
      </c>
      <c r="H920" t="s">
        <v>5180</v>
      </c>
      <c r="I920" s="23">
        <v>40.746899999999997</v>
      </c>
      <c r="J920" s="23">
        <v>-73.499399999999994</v>
      </c>
      <c r="K920">
        <v>221112</v>
      </c>
      <c r="L920" t="s">
        <v>335</v>
      </c>
      <c r="M920" t="s">
        <v>336</v>
      </c>
      <c r="N920" s="49">
        <v>163565.74400000001</v>
      </c>
      <c r="O920" s="49">
        <v>221290.88</v>
      </c>
      <c r="P920" s="49">
        <v>299452.44</v>
      </c>
      <c r="Q920" s="49">
        <v>394306.288</v>
      </c>
      <c r="R920" s="49">
        <v>400279.516</v>
      </c>
      <c r="S920" s="49">
        <v>266278.06199999998</v>
      </c>
      <c r="T920" s="49">
        <v>303710.67599999998</v>
      </c>
      <c r="U920" s="49">
        <v>237703.42</v>
      </c>
      <c r="V920" s="49">
        <v>198207.31599999999</v>
      </c>
    </row>
    <row r="921" spans="1:22" x14ac:dyDescent="0.3">
      <c r="A921">
        <v>1006898</v>
      </c>
      <c r="B921" t="s">
        <v>5181</v>
      </c>
      <c r="C921" t="s">
        <v>5182</v>
      </c>
      <c r="D921" t="s">
        <v>5183</v>
      </c>
      <c r="E921" t="s">
        <v>583</v>
      </c>
      <c r="F921" t="s">
        <v>5184</v>
      </c>
      <c r="H921" t="s">
        <v>5185</v>
      </c>
      <c r="I921" s="23">
        <v>32.296100000000003</v>
      </c>
      <c r="J921" s="23">
        <v>-93.054699999999997</v>
      </c>
      <c r="K921">
        <v>486210</v>
      </c>
      <c r="L921" t="s">
        <v>1275</v>
      </c>
      <c r="M921" t="s">
        <v>102</v>
      </c>
      <c r="Q921" s="49">
        <v>3491.6460000000002</v>
      </c>
      <c r="R921" s="49">
        <v>1072.4960000000001</v>
      </c>
      <c r="S921" s="49">
        <v>5988.0919999999996</v>
      </c>
      <c r="T921" s="49">
        <v>44219.28</v>
      </c>
      <c r="U921" s="49">
        <v>136459.51199999999</v>
      </c>
      <c r="V921" s="49">
        <v>66804.967999999993</v>
      </c>
    </row>
    <row r="922" spans="1:22" x14ac:dyDescent="0.3">
      <c r="A922">
        <v>1013632</v>
      </c>
      <c r="B922" t="s">
        <v>5186</v>
      </c>
      <c r="C922" t="s">
        <v>5187</v>
      </c>
      <c r="D922" t="s">
        <v>5188</v>
      </c>
      <c r="E922" t="s">
        <v>1781</v>
      </c>
      <c r="F922" t="s">
        <v>5189</v>
      </c>
      <c r="G922" t="s">
        <v>5190</v>
      </c>
      <c r="H922" t="s">
        <v>5191</v>
      </c>
      <c r="I922" s="23">
        <v>32.361944000000001</v>
      </c>
      <c r="J922" s="23">
        <v>-89.133888999999996</v>
      </c>
      <c r="K922">
        <v>321113</v>
      </c>
      <c r="L922" t="s">
        <v>28</v>
      </c>
      <c r="M922" t="s">
        <v>315</v>
      </c>
      <c r="N922" s="49">
        <v>33387.423999999999</v>
      </c>
      <c r="O922" s="49">
        <v>29418.74</v>
      </c>
    </row>
    <row r="923" spans="1:22" x14ac:dyDescent="0.3">
      <c r="A923">
        <v>1001492</v>
      </c>
      <c r="B923" t="s">
        <v>5192</v>
      </c>
      <c r="C923" t="s">
        <v>5193</v>
      </c>
      <c r="D923" t="s">
        <v>5194</v>
      </c>
      <c r="E923" t="s">
        <v>468</v>
      </c>
      <c r="F923" t="s">
        <v>5195</v>
      </c>
      <c r="G923" t="s">
        <v>5196</v>
      </c>
      <c r="H923" t="s">
        <v>4942</v>
      </c>
      <c r="I923" s="23">
        <v>27.7944</v>
      </c>
      <c r="J923" s="23">
        <v>-82.403599999999997</v>
      </c>
      <c r="K923">
        <v>221112</v>
      </c>
      <c r="L923" t="s">
        <v>30</v>
      </c>
      <c r="M923" t="s">
        <v>336</v>
      </c>
      <c r="N923" s="49">
        <v>2872447.98</v>
      </c>
      <c r="O923" s="49">
        <v>4763814.7300000004</v>
      </c>
      <c r="P923" s="49">
        <v>5898779.7000000002</v>
      </c>
      <c r="Q923" s="49">
        <v>7650479.8300000001</v>
      </c>
      <c r="R923" s="49">
        <v>8959076.5700000003</v>
      </c>
      <c r="S923" s="49">
        <v>10555961.699999999</v>
      </c>
      <c r="T923" s="49">
        <v>10032730.318</v>
      </c>
      <c r="U923" s="49">
        <v>10375169.782</v>
      </c>
      <c r="V923" s="49">
        <v>10192966.810000001</v>
      </c>
    </row>
    <row r="924" spans="1:22" x14ac:dyDescent="0.3">
      <c r="A924">
        <v>1007500</v>
      </c>
      <c r="B924" t="s">
        <v>5197</v>
      </c>
      <c r="C924" t="s">
        <v>5198</v>
      </c>
      <c r="D924" t="s">
        <v>1629</v>
      </c>
      <c r="E924" t="s">
        <v>303</v>
      </c>
      <c r="F924" t="s">
        <v>5199</v>
      </c>
      <c r="H924" t="s">
        <v>5200</v>
      </c>
      <c r="I924" s="23">
        <v>31.820599999999999</v>
      </c>
      <c r="J924" s="23">
        <v>-96.056100000000001</v>
      </c>
      <c r="K924">
        <v>221112</v>
      </c>
      <c r="L924" t="s">
        <v>335</v>
      </c>
      <c r="M924" t="s">
        <v>336</v>
      </c>
      <c r="O924" s="49">
        <v>877869.42599999998</v>
      </c>
      <c r="P924" s="49">
        <v>8322062.7640000004</v>
      </c>
      <c r="Q924" s="49">
        <v>6857758.0659999996</v>
      </c>
      <c r="R924" s="49">
        <v>8166710.8420000002</v>
      </c>
      <c r="S924" s="49">
        <v>7636095.2240000004</v>
      </c>
      <c r="T924" s="49">
        <v>8657066.0399999991</v>
      </c>
      <c r="U924" s="49">
        <v>7563033.9419999998</v>
      </c>
      <c r="V924" s="49">
        <v>8364164.892</v>
      </c>
    </row>
    <row r="925" spans="1:22" x14ac:dyDescent="0.3">
      <c r="A925">
        <v>1007930</v>
      </c>
      <c r="B925" t="s">
        <v>5201</v>
      </c>
      <c r="C925" t="s">
        <v>5202</v>
      </c>
      <c r="D925" t="s">
        <v>5203</v>
      </c>
      <c r="E925" t="s">
        <v>583</v>
      </c>
      <c r="F925" t="s">
        <v>5204</v>
      </c>
      <c r="G925" t="s">
        <v>5205</v>
      </c>
      <c r="H925" t="s">
        <v>5206</v>
      </c>
      <c r="I925" s="23">
        <v>30.6736</v>
      </c>
      <c r="J925" s="23">
        <v>-91.352500000000006</v>
      </c>
      <c r="K925">
        <v>221112</v>
      </c>
      <c r="L925" t="s">
        <v>335</v>
      </c>
      <c r="M925" t="s">
        <v>336</v>
      </c>
      <c r="N925" s="49">
        <v>88347.172000000006</v>
      </c>
      <c r="O925" s="49">
        <v>99820.428</v>
      </c>
      <c r="P925" s="49">
        <v>67390.452000000005</v>
      </c>
      <c r="Q925" s="49">
        <v>48347.372000000003</v>
      </c>
      <c r="R925" s="49">
        <v>36379.415999999997</v>
      </c>
      <c r="S925" s="49">
        <v>26085.256000000001</v>
      </c>
      <c r="T925" s="49">
        <v>21600.244999999999</v>
      </c>
      <c r="U925" s="49">
        <v>74021.823999999993</v>
      </c>
      <c r="V925" s="49">
        <v>70006.991999999998</v>
      </c>
    </row>
    <row r="926" spans="1:22" x14ac:dyDescent="0.3">
      <c r="A926">
        <v>1001016</v>
      </c>
      <c r="B926" t="s">
        <v>5207</v>
      </c>
      <c r="C926" t="s">
        <v>5208</v>
      </c>
      <c r="D926" t="s">
        <v>5209</v>
      </c>
      <c r="E926" t="s">
        <v>583</v>
      </c>
      <c r="F926" t="s">
        <v>5210</v>
      </c>
      <c r="G926" t="s">
        <v>5211</v>
      </c>
      <c r="H926" t="s">
        <v>5206</v>
      </c>
      <c r="I926" s="23">
        <v>30.726099999999999</v>
      </c>
      <c r="J926" s="23">
        <v>-91.366900000000001</v>
      </c>
      <c r="K926">
        <v>221112</v>
      </c>
      <c r="L926" t="s">
        <v>335</v>
      </c>
      <c r="M926" t="s">
        <v>336</v>
      </c>
      <c r="N926" s="49">
        <v>2927334.5279999999</v>
      </c>
      <c r="O926" s="49">
        <v>4773731.3039999995</v>
      </c>
      <c r="P926" s="49">
        <v>6015925.4460000005</v>
      </c>
      <c r="Q926" s="49">
        <v>5927191.79</v>
      </c>
      <c r="R926" s="49">
        <v>7081709.1279999996</v>
      </c>
      <c r="S926" s="49">
        <v>10708000.187999999</v>
      </c>
      <c r="T926" s="49">
        <v>10861384.295</v>
      </c>
      <c r="U926" s="49">
        <v>10089915.862</v>
      </c>
      <c r="V926" s="49">
        <v>12461976.859999999</v>
      </c>
    </row>
    <row r="927" spans="1:22" x14ac:dyDescent="0.3">
      <c r="A927">
        <v>1002251</v>
      </c>
      <c r="B927" t="s">
        <v>5212</v>
      </c>
      <c r="C927" t="s">
        <v>5213</v>
      </c>
      <c r="D927" t="s">
        <v>5214</v>
      </c>
      <c r="E927" t="s">
        <v>386</v>
      </c>
      <c r="F927" t="s">
        <v>5215</v>
      </c>
      <c r="G927" t="s">
        <v>5216</v>
      </c>
      <c r="H927" t="s">
        <v>2160</v>
      </c>
      <c r="I927" s="23">
        <v>31.0717</v>
      </c>
      <c r="J927" s="23">
        <v>-87.362899999999996</v>
      </c>
      <c r="K927">
        <v>211130</v>
      </c>
      <c r="L927" t="s">
        <v>326</v>
      </c>
      <c r="M927" t="s">
        <v>327</v>
      </c>
      <c r="N927" s="49">
        <v>283050.17</v>
      </c>
      <c r="O927" s="49">
        <v>301892.73800000001</v>
      </c>
      <c r="P927" s="49">
        <v>311380.78999999998</v>
      </c>
      <c r="Q927" s="49">
        <v>351222.39199999999</v>
      </c>
      <c r="R927" s="49">
        <v>416543.64600000001</v>
      </c>
      <c r="S927" s="49">
        <v>436508.59600000002</v>
      </c>
      <c r="T927" s="49">
        <v>457956.842</v>
      </c>
      <c r="U927" s="49">
        <v>404047.33399999997</v>
      </c>
      <c r="V927" s="49">
        <v>441809.674</v>
      </c>
    </row>
    <row r="928" spans="1:22" x14ac:dyDescent="0.3">
      <c r="A928">
        <v>1011077</v>
      </c>
      <c r="B928" t="s">
        <v>5217</v>
      </c>
      <c r="C928" t="s">
        <v>5218</v>
      </c>
      <c r="D928" t="s">
        <v>5219</v>
      </c>
      <c r="E928" t="s">
        <v>1487</v>
      </c>
      <c r="F928" t="s">
        <v>5220</v>
      </c>
      <c r="G928" t="s">
        <v>5221</v>
      </c>
      <c r="H928" t="s">
        <v>5222</v>
      </c>
      <c r="I928" s="23">
        <v>40.768594</v>
      </c>
      <c r="J928" s="23">
        <v>-107.763621</v>
      </c>
      <c r="K928">
        <v>486210</v>
      </c>
      <c r="L928" t="s">
        <v>1275</v>
      </c>
      <c r="M928" t="s">
        <v>102</v>
      </c>
      <c r="N928" s="49">
        <v>35361.326000000001</v>
      </c>
      <c r="P928" s="49">
        <v>13939.05</v>
      </c>
      <c r="Q928" s="49">
        <v>5507.1360000000004</v>
      </c>
      <c r="R928" s="49">
        <v>3384.79</v>
      </c>
      <c r="S928" s="49">
        <v>15977.147999999999</v>
      </c>
      <c r="T928" s="49">
        <v>28961.694</v>
      </c>
    </row>
    <row r="929" spans="1:22" x14ac:dyDescent="0.3">
      <c r="A929">
        <v>1002080</v>
      </c>
      <c r="B929" t="s">
        <v>5223</v>
      </c>
      <c r="C929" t="s">
        <v>5224</v>
      </c>
      <c r="D929" t="s">
        <v>5225</v>
      </c>
      <c r="E929" t="s">
        <v>461</v>
      </c>
      <c r="F929" t="s">
        <v>5226</v>
      </c>
      <c r="H929" t="s">
        <v>5227</v>
      </c>
      <c r="I929" s="23">
        <v>42.402299999999997</v>
      </c>
      <c r="J929" s="23">
        <v>-110.2891</v>
      </c>
      <c r="K929">
        <v>213112</v>
      </c>
      <c r="L929" t="s">
        <v>28</v>
      </c>
      <c r="M929" t="s">
        <v>102</v>
      </c>
      <c r="R929" s="49">
        <v>62118.415999999997</v>
      </c>
      <c r="S929" s="49">
        <v>62097.616000000002</v>
      </c>
      <c r="T929" s="49">
        <v>62896.76</v>
      </c>
      <c r="U929" s="49">
        <v>63316.51</v>
      </c>
      <c r="V929" s="49">
        <v>62591.360000000001</v>
      </c>
    </row>
    <row r="930" spans="1:22" x14ac:dyDescent="0.3">
      <c r="A930">
        <v>1006022</v>
      </c>
      <c r="B930" t="s">
        <v>5228</v>
      </c>
      <c r="C930" t="s">
        <v>5229</v>
      </c>
      <c r="D930" t="s">
        <v>5230</v>
      </c>
      <c r="E930" t="s">
        <v>393</v>
      </c>
      <c r="F930" t="s">
        <v>5231</v>
      </c>
      <c r="G930" t="s">
        <v>5232</v>
      </c>
      <c r="H930" t="s">
        <v>5233</v>
      </c>
      <c r="I930" s="23">
        <v>45.050595999999999</v>
      </c>
      <c r="J930" s="23">
        <v>-91.980063000000001</v>
      </c>
      <c r="K930">
        <v>325193</v>
      </c>
      <c r="L930" t="s">
        <v>2050</v>
      </c>
      <c r="M930" t="s">
        <v>2051</v>
      </c>
      <c r="N930" s="49">
        <v>72915.275999999998</v>
      </c>
      <c r="O930" s="49">
        <v>83676.785999999993</v>
      </c>
      <c r="P930" s="49">
        <v>82565.34</v>
      </c>
      <c r="Q930" s="49">
        <v>81833.491999999998</v>
      </c>
      <c r="R930" s="49">
        <v>81155.796000000002</v>
      </c>
      <c r="S930" s="49">
        <v>82007.191999999995</v>
      </c>
      <c r="T930" s="49">
        <v>76158.820000000007</v>
      </c>
      <c r="U930" s="49">
        <v>72909.076000000001</v>
      </c>
      <c r="V930" s="49">
        <v>84357.131999999998</v>
      </c>
    </row>
    <row r="931" spans="1:22" x14ac:dyDescent="0.3">
      <c r="A931">
        <v>1012997</v>
      </c>
      <c r="B931"/>
      <c r="C931" t="s">
        <v>5234</v>
      </c>
      <c r="D931" t="s">
        <v>5235</v>
      </c>
      <c r="E931" t="s">
        <v>422</v>
      </c>
      <c r="F931" t="s">
        <v>5236</v>
      </c>
      <c r="G931" t="s">
        <v>5237</v>
      </c>
      <c r="I931" s="23">
        <v>35.696992700000003</v>
      </c>
      <c r="J931" s="23">
        <v>-90.037320100000002</v>
      </c>
      <c r="K931">
        <v>331110</v>
      </c>
      <c r="L931" t="s">
        <v>537</v>
      </c>
      <c r="M931" t="s">
        <v>538</v>
      </c>
      <c r="N931" s="49">
        <v>325910.37199999997</v>
      </c>
      <c r="O931" s="49">
        <v>312759.45600000001</v>
      </c>
      <c r="P931" s="49">
        <v>245214</v>
      </c>
    </row>
    <row r="932" spans="1:22" x14ac:dyDescent="0.3">
      <c r="A932">
        <v>1007166</v>
      </c>
      <c r="B932" t="s">
        <v>5238</v>
      </c>
      <c r="C932" t="s">
        <v>5239</v>
      </c>
      <c r="D932" t="s">
        <v>5240</v>
      </c>
      <c r="E932" t="s">
        <v>311</v>
      </c>
      <c r="F932" t="s">
        <v>5241</v>
      </c>
      <c r="G932" t="s">
        <v>5242</v>
      </c>
      <c r="H932" t="s">
        <v>5243</v>
      </c>
      <c r="I932" s="23">
        <v>37.420357000000003</v>
      </c>
      <c r="J932" s="23">
        <v>-87.032443000000001</v>
      </c>
      <c r="K932">
        <v>212112</v>
      </c>
      <c r="L932" t="s">
        <v>90</v>
      </c>
      <c r="M932" t="s">
        <v>315</v>
      </c>
      <c r="T932" s="49">
        <v>0</v>
      </c>
      <c r="U932" s="49">
        <v>0</v>
      </c>
      <c r="V932" s="49">
        <v>27118.75</v>
      </c>
    </row>
    <row r="933" spans="1:22" x14ac:dyDescent="0.3">
      <c r="A933">
        <v>1001587</v>
      </c>
      <c r="B933" t="s">
        <v>5244</v>
      </c>
      <c r="C933" t="s">
        <v>5245</v>
      </c>
      <c r="D933" t="s">
        <v>5246</v>
      </c>
      <c r="E933" t="s">
        <v>311</v>
      </c>
      <c r="F933" t="s">
        <v>5247</v>
      </c>
      <c r="G933" t="s">
        <v>5248</v>
      </c>
      <c r="H933" t="s">
        <v>5249</v>
      </c>
      <c r="I933" s="23">
        <v>38.170699999999997</v>
      </c>
      <c r="J933" s="23">
        <v>-82.617599999999996</v>
      </c>
      <c r="K933">
        <v>221112</v>
      </c>
      <c r="L933" t="s">
        <v>335</v>
      </c>
      <c r="M933" t="s">
        <v>336</v>
      </c>
      <c r="N933" s="49">
        <v>574459.272</v>
      </c>
      <c r="O933" s="49">
        <v>345778.76799999998</v>
      </c>
      <c r="P933" s="49">
        <v>315147.43199999997</v>
      </c>
      <c r="Q933" s="49">
        <v>288134.18</v>
      </c>
      <c r="R933" s="49">
        <v>2761479.58</v>
      </c>
      <c r="S933" s="49">
        <v>3960949.432</v>
      </c>
      <c r="T933" s="49">
        <v>2449979.3859999999</v>
      </c>
      <c r="U933" s="49">
        <v>2498766.7259999998</v>
      </c>
      <c r="V933" s="49">
        <v>5683595.9879999999</v>
      </c>
    </row>
    <row r="934" spans="1:22" x14ac:dyDescent="0.3">
      <c r="A934">
        <v>1007358</v>
      </c>
      <c r="B934" t="s">
        <v>5250</v>
      </c>
      <c r="C934" t="s">
        <v>5251</v>
      </c>
      <c r="D934" t="s">
        <v>4454</v>
      </c>
      <c r="E934" t="s">
        <v>1248</v>
      </c>
      <c r="F934" t="s">
        <v>4455</v>
      </c>
      <c r="G934" t="s">
        <v>5252</v>
      </c>
      <c r="H934" t="s">
        <v>5253</v>
      </c>
      <c r="I934" s="23">
        <v>38.344099999999997</v>
      </c>
      <c r="J934" s="23">
        <v>-82.593800000000002</v>
      </c>
      <c r="K934">
        <v>221112</v>
      </c>
      <c r="L934" t="s">
        <v>30</v>
      </c>
      <c r="M934" t="s">
        <v>336</v>
      </c>
      <c r="N934" s="49">
        <v>144614.51199999999</v>
      </c>
      <c r="O934" s="49">
        <v>94132.495999999999</v>
      </c>
      <c r="P934" s="49">
        <v>64470.559999999998</v>
      </c>
      <c r="Q934" s="49">
        <v>70482.487999999998</v>
      </c>
      <c r="R934" s="49">
        <v>92411.251999999993</v>
      </c>
      <c r="S934" s="49">
        <v>43733.036</v>
      </c>
      <c r="T934" s="49">
        <v>33435.523999999998</v>
      </c>
      <c r="U934" s="49">
        <v>24407.86</v>
      </c>
      <c r="V934" s="49">
        <v>20276.272000000001</v>
      </c>
    </row>
    <row r="935" spans="1:22" x14ac:dyDescent="0.3">
      <c r="A935">
        <v>1000604</v>
      </c>
      <c r="B935" t="s">
        <v>5254</v>
      </c>
      <c r="C935" t="s">
        <v>5255</v>
      </c>
      <c r="D935" t="s">
        <v>4102</v>
      </c>
      <c r="E935" t="s">
        <v>303</v>
      </c>
      <c r="F935" t="s">
        <v>4103</v>
      </c>
      <c r="G935" t="s">
        <v>5256</v>
      </c>
      <c r="H935" t="s">
        <v>1351</v>
      </c>
      <c r="I935" s="23">
        <v>32.273133000000001</v>
      </c>
      <c r="J935" s="23">
        <v>-101.405326</v>
      </c>
      <c r="K935">
        <v>325180</v>
      </c>
      <c r="L935" t="s">
        <v>2196</v>
      </c>
      <c r="M935" t="s">
        <v>530</v>
      </c>
      <c r="N935" s="49">
        <v>289808</v>
      </c>
      <c r="O935" s="49">
        <v>314540</v>
      </c>
      <c r="P935" s="49">
        <v>321826</v>
      </c>
      <c r="Q935" s="49">
        <v>285297</v>
      </c>
      <c r="R935" s="49">
        <v>332121.09999999998</v>
      </c>
      <c r="S935" s="49">
        <v>292172.3</v>
      </c>
      <c r="T935" s="49">
        <v>333282.44799999997</v>
      </c>
      <c r="U935" s="49">
        <v>324516</v>
      </c>
      <c r="V935" s="49">
        <v>352289.28000000003</v>
      </c>
    </row>
    <row r="936" spans="1:22" x14ac:dyDescent="0.3">
      <c r="A936">
        <v>1001027</v>
      </c>
      <c r="B936" t="s">
        <v>5257</v>
      </c>
      <c r="C936" t="s">
        <v>5258</v>
      </c>
      <c r="D936" t="s">
        <v>5259</v>
      </c>
      <c r="E936" t="s">
        <v>549</v>
      </c>
      <c r="F936" t="s">
        <v>5260</v>
      </c>
      <c r="G936" t="s">
        <v>5261</v>
      </c>
      <c r="H936" t="s">
        <v>5262</v>
      </c>
      <c r="I936" s="23">
        <v>45.304699999999997</v>
      </c>
      <c r="J936" s="23">
        <v>-96.510300000000001</v>
      </c>
      <c r="K936">
        <v>221112</v>
      </c>
      <c r="L936" t="s">
        <v>335</v>
      </c>
      <c r="M936" t="s">
        <v>336</v>
      </c>
      <c r="N936" s="49">
        <v>2834375.4079999998</v>
      </c>
      <c r="O936" s="49">
        <v>2538898.65</v>
      </c>
      <c r="P936" s="49">
        <v>2274796.2620000001</v>
      </c>
      <c r="Q936" s="49">
        <v>2256928.6320000002</v>
      </c>
      <c r="R936" s="49">
        <v>1596688.2860000001</v>
      </c>
      <c r="S936" s="49">
        <v>2882468.7239999999</v>
      </c>
      <c r="T936" s="49">
        <v>2992708.0819999999</v>
      </c>
      <c r="U936" s="49">
        <v>2899658.196</v>
      </c>
      <c r="V936" s="49">
        <v>2657594.34</v>
      </c>
    </row>
    <row r="937" spans="1:22" x14ac:dyDescent="0.3">
      <c r="A937">
        <v>1010553</v>
      </c>
      <c r="B937" t="s">
        <v>5263</v>
      </c>
      <c r="C937" t="s">
        <v>5264</v>
      </c>
      <c r="D937" t="s">
        <v>5265</v>
      </c>
      <c r="E937" t="s">
        <v>303</v>
      </c>
      <c r="F937" t="s">
        <v>5266</v>
      </c>
      <c r="H937" t="s">
        <v>5021</v>
      </c>
      <c r="I937" s="23">
        <v>32.160556</v>
      </c>
      <c r="J937" s="23">
        <v>-94.235556000000003</v>
      </c>
      <c r="K937">
        <v>486210</v>
      </c>
      <c r="L937" t="s">
        <v>28</v>
      </c>
      <c r="M937" t="s">
        <v>102</v>
      </c>
      <c r="R937" s="49">
        <v>19358.527999999998</v>
      </c>
      <c r="S937" s="49">
        <v>20612.171999999999</v>
      </c>
      <c r="T937" s="49">
        <v>18517.78</v>
      </c>
      <c r="U937" s="49">
        <v>26012.351999999999</v>
      </c>
    </row>
    <row r="938" spans="1:22" x14ac:dyDescent="0.3">
      <c r="A938">
        <v>1006218</v>
      </c>
      <c r="B938" t="s">
        <v>5267</v>
      </c>
      <c r="C938" t="s">
        <v>5268</v>
      </c>
      <c r="D938" t="s">
        <v>5269</v>
      </c>
      <c r="E938" t="s">
        <v>323</v>
      </c>
      <c r="F938" t="s">
        <v>5270</v>
      </c>
      <c r="G938" t="s">
        <v>5271</v>
      </c>
      <c r="H938" t="s">
        <v>5272</v>
      </c>
      <c r="I938" s="23">
        <v>37.038800000000002</v>
      </c>
      <c r="J938" s="23">
        <v>-120.9729</v>
      </c>
      <c r="K938">
        <v>562212</v>
      </c>
      <c r="L938" t="s">
        <v>51</v>
      </c>
      <c r="M938" t="s">
        <v>307</v>
      </c>
      <c r="N938" s="49">
        <v>33929.75</v>
      </c>
      <c r="O938" s="49">
        <v>29657.75</v>
      </c>
      <c r="P938" s="49">
        <v>26384.25</v>
      </c>
      <c r="Q938" s="49">
        <v>24785.5</v>
      </c>
      <c r="R938" s="49">
        <v>23825</v>
      </c>
      <c r="S938" s="49">
        <v>23255.75</v>
      </c>
      <c r="T938" s="49">
        <v>22600</v>
      </c>
      <c r="U938" s="49">
        <v>26632.5</v>
      </c>
      <c r="V938" s="49">
        <v>26077.499974999999</v>
      </c>
    </row>
    <row r="939" spans="1:22" x14ac:dyDescent="0.3">
      <c r="A939">
        <v>1000266</v>
      </c>
      <c r="B939" t="s">
        <v>5273</v>
      </c>
      <c r="C939" t="s">
        <v>5274</v>
      </c>
      <c r="D939" t="s">
        <v>4553</v>
      </c>
      <c r="E939" t="s">
        <v>331</v>
      </c>
      <c r="F939" t="s">
        <v>4554</v>
      </c>
      <c r="G939" t="s">
        <v>5275</v>
      </c>
      <c r="H939" t="s">
        <v>5276</v>
      </c>
      <c r="I939" s="23">
        <v>42.107300000000002</v>
      </c>
      <c r="J939" s="23">
        <v>-75.928299999999993</v>
      </c>
      <c r="K939">
        <v>221112</v>
      </c>
      <c r="L939" t="s">
        <v>30</v>
      </c>
      <c r="M939" t="s">
        <v>336</v>
      </c>
      <c r="R939" s="49">
        <v>18212.031999999999</v>
      </c>
      <c r="S939" s="49">
        <v>313.548</v>
      </c>
      <c r="T939" s="49">
        <v>0</v>
      </c>
      <c r="U939" s="49">
        <v>0</v>
      </c>
      <c r="V939" s="49">
        <v>1557.2439999999999</v>
      </c>
    </row>
    <row r="940" spans="1:22" x14ac:dyDescent="0.3">
      <c r="A940">
        <v>1000259</v>
      </c>
      <c r="B940" t="s">
        <v>5277</v>
      </c>
      <c r="C940" t="s">
        <v>5278</v>
      </c>
      <c r="D940" t="s">
        <v>5279</v>
      </c>
      <c r="E940" t="s">
        <v>793</v>
      </c>
      <c r="F940" t="s">
        <v>5280</v>
      </c>
      <c r="G940" t="s">
        <v>5281</v>
      </c>
      <c r="H940" t="s">
        <v>5282</v>
      </c>
      <c r="I940" s="23">
        <v>38.2667</v>
      </c>
      <c r="J940" s="23">
        <v>-77.314700000000002</v>
      </c>
      <c r="K940">
        <v>221112</v>
      </c>
      <c r="L940" t="s">
        <v>335</v>
      </c>
      <c r="M940" t="s">
        <v>336</v>
      </c>
      <c r="N940" s="49">
        <v>69984.516000000003</v>
      </c>
      <c r="O940" s="49">
        <v>562956.12600000005</v>
      </c>
      <c r="P940" s="49">
        <v>467564.18800000002</v>
      </c>
      <c r="Q940" s="49">
        <v>451917.19</v>
      </c>
      <c r="R940" s="49">
        <v>549487.56200000003</v>
      </c>
      <c r="S940" s="49">
        <v>823921.13399999996</v>
      </c>
      <c r="T940" s="49">
        <v>598494.60199999996</v>
      </c>
      <c r="U940" s="49">
        <v>412908.462</v>
      </c>
      <c r="V940" s="49">
        <v>488461.67599999998</v>
      </c>
    </row>
    <row r="941" spans="1:22" x14ac:dyDescent="0.3">
      <c r="A941">
        <v>1004591</v>
      </c>
      <c r="B941" t="s">
        <v>5283</v>
      </c>
      <c r="C941" t="s">
        <v>5284</v>
      </c>
      <c r="D941" t="s">
        <v>5285</v>
      </c>
      <c r="E941" t="s">
        <v>461</v>
      </c>
      <c r="F941" t="s">
        <v>5286</v>
      </c>
      <c r="H941" t="s">
        <v>5227</v>
      </c>
      <c r="I941" s="23">
        <v>42.283299999999997</v>
      </c>
      <c r="J941" s="23">
        <v>-110.02379999999999</v>
      </c>
      <c r="K941">
        <v>211111</v>
      </c>
      <c r="L941" t="s">
        <v>28</v>
      </c>
      <c r="M941" t="s">
        <v>102</v>
      </c>
      <c r="R941" s="49">
        <v>70543.884000000005</v>
      </c>
      <c r="S941" s="49">
        <v>76193.712</v>
      </c>
      <c r="T941" s="49">
        <v>75485.868000000002</v>
      </c>
      <c r="U941" s="49">
        <v>94158.195999999996</v>
      </c>
      <c r="V941" s="49">
        <v>117004.458</v>
      </c>
    </row>
    <row r="942" spans="1:22" x14ac:dyDescent="0.3">
      <c r="A942">
        <v>1013620</v>
      </c>
      <c r="B942" t="s">
        <v>5287</v>
      </c>
      <c r="C942" t="s">
        <v>5288</v>
      </c>
      <c r="D942" t="s">
        <v>5289</v>
      </c>
      <c r="E942" t="s">
        <v>447</v>
      </c>
      <c r="F942" t="s">
        <v>5290</v>
      </c>
      <c r="G942" t="s">
        <v>5291</v>
      </c>
      <c r="H942" t="s">
        <v>5018</v>
      </c>
      <c r="I942" s="23">
        <v>40.266680000000001</v>
      </c>
      <c r="J942" s="23">
        <v>-75.796400000000006</v>
      </c>
      <c r="K942">
        <v>221112</v>
      </c>
      <c r="L942" t="s">
        <v>335</v>
      </c>
      <c r="M942" t="s">
        <v>336</v>
      </c>
      <c r="N942" s="49">
        <v>807101.75199999998</v>
      </c>
    </row>
    <row r="943" spans="1:22" x14ac:dyDescent="0.3">
      <c r="A943">
        <v>1001742</v>
      </c>
      <c r="B943" t="s">
        <v>5292</v>
      </c>
      <c r="C943" t="s">
        <v>5293</v>
      </c>
      <c r="D943" t="s">
        <v>460</v>
      </c>
      <c r="E943" t="s">
        <v>461</v>
      </c>
      <c r="F943" t="s">
        <v>462</v>
      </c>
      <c r="H943" t="s">
        <v>464</v>
      </c>
      <c r="I943" s="23">
        <v>44.168156573519397</v>
      </c>
      <c r="J943" s="23">
        <v>-105.842491302271</v>
      </c>
      <c r="K943">
        <v>211130</v>
      </c>
      <c r="L943" t="s">
        <v>368</v>
      </c>
      <c r="M943" t="s">
        <v>102</v>
      </c>
      <c r="O943" s="49">
        <v>157465.99</v>
      </c>
      <c r="P943" s="49">
        <v>89798.763999999996</v>
      </c>
      <c r="Q943" s="49">
        <v>160317.07199999999</v>
      </c>
      <c r="R943" s="49">
        <v>329160.83</v>
      </c>
      <c r="S943" s="49">
        <v>422207.36599999998</v>
      </c>
      <c r="T943" s="49">
        <v>503538.26199999999</v>
      </c>
      <c r="U943" s="49">
        <v>543159.56799999997</v>
      </c>
      <c r="V943" s="49">
        <v>574750.4</v>
      </c>
    </row>
    <row r="944" spans="1:22" x14ac:dyDescent="0.3">
      <c r="A944">
        <v>1000689</v>
      </c>
      <c r="B944" t="s">
        <v>5294</v>
      </c>
      <c r="C944" t="s">
        <v>5295</v>
      </c>
      <c r="D944" t="s">
        <v>4683</v>
      </c>
      <c r="E944" t="s">
        <v>380</v>
      </c>
      <c r="F944" t="s">
        <v>4684</v>
      </c>
      <c r="G944" t="s">
        <v>5296</v>
      </c>
      <c r="H944" t="s">
        <v>5297</v>
      </c>
      <c r="I944" s="23">
        <v>44.8108</v>
      </c>
      <c r="J944" s="23">
        <v>-93.250100000000003</v>
      </c>
      <c r="K944">
        <v>221112</v>
      </c>
      <c r="L944" t="s">
        <v>335</v>
      </c>
      <c r="M944" t="s">
        <v>336</v>
      </c>
      <c r="N944" s="49">
        <v>801690.88</v>
      </c>
      <c r="O944" s="49">
        <v>440183.32</v>
      </c>
      <c r="P944" s="49">
        <v>293623.61200000002</v>
      </c>
      <c r="Q944" s="49">
        <v>483164.06</v>
      </c>
      <c r="R944" s="49">
        <v>772698.57</v>
      </c>
      <c r="S944" s="49">
        <v>1750229.554</v>
      </c>
      <c r="T944" s="49">
        <v>1522773.1640000001</v>
      </c>
      <c r="U944" s="49">
        <v>1440256.11</v>
      </c>
      <c r="V944" s="49">
        <v>1545780.304</v>
      </c>
    </row>
    <row r="945" spans="1:22" x14ac:dyDescent="0.3">
      <c r="A945">
        <v>1010194</v>
      </c>
      <c r="B945" t="s">
        <v>5298</v>
      </c>
      <c r="C945" t="s">
        <v>5299</v>
      </c>
      <c r="D945" t="s">
        <v>5300</v>
      </c>
      <c r="E945" t="s">
        <v>303</v>
      </c>
      <c r="F945" t="s">
        <v>5301</v>
      </c>
      <c r="G945" t="s">
        <v>5302</v>
      </c>
      <c r="H945" t="s">
        <v>5303</v>
      </c>
      <c r="I945" s="23">
        <v>29.118648</v>
      </c>
      <c r="J945" s="23">
        <v>-97.399968999999999</v>
      </c>
      <c r="K945">
        <v>211111</v>
      </c>
      <c r="L945" t="s">
        <v>28</v>
      </c>
      <c r="M945" t="s">
        <v>102</v>
      </c>
      <c r="R945" s="49">
        <v>90130.86</v>
      </c>
      <c r="S945" s="49">
        <v>65227.904000000002</v>
      </c>
      <c r="T945" s="49">
        <v>67295.354000000007</v>
      </c>
      <c r="U945" s="49">
        <v>70085.187999999995</v>
      </c>
      <c r="V945" s="49">
        <v>27423.133999999998</v>
      </c>
    </row>
    <row r="946" spans="1:22" x14ac:dyDescent="0.3">
      <c r="A946">
        <v>1011525</v>
      </c>
      <c r="B946" t="s">
        <v>5304</v>
      </c>
      <c r="C946" t="s">
        <v>5305</v>
      </c>
      <c r="D946" t="s">
        <v>5306</v>
      </c>
      <c r="E946" t="s">
        <v>303</v>
      </c>
      <c r="F946" t="s">
        <v>5301</v>
      </c>
      <c r="G946" t="s">
        <v>5307</v>
      </c>
      <c r="H946" t="s">
        <v>3424</v>
      </c>
      <c r="I946" s="23">
        <v>29.267499999999998</v>
      </c>
      <c r="J946" s="23">
        <v>-97.392290000000003</v>
      </c>
      <c r="K946">
        <v>211111</v>
      </c>
      <c r="L946" t="s">
        <v>28</v>
      </c>
      <c r="M946" t="s">
        <v>102</v>
      </c>
      <c r="R946" s="49">
        <v>55037.692000000003</v>
      </c>
    </row>
    <row r="947" spans="1:22" x14ac:dyDescent="0.3">
      <c r="A947">
        <v>1006869</v>
      </c>
      <c r="B947" t="s">
        <v>5308</v>
      </c>
      <c r="C947" t="s">
        <v>5309</v>
      </c>
      <c r="D947" t="s">
        <v>1919</v>
      </c>
      <c r="E947" t="s">
        <v>1920</v>
      </c>
      <c r="F947" t="s">
        <v>5310</v>
      </c>
      <c r="H947" t="s">
        <v>1559</v>
      </c>
      <c r="I947" s="23">
        <v>36.223139000000003</v>
      </c>
      <c r="J947" s="23">
        <v>-114.881032</v>
      </c>
      <c r="K947">
        <v>221112</v>
      </c>
      <c r="L947" t="s">
        <v>28</v>
      </c>
      <c r="M947" t="s">
        <v>336</v>
      </c>
      <c r="N947" s="49">
        <v>351027.82799999998</v>
      </c>
      <c r="O947" s="49">
        <v>357028.85600000003</v>
      </c>
      <c r="P947" s="49">
        <v>357414.45600000001</v>
      </c>
      <c r="Q947" s="49">
        <v>366848.56800000003</v>
      </c>
      <c r="R947" s="49">
        <v>365220.076</v>
      </c>
      <c r="S947" s="49">
        <v>365216.22399999999</v>
      </c>
      <c r="T947" s="49">
        <v>342147.31199999998</v>
      </c>
      <c r="U947" s="49">
        <v>364916.37599999999</v>
      </c>
      <c r="V947" s="49">
        <v>357695.95199999999</v>
      </c>
    </row>
    <row r="948" spans="1:22" x14ac:dyDescent="0.3">
      <c r="A948">
        <v>1000489</v>
      </c>
      <c r="B948" t="s">
        <v>5311</v>
      </c>
      <c r="C948" t="s">
        <v>5312</v>
      </c>
      <c r="D948" t="s">
        <v>5313</v>
      </c>
      <c r="E948" t="s">
        <v>1902</v>
      </c>
      <c r="F948" t="s">
        <v>5314</v>
      </c>
      <c r="G948" t="s">
        <v>5315</v>
      </c>
      <c r="H948" t="s">
        <v>5316</v>
      </c>
      <c r="I948" s="23">
        <v>35.036099999999998</v>
      </c>
      <c r="J948" s="23">
        <v>-114.15940000000001</v>
      </c>
      <c r="K948">
        <v>221112</v>
      </c>
      <c r="L948" t="s">
        <v>30</v>
      </c>
      <c r="M948" t="s">
        <v>336</v>
      </c>
      <c r="N948" s="49">
        <v>54357.447999999997</v>
      </c>
      <c r="O948" s="49">
        <v>43634.487999999998</v>
      </c>
      <c r="P948" s="49">
        <v>30089.887999999999</v>
      </c>
      <c r="Q948" s="49">
        <v>31913.531999999999</v>
      </c>
      <c r="R948" s="49">
        <v>26720.552</v>
      </c>
      <c r="S948" s="49">
        <v>27729.248</v>
      </c>
      <c r="T948" s="49">
        <v>27539.748</v>
      </c>
      <c r="U948" s="49">
        <v>40298.851999999999</v>
      </c>
      <c r="V948" s="49">
        <v>11462.808000000001</v>
      </c>
    </row>
    <row r="949" spans="1:22" x14ac:dyDescent="0.3">
      <c r="A949">
        <v>1013774</v>
      </c>
      <c r="B949" t="s">
        <v>5317</v>
      </c>
      <c r="C949" t="s">
        <v>5318</v>
      </c>
      <c r="D949" t="s">
        <v>3715</v>
      </c>
      <c r="E949" t="s">
        <v>339</v>
      </c>
      <c r="F949" t="s">
        <v>3722</v>
      </c>
      <c r="G949" t="s">
        <v>5319</v>
      </c>
      <c r="H949" t="s">
        <v>2171</v>
      </c>
      <c r="I949" s="23">
        <v>32.265179000000003</v>
      </c>
      <c r="J949" s="23">
        <v>-104.126166</v>
      </c>
      <c r="K949">
        <v>211130</v>
      </c>
      <c r="L949" t="s">
        <v>368</v>
      </c>
      <c r="M949" t="s">
        <v>102</v>
      </c>
      <c r="N949" s="49">
        <v>74262.134000000005</v>
      </c>
    </row>
    <row r="950" spans="1:22" x14ac:dyDescent="0.3">
      <c r="A950">
        <v>1010280</v>
      </c>
      <c r="B950" t="s">
        <v>5320</v>
      </c>
      <c r="C950" t="s">
        <v>5321</v>
      </c>
      <c r="D950" t="s">
        <v>5322</v>
      </c>
      <c r="E950" t="s">
        <v>1248</v>
      </c>
      <c r="F950" t="s">
        <v>5323</v>
      </c>
      <c r="G950" t="s">
        <v>5324</v>
      </c>
      <c r="H950" t="s">
        <v>4891</v>
      </c>
      <c r="I950" s="23">
        <v>37.831780000000002</v>
      </c>
      <c r="J950" s="23">
        <v>-81.669252999999998</v>
      </c>
      <c r="K950">
        <v>212112</v>
      </c>
      <c r="L950" t="s">
        <v>90</v>
      </c>
      <c r="M950" t="s">
        <v>315</v>
      </c>
      <c r="Q950" s="49">
        <v>48896</v>
      </c>
      <c r="R950" s="49">
        <v>115141.5</v>
      </c>
      <c r="S950" s="49">
        <v>120307.5</v>
      </c>
      <c r="T950" s="49">
        <v>117025</v>
      </c>
      <c r="U950" s="49">
        <v>93023.75</v>
      </c>
      <c r="V950" s="49">
        <v>114053</v>
      </c>
    </row>
    <row r="951" spans="1:22" x14ac:dyDescent="0.3">
      <c r="A951">
        <v>1004232</v>
      </c>
      <c r="B951" t="s">
        <v>5325</v>
      </c>
      <c r="C951" t="s">
        <v>5326</v>
      </c>
      <c r="D951" t="s">
        <v>1780</v>
      </c>
      <c r="E951" t="s">
        <v>954</v>
      </c>
      <c r="F951" t="s">
        <v>5327</v>
      </c>
      <c r="G951" t="s">
        <v>5328</v>
      </c>
      <c r="H951" t="s">
        <v>5329</v>
      </c>
      <c r="I951" s="23">
        <v>34.917180000000002</v>
      </c>
      <c r="J951" s="23">
        <v>-82.485259999999997</v>
      </c>
      <c r="K951">
        <v>562212</v>
      </c>
      <c r="L951" t="s">
        <v>51</v>
      </c>
      <c r="M951" t="s">
        <v>307</v>
      </c>
      <c r="S951" s="49">
        <v>11994.5</v>
      </c>
      <c r="T951" s="49">
        <v>12111.5</v>
      </c>
      <c r="U951" s="49">
        <v>15476.75</v>
      </c>
      <c r="V951" s="49">
        <v>13836</v>
      </c>
    </row>
    <row r="952" spans="1:22" x14ac:dyDescent="0.3">
      <c r="A952">
        <v>1005822</v>
      </c>
      <c r="B952" t="s">
        <v>5330</v>
      </c>
      <c r="C952" t="s">
        <v>5331</v>
      </c>
      <c r="D952" t="s">
        <v>939</v>
      </c>
      <c r="E952" t="s">
        <v>303</v>
      </c>
      <c r="F952" t="s">
        <v>940</v>
      </c>
      <c r="G952" t="s">
        <v>5332</v>
      </c>
      <c r="H952" t="s">
        <v>5333</v>
      </c>
      <c r="I952" s="23">
        <v>35.695700000000002</v>
      </c>
      <c r="J952" s="23">
        <v>-101.36</v>
      </c>
      <c r="K952">
        <v>221112</v>
      </c>
      <c r="L952" t="s">
        <v>30</v>
      </c>
      <c r="M952" t="s">
        <v>336</v>
      </c>
      <c r="N952" s="49">
        <v>980107.1</v>
      </c>
      <c r="O952" s="49">
        <v>1075974.8400000001</v>
      </c>
      <c r="P952" s="49">
        <v>1163130.524</v>
      </c>
      <c r="Q952" s="49">
        <v>1159272.936</v>
      </c>
      <c r="R952" s="49">
        <v>1141849.2</v>
      </c>
      <c r="S952" s="49">
        <v>1110294.76</v>
      </c>
      <c r="T952" s="49">
        <v>1098958.7</v>
      </c>
      <c r="U952" s="49">
        <v>1049300.28</v>
      </c>
      <c r="V952" s="49">
        <v>1088464.3160000001</v>
      </c>
    </row>
    <row r="953" spans="1:22" x14ac:dyDescent="0.3">
      <c r="A953">
        <v>1004551</v>
      </c>
      <c r="B953" t="s">
        <v>5334</v>
      </c>
      <c r="C953" t="s">
        <v>5335</v>
      </c>
      <c r="D953" t="s">
        <v>5336</v>
      </c>
      <c r="E953" t="s">
        <v>461</v>
      </c>
      <c r="F953" t="s">
        <v>5337</v>
      </c>
      <c r="H953" t="s">
        <v>5338</v>
      </c>
      <c r="I953" s="23">
        <v>41.554684000000002</v>
      </c>
      <c r="J953" s="23">
        <v>-110.04886500000001</v>
      </c>
      <c r="K953">
        <v>211130</v>
      </c>
      <c r="L953" t="s">
        <v>326</v>
      </c>
      <c r="M953" t="s">
        <v>327</v>
      </c>
      <c r="N953" s="49">
        <v>118065.624</v>
      </c>
      <c r="O953" s="49">
        <v>114878.98</v>
      </c>
      <c r="P953" s="49">
        <v>128279.32399999999</v>
      </c>
      <c r="Q953" s="49">
        <v>128138.82399999999</v>
      </c>
      <c r="R953" s="49">
        <v>144805.364</v>
      </c>
      <c r="S953" s="49">
        <v>143443.43</v>
      </c>
      <c r="T953" s="49">
        <v>147135.11199999999</v>
      </c>
      <c r="U953" s="49">
        <v>152008.50599999999</v>
      </c>
      <c r="V953" s="49">
        <v>127908.842</v>
      </c>
    </row>
    <row r="954" spans="1:22" x14ac:dyDescent="0.3">
      <c r="A954">
        <v>1011720</v>
      </c>
      <c r="B954" t="s">
        <v>5339</v>
      </c>
      <c r="C954" t="s">
        <v>5340</v>
      </c>
      <c r="D954" t="s">
        <v>5341</v>
      </c>
      <c r="E954" t="s">
        <v>1248</v>
      </c>
      <c r="F954" t="s">
        <v>5342</v>
      </c>
      <c r="G954" t="s">
        <v>5343</v>
      </c>
      <c r="H954" t="s">
        <v>5344</v>
      </c>
      <c r="I954" s="23">
        <v>39.719228999999999</v>
      </c>
      <c r="J954" s="23">
        <v>-80.223848000000004</v>
      </c>
      <c r="K954">
        <v>486210</v>
      </c>
      <c r="L954" t="s">
        <v>1275</v>
      </c>
      <c r="M954" t="s">
        <v>102</v>
      </c>
      <c r="N954" s="49">
        <v>16793.258000000002</v>
      </c>
      <c r="O954" s="49">
        <v>31457.364000000001</v>
      </c>
      <c r="P954" s="49">
        <v>31132.75</v>
      </c>
      <c r="Q954" s="49">
        <v>28385.258000000002</v>
      </c>
      <c r="R954" s="49">
        <v>42736.245999999999</v>
      </c>
      <c r="S954" s="49">
        <v>30598.187999999998</v>
      </c>
    </row>
    <row r="955" spans="1:22" x14ac:dyDescent="0.3">
      <c r="A955">
        <v>1008245</v>
      </c>
      <c r="B955"/>
      <c r="C955" t="s">
        <v>5345</v>
      </c>
      <c r="D955" t="s">
        <v>5346</v>
      </c>
      <c r="E955" t="s">
        <v>303</v>
      </c>
      <c r="F955" t="s">
        <v>5347</v>
      </c>
      <c r="G955" t="s">
        <v>5348</v>
      </c>
      <c r="I955" s="23"/>
      <c r="J955" s="23"/>
      <c r="K955">
        <v>486210</v>
      </c>
      <c r="L955" t="s">
        <v>1275</v>
      </c>
      <c r="M955" t="s">
        <v>102</v>
      </c>
      <c r="N955" s="49">
        <v>31625.637999999999</v>
      </c>
    </row>
    <row r="956" spans="1:22" x14ac:dyDescent="0.3">
      <c r="A956">
        <v>1004435</v>
      </c>
      <c r="B956" t="s">
        <v>5349</v>
      </c>
      <c r="C956" t="s">
        <v>5350</v>
      </c>
      <c r="D956" t="s">
        <v>5351</v>
      </c>
      <c r="E956" t="s">
        <v>303</v>
      </c>
      <c r="F956" t="s">
        <v>5352</v>
      </c>
      <c r="H956" t="s">
        <v>3255</v>
      </c>
      <c r="I956" s="23">
        <v>32.409166659999997</v>
      </c>
      <c r="J956" s="23">
        <v>-94.425833330000003</v>
      </c>
      <c r="K956">
        <v>486210</v>
      </c>
      <c r="L956" t="s">
        <v>28</v>
      </c>
      <c r="M956" t="s">
        <v>102</v>
      </c>
      <c r="R956" s="49">
        <v>12597.652</v>
      </c>
      <c r="S956" s="49">
        <v>11727.255999999999</v>
      </c>
      <c r="T956" s="49">
        <v>12625.252</v>
      </c>
      <c r="U956" s="49">
        <v>19887.074000000001</v>
      </c>
      <c r="V956" s="49">
        <v>21916.268</v>
      </c>
    </row>
    <row r="957" spans="1:22" x14ac:dyDescent="0.3">
      <c r="A957">
        <v>1011455</v>
      </c>
      <c r="B957" t="s">
        <v>5353</v>
      </c>
      <c r="C957" t="s">
        <v>5354</v>
      </c>
      <c r="D957" t="s">
        <v>5355</v>
      </c>
      <c r="E957" t="s">
        <v>303</v>
      </c>
      <c r="F957" t="s">
        <v>5356</v>
      </c>
      <c r="G957" t="s">
        <v>5357</v>
      </c>
      <c r="H957" t="s">
        <v>5358</v>
      </c>
      <c r="I957" s="23">
        <v>33.599578000000001</v>
      </c>
      <c r="J957" s="23">
        <v>-95.33954</v>
      </c>
      <c r="K957">
        <v>562212</v>
      </c>
      <c r="L957" t="s">
        <v>51</v>
      </c>
      <c r="M957" t="s">
        <v>307</v>
      </c>
      <c r="N957" s="49">
        <v>51844</v>
      </c>
      <c r="O957" s="49">
        <v>74393</v>
      </c>
      <c r="P957" s="49">
        <v>51473.25</v>
      </c>
      <c r="Q957" s="49">
        <v>41090</v>
      </c>
      <c r="R957" s="49">
        <v>36920.25</v>
      </c>
      <c r="S957" s="49">
        <v>26362.75</v>
      </c>
    </row>
    <row r="958" spans="1:22" x14ac:dyDescent="0.3">
      <c r="A958">
        <v>1000979</v>
      </c>
      <c r="B958" t="s">
        <v>5359</v>
      </c>
      <c r="C958" t="s">
        <v>5360</v>
      </c>
      <c r="D958" t="s">
        <v>5361</v>
      </c>
      <c r="E958" t="s">
        <v>393</v>
      </c>
      <c r="F958" t="s">
        <v>5362</v>
      </c>
      <c r="G958" t="s">
        <v>5363</v>
      </c>
      <c r="H958" t="s">
        <v>5364</v>
      </c>
      <c r="I958" s="23">
        <v>43.0792</v>
      </c>
      <c r="J958" s="23">
        <v>-89.373900000000006</v>
      </c>
      <c r="K958">
        <v>221112</v>
      </c>
      <c r="L958" t="s">
        <v>335</v>
      </c>
      <c r="M958" t="s">
        <v>336</v>
      </c>
      <c r="N958" s="49">
        <v>41277.599999999999</v>
      </c>
      <c r="O958" s="49">
        <v>24529.360000000001</v>
      </c>
      <c r="P958" s="49">
        <v>19514.828000000001</v>
      </c>
      <c r="Q958" s="49">
        <v>73586.028000000006</v>
      </c>
      <c r="R958" s="49">
        <v>42612.144</v>
      </c>
      <c r="S958" s="49">
        <v>6869.8760000000002</v>
      </c>
      <c r="T958" s="49">
        <v>15154.343999999999</v>
      </c>
      <c r="U958" s="49">
        <v>40696.1</v>
      </c>
      <c r="V958" s="49">
        <v>27026.103999999999</v>
      </c>
    </row>
    <row r="959" spans="1:22" x14ac:dyDescent="0.3">
      <c r="A959">
        <v>1008990</v>
      </c>
      <c r="B959" t="s">
        <v>5365</v>
      </c>
      <c r="C959" t="s">
        <v>5366</v>
      </c>
      <c r="D959" t="s">
        <v>310</v>
      </c>
      <c r="E959" t="s">
        <v>311</v>
      </c>
      <c r="F959" t="s">
        <v>318</v>
      </c>
      <c r="G959" t="s">
        <v>5367</v>
      </c>
      <c r="H959" t="s">
        <v>314</v>
      </c>
      <c r="I959" s="23">
        <v>37.274127</v>
      </c>
      <c r="J959" s="23">
        <v>-83.239034000000004</v>
      </c>
      <c r="K959">
        <v>212112</v>
      </c>
      <c r="L959" t="s">
        <v>90</v>
      </c>
      <c r="M959" t="s">
        <v>315</v>
      </c>
      <c r="R959" s="49">
        <v>17590</v>
      </c>
      <c r="S959" s="49">
        <v>32572.5</v>
      </c>
      <c r="T959" s="49">
        <v>29817.5</v>
      </c>
      <c r="U959" s="49">
        <v>16265.25</v>
      </c>
      <c r="V959" s="49">
        <v>42051</v>
      </c>
    </row>
    <row r="960" spans="1:22" x14ac:dyDescent="0.3">
      <c r="A960">
        <v>1001687</v>
      </c>
      <c r="B960" t="s">
        <v>5365</v>
      </c>
      <c r="C960" t="s">
        <v>5368</v>
      </c>
      <c r="D960" t="s">
        <v>310</v>
      </c>
      <c r="E960" t="s">
        <v>311</v>
      </c>
      <c r="F960" t="s">
        <v>318</v>
      </c>
      <c r="G960" t="s">
        <v>5367</v>
      </c>
      <c r="H960" t="s">
        <v>314</v>
      </c>
      <c r="I960" s="23">
        <v>37.274127</v>
      </c>
      <c r="J960" s="23">
        <v>-83.239034000000004</v>
      </c>
      <c r="K960">
        <v>212112</v>
      </c>
      <c r="L960" t="s">
        <v>90</v>
      </c>
      <c r="M960" t="s">
        <v>315</v>
      </c>
      <c r="N960" s="49">
        <v>27813.25</v>
      </c>
      <c r="O960" s="49">
        <v>31782.5</v>
      </c>
      <c r="P960" s="49">
        <v>31782.5</v>
      </c>
      <c r="Q960" s="49">
        <v>23805</v>
      </c>
      <c r="R960" s="49">
        <v>12220</v>
      </c>
      <c r="S960" s="49">
        <v>11332.5</v>
      </c>
      <c r="T960" s="49">
        <v>27632.5</v>
      </c>
      <c r="U960" s="49">
        <v>19026.25</v>
      </c>
      <c r="V960" s="49">
        <v>13798</v>
      </c>
    </row>
    <row r="961" spans="1:22" x14ac:dyDescent="0.3">
      <c r="A961">
        <v>1000424</v>
      </c>
      <c r="B961" t="s">
        <v>5369</v>
      </c>
      <c r="C961" t="s">
        <v>5370</v>
      </c>
      <c r="D961" t="s">
        <v>3071</v>
      </c>
      <c r="E961" t="s">
        <v>380</v>
      </c>
      <c r="F961" t="s">
        <v>3072</v>
      </c>
      <c r="G961" t="s">
        <v>5371</v>
      </c>
      <c r="H961" t="s">
        <v>2904</v>
      </c>
      <c r="I961" s="23">
        <v>44.785499999999999</v>
      </c>
      <c r="J961" s="23">
        <v>-93.4315</v>
      </c>
      <c r="K961">
        <v>221112</v>
      </c>
      <c r="L961" t="s">
        <v>335</v>
      </c>
      <c r="M961" t="s">
        <v>336</v>
      </c>
      <c r="N961" s="49">
        <v>43321.156000000003</v>
      </c>
      <c r="O961" s="49">
        <v>70723.12</v>
      </c>
      <c r="P961" s="49">
        <v>55000.976000000002</v>
      </c>
      <c r="Q961" s="49">
        <v>128137.288</v>
      </c>
      <c r="R961" s="49">
        <v>48363.298000000003</v>
      </c>
      <c r="S961" s="49">
        <v>26173.173999999999</v>
      </c>
      <c r="T961" s="49">
        <v>70491.563999999998</v>
      </c>
      <c r="U961" s="49">
        <v>155280.54399999999</v>
      </c>
      <c r="V961" s="49">
        <v>61347.3</v>
      </c>
    </row>
    <row r="962" spans="1:22" x14ac:dyDescent="0.3">
      <c r="A962">
        <v>1002092</v>
      </c>
      <c r="B962" t="s">
        <v>5372</v>
      </c>
      <c r="C962" t="s">
        <v>5373</v>
      </c>
      <c r="D962" t="s">
        <v>5374</v>
      </c>
      <c r="E962" t="s">
        <v>351</v>
      </c>
      <c r="F962" t="s">
        <v>5375</v>
      </c>
      <c r="G962" t="s">
        <v>5376</v>
      </c>
      <c r="H962" t="s">
        <v>2586</v>
      </c>
      <c r="I962" s="23">
        <v>39.711328999999999</v>
      </c>
      <c r="J962" s="23">
        <v>-89.270343999999994</v>
      </c>
      <c r="K962">
        <v>486210</v>
      </c>
      <c r="L962" t="s">
        <v>1275</v>
      </c>
      <c r="M962" t="s">
        <v>102</v>
      </c>
      <c r="N962" s="49">
        <v>17188.687999999998</v>
      </c>
      <c r="O962" s="49">
        <v>23374.768</v>
      </c>
      <c r="P962" s="49">
        <v>24025.212</v>
      </c>
      <c r="Q962" s="49">
        <v>33926.423999999999</v>
      </c>
      <c r="R962" s="49">
        <v>36704.118000000002</v>
      </c>
      <c r="S962" s="49">
        <v>36669.476000000002</v>
      </c>
      <c r="T962" s="49">
        <v>63001.383999999998</v>
      </c>
      <c r="U962" s="49">
        <v>88122.05</v>
      </c>
      <c r="V962" s="49">
        <v>83191.95</v>
      </c>
    </row>
    <row r="963" spans="1:22" x14ac:dyDescent="0.3">
      <c r="A963">
        <v>1003173</v>
      </c>
      <c r="B963" t="s">
        <v>5377</v>
      </c>
      <c r="C963" t="s">
        <v>5373</v>
      </c>
      <c r="D963" t="s">
        <v>5374</v>
      </c>
      <c r="E963" t="s">
        <v>303</v>
      </c>
      <c r="F963" t="s">
        <v>5378</v>
      </c>
      <c r="H963" t="s">
        <v>5379</v>
      </c>
      <c r="I963" s="23">
        <v>32.950043999999998</v>
      </c>
      <c r="J963" s="23">
        <v>-97.378117000000003</v>
      </c>
      <c r="K963">
        <v>486210</v>
      </c>
      <c r="L963" t="s">
        <v>28</v>
      </c>
      <c r="M963" t="s">
        <v>102</v>
      </c>
      <c r="U963" s="49">
        <v>9023.9159999999993</v>
      </c>
      <c r="V963" s="49">
        <v>19633.169999999998</v>
      </c>
    </row>
    <row r="964" spans="1:22" x14ac:dyDescent="0.3">
      <c r="A964">
        <v>1013007</v>
      </c>
      <c r="B964" t="s">
        <v>5380</v>
      </c>
      <c r="C964" t="s">
        <v>5381</v>
      </c>
      <c r="D964" t="s">
        <v>5382</v>
      </c>
      <c r="E964" t="s">
        <v>1418</v>
      </c>
      <c r="F964" t="s">
        <v>5383</v>
      </c>
      <c r="G964" t="s">
        <v>5384</v>
      </c>
      <c r="H964" t="s">
        <v>2947</v>
      </c>
      <c r="I964" s="23">
        <v>35.306640999999999</v>
      </c>
      <c r="J964" s="23">
        <v>-97.759397000000007</v>
      </c>
      <c r="K964">
        <v>211130</v>
      </c>
      <c r="L964" t="s">
        <v>368</v>
      </c>
      <c r="M964" t="s">
        <v>102</v>
      </c>
      <c r="O964" s="49">
        <v>54408.201999999997</v>
      </c>
      <c r="P964" s="49">
        <v>30871.885999999999</v>
      </c>
    </row>
    <row r="965" spans="1:22" x14ac:dyDescent="0.3">
      <c r="A965">
        <v>1006372</v>
      </c>
      <c r="B965" t="s">
        <v>5385</v>
      </c>
      <c r="C965" t="s">
        <v>5386</v>
      </c>
      <c r="D965" t="s">
        <v>5387</v>
      </c>
      <c r="E965" t="s">
        <v>303</v>
      </c>
      <c r="F965" t="s">
        <v>5388</v>
      </c>
      <c r="H965" t="s">
        <v>5389</v>
      </c>
      <c r="I965" s="23">
        <v>31.459299999999999</v>
      </c>
      <c r="J965" s="23">
        <v>-96.438299999999998</v>
      </c>
      <c r="K965">
        <v>211111</v>
      </c>
      <c r="L965" t="s">
        <v>28</v>
      </c>
      <c r="M965" t="s">
        <v>102</v>
      </c>
      <c r="R965" s="49">
        <v>18187.331999999999</v>
      </c>
      <c r="S965" s="49">
        <v>15078.296</v>
      </c>
      <c r="T965" s="49">
        <v>18520.031999999999</v>
      </c>
      <c r="U965" s="49">
        <v>21458.572</v>
      </c>
      <c r="V965" s="49">
        <v>26490.756000000001</v>
      </c>
    </row>
    <row r="966" spans="1:22" x14ac:dyDescent="0.3">
      <c r="A966">
        <v>1012023</v>
      </c>
      <c r="B966" t="s">
        <v>5390</v>
      </c>
      <c r="C966" t="s">
        <v>5391</v>
      </c>
      <c r="D966" t="s">
        <v>5126</v>
      </c>
      <c r="E966" t="s">
        <v>663</v>
      </c>
      <c r="F966" t="s">
        <v>5127</v>
      </c>
      <c r="G966" t="s">
        <v>5392</v>
      </c>
      <c r="H966" t="s">
        <v>1171</v>
      </c>
      <c r="I966" s="23">
        <v>39.769404000000002</v>
      </c>
      <c r="J966" s="23">
        <v>-81.289731000000003</v>
      </c>
      <c r="K966">
        <v>211130</v>
      </c>
      <c r="L966" t="s">
        <v>368</v>
      </c>
      <c r="M966" t="s">
        <v>102</v>
      </c>
      <c r="N966" s="49">
        <v>24449.812000000002</v>
      </c>
      <c r="O966" s="49">
        <v>23684.216</v>
      </c>
      <c r="P966" s="49">
        <v>25529.306</v>
      </c>
      <c r="Q966" s="49">
        <v>26346.754000000001</v>
      </c>
      <c r="R966" s="49">
        <v>44376.046000000002</v>
      </c>
    </row>
    <row r="967" spans="1:22" x14ac:dyDescent="0.3">
      <c r="A967">
        <v>1011030</v>
      </c>
      <c r="B967" t="s">
        <v>5393</v>
      </c>
      <c r="C967" t="s">
        <v>5394</v>
      </c>
      <c r="D967" t="s">
        <v>5395</v>
      </c>
      <c r="E967" t="s">
        <v>447</v>
      </c>
      <c r="F967" t="s">
        <v>5396</v>
      </c>
      <c r="G967" t="s">
        <v>5397</v>
      </c>
      <c r="H967" t="s">
        <v>3954</v>
      </c>
      <c r="I967" s="23">
        <v>39.971862999999999</v>
      </c>
      <c r="J967" s="23">
        <v>-77.557309000000004</v>
      </c>
      <c r="K967">
        <v>221119</v>
      </c>
      <c r="L967" t="s">
        <v>28</v>
      </c>
      <c r="M967" t="s">
        <v>336</v>
      </c>
      <c r="R967" s="49">
        <v>140.93600000000001</v>
      </c>
      <c r="S967" s="49">
        <v>150.79</v>
      </c>
      <c r="T967" s="49">
        <v>298.44600000000003</v>
      </c>
    </row>
    <row r="968" spans="1:22" x14ac:dyDescent="0.3">
      <c r="A968">
        <v>1000230</v>
      </c>
      <c r="B968" t="s">
        <v>5398</v>
      </c>
      <c r="C968" t="s">
        <v>5399</v>
      </c>
      <c r="D968" t="s">
        <v>5400</v>
      </c>
      <c r="E968" t="s">
        <v>441</v>
      </c>
      <c r="F968" t="s">
        <v>5401</v>
      </c>
      <c r="G968" t="s">
        <v>5402</v>
      </c>
      <c r="H968" t="s">
        <v>5403</v>
      </c>
      <c r="I968" s="23">
        <v>35.534999999999997</v>
      </c>
      <c r="J968" s="23">
        <v>-82.841099999999997</v>
      </c>
      <c r="K968">
        <v>322110</v>
      </c>
      <c r="L968" t="s">
        <v>1172</v>
      </c>
      <c r="M968" t="s">
        <v>1173</v>
      </c>
      <c r="N968" s="49">
        <v>882938.54599999997</v>
      </c>
      <c r="O968" s="49">
        <v>963662.94400000002</v>
      </c>
      <c r="P968" s="49">
        <v>902149.81799999997</v>
      </c>
      <c r="Q968" s="49">
        <v>1176668.618</v>
      </c>
      <c r="R968" s="49">
        <v>1091221.8600000001</v>
      </c>
      <c r="S968" s="49">
        <v>1081715.2339999999</v>
      </c>
      <c r="T968" s="49">
        <v>1180676.4620000001</v>
      </c>
      <c r="U968" s="49">
        <v>1109404.1680000001</v>
      </c>
      <c r="V968" s="49">
        <v>1079632.4680000001</v>
      </c>
    </row>
    <row r="969" spans="1:22" x14ac:dyDescent="0.3">
      <c r="A969">
        <v>1004446</v>
      </c>
      <c r="B969" t="s">
        <v>5404</v>
      </c>
      <c r="C969" t="s">
        <v>5405</v>
      </c>
      <c r="D969" t="s">
        <v>5406</v>
      </c>
      <c r="E969" t="s">
        <v>793</v>
      </c>
      <c r="F969" t="s">
        <v>5407</v>
      </c>
      <c r="G969" t="s">
        <v>5408</v>
      </c>
      <c r="H969" t="s">
        <v>2702</v>
      </c>
      <c r="I969" s="23">
        <v>37.772283999999999</v>
      </c>
      <c r="J969" s="23">
        <v>-79.357729000000006</v>
      </c>
      <c r="K969">
        <v>562212</v>
      </c>
      <c r="L969" t="s">
        <v>355</v>
      </c>
      <c r="M969" t="s">
        <v>307</v>
      </c>
      <c r="N969" s="49">
        <v>36543.85</v>
      </c>
      <c r="O969" s="49">
        <v>47926.25</v>
      </c>
      <c r="P969" s="49">
        <v>47045.25</v>
      </c>
      <c r="Q969" s="49">
        <v>46243.75</v>
      </c>
      <c r="R969" s="49">
        <v>46282.5</v>
      </c>
      <c r="S969" s="49">
        <v>45508</v>
      </c>
      <c r="T969" s="49">
        <v>45050.25</v>
      </c>
      <c r="U969" s="49">
        <v>44365.5</v>
      </c>
      <c r="V969" s="49">
        <v>43859.5</v>
      </c>
    </row>
    <row r="970" spans="1:22" x14ac:dyDescent="0.3">
      <c r="A970">
        <v>1000141</v>
      </c>
      <c r="B970" t="s">
        <v>5409</v>
      </c>
      <c r="C970" t="s">
        <v>5410</v>
      </c>
      <c r="D970" t="s">
        <v>3689</v>
      </c>
      <c r="E970" t="s">
        <v>1487</v>
      </c>
      <c r="F970" t="s">
        <v>5411</v>
      </c>
      <c r="G970" t="s">
        <v>5412</v>
      </c>
      <c r="H970" t="s">
        <v>5413</v>
      </c>
      <c r="I970" s="23">
        <v>39.743600000000001</v>
      </c>
      <c r="J970" s="23">
        <v>-104.68</v>
      </c>
      <c r="K970">
        <v>221112</v>
      </c>
      <c r="L970" t="s">
        <v>335</v>
      </c>
      <c r="M970" t="s">
        <v>336</v>
      </c>
      <c r="N970" s="49">
        <v>309201.10200000001</v>
      </c>
      <c r="O970" s="49">
        <v>150881.484</v>
      </c>
      <c r="P970" s="49">
        <v>236191.22200000001</v>
      </c>
      <c r="Q970" s="49">
        <v>124508.53599999999</v>
      </c>
      <c r="R970" s="49">
        <v>266601.01</v>
      </c>
      <c r="S970" s="49">
        <v>199077.64600000001</v>
      </c>
      <c r="T970" s="49">
        <v>200219.704</v>
      </c>
      <c r="U970" s="49">
        <v>100457.526</v>
      </c>
      <c r="V970" s="49">
        <v>191911.152</v>
      </c>
    </row>
    <row r="971" spans="1:22" x14ac:dyDescent="0.3">
      <c r="A971">
        <v>1007421</v>
      </c>
      <c r="B971" t="s">
        <v>5414</v>
      </c>
      <c r="C971" t="s">
        <v>5415</v>
      </c>
      <c r="D971" t="s">
        <v>1307</v>
      </c>
      <c r="E971" t="s">
        <v>435</v>
      </c>
      <c r="F971" t="s">
        <v>1308</v>
      </c>
      <c r="G971" t="s">
        <v>5416</v>
      </c>
      <c r="H971" t="s">
        <v>5417</v>
      </c>
      <c r="I971" s="23">
        <v>39.091900000000003</v>
      </c>
      <c r="J971" s="23">
        <v>-94.326099999999997</v>
      </c>
      <c r="K971">
        <v>221112</v>
      </c>
      <c r="L971" t="s">
        <v>335</v>
      </c>
      <c r="M971" t="s">
        <v>336</v>
      </c>
      <c r="N971" s="49">
        <v>14642.392</v>
      </c>
      <c r="O971" s="49">
        <v>18456.795999999998</v>
      </c>
      <c r="P971" s="49">
        <v>6783.232</v>
      </c>
      <c r="Q971" s="49">
        <v>17965.392</v>
      </c>
      <c r="R971" s="49">
        <v>129401.164</v>
      </c>
      <c r="S971" s="49">
        <v>75723.251999999993</v>
      </c>
      <c r="T971" s="49">
        <v>139445.92000000001</v>
      </c>
      <c r="U971" s="49">
        <v>172348.35</v>
      </c>
      <c r="V971" s="49">
        <v>201119.736</v>
      </c>
    </row>
    <row r="972" spans="1:22" x14ac:dyDescent="0.3">
      <c r="A972">
        <v>1003806</v>
      </c>
      <c r="B972" t="s">
        <v>5418</v>
      </c>
      <c r="C972" t="s">
        <v>5419</v>
      </c>
      <c r="D972" t="s">
        <v>5420</v>
      </c>
      <c r="E972" t="s">
        <v>303</v>
      </c>
      <c r="F972" t="s">
        <v>5421</v>
      </c>
      <c r="G972" t="s">
        <v>5422</v>
      </c>
      <c r="H972" t="s">
        <v>935</v>
      </c>
      <c r="I972" s="23">
        <v>29.816680000000002</v>
      </c>
      <c r="J972" s="23">
        <v>-95.247370000000004</v>
      </c>
      <c r="K972">
        <v>562212</v>
      </c>
      <c r="L972" t="s">
        <v>51</v>
      </c>
      <c r="M972" t="s">
        <v>307</v>
      </c>
      <c r="Q972" s="49">
        <v>2998</v>
      </c>
      <c r="R972" s="49">
        <v>8264</v>
      </c>
      <c r="S972" s="49">
        <v>8469</v>
      </c>
      <c r="T972" s="49">
        <v>9893.5</v>
      </c>
      <c r="U972" s="49">
        <v>17743.282425000001</v>
      </c>
      <c r="V972" s="49">
        <v>18050</v>
      </c>
    </row>
    <row r="973" spans="1:22" x14ac:dyDescent="0.3">
      <c r="A973">
        <v>1001341</v>
      </c>
      <c r="B973" t="s">
        <v>5423</v>
      </c>
      <c r="C973" t="s">
        <v>5424</v>
      </c>
      <c r="D973" t="s">
        <v>3777</v>
      </c>
      <c r="E973" t="s">
        <v>311</v>
      </c>
      <c r="F973" t="s">
        <v>5425</v>
      </c>
      <c r="G973" t="s">
        <v>5426</v>
      </c>
      <c r="H973" t="s">
        <v>5427</v>
      </c>
      <c r="I973" s="23">
        <v>38.3902</v>
      </c>
      <c r="J973" s="23">
        <v>-85.413300000000007</v>
      </c>
      <c r="K973">
        <v>221112</v>
      </c>
      <c r="L973" t="s">
        <v>335</v>
      </c>
      <c r="M973" t="s">
        <v>336</v>
      </c>
      <c r="N973" s="49">
        <v>88514.724000000002</v>
      </c>
      <c r="O973" s="49">
        <v>67461.899999999994</v>
      </c>
      <c r="P973" s="49">
        <v>49661.315999999999</v>
      </c>
      <c r="Q973" s="49">
        <v>32523.58</v>
      </c>
      <c r="R973" s="49">
        <v>44862.732000000004</v>
      </c>
      <c r="S973" s="49">
        <v>0</v>
      </c>
      <c r="T973" s="49">
        <v>19.3</v>
      </c>
      <c r="U973" s="49">
        <v>33697.675999999999</v>
      </c>
      <c r="V973" s="49">
        <v>20541.376</v>
      </c>
    </row>
    <row r="974" spans="1:22" x14ac:dyDescent="0.3">
      <c r="A974">
        <v>1010152</v>
      </c>
      <c r="B974" t="s">
        <v>5428</v>
      </c>
      <c r="C974" t="s">
        <v>5429</v>
      </c>
      <c r="D974" t="s">
        <v>5430</v>
      </c>
      <c r="E974" t="s">
        <v>447</v>
      </c>
      <c r="F974" t="s">
        <v>5431</v>
      </c>
      <c r="G974" t="s">
        <v>5432</v>
      </c>
      <c r="H974" t="s">
        <v>1104</v>
      </c>
      <c r="I974" s="23">
        <v>40.805086000000003</v>
      </c>
      <c r="J974" s="23">
        <v>-80.080106000000001</v>
      </c>
      <c r="K974">
        <v>211130</v>
      </c>
      <c r="L974" t="s">
        <v>326</v>
      </c>
      <c r="M974" t="s">
        <v>327</v>
      </c>
      <c r="N974" s="49">
        <v>145050.27600000001</v>
      </c>
      <c r="O974" s="49">
        <v>141429.484</v>
      </c>
      <c r="P974" s="49">
        <v>110889.1</v>
      </c>
      <c r="Q974" s="49">
        <v>93351.71</v>
      </c>
      <c r="R974" s="49">
        <v>79782.207999999999</v>
      </c>
      <c r="S974" s="49">
        <v>81460.823999999993</v>
      </c>
      <c r="T974" s="49">
        <v>46366.374000000003</v>
      </c>
      <c r="U974" s="49">
        <v>26688.14</v>
      </c>
    </row>
    <row r="975" spans="1:22" x14ac:dyDescent="0.3">
      <c r="A975">
        <v>1000463</v>
      </c>
      <c r="B975" t="s">
        <v>5433</v>
      </c>
      <c r="C975" t="s">
        <v>5434</v>
      </c>
      <c r="D975" t="s">
        <v>1669</v>
      </c>
      <c r="E975" t="s">
        <v>339</v>
      </c>
      <c r="F975" t="s">
        <v>1670</v>
      </c>
      <c r="G975" t="s">
        <v>5435</v>
      </c>
      <c r="H975" t="s">
        <v>5436</v>
      </c>
      <c r="I975" s="23">
        <v>36.7164</v>
      </c>
      <c r="J975" s="23">
        <v>-108.2153</v>
      </c>
      <c r="K975">
        <v>221112</v>
      </c>
      <c r="L975" t="s">
        <v>30</v>
      </c>
      <c r="M975" t="s">
        <v>336</v>
      </c>
      <c r="N975" s="49">
        <v>167253.12</v>
      </c>
      <c r="O975" s="49">
        <v>166487.68400000001</v>
      </c>
      <c r="P975" s="49">
        <v>177990.24</v>
      </c>
      <c r="Q975" s="49">
        <v>175158.60399999999</v>
      </c>
      <c r="R975" s="49">
        <v>139290.484</v>
      </c>
      <c r="S975" s="49">
        <v>140752.128</v>
      </c>
      <c r="T975" s="49">
        <v>150038.84400000001</v>
      </c>
      <c r="U975" s="49">
        <v>197059.01199999999</v>
      </c>
      <c r="V975" s="49">
        <v>100715.576</v>
      </c>
    </row>
    <row r="976" spans="1:22" x14ac:dyDescent="0.3">
      <c r="A976">
        <v>1002125</v>
      </c>
      <c r="B976" t="s">
        <v>5437</v>
      </c>
      <c r="C976" t="s">
        <v>5438</v>
      </c>
      <c r="D976" t="s">
        <v>5439</v>
      </c>
      <c r="E976" t="s">
        <v>331</v>
      </c>
      <c r="F976" t="s">
        <v>5440</v>
      </c>
      <c r="G976" t="s">
        <v>5441</v>
      </c>
      <c r="H976" t="s">
        <v>4539</v>
      </c>
      <c r="I976" s="23">
        <v>40.815384600000002</v>
      </c>
      <c r="J976" s="23">
        <v>-73.211658400000005</v>
      </c>
      <c r="K976">
        <v>562212</v>
      </c>
      <c r="L976" t="s">
        <v>355</v>
      </c>
      <c r="M976" t="s">
        <v>307</v>
      </c>
      <c r="S976" s="49">
        <v>9831.25</v>
      </c>
      <c r="T976" s="49">
        <v>6479.7</v>
      </c>
      <c r="U976" s="49">
        <v>10482.35</v>
      </c>
      <c r="V976" s="49">
        <v>13453.55</v>
      </c>
    </row>
    <row r="977" spans="1:22" x14ac:dyDescent="0.3">
      <c r="A977">
        <v>1001405</v>
      </c>
      <c r="B977" t="s">
        <v>5442</v>
      </c>
      <c r="C977" t="s">
        <v>5443</v>
      </c>
      <c r="D977" t="s">
        <v>5444</v>
      </c>
      <c r="E977" t="s">
        <v>323</v>
      </c>
      <c r="F977" t="s">
        <v>5445</v>
      </c>
      <c r="G977" t="s">
        <v>5446</v>
      </c>
      <c r="H977" t="s">
        <v>5447</v>
      </c>
      <c r="I977" s="23">
        <v>33.615699999999997</v>
      </c>
      <c r="J977" s="23">
        <v>-114.6865</v>
      </c>
      <c r="K977">
        <v>221112</v>
      </c>
      <c r="L977" t="s">
        <v>30</v>
      </c>
      <c r="M977" t="s">
        <v>336</v>
      </c>
      <c r="N977" s="49">
        <v>612070.38</v>
      </c>
      <c r="O977" s="49">
        <v>1089869.06</v>
      </c>
      <c r="P977" s="49">
        <v>689357.44400000002</v>
      </c>
      <c r="Q977" s="49">
        <v>345049.67200000002</v>
      </c>
      <c r="R977" s="49">
        <v>539325.45200000005</v>
      </c>
      <c r="S977" s="49">
        <v>670970.16399999999</v>
      </c>
      <c r="T977" s="49">
        <v>724915.46400000004</v>
      </c>
      <c r="U977" s="49">
        <v>681997.424</v>
      </c>
      <c r="V977" s="49">
        <v>490516.73200000002</v>
      </c>
    </row>
    <row r="978" spans="1:22" x14ac:dyDescent="0.3">
      <c r="A978">
        <v>1007940</v>
      </c>
      <c r="B978" t="s">
        <v>5448</v>
      </c>
      <c r="C978" t="s">
        <v>5449</v>
      </c>
      <c r="D978" t="s">
        <v>5450</v>
      </c>
      <c r="E978" t="s">
        <v>2164</v>
      </c>
      <c r="F978" t="s">
        <v>5451</v>
      </c>
      <c r="G978" t="s">
        <v>5452</v>
      </c>
      <c r="H978" t="s">
        <v>5453</v>
      </c>
      <c r="I978" s="23">
        <v>45.693300000000001</v>
      </c>
      <c r="J978" s="23">
        <v>-119.8056</v>
      </c>
      <c r="K978">
        <v>221112</v>
      </c>
      <c r="L978" t="s">
        <v>335</v>
      </c>
      <c r="M978" t="s">
        <v>336</v>
      </c>
      <c r="N978" s="49">
        <v>2544637.4559999998</v>
      </c>
      <c r="O978" s="49">
        <v>1513361.9280000001</v>
      </c>
      <c r="P978" s="49">
        <v>1714374.39</v>
      </c>
      <c r="Q978" s="49">
        <v>1844126.3160000001</v>
      </c>
      <c r="R978" s="49">
        <v>2314727.878</v>
      </c>
      <c r="S978" s="49">
        <v>3073440.3339999998</v>
      </c>
      <c r="T978" s="49">
        <v>3628612.2340000002</v>
      </c>
      <c r="U978" s="49">
        <v>2511038.79</v>
      </c>
      <c r="V978" s="49">
        <v>3121097.6260000002</v>
      </c>
    </row>
    <row r="979" spans="1:22" x14ac:dyDescent="0.3">
      <c r="A979">
        <v>1002388</v>
      </c>
      <c r="B979" t="s">
        <v>5454</v>
      </c>
      <c r="C979" t="s">
        <v>5455</v>
      </c>
      <c r="D979" t="s">
        <v>5456</v>
      </c>
      <c r="E979" t="s">
        <v>583</v>
      </c>
      <c r="F979" t="s">
        <v>5457</v>
      </c>
      <c r="G979" t="s">
        <v>5458</v>
      </c>
      <c r="H979" t="s">
        <v>1343</v>
      </c>
      <c r="I979" s="23">
        <v>30.541609999999999</v>
      </c>
      <c r="J979" s="23">
        <v>-91.915729999999996</v>
      </c>
      <c r="K979">
        <v>486210</v>
      </c>
      <c r="L979" t="s">
        <v>1714</v>
      </c>
      <c r="M979" t="s">
        <v>102</v>
      </c>
      <c r="N979" s="49">
        <v>41724.21</v>
      </c>
      <c r="O979" s="49">
        <v>33348.142</v>
      </c>
      <c r="P979" s="49">
        <v>40710.311999999998</v>
      </c>
      <c r="Q979" s="49">
        <v>35438.281999999999</v>
      </c>
      <c r="R979" s="49">
        <v>39966.112000000001</v>
      </c>
      <c r="S979" s="49">
        <v>38104.415999999997</v>
      </c>
      <c r="T979" s="49">
        <v>21821.574000000001</v>
      </c>
      <c r="U979" s="49">
        <v>16432.993999999999</v>
      </c>
      <c r="V979" s="49">
        <v>28089.626</v>
      </c>
    </row>
    <row r="980" spans="1:22" x14ac:dyDescent="0.3">
      <c r="A980">
        <v>1004518</v>
      </c>
      <c r="B980" t="s">
        <v>5459</v>
      </c>
      <c r="C980" t="s">
        <v>5460</v>
      </c>
      <c r="D980" t="s">
        <v>5461</v>
      </c>
      <c r="E980" t="s">
        <v>663</v>
      </c>
      <c r="F980" t="s">
        <v>5462</v>
      </c>
      <c r="G980" t="s">
        <v>5463</v>
      </c>
      <c r="H980" t="s">
        <v>1101</v>
      </c>
      <c r="I980" s="23">
        <v>39.359499999999997</v>
      </c>
      <c r="J980" s="23">
        <v>-84.531099999999995</v>
      </c>
      <c r="K980">
        <v>562212</v>
      </c>
      <c r="L980" t="s">
        <v>51</v>
      </c>
      <c r="M980" t="s">
        <v>307</v>
      </c>
      <c r="S980" s="49">
        <v>6935</v>
      </c>
      <c r="T980" s="49">
        <v>3552.5</v>
      </c>
      <c r="U980" s="49">
        <v>9560</v>
      </c>
      <c r="V980" s="49">
        <v>8595</v>
      </c>
    </row>
    <row r="981" spans="1:22" x14ac:dyDescent="0.3">
      <c r="A981">
        <v>1000640</v>
      </c>
      <c r="B981" t="s">
        <v>5464</v>
      </c>
      <c r="C981" t="s">
        <v>5465</v>
      </c>
      <c r="D981" t="s">
        <v>5466</v>
      </c>
      <c r="E981" t="s">
        <v>946</v>
      </c>
      <c r="F981" t="s">
        <v>5467</v>
      </c>
      <c r="G981" t="s">
        <v>5468</v>
      </c>
      <c r="H981" t="s">
        <v>5469</v>
      </c>
      <c r="I981" s="23">
        <v>47.923302</v>
      </c>
      <c r="J981" s="23">
        <v>-122.273197</v>
      </c>
      <c r="K981">
        <v>336411</v>
      </c>
      <c r="L981" t="s">
        <v>28</v>
      </c>
      <c r="M981" t="s">
        <v>315</v>
      </c>
      <c r="N981" s="49">
        <v>77571.607999999993</v>
      </c>
      <c r="O981" s="49">
        <v>72308.123999999996</v>
      </c>
      <c r="P981" s="49">
        <v>80529.195999999996</v>
      </c>
      <c r="Q981" s="49">
        <v>76191.107999999993</v>
      </c>
      <c r="R981" s="49">
        <v>66275.600000000006</v>
      </c>
      <c r="S981" s="49">
        <v>73522.368000000002</v>
      </c>
      <c r="T981" s="49">
        <v>73643.471999999994</v>
      </c>
      <c r="U981" s="49">
        <v>71462.58</v>
      </c>
      <c r="V981" s="49">
        <v>70880.831999999995</v>
      </c>
    </row>
    <row r="982" spans="1:22" x14ac:dyDescent="0.3">
      <c r="A982">
        <v>1000637</v>
      </c>
      <c r="B982" t="s">
        <v>5470</v>
      </c>
      <c r="C982" t="s">
        <v>5471</v>
      </c>
      <c r="D982" t="s">
        <v>3104</v>
      </c>
      <c r="E982" t="s">
        <v>435</v>
      </c>
      <c r="F982" t="s">
        <v>5472</v>
      </c>
      <c r="G982" t="s">
        <v>5473</v>
      </c>
      <c r="H982" t="s">
        <v>762</v>
      </c>
      <c r="I982" s="23">
        <v>38.741557</v>
      </c>
      <c r="J982" s="23">
        <v>-90.341892999999999</v>
      </c>
      <c r="K982">
        <v>336411</v>
      </c>
      <c r="L982" t="s">
        <v>28</v>
      </c>
      <c r="M982" t="s">
        <v>315</v>
      </c>
      <c r="N982" s="49">
        <v>31724.98</v>
      </c>
      <c r="O982" s="49">
        <v>29524.687999999998</v>
      </c>
      <c r="P982" s="49">
        <v>25733.204000000002</v>
      </c>
      <c r="Q982" s="49">
        <v>26041.952000000001</v>
      </c>
      <c r="R982" s="49">
        <v>27218.648000000001</v>
      </c>
      <c r="S982" s="49">
        <v>30698.784</v>
      </c>
      <c r="T982" s="49">
        <v>28610.792000000001</v>
      </c>
      <c r="U982" s="49">
        <v>26121.252</v>
      </c>
      <c r="V982" s="49">
        <v>28466.491999999998</v>
      </c>
    </row>
    <row r="983" spans="1:22" x14ac:dyDescent="0.3">
      <c r="A983">
        <v>1013165</v>
      </c>
      <c r="B983" t="s">
        <v>5474</v>
      </c>
      <c r="C983" t="s">
        <v>5475</v>
      </c>
      <c r="D983" t="s">
        <v>5476</v>
      </c>
      <c r="E983" t="s">
        <v>583</v>
      </c>
      <c r="F983" t="s">
        <v>5477</v>
      </c>
      <c r="G983" t="s">
        <v>5478</v>
      </c>
      <c r="H983" t="s">
        <v>5479</v>
      </c>
      <c r="I983" s="23">
        <v>31.456479999999999</v>
      </c>
      <c r="J983" s="23">
        <v>-93.459689999999995</v>
      </c>
      <c r="K983">
        <v>321212</v>
      </c>
      <c r="L983" t="s">
        <v>28</v>
      </c>
      <c r="M983" t="s">
        <v>315</v>
      </c>
      <c r="N983" s="49">
        <v>27686.038</v>
      </c>
      <c r="O983" s="49">
        <v>26966.786</v>
      </c>
      <c r="P983" s="49">
        <v>25801.423999999999</v>
      </c>
    </row>
    <row r="984" spans="1:22" x14ac:dyDescent="0.3">
      <c r="A984">
        <v>1013715</v>
      </c>
      <c r="B984" t="s">
        <v>5480</v>
      </c>
      <c r="C984" t="s">
        <v>5481</v>
      </c>
      <c r="D984" t="s">
        <v>5482</v>
      </c>
      <c r="E984" t="s">
        <v>583</v>
      </c>
      <c r="F984" t="s">
        <v>5483</v>
      </c>
      <c r="G984" t="s">
        <v>5484</v>
      </c>
      <c r="H984" t="s">
        <v>5485</v>
      </c>
      <c r="I984" s="23">
        <v>30.784400000000002</v>
      </c>
      <c r="J984" s="23">
        <v>-92.676900000000003</v>
      </c>
      <c r="K984">
        <v>321212</v>
      </c>
      <c r="L984" t="s">
        <v>28</v>
      </c>
      <c r="M984" t="s">
        <v>315</v>
      </c>
      <c r="N984" s="49">
        <v>28053.164000000001</v>
      </c>
    </row>
    <row r="985" spans="1:22" x14ac:dyDescent="0.3">
      <c r="A985">
        <v>1006165</v>
      </c>
      <c r="B985" t="s">
        <v>5486</v>
      </c>
      <c r="C985" t="s">
        <v>5487</v>
      </c>
      <c r="D985" t="s">
        <v>5488</v>
      </c>
      <c r="E985" t="s">
        <v>311</v>
      </c>
      <c r="F985" t="s">
        <v>5489</v>
      </c>
      <c r="G985" t="s">
        <v>5490</v>
      </c>
      <c r="H985" t="s">
        <v>2958</v>
      </c>
      <c r="I985" s="23">
        <v>37.500225</v>
      </c>
      <c r="J985" s="23">
        <v>-82.589269000000002</v>
      </c>
      <c r="K985">
        <v>211112</v>
      </c>
      <c r="L985" t="s">
        <v>368</v>
      </c>
      <c r="M985" t="s">
        <v>102</v>
      </c>
      <c r="R985" s="49">
        <v>2139.442</v>
      </c>
      <c r="S985" s="49">
        <v>1980.394</v>
      </c>
      <c r="T985" s="49">
        <v>2270.3939999999998</v>
      </c>
      <c r="U985" s="49">
        <v>1996.492</v>
      </c>
      <c r="V985" s="49">
        <v>4158.5860000000002</v>
      </c>
    </row>
    <row r="986" spans="1:22" x14ac:dyDescent="0.3">
      <c r="A986">
        <v>1000139</v>
      </c>
      <c r="B986" t="s">
        <v>5491</v>
      </c>
      <c r="C986" t="s">
        <v>5492</v>
      </c>
      <c r="D986" t="s">
        <v>2850</v>
      </c>
      <c r="E986" t="s">
        <v>461</v>
      </c>
      <c r="F986" t="s">
        <v>5493</v>
      </c>
      <c r="H986" t="s">
        <v>906</v>
      </c>
      <c r="I986" s="23">
        <v>44.186399999999999</v>
      </c>
      <c r="J986" s="23">
        <v>-106.1622</v>
      </c>
      <c r="K986">
        <v>211111</v>
      </c>
      <c r="L986" t="s">
        <v>28</v>
      </c>
      <c r="M986" t="s">
        <v>102</v>
      </c>
      <c r="R986" s="49">
        <v>623.24800000000005</v>
      </c>
      <c r="S986" s="49">
        <v>2970.8879999999999</v>
      </c>
      <c r="T986" s="49">
        <v>4959.9319999999998</v>
      </c>
      <c r="U986" s="49">
        <v>1932</v>
      </c>
      <c r="V986" s="49">
        <v>21640.92</v>
      </c>
    </row>
    <row r="987" spans="1:22" x14ac:dyDescent="0.3">
      <c r="A987">
        <v>1001787</v>
      </c>
      <c r="B987" t="s">
        <v>5494</v>
      </c>
      <c r="C987" t="s">
        <v>5495</v>
      </c>
      <c r="D987" t="s">
        <v>460</v>
      </c>
      <c r="E987" t="s">
        <v>461</v>
      </c>
      <c r="F987" t="s">
        <v>462</v>
      </c>
      <c r="H987" t="s">
        <v>5496</v>
      </c>
      <c r="I987" s="23">
        <v>44.218293220639303</v>
      </c>
      <c r="J987" s="23">
        <v>-106.060932820844</v>
      </c>
      <c r="K987">
        <v>211111</v>
      </c>
      <c r="L987" t="s">
        <v>28</v>
      </c>
      <c r="M987" t="s">
        <v>102</v>
      </c>
      <c r="R987" s="49">
        <v>12419.704</v>
      </c>
      <c r="S987" s="49">
        <v>16037.94</v>
      </c>
      <c r="T987" s="49">
        <v>12529.951999999999</v>
      </c>
      <c r="U987" s="49">
        <v>32537.227999999999</v>
      </c>
      <c r="V987" s="49">
        <v>38111.207999999999</v>
      </c>
    </row>
    <row r="988" spans="1:22" x14ac:dyDescent="0.3">
      <c r="A988">
        <v>1001149</v>
      </c>
      <c r="B988" t="s">
        <v>5497</v>
      </c>
      <c r="C988" t="s">
        <v>5498</v>
      </c>
      <c r="D988" t="s">
        <v>5499</v>
      </c>
      <c r="E988" t="s">
        <v>2294</v>
      </c>
      <c r="F988" t="s">
        <v>3130</v>
      </c>
      <c r="G988" t="s">
        <v>5500</v>
      </c>
      <c r="H988" t="s">
        <v>5501</v>
      </c>
      <c r="I988" s="23">
        <v>40.086399999999998</v>
      </c>
      <c r="J988" s="23">
        <v>-109.28440000000001</v>
      </c>
      <c r="K988">
        <v>221112</v>
      </c>
      <c r="L988" t="s">
        <v>335</v>
      </c>
      <c r="M988" t="s">
        <v>336</v>
      </c>
      <c r="N988" s="49">
        <v>3782171.966</v>
      </c>
      <c r="O988" s="49">
        <v>3729170.6179999998</v>
      </c>
      <c r="P988" s="49">
        <v>3743580.1860000002</v>
      </c>
      <c r="Q988" s="49">
        <v>3285376.1540000001</v>
      </c>
      <c r="R988" s="49">
        <v>3379080.7480000001</v>
      </c>
      <c r="S988" s="49">
        <v>3626082.432</v>
      </c>
      <c r="T988" s="49">
        <v>3615194.7820000001</v>
      </c>
      <c r="U988" s="49">
        <v>3030192.5260000001</v>
      </c>
      <c r="V988" s="49">
        <v>3184461.5060000001</v>
      </c>
    </row>
    <row r="989" spans="1:22" x14ac:dyDescent="0.3">
      <c r="A989">
        <v>1004601</v>
      </c>
      <c r="B989" t="s">
        <v>5502</v>
      </c>
      <c r="C989" t="s">
        <v>5503</v>
      </c>
      <c r="D989" t="s">
        <v>1780</v>
      </c>
      <c r="E989" t="s">
        <v>351</v>
      </c>
      <c r="F989" t="s">
        <v>5504</v>
      </c>
      <c r="G989" t="s">
        <v>5505</v>
      </c>
      <c r="H989" t="s">
        <v>5506</v>
      </c>
      <c r="I989" s="23">
        <v>38.884920999999999</v>
      </c>
      <c r="J989" s="23">
        <v>-89.418616</v>
      </c>
      <c r="K989">
        <v>562212</v>
      </c>
      <c r="L989" t="s">
        <v>51</v>
      </c>
      <c r="M989" t="s">
        <v>307</v>
      </c>
      <c r="T989" s="49">
        <v>1092.5</v>
      </c>
      <c r="U989" s="49">
        <v>3303.5</v>
      </c>
      <c r="V989" s="49">
        <v>2607.5</v>
      </c>
    </row>
    <row r="990" spans="1:22" x14ac:dyDescent="0.3">
      <c r="A990">
        <v>1001759</v>
      </c>
      <c r="B990" t="s">
        <v>5507</v>
      </c>
      <c r="C990" t="s">
        <v>5508</v>
      </c>
      <c r="D990" t="s">
        <v>3455</v>
      </c>
      <c r="E990" t="s">
        <v>1487</v>
      </c>
      <c r="F990" t="s">
        <v>5509</v>
      </c>
      <c r="H990" t="s">
        <v>3457</v>
      </c>
      <c r="I990" s="23">
        <v>37.088099999999997</v>
      </c>
      <c r="J990" s="23">
        <v>-107.88290000000001</v>
      </c>
      <c r="K990">
        <v>211130</v>
      </c>
      <c r="L990" t="s">
        <v>28</v>
      </c>
      <c r="M990" t="s">
        <v>102</v>
      </c>
      <c r="O990" s="49">
        <v>15320.092000000001</v>
      </c>
      <c r="P990" s="49">
        <v>20487.624</v>
      </c>
      <c r="Q990" s="49">
        <v>20487.624</v>
      </c>
      <c r="R990" s="49">
        <v>20305.072</v>
      </c>
      <c r="S990" s="49">
        <v>20430.324000000001</v>
      </c>
      <c r="T990" s="49">
        <v>22935.57</v>
      </c>
      <c r="U990" s="49">
        <v>26044.22</v>
      </c>
      <c r="V990" s="49">
        <v>27706.880000000001</v>
      </c>
    </row>
    <row r="991" spans="1:22" x14ac:dyDescent="0.3">
      <c r="A991">
        <v>1011311</v>
      </c>
      <c r="B991" t="s">
        <v>5510</v>
      </c>
      <c r="C991" t="s">
        <v>5511</v>
      </c>
      <c r="D991" t="s">
        <v>5512</v>
      </c>
      <c r="E991" t="s">
        <v>303</v>
      </c>
      <c r="F991" t="s">
        <v>5513</v>
      </c>
      <c r="G991" t="s">
        <v>5514</v>
      </c>
      <c r="H991" t="s">
        <v>5515</v>
      </c>
      <c r="I991" s="23">
        <v>31.455604999999998</v>
      </c>
      <c r="J991" s="23">
        <v>-103.393389</v>
      </c>
      <c r="K991">
        <v>211130</v>
      </c>
      <c r="L991" t="s">
        <v>368</v>
      </c>
      <c r="M991" t="s">
        <v>102</v>
      </c>
      <c r="N991" s="49">
        <v>33745.732000000004</v>
      </c>
      <c r="O991" s="49">
        <v>41660.898000000001</v>
      </c>
      <c r="P991" s="49">
        <v>38260.472000000002</v>
      </c>
      <c r="Q991" s="49">
        <v>40535.303999999996</v>
      </c>
      <c r="R991" s="49">
        <v>55051.498</v>
      </c>
      <c r="S991" s="49">
        <v>31464.883999999998</v>
      </c>
      <c r="T991" s="49">
        <v>31041.094000000001</v>
      </c>
    </row>
    <row r="992" spans="1:22" x14ac:dyDescent="0.3">
      <c r="A992">
        <v>1013336</v>
      </c>
      <c r="B992" t="s">
        <v>5516</v>
      </c>
      <c r="C992" t="s">
        <v>5517</v>
      </c>
      <c r="D992" t="s">
        <v>5518</v>
      </c>
      <c r="E992" t="s">
        <v>690</v>
      </c>
      <c r="F992" t="s">
        <v>5519</v>
      </c>
      <c r="G992" t="s">
        <v>5520</v>
      </c>
      <c r="H992" t="s">
        <v>5521</v>
      </c>
      <c r="I992" s="23">
        <v>33.379837999999999</v>
      </c>
      <c r="J992" s="23">
        <v>-84.821686</v>
      </c>
      <c r="K992">
        <v>331318</v>
      </c>
      <c r="L992" t="s">
        <v>28</v>
      </c>
      <c r="M992" t="s">
        <v>538</v>
      </c>
      <c r="N992" s="49">
        <v>27117.592000000001</v>
      </c>
      <c r="O992" s="49">
        <v>27059.838</v>
      </c>
    </row>
    <row r="993" spans="1:22" x14ac:dyDescent="0.3">
      <c r="A993">
        <v>1011034</v>
      </c>
      <c r="B993" t="s">
        <v>5522</v>
      </c>
      <c r="C993" t="s">
        <v>5517</v>
      </c>
      <c r="D993" t="s">
        <v>5265</v>
      </c>
      <c r="E993" t="s">
        <v>676</v>
      </c>
      <c r="F993" t="s">
        <v>5523</v>
      </c>
      <c r="G993" t="s">
        <v>5524</v>
      </c>
      <c r="H993" t="s">
        <v>5525</v>
      </c>
      <c r="I993" s="23">
        <v>36.204160000000002</v>
      </c>
      <c r="J993" s="23">
        <v>-85.942220000000006</v>
      </c>
      <c r="K993">
        <v>331318</v>
      </c>
      <c r="L993" t="s">
        <v>28</v>
      </c>
      <c r="M993" t="s">
        <v>538</v>
      </c>
      <c r="N993" s="49">
        <v>31421.432000000001</v>
      </c>
      <c r="O993" s="49">
        <v>32505.772000000001</v>
      </c>
      <c r="P993" s="49">
        <v>32828.675999999999</v>
      </c>
      <c r="Q993" s="49">
        <v>32959.576000000001</v>
      </c>
      <c r="R993" s="49">
        <v>31005.928</v>
      </c>
      <c r="S993" s="49">
        <v>28313.49</v>
      </c>
      <c r="T993" s="49">
        <v>25542.103999999999</v>
      </c>
    </row>
    <row r="994" spans="1:22" x14ac:dyDescent="0.3">
      <c r="A994">
        <v>1001727</v>
      </c>
      <c r="B994" t="s">
        <v>5526</v>
      </c>
      <c r="C994" t="s">
        <v>5527</v>
      </c>
      <c r="D994" t="s">
        <v>577</v>
      </c>
      <c r="E994" t="s">
        <v>303</v>
      </c>
      <c r="F994" t="s">
        <v>578</v>
      </c>
      <c r="I994" s="23">
        <v>27.3536</v>
      </c>
      <c r="J994" s="23">
        <v>-93.374700000000004</v>
      </c>
      <c r="K994">
        <v>211120</v>
      </c>
      <c r="L994" t="s">
        <v>579</v>
      </c>
      <c r="M994" t="s">
        <v>102</v>
      </c>
      <c r="N994" s="49">
        <v>31260.53</v>
      </c>
      <c r="O994" s="49">
        <v>24620.35</v>
      </c>
      <c r="P994" s="49">
        <v>35319.983999999997</v>
      </c>
      <c r="Q994" s="49">
        <v>37852.620000000003</v>
      </c>
      <c r="R994" s="49">
        <v>39916.542000000001</v>
      </c>
      <c r="S994" s="49">
        <v>43810.03</v>
      </c>
      <c r="T994" s="49">
        <v>42389.87</v>
      </c>
      <c r="U994" s="49">
        <v>35817.449999999997</v>
      </c>
      <c r="V994" s="49">
        <v>46932.451999999997</v>
      </c>
    </row>
    <row r="995" spans="1:22" x14ac:dyDescent="0.3">
      <c r="A995">
        <v>1011956</v>
      </c>
      <c r="B995" t="s">
        <v>5528</v>
      </c>
      <c r="C995" t="s">
        <v>5529</v>
      </c>
      <c r="D995" t="s">
        <v>5530</v>
      </c>
      <c r="E995" t="s">
        <v>569</v>
      </c>
      <c r="F995" t="s">
        <v>5531</v>
      </c>
      <c r="G995" t="s">
        <v>5532</v>
      </c>
      <c r="H995" t="s">
        <v>4891</v>
      </c>
      <c r="I995" s="23">
        <v>42.02993</v>
      </c>
      <c r="J995" s="23">
        <v>-93.919049999999999</v>
      </c>
      <c r="K995">
        <v>562212</v>
      </c>
      <c r="L995" t="s">
        <v>51</v>
      </c>
      <c r="M995" t="s">
        <v>307</v>
      </c>
      <c r="N995" s="49">
        <v>34605</v>
      </c>
      <c r="O995" s="49">
        <v>29897</v>
      </c>
      <c r="P995" s="49">
        <v>25315.5</v>
      </c>
    </row>
    <row r="996" spans="1:22" x14ac:dyDescent="0.3">
      <c r="A996">
        <v>1004808</v>
      </c>
      <c r="B996" t="s">
        <v>5533</v>
      </c>
      <c r="C996" t="s">
        <v>5534</v>
      </c>
      <c r="D996" t="s">
        <v>5535</v>
      </c>
      <c r="E996" t="s">
        <v>676</v>
      </c>
      <c r="F996" t="s">
        <v>5536</v>
      </c>
      <c r="G996" t="s">
        <v>5537</v>
      </c>
      <c r="H996" t="s">
        <v>5538</v>
      </c>
      <c r="I996" s="23">
        <v>36.175395000000002</v>
      </c>
      <c r="J996" s="23">
        <v>-86.843523000000005</v>
      </c>
      <c r="K996">
        <v>562212</v>
      </c>
      <c r="L996" t="s">
        <v>51</v>
      </c>
      <c r="M996" t="s">
        <v>307</v>
      </c>
      <c r="N996" s="49">
        <v>62103</v>
      </c>
      <c r="O996" s="49">
        <v>57761</v>
      </c>
      <c r="P996" s="49">
        <v>42120</v>
      </c>
      <c r="Q996" s="49">
        <v>67051.5</v>
      </c>
      <c r="R996" s="49">
        <v>65025.5</v>
      </c>
      <c r="S996" s="49">
        <v>71698.75</v>
      </c>
      <c r="T996" s="49">
        <v>91169.5</v>
      </c>
      <c r="U996" s="49">
        <v>105758</v>
      </c>
      <c r="V996" s="49">
        <v>109528.75</v>
      </c>
    </row>
    <row r="997" spans="1:22" x14ac:dyDescent="0.3">
      <c r="A997">
        <v>1000605</v>
      </c>
      <c r="B997" t="s">
        <v>5539</v>
      </c>
      <c r="C997" t="s">
        <v>5540</v>
      </c>
      <c r="D997" t="s">
        <v>5541</v>
      </c>
      <c r="E997" t="s">
        <v>303</v>
      </c>
      <c r="F997" t="s">
        <v>940</v>
      </c>
      <c r="G997" t="s">
        <v>5542</v>
      </c>
      <c r="H997" t="s">
        <v>942</v>
      </c>
      <c r="I997" s="23">
        <v>35.665515999999997</v>
      </c>
      <c r="J997" s="23">
        <v>-101.435748</v>
      </c>
      <c r="K997">
        <v>325180</v>
      </c>
      <c r="L997" t="s">
        <v>2196</v>
      </c>
      <c r="M997" t="s">
        <v>530</v>
      </c>
      <c r="N997" s="49">
        <v>273828.7</v>
      </c>
      <c r="O997" s="49">
        <v>312311.38400000002</v>
      </c>
      <c r="P997" s="49">
        <v>314983.64399999997</v>
      </c>
      <c r="Q997" s="49">
        <v>286095.47600000002</v>
      </c>
      <c r="R997" s="49">
        <v>297141.97600000002</v>
      </c>
      <c r="S997" s="49">
        <v>288138.24800000002</v>
      </c>
      <c r="T997" s="49">
        <v>298624.43199999997</v>
      </c>
      <c r="U997" s="49">
        <v>332458.67</v>
      </c>
      <c r="V997" s="49">
        <v>346120.69</v>
      </c>
    </row>
    <row r="998" spans="1:22" x14ac:dyDescent="0.3">
      <c r="A998">
        <v>1003533</v>
      </c>
      <c r="B998" t="s">
        <v>5543</v>
      </c>
      <c r="C998" t="s">
        <v>5540</v>
      </c>
      <c r="D998" t="s">
        <v>5541</v>
      </c>
      <c r="E998" t="s">
        <v>303</v>
      </c>
      <c r="F998" t="s">
        <v>940</v>
      </c>
      <c r="G998" t="s">
        <v>5544</v>
      </c>
      <c r="H998" t="s">
        <v>942</v>
      </c>
      <c r="I998" s="23">
        <v>35.665694999999999</v>
      </c>
      <c r="J998" s="23">
        <v>-101.43326999999999</v>
      </c>
      <c r="K998">
        <v>325180</v>
      </c>
      <c r="L998" t="s">
        <v>2196</v>
      </c>
      <c r="M998" t="s">
        <v>530</v>
      </c>
      <c r="N998" s="49">
        <v>206991.05600000001</v>
      </c>
      <c r="O998" s="49">
        <v>225654.68</v>
      </c>
      <c r="P998" s="49">
        <v>236703.67199999999</v>
      </c>
      <c r="Q998" s="49">
        <v>225711.75599999999</v>
      </c>
      <c r="R998" s="49">
        <v>212331.56</v>
      </c>
      <c r="S998" s="49">
        <v>202914.916</v>
      </c>
      <c r="T998" s="49">
        <v>179358.25200000001</v>
      </c>
      <c r="U998" s="49">
        <v>202240.804</v>
      </c>
      <c r="V998" s="49">
        <v>186577.372</v>
      </c>
    </row>
    <row r="999" spans="1:22" x14ac:dyDescent="0.3">
      <c r="A999">
        <v>1004701</v>
      </c>
      <c r="B999" t="s">
        <v>5545</v>
      </c>
      <c r="C999" t="s">
        <v>5546</v>
      </c>
      <c r="D999" t="s">
        <v>2327</v>
      </c>
      <c r="E999" t="s">
        <v>1920</v>
      </c>
      <c r="F999" t="s">
        <v>5547</v>
      </c>
      <c r="G999" t="s">
        <v>5548</v>
      </c>
      <c r="H999" t="s">
        <v>1559</v>
      </c>
      <c r="I999" s="23">
        <v>36.035440000000001</v>
      </c>
      <c r="J999" s="23">
        <v>-114.99994</v>
      </c>
      <c r="K999">
        <v>325180</v>
      </c>
      <c r="L999" t="s">
        <v>28</v>
      </c>
      <c r="M999" t="s">
        <v>530</v>
      </c>
      <c r="N999" s="49">
        <v>25527.004000000001</v>
      </c>
      <c r="O999" s="49">
        <v>29342.639999999999</v>
      </c>
      <c r="P999" s="49">
        <v>27173.148000000001</v>
      </c>
      <c r="Q999" s="49">
        <v>28612.592000000001</v>
      </c>
      <c r="R999" s="49">
        <v>26757.9</v>
      </c>
      <c r="S999" s="49">
        <v>25891.452000000001</v>
      </c>
      <c r="T999" s="49">
        <v>24862.756000000001</v>
      </c>
      <c r="U999" s="49">
        <v>26533.4</v>
      </c>
      <c r="V999" s="49">
        <v>30726.148000000001</v>
      </c>
    </row>
    <row r="1000" spans="1:22" x14ac:dyDescent="0.3">
      <c r="A1000">
        <v>1008020</v>
      </c>
      <c r="B1000" t="s">
        <v>5549</v>
      </c>
      <c r="C1000" t="s">
        <v>5550</v>
      </c>
      <c r="D1000" t="s">
        <v>5551</v>
      </c>
      <c r="E1000" t="s">
        <v>303</v>
      </c>
      <c r="F1000" t="s">
        <v>5552</v>
      </c>
      <c r="G1000" t="s">
        <v>5553</v>
      </c>
      <c r="H1000" t="s">
        <v>5554</v>
      </c>
      <c r="I1000" s="23">
        <v>31.859400000000001</v>
      </c>
      <c r="J1000" s="23">
        <v>-97.358599999999996</v>
      </c>
      <c r="K1000">
        <v>221112</v>
      </c>
      <c r="L1000" t="s">
        <v>335</v>
      </c>
      <c r="M1000" t="s">
        <v>336</v>
      </c>
      <c r="N1000" s="49">
        <v>1610358.584</v>
      </c>
      <c r="O1000" s="49">
        <v>1590215.156</v>
      </c>
      <c r="P1000" s="49">
        <v>1738513.7560000001</v>
      </c>
      <c r="Q1000" s="49">
        <v>1746692.176</v>
      </c>
      <c r="R1000" s="49">
        <v>1773594.4280000001</v>
      </c>
      <c r="S1000" s="49">
        <v>1432409.4920000001</v>
      </c>
      <c r="T1000" s="49">
        <v>1432255.2879999999</v>
      </c>
      <c r="U1000" s="49">
        <v>843283.22400000005</v>
      </c>
      <c r="V1000" s="49">
        <v>638950.43200000003</v>
      </c>
    </row>
    <row r="1001" spans="1:22" x14ac:dyDescent="0.3">
      <c r="A1001">
        <v>1011817</v>
      </c>
      <c r="B1001" t="s">
        <v>5555</v>
      </c>
      <c r="C1001" t="s">
        <v>5556</v>
      </c>
      <c r="D1001" t="s">
        <v>2622</v>
      </c>
      <c r="E1001" t="s">
        <v>303</v>
      </c>
      <c r="F1001" t="s">
        <v>2623</v>
      </c>
      <c r="G1001" t="s">
        <v>5557</v>
      </c>
      <c r="H1001" t="s">
        <v>483</v>
      </c>
      <c r="I1001" s="23">
        <v>29.711089000000001</v>
      </c>
      <c r="J1001" s="23">
        <v>-95.067027999999993</v>
      </c>
      <c r="K1001">
        <v>493190</v>
      </c>
      <c r="L1001" t="s">
        <v>28</v>
      </c>
      <c r="M1001" t="s">
        <v>315</v>
      </c>
      <c r="N1001" s="49">
        <v>38256.055999999997</v>
      </c>
      <c r="O1001" s="49">
        <v>35531.716</v>
      </c>
      <c r="P1001" s="49">
        <v>36287.464</v>
      </c>
      <c r="Q1001" s="49">
        <v>37610.207999999999</v>
      </c>
      <c r="R1001" s="49">
        <v>35790.016000000003</v>
      </c>
      <c r="S1001" s="49">
        <v>34462.92</v>
      </c>
    </row>
    <row r="1002" spans="1:22" x14ac:dyDescent="0.3">
      <c r="A1002">
        <v>1002274</v>
      </c>
      <c r="B1002" t="s">
        <v>5558</v>
      </c>
      <c r="C1002" t="s">
        <v>5559</v>
      </c>
      <c r="D1002" t="s">
        <v>5560</v>
      </c>
      <c r="E1002" t="s">
        <v>1682</v>
      </c>
      <c r="F1002" t="s">
        <v>5561</v>
      </c>
      <c r="G1002" t="s">
        <v>5562</v>
      </c>
      <c r="H1002" t="s">
        <v>5563</v>
      </c>
      <c r="I1002" s="23">
        <v>42.353949999999998</v>
      </c>
      <c r="J1002" s="23">
        <v>-71.122039999999998</v>
      </c>
      <c r="K1002">
        <v>611310</v>
      </c>
      <c r="L1002" t="s">
        <v>28</v>
      </c>
      <c r="M1002" t="s">
        <v>315</v>
      </c>
      <c r="N1002" s="49">
        <v>43826.656000000003</v>
      </c>
      <c r="O1002" s="49">
        <v>50355.928</v>
      </c>
      <c r="P1002" s="49">
        <v>43985.906000000003</v>
      </c>
      <c r="Q1002" s="49">
        <v>51246.622000000003</v>
      </c>
      <c r="R1002" s="49">
        <v>50937.36</v>
      </c>
      <c r="S1002" s="49">
        <v>49319.374000000003</v>
      </c>
      <c r="T1002" s="49">
        <v>44797.241999999998</v>
      </c>
      <c r="U1002" s="49">
        <v>44366.84</v>
      </c>
      <c r="V1002" s="49">
        <v>53902.76</v>
      </c>
    </row>
    <row r="1003" spans="1:22" x14ac:dyDescent="0.3">
      <c r="A1003">
        <v>1000687</v>
      </c>
      <c r="B1003" t="s">
        <v>5564</v>
      </c>
      <c r="C1003" t="s">
        <v>5565</v>
      </c>
      <c r="D1003" t="s">
        <v>5566</v>
      </c>
      <c r="E1003" t="s">
        <v>380</v>
      </c>
      <c r="F1003" t="s">
        <v>5567</v>
      </c>
      <c r="G1003" t="s">
        <v>5568</v>
      </c>
      <c r="H1003" t="s">
        <v>5569</v>
      </c>
      <c r="I1003" s="23">
        <v>47.260300000000001</v>
      </c>
      <c r="J1003" s="23">
        <v>-93.653099999999995</v>
      </c>
      <c r="K1003">
        <v>221112</v>
      </c>
      <c r="L1003" t="s">
        <v>335</v>
      </c>
      <c r="M1003" t="s">
        <v>336</v>
      </c>
      <c r="N1003" s="49">
        <v>5083670.4740000004</v>
      </c>
      <c r="O1003" s="49">
        <v>7818403.9960000003</v>
      </c>
      <c r="P1003" s="49">
        <v>7768990.2779999999</v>
      </c>
      <c r="Q1003" s="49">
        <v>8042537.4380000001</v>
      </c>
      <c r="R1003" s="49">
        <v>7322778.2120000003</v>
      </c>
      <c r="S1003" s="49">
        <v>7835787.4500000002</v>
      </c>
      <c r="T1003" s="49">
        <v>8274307.4119999995</v>
      </c>
      <c r="U1003" s="49">
        <v>7783784.7479999997</v>
      </c>
      <c r="V1003" s="49">
        <v>7564000.8760000002</v>
      </c>
    </row>
    <row r="1004" spans="1:22" x14ac:dyDescent="0.3">
      <c r="A1004">
        <v>1010860</v>
      </c>
      <c r="B1004" t="s">
        <v>5570</v>
      </c>
      <c r="C1004" t="s">
        <v>5571</v>
      </c>
      <c r="D1004" t="s">
        <v>5572</v>
      </c>
      <c r="E1004" t="s">
        <v>946</v>
      </c>
      <c r="F1004" t="s">
        <v>5573</v>
      </c>
      <c r="G1004" t="s">
        <v>5574</v>
      </c>
      <c r="H1004" t="s">
        <v>5575</v>
      </c>
      <c r="I1004" s="23">
        <v>47.696823000000002</v>
      </c>
      <c r="J1004" s="23">
        <v>-117.154729</v>
      </c>
      <c r="K1004">
        <v>221112</v>
      </c>
      <c r="L1004" t="s">
        <v>28</v>
      </c>
      <c r="M1004" t="s">
        <v>336</v>
      </c>
      <c r="N1004" s="49">
        <v>32386.828000000001</v>
      </c>
      <c r="O1004" s="49">
        <v>23325.312000000002</v>
      </c>
    </row>
    <row r="1005" spans="1:22" x14ac:dyDescent="0.3">
      <c r="A1005">
        <v>1001505</v>
      </c>
      <c r="B1005" t="s">
        <v>5576</v>
      </c>
      <c r="C1005" t="s">
        <v>5577</v>
      </c>
      <c r="D1005" t="s">
        <v>1656</v>
      </c>
      <c r="E1005" t="s">
        <v>690</v>
      </c>
      <c r="F1005" t="s">
        <v>1657</v>
      </c>
      <c r="G1005" t="s">
        <v>5578</v>
      </c>
      <c r="H1005" t="s">
        <v>5579</v>
      </c>
      <c r="I1005" s="23">
        <v>34.125599999999999</v>
      </c>
      <c r="J1005" s="23">
        <v>-84.919200000000004</v>
      </c>
      <c r="K1005">
        <v>221112</v>
      </c>
      <c r="L1005" t="s">
        <v>335</v>
      </c>
      <c r="M1005" t="s">
        <v>336</v>
      </c>
      <c r="N1005" s="49">
        <v>11161953.208000001</v>
      </c>
      <c r="O1005" s="49">
        <v>13437167.210000001</v>
      </c>
      <c r="P1005" s="49">
        <v>13875216.075999999</v>
      </c>
      <c r="Q1005" s="49">
        <v>15422887.778000001</v>
      </c>
      <c r="R1005" s="49">
        <v>12501577.992000001</v>
      </c>
      <c r="S1005" s="49">
        <v>15642272.99</v>
      </c>
      <c r="T1005" s="49">
        <v>12120705.096000001</v>
      </c>
      <c r="U1005" s="49">
        <v>9635754.4780000001</v>
      </c>
      <c r="V1005" s="49">
        <v>15051886.116</v>
      </c>
    </row>
    <row r="1006" spans="1:22" x14ac:dyDescent="0.3">
      <c r="A1006">
        <v>1000780</v>
      </c>
      <c r="B1006" t="s">
        <v>5580</v>
      </c>
      <c r="C1006" t="s">
        <v>5581</v>
      </c>
      <c r="D1006" t="s">
        <v>5582</v>
      </c>
      <c r="E1006" t="s">
        <v>331</v>
      </c>
      <c r="F1006" t="s">
        <v>5583</v>
      </c>
      <c r="G1006" t="s">
        <v>5584</v>
      </c>
      <c r="H1006" t="s">
        <v>5585</v>
      </c>
      <c r="I1006" s="23">
        <v>41.2044</v>
      </c>
      <c r="J1006" s="23">
        <v>-73.968900000000005</v>
      </c>
      <c r="K1006">
        <v>221112</v>
      </c>
      <c r="L1006" t="s">
        <v>335</v>
      </c>
      <c r="M1006" t="s">
        <v>336</v>
      </c>
      <c r="N1006" s="49">
        <v>179977.09599999999</v>
      </c>
      <c r="O1006" s="49">
        <v>305849.092</v>
      </c>
      <c r="P1006" s="49">
        <v>706725.09499999997</v>
      </c>
      <c r="Q1006" s="49">
        <v>791257.78300000005</v>
      </c>
      <c r="R1006" s="49">
        <v>823380.00899999996</v>
      </c>
      <c r="S1006" s="49">
        <v>841160.86499999999</v>
      </c>
      <c r="T1006" s="49">
        <v>703627.36300000001</v>
      </c>
      <c r="U1006" s="49">
        <v>239946.435</v>
      </c>
      <c r="V1006" s="49">
        <v>141616.424</v>
      </c>
    </row>
    <row r="1007" spans="1:22" x14ac:dyDescent="0.3">
      <c r="A1007">
        <v>1007976</v>
      </c>
      <c r="B1007" t="s">
        <v>5586</v>
      </c>
      <c r="C1007" t="s">
        <v>5587</v>
      </c>
      <c r="D1007" t="s">
        <v>5588</v>
      </c>
      <c r="E1007" t="s">
        <v>447</v>
      </c>
      <c r="F1007" t="s">
        <v>5589</v>
      </c>
      <c r="G1007" t="s">
        <v>5590</v>
      </c>
      <c r="H1007" t="s">
        <v>2882</v>
      </c>
      <c r="I1007" s="23">
        <v>41.776899999999998</v>
      </c>
      <c r="J1007" s="23">
        <v>-76.628500000000003</v>
      </c>
      <c r="K1007">
        <v>562212</v>
      </c>
      <c r="L1007" t="s">
        <v>355</v>
      </c>
      <c r="M1007" t="s">
        <v>307</v>
      </c>
      <c r="N1007" s="49">
        <v>38253.449999999997</v>
      </c>
      <c r="O1007" s="49">
        <v>37440.9</v>
      </c>
      <c r="P1007" s="49">
        <v>38597.949999999997</v>
      </c>
      <c r="Q1007" s="49">
        <v>37929.75</v>
      </c>
      <c r="R1007" s="49">
        <v>44278.7</v>
      </c>
      <c r="S1007" s="49">
        <v>38446.400000000001</v>
      </c>
      <c r="T1007" s="49">
        <v>36219.199999999997</v>
      </c>
      <c r="U1007" s="49">
        <v>25835.05</v>
      </c>
      <c r="V1007" s="49">
        <v>27760.25</v>
      </c>
    </row>
    <row r="1008" spans="1:22" x14ac:dyDescent="0.3">
      <c r="A1008">
        <v>1012985</v>
      </c>
      <c r="B1008" t="s">
        <v>5591</v>
      </c>
      <c r="C1008" t="s">
        <v>5592</v>
      </c>
      <c r="D1008" t="s">
        <v>5593</v>
      </c>
      <c r="E1008" t="s">
        <v>1418</v>
      </c>
      <c r="F1008" t="s">
        <v>5594</v>
      </c>
      <c r="G1008" t="s">
        <v>5595</v>
      </c>
      <c r="H1008" t="s">
        <v>2947</v>
      </c>
      <c r="I1008" s="23">
        <v>34.807417999999998</v>
      </c>
      <c r="J1008" s="23">
        <v>-97.703477000000007</v>
      </c>
      <c r="K1008">
        <v>211130</v>
      </c>
      <c r="L1008" t="s">
        <v>368</v>
      </c>
      <c r="M1008" t="s">
        <v>102</v>
      </c>
      <c r="N1008" s="49">
        <v>38350.167999999998</v>
      </c>
      <c r="O1008" s="49">
        <v>44081.364000000001</v>
      </c>
      <c r="P1008" s="49">
        <v>37430.83</v>
      </c>
    </row>
    <row r="1009" spans="1:22" x14ac:dyDescent="0.3">
      <c r="A1009">
        <v>1001041</v>
      </c>
      <c r="B1009" t="s">
        <v>5596</v>
      </c>
      <c r="C1009" t="s">
        <v>5597</v>
      </c>
      <c r="D1009" t="s">
        <v>627</v>
      </c>
      <c r="E1009" t="s">
        <v>583</v>
      </c>
      <c r="F1009" t="s">
        <v>5598</v>
      </c>
      <c r="G1009" t="s">
        <v>5599</v>
      </c>
      <c r="H1009" t="s">
        <v>5600</v>
      </c>
      <c r="I1009" s="23">
        <v>31.395</v>
      </c>
      <c r="J1009" s="23">
        <v>-92.716700000000003</v>
      </c>
      <c r="K1009">
        <v>221112</v>
      </c>
      <c r="L1009" t="s">
        <v>30</v>
      </c>
      <c r="M1009" t="s">
        <v>336</v>
      </c>
      <c r="N1009" s="49">
        <v>5409288.8499999996</v>
      </c>
      <c r="O1009" s="49">
        <v>7017057.8679999998</v>
      </c>
      <c r="P1009" s="49">
        <v>6122036.3600000003</v>
      </c>
      <c r="Q1009" s="49">
        <v>6439245.3219999997</v>
      </c>
      <c r="R1009" s="49">
        <v>6187695.4119999995</v>
      </c>
      <c r="S1009" s="49">
        <v>6736624.4859999996</v>
      </c>
      <c r="T1009" s="49">
        <v>7645035.6660000002</v>
      </c>
      <c r="U1009" s="49">
        <v>5359463.8279999997</v>
      </c>
      <c r="V1009" s="49">
        <v>7059216.3880000003</v>
      </c>
    </row>
    <row r="1010" spans="1:22" x14ac:dyDescent="0.3">
      <c r="A1010">
        <v>1001481</v>
      </c>
      <c r="B1010" t="s">
        <v>5601</v>
      </c>
      <c r="C1010" t="s">
        <v>5602</v>
      </c>
      <c r="D1010" t="s">
        <v>5603</v>
      </c>
      <c r="E1010" t="s">
        <v>556</v>
      </c>
      <c r="F1010" t="s">
        <v>5604</v>
      </c>
      <c r="G1010" t="s">
        <v>5605</v>
      </c>
      <c r="H1010" t="s">
        <v>5606</v>
      </c>
      <c r="I1010" s="23">
        <v>39.179200000000002</v>
      </c>
      <c r="J1010" s="23">
        <v>-76.538300000000007</v>
      </c>
      <c r="K1010">
        <v>221112</v>
      </c>
      <c r="L1010" t="s">
        <v>335</v>
      </c>
      <c r="M1010" t="s">
        <v>336</v>
      </c>
      <c r="N1010" s="49">
        <v>2581355.8319999999</v>
      </c>
      <c r="O1010" s="49">
        <v>5051164.3039999995</v>
      </c>
      <c r="P1010" s="49">
        <v>4155926.1880000001</v>
      </c>
      <c r="Q1010" s="49">
        <v>5077126.318</v>
      </c>
      <c r="R1010" s="49">
        <v>5264585.6279999996</v>
      </c>
      <c r="S1010" s="49">
        <v>5104067.9680000003</v>
      </c>
      <c r="T1010" s="49">
        <v>4973556.6119999997</v>
      </c>
      <c r="U1010" s="49">
        <v>4854518.1639999999</v>
      </c>
      <c r="V1010" s="49">
        <v>6045454.9819999998</v>
      </c>
    </row>
    <row r="1011" spans="1:22" x14ac:dyDescent="0.3">
      <c r="A1011">
        <v>1001167</v>
      </c>
      <c r="B1011" t="s">
        <v>5607</v>
      </c>
      <c r="C1011" t="s">
        <v>5608</v>
      </c>
      <c r="D1011" t="s">
        <v>4767</v>
      </c>
      <c r="E1011" t="s">
        <v>468</v>
      </c>
      <c r="F1011" t="s">
        <v>5609</v>
      </c>
      <c r="G1011" t="s">
        <v>5610</v>
      </c>
      <c r="H1011" t="s">
        <v>5611</v>
      </c>
      <c r="I1011" s="23">
        <v>30.320599999999999</v>
      </c>
      <c r="J1011" s="23">
        <v>-81.948599999999999</v>
      </c>
      <c r="K1011">
        <v>221112</v>
      </c>
      <c r="L1011" t="s">
        <v>335</v>
      </c>
      <c r="M1011" t="s">
        <v>336</v>
      </c>
      <c r="N1011" s="49">
        <v>1404908.34</v>
      </c>
      <c r="O1011" s="49">
        <v>1634151.2080000001</v>
      </c>
      <c r="P1011" s="49">
        <v>1529652.3219999999</v>
      </c>
      <c r="Q1011" s="49">
        <v>1140307.92</v>
      </c>
      <c r="R1011" s="49">
        <v>1520055.06</v>
      </c>
      <c r="S1011" s="49">
        <v>1359917.8019999999</v>
      </c>
      <c r="T1011" s="49">
        <v>1271522.932</v>
      </c>
      <c r="U1011" s="49">
        <v>1506596.76</v>
      </c>
      <c r="V1011" s="49">
        <v>1269756.6839999999</v>
      </c>
    </row>
    <row r="1012" spans="1:22" x14ac:dyDescent="0.3">
      <c r="A1012">
        <v>1001288</v>
      </c>
      <c r="B1012" t="s">
        <v>5612</v>
      </c>
      <c r="C1012" t="s">
        <v>5613</v>
      </c>
      <c r="D1012" t="s">
        <v>5614</v>
      </c>
      <c r="E1012" t="s">
        <v>556</v>
      </c>
      <c r="F1012" t="s">
        <v>5615</v>
      </c>
      <c r="G1012" t="s">
        <v>5616</v>
      </c>
      <c r="H1012" t="s">
        <v>5617</v>
      </c>
      <c r="I1012" s="23">
        <v>38.668100000000003</v>
      </c>
      <c r="J1012" s="23">
        <v>-76.867800000000003</v>
      </c>
      <c r="K1012">
        <v>221112</v>
      </c>
      <c r="L1012" t="s">
        <v>335</v>
      </c>
      <c r="M1012" t="s">
        <v>336</v>
      </c>
      <c r="N1012" s="49">
        <v>314994.32199999999</v>
      </c>
      <c r="O1012" s="49">
        <v>499054.06199999998</v>
      </c>
      <c r="P1012" s="49">
        <v>308058.04599999997</v>
      </c>
      <c r="Q1012" s="49">
        <v>577213.19400000002</v>
      </c>
      <c r="R1012" s="49">
        <v>544968.31200000003</v>
      </c>
      <c r="S1012" s="49">
        <v>416236.092</v>
      </c>
      <c r="T1012" s="49">
        <v>409493.87599999999</v>
      </c>
      <c r="U1012" s="49">
        <v>299570.886</v>
      </c>
      <c r="V1012" s="49">
        <v>245922.26</v>
      </c>
    </row>
    <row r="1013" spans="1:22" x14ac:dyDescent="0.3">
      <c r="A1013">
        <v>1010120</v>
      </c>
      <c r="B1013" t="s">
        <v>5618</v>
      </c>
      <c r="C1013" t="s">
        <v>5619</v>
      </c>
      <c r="D1013" t="s">
        <v>5620</v>
      </c>
      <c r="E1013" t="s">
        <v>303</v>
      </c>
      <c r="F1013" t="s">
        <v>5621</v>
      </c>
      <c r="G1013" t="s">
        <v>5622</v>
      </c>
      <c r="H1013" t="s">
        <v>5623</v>
      </c>
      <c r="I1013" s="23">
        <v>28.420539999999999</v>
      </c>
      <c r="J1013" s="23">
        <v>-99.259390999999994</v>
      </c>
      <c r="K1013">
        <v>211130</v>
      </c>
      <c r="L1013" t="s">
        <v>368</v>
      </c>
      <c r="M1013" t="s">
        <v>102</v>
      </c>
      <c r="N1013" s="49">
        <v>84814.448000000004</v>
      </c>
      <c r="O1013" s="49">
        <v>94554.497520000004</v>
      </c>
      <c r="P1013" s="49">
        <v>106109.77800000001</v>
      </c>
      <c r="Q1013" s="49">
        <v>89898.478000000003</v>
      </c>
      <c r="R1013" s="49">
        <v>56449.226000000002</v>
      </c>
      <c r="S1013" s="49">
        <v>356634.96399999998</v>
      </c>
      <c r="T1013" s="49">
        <v>51577.608</v>
      </c>
    </row>
    <row r="1014" spans="1:22" x14ac:dyDescent="0.3">
      <c r="A1014">
        <v>1007239</v>
      </c>
      <c r="B1014" t="s">
        <v>5624</v>
      </c>
      <c r="C1014" t="s">
        <v>5625</v>
      </c>
      <c r="D1014" t="s">
        <v>5626</v>
      </c>
      <c r="E1014" t="s">
        <v>1682</v>
      </c>
      <c r="F1014" t="s">
        <v>5627</v>
      </c>
      <c r="G1014" t="s">
        <v>5628</v>
      </c>
      <c r="H1014" t="s">
        <v>5629</v>
      </c>
      <c r="I1014" s="23">
        <v>41.712499999999999</v>
      </c>
      <c r="J1014" s="23">
        <v>-71.191400000000002</v>
      </c>
      <c r="K1014">
        <v>221112</v>
      </c>
      <c r="L1014" t="s">
        <v>335</v>
      </c>
      <c r="M1014" t="s">
        <v>336</v>
      </c>
      <c r="P1014" s="49">
        <v>1153519.473</v>
      </c>
      <c r="Q1014" s="49">
        <v>1934418.56</v>
      </c>
      <c r="R1014" s="49">
        <v>2284542.7409999999</v>
      </c>
      <c r="S1014" s="49">
        <v>2448264.9849999999</v>
      </c>
      <c r="T1014" s="49">
        <v>3315771.449</v>
      </c>
      <c r="U1014" s="49">
        <v>1833222.5360000001</v>
      </c>
      <c r="V1014" s="49">
        <v>3151963.7760000001</v>
      </c>
    </row>
    <row r="1015" spans="1:22" x14ac:dyDescent="0.3">
      <c r="A1015">
        <v>1012983</v>
      </c>
      <c r="B1015"/>
      <c r="C1015" t="s">
        <v>5630</v>
      </c>
      <c r="D1015" t="s">
        <v>5631</v>
      </c>
      <c r="E1015" t="s">
        <v>303</v>
      </c>
      <c r="F1015" t="s">
        <v>5632</v>
      </c>
      <c r="G1015" t="s">
        <v>5633</v>
      </c>
      <c r="I1015" s="23">
        <v>31.324233</v>
      </c>
      <c r="J1015" s="23">
        <v>-103.223179</v>
      </c>
      <c r="K1015">
        <v>211130</v>
      </c>
      <c r="L1015" t="s">
        <v>368</v>
      </c>
      <c r="M1015" t="s">
        <v>102</v>
      </c>
      <c r="N1015" s="49">
        <v>59344.883999999998</v>
      </c>
      <c r="O1015" s="49">
        <v>40341.957999999999</v>
      </c>
    </row>
    <row r="1016" spans="1:22" x14ac:dyDescent="0.3">
      <c r="A1016">
        <v>1000798</v>
      </c>
      <c r="B1016" t="s">
        <v>5634</v>
      </c>
      <c r="C1016" t="s">
        <v>5635</v>
      </c>
      <c r="D1016" t="s">
        <v>5636</v>
      </c>
      <c r="E1016" t="s">
        <v>303</v>
      </c>
      <c r="F1016" t="s">
        <v>5637</v>
      </c>
      <c r="G1016" t="s">
        <v>5638</v>
      </c>
      <c r="H1016" t="s">
        <v>5639</v>
      </c>
      <c r="I1016" s="23">
        <v>29.473099999999999</v>
      </c>
      <c r="J1016" s="23">
        <v>-95.624399999999994</v>
      </c>
      <c r="K1016">
        <v>221112</v>
      </c>
      <c r="L1016" t="s">
        <v>30</v>
      </c>
      <c r="M1016" t="s">
        <v>336</v>
      </c>
      <c r="N1016" s="49">
        <v>926989.36399999994</v>
      </c>
      <c r="O1016" s="49">
        <v>1125015.632</v>
      </c>
      <c r="P1016" s="49">
        <v>912305.06799999997</v>
      </c>
      <c r="Q1016" s="49">
        <v>1126789.024</v>
      </c>
      <c r="R1016" s="49">
        <v>1345507.6640000001</v>
      </c>
      <c r="S1016" s="49">
        <v>966920.31599999999</v>
      </c>
      <c r="T1016" s="49">
        <v>1047175.068</v>
      </c>
      <c r="U1016" s="49">
        <v>1325759.7879999999</v>
      </c>
      <c r="V1016" s="49">
        <v>927701.51199999999</v>
      </c>
    </row>
    <row r="1017" spans="1:22" x14ac:dyDescent="0.3">
      <c r="A1017">
        <v>1000963</v>
      </c>
      <c r="B1017" t="s">
        <v>5640</v>
      </c>
      <c r="C1017" t="s">
        <v>5641</v>
      </c>
      <c r="D1017" t="s">
        <v>5642</v>
      </c>
      <c r="E1017" t="s">
        <v>793</v>
      </c>
      <c r="F1017" t="s">
        <v>5643</v>
      </c>
      <c r="G1017" t="s">
        <v>5644</v>
      </c>
      <c r="H1017" t="s">
        <v>5645</v>
      </c>
      <c r="I1017" s="23">
        <v>37.7089</v>
      </c>
      <c r="J1017" s="23">
        <v>-78.287800000000004</v>
      </c>
      <c r="K1017">
        <v>221112</v>
      </c>
      <c r="L1017" t="s">
        <v>335</v>
      </c>
      <c r="M1017" t="s">
        <v>336</v>
      </c>
      <c r="O1017" s="49">
        <v>8901.768</v>
      </c>
      <c r="P1017" s="49">
        <v>72381.631999999998</v>
      </c>
      <c r="Q1017" s="49">
        <v>234301.88</v>
      </c>
      <c r="R1017" s="49">
        <v>127118.228</v>
      </c>
      <c r="S1017" s="49">
        <v>236119.7</v>
      </c>
      <c r="T1017" s="49">
        <v>457315.01</v>
      </c>
      <c r="U1017" s="49">
        <v>337662.62400000001</v>
      </c>
      <c r="V1017" s="49">
        <v>766550.26800000004</v>
      </c>
    </row>
    <row r="1018" spans="1:22" x14ac:dyDescent="0.3">
      <c r="A1018">
        <v>1000114</v>
      </c>
      <c r="B1018" t="s">
        <v>5646</v>
      </c>
      <c r="C1018" t="s">
        <v>5647</v>
      </c>
      <c r="D1018" t="s">
        <v>5648</v>
      </c>
      <c r="E1018" t="s">
        <v>331</v>
      </c>
      <c r="F1018" t="s">
        <v>5649</v>
      </c>
      <c r="G1018" t="s">
        <v>5650</v>
      </c>
      <c r="H1018" t="s">
        <v>5651</v>
      </c>
      <c r="I1018" s="23">
        <v>40.786999999999999</v>
      </c>
      <c r="J1018" s="23">
        <v>-73.293300000000002</v>
      </c>
      <c r="K1018">
        <v>221112</v>
      </c>
      <c r="L1018" t="s">
        <v>335</v>
      </c>
      <c r="M1018" t="s">
        <v>336</v>
      </c>
      <c r="N1018" s="49">
        <v>29343.792000000001</v>
      </c>
      <c r="O1018" s="49">
        <v>32708.78</v>
      </c>
      <c r="P1018" s="49">
        <v>26831.200000000001</v>
      </c>
      <c r="Q1018" s="49">
        <v>28347.295999999998</v>
      </c>
      <c r="R1018" s="49">
        <v>31375.784</v>
      </c>
      <c r="S1018" s="49">
        <v>22141.567999999999</v>
      </c>
      <c r="T1018" s="49">
        <v>42713.091999999997</v>
      </c>
      <c r="U1018" s="49">
        <v>37679.46</v>
      </c>
      <c r="V1018" s="49">
        <v>36533.563999999998</v>
      </c>
    </row>
    <row r="1019" spans="1:22" x14ac:dyDescent="0.3">
      <c r="A1019">
        <v>1004398</v>
      </c>
      <c r="B1019" t="s">
        <v>5652</v>
      </c>
      <c r="C1019" t="s">
        <v>5653</v>
      </c>
      <c r="D1019" t="s">
        <v>5654</v>
      </c>
      <c r="E1019" t="s">
        <v>1418</v>
      </c>
      <c r="F1019" t="s">
        <v>5655</v>
      </c>
      <c r="H1019" t="s">
        <v>5656</v>
      </c>
      <c r="I1019" s="23">
        <v>34.818939999999998</v>
      </c>
      <c r="J1019" s="23">
        <v>-96.191999999999993</v>
      </c>
      <c r="K1019">
        <v>486210</v>
      </c>
      <c r="L1019" t="s">
        <v>28</v>
      </c>
      <c r="M1019" t="s">
        <v>102</v>
      </c>
      <c r="R1019" s="49">
        <v>47179.572</v>
      </c>
      <c r="S1019" s="49">
        <v>27914.844000000001</v>
      </c>
      <c r="T1019" s="49">
        <v>27127.795999999998</v>
      </c>
      <c r="U1019" s="49">
        <v>34108.872000000003</v>
      </c>
      <c r="V1019" s="49">
        <v>44687.932000000001</v>
      </c>
    </row>
    <row r="1020" spans="1:22" x14ac:dyDescent="0.3">
      <c r="A1020">
        <v>1003056</v>
      </c>
      <c r="B1020" t="s">
        <v>5657</v>
      </c>
      <c r="C1020" t="s">
        <v>5658</v>
      </c>
      <c r="D1020" t="s">
        <v>5659</v>
      </c>
      <c r="E1020" t="s">
        <v>323</v>
      </c>
      <c r="F1020" t="s">
        <v>5660</v>
      </c>
      <c r="G1020" t="s">
        <v>5661</v>
      </c>
      <c r="H1020" t="s">
        <v>1165</v>
      </c>
      <c r="I1020" s="23">
        <v>33.938189999999999</v>
      </c>
      <c r="J1020" s="23">
        <v>-117.87653</v>
      </c>
      <c r="K1020">
        <v>211120</v>
      </c>
      <c r="L1020" t="s">
        <v>5662</v>
      </c>
      <c r="M1020" t="s">
        <v>327</v>
      </c>
      <c r="Q1020" s="49">
        <v>28283.704000000002</v>
      </c>
      <c r="R1020" s="49">
        <v>29522.9</v>
      </c>
      <c r="S1020" s="49">
        <v>29849.398000000001</v>
      </c>
      <c r="T1020" s="49">
        <v>33404.936000000002</v>
      </c>
      <c r="U1020" s="49">
        <v>32014.042000000001</v>
      </c>
      <c r="V1020" s="49">
        <v>32243.542000000001</v>
      </c>
    </row>
    <row r="1021" spans="1:22" x14ac:dyDescent="0.3">
      <c r="A1021">
        <v>1001299</v>
      </c>
      <c r="B1021" t="s">
        <v>5663</v>
      </c>
      <c r="C1021" t="s">
        <v>5664</v>
      </c>
      <c r="D1021" t="s">
        <v>3765</v>
      </c>
      <c r="E1021" t="s">
        <v>2780</v>
      </c>
      <c r="F1021" t="s">
        <v>5665</v>
      </c>
      <c r="G1021" t="s">
        <v>5666</v>
      </c>
      <c r="H1021" t="s">
        <v>5461</v>
      </c>
      <c r="I1021" s="23">
        <v>41.169199999999996</v>
      </c>
      <c r="J1021" s="23">
        <v>-73.184399999999997</v>
      </c>
      <c r="K1021">
        <v>221112</v>
      </c>
      <c r="L1021" t="s">
        <v>30</v>
      </c>
      <c r="M1021" t="s">
        <v>336</v>
      </c>
      <c r="N1021" s="49">
        <v>925645.02</v>
      </c>
      <c r="O1021" s="49">
        <v>1400090.7120000001</v>
      </c>
      <c r="P1021" s="49">
        <v>909780.62800000003</v>
      </c>
      <c r="Q1021" s="49">
        <v>1401436.8559999999</v>
      </c>
      <c r="R1021" s="49">
        <v>1211903.7919999999</v>
      </c>
      <c r="S1021" s="49">
        <v>993328.92</v>
      </c>
      <c r="T1021" s="49">
        <v>1181684.872</v>
      </c>
      <c r="U1021" s="49">
        <v>1126513.976</v>
      </c>
      <c r="V1021" s="49">
        <v>1105882</v>
      </c>
    </row>
    <row r="1022" spans="1:22" x14ac:dyDescent="0.3">
      <c r="A1022">
        <v>1006949</v>
      </c>
      <c r="B1022" t="s">
        <v>5667</v>
      </c>
      <c r="C1022" t="s">
        <v>5668</v>
      </c>
      <c r="D1022" t="s">
        <v>3765</v>
      </c>
      <c r="E1022" t="s">
        <v>2780</v>
      </c>
      <c r="F1022" t="s">
        <v>5665</v>
      </c>
      <c r="G1022" t="s">
        <v>5669</v>
      </c>
      <c r="H1022" t="s">
        <v>5461</v>
      </c>
      <c r="I1022" s="23">
        <v>41.1706</v>
      </c>
      <c r="J1022" s="23">
        <v>-73.184299999999993</v>
      </c>
      <c r="K1022">
        <v>221112</v>
      </c>
      <c r="L1022" t="s">
        <v>335</v>
      </c>
      <c r="M1022" t="s">
        <v>336</v>
      </c>
      <c r="N1022" s="49">
        <v>383072.52399999998</v>
      </c>
      <c r="O1022" s="49">
        <v>359672.92200000002</v>
      </c>
      <c r="P1022" s="49">
        <v>230389.62599999999</v>
      </c>
      <c r="Q1022" s="49">
        <v>221542.23</v>
      </c>
      <c r="R1022" s="49">
        <v>632551.90599999996</v>
      </c>
      <c r="S1022" s="49">
        <v>831883.56799999997</v>
      </c>
      <c r="T1022" s="49">
        <v>700500.27399999998</v>
      </c>
      <c r="U1022" s="49">
        <v>144051.33600000001</v>
      </c>
      <c r="V1022" s="49">
        <v>507168.98200000002</v>
      </c>
    </row>
    <row r="1023" spans="1:22" x14ac:dyDescent="0.3">
      <c r="A1023">
        <v>1004050</v>
      </c>
      <c r="B1023" t="s">
        <v>5670</v>
      </c>
      <c r="C1023" t="s">
        <v>5671</v>
      </c>
      <c r="D1023" t="s">
        <v>5672</v>
      </c>
      <c r="E1023" t="s">
        <v>461</v>
      </c>
      <c r="F1023" t="s">
        <v>5286</v>
      </c>
      <c r="H1023" t="s">
        <v>5227</v>
      </c>
      <c r="I1023" s="23">
        <v>42.418100000000003</v>
      </c>
      <c r="J1023" s="23">
        <v>-109.7042</v>
      </c>
      <c r="K1023">
        <v>211111</v>
      </c>
      <c r="L1023" t="s">
        <v>28</v>
      </c>
      <c r="M1023" t="s">
        <v>102</v>
      </c>
      <c r="R1023" s="49">
        <v>183156.31200000001</v>
      </c>
      <c r="S1023" s="49">
        <v>146458.552</v>
      </c>
      <c r="T1023" s="49">
        <v>125060.28</v>
      </c>
      <c r="U1023" s="49">
        <v>209193.11199999999</v>
      </c>
      <c r="V1023" s="49">
        <v>87932.32</v>
      </c>
    </row>
    <row r="1024" spans="1:22" x14ac:dyDescent="0.3">
      <c r="A1024">
        <v>1011682</v>
      </c>
      <c r="B1024" t="s">
        <v>5673</v>
      </c>
      <c r="C1024" t="s">
        <v>5674</v>
      </c>
      <c r="D1024" t="s">
        <v>5675</v>
      </c>
      <c r="E1024" t="s">
        <v>954</v>
      </c>
      <c r="F1024" t="s">
        <v>5676</v>
      </c>
      <c r="G1024" t="s">
        <v>5677</v>
      </c>
      <c r="H1024" t="s">
        <v>957</v>
      </c>
      <c r="I1024" s="23">
        <v>33.621592999999997</v>
      </c>
      <c r="J1024" s="23">
        <v>-81.855179000000007</v>
      </c>
      <c r="K1024">
        <v>326211</v>
      </c>
      <c r="L1024" t="s">
        <v>28</v>
      </c>
      <c r="M1024" t="s">
        <v>315</v>
      </c>
      <c r="N1024" s="49">
        <v>33925.872000000003</v>
      </c>
      <c r="O1024" s="49">
        <v>34233.917999999998</v>
      </c>
      <c r="P1024" s="49">
        <v>32035.08</v>
      </c>
      <c r="Q1024" s="49">
        <v>32478.928</v>
      </c>
      <c r="R1024" s="49">
        <v>33312.124000000003</v>
      </c>
      <c r="S1024" s="49">
        <v>32334.428</v>
      </c>
    </row>
    <row r="1025" spans="1:22" x14ac:dyDescent="0.3">
      <c r="A1025">
        <v>1013673</v>
      </c>
      <c r="B1025" t="s">
        <v>5678</v>
      </c>
      <c r="C1025" t="s">
        <v>5679</v>
      </c>
      <c r="D1025" t="s">
        <v>5680</v>
      </c>
      <c r="E1025" t="s">
        <v>676</v>
      </c>
      <c r="F1025" t="s">
        <v>5681</v>
      </c>
      <c r="G1025" t="s">
        <v>5682</v>
      </c>
      <c r="H1025" t="s">
        <v>4118</v>
      </c>
      <c r="I1025" s="23">
        <v>35.635438000000001</v>
      </c>
      <c r="J1025" s="23">
        <v>-85.867405000000005</v>
      </c>
      <c r="K1025">
        <v>326211</v>
      </c>
      <c r="L1025" t="s">
        <v>28</v>
      </c>
      <c r="M1025" t="s">
        <v>315</v>
      </c>
      <c r="N1025" s="49">
        <v>25794.452000000001</v>
      </c>
    </row>
    <row r="1026" spans="1:22" x14ac:dyDescent="0.3">
      <c r="A1026">
        <v>1011054</v>
      </c>
      <c r="B1026" t="s">
        <v>5683</v>
      </c>
      <c r="C1026" t="s">
        <v>5684</v>
      </c>
      <c r="D1026" t="s">
        <v>5685</v>
      </c>
      <c r="E1026" t="s">
        <v>303</v>
      </c>
      <c r="F1026" t="s">
        <v>5686</v>
      </c>
      <c r="H1026" t="s">
        <v>5687</v>
      </c>
      <c r="I1026" s="23">
        <v>28.301259999999999</v>
      </c>
      <c r="J1026" s="23">
        <v>-99.773570000000007</v>
      </c>
      <c r="K1026">
        <v>211111</v>
      </c>
      <c r="L1026" t="s">
        <v>28</v>
      </c>
      <c r="M1026" t="s">
        <v>102</v>
      </c>
      <c r="R1026" s="49">
        <v>58657.08</v>
      </c>
      <c r="S1026" s="49">
        <v>60578.271999999997</v>
      </c>
      <c r="T1026" s="49">
        <v>26940.348000000002</v>
      </c>
    </row>
    <row r="1027" spans="1:22" x14ac:dyDescent="0.3">
      <c r="A1027">
        <v>1011052</v>
      </c>
      <c r="B1027" t="s">
        <v>5688</v>
      </c>
      <c r="C1027" t="s">
        <v>5689</v>
      </c>
      <c r="D1027" t="s">
        <v>5690</v>
      </c>
      <c r="E1027" t="s">
        <v>303</v>
      </c>
      <c r="F1027" t="s">
        <v>5686</v>
      </c>
      <c r="H1027" t="s">
        <v>5687</v>
      </c>
      <c r="I1027" s="23">
        <v>28.290050000000001</v>
      </c>
      <c r="J1027" s="23">
        <v>-99.857682999999994</v>
      </c>
      <c r="K1027">
        <v>211111</v>
      </c>
      <c r="L1027" t="s">
        <v>28</v>
      </c>
      <c r="M1027" t="s">
        <v>102</v>
      </c>
      <c r="R1027" s="49">
        <v>20056.324000000001</v>
      </c>
      <c r="S1027" s="49">
        <v>26457.8</v>
      </c>
    </row>
    <row r="1028" spans="1:22" x14ac:dyDescent="0.3">
      <c r="A1028">
        <v>1011047</v>
      </c>
      <c r="B1028" t="s">
        <v>5691</v>
      </c>
      <c r="C1028" t="s">
        <v>5692</v>
      </c>
      <c r="D1028" t="s">
        <v>5690</v>
      </c>
      <c r="E1028" t="s">
        <v>303</v>
      </c>
      <c r="F1028" t="s">
        <v>5686</v>
      </c>
      <c r="H1028" t="s">
        <v>5693</v>
      </c>
      <c r="I1028" s="23">
        <v>28.289760000000001</v>
      </c>
      <c r="J1028" s="23">
        <v>-99.745279999999994</v>
      </c>
      <c r="K1028">
        <v>211111</v>
      </c>
      <c r="L1028" t="s">
        <v>28</v>
      </c>
      <c r="M1028" t="s">
        <v>102</v>
      </c>
      <c r="R1028" s="49">
        <v>4373.1840000000002</v>
      </c>
      <c r="S1028" s="49">
        <v>2836.64</v>
      </c>
    </row>
    <row r="1029" spans="1:22" x14ac:dyDescent="0.3">
      <c r="A1029">
        <v>1011093</v>
      </c>
      <c r="B1029" t="s">
        <v>5694</v>
      </c>
      <c r="C1029" t="s">
        <v>5695</v>
      </c>
      <c r="D1029" t="s">
        <v>3770</v>
      </c>
      <c r="E1029" t="s">
        <v>303</v>
      </c>
      <c r="F1029" t="s">
        <v>3771</v>
      </c>
      <c r="H1029" t="s">
        <v>3772</v>
      </c>
      <c r="I1029" s="23">
        <v>28.1814389</v>
      </c>
      <c r="J1029" s="23">
        <v>-99.878211100000001</v>
      </c>
      <c r="K1029">
        <v>211111</v>
      </c>
      <c r="L1029" t="s">
        <v>28</v>
      </c>
      <c r="M1029" t="s">
        <v>102</v>
      </c>
      <c r="R1029" s="49">
        <v>31154.932000000001</v>
      </c>
    </row>
    <row r="1030" spans="1:22" x14ac:dyDescent="0.3">
      <c r="A1030">
        <v>1004316</v>
      </c>
      <c r="B1030" t="s">
        <v>5696</v>
      </c>
      <c r="C1030" t="s">
        <v>5697</v>
      </c>
      <c r="D1030" t="s">
        <v>5698</v>
      </c>
      <c r="E1030" t="s">
        <v>2780</v>
      </c>
      <c r="F1030" t="s">
        <v>2781</v>
      </c>
      <c r="G1030" t="s">
        <v>5699</v>
      </c>
      <c r="H1030" t="s">
        <v>5700</v>
      </c>
      <c r="I1030" s="23">
        <v>41.4801</v>
      </c>
      <c r="J1030" s="23">
        <v>-72.759200000000007</v>
      </c>
      <c r="K1030">
        <v>325412</v>
      </c>
      <c r="L1030" t="s">
        <v>28</v>
      </c>
      <c r="M1030" t="s">
        <v>530</v>
      </c>
      <c r="O1030" s="49">
        <v>16954.835999999999</v>
      </c>
      <c r="P1030" s="49">
        <v>23704.560000000001</v>
      </c>
      <c r="Q1030" s="49">
        <v>24504.907999999999</v>
      </c>
      <c r="R1030" s="49">
        <v>26169.952000000001</v>
      </c>
      <c r="S1030" s="49">
        <v>25582.304</v>
      </c>
      <c r="T1030" s="49">
        <v>25902.993999999999</v>
      </c>
      <c r="U1030" s="49">
        <v>24663.13</v>
      </c>
      <c r="V1030" s="49">
        <v>25890.802</v>
      </c>
    </row>
    <row r="1031" spans="1:22" x14ac:dyDescent="0.3">
      <c r="A1031">
        <v>1007618</v>
      </c>
      <c r="B1031" t="s">
        <v>5701</v>
      </c>
      <c r="C1031" t="s">
        <v>5702</v>
      </c>
      <c r="D1031" t="s">
        <v>5703</v>
      </c>
      <c r="E1031" t="s">
        <v>1487</v>
      </c>
      <c r="F1031" t="s">
        <v>5704</v>
      </c>
      <c r="G1031" t="s">
        <v>5705</v>
      </c>
      <c r="H1031" t="s">
        <v>4459</v>
      </c>
      <c r="I1031" s="23">
        <v>38.410407999999997</v>
      </c>
      <c r="J1031" s="23">
        <v>-108.280136</v>
      </c>
      <c r="K1031">
        <v>562212</v>
      </c>
      <c r="L1031" t="s">
        <v>51</v>
      </c>
      <c r="M1031" t="s">
        <v>307</v>
      </c>
      <c r="U1031" s="49">
        <v>9348</v>
      </c>
      <c r="V1031" s="49">
        <v>9536.75</v>
      </c>
    </row>
    <row r="1032" spans="1:22" x14ac:dyDescent="0.3">
      <c r="A1032">
        <v>1011225</v>
      </c>
      <c r="B1032" t="s">
        <v>5706</v>
      </c>
      <c r="C1032" t="s">
        <v>5707</v>
      </c>
      <c r="D1032" t="s">
        <v>5708</v>
      </c>
      <c r="E1032" t="s">
        <v>447</v>
      </c>
      <c r="F1032" t="s">
        <v>5709</v>
      </c>
      <c r="G1032" t="s">
        <v>5710</v>
      </c>
      <c r="H1032" t="s">
        <v>5711</v>
      </c>
      <c r="I1032" s="23">
        <v>40.669607999999997</v>
      </c>
      <c r="J1032" s="23">
        <v>-76.380716000000007</v>
      </c>
      <c r="K1032">
        <v>221117</v>
      </c>
      <c r="L1032" t="s">
        <v>28</v>
      </c>
      <c r="M1032" t="s">
        <v>336</v>
      </c>
      <c r="N1032" s="49">
        <v>180.65</v>
      </c>
      <c r="O1032" s="49">
        <v>266.346</v>
      </c>
      <c r="Q1032" s="49">
        <v>238.726</v>
      </c>
      <c r="R1032" s="49">
        <v>242.65799999999999</v>
      </c>
      <c r="S1032" s="49">
        <v>253.358</v>
      </c>
      <c r="T1032" s="49">
        <v>208.61600000000001</v>
      </c>
      <c r="U1032" s="49">
        <v>97.04</v>
      </c>
      <c r="V1032" s="49">
        <v>190.85</v>
      </c>
    </row>
    <row r="1033" spans="1:22" x14ac:dyDescent="0.3">
      <c r="A1033">
        <v>1001343</v>
      </c>
      <c r="B1033" t="s">
        <v>5712</v>
      </c>
      <c r="C1033" t="s">
        <v>5713</v>
      </c>
      <c r="D1033" t="s">
        <v>5714</v>
      </c>
      <c r="E1033" t="s">
        <v>954</v>
      </c>
      <c r="F1033" t="s">
        <v>5715</v>
      </c>
      <c r="G1033" t="s">
        <v>5716</v>
      </c>
      <c r="H1033" t="s">
        <v>5717</v>
      </c>
      <c r="I1033" s="23">
        <v>35.078600000000002</v>
      </c>
      <c r="J1033" s="23">
        <v>-81.575000000000003</v>
      </c>
      <c r="K1033">
        <v>221112</v>
      </c>
      <c r="L1033" t="s">
        <v>335</v>
      </c>
      <c r="M1033" t="s">
        <v>336</v>
      </c>
      <c r="N1033" s="49">
        <v>240646.26</v>
      </c>
      <c r="O1033" s="49">
        <v>1166895.68</v>
      </c>
      <c r="P1033" s="49">
        <v>228733.19399999999</v>
      </c>
      <c r="Q1033" s="49">
        <v>711367.71799999999</v>
      </c>
      <c r="R1033" s="49">
        <v>383748.96399999998</v>
      </c>
      <c r="S1033" s="49">
        <v>227390.67600000001</v>
      </c>
      <c r="T1033" s="49">
        <v>224520.666</v>
      </c>
      <c r="U1033" s="49">
        <v>615948.21600000001</v>
      </c>
      <c r="V1033" s="49">
        <v>430326.90399999998</v>
      </c>
    </row>
    <row r="1034" spans="1:22" x14ac:dyDescent="0.3">
      <c r="A1034">
        <v>1005892</v>
      </c>
      <c r="B1034" t="s">
        <v>5718</v>
      </c>
      <c r="C1034" t="s">
        <v>5719</v>
      </c>
      <c r="D1034" t="s">
        <v>5720</v>
      </c>
      <c r="E1034" t="s">
        <v>690</v>
      </c>
      <c r="F1034" t="s">
        <v>5721</v>
      </c>
      <c r="G1034" t="s">
        <v>5722</v>
      </c>
      <c r="H1034" t="s">
        <v>1118</v>
      </c>
      <c r="I1034" s="23">
        <v>31.4847</v>
      </c>
      <c r="J1034" s="23">
        <v>-81.989800000000002</v>
      </c>
      <c r="K1034">
        <v>562212</v>
      </c>
      <c r="L1034" t="s">
        <v>51</v>
      </c>
      <c r="M1034" t="s">
        <v>307</v>
      </c>
      <c r="N1034" s="49">
        <v>62186</v>
      </c>
      <c r="O1034" s="49">
        <v>68014.25</v>
      </c>
      <c r="P1034" s="49">
        <v>46464</v>
      </c>
      <c r="Q1034" s="49">
        <v>51724.75</v>
      </c>
      <c r="R1034" s="49">
        <v>67368.75</v>
      </c>
      <c r="S1034" s="49">
        <v>67743.75</v>
      </c>
      <c r="T1034" s="49">
        <v>34712.5</v>
      </c>
      <c r="U1034" s="49">
        <v>43005</v>
      </c>
      <c r="V1034" s="49">
        <v>139487.5</v>
      </c>
    </row>
    <row r="1035" spans="1:22" x14ac:dyDescent="0.3">
      <c r="A1035">
        <v>1001458</v>
      </c>
      <c r="B1035" t="s">
        <v>5723</v>
      </c>
      <c r="C1035" t="s">
        <v>5724</v>
      </c>
      <c r="D1035" t="s">
        <v>825</v>
      </c>
      <c r="E1035" t="s">
        <v>323</v>
      </c>
      <c r="F1035" t="s">
        <v>5725</v>
      </c>
      <c r="G1035" t="s">
        <v>5726</v>
      </c>
      <c r="H1035" t="s">
        <v>816</v>
      </c>
      <c r="I1035" s="23">
        <v>34.126300000000001</v>
      </c>
      <c r="J1035" s="23">
        <v>-118.1494</v>
      </c>
      <c r="K1035">
        <v>221112</v>
      </c>
      <c r="L1035" t="s">
        <v>335</v>
      </c>
      <c r="M1035" t="s">
        <v>336</v>
      </c>
      <c r="P1035" s="49">
        <v>0</v>
      </c>
      <c r="Q1035" s="49">
        <v>17832.784</v>
      </c>
      <c r="R1035" s="49">
        <v>15859.892</v>
      </c>
      <c r="S1035" s="49">
        <v>42944.991999999998</v>
      </c>
      <c r="T1035" s="49">
        <v>26986.6</v>
      </c>
      <c r="U1035" s="49">
        <v>84596.964000000007</v>
      </c>
      <c r="V1035" s="49">
        <v>29276.39</v>
      </c>
    </row>
    <row r="1036" spans="1:22" x14ac:dyDescent="0.3">
      <c r="A1036">
        <v>1000155</v>
      </c>
      <c r="B1036" t="s">
        <v>5727</v>
      </c>
      <c r="C1036" t="s">
        <v>5728</v>
      </c>
      <c r="D1036" t="s">
        <v>5729</v>
      </c>
      <c r="E1036" t="s">
        <v>491</v>
      </c>
      <c r="F1036" t="s">
        <v>5730</v>
      </c>
      <c r="G1036" t="s">
        <v>5731</v>
      </c>
      <c r="H1036" t="s">
        <v>5732</v>
      </c>
      <c r="I1036" s="23">
        <v>37.9694</v>
      </c>
      <c r="J1036" s="23">
        <v>-87.604399999999998</v>
      </c>
      <c r="K1036">
        <v>221112</v>
      </c>
      <c r="L1036" t="s">
        <v>28</v>
      </c>
      <c r="M1036" t="s">
        <v>336</v>
      </c>
      <c r="R1036" s="49">
        <v>81</v>
      </c>
      <c r="S1036" s="49">
        <v>401.048</v>
      </c>
      <c r="T1036" s="49">
        <v>263.60000000000002</v>
      </c>
      <c r="U1036" s="49">
        <v>805.44799999999998</v>
      </c>
      <c r="V1036" s="49">
        <v>961.79600000000005</v>
      </c>
    </row>
    <row r="1037" spans="1:22" x14ac:dyDescent="0.3">
      <c r="A1037">
        <v>1002169</v>
      </c>
      <c r="B1037" t="s">
        <v>5733</v>
      </c>
      <c r="C1037" t="s">
        <v>5734</v>
      </c>
      <c r="D1037" t="s">
        <v>5735</v>
      </c>
      <c r="E1037" t="s">
        <v>303</v>
      </c>
      <c r="F1037" t="s">
        <v>5736</v>
      </c>
      <c r="G1037" t="s">
        <v>5737</v>
      </c>
      <c r="H1037" t="s">
        <v>5738</v>
      </c>
      <c r="I1037" s="23">
        <v>31.062550000000002</v>
      </c>
      <c r="J1037" s="23">
        <v>-93.961116000000004</v>
      </c>
      <c r="K1037">
        <v>486210</v>
      </c>
      <c r="L1037" t="s">
        <v>368</v>
      </c>
      <c r="M1037" t="s">
        <v>102</v>
      </c>
      <c r="N1037" s="49">
        <v>35096.932000000001</v>
      </c>
      <c r="O1037" s="49">
        <v>84733.868000000002</v>
      </c>
      <c r="P1037" s="49">
        <v>88375.462</v>
      </c>
      <c r="Q1037" s="49">
        <v>116027.386</v>
      </c>
      <c r="R1037" s="49">
        <v>113095.094</v>
      </c>
      <c r="S1037" s="49">
        <v>79514.308000000005</v>
      </c>
      <c r="T1037" s="49">
        <v>75904.600000000006</v>
      </c>
      <c r="U1037" s="49">
        <v>100621.798</v>
      </c>
      <c r="V1037" s="49">
        <v>101062.38800000001</v>
      </c>
    </row>
    <row r="1038" spans="1:22" x14ac:dyDescent="0.3">
      <c r="A1038">
        <v>1003163</v>
      </c>
      <c r="B1038" t="s">
        <v>5739</v>
      </c>
      <c r="C1038" t="s">
        <v>5740</v>
      </c>
      <c r="D1038" t="s">
        <v>3541</v>
      </c>
      <c r="E1038" t="s">
        <v>331</v>
      </c>
      <c r="F1038" t="s">
        <v>5741</v>
      </c>
      <c r="G1038" t="s">
        <v>5742</v>
      </c>
      <c r="H1038" t="s">
        <v>5743</v>
      </c>
      <c r="I1038" s="23">
        <v>40.561669000000002</v>
      </c>
      <c r="J1038" s="23">
        <v>-74.160195999999999</v>
      </c>
      <c r="K1038">
        <v>562212</v>
      </c>
      <c r="L1038" t="s">
        <v>51</v>
      </c>
      <c r="M1038" t="s">
        <v>307</v>
      </c>
      <c r="N1038" s="49">
        <v>8144.25</v>
      </c>
      <c r="O1038" s="49">
        <v>10010.5</v>
      </c>
      <c r="P1038" s="49">
        <v>11709</v>
      </c>
      <c r="Q1038" s="49">
        <v>16333</v>
      </c>
      <c r="R1038" s="49">
        <v>16331.75</v>
      </c>
      <c r="S1038" s="49">
        <v>18319.5</v>
      </c>
      <c r="T1038" s="49">
        <v>20984.25</v>
      </c>
      <c r="U1038" s="49">
        <v>38135.75</v>
      </c>
      <c r="V1038" s="49">
        <v>40372.75</v>
      </c>
    </row>
    <row r="1039" spans="1:22" x14ac:dyDescent="0.3">
      <c r="A1039">
        <v>1000870</v>
      </c>
      <c r="B1039" t="s">
        <v>5744</v>
      </c>
      <c r="C1039" t="s">
        <v>5745</v>
      </c>
      <c r="D1039" t="s">
        <v>5746</v>
      </c>
      <c r="E1039" t="s">
        <v>331</v>
      </c>
      <c r="F1039" t="s">
        <v>5747</v>
      </c>
      <c r="G1039" t="s">
        <v>5748</v>
      </c>
      <c r="H1039" t="s">
        <v>2368</v>
      </c>
      <c r="I1039" s="23">
        <v>40.699399999999997</v>
      </c>
      <c r="J1039" s="23">
        <v>-73.975800000000007</v>
      </c>
      <c r="K1039">
        <v>221112</v>
      </c>
      <c r="L1039" t="s">
        <v>30</v>
      </c>
      <c r="M1039" t="s">
        <v>336</v>
      </c>
      <c r="N1039" s="49">
        <v>985918.76</v>
      </c>
      <c r="O1039" s="49">
        <v>1048299.714</v>
      </c>
      <c r="P1039" s="49">
        <v>991811.95400000003</v>
      </c>
      <c r="Q1039" s="49">
        <v>1066849.3600000001</v>
      </c>
      <c r="R1039" s="49">
        <v>1045803.888</v>
      </c>
      <c r="S1039" s="49">
        <v>1088797.8400000001</v>
      </c>
      <c r="T1039" s="49">
        <v>1029518.012</v>
      </c>
      <c r="U1039" s="49">
        <v>870517.60800000001</v>
      </c>
      <c r="V1039" s="49">
        <v>1077666.6540000001</v>
      </c>
    </row>
    <row r="1040" spans="1:22" x14ac:dyDescent="0.3">
      <c r="A1040">
        <v>1003872</v>
      </c>
      <c r="B1040" t="s">
        <v>5749</v>
      </c>
      <c r="C1040" t="s">
        <v>5750</v>
      </c>
      <c r="D1040" t="s">
        <v>5751</v>
      </c>
      <c r="E1040" t="s">
        <v>468</v>
      </c>
      <c r="F1040" t="s">
        <v>5752</v>
      </c>
      <c r="G1040" t="s">
        <v>5753</v>
      </c>
      <c r="H1040" t="s">
        <v>5754</v>
      </c>
      <c r="I1040" s="23">
        <v>28.643554999999999</v>
      </c>
      <c r="J1040" s="23">
        <v>-82.472030000000004</v>
      </c>
      <c r="K1040">
        <v>327310</v>
      </c>
      <c r="L1040" t="s">
        <v>34</v>
      </c>
      <c r="M1040" t="s">
        <v>376</v>
      </c>
      <c r="Q1040" s="49">
        <v>0</v>
      </c>
      <c r="R1040" s="49">
        <v>0</v>
      </c>
      <c r="S1040" s="49">
        <v>0</v>
      </c>
      <c r="T1040" s="49">
        <v>0</v>
      </c>
      <c r="U1040" s="49">
        <v>0</v>
      </c>
      <c r="V1040" s="49">
        <v>0</v>
      </c>
    </row>
    <row r="1041" spans="1:22" x14ac:dyDescent="0.3">
      <c r="A1041">
        <v>1003303</v>
      </c>
      <c r="B1041" t="s">
        <v>5755</v>
      </c>
      <c r="C1041" t="s">
        <v>5756</v>
      </c>
      <c r="D1041" t="s">
        <v>5751</v>
      </c>
      <c r="E1041" t="s">
        <v>468</v>
      </c>
      <c r="F1041" t="s">
        <v>5757</v>
      </c>
      <c r="G1041" t="s">
        <v>5758</v>
      </c>
      <c r="H1041" t="s">
        <v>5754</v>
      </c>
      <c r="I1041" s="23">
        <v>28.582265</v>
      </c>
      <c r="J1041" s="23">
        <v>-82.430829000000003</v>
      </c>
      <c r="K1041">
        <v>327310</v>
      </c>
      <c r="L1041" t="s">
        <v>2095</v>
      </c>
      <c r="M1041" t="s">
        <v>376</v>
      </c>
      <c r="N1041" s="49">
        <v>968182.74</v>
      </c>
      <c r="O1041" s="49">
        <v>1011328.814</v>
      </c>
      <c r="P1041" s="49">
        <v>908367.96200000006</v>
      </c>
      <c r="Q1041" s="49">
        <v>689633.95600000001</v>
      </c>
      <c r="R1041" s="49">
        <v>797361.80200000003</v>
      </c>
      <c r="S1041" s="49">
        <v>735349.58799999999</v>
      </c>
      <c r="T1041" s="49">
        <v>669613.79200000002</v>
      </c>
      <c r="U1041" s="49">
        <v>452561.27600000001</v>
      </c>
      <c r="V1041" s="49">
        <v>425775.49599999998</v>
      </c>
    </row>
    <row r="1042" spans="1:22" x14ac:dyDescent="0.3">
      <c r="A1042">
        <v>1000739</v>
      </c>
      <c r="B1042" t="s">
        <v>5759</v>
      </c>
      <c r="C1042" t="s">
        <v>5760</v>
      </c>
      <c r="D1042" t="s">
        <v>5761</v>
      </c>
      <c r="E1042" t="s">
        <v>676</v>
      </c>
      <c r="F1042" t="s">
        <v>1724</v>
      </c>
      <c r="G1042" t="s">
        <v>5762</v>
      </c>
      <c r="H1042" t="s">
        <v>5403</v>
      </c>
      <c r="I1042" s="23">
        <v>35.543799999999997</v>
      </c>
      <c r="J1042" s="23">
        <v>-89.197999999999993</v>
      </c>
      <c r="K1042">
        <v>221112</v>
      </c>
      <c r="L1042" t="s">
        <v>335</v>
      </c>
      <c r="M1042" t="s">
        <v>336</v>
      </c>
      <c r="N1042" s="49">
        <v>310528.77500000002</v>
      </c>
      <c r="O1042" s="49">
        <v>361887.31199999998</v>
      </c>
      <c r="P1042" s="49">
        <v>201345.25399999999</v>
      </c>
      <c r="Q1042" s="49">
        <v>322000.08100000001</v>
      </c>
      <c r="R1042" s="49">
        <v>150911.242</v>
      </c>
      <c r="S1042" s="49">
        <v>94809.672999999995</v>
      </c>
      <c r="T1042" s="49">
        <v>49619.716</v>
      </c>
      <c r="U1042" s="49">
        <v>239858.01199999999</v>
      </c>
      <c r="V1042" s="49">
        <v>156839.16800000001</v>
      </c>
    </row>
    <row r="1043" spans="1:22" x14ac:dyDescent="0.3">
      <c r="A1043">
        <v>1004884</v>
      </c>
      <c r="B1043" t="s">
        <v>5763</v>
      </c>
      <c r="C1043" t="s">
        <v>5764</v>
      </c>
      <c r="D1043" t="s">
        <v>1723</v>
      </c>
      <c r="E1043" t="s">
        <v>303</v>
      </c>
      <c r="F1043" t="s">
        <v>5765</v>
      </c>
      <c r="G1043" t="s">
        <v>5766</v>
      </c>
      <c r="H1043" t="s">
        <v>5767</v>
      </c>
      <c r="I1043" s="23">
        <v>25.938869</v>
      </c>
      <c r="J1043" s="23">
        <v>-97.395247999999995</v>
      </c>
      <c r="K1043">
        <v>562212</v>
      </c>
      <c r="L1043" t="s">
        <v>51</v>
      </c>
      <c r="M1043" t="s">
        <v>307</v>
      </c>
      <c r="N1043" s="49">
        <v>122338.25</v>
      </c>
      <c r="O1043" s="49">
        <v>113997.25</v>
      </c>
      <c r="P1043" s="49">
        <v>110991.75</v>
      </c>
      <c r="Q1043" s="49">
        <v>96631</v>
      </c>
      <c r="R1043" s="49">
        <v>115227.25</v>
      </c>
      <c r="S1043" s="49">
        <v>111334</v>
      </c>
      <c r="T1043" s="49">
        <v>112810</v>
      </c>
      <c r="U1043" s="49">
        <v>81476</v>
      </c>
      <c r="V1043" s="49">
        <v>89179.75</v>
      </c>
    </row>
    <row r="1044" spans="1:22" x14ac:dyDescent="0.3">
      <c r="A1044">
        <v>1006909</v>
      </c>
      <c r="B1044" t="s">
        <v>5768</v>
      </c>
      <c r="C1044" t="s">
        <v>5769</v>
      </c>
      <c r="D1044" t="s">
        <v>5770</v>
      </c>
      <c r="E1044" t="s">
        <v>447</v>
      </c>
      <c r="F1044" t="s">
        <v>5771</v>
      </c>
      <c r="G1044" t="s">
        <v>5772</v>
      </c>
      <c r="H1044" t="s">
        <v>822</v>
      </c>
      <c r="I1044" s="23">
        <v>40.634399999999999</v>
      </c>
      <c r="J1044" s="23">
        <v>-80.42</v>
      </c>
      <c r="K1044">
        <v>221112</v>
      </c>
      <c r="L1044" t="s">
        <v>335</v>
      </c>
      <c r="M1044" t="s">
        <v>336</v>
      </c>
      <c r="N1044" s="49">
        <v>794837.83600000001</v>
      </c>
      <c r="O1044" s="49">
        <v>3272094.378</v>
      </c>
      <c r="P1044" s="49">
        <v>7571181.9800000004</v>
      </c>
      <c r="Q1044" s="49">
        <v>10830812.721999999</v>
      </c>
      <c r="R1044" s="49">
        <v>12727353.754000001</v>
      </c>
      <c r="S1044" s="49">
        <v>15638880.335999999</v>
      </c>
      <c r="T1044" s="49">
        <v>16158662.176000001</v>
      </c>
      <c r="U1044" s="49">
        <v>16268802.238</v>
      </c>
      <c r="V1044" s="49">
        <v>16275952.372</v>
      </c>
    </row>
    <row r="1045" spans="1:22" x14ac:dyDescent="0.3">
      <c r="A1045">
        <v>1000886</v>
      </c>
      <c r="B1045" t="s">
        <v>5773</v>
      </c>
      <c r="C1045" t="s">
        <v>5774</v>
      </c>
      <c r="D1045" t="s">
        <v>5775</v>
      </c>
      <c r="E1045" t="s">
        <v>447</v>
      </c>
      <c r="F1045" t="s">
        <v>5776</v>
      </c>
      <c r="G1045" t="s">
        <v>5777</v>
      </c>
      <c r="H1045" t="s">
        <v>5778</v>
      </c>
      <c r="I1045" s="23">
        <v>40.097000000000001</v>
      </c>
      <c r="J1045" s="23">
        <v>-76.696200000000005</v>
      </c>
      <c r="K1045">
        <v>221112</v>
      </c>
      <c r="L1045" t="s">
        <v>335</v>
      </c>
      <c r="M1045" t="s">
        <v>336</v>
      </c>
      <c r="N1045" s="49">
        <v>2158705.5320000001</v>
      </c>
      <c r="O1045" s="49">
        <v>1708174.294</v>
      </c>
      <c r="P1045" s="49">
        <v>2453674.4700000002</v>
      </c>
      <c r="Q1045" s="49">
        <v>3263693.6320000002</v>
      </c>
      <c r="R1045" s="49">
        <v>4587327.6900000004</v>
      </c>
      <c r="S1045" s="49">
        <v>5602226.0180000002</v>
      </c>
      <c r="T1045" s="49">
        <v>6183437.4440000001</v>
      </c>
      <c r="U1045" s="49">
        <v>5529507.6880000001</v>
      </c>
      <c r="V1045" s="49">
        <v>8510410.1840000004</v>
      </c>
    </row>
    <row r="1046" spans="1:22" x14ac:dyDescent="0.3">
      <c r="A1046">
        <v>1007427</v>
      </c>
      <c r="B1046" t="s">
        <v>5779</v>
      </c>
      <c r="C1046" t="s">
        <v>5780</v>
      </c>
      <c r="D1046" t="s">
        <v>4015</v>
      </c>
      <c r="E1046" t="s">
        <v>447</v>
      </c>
      <c r="F1046" t="s">
        <v>5781</v>
      </c>
      <c r="G1046" t="s">
        <v>5782</v>
      </c>
      <c r="H1046" t="s">
        <v>5783</v>
      </c>
      <c r="I1046" s="23">
        <v>40.463799999999999</v>
      </c>
      <c r="J1046" s="23">
        <v>-80.043999999999997</v>
      </c>
      <c r="K1046">
        <v>221112</v>
      </c>
      <c r="L1046" t="s">
        <v>335</v>
      </c>
      <c r="M1046" t="s">
        <v>336</v>
      </c>
      <c r="N1046" s="49">
        <v>41882.796000000002</v>
      </c>
      <c r="O1046" s="49">
        <v>22640.864000000001</v>
      </c>
      <c r="P1046" s="49">
        <v>38031.160000000003</v>
      </c>
      <c r="Q1046" s="49">
        <v>31814.48</v>
      </c>
      <c r="R1046" s="49">
        <v>55896.192000000003</v>
      </c>
      <c r="S1046" s="49">
        <v>26011.198</v>
      </c>
      <c r="T1046" s="49">
        <v>18519.576000000001</v>
      </c>
      <c r="U1046" s="49">
        <v>18198.48</v>
      </c>
      <c r="V1046" s="49">
        <v>4299.2820000000002</v>
      </c>
    </row>
    <row r="1047" spans="1:22" x14ac:dyDescent="0.3">
      <c r="A1047">
        <v>1002733</v>
      </c>
      <c r="B1047" t="s">
        <v>5784</v>
      </c>
      <c r="C1047" t="s">
        <v>5785</v>
      </c>
      <c r="D1047" t="s">
        <v>5786</v>
      </c>
      <c r="E1047" t="s">
        <v>690</v>
      </c>
      <c r="F1047" t="s">
        <v>5787</v>
      </c>
      <c r="G1047" t="s">
        <v>5788</v>
      </c>
      <c r="H1047" t="s">
        <v>5789</v>
      </c>
      <c r="I1047" s="23">
        <v>31.173147</v>
      </c>
      <c r="J1047" s="23">
        <v>-81.519246999999993</v>
      </c>
      <c r="K1047">
        <v>322110</v>
      </c>
      <c r="L1047" t="s">
        <v>1172</v>
      </c>
      <c r="M1047" t="s">
        <v>1173</v>
      </c>
      <c r="N1047" s="49">
        <v>286700.69</v>
      </c>
      <c r="O1047" s="49">
        <v>295380.848</v>
      </c>
      <c r="P1047" s="49">
        <v>277033.61800000002</v>
      </c>
      <c r="Q1047" s="49">
        <v>271525.016</v>
      </c>
      <c r="R1047" s="49">
        <v>282905.41399999999</v>
      </c>
      <c r="S1047" s="49">
        <v>254340.59400000001</v>
      </c>
      <c r="T1047" s="49">
        <v>259202.92600000001</v>
      </c>
      <c r="U1047" s="49">
        <v>321590.00400000002</v>
      </c>
      <c r="V1047" s="49">
        <v>380604.45400000003</v>
      </c>
    </row>
    <row r="1048" spans="1:22" x14ac:dyDescent="0.3">
      <c r="A1048">
        <v>1011850</v>
      </c>
      <c r="B1048" t="s">
        <v>5790</v>
      </c>
      <c r="C1048" t="s">
        <v>5791</v>
      </c>
      <c r="D1048" t="s">
        <v>5792</v>
      </c>
      <c r="E1048" t="s">
        <v>793</v>
      </c>
      <c r="F1048" t="s">
        <v>5793</v>
      </c>
      <c r="G1048" t="s">
        <v>5794</v>
      </c>
      <c r="H1048" t="s">
        <v>4592</v>
      </c>
      <c r="I1048" s="23">
        <v>36.766854000000002</v>
      </c>
      <c r="J1048" s="23">
        <v>-77.711098000000007</v>
      </c>
      <c r="K1048">
        <v>221112</v>
      </c>
      <c r="L1048" t="s">
        <v>335</v>
      </c>
      <c r="M1048" t="s">
        <v>336</v>
      </c>
      <c r="N1048" s="49">
        <v>3158895.2439999999</v>
      </c>
      <c r="O1048" s="49">
        <v>3160796.0839999998</v>
      </c>
      <c r="P1048" s="49">
        <v>3073867.7080000001</v>
      </c>
      <c r="Q1048" s="49">
        <v>2262316.9160000002</v>
      </c>
      <c r="R1048" s="49">
        <v>213.99600000000001</v>
      </c>
    </row>
    <row r="1049" spans="1:22" x14ac:dyDescent="0.3">
      <c r="A1049">
        <v>1001224</v>
      </c>
      <c r="B1049" t="s">
        <v>5795</v>
      </c>
      <c r="C1049" t="s">
        <v>5796</v>
      </c>
      <c r="D1049" t="s">
        <v>5797</v>
      </c>
      <c r="E1049" t="s">
        <v>1487</v>
      </c>
      <c r="F1049" t="s">
        <v>5798</v>
      </c>
      <c r="G1049" t="s">
        <v>5799</v>
      </c>
      <c r="H1049" t="s">
        <v>3564</v>
      </c>
      <c r="I1049" s="23">
        <v>40.241500000000002</v>
      </c>
      <c r="J1049" s="23">
        <v>-103.631</v>
      </c>
      <c r="K1049">
        <v>221112</v>
      </c>
      <c r="L1049" t="s">
        <v>335</v>
      </c>
      <c r="M1049" t="s">
        <v>336</v>
      </c>
      <c r="N1049" s="49">
        <v>106110.408</v>
      </c>
      <c r="O1049" s="49">
        <v>84690.436000000002</v>
      </c>
      <c r="P1049" s="49">
        <v>21632.82</v>
      </c>
      <c r="Q1049" s="49">
        <v>18385.583999999999</v>
      </c>
      <c r="R1049" s="49">
        <v>22693.464</v>
      </c>
      <c r="S1049" s="49">
        <v>37939.56</v>
      </c>
      <c r="T1049" s="49">
        <v>63610.563999999998</v>
      </c>
      <c r="U1049" s="49">
        <v>42292.192000000003</v>
      </c>
      <c r="V1049" s="49">
        <v>52355.856</v>
      </c>
    </row>
    <row r="1050" spans="1:22" x14ac:dyDescent="0.3">
      <c r="A1050">
        <v>1000952</v>
      </c>
      <c r="B1050" t="s">
        <v>5800</v>
      </c>
      <c r="C1050" t="s">
        <v>5801</v>
      </c>
      <c r="D1050" t="s">
        <v>5802</v>
      </c>
      <c r="E1050" t="s">
        <v>303</v>
      </c>
      <c r="F1050" t="s">
        <v>5803</v>
      </c>
      <c r="G1050" t="s">
        <v>5804</v>
      </c>
      <c r="H1050" t="s">
        <v>5805</v>
      </c>
      <c r="I1050" s="23">
        <v>30.646899999999999</v>
      </c>
      <c r="J1050" s="23">
        <v>-96.372500000000002</v>
      </c>
      <c r="K1050">
        <v>221112</v>
      </c>
      <c r="L1050" t="s">
        <v>28</v>
      </c>
      <c r="M1050" t="s">
        <v>336</v>
      </c>
      <c r="R1050" s="49">
        <v>0</v>
      </c>
      <c r="S1050" s="49">
        <v>117.4</v>
      </c>
      <c r="T1050" s="49">
        <v>267.548</v>
      </c>
      <c r="U1050" s="49">
        <v>403.14800000000002</v>
      </c>
      <c r="V1050" s="49">
        <v>1965.3920000000001</v>
      </c>
    </row>
    <row r="1051" spans="1:22" x14ac:dyDescent="0.3">
      <c r="A1051">
        <v>1008387</v>
      </c>
      <c r="B1051" t="s">
        <v>5806</v>
      </c>
      <c r="C1051" t="s">
        <v>5807</v>
      </c>
      <c r="D1051" t="s">
        <v>5808</v>
      </c>
      <c r="E1051" t="s">
        <v>793</v>
      </c>
      <c r="F1051" t="s">
        <v>5809</v>
      </c>
      <c r="G1051" t="s">
        <v>5810</v>
      </c>
      <c r="H1051" t="s">
        <v>5811</v>
      </c>
      <c r="I1051" s="23">
        <v>37.207886000000002</v>
      </c>
      <c r="J1051" s="23">
        <v>-81.916612000000001</v>
      </c>
      <c r="K1051">
        <v>212112</v>
      </c>
      <c r="L1051" t="s">
        <v>90</v>
      </c>
      <c r="M1051" t="s">
        <v>315</v>
      </c>
      <c r="N1051" s="49">
        <v>1929624</v>
      </c>
      <c r="O1051" s="49">
        <v>1790927.25</v>
      </c>
      <c r="P1051" s="49">
        <v>1536412</v>
      </c>
      <c r="Q1051" s="49">
        <v>1565899</v>
      </c>
      <c r="R1051" s="49">
        <v>1398184.5</v>
      </c>
      <c r="S1051" s="49">
        <v>1275649.25</v>
      </c>
      <c r="T1051" s="49">
        <v>1675259.25</v>
      </c>
      <c r="U1051" s="49">
        <v>1372487.25</v>
      </c>
      <c r="V1051" s="49">
        <v>1576191.75</v>
      </c>
    </row>
    <row r="1052" spans="1:22" x14ac:dyDescent="0.3">
      <c r="A1052">
        <v>1005351</v>
      </c>
      <c r="B1052" t="s">
        <v>5812</v>
      </c>
      <c r="C1052" t="s">
        <v>5813</v>
      </c>
      <c r="D1052" t="s">
        <v>5814</v>
      </c>
      <c r="E1052" t="s">
        <v>793</v>
      </c>
      <c r="F1052" t="s">
        <v>5815</v>
      </c>
      <c r="G1052" t="s">
        <v>5816</v>
      </c>
      <c r="H1052" t="s">
        <v>5811</v>
      </c>
      <c r="I1052" s="23">
        <v>37.220511000000002</v>
      </c>
      <c r="J1052" s="23">
        <v>-82.018916000000004</v>
      </c>
      <c r="K1052">
        <v>212112</v>
      </c>
      <c r="L1052" t="s">
        <v>28</v>
      </c>
      <c r="M1052" t="s">
        <v>315</v>
      </c>
      <c r="N1052" s="49">
        <v>31.3</v>
      </c>
      <c r="O1052" s="49">
        <v>0</v>
      </c>
      <c r="P1052" s="49">
        <v>30806.083999999999</v>
      </c>
      <c r="Q1052" s="49">
        <v>36105.663999999997</v>
      </c>
      <c r="R1052" s="49">
        <v>32623.175999999999</v>
      </c>
      <c r="S1052" s="49">
        <v>42058.692000000003</v>
      </c>
      <c r="T1052" s="49">
        <v>41105.095999999998</v>
      </c>
      <c r="U1052" s="49">
        <v>27046.948</v>
      </c>
      <c r="V1052" s="49">
        <v>39009.552000000003</v>
      </c>
    </row>
    <row r="1053" spans="1:22" x14ac:dyDescent="0.3">
      <c r="A1053">
        <v>1000174</v>
      </c>
      <c r="B1053" t="s">
        <v>5817</v>
      </c>
      <c r="C1053" t="s">
        <v>5818</v>
      </c>
      <c r="D1053" t="s">
        <v>5819</v>
      </c>
      <c r="E1053" t="s">
        <v>793</v>
      </c>
      <c r="F1053" t="s">
        <v>5815</v>
      </c>
      <c r="G1053" t="s">
        <v>5820</v>
      </c>
      <c r="H1053" t="s">
        <v>5821</v>
      </c>
      <c r="I1053" s="23">
        <v>37.1753</v>
      </c>
      <c r="J1053" s="23">
        <v>-81.961699999999993</v>
      </c>
      <c r="K1053">
        <v>221112</v>
      </c>
      <c r="L1053" t="s">
        <v>30</v>
      </c>
      <c r="M1053" t="s">
        <v>336</v>
      </c>
      <c r="N1053" s="49">
        <v>172665.56</v>
      </c>
      <c r="O1053" s="49">
        <v>100273.678</v>
      </c>
      <c r="P1053" s="49">
        <v>90855.812000000005</v>
      </c>
      <c r="Q1053" s="49">
        <v>123569.39200000001</v>
      </c>
      <c r="R1053" s="49">
        <v>42098.144</v>
      </c>
      <c r="S1053" s="49">
        <v>30296.488000000001</v>
      </c>
      <c r="T1053" s="49">
        <v>6203.6760000000004</v>
      </c>
      <c r="U1053" s="49">
        <v>11147.86</v>
      </c>
      <c r="V1053" s="49">
        <v>17648.083999999999</v>
      </c>
    </row>
    <row r="1054" spans="1:22" x14ac:dyDescent="0.3">
      <c r="A1054">
        <v>1000831</v>
      </c>
      <c r="B1054" t="s">
        <v>5822</v>
      </c>
      <c r="C1054" t="s">
        <v>5823</v>
      </c>
      <c r="D1054" t="s">
        <v>5824</v>
      </c>
      <c r="E1054" t="s">
        <v>441</v>
      </c>
      <c r="F1054" t="s">
        <v>5825</v>
      </c>
      <c r="G1054" t="s">
        <v>5826</v>
      </c>
      <c r="H1054" t="s">
        <v>5827</v>
      </c>
      <c r="I1054" s="23">
        <v>35.713299999999997</v>
      </c>
      <c r="J1054" s="23">
        <v>-80.3767</v>
      </c>
      <c r="K1054">
        <v>221112</v>
      </c>
      <c r="L1054" t="s">
        <v>335</v>
      </c>
      <c r="M1054" t="s">
        <v>336</v>
      </c>
      <c r="N1054" s="49">
        <v>1656473.3119999999</v>
      </c>
      <c r="O1054" s="49">
        <v>1953656.16</v>
      </c>
      <c r="P1054" s="49">
        <v>1916776.3959999999</v>
      </c>
      <c r="Q1054" s="49">
        <v>1864291.64</v>
      </c>
      <c r="R1054" s="49">
        <v>1869097.6240000001</v>
      </c>
      <c r="S1054" s="49">
        <v>1421743.3319999999</v>
      </c>
      <c r="T1054" s="49">
        <v>1715100.128</v>
      </c>
      <c r="U1054" s="49">
        <v>1803398.0179999999</v>
      </c>
      <c r="V1054" s="49">
        <v>757170.41599999997</v>
      </c>
    </row>
    <row r="1055" spans="1:22" x14ac:dyDescent="0.3">
      <c r="A1055">
        <v>1007595</v>
      </c>
      <c r="B1055" t="s">
        <v>5828</v>
      </c>
      <c r="C1055" t="s">
        <v>5829</v>
      </c>
      <c r="D1055" t="s">
        <v>5830</v>
      </c>
      <c r="E1055" t="s">
        <v>1663</v>
      </c>
      <c r="F1055" t="s">
        <v>5831</v>
      </c>
      <c r="G1055" t="s">
        <v>5832</v>
      </c>
      <c r="H1055" t="s">
        <v>3046</v>
      </c>
      <c r="I1055" s="23">
        <v>40.564222999999998</v>
      </c>
      <c r="J1055" s="23">
        <v>-74.25076</v>
      </c>
      <c r="K1055">
        <v>493190</v>
      </c>
      <c r="L1055" t="s">
        <v>28</v>
      </c>
      <c r="M1055" t="s">
        <v>315</v>
      </c>
      <c r="S1055" s="49">
        <v>5109.18</v>
      </c>
      <c r="T1055" s="49">
        <v>92597.024000000005</v>
      </c>
      <c r="U1055" s="49">
        <v>514556.30200000003</v>
      </c>
      <c r="V1055" s="49">
        <v>598054.61</v>
      </c>
    </row>
    <row r="1056" spans="1:22" x14ac:dyDescent="0.3">
      <c r="A1056">
        <v>1011920</v>
      </c>
      <c r="B1056" t="s">
        <v>5833</v>
      </c>
      <c r="C1056" t="s">
        <v>5834</v>
      </c>
      <c r="D1056" t="s">
        <v>2615</v>
      </c>
      <c r="E1056" t="s">
        <v>303</v>
      </c>
      <c r="F1056" t="s">
        <v>5835</v>
      </c>
      <c r="G1056" t="s">
        <v>5836</v>
      </c>
      <c r="H1056" t="s">
        <v>969</v>
      </c>
      <c r="I1056" s="23">
        <v>27.818373000000001</v>
      </c>
      <c r="J1056" s="23">
        <v>-97.502778000000006</v>
      </c>
      <c r="K1056">
        <v>324110</v>
      </c>
      <c r="L1056" t="s">
        <v>1344</v>
      </c>
      <c r="M1056" t="s">
        <v>1345</v>
      </c>
      <c r="N1056" s="49">
        <v>96549.61</v>
      </c>
      <c r="O1056" s="49">
        <v>98780.462</v>
      </c>
      <c r="P1056" s="49">
        <v>110120.58199999999</v>
      </c>
      <c r="Q1056" s="49">
        <v>106656.76</v>
      </c>
      <c r="R1056" s="49">
        <v>18115.126</v>
      </c>
    </row>
    <row r="1057" spans="1:22" x14ac:dyDescent="0.3">
      <c r="A1057">
        <v>1010782</v>
      </c>
      <c r="B1057" t="s">
        <v>5837</v>
      </c>
      <c r="C1057" t="s">
        <v>5838</v>
      </c>
      <c r="D1057" t="s">
        <v>3124</v>
      </c>
      <c r="E1057" t="s">
        <v>461</v>
      </c>
      <c r="F1057" t="s">
        <v>3125</v>
      </c>
      <c r="G1057" t="s">
        <v>5839</v>
      </c>
      <c r="H1057" t="s">
        <v>5840</v>
      </c>
      <c r="I1057" s="23">
        <v>42.741729999999997</v>
      </c>
      <c r="J1057" s="23">
        <v>-105.46738999999999</v>
      </c>
      <c r="K1057">
        <v>211120</v>
      </c>
      <c r="L1057" t="s">
        <v>368</v>
      </c>
      <c r="M1057" t="s">
        <v>102</v>
      </c>
      <c r="N1057" s="49">
        <v>102944.368</v>
      </c>
      <c r="O1057" s="49">
        <v>54816.974000000002</v>
      </c>
      <c r="P1057" s="49">
        <v>45091.595999999998</v>
      </c>
      <c r="Q1057" s="49">
        <v>71745.953999999998</v>
      </c>
      <c r="R1057" s="49">
        <v>74265.194000000003</v>
      </c>
    </row>
    <row r="1058" spans="1:22" x14ac:dyDescent="0.3">
      <c r="A1058">
        <v>1010646</v>
      </c>
      <c r="B1058" t="s">
        <v>5841</v>
      </c>
      <c r="C1058" t="s">
        <v>5842</v>
      </c>
      <c r="D1058" t="s">
        <v>5843</v>
      </c>
      <c r="E1058" t="s">
        <v>447</v>
      </c>
      <c r="F1058" t="s">
        <v>5844</v>
      </c>
      <c r="G1058" t="s">
        <v>5845</v>
      </c>
      <c r="H1058" t="s">
        <v>2284</v>
      </c>
      <c r="I1058" s="23">
        <v>40.966388999999999</v>
      </c>
      <c r="J1058" s="23">
        <v>-76.951389000000006</v>
      </c>
      <c r="K1058">
        <v>611310</v>
      </c>
      <c r="L1058" t="s">
        <v>28</v>
      </c>
      <c r="M1058" t="s">
        <v>315</v>
      </c>
      <c r="N1058" s="49">
        <v>27976.594000000001</v>
      </c>
      <c r="O1058" s="49">
        <v>29836.13</v>
      </c>
      <c r="P1058" s="49">
        <v>27864.187999999998</v>
      </c>
      <c r="Q1058" s="49">
        <v>27016.245999999999</v>
      </c>
      <c r="R1058" s="49">
        <v>26486.795999999998</v>
      </c>
      <c r="S1058" s="49">
        <v>28606.932000000001</v>
      </c>
      <c r="T1058" s="49">
        <v>30615.63</v>
      </c>
      <c r="U1058" s="49">
        <v>31678.276000000002</v>
      </c>
      <c r="V1058" s="49">
        <v>32042.024000000001</v>
      </c>
    </row>
    <row r="1059" spans="1:22" x14ac:dyDescent="0.3">
      <c r="A1059">
        <v>1010777</v>
      </c>
      <c r="B1059" t="s">
        <v>5846</v>
      </c>
      <c r="C1059" t="s">
        <v>5847</v>
      </c>
      <c r="D1059" t="s">
        <v>5848</v>
      </c>
      <c r="E1059" t="s">
        <v>1418</v>
      </c>
      <c r="F1059" t="s">
        <v>5849</v>
      </c>
      <c r="G1059" t="s">
        <v>5850</v>
      </c>
      <c r="H1059" t="s">
        <v>5851</v>
      </c>
      <c r="I1059" s="23">
        <v>35.320621000000003</v>
      </c>
      <c r="J1059" s="23">
        <v>-99.784754000000007</v>
      </c>
      <c r="K1059">
        <v>211130</v>
      </c>
      <c r="L1059" t="s">
        <v>368</v>
      </c>
      <c r="M1059" t="s">
        <v>102</v>
      </c>
      <c r="N1059" s="49">
        <v>80763.368000000002</v>
      </c>
      <c r="O1059" s="49">
        <v>103287.166</v>
      </c>
      <c r="P1059" s="49">
        <v>82826.547999999995</v>
      </c>
      <c r="Q1059" s="49">
        <v>87657.804000000004</v>
      </c>
      <c r="R1059" s="49">
        <v>73433.584000000003</v>
      </c>
      <c r="S1059" s="49">
        <v>76726.884000000005</v>
      </c>
    </row>
    <row r="1060" spans="1:22" x14ac:dyDescent="0.3">
      <c r="A1060">
        <v>1011915</v>
      </c>
      <c r="B1060" t="s">
        <v>5852</v>
      </c>
      <c r="C1060" t="s">
        <v>5853</v>
      </c>
      <c r="D1060" t="s">
        <v>5854</v>
      </c>
      <c r="E1060" t="s">
        <v>380</v>
      </c>
      <c r="F1060" t="s">
        <v>5855</v>
      </c>
      <c r="G1060" t="s">
        <v>5856</v>
      </c>
      <c r="H1060" t="s">
        <v>1274</v>
      </c>
      <c r="I1060" s="23">
        <v>44.735829000000003</v>
      </c>
      <c r="J1060" s="23">
        <v>-94.626707999999994</v>
      </c>
      <c r="K1060">
        <v>325193</v>
      </c>
      <c r="L1060" t="s">
        <v>28</v>
      </c>
      <c r="M1060" t="s">
        <v>315</v>
      </c>
      <c r="R1060" s="49">
        <v>8045.62</v>
      </c>
    </row>
    <row r="1061" spans="1:22" x14ac:dyDescent="0.3">
      <c r="A1061">
        <v>1013656</v>
      </c>
      <c r="B1061" t="s">
        <v>5857</v>
      </c>
      <c r="C1061" t="s">
        <v>5858</v>
      </c>
      <c r="D1061" t="s">
        <v>5859</v>
      </c>
      <c r="E1061" t="s">
        <v>311</v>
      </c>
      <c r="F1061" t="s">
        <v>5113</v>
      </c>
      <c r="G1061" t="s">
        <v>5860</v>
      </c>
      <c r="H1061" t="s">
        <v>1615</v>
      </c>
      <c r="I1061" s="23">
        <v>38.216569999999997</v>
      </c>
      <c r="J1061" s="23">
        <v>-84.869739999999993</v>
      </c>
      <c r="K1061">
        <v>312140</v>
      </c>
      <c r="L1061" t="s">
        <v>28</v>
      </c>
      <c r="M1061" t="s">
        <v>315</v>
      </c>
      <c r="N1061" s="49">
        <v>31468.531999999999</v>
      </c>
    </row>
    <row r="1062" spans="1:22" x14ac:dyDescent="0.3">
      <c r="A1062">
        <v>1000917</v>
      </c>
      <c r="B1062" t="s">
        <v>5861</v>
      </c>
      <c r="C1062" t="s">
        <v>5862</v>
      </c>
      <c r="D1062" t="s">
        <v>645</v>
      </c>
      <c r="E1062" t="s">
        <v>676</v>
      </c>
      <c r="F1062" t="s">
        <v>5863</v>
      </c>
      <c r="G1062" t="s">
        <v>5864</v>
      </c>
      <c r="H1062" t="s">
        <v>2460</v>
      </c>
      <c r="I1062" s="23">
        <v>36.021099999999997</v>
      </c>
      <c r="J1062" s="23">
        <v>-84.156700000000001</v>
      </c>
      <c r="K1062">
        <v>221112</v>
      </c>
      <c r="L1062" t="s">
        <v>335</v>
      </c>
      <c r="M1062" t="s">
        <v>336</v>
      </c>
      <c r="N1062" s="49">
        <v>1381663.1580000001</v>
      </c>
      <c r="O1062" s="49">
        <v>1459026.2960000001</v>
      </c>
      <c r="P1062" s="49">
        <v>2747701.1889999998</v>
      </c>
      <c r="Q1062" s="49">
        <v>1892429.8089999999</v>
      </c>
      <c r="R1062" s="49">
        <v>2309244.4589999998</v>
      </c>
      <c r="S1062" s="49">
        <v>2929248.7340000002</v>
      </c>
      <c r="T1062" s="49">
        <v>879287.63600000006</v>
      </c>
      <c r="U1062" s="49">
        <v>1767372.1059999999</v>
      </c>
      <c r="V1062" s="49">
        <v>2475360.872</v>
      </c>
    </row>
    <row r="1063" spans="1:22" x14ac:dyDescent="0.3">
      <c r="A1063">
        <v>1007402</v>
      </c>
      <c r="B1063" t="s">
        <v>5865</v>
      </c>
      <c r="C1063" t="s">
        <v>5866</v>
      </c>
      <c r="D1063" t="s">
        <v>5867</v>
      </c>
      <c r="E1063" t="s">
        <v>569</v>
      </c>
      <c r="F1063" t="s">
        <v>5868</v>
      </c>
      <c r="G1063" t="s">
        <v>5869</v>
      </c>
      <c r="H1063" t="s">
        <v>5870</v>
      </c>
      <c r="I1063" s="23">
        <v>41.155250000000002</v>
      </c>
      <c r="J1063" s="23">
        <v>-95.810630000000003</v>
      </c>
      <c r="K1063">
        <v>311224</v>
      </c>
      <c r="L1063" t="s">
        <v>28</v>
      </c>
      <c r="M1063" t="s">
        <v>315</v>
      </c>
      <c r="N1063" s="49">
        <v>103067.212</v>
      </c>
      <c r="O1063" s="49">
        <v>101382.16800000001</v>
      </c>
      <c r="P1063" s="49">
        <v>92006.203999999998</v>
      </c>
      <c r="Q1063" s="49">
        <v>96173.088000000003</v>
      </c>
      <c r="R1063" s="49">
        <v>98062.38</v>
      </c>
      <c r="S1063" s="49">
        <v>93075.8</v>
      </c>
      <c r="T1063" s="49">
        <v>96809.84</v>
      </c>
      <c r="U1063" s="49">
        <v>93702.05</v>
      </c>
      <c r="V1063" s="49">
        <v>91357.255999999994</v>
      </c>
    </row>
    <row r="1064" spans="1:22" x14ac:dyDescent="0.3">
      <c r="A1064">
        <v>1004821</v>
      </c>
      <c r="B1064" t="s">
        <v>5871</v>
      </c>
      <c r="C1064" t="s">
        <v>5872</v>
      </c>
      <c r="D1064" t="s">
        <v>5873</v>
      </c>
      <c r="E1064" t="s">
        <v>663</v>
      </c>
      <c r="F1064" t="s">
        <v>5874</v>
      </c>
      <c r="G1064" t="s">
        <v>5875</v>
      </c>
      <c r="H1064" t="s">
        <v>5876</v>
      </c>
      <c r="I1064" s="23">
        <v>40.841209999999997</v>
      </c>
      <c r="J1064" s="23">
        <v>-84.342299999999994</v>
      </c>
      <c r="K1064">
        <v>311224</v>
      </c>
      <c r="L1064" t="s">
        <v>28</v>
      </c>
      <c r="M1064" t="s">
        <v>315</v>
      </c>
      <c r="N1064" s="49">
        <v>25597.103999999999</v>
      </c>
      <c r="O1064" s="49">
        <v>23510.511999999999</v>
      </c>
      <c r="P1064" s="49">
        <v>22853.364000000001</v>
      </c>
      <c r="Q1064" s="49">
        <v>27396.518</v>
      </c>
      <c r="R1064" s="49">
        <v>46495.072</v>
      </c>
      <c r="S1064" s="49">
        <v>43675.26</v>
      </c>
      <c r="T1064" s="49">
        <v>40311.629999999997</v>
      </c>
      <c r="U1064" s="49">
        <v>40708.44</v>
      </c>
      <c r="V1064" s="49">
        <v>39818.230000000003</v>
      </c>
    </row>
    <row r="1065" spans="1:22" x14ac:dyDescent="0.3">
      <c r="A1065">
        <v>1004599</v>
      </c>
      <c r="B1065" t="s">
        <v>5877</v>
      </c>
      <c r="C1065" t="s">
        <v>5872</v>
      </c>
      <c r="D1065" t="s">
        <v>2843</v>
      </c>
      <c r="E1065" t="s">
        <v>491</v>
      </c>
      <c r="F1065" t="s">
        <v>5878</v>
      </c>
      <c r="G1065" t="s">
        <v>5879</v>
      </c>
      <c r="H1065" t="s">
        <v>672</v>
      </c>
      <c r="I1065" s="23">
        <v>40.851778000000003</v>
      </c>
      <c r="J1065" s="23">
        <v>-84.939138999999997</v>
      </c>
      <c r="K1065">
        <v>311224</v>
      </c>
      <c r="L1065" t="s">
        <v>28</v>
      </c>
      <c r="M1065" t="s">
        <v>315</v>
      </c>
      <c r="N1065" s="49">
        <v>77226.259999999995</v>
      </c>
      <c r="O1065" s="49">
        <v>77764.407999999996</v>
      </c>
      <c r="P1065" s="49">
        <v>77532.907999999996</v>
      </c>
      <c r="Q1065" s="49">
        <v>74825.467999999993</v>
      </c>
      <c r="R1065" s="49">
        <v>77759.508000000002</v>
      </c>
      <c r="S1065" s="49">
        <v>106073.4</v>
      </c>
      <c r="T1065" s="49">
        <v>107658.02</v>
      </c>
      <c r="U1065" s="49">
        <v>132206.26999999999</v>
      </c>
      <c r="V1065" s="49">
        <v>144431.85999999999</v>
      </c>
    </row>
    <row r="1066" spans="1:22" x14ac:dyDescent="0.3">
      <c r="A1066">
        <v>1011939</v>
      </c>
      <c r="B1066" t="s">
        <v>5880</v>
      </c>
      <c r="C1066" t="s">
        <v>5881</v>
      </c>
      <c r="D1066" t="s">
        <v>5882</v>
      </c>
      <c r="E1066" t="s">
        <v>303</v>
      </c>
      <c r="F1066" t="s">
        <v>5883</v>
      </c>
      <c r="H1066" t="s">
        <v>5884</v>
      </c>
      <c r="I1066" s="23">
        <v>29.076761000000001</v>
      </c>
      <c r="J1066" s="23">
        <v>-97.699190000000002</v>
      </c>
      <c r="K1066">
        <v>211111</v>
      </c>
      <c r="L1066" t="s">
        <v>28</v>
      </c>
      <c r="M1066" t="s">
        <v>102</v>
      </c>
      <c r="P1066" s="49">
        <v>53972.396000000001</v>
      </c>
      <c r="Q1066" s="49">
        <v>57742.832000000002</v>
      </c>
      <c r="R1066" s="49">
        <v>35973.464</v>
      </c>
    </row>
    <row r="1067" spans="1:22" x14ac:dyDescent="0.3">
      <c r="A1067">
        <v>1001576</v>
      </c>
      <c r="B1067" t="s">
        <v>5885</v>
      </c>
      <c r="C1067" t="s">
        <v>5886</v>
      </c>
      <c r="D1067" t="s">
        <v>5887</v>
      </c>
      <c r="E1067" t="s">
        <v>303</v>
      </c>
      <c r="F1067" t="s">
        <v>5888</v>
      </c>
      <c r="G1067" t="s">
        <v>5889</v>
      </c>
      <c r="H1067" t="s">
        <v>5496</v>
      </c>
      <c r="I1067" s="23">
        <v>32.486415999999998</v>
      </c>
      <c r="J1067" s="23">
        <v>-97.312869000000006</v>
      </c>
      <c r="K1067">
        <v>486210</v>
      </c>
      <c r="L1067" t="s">
        <v>28</v>
      </c>
      <c r="M1067" t="s">
        <v>102</v>
      </c>
      <c r="R1067" s="49">
        <v>49326.964</v>
      </c>
      <c r="S1067" s="49">
        <v>50282.46</v>
      </c>
      <c r="T1067" s="49">
        <v>43009.743999999999</v>
      </c>
      <c r="U1067" s="49">
        <v>41916.548000000003</v>
      </c>
      <c r="V1067" s="49">
        <v>38917.908000000003</v>
      </c>
    </row>
    <row r="1068" spans="1:22" x14ac:dyDescent="0.3">
      <c r="A1068">
        <v>1001553</v>
      </c>
      <c r="B1068" t="s">
        <v>5890</v>
      </c>
      <c r="C1068" t="s">
        <v>5891</v>
      </c>
      <c r="D1068" t="s">
        <v>3325</v>
      </c>
      <c r="E1068" t="s">
        <v>569</v>
      </c>
      <c r="F1068" t="s">
        <v>5892</v>
      </c>
      <c r="G1068" t="s">
        <v>5893</v>
      </c>
      <c r="H1068" t="s">
        <v>5894</v>
      </c>
      <c r="I1068" s="23">
        <v>40.741199999999999</v>
      </c>
      <c r="J1068" s="23">
        <v>-91.116799999999998</v>
      </c>
      <c r="K1068">
        <v>221112</v>
      </c>
      <c r="L1068" t="s">
        <v>335</v>
      </c>
      <c r="M1068" t="s">
        <v>336</v>
      </c>
      <c r="N1068" s="49">
        <v>1221388.112</v>
      </c>
      <c r="O1068" s="49">
        <v>1284032.344</v>
      </c>
      <c r="P1068" s="49">
        <v>1180655.3160000001</v>
      </c>
      <c r="Q1068" s="49">
        <v>1169265.172</v>
      </c>
      <c r="R1068" s="49">
        <v>1190211.75</v>
      </c>
      <c r="S1068" s="49">
        <v>1272499.4939999999</v>
      </c>
      <c r="T1068" s="49">
        <v>1274712.602</v>
      </c>
      <c r="U1068" s="49">
        <v>1341442.28</v>
      </c>
      <c r="V1068" s="49">
        <v>1360906.37</v>
      </c>
    </row>
    <row r="1069" spans="1:22" x14ac:dyDescent="0.3">
      <c r="A1069">
        <v>1013524</v>
      </c>
      <c r="B1069" t="s">
        <v>5895</v>
      </c>
      <c r="C1069" t="s">
        <v>5896</v>
      </c>
      <c r="D1069" t="s">
        <v>5897</v>
      </c>
      <c r="E1069" t="s">
        <v>2540</v>
      </c>
      <c r="F1069" t="s">
        <v>5898</v>
      </c>
      <c r="G1069" t="s">
        <v>5899</v>
      </c>
      <c r="H1069" t="s">
        <v>5900</v>
      </c>
      <c r="I1069" s="23">
        <v>44.491700000000002</v>
      </c>
      <c r="J1069" s="23">
        <v>-73.208100000000002</v>
      </c>
      <c r="K1069">
        <v>221112</v>
      </c>
      <c r="L1069" t="s">
        <v>335</v>
      </c>
      <c r="M1069" t="s">
        <v>336</v>
      </c>
      <c r="R1069" s="49">
        <v>526.49</v>
      </c>
      <c r="S1069" s="49">
        <v>459.54199999999997</v>
      </c>
      <c r="T1069" s="49">
        <v>471.89400000000001</v>
      </c>
    </row>
    <row r="1070" spans="1:22" x14ac:dyDescent="0.3">
      <c r="A1070">
        <v>1000743</v>
      </c>
      <c r="B1070" t="s">
        <v>5901</v>
      </c>
      <c r="C1070" t="s">
        <v>5902</v>
      </c>
      <c r="D1070" t="s">
        <v>3325</v>
      </c>
      <c r="E1070" t="s">
        <v>1663</v>
      </c>
      <c r="F1070" t="s">
        <v>5903</v>
      </c>
      <c r="H1070" t="s">
        <v>5897</v>
      </c>
      <c r="I1070" s="23">
        <v>40.075299999999999</v>
      </c>
      <c r="J1070" s="23">
        <v>-74.878100000000003</v>
      </c>
      <c r="K1070">
        <v>221112</v>
      </c>
      <c r="L1070" t="s">
        <v>5904</v>
      </c>
      <c r="M1070" t="s">
        <v>5905</v>
      </c>
      <c r="N1070" s="49">
        <v>7644.9179999999997</v>
      </c>
      <c r="O1070" s="49">
        <v>28800.06</v>
      </c>
      <c r="P1070" s="49">
        <v>9400.9040000000005</v>
      </c>
      <c r="Q1070" s="49">
        <v>34320.673999999999</v>
      </c>
      <c r="R1070" s="49">
        <v>29667.401999999998</v>
      </c>
      <c r="S1070" s="49">
        <v>67711.716</v>
      </c>
      <c r="T1070" s="49">
        <v>42478.377999999997</v>
      </c>
      <c r="U1070" s="49">
        <v>57937.45</v>
      </c>
      <c r="V1070" s="49">
        <v>50884.135999999999</v>
      </c>
    </row>
    <row r="1071" spans="1:22" x14ac:dyDescent="0.3">
      <c r="A1071">
        <v>1008965</v>
      </c>
      <c r="B1071" t="s">
        <v>5906</v>
      </c>
      <c r="C1071" t="s">
        <v>5907</v>
      </c>
      <c r="D1071" t="s">
        <v>5908</v>
      </c>
      <c r="E1071" t="s">
        <v>303</v>
      </c>
      <c r="F1071" t="s">
        <v>5909</v>
      </c>
      <c r="G1071" t="s">
        <v>5910</v>
      </c>
      <c r="H1071" t="s">
        <v>5911</v>
      </c>
      <c r="I1071" s="23">
        <v>28.699020999999998</v>
      </c>
      <c r="J1071" s="23">
        <v>-97.828875999999994</v>
      </c>
      <c r="K1071">
        <v>486210</v>
      </c>
      <c r="L1071" t="s">
        <v>1275</v>
      </c>
      <c r="M1071" t="s">
        <v>102</v>
      </c>
      <c r="N1071" s="49">
        <v>49704.491999999998</v>
      </c>
      <c r="O1071" s="49">
        <v>34129.694000000003</v>
      </c>
      <c r="P1071" s="49">
        <v>30981.48</v>
      </c>
      <c r="Q1071" s="49">
        <v>35024.129999999997</v>
      </c>
      <c r="R1071" s="49">
        <v>35423.230000000003</v>
      </c>
      <c r="S1071" s="49">
        <v>43048.94</v>
      </c>
      <c r="T1071" s="49">
        <v>39725.29</v>
      </c>
      <c r="U1071" s="49">
        <v>60147.26</v>
      </c>
      <c r="V1071" s="49">
        <v>154625.334</v>
      </c>
    </row>
    <row r="1072" spans="1:22" x14ac:dyDescent="0.3">
      <c r="A1072">
        <v>1004466</v>
      </c>
      <c r="B1072" t="s">
        <v>5912</v>
      </c>
      <c r="C1072" t="s">
        <v>5913</v>
      </c>
      <c r="D1072" t="s">
        <v>5914</v>
      </c>
      <c r="E1072" t="s">
        <v>583</v>
      </c>
      <c r="F1072" t="s">
        <v>3955</v>
      </c>
      <c r="G1072" t="s">
        <v>5915</v>
      </c>
      <c r="H1072" t="s">
        <v>3957</v>
      </c>
      <c r="I1072" s="23">
        <v>29.608122999999999</v>
      </c>
      <c r="J1072" s="23">
        <v>-91.535796000000005</v>
      </c>
      <c r="K1072">
        <v>211111</v>
      </c>
      <c r="L1072" t="s">
        <v>368</v>
      </c>
      <c r="M1072" t="s">
        <v>102</v>
      </c>
      <c r="P1072" s="49">
        <v>18305.387999999999</v>
      </c>
      <c r="Q1072" s="49">
        <v>20457.932000000001</v>
      </c>
      <c r="R1072" s="49">
        <v>24250.114000000001</v>
      </c>
      <c r="S1072" s="49">
        <v>27162.761999999999</v>
      </c>
      <c r="T1072" s="49">
        <v>45877.27</v>
      </c>
      <c r="U1072" s="49">
        <v>33858.578000000001</v>
      </c>
      <c r="V1072" s="49">
        <v>68065.89</v>
      </c>
    </row>
    <row r="1073" spans="1:22" x14ac:dyDescent="0.3">
      <c r="A1073">
        <v>1000206</v>
      </c>
      <c r="B1073" t="s">
        <v>5916</v>
      </c>
      <c r="C1073" t="s">
        <v>5917</v>
      </c>
      <c r="D1073" t="s">
        <v>5918</v>
      </c>
      <c r="E1073" t="s">
        <v>4574</v>
      </c>
      <c r="F1073" t="s">
        <v>5919</v>
      </c>
      <c r="G1073" t="s">
        <v>5920</v>
      </c>
      <c r="H1073" t="s">
        <v>4577</v>
      </c>
      <c r="I1073" s="23">
        <v>41.968200000000003</v>
      </c>
      <c r="J1073" s="23">
        <v>-71.755499999999998</v>
      </c>
      <c r="K1073">
        <v>486210</v>
      </c>
      <c r="L1073" t="s">
        <v>1275</v>
      </c>
      <c r="M1073" t="s">
        <v>102</v>
      </c>
      <c r="N1073" s="49">
        <v>61076.624000000003</v>
      </c>
      <c r="O1073" s="49">
        <v>53903.004000000001</v>
      </c>
      <c r="P1073" s="49">
        <v>60458.686000000002</v>
      </c>
      <c r="Q1073" s="49">
        <v>42805.84</v>
      </c>
      <c r="R1073" s="49">
        <v>48659.73</v>
      </c>
      <c r="S1073" s="49">
        <v>44797.387999999999</v>
      </c>
      <c r="T1073" s="49">
        <v>39312.205999999998</v>
      </c>
      <c r="U1073" s="49">
        <v>38361.01</v>
      </c>
      <c r="V1073" s="49">
        <v>30268.691999999999</v>
      </c>
    </row>
    <row r="1074" spans="1:22" x14ac:dyDescent="0.3">
      <c r="A1074">
        <v>1007102</v>
      </c>
      <c r="B1074" t="s">
        <v>5921</v>
      </c>
      <c r="C1074" t="s">
        <v>5922</v>
      </c>
      <c r="D1074" t="s">
        <v>5923</v>
      </c>
      <c r="E1074" t="s">
        <v>542</v>
      </c>
      <c r="F1074" t="s">
        <v>5924</v>
      </c>
      <c r="G1074" t="s">
        <v>5925</v>
      </c>
      <c r="H1074" t="s">
        <v>1703</v>
      </c>
      <c r="I1074" s="23">
        <v>38.496875000000003</v>
      </c>
      <c r="J1074" s="23">
        <v>-98.418422000000007</v>
      </c>
      <c r="K1074">
        <v>486210</v>
      </c>
      <c r="L1074" t="s">
        <v>1275</v>
      </c>
      <c r="M1074" t="s">
        <v>102</v>
      </c>
      <c r="N1074" s="49">
        <v>65416.154000000002</v>
      </c>
      <c r="O1074" s="49">
        <v>73732.263999999996</v>
      </c>
      <c r="P1074" s="49">
        <v>52603.688000000002</v>
      </c>
      <c r="Q1074" s="49">
        <v>49634.305999999997</v>
      </c>
      <c r="R1074" s="49">
        <v>42582.076000000001</v>
      </c>
      <c r="S1074" s="49">
        <v>40106.326000000001</v>
      </c>
      <c r="T1074" s="49">
        <v>41636.525999999998</v>
      </c>
      <c r="U1074" s="49">
        <v>33575.302000000003</v>
      </c>
      <c r="V1074" s="49">
        <v>41898.131999999998</v>
      </c>
    </row>
    <row r="1075" spans="1:22" x14ac:dyDescent="0.3">
      <c r="A1075">
        <v>1004535</v>
      </c>
      <c r="B1075" t="s">
        <v>5926</v>
      </c>
      <c r="C1075" t="s">
        <v>1124</v>
      </c>
      <c r="D1075" t="s">
        <v>1124</v>
      </c>
      <c r="E1075" t="s">
        <v>1418</v>
      </c>
      <c r="F1075" t="s">
        <v>3184</v>
      </c>
      <c r="H1075" t="s">
        <v>5927</v>
      </c>
      <c r="I1075" s="23">
        <v>35.75179</v>
      </c>
      <c r="J1075" s="23">
        <v>-99.217119999999994</v>
      </c>
      <c r="K1075">
        <v>486210</v>
      </c>
      <c r="L1075" t="s">
        <v>28</v>
      </c>
      <c r="M1075" t="s">
        <v>102</v>
      </c>
      <c r="R1075" s="49">
        <v>30732.484</v>
      </c>
      <c r="S1075" s="49">
        <v>26967.848000000002</v>
      </c>
      <c r="T1075" s="49">
        <v>26579.1</v>
      </c>
      <c r="U1075" s="49">
        <v>30985.284</v>
      </c>
      <c r="V1075" s="49">
        <v>29017.24</v>
      </c>
    </row>
    <row r="1076" spans="1:22" x14ac:dyDescent="0.3">
      <c r="A1076">
        <v>1000200</v>
      </c>
      <c r="B1076" t="s">
        <v>5928</v>
      </c>
      <c r="C1076" t="s">
        <v>5929</v>
      </c>
      <c r="D1076" t="s">
        <v>5930</v>
      </c>
      <c r="E1076" t="s">
        <v>441</v>
      </c>
      <c r="F1076" t="s">
        <v>5931</v>
      </c>
      <c r="G1076" t="s">
        <v>5932</v>
      </c>
      <c r="H1076" t="s">
        <v>5933</v>
      </c>
      <c r="I1076" s="23">
        <v>35.098599999999998</v>
      </c>
      <c r="J1076" s="23">
        <v>-78.829400000000007</v>
      </c>
      <c r="K1076">
        <v>221112</v>
      </c>
      <c r="L1076" t="s">
        <v>30</v>
      </c>
      <c r="M1076" t="s">
        <v>336</v>
      </c>
      <c r="Q1076" s="49">
        <v>7189.17</v>
      </c>
      <c r="R1076" s="49">
        <v>23454.912</v>
      </c>
      <c r="S1076" s="49">
        <v>17333.036</v>
      </c>
      <c r="T1076" s="49">
        <v>3142.42</v>
      </c>
      <c r="U1076" s="49">
        <v>22488.116000000002</v>
      </c>
      <c r="V1076" s="49">
        <v>27882.784</v>
      </c>
    </row>
    <row r="1077" spans="1:22" x14ac:dyDescent="0.3">
      <c r="A1077">
        <v>1003504</v>
      </c>
      <c r="B1077" t="s">
        <v>5934</v>
      </c>
      <c r="C1077" t="s">
        <v>5935</v>
      </c>
      <c r="D1077" t="s">
        <v>5936</v>
      </c>
      <c r="E1077" t="s">
        <v>690</v>
      </c>
      <c r="F1077" t="s">
        <v>5937</v>
      </c>
      <c r="G1077" t="s">
        <v>5938</v>
      </c>
      <c r="H1077" t="s">
        <v>4147</v>
      </c>
      <c r="I1077" s="23">
        <v>33.919258999999997</v>
      </c>
      <c r="J1077" s="23">
        <v>-84.051638999999994</v>
      </c>
      <c r="K1077">
        <v>562212</v>
      </c>
      <c r="L1077" t="s">
        <v>51</v>
      </c>
      <c r="M1077" t="s">
        <v>307</v>
      </c>
      <c r="S1077" s="49">
        <v>2697.75</v>
      </c>
      <c r="T1077" s="49">
        <v>1978.5</v>
      </c>
      <c r="U1077" s="49">
        <v>2426.25</v>
      </c>
      <c r="V1077" s="49">
        <v>2256</v>
      </c>
    </row>
    <row r="1078" spans="1:22" x14ac:dyDescent="0.3">
      <c r="A1078">
        <v>1013665</v>
      </c>
      <c r="B1078" t="s">
        <v>5939</v>
      </c>
      <c r="C1078" t="s">
        <v>5940</v>
      </c>
      <c r="D1078" t="s">
        <v>5941</v>
      </c>
      <c r="E1078" t="s">
        <v>1418</v>
      </c>
      <c r="F1078" t="s">
        <v>5942</v>
      </c>
      <c r="H1078" t="s">
        <v>5943</v>
      </c>
      <c r="I1078" s="23">
        <v>34.864080000000001</v>
      </c>
      <c r="J1078" s="23">
        <v>-97.104179999999999</v>
      </c>
      <c r="K1078">
        <v>486210</v>
      </c>
      <c r="L1078" t="s">
        <v>1275</v>
      </c>
      <c r="M1078" t="s">
        <v>102</v>
      </c>
      <c r="N1078" s="49">
        <v>25649.707999999999</v>
      </c>
    </row>
    <row r="1079" spans="1:22" x14ac:dyDescent="0.3">
      <c r="A1079">
        <v>1005893</v>
      </c>
      <c r="B1079" t="s">
        <v>5944</v>
      </c>
      <c r="C1079" t="s">
        <v>5945</v>
      </c>
      <c r="D1079" t="s">
        <v>5946</v>
      </c>
      <c r="E1079" t="s">
        <v>303</v>
      </c>
      <c r="F1079" t="s">
        <v>5947</v>
      </c>
      <c r="G1079" t="s">
        <v>5948</v>
      </c>
      <c r="H1079" t="s">
        <v>5949</v>
      </c>
      <c r="I1079" s="23">
        <v>26.577400000000001</v>
      </c>
      <c r="J1079" s="23">
        <v>-98.185400000000001</v>
      </c>
      <c r="K1079">
        <v>562212</v>
      </c>
      <c r="L1079" t="s">
        <v>51</v>
      </c>
      <c r="M1079" t="s">
        <v>307</v>
      </c>
      <c r="N1079" s="49">
        <v>7842</v>
      </c>
      <c r="O1079" s="49">
        <v>3002.25</v>
      </c>
      <c r="P1079" s="49">
        <v>6239.5</v>
      </c>
      <c r="Q1079" s="49">
        <v>24626</v>
      </c>
      <c r="R1079" s="49">
        <v>14373</v>
      </c>
      <c r="S1079" s="49">
        <v>14064.25</v>
      </c>
      <c r="T1079" s="49">
        <v>39297.5</v>
      </c>
      <c r="U1079" s="49">
        <v>22082.5</v>
      </c>
      <c r="V1079" s="49">
        <v>50425</v>
      </c>
    </row>
    <row r="1080" spans="1:22" x14ac:dyDescent="0.3">
      <c r="A1080">
        <v>1001500</v>
      </c>
      <c r="B1080" t="s">
        <v>5950</v>
      </c>
      <c r="C1080" t="s">
        <v>5951</v>
      </c>
      <c r="D1080" t="s">
        <v>5952</v>
      </c>
      <c r="E1080" t="s">
        <v>468</v>
      </c>
      <c r="F1080" t="s">
        <v>5953</v>
      </c>
      <c r="G1080" t="s">
        <v>5954</v>
      </c>
      <c r="H1080" t="s">
        <v>3655</v>
      </c>
      <c r="I1080" s="23">
        <v>28.0809</v>
      </c>
      <c r="J1080" s="23">
        <v>-81.925600000000003</v>
      </c>
      <c r="K1080">
        <v>221112</v>
      </c>
      <c r="L1080" t="s">
        <v>335</v>
      </c>
      <c r="M1080" t="s">
        <v>336</v>
      </c>
      <c r="N1080" s="49">
        <v>1764848.048</v>
      </c>
      <c r="O1080" s="49">
        <v>2512032.0860000001</v>
      </c>
      <c r="P1080" s="49">
        <v>2111044.52</v>
      </c>
      <c r="Q1080" s="49">
        <v>1989575.0120000001</v>
      </c>
      <c r="R1080" s="49">
        <v>2379454.15</v>
      </c>
      <c r="S1080" s="49">
        <v>1211144.4739999999</v>
      </c>
      <c r="T1080" s="49">
        <v>2257078.4180000001</v>
      </c>
      <c r="U1080" s="49">
        <v>2330879.2579999999</v>
      </c>
      <c r="V1080" s="49">
        <v>2340499.5839999998</v>
      </c>
    </row>
    <row r="1081" spans="1:22" x14ac:dyDescent="0.3">
      <c r="A1081">
        <v>1000953</v>
      </c>
      <c r="B1081" t="s">
        <v>5955</v>
      </c>
      <c r="C1081" t="s">
        <v>5956</v>
      </c>
      <c r="D1081" t="s">
        <v>5957</v>
      </c>
      <c r="E1081" t="s">
        <v>303</v>
      </c>
      <c r="F1081" t="s">
        <v>5958</v>
      </c>
      <c r="G1081" t="s">
        <v>5959</v>
      </c>
      <c r="H1081" t="s">
        <v>3634</v>
      </c>
      <c r="I1081" s="23">
        <v>32.912500000000001</v>
      </c>
      <c r="J1081" s="23">
        <v>-96.623099999999994</v>
      </c>
      <c r="K1081">
        <v>221112</v>
      </c>
      <c r="L1081" t="s">
        <v>30</v>
      </c>
      <c r="M1081" t="s">
        <v>336</v>
      </c>
      <c r="T1081" s="49">
        <v>0</v>
      </c>
      <c r="V1081" s="49">
        <v>0</v>
      </c>
    </row>
    <row r="1082" spans="1:22" x14ac:dyDescent="0.3">
      <c r="A1082">
        <v>1001616</v>
      </c>
      <c r="B1082" t="s">
        <v>5960</v>
      </c>
      <c r="C1082" t="s">
        <v>5961</v>
      </c>
      <c r="D1082" t="s">
        <v>5603</v>
      </c>
      <c r="E1082" t="s">
        <v>556</v>
      </c>
      <c r="F1082" t="s">
        <v>5962</v>
      </c>
      <c r="G1082" t="s">
        <v>5963</v>
      </c>
      <c r="H1082" t="s">
        <v>5603</v>
      </c>
      <c r="I1082" s="23">
        <v>39.326900000000002</v>
      </c>
      <c r="J1082" s="23">
        <v>-76.364999999999995</v>
      </c>
      <c r="K1082">
        <v>221112</v>
      </c>
      <c r="L1082" t="s">
        <v>335</v>
      </c>
      <c r="M1082" t="s">
        <v>336</v>
      </c>
      <c r="O1082" s="49">
        <v>223392.174</v>
      </c>
      <c r="P1082" s="49">
        <v>258540.79</v>
      </c>
      <c r="Q1082" s="49">
        <v>368375.076</v>
      </c>
      <c r="R1082" s="49">
        <v>513922.22</v>
      </c>
      <c r="S1082" s="49">
        <v>600456.33600000001</v>
      </c>
      <c r="T1082" s="49">
        <v>788668.83400000003</v>
      </c>
      <c r="U1082" s="49">
        <v>863261.69400000002</v>
      </c>
      <c r="V1082" s="49">
        <v>1138351.578</v>
      </c>
    </row>
    <row r="1083" spans="1:22" x14ac:dyDescent="0.3">
      <c r="A1083">
        <v>1007596</v>
      </c>
      <c r="B1083" t="s">
        <v>5964</v>
      </c>
      <c r="C1083" t="s">
        <v>5965</v>
      </c>
      <c r="D1083" t="s">
        <v>5966</v>
      </c>
      <c r="E1083" t="s">
        <v>922</v>
      </c>
      <c r="F1083" t="s">
        <v>5967</v>
      </c>
      <c r="G1083" t="s">
        <v>5968</v>
      </c>
      <c r="H1083" t="s">
        <v>5969</v>
      </c>
      <c r="I1083" s="23">
        <v>40.922800000000002</v>
      </c>
      <c r="J1083" s="23">
        <v>-98.326899999999995</v>
      </c>
      <c r="K1083">
        <v>221112</v>
      </c>
      <c r="L1083" t="s">
        <v>335</v>
      </c>
      <c r="M1083" t="s">
        <v>336</v>
      </c>
      <c r="S1083" s="49">
        <v>1662.6420000000001</v>
      </c>
      <c r="T1083" s="49">
        <v>3139.2840000000001</v>
      </c>
      <c r="U1083" s="49">
        <v>5059.6319999999996</v>
      </c>
      <c r="V1083" s="49">
        <v>1743.9960000000001</v>
      </c>
    </row>
    <row r="1084" spans="1:22" x14ac:dyDescent="0.3">
      <c r="A1084">
        <v>1003620</v>
      </c>
      <c r="B1084" t="s">
        <v>5970</v>
      </c>
      <c r="C1084" t="s">
        <v>5971</v>
      </c>
      <c r="D1084" t="s">
        <v>2046</v>
      </c>
      <c r="E1084" t="s">
        <v>454</v>
      </c>
      <c r="F1084" t="s">
        <v>5972</v>
      </c>
      <c r="G1084" t="s">
        <v>5973</v>
      </c>
      <c r="H1084" t="s">
        <v>1227</v>
      </c>
      <c r="I1084" s="23">
        <v>42.356242999999999</v>
      </c>
      <c r="J1084" s="23">
        <v>-85.009915000000007</v>
      </c>
      <c r="K1084">
        <v>562212</v>
      </c>
      <c r="L1084" t="s">
        <v>355</v>
      </c>
      <c r="M1084" t="s">
        <v>307</v>
      </c>
      <c r="N1084" s="49">
        <v>42618.400000000001</v>
      </c>
      <c r="O1084" s="49">
        <v>53268</v>
      </c>
      <c r="P1084" s="49">
        <v>58563.15</v>
      </c>
      <c r="Q1084" s="49">
        <v>53349.45</v>
      </c>
      <c r="R1084" s="49">
        <v>83296.600000000006</v>
      </c>
      <c r="S1084" s="49">
        <v>47414.85</v>
      </c>
      <c r="T1084" s="49">
        <v>39103.9</v>
      </c>
      <c r="U1084" s="49">
        <v>66109.3</v>
      </c>
      <c r="V1084" s="49">
        <v>43486.7</v>
      </c>
    </row>
    <row r="1085" spans="1:22" x14ac:dyDescent="0.3">
      <c r="A1085">
        <v>1002748</v>
      </c>
      <c r="B1085" t="s">
        <v>5974</v>
      </c>
      <c r="C1085" t="s">
        <v>5975</v>
      </c>
      <c r="D1085" t="s">
        <v>5976</v>
      </c>
      <c r="E1085" t="s">
        <v>690</v>
      </c>
      <c r="F1085" t="s">
        <v>5977</v>
      </c>
      <c r="G1085" t="s">
        <v>5978</v>
      </c>
      <c r="H1085" t="s">
        <v>500</v>
      </c>
      <c r="I1085" s="23">
        <v>31.952912999999999</v>
      </c>
      <c r="J1085" s="23">
        <v>-84.332370999999995</v>
      </c>
      <c r="K1085">
        <v>327992</v>
      </c>
      <c r="L1085" t="s">
        <v>28</v>
      </c>
      <c r="M1085" t="s">
        <v>376</v>
      </c>
      <c r="N1085" s="49">
        <v>178727.75599999999</v>
      </c>
      <c r="O1085" s="49">
        <v>214800.66</v>
      </c>
      <c r="P1085" s="49">
        <v>211531.69200000001</v>
      </c>
      <c r="Q1085" s="49">
        <v>175259.71400000001</v>
      </c>
      <c r="R1085" s="49">
        <v>234174.67199999999</v>
      </c>
      <c r="S1085" s="49">
        <v>292306.68599999999</v>
      </c>
      <c r="T1085" s="49">
        <v>281700.81800000003</v>
      </c>
      <c r="U1085" s="49">
        <v>293184.44</v>
      </c>
      <c r="V1085" s="49">
        <v>308493.22399999999</v>
      </c>
    </row>
    <row r="1086" spans="1:22" x14ac:dyDescent="0.3">
      <c r="A1086">
        <v>1001535</v>
      </c>
      <c r="B1086" t="s">
        <v>5979</v>
      </c>
      <c r="C1086" t="s">
        <v>5980</v>
      </c>
      <c r="D1086" t="s">
        <v>1329</v>
      </c>
      <c r="E1086" t="s">
        <v>491</v>
      </c>
      <c r="F1086" t="s">
        <v>5981</v>
      </c>
      <c r="G1086" t="s">
        <v>5982</v>
      </c>
      <c r="H1086" t="s">
        <v>5983</v>
      </c>
      <c r="I1086" s="23">
        <v>39.7622</v>
      </c>
      <c r="J1086" s="23">
        <v>-86.166700000000006</v>
      </c>
      <c r="K1086">
        <v>221330</v>
      </c>
      <c r="L1086" t="s">
        <v>28</v>
      </c>
      <c r="M1086" t="s">
        <v>336</v>
      </c>
      <c r="N1086" s="49">
        <v>221833.67600000001</v>
      </c>
      <c r="O1086" s="49">
        <v>201995.9</v>
      </c>
      <c r="P1086" s="49">
        <v>208661.17199999999</v>
      </c>
      <c r="Q1086" s="49">
        <v>234933.524</v>
      </c>
      <c r="R1086" s="49">
        <v>224687.924</v>
      </c>
      <c r="S1086" s="49">
        <v>290394.016</v>
      </c>
      <c r="T1086" s="49">
        <v>441796.28600000002</v>
      </c>
      <c r="U1086" s="49">
        <v>350809.04</v>
      </c>
      <c r="V1086" s="49">
        <v>368589.23200000002</v>
      </c>
    </row>
    <row r="1087" spans="1:22" x14ac:dyDescent="0.3">
      <c r="A1087">
        <v>1000419</v>
      </c>
      <c r="B1087" t="s">
        <v>5984</v>
      </c>
      <c r="C1087" t="s">
        <v>5985</v>
      </c>
      <c r="D1087" t="s">
        <v>4102</v>
      </c>
      <c r="E1087" t="s">
        <v>303</v>
      </c>
      <c r="F1087" t="s">
        <v>4103</v>
      </c>
      <c r="G1087" t="s">
        <v>5986</v>
      </c>
      <c r="H1087" t="s">
        <v>5987</v>
      </c>
      <c r="I1087" s="23">
        <v>32.272199999999998</v>
      </c>
      <c r="J1087" s="23">
        <v>-101.4222</v>
      </c>
      <c r="K1087">
        <v>221112</v>
      </c>
      <c r="L1087" t="s">
        <v>30</v>
      </c>
      <c r="M1087" t="s">
        <v>336</v>
      </c>
      <c r="N1087" s="49">
        <v>493881.42</v>
      </c>
      <c r="O1087" s="49">
        <v>311753.59600000002</v>
      </c>
      <c r="P1087" s="49">
        <v>35810.616000000002</v>
      </c>
      <c r="Q1087" s="49">
        <v>94438.2</v>
      </c>
      <c r="R1087" s="49">
        <v>89964.115999999995</v>
      </c>
      <c r="S1087" s="49">
        <v>115144.724</v>
      </c>
      <c r="T1087" s="49">
        <v>68127.948000000004</v>
      </c>
      <c r="U1087" s="49">
        <v>116988.11599999999</v>
      </c>
      <c r="V1087" s="49">
        <v>80639.452000000005</v>
      </c>
    </row>
    <row r="1088" spans="1:22" x14ac:dyDescent="0.3">
      <c r="A1088">
        <v>1006435</v>
      </c>
      <c r="B1088" t="s">
        <v>5988</v>
      </c>
      <c r="C1088" t="s">
        <v>5989</v>
      </c>
      <c r="D1088" t="s">
        <v>3954</v>
      </c>
      <c r="E1088" t="s">
        <v>583</v>
      </c>
      <c r="F1088" t="s">
        <v>3955</v>
      </c>
      <c r="G1088" t="s">
        <v>5990</v>
      </c>
      <c r="H1088" t="s">
        <v>1841</v>
      </c>
      <c r="I1088" s="23">
        <v>29.685759999999998</v>
      </c>
      <c r="J1088" s="23">
        <v>-91.473179000000002</v>
      </c>
      <c r="K1088">
        <v>325180</v>
      </c>
      <c r="L1088" t="s">
        <v>2196</v>
      </c>
      <c r="M1088" t="s">
        <v>530</v>
      </c>
      <c r="N1088" s="49">
        <v>342937.728</v>
      </c>
      <c r="O1088" s="49">
        <v>412979.73599999998</v>
      </c>
      <c r="P1088" s="49">
        <v>383439.24800000002</v>
      </c>
      <c r="Q1088" s="49">
        <v>394867.196</v>
      </c>
      <c r="R1088" s="49">
        <v>333322.75199999998</v>
      </c>
      <c r="S1088" s="49">
        <v>365226.75199999998</v>
      </c>
      <c r="T1088" s="49">
        <v>332457.35200000001</v>
      </c>
      <c r="U1088" s="49">
        <v>405172.31199999998</v>
      </c>
      <c r="V1088" s="49">
        <v>368851.91600000003</v>
      </c>
    </row>
    <row r="1089" spans="1:22" x14ac:dyDescent="0.3">
      <c r="A1089">
        <v>1004791</v>
      </c>
      <c r="B1089" t="s">
        <v>5991</v>
      </c>
      <c r="C1089" t="s">
        <v>5992</v>
      </c>
      <c r="D1089" t="s">
        <v>5993</v>
      </c>
      <c r="E1089" t="s">
        <v>583</v>
      </c>
      <c r="F1089" t="s">
        <v>5994</v>
      </c>
      <c r="G1089" t="s">
        <v>5995</v>
      </c>
      <c r="H1089" t="s">
        <v>5996</v>
      </c>
      <c r="I1089" s="23">
        <v>30.749199999999998</v>
      </c>
      <c r="J1089" s="23">
        <v>-92.253200000000007</v>
      </c>
      <c r="K1089">
        <v>325180</v>
      </c>
      <c r="L1089" t="s">
        <v>2196</v>
      </c>
      <c r="M1089" t="s">
        <v>530</v>
      </c>
      <c r="N1089" s="49">
        <v>366959.016</v>
      </c>
      <c r="O1089" s="49">
        <v>344710.02</v>
      </c>
      <c r="P1089" s="49">
        <v>321827.96399999998</v>
      </c>
      <c r="Q1089" s="49">
        <v>289001.364</v>
      </c>
      <c r="R1089" s="49">
        <v>244321.16399999999</v>
      </c>
      <c r="S1089" s="49">
        <v>284453.56800000003</v>
      </c>
      <c r="T1089" s="49">
        <v>275159.56800000003</v>
      </c>
      <c r="U1089" s="49">
        <v>287934.22399999999</v>
      </c>
      <c r="V1089" s="49">
        <v>285589.93599999999</v>
      </c>
    </row>
    <row r="1090" spans="1:22" x14ac:dyDescent="0.3">
      <c r="A1090">
        <v>1003095</v>
      </c>
      <c r="B1090" t="s">
        <v>5997</v>
      </c>
      <c r="C1090" t="s">
        <v>5998</v>
      </c>
      <c r="D1090" t="s">
        <v>5999</v>
      </c>
      <c r="E1090" t="s">
        <v>303</v>
      </c>
      <c r="F1090" t="s">
        <v>6000</v>
      </c>
      <c r="G1090" t="s">
        <v>6001</v>
      </c>
      <c r="H1090" t="s">
        <v>6002</v>
      </c>
      <c r="I1090" s="23">
        <v>35.51</v>
      </c>
      <c r="J1090" s="23">
        <v>-101.015</v>
      </c>
      <c r="K1090">
        <v>325182</v>
      </c>
      <c r="L1090" t="s">
        <v>2196</v>
      </c>
      <c r="M1090" t="s">
        <v>530</v>
      </c>
      <c r="Q1090" s="49">
        <v>8364.24</v>
      </c>
      <c r="R1090" s="49">
        <v>5710.34</v>
      </c>
      <c r="S1090" s="49">
        <v>5935.4920000000002</v>
      </c>
      <c r="T1090" s="49">
        <v>5276.7920000000004</v>
      </c>
      <c r="U1090" s="49">
        <v>6757.7879999999996</v>
      </c>
      <c r="V1090" s="49">
        <v>6664.2879999999996</v>
      </c>
    </row>
    <row r="1091" spans="1:22" x14ac:dyDescent="0.3">
      <c r="A1091">
        <v>1005128</v>
      </c>
      <c r="B1091" t="s">
        <v>6003</v>
      </c>
      <c r="C1091" t="s">
        <v>6004</v>
      </c>
      <c r="D1091" t="s">
        <v>6005</v>
      </c>
      <c r="E1091" t="s">
        <v>1418</v>
      </c>
      <c r="F1091" t="s">
        <v>6006</v>
      </c>
      <c r="G1091" t="s">
        <v>6007</v>
      </c>
      <c r="H1091" t="s">
        <v>6008</v>
      </c>
      <c r="I1091" s="23">
        <v>36.23124</v>
      </c>
      <c r="J1091" s="23">
        <v>-95.276390000000006</v>
      </c>
      <c r="K1091">
        <v>325998</v>
      </c>
      <c r="L1091" t="s">
        <v>28</v>
      </c>
      <c r="M1091" t="s">
        <v>530</v>
      </c>
      <c r="N1091" s="49">
        <v>86414.07</v>
      </c>
      <c r="O1091" s="49">
        <v>93126.748000000007</v>
      </c>
      <c r="P1091" s="49">
        <v>84873.686000000002</v>
      </c>
      <c r="Q1091" s="49">
        <v>84555.024000000005</v>
      </c>
      <c r="R1091" s="49">
        <v>99342.831999999995</v>
      </c>
      <c r="S1091" s="49">
        <v>111906.25599999999</v>
      </c>
      <c r="T1091" s="49">
        <v>119254.78</v>
      </c>
      <c r="U1091" s="49">
        <v>124712.54</v>
      </c>
      <c r="V1091" s="49">
        <v>97014.62</v>
      </c>
    </row>
    <row r="1092" spans="1:22" x14ac:dyDescent="0.3">
      <c r="A1092">
        <v>1005127</v>
      </c>
      <c r="B1092" t="s">
        <v>6009</v>
      </c>
      <c r="C1092" t="s">
        <v>6004</v>
      </c>
      <c r="D1092" t="s">
        <v>2046</v>
      </c>
      <c r="E1092" t="s">
        <v>303</v>
      </c>
      <c r="F1092" t="s">
        <v>5352</v>
      </c>
      <c r="G1092" t="s">
        <v>6010</v>
      </c>
      <c r="H1092" t="s">
        <v>987</v>
      </c>
      <c r="I1092" s="23">
        <v>32.535981</v>
      </c>
      <c r="J1092" s="23">
        <v>-94.399072000000004</v>
      </c>
      <c r="K1092">
        <v>325998</v>
      </c>
      <c r="L1092" t="s">
        <v>28</v>
      </c>
      <c r="M1092" t="s">
        <v>530</v>
      </c>
      <c r="N1092" s="49">
        <v>233718.66399999999</v>
      </c>
      <c r="O1092" s="49">
        <v>229778.16200000001</v>
      </c>
      <c r="P1092" s="49">
        <v>351326.16399999999</v>
      </c>
      <c r="Q1092" s="49">
        <v>285490.15399999998</v>
      </c>
      <c r="R1092" s="49">
        <v>347211</v>
      </c>
      <c r="S1092" s="49">
        <v>470659.614</v>
      </c>
      <c r="T1092" s="49">
        <v>232026.11799999999</v>
      </c>
      <c r="U1092" s="49">
        <v>359023.99</v>
      </c>
      <c r="V1092" s="49">
        <v>357001.59600000002</v>
      </c>
    </row>
    <row r="1093" spans="1:22" x14ac:dyDescent="0.3">
      <c r="A1093">
        <v>1006201</v>
      </c>
      <c r="B1093" t="s">
        <v>6011</v>
      </c>
      <c r="C1093" t="s">
        <v>6012</v>
      </c>
      <c r="D1093" t="s">
        <v>6013</v>
      </c>
      <c r="E1093" t="s">
        <v>1902</v>
      </c>
      <c r="F1093" t="s">
        <v>6014</v>
      </c>
      <c r="G1093" t="s">
        <v>6015</v>
      </c>
      <c r="H1093" t="s">
        <v>1905</v>
      </c>
      <c r="I1093" s="23">
        <v>32.774244000000003</v>
      </c>
      <c r="J1093" s="23">
        <v>-111.32411999999999</v>
      </c>
      <c r="K1093">
        <v>562212</v>
      </c>
      <c r="L1093" t="s">
        <v>355</v>
      </c>
      <c r="M1093" t="s">
        <v>307</v>
      </c>
      <c r="N1093" s="49">
        <v>80526.45</v>
      </c>
      <c r="O1093" s="49">
        <v>73476.2</v>
      </c>
      <c r="P1093" s="49">
        <v>66217.149999999994</v>
      </c>
      <c r="Q1093" s="49">
        <v>70621.399999999994</v>
      </c>
      <c r="R1093" s="49">
        <v>65265.4</v>
      </c>
      <c r="S1093" s="49">
        <v>65273.25</v>
      </c>
      <c r="T1093" s="49">
        <v>65732.3</v>
      </c>
      <c r="U1093" s="49">
        <v>64527.621500000001</v>
      </c>
      <c r="V1093" s="49">
        <v>64238.104675000002</v>
      </c>
    </row>
    <row r="1094" spans="1:22" x14ac:dyDescent="0.3">
      <c r="A1094">
        <v>1006980</v>
      </c>
      <c r="B1094" t="s">
        <v>6016</v>
      </c>
      <c r="C1094" t="s">
        <v>6017</v>
      </c>
      <c r="D1094" t="s">
        <v>6018</v>
      </c>
      <c r="E1094" t="s">
        <v>454</v>
      </c>
      <c r="F1094" t="s">
        <v>6019</v>
      </c>
      <c r="G1094" t="s">
        <v>6020</v>
      </c>
      <c r="H1094" t="s">
        <v>6021</v>
      </c>
      <c r="I1094" s="23">
        <v>44.265500000000003</v>
      </c>
      <c r="J1094" s="23">
        <v>-85.409700000000001</v>
      </c>
      <c r="K1094">
        <v>331511</v>
      </c>
      <c r="L1094" t="s">
        <v>28</v>
      </c>
      <c r="M1094" t="s">
        <v>538</v>
      </c>
      <c r="N1094" s="49">
        <v>46187.771999999997</v>
      </c>
      <c r="O1094" s="49">
        <v>51611.381999999998</v>
      </c>
      <c r="P1094" s="49">
        <v>54140.525999999998</v>
      </c>
      <c r="Q1094" s="49">
        <v>47964.08</v>
      </c>
      <c r="R1094" s="49">
        <v>47563.046000000002</v>
      </c>
      <c r="S1094" s="49">
        <v>59737.546000000002</v>
      </c>
      <c r="T1094" s="49">
        <v>70549.058000000005</v>
      </c>
      <c r="U1094" s="49">
        <v>52743.334000000003</v>
      </c>
      <c r="V1094" s="49">
        <v>44012.567999999999</v>
      </c>
    </row>
    <row r="1095" spans="1:22" x14ac:dyDescent="0.3">
      <c r="A1095">
        <v>1003599</v>
      </c>
      <c r="B1095" t="s">
        <v>6022</v>
      </c>
      <c r="C1095" t="s">
        <v>6023</v>
      </c>
      <c r="D1095" t="s">
        <v>6024</v>
      </c>
      <c r="E1095" t="s">
        <v>323</v>
      </c>
      <c r="F1095" t="s">
        <v>6025</v>
      </c>
      <c r="G1095" t="s">
        <v>6026</v>
      </c>
      <c r="H1095" t="s">
        <v>963</v>
      </c>
      <c r="I1095" s="23">
        <v>34.141300999999999</v>
      </c>
      <c r="J1095" s="23">
        <v>-118.711378</v>
      </c>
      <c r="K1095">
        <v>562212</v>
      </c>
      <c r="L1095" t="s">
        <v>355</v>
      </c>
      <c r="M1095" t="s">
        <v>307</v>
      </c>
      <c r="N1095" s="49">
        <v>57611.271999999997</v>
      </c>
      <c r="O1095" s="49">
        <v>54811.514000000003</v>
      </c>
      <c r="P1095" s="49">
        <v>50834.02</v>
      </c>
      <c r="Q1095" s="49">
        <v>56546.23</v>
      </c>
      <c r="R1095" s="49">
        <v>168417.48</v>
      </c>
      <c r="S1095" s="49">
        <v>158591.9</v>
      </c>
      <c r="T1095" s="49">
        <v>161943.34</v>
      </c>
      <c r="U1095" s="49">
        <v>158030.84</v>
      </c>
      <c r="V1095" s="49">
        <v>103426.198</v>
      </c>
    </row>
    <row r="1096" spans="1:22" x14ac:dyDescent="0.3">
      <c r="A1096">
        <v>1006307</v>
      </c>
      <c r="B1096" t="s">
        <v>6027</v>
      </c>
      <c r="C1096" t="s">
        <v>6028</v>
      </c>
      <c r="D1096" t="s">
        <v>6029</v>
      </c>
      <c r="E1096" t="s">
        <v>583</v>
      </c>
      <c r="F1096" t="s">
        <v>6030</v>
      </c>
      <c r="G1096" t="s">
        <v>6031</v>
      </c>
      <c r="H1096" t="s">
        <v>1007</v>
      </c>
      <c r="I1096" s="23">
        <v>30.133800000000001</v>
      </c>
      <c r="J1096" s="23">
        <v>-93.320599999999999</v>
      </c>
      <c r="K1096">
        <v>324110</v>
      </c>
      <c r="L1096" t="s">
        <v>1344</v>
      </c>
      <c r="M1096" t="s">
        <v>1345</v>
      </c>
      <c r="N1096" s="49">
        <v>272663.62199999997</v>
      </c>
      <c r="O1096" s="49">
        <v>242051.736</v>
      </c>
      <c r="P1096" s="49">
        <v>227819.93799999999</v>
      </c>
      <c r="Q1096" s="49">
        <v>320700.67800000001</v>
      </c>
      <c r="R1096" s="49">
        <v>324570.10200000001</v>
      </c>
      <c r="S1096" s="49">
        <v>281064.92800000001</v>
      </c>
      <c r="T1096" s="49">
        <v>315349.3</v>
      </c>
      <c r="U1096" s="49">
        <v>386859.16</v>
      </c>
      <c r="V1096" s="49">
        <v>329663.35600000003</v>
      </c>
    </row>
    <row r="1097" spans="1:22" x14ac:dyDescent="0.3">
      <c r="A1097">
        <v>1001864</v>
      </c>
      <c r="B1097" t="s">
        <v>6032</v>
      </c>
      <c r="C1097" t="s">
        <v>6033</v>
      </c>
      <c r="D1097" t="s">
        <v>1033</v>
      </c>
      <c r="E1097" t="s">
        <v>311</v>
      </c>
      <c r="F1097" t="s">
        <v>1034</v>
      </c>
      <c r="G1097" t="s">
        <v>6034</v>
      </c>
      <c r="H1097" t="s">
        <v>1036</v>
      </c>
      <c r="I1097" s="23">
        <v>38.337209999999999</v>
      </c>
      <c r="J1097" s="23">
        <v>-82.589250000000007</v>
      </c>
      <c r="K1097">
        <v>325998</v>
      </c>
      <c r="L1097" t="s">
        <v>28</v>
      </c>
      <c r="M1097" t="s">
        <v>530</v>
      </c>
      <c r="N1097" s="49">
        <v>43377.836000000003</v>
      </c>
      <c r="O1097" s="49">
        <v>43882.184000000001</v>
      </c>
      <c r="P1097" s="49">
        <v>45289.78</v>
      </c>
      <c r="Q1097" s="49">
        <v>49502.864000000001</v>
      </c>
      <c r="R1097" s="49">
        <v>48328.767999999996</v>
      </c>
      <c r="S1097" s="49">
        <v>49804.411999999997</v>
      </c>
      <c r="T1097" s="49">
        <v>43938.483999999997</v>
      </c>
      <c r="U1097" s="49">
        <v>40481.648000000001</v>
      </c>
      <c r="V1097" s="49">
        <v>33815.072</v>
      </c>
    </row>
    <row r="1098" spans="1:22" x14ac:dyDescent="0.3">
      <c r="A1098">
        <v>1005658</v>
      </c>
      <c r="B1098" t="s">
        <v>6035</v>
      </c>
      <c r="C1098" t="s">
        <v>6036</v>
      </c>
      <c r="D1098" t="s">
        <v>4238</v>
      </c>
      <c r="E1098" t="s">
        <v>323</v>
      </c>
      <c r="F1098" t="s">
        <v>6037</v>
      </c>
      <c r="G1098" t="s">
        <v>6038</v>
      </c>
      <c r="H1098" t="s">
        <v>1427</v>
      </c>
      <c r="I1098" s="23">
        <v>36.72757</v>
      </c>
      <c r="J1098" s="23">
        <v>-119.79174999999999</v>
      </c>
      <c r="K1098">
        <v>311514</v>
      </c>
      <c r="L1098" t="s">
        <v>28</v>
      </c>
      <c r="M1098" t="s">
        <v>315</v>
      </c>
      <c r="N1098" s="49">
        <v>31704.68</v>
      </c>
      <c r="O1098" s="49">
        <v>28298.844000000001</v>
      </c>
      <c r="P1098" s="49">
        <v>28106.144</v>
      </c>
      <c r="Q1098" s="49">
        <v>28686.892</v>
      </c>
      <c r="R1098" s="49">
        <v>34302.82</v>
      </c>
      <c r="S1098" s="49">
        <v>36039.864000000001</v>
      </c>
      <c r="T1098" s="49">
        <v>34481.919999999998</v>
      </c>
      <c r="U1098" s="49">
        <v>33930.872000000003</v>
      </c>
      <c r="V1098" s="49">
        <v>32884.976000000002</v>
      </c>
    </row>
    <row r="1099" spans="1:22" x14ac:dyDescent="0.3">
      <c r="A1099">
        <v>1005657</v>
      </c>
      <c r="B1099" t="s">
        <v>6039</v>
      </c>
      <c r="C1099" t="s">
        <v>6040</v>
      </c>
      <c r="D1099" t="s">
        <v>6041</v>
      </c>
      <c r="E1099" t="s">
        <v>323</v>
      </c>
      <c r="F1099" t="s">
        <v>6042</v>
      </c>
      <c r="G1099" t="s">
        <v>6043</v>
      </c>
      <c r="H1099" t="s">
        <v>6044</v>
      </c>
      <c r="I1099" s="23">
        <v>36.009399999999999</v>
      </c>
      <c r="J1099" s="23">
        <v>-119.30540000000001</v>
      </c>
      <c r="K1099">
        <v>311514</v>
      </c>
      <c r="L1099" t="s">
        <v>28</v>
      </c>
      <c r="M1099" t="s">
        <v>315</v>
      </c>
      <c r="N1099" s="49">
        <v>43962.983999999997</v>
      </c>
      <c r="O1099" s="49">
        <v>39668.699999999997</v>
      </c>
      <c r="P1099" s="49">
        <v>40685.495999999999</v>
      </c>
      <c r="Q1099" s="49">
        <v>38979.504000000001</v>
      </c>
      <c r="R1099" s="49">
        <v>37763.108</v>
      </c>
      <c r="S1099" s="49">
        <v>44702.131999999998</v>
      </c>
      <c r="T1099" s="49">
        <v>46684.928</v>
      </c>
      <c r="U1099" s="49">
        <v>47813.02</v>
      </c>
      <c r="V1099" s="49">
        <v>46130.328000000001</v>
      </c>
    </row>
    <row r="1100" spans="1:22" x14ac:dyDescent="0.3">
      <c r="A1100">
        <v>1006836</v>
      </c>
      <c r="B1100" t="s">
        <v>6045</v>
      </c>
      <c r="C1100" t="s">
        <v>6046</v>
      </c>
      <c r="D1100" t="s">
        <v>6047</v>
      </c>
      <c r="E1100" t="s">
        <v>323</v>
      </c>
      <c r="F1100" t="s">
        <v>6048</v>
      </c>
      <c r="G1100" t="s">
        <v>6049</v>
      </c>
      <c r="H1100" t="s">
        <v>2474</v>
      </c>
      <c r="I1100" s="23">
        <v>37.49033</v>
      </c>
      <c r="J1100" s="23">
        <v>-120.88539</v>
      </c>
      <c r="K1100">
        <v>311514</v>
      </c>
      <c r="L1100" t="s">
        <v>28</v>
      </c>
      <c r="M1100" t="s">
        <v>315</v>
      </c>
      <c r="N1100" s="49">
        <v>36981.06</v>
      </c>
      <c r="O1100" s="49">
        <v>34038.372000000003</v>
      </c>
      <c r="P1100" s="49">
        <v>33211.923999999999</v>
      </c>
      <c r="Q1100" s="49">
        <v>33680.923999999999</v>
      </c>
      <c r="R1100" s="49">
        <v>34093.872000000003</v>
      </c>
      <c r="S1100" s="49">
        <v>35133.468000000001</v>
      </c>
      <c r="T1100" s="49">
        <v>34139.271999999997</v>
      </c>
      <c r="U1100" s="49">
        <v>34090.472000000002</v>
      </c>
      <c r="V1100" s="49">
        <v>33572.523999999998</v>
      </c>
    </row>
    <row r="1101" spans="1:22" x14ac:dyDescent="0.3">
      <c r="A1101">
        <v>1005659</v>
      </c>
      <c r="B1101" t="s">
        <v>6050</v>
      </c>
      <c r="C1101" t="s">
        <v>6051</v>
      </c>
      <c r="D1101" t="s">
        <v>6052</v>
      </c>
      <c r="E1101" t="s">
        <v>323</v>
      </c>
      <c r="F1101" t="s">
        <v>6053</v>
      </c>
      <c r="G1101" t="s">
        <v>6054</v>
      </c>
      <c r="H1101" t="s">
        <v>6044</v>
      </c>
      <c r="I1101" s="23">
        <v>36.342230000000001</v>
      </c>
      <c r="J1101" s="23">
        <v>-119.39454000000001</v>
      </c>
      <c r="K1101">
        <v>311514</v>
      </c>
      <c r="L1101" t="s">
        <v>28</v>
      </c>
      <c r="M1101" t="s">
        <v>315</v>
      </c>
      <c r="N1101" s="49">
        <v>63988.959999999999</v>
      </c>
      <c r="O1101" s="49">
        <v>61529.567999999999</v>
      </c>
      <c r="P1101" s="49">
        <v>60378.972000000002</v>
      </c>
      <c r="Q1101" s="49">
        <v>60482.872000000003</v>
      </c>
      <c r="R1101" s="49">
        <v>56150.688000000002</v>
      </c>
      <c r="S1101" s="49">
        <v>56420.088000000003</v>
      </c>
      <c r="T1101" s="49">
        <v>51581.356</v>
      </c>
      <c r="U1101" s="49">
        <v>54591.144</v>
      </c>
      <c r="V1101" s="49">
        <v>51379.156000000003</v>
      </c>
    </row>
    <row r="1102" spans="1:22" x14ac:dyDescent="0.3">
      <c r="A1102">
        <v>1006761</v>
      </c>
      <c r="B1102" t="s">
        <v>6055</v>
      </c>
      <c r="C1102" t="s">
        <v>6056</v>
      </c>
      <c r="D1102" t="s">
        <v>6057</v>
      </c>
      <c r="E1102" t="s">
        <v>323</v>
      </c>
      <c r="F1102" t="s">
        <v>6058</v>
      </c>
      <c r="G1102" t="s">
        <v>6059</v>
      </c>
      <c r="H1102" t="s">
        <v>3837</v>
      </c>
      <c r="I1102" s="23">
        <v>34.077370000000002</v>
      </c>
      <c r="J1102" s="23">
        <v>-117.49968800000001</v>
      </c>
      <c r="K1102">
        <v>331221</v>
      </c>
      <c r="L1102" t="s">
        <v>28</v>
      </c>
      <c r="M1102" t="s">
        <v>538</v>
      </c>
      <c r="N1102" s="49">
        <v>153388.07199999999</v>
      </c>
      <c r="O1102" s="49">
        <v>176815.28400000001</v>
      </c>
      <c r="P1102" s="49">
        <v>176917.78400000001</v>
      </c>
      <c r="Q1102" s="49">
        <v>180282.67199999999</v>
      </c>
      <c r="R1102" s="49">
        <v>160519.89600000001</v>
      </c>
      <c r="S1102" s="49">
        <v>205604.524</v>
      </c>
      <c r="T1102" s="49">
        <v>195684.364</v>
      </c>
      <c r="U1102" s="49">
        <v>190881.88</v>
      </c>
      <c r="V1102" s="49">
        <v>190050.68400000001</v>
      </c>
    </row>
    <row r="1103" spans="1:22" x14ac:dyDescent="0.3">
      <c r="A1103">
        <v>1004196</v>
      </c>
      <c r="B1103" t="s">
        <v>6060</v>
      </c>
      <c r="C1103" t="s">
        <v>6061</v>
      </c>
      <c r="D1103" t="s">
        <v>1838</v>
      </c>
      <c r="E1103" t="s">
        <v>583</v>
      </c>
      <c r="F1103" t="s">
        <v>1839</v>
      </c>
      <c r="G1103" t="s">
        <v>6062</v>
      </c>
      <c r="H1103" t="s">
        <v>1841</v>
      </c>
      <c r="I1103" s="23">
        <v>29.713005899999999</v>
      </c>
      <c r="J1103" s="23">
        <v>-91.3083685</v>
      </c>
      <c r="K1103">
        <v>211111</v>
      </c>
      <c r="L1103" t="s">
        <v>117</v>
      </c>
      <c r="M1103" t="s">
        <v>102</v>
      </c>
      <c r="S1103" s="49">
        <v>0</v>
      </c>
      <c r="U1103" s="49">
        <v>10984.168</v>
      </c>
      <c r="V1103" s="49">
        <v>146321.74400000001</v>
      </c>
    </row>
    <row r="1104" spans="1:22" x14ac:dyDescent="0.3">
      <c r="A1104">
        <v>1002474</v>
      </c>
      <c r="B1104" t="s">
        <v>6063</v>
      </c>
      <c r="C1104" t="s">
        <v>6064</v>
      </c>
      <c r="D1104" t="s">
        <v>6065</v>
      </c>
      <c r="E1104" t="s">
        <v>1418</v>
      </c>
      <c r="F1104" t="s">
        <v>6066</v>
      </c>
      <c r="G1104" t="s">
        <v>6067</v>
      </c>
      <c r="H1104" t="s">
        <v>6068</v>
      </c>
      <c r="I1104" s="23">
        <v>35.667105999999997</v>
      </c>
      <c r="J1104" s="23">
        <v>-98.154120000000006</v>
      </c>
      <c r="K1104">
        <v>211130</v>
      </c>
      <c r="L1104" t="s">
        <v>326</v>
      </c>
      <c r="M1104" t="s">
        <v>327</v>
      </c>
      <c r="N1104" s="49">
        <v>31210.542000000001</v>
      </c>
      <c r="O1104" s="49">
        <v>31455.286</v>
      </c>
    </row>
    <row r="1105" spans="1:22" x14ac:dyDescent="0.3">
      <c r="A1105">
        <v>1005363</v>
      </c>
      <c r="B1105" t="s">
        <v>6069</v>
      </c>
      <c r="C1105" t="s">
        <v>6070</v>
      </c>
      <c r="D1105" t="s">
        <v>6071</v>
      </c>
      <c r="E1105" t="s">
        <v>447</v>
      </c>
      <c r="F1105" t="s">
        <v>6072</v>
      </c>
      <c r="G1105" t="s">
        <v>6073</v>
      </c>
      <c r="H1105" t="s">
        <v>1104</v>
      </c>
      <c r="I1105" s="23">
        <v>40.996110999999999</v>
      </c>
      <c r="J1105" s="23">
        <v>-79.724166999999994</v>
      </c>
      <c r="K1105">
        <v>324199</v>
      </c>
      <c r="L1105" t="s">
        <v>28</v>
      </c>
      <c r="M1105" t="s">
        <v>102</v>
      </c>
      <c r="N1105" s="49">
        <v>33432.523999999998</v>
      </c>
      <c r="O1105" s="49">
        <v>33027.444000000003</v>
      </c>
      <c r="P1105" s="49">
        <v>28853.678</v>
      </c>
      <c r="Q1105" s="49">
        <v>29034.425999999999</v>
      </c>
      <c r="R1105" s="49">
        <v>28072.085999999999</v>
      </c>
      <c r="S1105" s="49">
        <v>31855.973999999998</v>
      </c>
      <c r="T1105" s="49">
        <v>30598.716</v>
      </c>
      <c r="U1105" s="49">
        <v>27941.376</v>
      </c>
      <c r="V1105" s="49">
        <v>31752.54</v>
      </c>
    </row>
    <row r="1106" spans="1:22" x14ac:dyDescent="0.3">
      <c r="A1106">
        <v>1006500</v>
      </c>
      <c r="B1106" t="s">
        <v>6074</v>
      </c>
      <c r="C1106" t="s">
        <v>6075</v>
      </c>
      <c r="D1106" t="s">
        <v>6076</v>
      </c>
      <c r="E1106" t="s">
        <v>583</v>
      </c>
      <c r="F1106" t="s">
        <v>6077</v>
      </c>
      <c r="G1106" t="s">
        <v>6078</v>
      </c>
      <c r="H1106" t="s">
        <v>6079</v>
      </c>
      <c r="I1106" s="23">
        <v>32.589010000000002</v>
      </c>
      <c r="J1106" s="23">
        <v>-93.515119999999996</v>
      </c>
      <c r="K1106">
        <v>324110</v>
      </c>
      <c r="L1106" t="s">
        <v>6080</v>
      </c>
      <c r="M1106" t="s">
        <v>6081</v>
      </c>
      <c r="N1106" s="49">
        <v>85943.457999999999</v>
      </c>
      <c r="O1106" s="49">
        <v>83059.33</v>
      </c>
      <c r="P1106" s="49">
        <v>82957.716</v>
      </c>
      <c r="Q1106" s="49">
        <v>89039.34</v>
      </c>
      <c r="R1106" s="49">
        <v>91385.415999999997</v>
      </c>
      <c r="S1106" s="49">
        <v>96874.14</v>
      </c>
      <c r="T1106" s="49">
        <v>87787.543999999994</v>
      </c>
      <c r="U1106" s="49">
        <v>30284.887999999999</v>
      </c>
      <c r="V1106" s="49">
        <v>29720.687999999998</v>
      </c>
    </row>
    <row r="1107" spans="1:22" x14ac:dyDescent="0.3">
      <c r="A1107">
        <v>1006499</v>
      </c>
      <c r="B1107" t="s">
        <v>6082</v>
      </c>
      <c r="C1107" t="s">
        <v>6083</v>
      </c>
      <c r="D1107" t="s">
        <v>6084</v>
      </c>
      <c r="E1107" t="s">
        <v>583</v>
      </c>
      <c r="F1107" t="s">
        <v>6085</v>
      </c>
      <c r="G1107" t="s">
        <v>6086</v>
      </c>
      <c r="H1107" t="s">
        <v>6087</v>
      </c>
      <c r="I1107" s="23">
        <v>32.801549999999999</v>
      </c>
      <c r="J1107" s="23">
        <v>-93.410742999999997</v>
      </c>
      <c r="K1107">
        <v>324110</v>
      </c>
      <c r="L1107" t="s">
        <v>6080</v>
      </c>
      <c r="M1107" t="s">
        <v>6081</v>
      </c>
      <c r="N1107" s="49">
        <v>93256.131999999998</v>
      </c>
      <c r="O1107" s="49">
        <v>91683.008000000002</v>
      </c>
      <c r="P1107" s="49">
        <v>99177.35</v>
      </c>
      <c r="Q1107" s="49">
        <v>86127.157999999996</v>
      </c>
      <c r="R1107" s="49">
        <v>104114.678</v>
      </c>
      <c r="S1107" s="49">
        <v>106422.734</v>
      </c>
      <c r="T1107" s="49">
        <v>99061.98</v>
      </c>
      <c r="U1107" s="49">
        <v>100388.9</v>
      </c>
      <c r="V1107" s="49">
        <v>101799.14</v>
      </c>
    </row>
    <row r="1108" spans="1:22" x14ac:dyDescent="0.3">
      <c r="A1108">
        <v>1005125</v>
      </c>
      <c r="B1108" t="s">
        <v>6088</v>
      </c>
      <c r="C1108" t="s">
        <v>6089</v>
      </c>
      <c r="D1108" t="s">
        <v>3536</v>
      </c>
      <c r="E1108" t="s">
        <v>583</v>
      </c>
      <c r="F1108" t="s">
        <v>6090</v>
      </c>
      <c r="G1108" t="s">
        <v>6091</v>
      </c>
      <c r="H1108" t="s">
        <v>6092</v>
      </c>
      <c r="I1108" s="23">
        <v>32.470999999999997</v>
      </c>
      <c r="J1108" s="23">
        <v>-93.791929999999994</v>
      </c>
      <c r="K1108">
        <v>324110</v>
      </c>
      <c r="L1108" t="s">
        <v>6080</v>
      </c>
      <c r="M1108" t="s">
        <v>6081</v>
      </c>
      <c r="N1108" s="49">
        <v>336057.84</v>
      </c>
      <c r="O1108" s="49">
        <v>385893.19799999997</v>
      </c>
      <c r="P1108" s="49">
        <v>425817.21399999998</v>
      </c>
      <c r="Q1108" s="49">
        <v>455483.3</v>
      </c>
      <c r="R1108" s="49">
        <v>373057.72399999999</v>
      </c>
      <c r="S1108" s="49">
        <v>411122.39399999997</v>
      </c>
      <c r="T1108" s="49">
        <v>424305.14600000001</v>
      </c>
      <c r="U1108" s="49">
        <v>391185.68199999997</v>
      </c>
      <c r="V1108" s="49">
        <v>465988.07799999998</v>
      </c>
    </row>
    <row r="1109" spans="1:22" x14ac:dyDescent="0.3">
      <c r="A1109">
        <v>1000362</v>
      </c>
      <c r="B1109" t="s">
        <v>6093</v>
      </c>
      <c r="C1109" t="s">
        <v>6094</v>
      </c>
      <c r="D1109" t="s">
        <v>6095</v>
      </c>
      <c r="E1109" t="s">
        <v>1663</v>
      </c>
      <c r="F1109" t="s">
        <v>6096</v>
      </c>
      <c r="G1109" t="s">
        <v>6097</v>
      </c>
      <c r="H1109" t="s">
        <v>6098</v>
      </c>
      <c r="I1109" s="23">
        <v>39.909399999999998</v>
      </c>
      <c r="J1109" s="23">
        <v>-75.116699999999994</v>
      </c>
      <c r="K1109">
        <v>562213</v>
      </c>
      <c r="L1109" t="s">
        <v>28</v>
      </c>
      <c r="M1109" t="s">
        <v>307</v>
      </c>
      <c r="N1109" s="49">
        <v>126388.476</v>
      </c>
      <c r="O1109" s="49">
        <v>121362.742</v>
      </c>
      <c r="P1109" s="49">
        <v>125182.986</v>
      </c>
      <c r="Q1109" s="49">
        <v>130917.198</v>
      </c>
      <c r="R1109" s="49">
        <v>139156.03</v>
      </c>
      <c r="S1109" s="49">
        <v>129214.304</v>
      </c>
      <c r="T1109" s="49">
        <v>122797.16800000001</v>
      </c>
      <c r="U1109" s="49">
        <v>107173.564</v>
      </c>
      <c r="V1109" s="49">
        <v>98869.29</v>
      </c>
    </row>
    <row r="1110" spans="1:22" x14ac:dyDescent="0.3">
      <c r="A1110">
        <v>1007780</v>
      </c>
      <c r="B1110" t="s">
        <v>6099</v>
      </c>
      <c r="C1110" t="s">
        <v>6100</v>
      </c>
      <c r="D1110" t="s">
        <v>6101</v>
      </c>
      <c r="E1110" t="s">
        <v>303</v>
      </c>
      <c r="F1110" t="s">
        <v>6102</v>
      </c>
      <c r="G1110" t="s">
        <v>6103</v>
      </c>
      <c r="H1110" t="s">
        <v>1268</v>
      </c>
      <c r="I1110" s="23">
        <v>33.043320999999999</v>
      </c>
      <c r="J1110" s="23">
        <v>-96.945276000000007</v>
      </c>
      <c r="K1110">
        <v>562212</v>
      </c>
      <c r="L1110" t="s">
        <v>51</v>
      </c>
      <c r="M1110" t="s">
        <v>307</v>
      </c>
      <c r="N1110" s="49">
        <v>176154.5</v>
      </c>
      <c r="O1110" s="49">
        <v>145264.5</v>
      </c>
      <c r="P1110" s="49">
        <v>162915.75</v>
      </c>
      <c r="Q1110" s="49">
        <v>188068.25</v>
      </c>
      <c r="R1110" s="49">
        <v>159861</v>
      </c>
      <c r="S1110" s="49">
        <v>147587.75</v>
      </c>
      <c r="T1110" s="49">
        <v>123020</v>
      </c>
      <c r="U1110" s="49">
        <v>187687.5</v>
      </c>
      <c r="V1110" s="49">
        <v>237222.5</v>
      </c>
    </row>
    <row r="1111" spans="1:22" x14ac:dyDescent="0.3">
      <c r="A1111">
        <v>1007604</v>
      </c>
      <c r="B1111" t="s">
        <v>6104</v>
      </c>
      <c r="C1111" t="s">
        <v>6105</v>
      </c>
      <c r="D1111" t="s">
        <v>6106</v>
      </c>
      <c r="E1111" t="s">
        <v>583</v>
      </c>
      <c r="F1111" t="s">
        <v>6107</v>
      </c>
      <c r="G1111" t="s">
        <v>6108</v>
      </c>
      <c r="H1111" t="s">
        <v>6109</v>
      </c>
      <c r="I1111" s="23">
        <v>29.761527999999998</v>
      </c>
      <c r="J1111" s="23">
        <v>-93.639499999999998</v>
      </c>
      <c r="K1111">
        <v>211112</v>
      </c>
      <c r="L1111" t="s">
        <v>368</v>
      </c>
      <c r="M1111" t="s">
        <v>102</v>
      </c>
      <c r="R1111" s="49">
        <v>39939.75</v>
      </c>
      <c r="S1111" s="49">
        <v>49525.764000000003</v>
      </c>
      <c r="T1111" s="49">
        <v>57031.83</v>
      </c>
      <c r="U1111" s="49">
        <v>111663.534</v>
      </c>
      <c r="V1111" s="49">
        <v>114706.49400000001</v>
      </c>
    </row>
    <row r="1112" spans="1:22" x14ac:dyDescent="0.3">
      <c r="A1112">
        <v>1003362</v>
      </c>
      <c r="B1112" t="s">
        <v>6110</v>
      </c>
      <c r="C1112" t="s">
        <v>6111</v>
      </c>
      <c r="D1112" t="s">
        <v>6112</v>
      </c>
      <c r="E1112" t="s">
        <v>339</v>
      </c>
      <c r="F1112" t="s">
        <v>6113</v>
      </c>
      <c r="G1112" t="s">
        <v>6114</v>
      </c>
      <c r="H1112" t="s">
        <v>6115</v>
      </c>
      <c r="I1112" s="23">
        <v>31.794720000000002</v>
      </c>
      <c r="J1112" s="23">
        <v>-106.59220000000001</v>
      </c>
      <c r="K1112">
        <v>562212</v>
      </c>
      <c r="L1112" t="s">
        <v>355</v>
      </c>
      <c r="M1112" t="s">
        <v>307</v>
      </c>
      <c r="N1112" s="49">
        <v>160042.70000000001</v>
      </c>
      <c r="O1112" s="49">
        <v>200404.6</v>
      </c>
      <c r="P1112" s="49">
        <v>202748.2</v>
      </c>
      <c r="Q1112" s="49">
        <v>123679.9</v>
      </c>
      <c r="R1112" s="49">
        <v>114748.2</v>
      </c>
      <c r="S1112" s="49">
        <v>174110.6</v>
      </c>
      <c r="T1112" s="49">
        <v>176785</v>
      </c>
      <c r="U1112" s="49">
        <v>36489.949999999997</v>
      </c>
      <c r="V1112" s="49">
        <v>160237.25</v>
      </c>
    </row>
    <row r="1113" spans="1:22" x14ac:dyDescent="0.3">
      <c r="A1113">
        <v>1004254</v>
      </c>
      <c r="B1113" t="s">
        <v>6116</v>
      </c>
      <c r="C1113" t="s">
        <v>6117</v>
      </c>
      <c r="D1113" t="s">
        <v>6118</v>
      </c>
      <c r="E1113" t="s">
        <v>663</v>
      </c>
      <c r="F1113" t="s">
        <v>1551</v>
      </c>
      <c r="G1113" t="s">
        <v>6119</v>
      </c>
      <c r="H1113" t="s">
        <v>1737</v>
      </c>
      <c r="I1113" s="23">
        <v>41.356059999999999</v>
      </c>
      <c r="J1113" s="23">
        <v>-84.114479000000003</v>
      </c>
      <c r="K1113">
        <v>311422</v>
      </c>
      <c r="L1113" t="s">
        <v>573</v>
      </c>
      <c r="M1113" t="s">
        <v>574</v>
      </c>
      <c r="N1113" s="49">
        <v>80721.495999999999</v>
      </c>
      <c r="O1113" s="49">
        <v>80888.796000000002</v>
      </c>
      <c r="P1113" s="49">
        <v>69964.885999999999</v>
      </c>
      <c r="Q1113" s="49">
        <v>70927.682000000001</v>
      </c>
      <c r="R1113" s="49">
        <v>70114.936000000002</v>
      </c>
      <c r="S1113" s="49">
        <v>79692.7</v>
      </c>
      <c r="T1113" s="49">
        <v>77586.808000000005</v>
      </c>
      <c r="U1113" s="49">
        <v>75921.263999999996</v>
      </c>
      <c r="V1113" s="49">
        <v>108512.758</v>
      </c>
    </row>
    <row r="1114" spans="1:22" x14ac:dyDescent="0.3">
      <c r="A1114">
        <v>1005780</v>
      </c>
      <c r="B1114" t="s">
        <v>6120</v>
      </c>
      <c r="C1114" t="s">
        <v>6121</v>
      </c>
      <c r="D1114" t="s">
        <v>6122</v>
      </c>
      <c r="E1114" t="s">
        <v>441</v>
      </c>
      <c r="F1114" t="s">
        <v>6123</v>
      </c>
      <c r="G1114" t="s">
        <v>6124</v>
      </c>
      <c r="H1114" t="s">
        <v>6125</v>
      </c>
      <c r="I1114" s="23">
        <v>34.772399999999998</v>
      </c>
      <c r="J1114" s="23">
        <v>-79.325000000000003</v>
      </c>
      <c r="K1114">
        <v>311422</v>
      </c>
      <c r="L1114" t="s">
        <v>28</v>
      </c>
      <c r="M1114" t="s">
        <v>315</v>
      </c>
      <c r="N1114" s="49">
        <v>45091.678</v>
      </c>
      <c r="O1114" s="49">
        <v>42354.482000000004</v>
      </c>
      <c r="P1114" s="49">
        <v>43818.928</v>
      </c>
      <c r="Q1114" s="49">
        <v>45266.578000000001</v>
      </c>
      <c r="R1114" s="49">
        <v>45348.902000000002</v>
      </c>
      <c r="S1114" s="49">
        <v>46276.108</v>
      </c>
      <c r="T1114" s="49">
        <v>51280.654000000002</v>
      </c>
      <c r="U1114" s="49">
        <v>49089.962</v>
      </c>
      <c r="V1114" s="49">
        <v>49722.214</v>
      </c>
    </row>
    <row r="1115" spans="1:22" x14ac:dyDescent="0.3">
      <c r="A1115">
        <v>1004205</v>
      </c>
      <c r="B1115" t="s">
        <v>6126</v>
      </c>
      <c r="C1115" t="s">
        <v>6127</v>
      </c>
      <c r="D1115" t="s">
        <v>6128</v>
      </c>
      <c r="E1115" t="s">
        <v>323</v>
      </c>
      <c r="F1115" t="s">
        <v>6129</v>
      </c>
      <c r="G1115" t="s">
        <v>6130</v>
      </c>
      <c r="H1115" t="s">
        <v>1632</v>
      </c>
      <c r="I1115" s="23">
        <v>38.476610000000001</v>
      </c>
      <c r="J1115" s="23">
        <v>-121.80385</v>
      </c>
      <c r="K1115">
        <v>311421</v>
      </c>
      <c r="L1115" t="s">
        <v>28</v>
      </c>
      <c r="M1115" t="s">
        <v>315</v>
      </c>
      <c r="N1115" s="49">
        <v>34544.720000000001</v>
      </c>
      <c r="O1115" s="49">
        <v>30784.583999999999</v>
      </c>
      <c r="P1115" s="49">
        <v>33331.023999999998</v>
      </c>
      <c r="Q1115" s="49">
        <v>36793.712</v>
      </c>
      <c r="R1115" s="49">
        <v>34839.567999999999</v>
      </c>
      <c r="S1115" s="49">
        <v>40233.148000000001</v>
      </c>
      <c r="T1115" s="49">
        <v>40767.196000000004</v>
      </c>
      <c r="U1115" s="49">
        <v>37685.508000000002</v>
      </c>
      <c r="V1115" s="49">
        <v>35297.915999999997</v>
      </c>
    </row>
    <row r="1116" spans="1:22" x14ac:dyDescent="0.3">
      <c r="A1116">
        <v>1005521</v>
      </c>
      <c r="B1116" t="s">
        <v>6131</v>
      </c>
      <c r="C1116" t="s">
        <v>6132</v>
      </c>
      <c r="D1116" t="s">
        <v>6133</v>
      </c>
      <c r="E1116" t="s">
        <v>676</v>
      </c>
      <c r="F1116" t="s">
        <v>6134</v>
      </c>
      <c r="G1116" t="s">
        <v>6135</v>
      </c>
      <c r="H1116" t="s">
        <v>464</v>
      </c>
      <c r="I1116" s="23">
        <v>36.315579999999997</v>
      </c>
      <c r="J1116" s="23">
        <v>-84.209209999999999</v>
      </c>
      <c r="K1116">
        <v>311612</v>
      </c>
      <c r="L1116" t="s">
        <v>28</v>
      </c>
      <c r="M1116" t="s">
        <v>315</v>
      </c>
      <c r="U1116" s="49">
        <v>5606.94</v>
      </c>
      <c r="V1116" s="49">
        <v>4661.8320000000003</v>
      </c>
    </row>
    <row r="1117" spans="1:22" x14ac:dyDescent="0.3">
      <c r="A1117">
        <v>1001965</v>
      </c>
      <c r="B1117" t="s">
        <v>6136</v>
      </c>
      <c r="C1117" t="s">
        <v>6137</v>
      </c>
      <c r="D1117" t="s">
        <v>562</v>
      </c>
      <c r="E1117" t="s">
        <v>303</v>
      </c>
      <c r="F1117" t="s">
        <v>563</v>
      </c>
      <c r="G1117" t="s">
        <v>6138</v>
      </c>
      <c r="H1117" t="s">
        <v>565</v>
      </c>
      <c r="I1117" s="23">
        <v>35.870083999999999</v>
      </c>
      <c r="J1117" s="23">
        <v>-100.404252</v>
      </c>
      <c r="K1117">
        <v>211112</v>
      </c>
      <c r="L1117" t="s">
        <v>28</v>
      </c>
      <c r="M1117" t="s">
        <v>102</v>
      </c>
      <c r="R1117" s="49">
        <v>13847.548000000001</v>
      </c>
      <c r="S1117" s="49">
        <v>14806.744000000001</v>
      </c>
      <c r="T1117" s="49">
        <v>29572.288</v>
      </c>
      <c r="U1117" s="49">
        <v>32734.175999999999</v>
      </c>
      <c r="V1117" s="49">
        <v>29328.14</v>
      </c>
    </row>
    <row r="1118" spans="1:22" x14ac:dyDescent="0.3">
      <c r="A1118">
        <v>1003621</v>
      </c>
      <c r="B1118" t="s">
        <v>6139</v>
      </c>
      <c r="C1118" t="s">
        <v>6140</v>
      </c>
      <c r="D1118" t="s">
        <v>6141</v>
      </c>
      <c r="E1118" t="s">
        <v>1418</v>
      </c>
      <c r="F1118" t="s">
        <v>6142</v>
      </c>
      <c r="G1118" t="s">
        <v>6143</v>
      </c>
      <c r="H1118" t="s">
        <v>1795</v>
      </c>
      <c r="I1118" s="23">
        <v>35.347586999999997</v>
      </c>
      <c r="J1118" s="23">
        <v>-96.803467999999995</v>
      </c>
      <c r="K1118">
        <v>562212</v>
      </c>
      <c r="L1118" t="s">
        <v>51</v>
      </c>
      <c r="M1118" t="s">
        <v>307</v>
      </c>
      <c r="N1118" s="49">
        <v>33217.5</v>
      </c>
      <c r="O1118" s="49">
        <v>26956.25</v>
      </c>
      <c r="P1118" s="49">
        <v>25587.75</v>
      </c>
      <c r="Q1118" s="49">
        <v>33248.5</v>
      </c>
      <c r="R1118" s="49">
        <v>30732.5</v>
      </c>
      <c r="S1118" s="49">
        <v>32427.75</v>
      </c>
      <c r="T1118" s="49">
        <v>30672.5</v>
      </c>
      <c r="U1118" s="49">
        <v>33807.5</v>
      </c>
      <c r="V1118" s="49">
        <v>31997.5</v>
      </c>
    </row>
    <row r="1119" spans="1:22" x14ac:dyDescent="0.3">
      <c r="A1119">
        <v>1005936</v>
      </c>
      <c r="B1119" t="s">
        <v>6144</v>
      </c>
      <c r="C1119" t="s">
        <v>6145</v>
      </c>
      <c r="D1119" t="s">
        <v>6146</v>
      </c>
      <c r="E1119" t="s">
        <v>583</v>
      </c>
      <c r="F1119" t="s">
        <v>622</v>
      </c>
      <c r="H1119" t="s">
        <v>6147</v>
      </c>
      <c r="I1119" s="23">
        <v>32.217300000000002</v>
      </c>
      <c r="J1119" s="23">
        <v>-93.540800000000004</v>
      </c>
      <c r="K1119">
        <v>486210</v>
      </c>
      <c r="L1119" t="s">
        <v>1275</v>
      </c>
      <c r="M1119" t="s">
        <v>102</v>
      </c>
      <c r="Q1119" s="49">
        <v>2608.0500000000002</v>
      </c>
      <c r="R1119" s="49">
        <v>1198.8499999999999</v>
      </c>
      <c r="S1119" s="49">
        <v>1903.5</v>
      </c>
      <c r="T1119" s="49">
        <v>17022.46</v>
      </c>
      <c r="U1119" s="49">
        <v>15465.57</v>
      </c>
      <c r="V1119" s="49">
        <v>26211.364000000001</v>
      </c>
    </row>
    <row r="1120" spans="1:22" x14ac:dyDescent="0.3">
      <c r="A1120">
        <v>1006544</v>
      </c>
      <c r="B1120" t="s">
        <v>6148</v>
      </c>
      <c r="C1120" t="s">
        <v>6149</v>
      </c>
      <c r="D1120" t="s">
        <v>5400</v>
      </c>
      <c r="E1120" t="s">
        <v>1781</v>
      </c>
      <c r="F1120" t="s">
        <v>6150</v>
      </c>
      <c r="G1120" t="s">
        <v>6151</v>
      </c>
      <c r="H1120" t="s">
        <v>900</v>
      </c>
      <c r="I1120" s="23">
        <v>32.59695</v>
      </c>
      <c r="J1120" s="23">
        <v>-90.066396999999995</v>
      </c>
      <c r="K1120">
        <v>562212</v>
      </c>
      <c r="L1120" t="s">
        <v>51</v>
      </c>
      <c r="M1120" t="s">
        <v>307</v>
      </c>
      <c r="N1120" s="49">
        <v>36958.25</v>
      </c>
      <c r="O1120" s="49">
        <v>36781</v>
      </c>
      <c r="P1120" s="49">
        <v>36811.5</v>
      </c>
      <c r="Q1120" s="49">
        <v>44383.25</v>
      </c>
      <c r="R1120" s="49">
        <v>34368.75</v>
      </c>
      <c r="S1120" s="49">
        <v>40432.25</v>
      </c>
      <c r="T1120" s="49">
        <v>38656</v>
      </c>
      <c r="U1120" s="49">
        <v>39366.5</v>
      </c>
      <c r="V1120" s="49">
        <v>38106.25</v>
      </c>
    </row>
    <row r="1121" spans="1:22" x14ac:dyDescent="0.3">
      <c r="A1121">
        <v>1004200</v>
      </c>
      <c r="B1121" t="s">
        <v>6152</v>
      </c>
      <c r="C1121" t="s">
        <v>6153</v>
      </c>
      <c r="D1121" t="s">
        <v>6154</v>
      </c>
      <c r="E1121" t="s">
        <v>1663</v>
      </c>
      <c r="F1121" t="s">
        <v>6155</v>
      </c>
      <c r="G1121" t="s">
        <v>6156</v>
      </c>
      <c r="H1121" t="s">
        <v>6157</v>
      </c>
      <c r="I1121" s="23">
        <v>39.229399999999998</v>
      </c>
      <c r="J1121" s="23">
        <v>-74.774900000000002</v>
      </c>
      <c r="K1121">
        <v>562212</v>
      </c>
      <c r="L1121" t="s">
        <v>355</v>
      </c>
      <c r="M1121" t="s">
        <v>307</v>
      </c>
      <c r="N1121" s="49">
        <v>79052.639999999999</v>
      </c>
      <c r="O1121" s="49">
        <v>90766.005999999994</v>
      </c>
      <c r="P1121" s="49">
        <v>63040.802000000003</v>
      </c>
      <c r="Q1121" s="49">
        <v>32019.82</v>
      </c>
      <c r="R1121" s="49">
        <v>18631.952000000001</v>
      </c>
      <c r="S1121" s="49">
        <v>20398.335999999999</v>
      </c>
      <c r="T1121" s="49">
        <v>17588.948</v>
      </c>
      <c r="U1121" s="49">
        <v>17373.574000000001</v>
      </c>
      <c r="V1121" s="49">
        <v>32498.371999999999</v>
      </c>
    </row>
    <row r="1122" spans="1:22" x14ac:dyDescent="0.3">
      <c r="A1122">
        <v>1004270</v>
      </c>
      <c r="B1122" t="s">
        <v>6158</v>
      </c>
      <c r="C1122" t="s">
        <v>6159</v>
      </c>
      <c r="D1122" t="s">
        <v>6160</v>
      </c>
      <c r="E1122" t="s">
        <v>303</v>
      </c>
      <c r="F1122" t="s">
        <v>6161</v>
      </c>
      <c r="G1122" t="s">
        <v>6162</v>
      </c>
      <c r="H1122" t="s">
        <v>2719</v>
      </c>
      <c r="I1122" s="23">
        <v>29.545278</v>
      </c>
      <c r="J1122" s="23">
        <v>-98.421110999999996</v>
      </c>
      <c r="K1122">
        <v>327310</v>
      </c>
      <c r="L1122" t="s">
        <v>2095</v>
      </c>
      <c r="M1122" t="s">
        <v>376</v>
      </c>
      <c r="N1122" s="49">
        <v>457864.22</v>
      </c>
      <c r="O1122" s="49">
        <v>394347.788</v>
      </c>
      <c r="P1122" s="49">
        <v>453262.402</v>
      </c>
      <c r="Q1122" s="49">
        <v>483828.12800000003</v>
      </c>
      <c r="R1122" s="49">
        <v>508400.636</v>
      </c>
      <c r="S1122" s="49">
        <v>555638.84</v>
      </c>
      <c r="T1122" s="49">
        <v>486686.13199999998</v>
      </c>
      <c r="U1122" s="49">
        <v>498485.93199999997</v>
      </c>
      <c r="V1122" s="49">
        <v>446582.73599999998</v>
      </c>
    </row>
    <row r="1123" spans="1:22" x14ac:dyDescent="0.3">
      <c r="A1123">
        <v>1006733</v>
      </c>
      <c r="B1123" t="s">
        <v>6163</v>
      </c>
      <c r="C1123" t="s">
        <v>6164</v>
      </c>
      <c r="D1123" t="s">
        <v>2087</v>
      </c>
      <c r="E1123" t="s">
        <v>5095</v>
      </c>
      <c r="F1123" t="s">
        <v>6165</v>
      </c>
      <c r="G1123" t="s">
        <v>6166</v>
      </c>
      <c r="H1123" t="s">
        <v>5098</v>
      </c>
      <c r="I1123" s="23">
        <v>38.883279999999999</v>
      </c>
      <c r="J1123" s="23">
        <v>-77.006600000000006</v>
      </c>
      <c r="K1123">
        <v>221330</v>
      </c>
      <c r="L1123" t="s">
        <v>28</v>
      </c>
      <c r="M1123" t="s">
        <v>336</v>
      </c>
      <c r="N1123" s="49">
        <v>69600.123999999996</v>
      </c>
      <c r="O1123" s="49">
        <v>68625.456000000006</v>
      </c>
      <c r="P1123" s="49">
        <v>60070.68</v>
      </c>
      <c r="Q1123" s="49">
        <v>59751.118000000002</v>
      </c>
      <c r="R1123" s="49">
        <v>62858.675999999999</v>
      </c>
      <c r="S1123" s="49">
        <v>66310.945999999996</v>
      </c>
      <c r="T1123" s="49">
        <v>63280.5</v>
      </c>
      <c r="U1123" s="49">
        <v>68851.899999999994</v>
      </c>
      <c r="V1123" s="49">
        <v>78848.100000000006</v>
      </c>
    </row>
    <row r="1124" spans="1:22" x14ac:dyDescent="0.3">
      <c r="A1124">
        <v>1004554</v>
      </c>
      <c r="B1124" t="s">
        <v>6167</v>
      </c>
      <c r="C1124" t="s">
        <v>6168</v>
      </c>
      <c r="D1124" t="s">
        <v>6169</v>
      </c>
      <c r="E1124" t="s">
        <v>690</v>
      </c>
      <c r="F1124" t="s">
        <v>6170</v>
      </c>
      <c r="G1124" t="s">
        <v>6171</v>
      </c>
      <c r="H1124" t="s">
        <v>6172</v>
      </c>
      <c r="I1124" s="23">
        <v>33.819375000000001</v>
      </c>
      <c r="J1124" s="23">
        <v>-84.647594999999995</v>
      </c>
      <c r="K1124">
        <v>322130</v>
      </c>
      <c r="L1124" t="s">
        <v>28</v>
      </c>
      <c r="M1124" t="s">
        <v>680</v>
      </c>
      <c r="N1124" s="49">
        <v>94072.432000000001</v>
      </c>
      <c r="O1124" s="49">
        <v>96498.12</v>
      </c>
      <c r="P1124" s="49">
        <v>91807.395999999993</v>
      </c>
      <c r="Q1124" s="49">
        <v>87787.745999999999</v>
      </c>
      <c r="R1124" s="49">
        <v>86957.725999999995</v>
      </c>
      <c r="S1124" s="49">
        <v>104084.60400000001</v>
      </c>
      <c r="T1124" s="49">
        <v>104128.89</v>
      </c>
      <c r="U1124" s="49">
        <v>96138.236000000004</v>
      </c>
      <c r="V1124" s="49">
        <v>98721.498000000007</v>
      </c>
    </row>
    <row r="1125" spans="1:22" x14ac:dyDescent="0.3">
      <c r="A1125">
        <v>1004334</v>
      </c>
      <c r="B1125" t="s">
        <v>6173</v>
      </c>
      <c r="C1125" t="s">
        <v>6174</v>
      </c>
      <c r="D1125" t="s">
        <v>6175</v>
      </c>
      <c r="E1125" t="s">
        <v>386</v>
      </c>
      <c r="F1125" t="s">
        <v>6176</v>
      </c>
      <c r="G1125" t="s">
        <v>6177</v>
      </c>
      <c r="H1125" t="s">
        <v>6178</v>
      </c>
      <c r="I1125" s="23">
        <v>31.876973</v>
      </c>
      <c r="J1125" s="23">
        <v>-85.156068000000005</v>
      </c>
      <c r="K1125">
        <v>327999</v>
      </c>
      <c r="L1125" t="s">
        <v>28</v>
      </c>
      <c r="M1125" t="s">
        <v>376</v>
      </c>
      <c r="N1125" s="49">
        <v>19863.876</v>
      </c>
      <c r="O1125" s="49">
        <v>19429.175999999999</v>
      </c>
      <c r="P1125" s="49">
        <v>0.3</v>
      </c>
      <c r="Q1125" s="49">
        <v>27127.248</v>
      </c>
      <c r="R1125" s="49">
        <v>42552.639999999999</v>
      </c>
      <c r="S1125" s="49">
        <v>53155.199999999997</v>
      </c>
      <c r="T1125" s="49">
        <v>57623.732000000004</v>
      </c>
      <c r="U1125" s="49">
        <v>53750.447999999997</v>
      </c>
      <c r="V1125" s="49">
        <v>56182.387999999999</v>
      </c>
    </row>
    <row r="1126" spans="1:22" x14ac:dyDescent="0.3">
      <c r="A1126">
        <v>1004075</v>
      </c>
      <c r="B1126" t="s">
        <v>6179</v>
      </c>
      <c r="C1126" t="s">
        <v>6180</v>
      </c>
      <c r="D1126" t="s">
        <v>6181</v>
      </c>
      <c r="E1126" t="s">
        <v>690</v>
      </c>
      <c r="F1126" t="s">
        <v>3896</v>
      </c>
      <c r="G1126" t="s">
        <v>6182</v>
      </c>
      <c r="H1126" t="s">
        <v>3898</v>
      </c>
      <c r="I1126" s="23">
        <v>32.847479999999997</v>
      </c>
      <c r="J1126" s="23">
        <v>-83.161919999999995</v>
      </c>
      <c r="K1126">
        <v>327999</v>
      </c>
      <c r="L1126" t="s">
        <v>28</v>
      </c>
      <c r="M1126" t="s">
        <v>376</v>
      </c>
      <c r="N1126" s="49">
        <v>12595.55</v>
      </c>
      <c r="O1126" s="49">
        <v>9766.0640000000003</v>
      </c>
      <c r="P1126" s="49">
        <v>8285.268</v>
      </c>
      <c r="Q1126" s="49">
        <v>39.5</v>
      </c>
      <c r="R1126" s="49">
        <v>15575.84</v>
      </c>
      <c r="S1126" s="49">
        <v>67163.347999999998</v>
      </c>
      <c r="T1126" s="49">
        <v>69032.240000000005</v>
      </c>
      <c r="U1126" s="49">
        <v>67110.148000000001</v>
      </c>
      <c r="V1126" s="49">
        <v>64911.256000000001</v>
      </c>
    </row>
    <row r="1127" spans="1:22" x14ac:dyDescent="0.3">
      <c r="A1127">
        <v>1011500</v>
      </c>
      <c r="B1127" t="s">
        <v>6183</v>
      </c>
      <c r="C1127" t="s">
        <v>6184</v>
      </c>
      <c r="D1127" t="s">
        <v>6185</v>
      </c>
      <c r="E1127" t="s">
        <v>690</v>
      </c>
      <c r="F1127" t="s">
        <v>6186</v>
      </c>
      <c r="G1127" t="s">
        <v>6187</v>
      </c>
      <c r="H1127" t="s">
        <v>6188</v>
      </c>
      <c r="I1127" s="23">
        <v>32.758392000000001</v>
      </c>
      <c r="J1127" s="23">
        <v>-81.889399999999995</v>
      </c>
      <c r="K1127">
        <v>327999</v>
      </c>
      <c r="L1127" t="s">
        <v>28</v>
      </c>
      <c r="M1127" t="s">
        <v>376</v>
      </c>
      <c r="O1127" s="49">
        <v>0</v>
      </c>
      <c r="P1127" s="49">
        <v>0</v>
      </c>
      <c r="Q1127" s="49">
        <v>0</v>
      </c>
      <c r="R1127" s="49">
        <v>21891.116000000002</v>
      </c>
    </row>
    <row r="1128" spans="1:22" x14ac:dyDescent="0.3">
      <c r="A1128">
        <v>1004181</v>
      </c>
      <c r="B1128" t="s">
        <v>6189</v>
      </c>
      <c r="C1128" t="s">
        <v>6190</v>
      </c>
      <c r="D1128" t="s">
        <v>6191</v>
      </c>
      <c r="E1128" t="s">
        <v>690</v>
      </c>
      <c r="F1128" t="s">
        <v>6192</v>
      </c>
      <c r="G1128" t="s">
        <v>6193</v>
      </c>
      <c r="H1128" t="s">
        <v>3898</v>
      </c>
      <c r="I1128" s="23">
        <v>32.849510000000002</v>
      </c>
      <c r="J1128" s="23">
        <v>-83.127330000000001</v>
      </c>
      <c r="K1128">
        <v>327999</v>
      </c>
      <c r="L1128" t="s">
        <v>28</v>
      </c>
      <c r="M1128" t="s">
        <v>376</v>
      </c>
      <c r="N1128" s="49">
        <v>16887.335999999999</v>
      </c>
      <c r="O1128" s="49">
        <v>26994.948</v>
      </c>
      <c r="P1128" s="49">
        <v>17715.484</v>
      </c>
      <c r="Q1128" s="49">
        <v>17351.784</v>
      </c>
      <c r="R1128" s="49">
        <v>167831.79800000001</v>
      </c>
      <c r="S1128" s="49">
        <v>183892.96</v>
      </c>
      <c r="T1128" s="49">
        <v>183982.80799999999</v>
      </c>
      <c r="U1128" s="49">
        <v>164805.78</v>
      </c>
      <c r="V1128" s="49">
        <v>149999.484</v>
      </c>
    </row>
    <row r="1129" spans="1:22" x14ac:dyDescent="0.3">
      <c r="A1129">
        <v>1003135</v>
      </c>
      <c r="B1129" t="s">
        <v>6194</v>
      </c>
      <c r="C1129" t="s">
        <v>6195</v>
      </c>
      <c r="D1129" t="s">
        <v>6196</v>
      </c>
      <c r="E1129" t="s">
        <v>454</v>
      </c>
      <c r="F1129" t="s">
        <v>6197</v>
      </c>
      <c r="G1129" t="s">
        <v>6198</v>
      </c>
      <c r="H1129" t="s">
        <v>6199</v>
      </c>
      <c r="I1129" s="23">
        <v>42.766010000000001</v>
      </c>
      <c r="J1129" s="23">
        <v>-85.074280000000002</v>
      </c>
      <c r="K1129">
        <v>325193</v>
      </c>
      <c r="L1129" t="s">
        <v>573</v>
      </c>
      <c r="M1129" t="s">
        <v>574</v>
      </c>
      <c r="N1129" s="49">
        <v>72860.872000000003</v>
      </c>
      <c r="O1129" s="49">
        <v>79398.245999999999</v>
      </c>
      <c r="P1129" s="49">
        <v>75609.36</v>
      </c>
      <c r="Q1129" s="49">
        <v>76596.004000000001</v>
      </c>
      <c r="R1129" s="49">
        <v>73957.316000000006</v>
      </c>
      <c r="S1129" s="49">
        <v>77569.851999999999</v>
      </c>
      <c r="T1129" s="49">
        <v>76511.354000000007</v>
      </c>
      <c r="U1129" s="49">
        <v>74958.559999999998</v>
      </c>
      <c r="V1129" s="49">
        <v>75321.305999999997</v>
      </c>
    </row>
    <row r="1130" spans="1:22" x14ac:dyDescent="0.3">
      <c r="A1130">
        <v>1003102</v>
      </c>
      <c r="B1130" t="s">
        <v>6200</v>
      </c>
      <c r="C1130" t="s">
        <v>6201</v>
      </c>
      <c r="D1130" t="s">
        <v>6202</v>
      </c>
      <c r="E1130" t="s">
        <v>663</v>
      </c>
      <c r="F1130" t="s">
        <v>6203</v>
      </c>
      <c r="G1130" t="s">
        <v>6204</v>
      </c>
      <c r="H1130" t="s">
        <v>6205</v>
      </c>
      <c r="I1130" s="23">
        <v>41</v>
      </c>
      <c r="J1130" s="23">
        <v>-80.525000000000006</v>
      </c>
      <c r="K1130">
        <v>562212</v>
      </c>
      <c r="L1130" t="s">
        <v>355</v>
      </c>
      <c r="M1130" t="s">
        <v>307</v>
      </c>
      <c r="N1130" s="49">
        <v>89572.297999999995</v>
      </c>
      <c r="O1130" s="49">
        <v>82957.75</v>
      </c>
      <c r="P1130" s="49">
        <v>78990.2</v>
      </c>
      <c r="Q1130" s="49">
        <v>73035.847999999998</v>
      </c>
      <c r="R1130" s="49">
        <v>82369.149999999994</v>
      </c>
      <c r="S1130" s="49">
        <v>84428.45</v>
      </c>
      <c r="T1130" s="49">
        <v>67749.698000000004</v>
      </c>
      <c r="U1130" s="49">
        <v>168924.89799999999</v>
      </c>
      <c r="V1130" s="49">
        <v>171219.7</v>
      </c>
    </row>
    <row r="1131" spans="1:22" x14ac:dyDescent="0.3">
      <c r="A1131">
        <v>1003344</v>
      </c>
      <c r="B1131" t="s">
        <v>6206</v>
      </c>
      <c r="C1131" t="s">
        <v>6207</v>
      </c>
      <c r="D1131" t="s">
        <v>6208</v>
      </c>
      <c r="E1131" t="s">
        <v>323</v>
      </c>
      <c r="F1131" t="s">
        <v>6209</v>
      </c>
      <c r="G1131" t="s">
        <v>6210</v>
      </c>
      <c r="H1131" t="s">
        <v>1241</v>
      </c>
      <c r="I1131" s="23">
        <v>37.430549999999997</v>
      </c>
      <c r="J1131" s="23">
        <v>-122.17603</v>
      </c>
      <c r="K1131">
        <v>221112</v>
      </c>
      <c r="L1131" t="s">
        <v>28</v>
      </c>
      <c r="M1131" t="s">
        <v>336</v>
      </c>
      <c r="R1131" s="49">
        <v>52677.351999999999</v>
      </c>
      <c r="S1131" s="49">
        <v>222721.51199999999</v>
      </c>
      <c r="T1131" s="49">
        <v>212909.74799999999</v>
      </c>
      <c r="U1131" s="49">
        <v>212941.54800000001</v>
      </c>
      <c r="V1131" s="49">
        <v>242710.43599999999</v>
      </c>
    </row>
    <row r="1132" spans="1:22" x14ac:dyDescent="0.3">
      <c r="A1132">
        <v>1002882</v>
      </c>
      <c r="B1132" t="s">
        <v>6211</v>
      </c>
      <c r="C1132" t="s">
        <v>6212</v>
      </c>
      <c r="D1132" t="s">
        <v>6213</v>
      </c>
      <c r="E1132" t="s">
        <v>491</v>
      </c>
      <c r="F1132" t="s">
        <v>6214</v>
      </c>
      <c r="G1132" t="s">
        <v>6215</v>
      </c>
      <c r="H1132" t="s">
        <v>3403</v>
      </c>
      <c r="I1132" s="23">
        <v>40.183332999999998</v>
      </c>
      <c r="J1132" s="23">
        <v>-84.869444000000001</v>
      </c>
      <c r="K1132">
        <v>325193</v>
      </c>
      <c r="L1132" t="s">
        <v>2050</v>
      </c>
      <c r="M1132" t="s">
        <v>2051</v>
      </c>
      <c r="N1132" s="49">
        <v>180175.07199999999</v>
      </c>
      <c r="O1132" s="49">
        <v>176666.83</v>
      </c>
      <c r="P1132" s="49">
        <v>172734.09</v>
      </c>
      <c r="Q1132" s="49">
        <v>171759.894</v>
      </c>
      <c r="R1132" s="49">
        <v>153504.21</v>
      </c>
      <c r="S1132" s="49">
        <v>161248.43400000001</v>
      </c>
      <c r="T1132" s="49">
        <v>164758.62</v>
      </c>
      <c r="U1132" s="49">
        <v>160307.696</v>
      </c>
      <c r="V1132" s="49">
        <v>169294.462</v>
      </c>
    </row>
    <row r="1133" spans="1:22" x14ac:dyDescent="0.3">
      <c r="A1133">
        <v>1005358</v>
      </c>
      <c r="B1133" t="s">
        <v>6216</v>
      </c>
      <c r="C1133" t="s">
        <v>6217</v>
      </c>
      <c r="D1133" t="s">
        <v>6218</v>
      </c>
      <c r="E1133" t="s">
        <v>393</v>
      </c>
      <c r="F1133" t="s">
        <v>6219</v>
      </c>
      <c r="G1133" t="s">
        <v>6220</v>
      </c>
      <c r="H1133" t="s">
        <v>1201</v>
      </c>
      <c r="I1133" s="23">
        <v>43.55865</v>
      </c>
      <c r="J1133" s="23">
        <v>-89.499120000000005</v>
      </c>
      <c r="K1133">
        <v>327211</v>
      </c>
      <c r="L1133" t="s">
        <v>375</v>
      </c>
      <c r="M1133" t="s">
        <v>376</v>
      </c>
      <c r="N1133" s="49">
        <v>117792.692</v>
      </c>
      <c r="O1133" s="49">
        <v>109567.96</v>
      </c>
      <c r="P1133" s="49">
        <v>107225.16800000001</v>
      </c>
      <c r="Q1133" s="49">
        <v>107245.068</v>
      </c>
      <c r="R1133" s="49">
        <v>108237.564</v>
      </c>
      <c r="S1133" s="49">
        <v>99086.232000000004</v>
      </c>
      <c r="T1133" s="49">
        <v>96603.5</v>
      </c>
      <c r="U1133" s="49">
        <v>70035.3</v>
      </c>
      <c r="V1133" s="49">
        <v>98681.3</v>
      </c>
    </row>
    <row r="1134" spans="1:22" x14ac:dyDescent="0.3">
      <c r="A1134">
        <v>1005558</v>
      </c>
      <c r="B1134" t="s">
        <v>6221</v>
      </c>
      <c r="C1134" t="s">
        <v>6222</v>
      </c>
      <c r="D1134" t="s">
        <v>6223</v>
      </c>
      <c r="E1134" t="s">
        <v>393</v>
      </c>
      <c r="F1134" t="s">
        <v>6224</v>
      </c>
      <c r="G1134" t="s">
        <v>6225</v>
      </c>
      <c r="H1134" t="s">
        <v>5233</v>
      </c>
      <c r="I1134" s="23">
        <v>44.910339999999998</v>
      </c>
      <c r="J1134" s="23">
        <v>-91.878799999999998</v>
      </c>
      <c r="K1134">
        <v>327211</v>
      </c>
      <c r="L1134" t="s">
        <v>375</v>
      </c>
      <c r="M1134" t="s">
        <v>376</v>
      </c>
      <c r="N1134" s="49">
        <v>107322.072</v>
      </c>
      <c r="O1134" s="49">
        <v>97702.388000000006</v>
      </c>
      <c r="P1134" s="49">
        <v>109940.508</v>
      </c>
      <c r="Q1134" s="49">
        <v>107113.016</v>
      </c>
      <c r="R1134" s="49">
        <v>105010.876</v>
      </c>
      <c r="S1134" s="49">
        <v>98592.491999999998</v>
      </c>
      <c r="T1134" s="49">
        <v>89064.9</v>
      </c>
      <c r="U1134" s="49">
        <v>89987.4</v>
      </c>
      <c r="V1134" s="49">
        <v>92194</v>
      </c>
    </row>
    <row r="1135" spans="1:22" x14ac:dyDescent="0.3">
      <c r="A1135">
        <v>1005915</v>
      </c>
      <c r="B1135" t="s">
        <v>6226</v>
      </c>
      <c r="C1135" t="s">
        <v>6227</v>
      </c>
      <c r="D1135" t="s">
        <v>6228</v>
      </c>
      <c r="E1135" t="s">
        <v>441</v>
      </c>
      <c r="F1135" t="s">
        <v>6229</v>
      </c>
      <c r="G1135" t="s">
        <v>6230</v>
      </c>
      <c r="H1135" t="s">
        <v>6231</v>
      </c>
      <c r="I1135" s="23">
        <v>35.632553999999999</v>
      </c>
      <c r="J1135" s="23">
        <v>-80.788798999999997</v>
      </c>
      <c r="K1135">
        <v>327211</v>
      </c>
      <c r="L1135" t="s">
        <v>375</v>
      </c>
      <c r="M1135" t="s">
        <v>376</v>
      </c>
      <c r="N1135" s="49">
        <v>105664.03200000001</v>
      </c>
      <c r="O1135" s="49">
        <v>104140.084</v>
      </c>
      <c r="P1135" s="49">
        <v>98655</v>
      </c>
      <c r="Q1135" s="49">
        <v>102131.492</v>
      </c>
      <c r="R1135" s="49">
        <v>73810.915999999997</v>
      </c>
      <c r="S1135" s="49">
        <v>105526.18</v>
      </c>
      <c r="T1135" s="49">
        <v>100830.692</v>
      </c>
      <c r="U1135" s="49">
        <v>101027.996</v>
      </c>
      <c r="V1135" s="49">
        <v>96554.356</v>
      </c>
    </row>
    <row r="1136" spans="1:22" x14ac:dyDescent="0.3">
      <c r="A1136">
        <v>1000329</v>
      </c>
      <c r="B1136" t="s">
        <v>6232</v>
      </c>
      <c r="C1136" t="s">
        <v>6233</v>
      </c>
      <c r="D1136" t="s">
        <v>6234</v>
      </c>
      <c r="E1136" t="s">
        <v>1418</v>
      </c>
      <c r="F1136" t="s">
        <v>6235</v>
      </c>
      <c r="G1136" t="s">
        <v>6236</v>
      </c>
      <c r="H1136" t="s">
        <v>5104</v>
      </c>
      <c r="I1136" s="23">
        <v>34.000709999999998</v>
      </c>
      <c r="J1136" s="23">
        <v>-96.453410000000005</v>
      </c>
      <c r="K1136">
        <v>327211</v>
      </c>
      <c r="L1136" t="s">
        <v>375</v>
      </c>
      <c r="M1136" t="s">
        <v>376</v>
      </c>
      <c r="N1136" s="49">
        <v>119678.692</v>
      </c>
      <c r="O1136" s="49">
        <v>115683.856</v>
      </c>
      <c r="P1136" s="49">
        <v>89748.316000000006</v>
      </c>
      <c r="Q1136" s="49">
        <v>118912.076</v>
      </c>
      <c r="R1136" s="49">
        <v>123307.32</v>
      </c>
      <c r="S1136" s="49">
        <v>117792.38800000001</v>
      </c>
      <c r="T1136" s="49">
        <v>117480.484</v>
      </c>
      <c r="U1136" s="49">
        <v>111911.144</v>
      </c>
      <c r="V1136" s="49">
        <v>105775.62</v>
      </c>
    </row>
    <row r="1137" spans="1:22" x14ac:dyDescent="0.3">
      <c r="A1137">
        <v>1007717</v>
      </c>
      <c r="B1137" t="s">
        <v>6237</v>
      </c>
      <c r="C1137" t="s">
        <v>6238</v>
      </c>
      <c r="D1137" t="s">
        <v>6239</v>
      </c>
      <c r="E1137" t="s">
        <v>1487</v>
      </c>
      <c r="F1137" t="s">
        <v>6240</v>
      </c>
      <c r="G1137" t="s">
        <v>6241</v>
      </c>
      <c r="H1137" t="s">
        <v>6242</v>
      </c>
      <c r="I1137" s="23">
        <v>40.458390000000001</v>
      </c>
      <c r="J1137" s="23">
        <v>-104.87419</v>
      </c>
      <c r="K1137">
        <v>325992</v>
      </c>
      <c r="L1137" t="s">
        <v>28</v>
      </c>
      <c r="M1137" t="s">
        <v>530</v>
      </c>
      <c r="N1137" s="49">
        <v>28374.144</v>
      </c>
      <c r="O1137" s="49">
        <v>29047.74</v>
      </c>
      <c r="P1137" s="49">
        <v>30999.083999999999</v>
      </c>
      <c r="Q1137" s="49">
        <v>30235.236000000001</v>
      </c>
      <c r="R1137" s="49">
        <v>30998.184000000001</v>
      </c>
      <c r="S1137" s="49">
        <v>34506.92</v>
      </c>
      <c r="T1137" s="49">
        <v>35264.368000000002</v>
      </c>
      <c r="U1137" s="49">
        <v>29121.040000000001</v>
      </c>
      <c r="V1137" s="49">
        <v>34479.32</v>
      </c>
    </row>
    <row r="1138" spans="1:22" x14ac:dyDescent="0.3">
      <c r="A1138">
        <v>1005813</v>
      </c>
      <c r="B1138" t="s">
        <v>6243</v>
      </c>
      <c r="C1138" t="s">
        <v>6244</v>
      </c>
      <c r="D1138" t="s">
        <v>6245</v>
      </c>
      <c r="E1138" t="s">
        <v>690</v>
      </c>
      <c r="F1138" t="s">
        <v>6246</v>
      </c>
      <c r="G1138" t="s">
        <v>6247</v>
      </c>
      <c r="H1138" t="s">
        <v>6248</v>
      </c>
      <c r="I1138" s="23">
        <v>34.290700999999999</v>
      </c>
      <c r="J1138" s="23">
        <v>-83.811487999999997</v>
      </c>
      <c r="K1138">
        <v>311224</v>
      </c>
      <c r="L1138" t="s">
        <v>28</v>
      </c>
      <c r="M1138" t="s">
        <v>315</v>
      </c>
      <c r="N1138" s="49">
        <v>42194.239999999998</v>
      </c>
      <c r="O1138" s="49">
        <v>42605.987999999998</v>
      </c>
      <c r="P1138" s="49">
        <v>39450.351999999999</v>
      </c>
      <c r="Q1138" s="49">
        <v>76594.024000000005</v>
      </c>
      <c r="R1138" s="49">
        <v>91366.058000000005</v>
      </c>
      <c r="S1138" s="49">
        <v>77294.648000000001</v>
      </c>
      <c r="T1138" s="49">
        <v>85615.555999999997</v>
      </c>
      <c r="U1138" s="49">
        <v>76776.423999999999</v>
      </c>
      <c r="V1138" s="49">
        <v>79181.402000000002</v>
      </c>
    </row>
    <row r="1139" spans="1:22" x14ac:dyDescent="0.3">
      <c r="A1139">
        <v>1000304</v>
      </c>
      <c r="B1139" t="s">
        <v>6249</v>
      </c>
      <c r="C1139" t="s">
        <v>6250</v>
      </c>
      <c r="D1139" t="s">
        <v>6251</v>
      </c>
      <c r="E1139" t="s">
        <v>640</v>
      </c>
      <c r="F1139" t="s">
        <v>6252</v>
      </c>
      <c r="G1139" t="s">
        <v>6253</v>
      </c>
      <c r="H1139" t="s">
        <v>1098</v>
      </c>
      <c r="I1139" s="23">
        <v>46.3504</v>
      </c>
      <c r="J1139" s="23">
        <v>-96.641385999999997</v>
      </c>
      <c r="K1139">
        <v>311221</v>
      </c>
      <c r="L1139" t="s">
        <v>28</v>
      </c>
      <c r="M1139" t="s">
        <v>315</v>
      </c>
      <c r="N1139" s="49">
        <v>54803.366000000002</v>
      </c>
      <c r="O1139" s="49">
        <v>58783.65</v>
      </c>
      <c r="P1139" s="49">
        <v>64367.13</v>
      </c>
      <c r="Q1139" s="49">
        <v>63662.874000000003</v>
      </c>
      <c r="R1139" s="49">
        <v>68968.505999999994</v>
      </c>
      <c r="S1139" s="49">
        <v>68966.679999999993</v>
      </c>
      <c r="T1139" s="49">
        <v>71183.563999999998</v>
      </c>
      <c r="U1139" s="49">
        <v>67666.2</v>
      </c>
      <c r="V1139" s="49">
        <v>67883</v>
      </c>
    </row>
    <row r="1140" spans="1:22" x14ac:dyDescent="0.3">
      <c r="A1140">
        <v>1006699</v>
      </c>
      <c r="B1140" t="s">
        <v>6254</v>
      </c>
      <c r="C1140" t="s">
        <v>6255</v>
      </c>
      <c r="D1140" t="s">
        <v>4548</v>
      </c>
      <c r="E1140" t="s">
        <v>542</v>
      </c>
      <c r="F1140" t="s">
        <v>6256</v>
      </c>
      <c r="G1140" t="s">
        <v>6257</v>
      </c>
      <c r="H1140" t="s">
        <v>545</v>
      </c>
      <c r="I1140" s="23">
        <v>37.708840000000002</v>
      </c>
      <c r="J1140" s="23">
        <v>-97.32938</v>
      </c>
      <c r="K1140">
        <v>311224</v>
      </c>
      <c r="L1140" t="s">
        <v>28</v>
      </c>
      <c r="M1140" t="s">
        <v>315</v>
      </c>
      <c r="N1140" s="49">
        <v>44669.279999999999</v>
      </c>
      <c r="O1140" s="49">
        <v>41648.796000000002</v>
      </c>
      <c r="P1140" s="49">
        <v>40752.495999999999</v>
      </c>
      <c r="Q1140" s="49">
        <v>41530.944000000003</v>
      </c>
      <c r="R1140" s="49">
        <v>41369.843999999997</v>
      </c>
      <c r="S1140" s="49">
        <v>37804.108</v>
      </c>
      <c r="T1140" s="49">
        <v>34830.368000000002</v>
      </c>
      <c r="U1140" s="49">
        <v>51499.45</v>
      </c>
      <c r="V1140" s="49">
        <v>37418.629999999997</v>
      </c>
    </row>
    <row r="1141" spans="1:22" x14ac:dyDescent="0.3">
      <c r="A1141">
        <v>1007881</v>
      </c>
      <c r="B1141" t="s">
        <v>6258</v>
      </c>
      <c r="C1141" t="s">
        <v>6259</v>
      </c>
      <c r="D1141" t="s">
        <v>2683</v>
      </c>
      <c r="E1141" t="s">
        <v>569</v>
      </c>
      <c r="F1141" t="s">
        <v>2684</v>
      </c>
      <c r="G1141" t="s">
        <v>6260</v>
      </c>
      <c r="H1141" t="s">
        <v>6261</v>
      </c>
      <c r="I1141" s="23">
        <v>41.162260000000003</v>
      </c>
      <c r="J1141" s="23">
        <v>-92.636099999999999</v>
      </c>
      <c r="K1141">
        <v>311221</v>
      </c>
      <c r="L1141" t="s">
        <v>28</v>
      </c>
      <c r="M1141" t="s">
        <v>315</v>
      </c>
      <c r="N1141" s="49">
        <v>387591.04</v>
      </c>
      <c r="O1141" s="49">
        <v>419352.17200000002</v>
      </c>
      <c r="P1141" s="49">
        <v>399090.83399999997</v>
      </c>
      <c r="Q1141" s="49">
        <v>591132.18799999997</v>
      </c>
      <c r="R1141" s="49">
        <v>690200.63199999998</v>
      </c>
      <c r="S1141" s="49">
        <v>656723.82799999998</v>
      </c>
      <c r="T1141" s="49">
        <v>670652.04</v>
      </c>
      <c r="U1141" s="49">
        <v>714708.8</v>
      </c>
      <c r="V1141" s="49">
        <v>736356.924</v>
      </c>
    </row>
    <row r="1142" spans="1:22" x14ac:dyDescent="0.3">
      <c r="A1142">
        <v>1004594</v>
      </c>
      <c r="B1142" t="s">
        <v>6262</v>
      </c>
      <c r="C1142" t="s">
        <v>6263</v>
      </c>
      <c r="D1142" t="s">
        <v>6264</v>
      </c>
      <c r="E1142" t="s">
        <v>441</v>
      </c>
      <c r="F1142" t="s">
        <v>6265</v>
      </c>
      <c r="G1142" t="s">
        <v>6266</v>
      </c>
      <c r="H1142" t="s">
        <v>6267</v>
      </c>
      <c r="I1142" s="23">
        <v>35.760930000000002</v>
      </c>
      <c r="J1142" s="23">
        <v>-78.637540000000001</v>
      </c>
      <c r="K1142">
        <v>311222</v>
      </c>
      <c r="L1142" t="s">
        <v>28</v>
      </c>
      <c r="M1142" t="s">
        <v>315</v>
      </c>
      <c r="Q1142" s="49">
        <v>0</v>
      </c>
      <c r="R1142" s="49">
        <v>0</v>
      </c>
      <c r="S1142" s="49">
        <v>8114.3639999999996</v>
      </c>
      <c r="T1142" s="49">
        <v>30232.436000000002</v>
      </c>
      <c r="U1142" s="49">
        <v>16916.736000000001</v>
      </c>
      <c r="V1142" s="49">
        <v>22676.462</v>
      </c>
    </row>
    <row r="1143" spans="1:22" x14ac:dyDescent="0.3">
      <c r="A1143">
        <v>1006625</v>
      </c>
      <c r="B1143" t="s">
        <v>6268</v>
      </c>
      <c r="C1143" t="s">
        <v>6269</v>
      </c>
      <c r="D1143" t="s">
        <v>1139</v>
      </c>
      <c r="E1143" t="s">
        <v>663</v>
      </c>
      <c r="F1143" t="s">
        <v>6270</v>
      </c>
      <c r="G1143" t="s">
        <v>6271</v>
      </c>
      <c r="H1143" t="s">
        <v>1142</v>
      </c>
      <c r="I1143" s="23">
        <v>41.042679999999997</v>
      </c>
      <c r="J1143" s="23">
        <v>-81.545330000000007</v>
      </c>
      <c r="K1143">
        <v>311942</v>
      </c>
      <c r="L1143" t="s">
        <v>28</v>
      </c>
      <c r="M1143" t="s">
        <v>315</v>
      </c>
      <c r="N1143" s="49">
        <v>47527.271999999997</v>
      </c>
      <c r="O1143" s="49">
        <v>46029.976000000002</v>
      </c>
      <c r="P1143" s="49">
        <v>45834.527999999998</v>
      </c>
      <c r="Q1143" s="49">
        <v>44058.383999999998</v>
      </c>
      <c r="R1143" s="49">
        <v>44670.131999999998</v>
      </c>
      <c r="S1143" s="49">
        <v>70967.13</v>
      </c>
      <c r="T1143" s="49">
        <v>86393.457999999999</v>
      </c>
      <c r="U1143" s="49">
        <v>89883.127999999997</v>
      </c>
      <c r="V1143" s="49">
        <v>95254.051999999996</v>
      </c>
    </row>
    <row r="1144" spans="1:22" x14ac:dyDescent="0.3">
      <c r="A1144">
        <v>1005694</v>
      </c>
      <c r="B1144" t="s">
        <v>6272</v>
      </c>
      <c r="C1144" t="s">
        <v>6273</v>
      </c>
      <c r="D1144" t="s">
        <v>6274</v>
      </c>
      <c r="E1144" t="s">
        <v>663</v>
      </c>
      <c r="F1144" t="s">
        <v>6275</v>
      </c>
      <c r="G1144" t="s">
        <v>6276</v>
      </c>
      <c r="H1144" t="s">
        <v>1865</v>
      </c>
      <c r="I1144" s="23">
        <v>40.275550000000003</v>
      </c>
      <c r="J1144" s="23">
        <v>-84.194730000000007</v>
      </c>
      <c r="K1144">
        <v>311224</v>
      </c>
      <c r="L1144" t="s">
        <v>28</v>
      </c>
      <c r="M1144" t="s">
        <v>315</v>
      </c>
      <c r="N1144" s="49">
        <v>62610.764000000003</v>
      </c>
      <c r="O1144" s="49">
        <v>63190.612000000001</v>
      </c>
      <c r="P1144" s="49">
        <v>59055.228000000003</v>
      </c>
      <c r="Q1144" s="49">
        <v>61190.42</v>
      </c>
      <c r="R1144" s="49">
        <v>78292.106</v>
      </c>
      <c r="S1144" s="49">
        <v>79468.784</v>
      </c>
      <c r="T1144" s="49">
        <v>77819.474000000002</v>
      </c>
      <c r="U1144" s="49">
        <v>75141.644</v>
      </c>
      <c r="V1144" s="49">
        <v>71044.161999999997</v>
      </c>
    </row>
    <row r="1145" spans="1:22" x14ac:dyDescent="0.3">
      <c r="A1145">
        <v>1006525</v>
      </c>
      <c r="B1145" t="s">
        <v>6277</v>
      </c>
      <c r="C1145" t="s">
        <v>6278</v>
      </c>
      <c r="D1145" t="s">
        <v>651</v>
      </c>
      <c r="E1145" t="s">
        <v>569</v>
      </c>
      <c r="F1145" t="s">
        <v>6279</v>
      </c>
      <c r="G1145" t="s">
        <v>6280</v>
      </c>
      <c r="H1145" t="s">
        <v>654</v>
      </c>
      <c r="I1145" s="23">
        <v>41.970889999999997</v>
      </c>
      <c r="J1145" s="23">
        <v>-91.647639999999996</v>
      </c>
      <c r="K1145">
        <v>311221</v>
      </c>
      <c r="L1145" t="s">
        <v>28</v>
      </c>
      <c r="M1145" t="s">
        <v>315</v>
      </c>
      <c r="N1145" s="49">
        <v>94270.096000000005</v>
      </c>
      <c r="O1145" s="49">
        <v>98464.725999999995</v>
      </c>
      <c r="P1145" s="49">
        <v>95934.525999999998</v>
      </c>
      <c r="Q1145" s="49">
        <v>99348.267999999996</v>
      </c>
      <c r="R1145" s="49">
        <v>127428.736</v>
      </c>
      <c r="S1145" s="49">
        <v>124018.342</v>
      </c>
      <c r="T1145" s="49">
        <v>136780.796</v>
      </c>
      <c r="U1145" s="49">
        <v>128173.16</v>
      </c>
      <c r="V1145" s="49">
        <v>108213.44</v>
      </c>
    </row>
    <row r="1146" spans="1:22" x14ac:dyDescent="0.3">
      <c r="A1146">
        <v>1005434</v>
      </c>
      <c r="B1146" t="s">
        <v>6281</v>
      </c>
      <c r="C1146" t="s">
        <v>6282</v>
      </c>
      <c r="D1146" t="s">
        <v>428</v>
      </c>
      <c r="E1146" t="s">
        <v>542</v>
      </c>
      <c r="F1146" t="s">
        <v>6283</v>
      </c>
      <c r="G1146" t="s">
        <v>6284</v>
      </c>
      <c r="H1146" t="s">
        <v>6285</v>
      </c>
      <c r="I1146" s="23">
        <v>38.042969999999997</v>
      </c>
      <c r="J1146" s="23">
        <v>-97.919290000000004</v>
      </c>
      <c r="K1146">
        <v>311942</v>
      </c>
      <c r="L1146" t="s">
        <v>28</v>
      </c>
      <c r="M1146" t="s">
        <v>315</v>
      </c>
      <c r="N1146" s="49">
        <v>47446.472000000002</v>
      </c>
      <c r="O1146" s="49">
        <v>49486.964</v>
      </c>
      <c r="P1146" s="49">
        <v>45465.228000000003</v>
      </c>
      <c r="Q1146" s="49">
        <v>44952.28</v>
      </c>
      <c r="R1146" s="49">
        <v>46230.976000000002</v>
      </c>
      <c r="S1146" s="49">
        <v>45663.228000000003</v>
      </c>
      <c r="T1146" s="49">
        <v>47659.32</v>
      </c>
      <c r="U1146" s="49">
        <v>48119.868000000002</v>
      </c>
      <c r="V1146" s="49">
        <v>47855.519999999997</v>
      </c>
    </row>
    <row r="1147" spans="1:22" x14ac:dyDescent="0.3">
      <c r="A1147">
        <v>1004067</v>
      </c>
      <c r="B1147" t="s">
        <v>6286</v>
      </c>
      <c r="C1147" t="s">
        <v>6287</v>
      </c>
      <c r="D1147" t="s">
        <v>6288</v>
      </c>
      <c r="E1147" t="s">
        <v>386</v>
      </c>
      <c r="F1147" t="s">
        <v>6289</v>
      </c>
      <c r="G1147" t="s">
        <v>6290</v>
      </c>
      <c r="H1147" t="s">
        <v>2144</v>
      </c>
      <c r="I1147" s="23">
        <v>34.347647000000002</v>
      </c>
      <c r="J1147" s="23">
        <v>-86.287391999999997</v>
      </c>
      <c r="K1147">
        <v>311221</v>
      </c>
      <c r="L1147" t="s">
        <v>28</v>
      </c>
      <c r="M1147" t="s">
        <v>315</v>
      </c>
      <c r="N1147" s="49">
        <v>34297.216</v>
      </c>
      <c r="O1147" s="49">
        <v>36432.408000000003</v>
      </c>
      <c r="P1147" s="49">
        <v>29772.288</v>
      </c>
      <c r="Q1147" s="49">
        <v>29979.788</v>
      </c>
      <c r="R1147" s="49">
        <v>31082.63</v>
      </c>
      <c r="S1147" s="49">
        <v>29653.986000000001</v>
      </c>
      <c r="T1147" s="49">
        <v>27045.596000000001</v>
      </c>
      <c r="U1147" s="49">
        <v>22326.616000000002</v>
      </c>
      <c r="V1147" s="49">
        <v>18897.828000000001</v>
      </c>
    </row>
    <row r="1148" spans="1:22" x14ac:dyDescent="0.3">
      <c r="A1148">
        <v>1006637</v>
      </c>
      <c r="B1148" t="s">
        <v>6291</v>
      </c>
      <c r="C1148" t="s">
        <v>6287</v>
      </c>
      <c r="D1148" t="s">
        <v>6292</v>
      </c>
      <c r="E1148" t="s">
        <v>663</v>
      </c>
      <c r="F1148" t="s">
        <v>6293</v>
      </c>
      <c r="G1148" t="s">
        <v>6294</v>
      </c>
      <c r="H1148" t="s">
        <v>1952</v>
      </c>
      <c r="I1148" s="23">
        <v>39.824199999999998</v>
      </c>
      <c r="J1148" s="23">
        <v>-84.174700000000001</v>
      </c>
      <c r="K1148">
        <v>311221</v>
      </c>
      <c r="L1148" t="s">
        <v>28</v>
      </c>
      <c r="M1148" t="s">
        <v>315</v>
      </c>
      <c r="N1148" s="49">
        <v>200652.92600000001</v>
      </c>
      <c r="O1148" s="49">
        <v>228644.18799999999</v>
      </c>
      <c r="P1148" s="49">
        <v>251103.11799999999</v>
      </c>
      <c r="Q1148" s="49">
        <v>283965.24</v>
      </c>
      <c r="R1148" s="49">
        <v>275815.50400000002</v>
      </c>
      <c r="S1148" s="49">
        <v>316431.57400000002</v>
      </c>
      <c r="T1148" s="49">
        <v>336483.37199999997</v>
      </c>
      <c r="U1148" s="49">
        <v>277061</v>
      </c>
      <c r="V1148" s="49">
        <v>321735.16399999999</v>
      </c>
    </row>
    <row r="1149" spans="1:22" x14ac:dyDescent="0.3">
      <c r="A1149">
        <v>1005513</v>
      </c>
      <c r="B1149" t="s">
        <v>6295</v>
      </c>
      <c r="C1149" t="s">
        <v>6296</v>
      </c>
      <c r="D1149" t="s">
        <v>6297</v>
      </c>
      <c r="E1149" t="s">
        <v>331</v>
      </c>
      <c r="F1149" t="s">
        <v>6298</v>
      </c>
      <c r="G1149" t="s">
        <v>6299</v>
      </c>
      <c r="H1149" t="s">
        <v>6300</v>
      </c>
      <c r="I1149" s="23">
        <v>42.383322</v>
      </c>
      <c r="J1149" s="23">
        <v>-76.864082999999994</v>
      </c>
      <c r="K1149">
        <v>311942</v>
      </c>
      <c r="L1149" t="s">
        <v>28</v>
      </c>
      <c r="M1149" t="s">
        <v>315</v>
      </c>
      <c r="N1149" s="49">
        <v>47431.972000000002</v>
      </c>
      <c r="O1149" s="49">
        <v>51108.207999999999</v>
      </c>
      <c r="P1149" s="49">
        <v>48440.767999999996</v>
      </c>
      <c r="Q1149" s="49">
        <v>49128.216</v>
      </c>
      <c r="R1149" s="49">
        <v>50902.807999999997</v>
      </c>
      <c r="S1149" s="49">
        <v>50967.707999999999</v>
      </c>
      <c r="T1149" s="49">
        <v>83872.160000000003</v>
      </c>
      <c r="U1149" s="49">
        <v>90203.714000000007</v>
      </c>
      <c r="V1149" s="49">
        <v>88096.907999999996</v>
      </c>
    </row>
    <row r="1150" spans="1:22" x14ac:dyDescent="0.3">
      <c r="A1150">
        <v>1007220</v>
      </c>
      <c r="B1150" t="s">
        <v>6301</v>
      </c>
      <c r="C1150" t="s">
        <v>6302</v>
      </c>
      <c r="D1150" t="s">
        <v>6303</v>
      </c>
      <c r="E1150" t="s">
        <v>542</v>
      </c>
      <c r="F1150" t="s">
        <v>6304</v>
      </c>
      <c r="G1150" t="s">
        <v>6305</v>
      </c>
      <c r="H1150" t="s">
        <v>6306</v>
      </c>
      <c r="I1150" s="23">
        <v>37.736389000000003</v>
      </c>
      <c r="J1150" s="23">
        <v>-99.955832999999998</v>
      </c>
      <c r="K1150">
        <v>311611</v>
      </c>
      <c r="L1150" t="s">
        <v>573</v>
      </c>
      <c r="M1150" t="s">
        <v>574</v>
      </c>
      <c r="N1150" s="49">
        <v>92562.19</v>
      </c>
      <c r="O1150" s="49">
        <v>77818.728000000003</v>
      </c>
      <c r="P1150" s="49">
        <v>101263.882</v>
      </c>
      <c r="Q1150" s="49">
        <v>80070.203999999998</v>
      </c>
      <c r="R1150" s="49">
        <v>93157.31</v>
      </c>
      <c r="S1150" s="49">
        <v>70741.100000000006</v>
      </c>
      <c r="T1150" s="49">
        <v>77065.876000000004</v>
      </c>
      <c r="U1150" s="49">
        <v>105516.20600000001</v>
      </c>
      <c r="V1150" s="49">
        <v>91740.415999999997</v>
      </c>
    </row>
    <row r="1151" spans="1:22" x14ac:dyDescent="0.3">
      <c r="A1151">
        <v>1000357</v>
      </c>
      <c r="B1151" t="s">
        <v>6307</v>
      </c>
      <c r="C1151" t="s">
        <v>6308</v>
      </c>
      <c r="D1151" t="s">
        <v>6309</v>
      </c>
      <c r="E1151" t="s">
        <v>1487</v>
      </c>
      <c r="F1151" t="s">
        <v>6310</v>
      </c>
      <c r="G1151" t="s">
        <v>6311</v>
      </c>
      <c r="H1151" t="s">
        <v>402</v>
      </c>
      <c r="I1151" s="23">
        <v>40.246899999999997</v>
      </c>
      <c r="J1151" s="23">
        <v>-103.7756</v>
      </c>
      <c r="K1151">
        <v>311611</v>
      </c>
      <c r="L1151" t="s">
        <v>573</v>
      </c>
      <c r="M1151" t="s">
        <v>574</v>
      </c>
      <c r="N1151" s="49">
        <v>35828.824000000001</v>
      </c>
      <c r="O1151" s="49">
        <v>39367.667999999998</v>
      </c>
      <c r="P1151" s="49">
        <v>74090.933999999994</v>
      </c>
      <c r="Q1151" s="49">
        <v>31135.948</v>
      </c>
      <c r="R1151" s="49">
        <v>23800.761999999999</v>
      </c>
      <c r="S1151" s="49">
        <v>217617.8</v>
      </c>
      <c r="T1151" s="49">
        <v>166968.584</v>
      </c>
      <c r="U1151" s="49">
        <v>62701.108</v>
      </c>
      <c r="V1151" s="49">
        <v>66225.737999999998</v>
      </c>
    </row>
    <row r="1152" spans="1:22" x14ac:dyDescent="0.3">
      <c r="A1152">
        <v>1006063</v>
      </c>
      <c r="B1152" t="s">
        <v>6312</v>
      </c>
      <c r="C1152" t="s">
        <v>6313</v>
      </c>
      <c r="D1152" t="s">
        <v>6314</v>
      </c>
      <c r="E1152" t="s">
        <v>454</v>
      </c>
      <c r="F1152" t="s">
        <v>6315</v>
      </c>
      <c r="G1152" t="s">
        <v>6316</v>
      </c>
      <c r="H1152" t="s">
        <v>705</v>
      </c>
      <c r="I1152" s="23">
        <v>42.818399999999997</v>
      </c>
      <c r="J1152" s="23">
        <v>-82.485799999999998</v>
      </c>
      <c r="K1152">
        <v>311942</v>
      </c>
      <c r="L1152" t="s">
        <v>28</v>
      </c>
      <c r="M1152" t="s">
        <v>315</v>
      </c>
      <c r="N1152" s="49">
        <v>70763.884000000005</v>
      </c>
      <c r="O1152" s="49">
        <v>78468.203999999998</v>
      </c>
      <c r="P1152" s="49">
        <v>75365.016000000003</v>
      </c>
      <c r="Q1152" s="49">
        <v>76245.012000000002</v>
      </c>
      <c r="R1152" s="49">
        <v>82182.631999999998</v>
      </c>
      <c r="S1152" s="49">
        <v>112945.05</v>
      </c>
      <c r="T1152" s="49">
        <v>112355.76</v>
      </c>
      <c r="U1152" s="49">
        <v>115003.482</v>
      </c>
      <c r="V1152" s="49">
        <v>122515.318</v>
      </c>
    </row>
    <row r="1153" spans="1:22" x14ac:dyDescent="0.3">
      <c r="A1153">
        <v>1002161</v>
      </c>
      <c r="B1153" t="s">
        <v>6317</v>
      </c>
      <c r="C1153" t="s">
        <v>6318</v>
      </c>
      <c r="D1153" t="s">
        <v>6319</v>
      </c>
      <c r="E1153" t="s">
        <v>303</v>
      </c>
      <c r="F1153" t="s">
        <v>6320</v>
      </c>
      <c r="H1153" t="s">
        <v>1056</v>
      </c>
      <c r="I1153" s="23">
        <v>35.5242</v>
      </c>
      <c r="J1153" s="23">
        <v>-101.1356</v>
      </c>
      <c r="K1153">
        <v>211112</v>
      </c>
      <c r="L1153" t="s">
        <v>6321</v>
      </c>
      <c r="M1153" t="s">
        <v>327</v>
      </c>
      <c r="R1153" s="49">
        <v>17419.784</v>
      </c>
      <c r="S1153" s="49">
        <v>36535.85</v>
      </c>
      <c r="T1153" s="49">
        <v>32822.235999999997</v>
      </c>
      <c r="U1153" s="49">
        <v>32219.936000000002</v>
      </c>
      <c r="V1153" s="49">
        <v>40994.027999999998</v>
      </c>
    </row>
    <row r="1154" spans="1:22" x14ac:dyDescent="0.3">
      <c r="A1154">
        <v>1003947</v>
      </c>
      <c r="B1154" t="s">
        <v>6322</v>
      </c>
      <c r="C1154" t="s">
        <v>6323</v>
      </c>
      <c r="D1154" t="s">
        <v>6324</v>
      </c>
      <c r="E1154" t="s">
        <v>954</v>
      </c>
      <c r="F1154" t="s">
        <v>6325</v>
      </c>
      <c r="G1154" t="s">
        <v>6326</v>
      </c>
      <c r="H1154" t="s">
        <v>2284</v>
      </c>
      <c r="I1154" s="23">
        <v>34.604444000000001</v>
      </c>
      <c r="J1154" s="23">
        <v>-81.418610999999999</v>
      </c>
      <c r="K1154">
        <v>313310</v>
      </c>
      <c r="L1154" t="s">
        <v>28</v>
      </c>
      <c r="M1154" t="s">
        <v>315</v>
      </c>
      <c r="N1154" s="49">
        <v>29905.444</v>
      </c>
      <c r="O1154" s="49">
        <v>30337.621999999999</v>
      </c>
      <c r="P1154" s="49">
        <v>32942.887999999999</v>
      </c>
      <c r="Q1154" s="49">
        <v>33791.612000000001</v>
      </c>
      <c r="R1154" s="49">
        <v>35189.21</v>
      </c>
      <c r="S1154" s="49">
        <v>32483.633999999998</v>
      </c>
      <c r="T1154" s="49">
        <v>28905.844000000001</v>
      </c>
      <c r="U1154" s="49">
        <v>24772.815999999999</v>
      </c>
      <c r="V1154" s="49">
        <v>35206.042000000001</v>
      </c>
    </row>
    <row r="1155" spans="1:22" x14ac:dyDescent="0.3">
      <c r="A1155">
        <v>1005150</v>
      </c>
      <c r="B1155" t="s">
        <v>6327</v>
      </c>
      <c r="C1155" t="s">
        <v>6328</v>
      </c>
      <c r="D1155" t="s">
        <v>6329</v>
      </c>
      <c r="E1155" t="s">
        <v>323</v>
      </c>
      <c r="F1155" t="s">
        <v>6330</v>
      </c>
      <c r="G1155" t="s">
        <v>6331</v>
      </c>
      <c r="H1155" t="s">
        <v>963</v>
      </c>
      <c r="I1155" s="23">
        <v>33.89479</v>
      </c>
      <c r="J1155" s="23">
        <v>-118.16473999999999</v>
      </c>
      <c r="K1155">
        <v>332112</v>
      </c>
      <c r="L1155" t="s">
        <v>28</v>
      </c>
      <c r="M1155" t="s">
        <v>315</v>
      </c>
      <c r="N1155" s="49">
        <v>39198.652000000002</v>
      </c>
      <c r="O1155" s="49">
        <v>35653.616000000002</v>
      </c>
      <c r="P1155" s="49">
        <v>35429.815999999999</v>
      </c>
      <c r="Q1155" s="49">
        <v>32649.928</v>
      </c>
      <c r="R1155" s="49">
        <v>33789.771999999997</v>
      </c>
      <c r="S1155" s="49">
        <v>32003.38</v>
      </c>
      <c r="T1155" s="49">
        <v>34011.771999999997</v>
      </c>
      <c r="U1155" s="49">
        <v>33544.624000000003</v>
      </c>
      <c r="V1155" s="49">
        <v>28846.191999999999</v>
      </c>
    </row>
    <row r="1156" spans="1:22" x14ac:dyDescent="0.3">
      <c r="A1156">
        <v>1004569</v>
      </c>
      <c r="B1156" t="s">
        <v>6332</v>
      </c>
      <c r="C1156" t="s">
        <v>6333</v>
      </c>
      <c r="D1156" t="s">
        <v>6334</v>
      </c>
      <c r="E1156" t="s">
        <v>386</v>
      </c>
      <c r="F1156" t="s">
        <v>6335</v>
      </c>
      <c r="G1156" t="s">
        <v>6336</v>
      </c>
      <c r="H1156" t="s">
        <v>1865</v>
      </c>
      <c r="I1156" s="23">
        <v>33.218600000000002</v>
      </c>
      <c r="J1156" s="23">
        <v>-86.785899999999998</v>
      </c>
      <c r="K1156">
        <v>327410</v>
      </c>
      <c r="L1156" t="s">
        <v>1404</v>
      </c>
      <c r="M1156" t="s">
        <v>376</v>
      </c>
      <c r="N1156" s="49">
        <v>722451.23800000001</v>
      </c>
      <c r="O1156" s="49">
        <v>757134.04399999999</v>
      </c>
      <c r="P1156" s="49">
        <v>761536.88</v>
      </c>
      <c r="Q1156" s="49">
        <v>761649.55</v>
      </c>
      <c r="R1156" s="49">
        <v>830116.28</v>
      </c>
      <c r="S1156" s="49">
        <v>781028.17799999996</v>
      </c>
      <c r="T1156" s="49">
        <v>791331.81799999997</v>
      </c>
      <c r="U1156" s="49">
        <v>772861.61399999994</v>
      </c>
      <c r="V1156" s="49">
        <v>824638.57200000004</v>
      </c>
    </row>
    <row r="1157" spans="1:22" x14ac:dyDescent="0.3">
      <c r="A1157">
        <v>1006848</v>
      </c>
      <c r="B1157" t="s">
        <v>6337</v>
      </c>
      <c r="C1157" t="s">
        <v>6338</v>
      </c>
      <c r="D1157" t="s">
        <v>6339</v>
      </c>
      <c r="E1157" t="s">
        <v>311</v>
      </c>
      <c r="F1157" t="s">
        <v>6340</v>
      </c>
      <c r="G1157" t="s">
        <v>6341</v>
      </c>
      <c r="H1157" t="s">
        <v>1928</v>
      </c>
      <c r="I1157" s="23">
        <v>38.622777999999997</v>
      </c>
      <c r="J1157" s="23">
        <v>-83.666111000000001</v>
      </c>
      <c r="K1157">
        <v>327410</v>
      </c>
      <c r="L1157" t="s">
        <v>1404</v>
      </c>
      <c r="M1157" t="s">
        <v>376</v>
      </c>
      <c r="N1157" s="49">
        <v>484890.51799999998</v>
      </c>
      <c r="O1157" s="49">
        <v>895686.79399999999</v>
      </c>
      <c r="P1157" s="49">
        <v>935816.12800000003</v>
      </c>
      <c r="Q1157" s="49">
        <v>916874.87800000003</v>
      </c>
      <c r="R1157" s="49">
        <v>1157819.652</v>
      </c>
      <c r="S1157" s="49">
        <v>1341690.8319999999</v>
      </c>
      <c r="T1157" s="49">
        <v>1434769.39</v>
      </c>
      <c r="U1157" s="49">
        <v>1438770.04</v>
      </c>
      <c r="V1157" s="49">
        <v>1488071.8019999999</v>
      </c>
    </row>
    <row r="1158" spans="1:22" x14ac:dyDescent="0.3">
      <c r="A1158">
        <v>1004375</v>
      </c>
      <c r="B1158" t="s">
        <v>6342</v>
      </c>
      <c r="C1158" t="s">
        <v>6343</v>
      </c>
      <c r="D1158" t="s">
        <v>6344</v>
      </c>
      <c r="E1158" t="s">
        <v>393</v>
      </c>
      <c r="F1158" t="s">
        <v>6345</v>
      </c>
      <c r="G1158" t="s">
        <v>6346</v>
      </c>
      <c r="H1158" t="s">
        <v>6347</v>
      </c>
      <c r="I1158" s="23">
        <v>44.167990000000003</v>
      </c>
      <c r="J1158" s="23">
        <v>-87.700280000000006</v>
      </c>
      <c r="K1158">
        <v>327410</v>
      </c>
      <c r="L1158" t="s">
        <v>1404</v>
      </c>
      <c r="M1158" t="s">
        <v>376</v>
      </c>
      <c r="N1158" s="49">
        <v>178852.704</v>
      </c>
      <c r="O1158" s="49">
        <v>181371.95600000001</v>
      </c>
      <c r="P1158" s="49">
        <v>160325.75599999999</v>
      </c>
      <c r="Q1158" s="49">
        <v>126433.81</v>
      </c>
      <c r="R1158" s="49">
        <v>162664.00399999999</v>
      </c>
      <c r="S1158" s="49">
        <v>186374.43599999999</v>
      </c>
      <c r="T1158" s="49">
        <v>173229.83600000001</v>
      </c>
      <c r="U1158" s="49">
        <v>165461.67199999999</v>
      </c>
      <c r="V1158" s="49">
        <v>168646.37400000001</v>
      </c>
    </row>
    <row r="1159" spans="1:22" x14ac:dyDescent="0.3">
      <c r="A1159">
        <v>1003487</v>
      </c>
      <c r="B1159" t="s">
        <v>6348</v>
      </c>
      <c r="C1159" t="s">
        <v>6349</v>
      </c>
      <c r="D1159" t="s">
        <v>6350</v>
      </c>
      <c r="E1159" t="s">
        <v>793</v>
      </c>
      <c r="F1159" t="s">
        <v>6351</v>
      </c>
      <c r="G1159" t="s">
        <v>6352</v>
      </c>
      <c r="H1159" t="s">
        <v>6353</v>
      </c>
      <c r="I1159" s="23">
        <v>39.025100000000002</v>
      </c>
      <c r="J1159" s="23">
        <v>-78.332329999999999</v>
      </c>
      <c r="K1159">
        <v>327410</v>
      </c>
      <c r="L1159" t="s">
        <v>1404</v>
      </c>
      <c r="M1159" t="s">
        <v>376</v>
      </c>
      <c r="N1159" s="49">
        <v>127335.486</v>
      </c>
      <c r="O1159" s="49">
        <v>233868.28599999999</v>
      </c>
      <c r="P1159" s="49">
        <v>200480.81599999999</v>
      </c>
      <c r="Q1159" s="49">
        <v>217227.81</v>
      </c>
      <c r="R1159" s="49">
        <v>197734.356</v>
      </c>
      <c r="S1159" s="49">
        <v>207158.66200000001</v>
      </c>
      <c r="T1159" s="49">
        <v>241189.45</v>
      </c>
      <c r="U1159" s="49">
        <v>245083.06599999999</v>
      </c>
      <c r="V1159" s="49">
        <v>245077.97</v>
      </c>
    </row>
    <row r="1160" spans="1:22" x14ac:dyDescent="0.3">
      <c r="A1160">
        <v>1003005</v>
      </c>
      <c r="B1160" t="s">
        <v>6354</v>
      </c>
      <c r="C1160" t="s">
        <v>6355</v>
      </c>
      <c r="D1160" t="s">
        <v>1101</v>
      </c>
      <c r="E1160" t="s">
        <v>311</v>
      </c>
      <c r="F1160" t="s">
        <v>6356</v>
      </c>
      <c r="G1160" t="s">
        <v>6357</v>
      </c>
      <c r="H1160" t="s">
        <v>6358</v>
      </c>
      <c r="I1160" s="23">
        <v>38.836388999999997</v>
      </c>
      <c r="J1160" s="23">
        <v>-84.242221999999998</v>
      </c>
      <c r="K1160">
        <v>327410</v>
      </c>
      <c r="L1160" t="s">
        <v>1404</v>
      </c>
      <c r="M1160" t="s">
        <v>376</v>
      </c>
      <c r="N1160" s="49">
        <v>916795.17599999998</v>
      </c>
      <c r="O1160" s="49">
        <v>1215084.912</v>
      </c>
      <c r="P1160" s="49">
        <v>1260841.726</v>
      </c>
      <c r="Q1160" s="49">
        <v>943765.848</v>
      </c>
      <c r="R1160" s="49">
        <v>1180574.5819999999</v>
      </c>
      <c r="S1160" s="49">
        <v>1220551.0319999999</v>
      </c>
      <c r="T1160" s="49">
        <v>1119274.7279999999</v>
      </c>
      <c r="U1160" s="49">
        <v>1201560.3640000001</v>
      </c>
      <c r="V1160" s="49">
        <v>1309594.6839999999</v>
      </c>
    </row>
    <row r="1161" spans="1:22" x14ac:dyDescent="0.3">
      <c r="A1161">
        <v>1006263</v>
      </c>
      <c r="B1161" t="s">
        <v>6359</v>
      </c>
      <c r="C1161" t="s">
        <v>6360</v>
      </c>
      <c r="D1161" t="s">
        <v>6361</v>
      </c>
      <c r="E1161" t="s">
        <v>454</v>
      </c>
      <c r="F1161" t="s">
        <v>6362</v>
      </c>
      <c r="G1161" t="s">
        <v>6363</v>
      </c>
      <c r="H1161" t="s">
        <v>1118</v>
      </c>
      <c r="I1161" s="23">
        <v>42.2774</v>
      </c>
      <c r="J1161" s="23">
        <v>-83.128</v>
      </c>
      <c r="K1161">
        <v>327410</v>
      </c>
      <c r="L1161" t="s">
        <v>1404</v>
      </c>
      <c r="M1161" t="s">
        <v>376</v>
      </c>
      <c r="N1161" s="49">
        <v>383528.71799999999</v>
      </c>
      <c r="O1161" s="49">
        <v>429618.16200000001</v>
      </c>
      <c r="P1161" s="49">
        <v>400431.48599999998</v>
      </c>
      <c r="Q1161" s="49">
        <v>400405.78600000002</v>
      </c>
      <c r="R1161" s="49">
        <v>399487.43800000002</v>
      </c>
      <c r="S1161" s="49">
        <v>437476.22600000002</v>
      </c>
      <c r="T1161" s="49">
        <v>427869.46399999998</v>
      </c>
      <c r="U1161" s="49">
        <v>370100.50599999999</v>
      </c>
      <c r="V1161" s="49">
        <v>386450.35399999999</v>
      </c>
    </row>
    <row r="1162" spans="1:22" x14ac:dyDescent="0.3">
      <c r="A1162">
        <v>1007289</v>
      </c>
      <c r="B1162" t="s">
        <v>6364</v>
      </c>
      <c r="C1162" t="s">
        <v>6365</v>
      </c>
      <c r="D1162" t="s">
        <v>6366</v>
      </c>
      <c r="E1162" t="s">
        <v>663</v>
      </c>
      <c r="F1162" t="s">
        <v>6367</v>
      </c>
      <c r="G1162" t="s">
        <v>6368</v>
      </c>
      <c r="H1162" t="s">
        <v>1535</v>
      </c>
      <c r="I1162" s="23">
        <v>41.313679999999998</v>
      </c>
      <c r="J1162" s="23">
        <v>-83.273970000000006</v>
      </c>
      <c r="K1162">
        <v>327410</v>
      </c>
      <c r="L1162" t="s">
        <v>1404</v>
      </c>
      <c r="M1162" t="s">
        <v>376</v>
      </c>
      <c r="R1162" s="49">
        <v>44281.96</v>
      </c>
      <c r="S1162" s="49">
        <v>271321.658</v>
      </c>
      <c r="T1162" s="49">
        <v>319782.04399999999</v>
      </c>
      <c r="U1162" s="49">
        <v>253911.49600000001</v>
      </c>
      <c r="V1162" s="49">
        <v>315966.97200000001</v>
      </c>
    </row>
    <row r="1163" spans="1:22" x14ac:dyDescent="0.3">
      <c r="A1163">
        <v>1004273</v>
      </c>
      <c r="B1163" t="s">
        <v>6369</v>
      </c>
      <c r="C1163" t="s">
        <v>6370</v>
      </c>
      <c r="D1163" t="s">
        <v>6371</v>
      </c>
      <c r="E1163" t="s">
        <v>447</v>
      </c>
      <c r="F1163" t="s">
        <v>6372</v>
      </c>
      <c r="G1163" t="s">
        <v>6373</v>
      </c>
      <c r="H1163" t="s">
        <v>6374</v>
      </c>
      <c r="I1163" s="23">
        <v>40.324734999999997</v>
      </c>
      <c r="J1163" s="23">
        <v>-76.556043000000003</v>
      </c>
      <c r="K1163">
        <v>327410</v>
      </c>
      <c r="L1163" t="s">
        <v>1404</v>
      </c>
      <c r="M1163" t="s">
        <v>376</v>
      </c>
      <c r="O1163" s="49">
        <v>31991.133999999998</v>
      </c>
      <c r="P1163" s="49">
        <v>76066.284</v>
      </c>
      <c r="Q1163" s="49">
        <v>201951.83199999999</v>
      </c>
      <c r="R1163" s="49">
        <v>242388.87</v>
      </c>
      <c r="S1163" s="49">
        <v>293634.234</v>
      </c>
      <c r="T1163" s="49">
        <v>343225.38400000002</v>
      </c>
      <c r="U1163" s="49">
        <v>317695.87</v>
      </c>
      <c r="V1163" s="49">
        <v>368983.25799999997</v>
      </c>
    </row>
    <row r="1164" spans="1:22" x14ac:dyDescent="0.3">
      <c r="A1164">
        <v>1004081</v>
      </c>
      <c r="B1164" t="s">
        <v>6375</v>
      </c>
      <c r="C1164" t="s">
        <v>6376</v>
      </c>
      <c r="D1164" t="s">
        <v>6377</v>
      </c>
      <c r="E1164" t="s">
        <v>663</v>
      </c>
      <c r="F1164" t="s">
        <v>6378</v>
      </c>
      <c r="G1164" t="s">
        <v>6379</v>
      </c>
      <c r="H1164" t="s">
        <v>522</v>
      </c>
      <c r="I1164" s="23">
        <v>41.750169999999997</v>
      </c>
      <c r="J1164" s="23">
        <v>-81.282809999999998</v>
      </c>
      <c r="K1164">
        <v>327410</v>
      </c>
      <c r="L1164" t="s">
        <v>1404</v>
      </c>
      <c r="M1164" t="s">
        <v>376</v>
      </c>
      <c r="N1164" s="49">
        <v>301071.71799999999</v>
      </c>
      <c r="O1164" s="49">
        <v>383897.11</v>
      </c>
      <c r="P1164" s="49">
        <v>336950.26</v>
      </c>
      <c r="Q1164" s="49">
        <v>282638.75</v>
      </c>
      <c r="R1164" s="49">
        <v>261701.68</v>
      </c>
      <c r="S1164" s="49">
        <v>359503.49400000001</v>
      </c>
      <c r="T1164" s="49">
        <v>295518.11599999998</v>
      </c>
      <c r="U1164" s="49">
        <v>420734.86</v>
      </c>
      <c r="V1164" s="49">
        <v>496220.614</v>
      </c>
    </row>
    <row r="1165" spans="1:22" x14ac:dyDescent="0.3">
      <c r="A1165">
        <v>1004020</v>
      </c>
      <c r="B1165" t="s">
        <v>6380</v>
      </c>
      <c r="C1165" t="s">
        <v>6381</v>
      </c>
      <c r="D1165" t="s">
        <v>6382</v>
      </c>
      <c r="E1165" t="s">
        <v>663</v>
      </c>
      <c r="F1165" t="s">
        <v>6383</v>
      </c>
      <c r="G1165" t="s">
        <v>6384</v>
      </c>
      <c r="H1165" t="s">
        <v>6385</v>
      </c>
      <c r="I1165" s="23">
        <v>41.224600000000002</v>
      </c>
      <c r="J1165" s="23">
        <v>-83.208399999999997</v>
      </c>
      <c r="K1165">
        <v>327410</v>
      </c>
      <c r="L1165" t="s">
        <v>1404</v>
      </c>
      <c r="M1165" t="s">
        <v>376</v>
      </c>
      <c r="N1165" s="49">
        <v>579498.13399999996</v>
      </c>
      <c r="O1165" s="49">
        <v>589401.57400000002</v>
      </c>
      <c r="P1165" s="49">
        <v>536893.07400000002</v>
      </c>
      <c r="Q1165" s="49">
        <v>543641.81999999995</v>
      </c>
      <c r="R1165" s="49">
        <v>445278.84600000002</v>
      </c>
      <c r="S1165" s="49">
        <v>477800.93</v>
      </c>
      <c r="T1165" s="49">
        <v>461898.96</v>
      </c>
      <c r="U1165" s="49">
        <v>539373.554</v>
      </c>
      <c r="V1165" s="49">
        <v>559257.25399999996</v>
      </c>
    </row>
    <row r="1166" spans="1:22" x14ac:dyDescent="0.3">
      <c r="A1166">
        <v>1005299</v>
      </c>
      <c r="B1166" t="s">
        <v>6386</v>
      </c>
      <c r="C1166" t="s">
        <v>6387</v>
      </c>
      <c r="D1166" t="s">
        <v>6388</v>
      </c>
      <c r="E1166" t="s">
        <v>441</v>
      </c>
      <c r="F1166" t="s">
        <v>6389</v>
      </c>
      <c r="G1166" t="s">
        <v>6390</v>
      </c>
      <c r="H1166" t="s">
        <v>6391</v>
      </c>
      <c r="I1166" s="23">
        <v>35.507669999999997</v>
      </c>
      <c r="J1166" s="23">
        <v>-80.329700000000003</v>
      </c>
      <c r="K1166">
        <v>327992</v>
      </c>
      <c r="L1166" t="s">
        <v>28</v>
      </c>
      <c r="M1166" t="s">
        <v>376</v>
      </c>
      <c r="N1166" s="49">
        <v>134223.622</v>
      </c>
      <c r="O1166" s="49">
        <v>121541.664</v>
      </c>
      <c r="P1166" s="49">
        <v>151444.53599999999</v>
      </c>
      <c r="Q1166" s="49">
        <v>145838.87</v>
      </c>
      <c r="R1166" s="49">
        <v>138695.77799999999</v>
      </c>
      <c r="S1166" s="49">
        <v>106103.55</v>
      </c>
      <c r="T1166" s="49">
        <v>93662.888000000006</v>
      </c>
      <c r="U1166" s="49">
        <v>82765.673999999999</v>
      </c>
      <c r="V1166" s="49">
        <v>85801.698000000004</v>
      </c>
    </row>
    <row r="1167" spans="1:22" x14ac:dyDescent="0.3">
      <c r="A1167">
        <v>1004036</v>
      </c>
      <c r="B1167" t="s">
        <v>6392</v>
      </c>
      <c r="C1167" t="s">
        <v>6393</v>
      </c>
      <c r="D1167" t="s">
        <v>6394</v>
      </c>
      <c r="E1167" t="s">
        <v>447</v>
      </c>
      <c r="F1167" t="s">
        <v>6395</v>
      </c>
      <c r="G1167" t="s">
        <v>6396</v>
      </c>
      <c r="H1167" t="s">
        <v>5018</v>
      </c>
      <c r="I1167" s="23">
        <v>40.361105000000002</v>
      </c>
      <c r="J1167" s="23">
        <v>-75.936837999999995</v>
      </c>
      <c r="K1167">
        <v>331110</v>
      </c>
      <c r="L1167" t="s">
        <v>537</v>
      </c>
      <c r="M1167" t="s">
        <v>538</v>
      </c>
      <c r="N1167" s="49">
        <v>168992.24</v>
      </c>
      <c r="O1167" s="49">
        <v>174375.136</v>
      </c>
      <c r="P1167" s="49">
        <v>159421.78400000001</v>
      </c>
      <c r="Q1167" s="49">
        <v>155408.95199999999</v>
      </c>
      <c r="R1167" s="49">
        <v>151639.89600000001</v>
      </c>
      <c r="S1167" s="49">
        <v>171245.61199999999</v>
      </c>
      <c r="T1167" s="49">
        <v>161039.44</v>
      </c>
      <c r="U1167" s="49">
        <v>160889.886</v>
      </c>
      <c r="V1167" s="49">
        <v>160658.38399999999</v>
      </c>
    </row>
    <row r="1168" spans="1:22" x14ac:dyDescent="0.3">
      <c r="A1168">
        <v>1012027</v>
      </c>
      <c r="B1168"/>
      <c r="C1168" t="s">
        <v>6397</v>
      </c>
      <c r="D1168" t="s">
        <v>6398</v>
      </c>
      <c r="E1168" t="s">
        <v>339</v>
      </c>
      <c r="F1168" t="s">
        <v>6399</v>
      </c>
      <c r="H1168" t="s">
        <v>341</v>
      </c>
      <c r="I1168" s="23">
        <v>36.959657</v>
      </c>
      <c r="J1168" s="23">
        <v>-107.267363</v>
      </c>
      <c r="K1168">
        <v>211112</v>
      </c>
      <c r="L1168" t="s">
        <v>28</v>
      </c>
      <c r="M1168" t="s">
        <v>102</v>
      </c>
      <c r="R1168" s="49">
        <v>28987.14</v>
      </c>
    </row>
    <row r="1169" spans="1:22" x14ac:dyDescent="0.3">
      <c r="A1169">
        <v>1002848</v>
      </c>
      <c r="B1169" t="s">
        <v>6400</v>
      </c>
      <c r="C1169" t="s">
        <v>6401</v>
      </c>
      <c r="D1169" t="s">
        <v>358</v>
      </c>
      <c r="E1169" t="s">
        <v>339</v>
      </c>
      <c r="F1169" t="s">
        <v>340</v>
      </c>
      <c r="H1169" t="s">
        <v>6402</v>
      </c>
      <c r="I1169" s="23">
        <v>36.938800000000001</v>
      </c>
      <c r="J1169" s="23">
        <v>-107.35420000000001</v>
      </c>
      <c r="K1169">
        <v>213112</v>
      </c>
      <c r="L1169" t="s">
        <v>28</v>
      </c>
      <c r="M1169" t="s">
        <v>102</v>
      </c>
      <c r="R1169" s="49">
        <v>31479.732</v>
      </c>
      <c r="S1169" s="49">
        <v>35431.315999999999</v>
      </c>
      <c r="T1169" s="49">
        <v>36920.36</v>
      </c>
      <c r="U1169" s="49">
        <v>37173.96</v>
      </c>
      <c r="V1169" s="49">
        <v>29027.85</v>
      </c>
    </row>
    <row r="1170" spans="1:22" x14ac:dyDescent="0.3">
      <c r="A1170">
        <v>1006036</v>
      </c>
      <c r="B1170" t="s">
        <v>6403</v>
      </c>
      <c r="C1170" t="s">
        <v>6404</v>
      </c>
      <c r="D1170" t="s">
        <v>6405</v>
      </c>
      <c r="E1170" t="s">
        <v>569</v>
      </c>
      <c r="F1170" t="s">
        <v>6406</v>
      </c>
      <c r="G1170" t="s">
        <v>6407</v>
      </c>
      <c r="H1170" t="s">
        <v>877</v>
      </c>
      <c r="I1170" s="23">
        <v>42.077030000000001</v>
      </c>
      <c r="J1170" s="23">
        <v>-94.897959999999998</v>
      </c>
      <c r="K1170">
        <v>562212</v>
      </c>
      <c r="L1170" t="s">
        <v>355</v>
      </c>
      <c r="M1170" t="s">
        <v>307</v>
      </c>
      <c r="N1170" s="49">
        <v>37189.048000000003</v>
      </c>
      <c r="O1170" s="49">
        <v>35264.347999999998</v>
      </c>
      <c r="P1170" s="49">
        <v>33326.597999999998</v>
      </c>
      <c r="Q1170" s="49">
        <v>31253.297999999999</v>
      </c>
      <c r="R1170" s="49">
        <v>29235.998</v>
      </c>
      <c r="S1170" s="49">
        <v>27391.75</v>
      </c>
      <c r="T1170" s="49">
        <v>25555.25</v>
      </c>
      <c r="U1170" s="49">
        <v>28607.898000000001</v>
      </c>
      <c r="V1170" s="49">
        <v>27018.448</v>
      </c>
    </row>
    <row r="1171" spans="1:22" x14ac:dyDescent="0.3">
      <c r="A1171">
        <v>1002649</v>
      </c>
      <c r="B1171" t="s">
        <v>6408</v>
      </c>
      <c r="C1171" t="s">
        <v>6409</v>
      </c>
      <c r="D1171" t="s">
        <v>915</v>
      </c>
      <c r="E1171" t="s">
        <v>676</v>
      </c>
      <c r="F1171" t="s">
        <v>916</v>
      </c>
      <c r="G1171" t="s">
        <v>6410</v>
      </c>
      <c r="H1171" t="s">
        <v>918</v>
      </c>
      <c r="I1171" s="23">
        <v>36.540768999999997</v>
      </c>
      <c r="J1171" s="23">
        <v>-82.783591000000001</v>
      </c>
      <c r="K1171">
        <v>562212</v>
      </c>
      <c r="L1171" t="s">
        <v>355</v>
      </c>
      <c r="M1171" t="s">
        <v>307</v>
      </c>
      <c r="N1171" s="49">
        <v>31311.648000000001</v>
      </c>
      <c r="O1171" s="49">
        <v>28736.398000000001</v>
      </c>
      <c r="P1171" s="49">
        <v>24898.6</v>
      </c>
      <c r="Q1171" s="49">
        <v>25969</v>
      </c>
      <c r="R1171" s="49">
        <v>34041.796000000002</v>
      </c>
      <c r="S1171" s="49">
        <v>31498.898000000001</v>
      </c>
      <c r="T1171" s="49">
        <v>32500</v>
      </c>
      <c r="U1171" s="49">
        <v>44740</v>
      </c>
      <c r="V1171" s="49">
        <v>33440.6</v>
      </c>
    </row>
    <row r="1172" spans="1:22" x14ac:dyDescent="0.3">
      <c r="A1172">
        <v>1003956</v>
      </c>
      <c r="B1172" t="s">
        <v>6411</v>
      </c>
      <c r="C1172" t="s">
        <v>6412</v>
      </c>
      <c r="D1172" t="s">
        <v>6413</v>
      </c>
      <c r="E1172" t="s">
        <v>351</v>
      </c>
      <c r="F1172" t="s">
        <v>6414</v>
      </c>
      <c r="G1172" t="s">
        <v>6415</v>
      </c>
      <c r="H1172" t="s">
        <v>6413</v>
      </c>
      <c r="I1172" s="23">
        <v>41.337245000000003</v>
      </c>
      <c r="J1172" s="23">
        <v>-89.086983000000004</v>
      </c>
      <c r="K1172">
        <v>325188</v>
      </c>
      <c r="L1172" t="s">
        <v>28</v>
      </c>
      <c r="M1172" t="s">
        <v>530</v>
      </c>
      <c r="R1172" s="49">
        <v>22107.916000000001</v>
      </c>
      <c r="S1172" s="49">
        <v>21167.62</v>
      </c>
      <c r="T1172" s="49">
        <v>19732.776000000002</v>
      </c>
      <c r="U1172" s="49">
        <v>23312.412</v>
      </c>
      <c r="V1172" s="49">
        <v>23290.112000000001</v>
      </c>
    </row>
    <row r="1173" spans="1:22" x14ac:dyDescent="0.3">
      <c r="A1173">
        <v>1004017</v>
      </c>
      <c r="B1173" t="s">
        <v>6416</v>
      </c>
      <c r="C1173" t="s">
        <v>6417</v>
      </c>
      <c r="D1173" t="s">
        <v>6418</v>
      </c>
      <c r="E1173" t="s">
        <v>2164</v>
      </c>
      <c r="F1173" t="s">
        <v>6419</v>
      </c>
      <c r="G1173" t="s">
        <v>6420</v>
      </c>
      <c r="H1173" t="s">
        <v>654</v>
      </c>
      <c r="I1173" s="23">
        <v>44.382193999999998</v>
      </c>
      <c r="J1173" s="23">
        <v>-123.15961799999999</v>
      </c>
      <c r="K1173">
        <v>322110</v>
      </c>
      <c r="L1173" t="s">
        <v>1940</v>
      </c>
      <c r="M1173" t="s">
        <v>680</v>
      </c>
      <c r="N1173" s="49">
        <v>64143.15</v>
      </c>
      <c r="O1173" s="49">
        <v>50729.175999999999</v>
      </c>
      <c r="P1173" s="49">
        <v>58704.203999999998</v>
      </c>
      <c r="Q1173" s="49">
        <v>56778.523999999998</v>
      </c>
      <c r="R1173" s="49">
        <v>51430.307999999997</v>
      </c>
      <c r="S1173" s="49">
        <v>60020.616000000002</v>
      </c>
      <c r="T1173" s="49">
        <v>66829.356</v>
      </c>
      <c r="U1173" s="49">
        <v>81850.895999999993</v>
      </c>
      <c r="V1173" s="49">
        <v>79441.850000000006</v>
      </c>
    </row>
    <row r="1174" spans="1:22" x14ac:dyDescent="0.3">
      <c r="A1174">
        <v>1005755</v>
      </c>
      <c r="B1174" t="s">
        <v>6421</v>
      </c>
      <c r="C1174" t="s">
        <v>6422</v>
      </c>
      <c r="D1174" t="s">
        <v>6423</v>
      </c>
      <c r="E1174" t="s">
        <v>2164</v>
      </c>
      <c r="F1174" t="s">
        <v>6424</v>
      </c>
      <c r="G1174" t="s">
        <v>6425</v>
      </c>
      <c r="H1174" t="s">
        <v>6426</v>
      </c>
      <c r="I1174" s="23">
        <v>45.228630000000003</v>
      </c>
      <c r="J1174" s="23">
        <v>-123.15904999999999</v>
      </c>
      <c r="K1174">
        <v>331110</v>
      </c>
      <c r="L1174" t="s">
        <v>537</v>
      </c>
      <c r="M1174" t="s">
        <v>538</v>
      </c>
      <c r="N1174" s="49">
        <v>76591.471999999994</v>
      </c>
      <c r="O1174" s="49">
        <v>76199.327999999994</v>
      </c>
      <c r="P1174" s="49">
        <v>74692.179999999993</v>
      </c>
      <c r="Q1174" s="49">
        <v>67574.796000000002</v>
      </c>
      <c r="R1174" s="49">
        <v>83621.775999999998</v>
      </c>
      <c r="S1174" s="49">
        <v>80546.471999999994</v>
      </c>
      <c r="T1174" s="49">
        <v>80810.428</v>
      </c>
      <c r="U1174" s="49">
        <v>73076.937999999995</v>
      </c>
      <c r="V1174" s="49">
        <v>73339.092000000004</v>
      </c>
    </row>
    <row r="1175" spans="1:22" x14ac:dyDescent="0.3">
      <c r="A1175">
        <v>1003602</v>
      </c>
      <c r="B1175" t="s">
        <v>6427</v>
      </c>
      <c r="C1175" t="s">
        <v>6428</v>
      </c>
      <c r="D1175" t="s">
        <v>6429</v>
      </c>
      <c r="E1175" t="s">
        <v>447</v>
      </c>
      <c r="F1175" t="s">
        <v>6430</v>
      </c>
      <c r="G1175" t="s">
        <v>6431</v>
      </c>
      <c r="H1175" t="s">
        <v>1304</v>
      </c>
      <c r="I1175" s="23">
        <v>41.390278000000002</v>
      </c>
      <c r="J1175" s="23">
        <v>-75.821845999999994</v>
      </c>
      <c r="K1175">
        <v>322121</v>
      </c>
      <c r="L1175" t="s">
        <v>28</v>
      </c>
      <c r="M1175" t="s">
        <v>680</v>
      </c>
      <c r="N1175" s="49">
        <v>26329.052</v>
      </c>
      <c r="O1175" s="49">
        <v>26250.851999999999</v>
      </c>
      <c r="P1175" s="49">
        <v>26064.151999999998</v>
      </c>
      <c r="Q1175" s="49">
        <v>25842.052</v>
      </c>
      <c r="R1175" s="49">
        <v>27010.348000000002</v>
      </c>
      <c r="S1175" s="49">
        <v>27309.547999999999</v>
      </c>
      <c r="T1175" s="49">
        <v>28327.944</v>
      </c>
      <c r="U1175" s="49">
        <v>28315.544000000002</v>
      </c>
      <c r="V1175" s="49">
        <v>25834.752</v>
      </c>
    </row>
    <row r="1176" spans="1:22" x14ac:dyDescent="0.3">
      <c r="A1176">
        <v>1005225</v>
      </c>
      <c r="B1176" t="s">
        <v>6432</v>
      </c>
      <c r="C1176" t="s">
        <v>6433</v>
      </c>
      <c r="D1176" t="s">
        <v>6434</v>
      </c>
      <c r="E1176" t="s">
        <v>461</v>
      </c>
      <c r="F1176" t="s">
        <v>6435</v>
      </c>
      <c r="G1176" t="s">
        <v>6436</v>
      </c>
      <c r="H1176" t="s">
        <v>6437</v>
      </c>
      <c r="I1176" s="23">
        <v>42.874310000000001</v>
      </c>
      <c r="J1176" s="23">
        <v>-106.2818</v>
      </c>
      <c r="K1176">
        <v>562212</v>
      </c>
      <c r="L1176" t="s">
        <v>355</v>
      </c>
      <c r="M1176" t="s">
        <v>307</v>
      </c>
      <c r="N1176" s="49">
        <v>40165.85</v>
      </c>
      <c r="O1176" s="49">
        <v>47860.55</v>
      </c>
      <c r="P1176" s="49">
        <v>51114</v>
      </c>
      <c r="Q1176" s="49">
        <v>70100.5</v>
      </c>
      <c r="R1176" s="49">
        <v>66798.5</v>
      </c>
      <c r="S1176" s="49">
        <v>64131</v>
      </c>
      <c r="T1176" s="49">
        <v>61813</v>
      </c>
      <c r="U1176" s="49">
        <v>59474.25</v>
      </c>
      <c r="V1176" s="49">
        <v>57016.75</v>
      </c>
    </row>
    <row r="1177" spans="1:22" x14ac:dyDescent="0.3">
      <c r="A1177">
        <v>1005990</v>
      </c>
      <c r="B1177" t="s">
        <v>6438</v>
      </c>
      <c r="C1177" t="s">
        <v>6439</v>
      </c>
      <c r="D1177" t="s">
        <v>6440</v>
      </c>
      <c r="E1177" t="s">
        <v>351</v>
      </c>
      <c r="F1177" t="s">
        <v>6441</v>
      </c>
      <c r="G1177" t="s">
        <v>6442</v>
      </c>
      <c r="H1177" t="s">
        <v>2468</v>
      </c>
      <c r="I1177" s="23">
        <v>40.559342999999998</v>
      </c>
      <c r="J1177" s="23">
        <v>-89.747989000000004</v>
      </c>
      <c r="K1177">
        <v>331511</v>
      </c>
      <c r="L1177" t="s">
        <v>649</v>
      </c>
      <c r="M1177" t="s">
        <v>1106</v>
      </c>
      <c r="N1177" s="49">
        <v>195498.71799999999</v>
      </c>
      <c r="O1177" s="49">
        <v>190681.32</v>
      </c>
      <c r="P1177" s="49">
        <v>183279.394</v>
      </c>
      <c r="Q1177" s="49">
        <v>184592.74600000001</v>
      </c>
      <c r="R1177" s="49">
        <v>187345.33799999999</v>
      </c>
      <c r="S1177" s="49">
        <v>191628.21799999999</v>
      </c>
      <c r="T1177" s="49">
        <v>190613.22399999999</v>
      </c>
      <c r="U1177" s="49">
        <v>185517.69200000001</v>
      </c>
      <c r="V1177" s="49">
        <v>190303.72</v>
      </c>
    </row>
    <row r="1178" spans="1:22" x14ac:dyDescent="0.3">
      <c r="A1178">
        <v>1004470</v>
      </c>
      <c r="B1178" t="s">
        <v>6443</v>
      </c>
      <c r="C1178" t="s">
        <v>6444</v>
      </c>
      <c r="D1178" t="s">
        <v>2076</v>
      </c>
      <c r="E1178" t="s">
        <v>491</v>
      </c>
      <c r="F1178" t="s">
        <v>2077</v>
      </c>
      <c r="G1178" t="s">
        <v>6445</v>
      </c>
      <c r="H1178" t="s">
        <v>2079</v>
      </c>
      <c r="I1178" s="23">
        <v>40.416761000000001</v>
      </c>
      <c r="J1178" s="23">
        <v>-86.845658</v>
      </c>
      <c r="K1178">
        <v>333618</v>
      </c>
      <c r="L1178" t="s">
        <v>28</v>
      </c>
      <c r="M1178" t="s">
        <v>315</v>
      </c>
      <c r="N1178" s="49">
        <v>41850.192000000003</v>
      </c>
      <c r="O1178" s="49">
        <v>39753.764000000003</v>
      </c>
      <c r="P1178" s="49">
        <v>36399.065999999999</v>
      </c>
      <c r="Q1178" s="49">
        <v>34466.949999999997</v>
      </c>
      <c r="R1178" s="49">
        <v>44499.235999999997</v>
      </c>
      <c r="S1178" s="49">
        <v>47106.45</v>
      </c>
      <c r="T1178" s="49">
        <v>43265.061999999998</v>
      </c>
      <c r="U1178" s="49">
        <v>42492.951999999997</v>
      </c>
      <c r="V1178" s="49">
        <v>39970.084000000003</v>
      </c>
    </row>
    <row r="1179" spans="1:22" x14ac:dyDescent="0.3">
      <c r="A1179">
        <v>1003466</v>
      </c>
      <c r="B1179" t="s">
        <v>6446</v>
      </c>
      <c r="C1179" t="s">
        <v>6447</v>
      </c>
      <c r="D1179" t="s">
        <v>6448</v>
      </c>
      <c r="E1179" t="s">
        <v>1902</v>
      </c>
      <c r="F1179" t="s">
        <v>6449</v>
      </c>
      <c r="G1179" t="s">
        <v>6450</v>
      </c>
      <c r="H1179" t="s">
        <v>2113</v>
      </c>
      <c r="I1179" s="23">
        <v>33.799979</v>
      </c>
      <c r="J1179" s="23">
        <v>-111.99247200000001</v>
      </c>
      <c r="K1179">
        <v>562212</v>
      </c>
      <c r="L1179" t="s">
        <v>51</v>
      </c>
      <c r="M1179" t="s">
        <v>307</v>
      </c>
      <c r="N1179" s="49">
        <v>20828.25</v>
      </c>
      <c r="O1179" s="49">
        <v>21249</v>
      </c>
      <c r="P1179" s="49">
        <v>21678.25</v>
      </c>
      <c r="Q1179" s="49">
        <v>22116.25</v>
      </c>
      <c r="R1179" s="49">
        <v>26624.5</v>
      </c>
      <c r="S1179" s="49">
        <v>27622.5</v>
      </c>
      <c r="T1179" s="49">
        <v>28180.5</v>
      </c>
      <c r="U1179" s="49">
        <v>28749.75</v>
      </c>
      <c r="V1179" s="49">
        <v>32575</v>
      </c>
    </row>
    <row r="1180" spans="1:22" x14ac:dyDescent="0.3">
      <c r="A1180">
        <v>1002969</v>
      </c>
      <c r="B1180" t="s">
        <v>6451</v>
      </c>
      <c r="C1180" t="s">
        <v>6452</v>
      </c>
      <c r="D1180" t="s">
        <v>2141</v>
      </c>
      <c r="E1180" t="s">
        <v>311</v>
      </c>
      <c r="F1180" t="s">
        <v>2142</v>
      </c>
      <c r="G1180" t="s">
        <v>6453</v>
      </c>
      <c r="H1180" t="s">
        <v>2144</v>
      </c>
      <c r="I1180" s="23">
        <v>37.056480000000001</v>
      </c>
      <c r="J1180" s="23">
        <v>-88.351079999999996</v>
      </c>
      <c r="K1180">
        <v>331110</v>
      </c>
      <c r="L1180" t="s">
        <v>6454</v>
      </c>
      <c r="M1180" t="s">
        <v>538</v>
      </c>
      <c r="N1180" s="49">
        <v>253503.73199999999</v>
      </c>
      <c r="O1180" s="49">
        <v>256578.88399999999</v>
      </c>
      <c r="P1180" s="49">
        <v>304994.33199999999</v>
      </c>
      <c r="Q1180" s="49">
        <v>255045.95</v>
      </c>
      <c r="R1180" s="49">
        <v>259501.15</v>
      </c>
      <c r="S1180" s="49">
        <v>311326.84999999998</v>
      </c>
      <c r="T1180" s="49">
        <v>301820.48</v>
      </c>
      <c r="U1180" s="49">
        <v>399332.63400000002</v>
      </c>
      <c r="V1180" s="49">
        <v>373962.93199999997</v>
      </c>
    </row>
    <row r="1181" spans="1:22" x14ac:dyDescent="0.3">
      <c r="A1181">
        <v>1002414</v>
      </c>
      <c r="B1181" t="s">
        <v>6455</v>
      </c>
      <c r="C1181" t="s">
        <v>6456</v>
      </c>
      <c r="D1181" t="s">
        <v>6457</v>
      </c>
      <c r="E1181" t="s">
        <v>2294</v>
      </c>
      <c r="F1181" t="s">
        <v>6458</v>
      </c>
      <c r="G1181" t="s">
        <v>6459</v>
      </c>
      <c r="H1181" t="s">
        <v>1672</v>
      </c>
      <c r="I1181" s="23">
        <v>38.163258999999996</v>
      </c>
      <c r="J1181" s="23">
        <v>-109.276478</v>
      </c>
      <c r="K1181">
        <v>211130</v>
      </c>
      <c r="L1181" t="s">
        <v>326</v>
      </c>
      <c r="M1181" t="s">
        <v>327</v>
      </c>
      <c r="N1181" s="49">
        <v>59903.597999999998</v>
      </c>
      <c r="O1181" s="49">
        <v>37683.428</v>
      </c>
      <c r="P1181" s="49">
        <v>0</v>
      </c>
      <c r="Q1181" s="49">
        <v>50586.608</v>
      </c>
      <c r="R1181" s="49">
        <v>71387.95</v>
      </c>
      <c r="S1181" s="49">
        <v>75528.918000000005</v>
      </c>
      <c r="T1181" s="49">
        <v>67418.856</v>
      </c>
      <c r="U1181" s="49">
        <v>59409.66</v>
      </c>
      <c r="V1181" s="49">
        <v>64400.315999999999</v>
      </c>
    </row>
    <row r="1182" spans="1:22" x14ac:dyDescent="0.3">
      <c r="A1182">
        <v>1005325</v>
      </c>
      <c r="B1182" t="s">
        <v>6460</v>
      </c>
      <c r="C1182" t="s">
        <v>6461</v>
      </c>
      <c r="D1182" t="s">
        <v>6462</v>
      </c>
      <c r="E1182" t="s">
        <v>1487</v>
      </c>
      <c r="F1182" t="s">
        <v>5704</v>
      </c>
      <c r="H1182" t="s">
        <v>6463</v>
      </c>
      <c r="I1182" s="23">
        <v>38.045499999999997</v>
      </c>
      <c r="J1182" s="23">
        <v>-108.6377</v>
      </c>
      <c r="K1182">
        <v>211111</v>
      </c>
      <c r="L1182" t="s">
        <v>368</v>
      </c>
      <c r="M1182" t="s">
        <v>102</v>
      </c>
      <c r="V1182" s="49">
        <v>11488.504000000001</v>
      </c>
    </row>
    <row r="1183" spans="1:22" x14ac:dyDescent="0.3">
      <c r="A1183">
        <v>1008574</v>
      </c>
      <c r="B1183" t="s">
        <v>6464</v>
      </c>
      <c r="C1183" t="s">
        <v>6465</v>
      </c>
      <c r="D1183" t="s">
        <v>6462</v>
      </c>
      <c r="E1183" t="s">
        <v>1487</v>
      </c>
      <c r="F1183" t="s">
        <v>6466</v>
      </c>
      <c r="H1183" t="s">
        <v>6463</v>
      </c>
      <c r="I1183" s="23">
        <v>38.1113</v>
      </c>
      <c r="J1183" s="23">
        <v>-108.4695</v>
      </c>
      <c r="K1183">
        <v>211111</v>
      </c>
      <c r="L1183" t="s">
        <v>368</v>
      </c>
      <c r="M1183" t="s">
        <v>102</v>
      </c>
      <c r="V1183" s="49">
        <v>11132.056</v>
      </c>
    </row>
    <row r="1184" spans="1:22" x14ac:dyDescent="0.3">
      <c r="A1184">
        <v>1006857</v>
      </c>
      <c r="B1184" t="s">
        <v>6467</v>
      </c>
      <c r="C1184" t="s">
        <v>6468</v>
      </c>
      <c r="D1184" t="s">
        <v>6469</v>
      </c>
      <c r="E1184" t="s">
        <v>303</v>
      </c>
      <c r="F1184" t="s">
        <v>6470</v>
      </c>
      <c r="G1184" t="s">
        <v>6471</v>
      </c>
      <c r="H1184" t="s">
        <v>4548</v>
      </c>
      <c r="I1184" s="23">
        <v>33.866300000000003</v>
      </c>
      <c r="J1184" s="23">
        <v>-98.595910000000003</v>
      </c>
      <c r="K1184">
        <v>221112</v>
      </c>
      <c r="L1184" t="s">
        <v>28</v>
      </c>
      <c r="M1184" t="s">
        <v>336</v>
      </c>
      <c r="S1184" s="49">
        <v>3786.7359999999999</v>
      </c>
      <c r="T1184" s="49">
        <v>14827.093999999999</v>
      </c>
      <c r="U1184" s="49">
        <v>19609.526000000002</v>
      </c>
      <c r="V1184" s="49">
        <v>11685.056</v>
      </c>
    </row>
    <row r="1185" spans="1:22" x14ac:dyDescent="0.3">
      <c r="A1185">
        <v>1012109</v>
      </c>
      <c r="B1185" t="s">
        <v>6472</v>
      </c>
      <c r="C1185" t="s">
        <v>6473</v>
      </c>
      <c r="D1185" t="s">
        <v>6474</v>
      </c>
      <c r="E1185" t="s">
        <v>663</v>
      </c>
      <c r="F1185" t="s">
        <v>6475</v>
      </c>
      <c r="G1185" t="s">
        <v>6476</v>
      </c>
      <c r="I1185" s="23">
        <v>39.5251436</v>
      </c>
      <c r="J1185" s="23">
        <v>-82.062505200000004</v>
      </c>
      <c r="K1185">
        <v>212112</v>
      </c>
      <c r="L1185" t="s">
        <v>90</v>
      </c>
      <c r="M1185" t="s">
        <v>315</v>
      </c>
      <c r="N1185" s="49">
        <v>38145</v>
      </c>
      <c r="O1185" s="49">
        <v>44922.5</v>
      </c>
      <c r="P1185" s="49">
        <v>72407</v>
      </c>
      <c r="Q1185" s="49">
        <v>124826.25</v>
      </c>
      <c r="R1185" s="49">
        <v>110495</v>
      </c>
      <c r="S1185" s="49">
        <v>72150</v>
      </c>
      <c r="T1185" s="49">
        <v>53025</v>
      </c>
    </row>
    <row r="1186" spans="1:22" x14ac:dyDescent="0.3">
      <c r="A1186">
        <v>1006260</v>
      </c>
      <c r="B1186" t="s">
        <v>6477</v>
      </c>
      <c r="C1186" t="s">
        <v>6478</v>
      </c>
      <c r="D1186" t="s">
        <v>6479</v>
      </c>
      <c r="E1186" t="s">
        <v>676</v>
      </c>
      <c r="F1186" t="s">
        <v>6480</v>
      </c>
      <c r="G1186" t="s">
        <v>6481</v>
      </c>
      <c r="H1186" t="s">
        <v>2144</v>
      </c>
      <c r="I1186" s="23">
        <v>35.451805</v>
      </c>
      <c r="J1186" s="23">
        <v>-86.843131999999997</v>
      </c>
      <c r="K1186">
        <v>562212</v>
      </c>
      <c r="L1186" t="s">
        <v>355</v>
      </c>
      <c r="M1186" t="s">
        <v>307</v>
      </c>
      <c r="N1186" s="49">
        <v>19310.044000000002</v>
      </c>
      <c r="O1186" s="49">
        <v>10111.796</v>
      </c>
      <c r="P1186" s="49">
        <v>10743.546</v>
      </c>
      <c r="Q1186" s="49">
        <v>9617.0460000000003</v>
      </c>
      <c r="R1186" s="49">
        <v>13798.546</v>
      </c>
      <c r="S1186" s="49">
        <v>12746.546</v>
      </c>
      <c r="T1186" s="49">
        <v>10107.296</v>
      </c>
      <c r="U1186" s="49">
        <v>11400.294</v>
      </c>
      <c r="V1186" s="49">
        <v>19637.292000000001</v>
      </c>
    </row>
    <row r="1187" spans="1:22" x14ac:dyDescent="0.3">
      <c r="A1187">
        <v>1007838</v>
      </c>
      <c r="B1187" t="s">
        <v>6482</v>
      </c>
      <c r="C1187" t="s">
        <v>6483</v>
      </c>
      <c r="D1187" t="s">
        <v>6484</v>
      </c>
      <c r="E1187" t="s">
        <v>454</v>
      </c>
      <c r="F1187" t="s">
        <v>6485</v>
      </c>
      <c r="G1187" t="s">
        <v>6486</v>
      </c>
      <c r="H1187" t="s">
        <v>6487</v>
      </c>
      <c r="I1187" s="23">
        <v>45.247399999999999</v>
      </c>
      <c r="J1187" s="23">
        <v>-85.209434000000002</v>
      </c>
      <c r="K1187">
        <v>562212</v>
      </c>
      <c r="L1187" t="s">
        <v>51</v>
      </c>
      <c r="M1187" t="s">
        <v>307</v>
      </c>
      <c r="Q1187" s="49">
        <v>14178</v>
      </c>
      <c r="R1187" s="49">
        <v>14727.25</v>
      </c>
      <c r="S1187" s="49">
        <v>15297.5</v>
      </c>
      <c r="T1187" s="49">
        <v>15890</v>
      </c>
      <c r="U1187" s="49">
        <v>19788.927425000002</v>
      </c>
      <c r="V1187" s="49">
        <v>31799.909475</v>
      </c>
    </row>
    <row r="1188" spans="1:22" x14ac:dyDescent="0.3">
      <c r="A1188">
        <v>1004721</v>
      </c>
      <c r="B1188" t="s">
        <v>6488</v>
      </c>
      <c r="C1188" t="s">
        <v>6489</v>
      </c>
      <c r="D1188" t="s">
        <v>6490</v>
      </c>
      <c r="E1188" t="s">
        <v>676</v>
      </c>
      <c r="F1188" t="s">
        <v>6491</v>
      </c>
      <c r="G1188" t="s">
        <v>6492</v>
      </c>
      <c r="H1188" t="s">
        <v>2672</v>
      </c>
      <c r="I1188" s="23">
        <v>36.022505000000002</v>
      </c>
      <c r="J1188" s="23">
        <v>-83.834407999999996</v>
      </c>
      <c r="K1188">
        <v>327310</v>
      </c>
      <c r="L1188" t="s">
        <v>34</v>
      </c>
      <c r="M1188" t="s">
        <v>376</v>
      </c>
      <c r="N1188" s="49">
        <v>474360.8</v>
      </c>
      <c r="O1188" s="49">
        <v>486130.33</v>
      </c>
      <c r="P1188" s="49">
        <v>491794.3</v>
      </c>
      <c r="Q1188" s="49">
        <v>498650.64</v>
      </c>
      <c r="R1188" s="49">
        <v>445165.06</v>
      </c>
      <c r="S1188" s="49">
        <v>506347.75</v>
      </c>
      <c r="T1188" s="49">
        <v>434135.53</v>
      </c>
      <c r="U1188" s="49">
        <v>432761.33</v>
      </c>
      <c r="V1188" s="49">
        <v>365188.19</v>
      </c>
    </row>
    <row r="1189" spans="1:22" x14ac:dyDescent="0.3">
      <c r="A1189">
        <v>1007877</v>
      </c>
      <c r="B1189" t="s">
        <v>6493</v>
      </c>
      <c r="C1189" t="s">
        <v>6494</v>
      </c>
      <c r="D1189" t="s">
        <v>6495</v>
      </c>
      <c r="E1189" t="s">
        <v>1487</v>
      </c>
      <c r="F1189" t="s">
        <v>6496</v>
      </c>
      <c r="G1189" t="s">
        <v>6497</v>
      </c>
      <c r="H1189" t="s">
        <v>4315</v>
      </c>
      <c r="I1189" s="23">
        <v>40.202235999999999</v>
      </c>
      <c r="J1189" s="23">
        <v>-105.23669700000001</v>
      </c>
      <c r="K1189">
        <v>327310</v>
      </c>
      <c r="L1189" t="s">
        <v>2095</v>
      </c>
      <c r="M1189" t="s">
        <v>376</v>
      </c>
      <c r="N1189" s="49">
        <v>268643.136</v>
      </c>
      <c r="O1189" s="49">
        <v>310582.87199999997</v>
      </c>
      <c r="P1189" s="49">
        <v>343783.37</v>
      </c>
      <c r="Q1189" s="49">
        <v>252704.872</v>
      </c>
      <c r="R1189" s="49">
        <v>211681.66800000001</v>
      </c>
      <c r="S1189" s="49">
        <v>362317.12400000001</v>
      </c>
      <c r="T1189" s="49">
        <v>289195.41800000001</v>
      </c>
      <c r="U1189" s="49">
        <v>372672.15</v>
      </c>
      <c r="V1189" s="49">
        <v>346965.01400000002</v>
      </c>
    </row>
    <row r="1190" spans="1:22" x14ac:dyDescent="0.3">
      <c r="A1190">
        <v>1007981</v>
      </c>
      <c r="B1190" t="s">
        <v>6498</v>
      </c>
      <c r="C1190" t="s">
        <v>6499</v>
      </c>
      <c r="D1190" t="s">
        <v>6500</v>
      </c>
      <c r="E1190" t="s">
        <v>447</v>
      </c>
      <c r="F1190" t="s">
        <v>6501</v>
      </c>
      <c r="G1190" t="s">
        <v>6502</v>
      </c>
      <c r="H1190" t="s">
        <v>6503</v>
      </c>
      <c r="I1190" s="23">
        <v>40.879365</v>
      </c>
      <c r="J1190" s="23">
        <v>-80.325209000000001</v>
      </c>
      <c r="K1190">
        <v>327310</v>
      </c>
      <c r="L1190" t="s">
        <v>2095</v>
      </c>
      <c r="M1190" t="s">
        <v>376</v>
      </c>
      <c r="T1190" s="49">
        <v>0</v>
      </c>
    </row>
    <row r="1191" spans="1:22" x14ac:dyDescent="0.3">
      <c r="A1191">
        <v>1002308</v>
      </c>
      <c r="B1191" t="s">
        <v>6504</v>
      </c>
      <c r="C1191" t="s">
        <v>6505</v>
      </c>
      <c r="D1191" t="s">
        <v>6506</v>
      </c>
      <c r="E1191" t="s">
        <v>323</v>
      </c>
      <c r="F1191" t="s">
        <v>6507</v>
      </c>
      <c r="G1191" t="s">
        <v>6508</v>
      </c>
      <c r="H1191" t="s">
        <v>3837</v>
      </c>
      <c r="I1191" s="23">
        <v>34.622199999999999</v>
      </c>
      <c r="J1191" s="23">
        <v>-117.1001</v>
      </c>
      <c r="K1191">
        <v>327310</v>
      </c>
      <c r="L1191" t="s">
        <v>2095</v>
      </c>
      <c r="M1191" t="s">
        <v>376</v>
      </c>
      <c r="N1191" s="49">
        <v>1907920.5</v>
      </c>
      <c r="O1191" s="49">
        <v>1921968.6359999999</v>
      </c>
      <c r="P1191" s="49">
        <v>1946586.11</v>
      </c>
      <c r="Q1191" s="49">
        <v>2038735.24</v>
      </c>
      <c r="R1191" s="49">
        <v>1794174.952</v>
      </c>
      <c r="S1191" s="49">
        <v>1955420.83</v>
      </c>
      <c r="T1191" s="49">
        <v>1798356.7660000001</v>
      </c>
      <c r="U1191" s="49">
        <v>1567739.3160000001</v>
      </c>
      <c r="V1191" s="49">
        <v>1383545.5379999999</v>
      </c>
    </row>
    <row r="1192" spans="1:22" x14ac:dyDescent="0.3">
      <c r="A1192">
        <v>1007663</v>
      </c>
      <c r="B1192" t="s">
        <v>6509</v>
      </c>
      <c r="C1192" t="s">
        <v>6510</v>
      </c>
      <c r="D1192" t="s">
        <v>6511</v>
      </c>
      <c r="E1192" t="s">
        <v>303</v>
      </c>
      <c r="F1192" t="s">
        <v>6512</v>
      </c>
      <c r="G1192" t="s">
        <v>6513</v>
      </c>
      <c r="H1192" t="s">
        <v>6514</v>
      </c>
      <c r="I1192" s="23">
        <v>29.675000000000001</v>
      </c>
      <c r="J1192" s="23">
        <v>-98.182777999999999</v>
      </c>
      <c r="K1192">
        <v>327310</v>
      </c>
      <c r="L1192" t="s">
        <v>2095</v>
      </c>
      <c r="M1192" t="s">
        <v>376</v>
      </c>
      <c r="N1192" s="49">
        <v>1539072.98</v>
      </c>
      <c r="O1192" s="49">
        <v>1532420.43</v>
      </c>
      <c r="P1192" s="49">
        <v>1503043.5279999999</v>
      </c>
      <c r="Q1192" s="49">
        <v>1496729.54</v>
      </c>
      <c r="R1192" s="49">
        <v>1585594.4480000001</v>
      </c>
      <c r="S1192" s="49">
        <v>1562871.3</v>
      </c>
      <c r="T1192" s="49">
        <v>1499570.78</v>
      </c>
      <c r="U1192" s="49">
        <v>1736428.91</v>
      </c>
      <c r="V1192" s="49">
        <v>1488230.37</v>
      </c>
    </row>
    <row r="1193" spans="1:22" x14ac:dyDescent="0.3">
      <c r="A1193">
        <v>1004758</v>
      </c>
      <c r="B1193" t="s">
        <v>6515</v>
      </c>
      <c r="C1193" t="s">
        <v>6516</v>
      </c>
      <c r="D1193" t="s">
        <v>467</v>
      </c>
      <c r="E1193" t="s">
        <v>468</v>
      </c>
      <c r="F1193" t="s">
        <v>6517</v>
      </c>
      <c r="G1193" t="s">
        <v>6518</v>
      </c>
      <c r="H1193" t="s">
        <v>471</v>
      </c>
      <c r="I1193" s="23">
        <v>25.786463000000001</v>
      </c>
      <c r="J1193" s="23">
        <v>-80.421113000000005</v>
      </c>
      <c r="K1193">
        <v>327310</v>
      </c>
      <c r="L1193" t="s">
        <v>34</v>
      </c>
      <c r="M1193" t="s">
        <v>376</v>
      </c>
      <c r="N1193" s="49">
        <v>709544.98</v>
      </c>
      <c r="O1193" s="49">
        <v>766344.75</v>
      </c>
      <c r="P1193" s="49">
        <v>706881.97400000005</v>
      </c>
      <c r="Q1193" s="49">
        <v>584556.62800000003</v>
      </c>
      <c r="R1193" s="49">
        <v>743266.84</v>
      </c>
      <c r="S1193" s="49">
        <v>700173.08200000005</v>
      </c>
      <c r="T1193" s="49">
        <v>678911.49</v>
      </c>
      <c r="U1193" s="49">
        <v>591077.09400000004</v>
      </c>
      <c r="V1193" s="49">
        <v>400491.712</v>
      </c>
    </row>
    <row r="1194" spans="1:22" x14ac:dyDescent="0.3">
      <c r="A1194">
        <v>1005331</v>
      </c>
      <c r="B1194" t="s">
        <v>6519</v>
      </c>
      <c r="C1194" t="s">
        <v>6520</v>
      </c>
      <c r="D1194" t="s">
        <v>6521</v>
      </c>
      <c r="E1194" t="s">
        <v>690</v>
      </c>
      <c r="F1194" t="s">
        <v>6522</v>
      </c>
      <c r="G1194" t="s">
        <v>6523</v>
      </c>
      <c r="H1194" t="s">
        <v>3058</v>
      </c>
      <c r="I1194" s="23">
        <v>32.415199999999999</v>
      </c>
      <c r="J1194" s="23">
        <v>-83.633300000000006</v>
      </c>
      <c r="K1194">
        <v>327310</v>
      </c>
      <c r="L1194" t="s">
        <v>34</v>
      </c>
      <c r="M1194" t="s">
        <v>376</v>
      </c>
      <c r="N1194" s="49">
        <v>414865.60399999999</v>
      </c>
      <c r="O1194" s="49">
        <v>418747.42599999998</v>
      </c>
      <c r="P1194" s="49">
        <v>427449.09</v>
      </c>
      <c r="Q1194" s="49">
        <v>472391.44</v>
      </c>
      <c r="R1194" s="49">
        <v>422371.79</v>
      </c>
      <c r="S1194" s="49">
        <v>320735.70400000003</v>
      </c>
      <c r="T1194" s="49">
        <v>339831.35200000001</v>
      </c>
      <c r="U1194" s="49">
        <v>356909.152</v>
      </c>
      <c r="V1194" s="49">
        <v>338807.07</v>
      </c>
    </row>
    <row r="1195" spans="1:22" x14ac:dyDescent="0.3">
      <c r="A1195">
        <v>1008033</v>
      </c>
      <c r="B1195" t="s">
        <v>6524</v>
      </c>
      <c r="C1195" t="s">
        <v>6525</v>
      </c>
      <c r="D1195" t="s">
        <v>6526</v>
      </c>
      <c r="E1195" t="s">
        <v>386</v>
      </c>
      <c r="F1195" t="s">
        <v>6527</v>
      </c>
      <c r="G1195" t="s">
        <v>6528</v>
      </c>
      <c r="H1195" t="s">
        <v>6529</v>
      </c>
      <c r="I1195" s="23">
        <v>32.512700000000002</v>
      </c>
      <c r="J1195" s="23">
        <v>-87.815630999999996</v>
      </c>
      <c r="K1195">
        <v>327310</v>
      </c>
      <c r="L1195" t="s">
        <v>34</v>
      </c>
      <c r="M1195" t="s">
        <v>376</v>
      </c>
      <c r="N1195" s="49">
        <v>510872.28</v>
      </c>
      <c r="O1195" s="49">
        <v>537963.38600000006</v>
      </c>
      <c r="P1195" s="49">
        <v>642873.56999999995</v>
      </c>
      <c r="Q1195" s="49">
        <v>666172.348</v>
      </c>
      <c r="R1195" s="49">
        <v>617891.69400000002</v>
      </c>
      <c r="S1195" s="49">
        <v>590890.50800000003</v>
      </c>
      <c r="T1195" s="49">
        <v>501532.42800000001</v>
      </c>
      <c r="U1195" s="49">
        <v>412130.18800000002</v>
      </c>
      <c r="V1195" s="49">
        <v>429290.59</v>
      </c>
    </row>
    <row r="1196" spans="1:22" x14ac:dyDescent="0.3">
      <c r="A1196">
        <v>1007033</v>
      </c>
      <c r="B1196" t="s">
        <v>6530</v>
      </c>
      <c r="C1196" t="s">
        <v>6531</v>
      </c>
      <c r="D1196" t="s">
        <v>6532</v>
      </c>
      <c r="E1196" t="s">
        <v>526</v>
      </c>
      <c r="F1196" t="s">
        <v>6533</v>
      </c>
      <c r="G1196" t="s">
        <v>6534</v>
      </c>
      <c r="H1196" t="s">
        <v>6535</v>
      </c>
      <c r="I1196" s="23">
        <v>18.023050000000001</v>
      </c>
      <c r="J1196" s="23">
        <v>-66.63888</v>
      </c>
      <c r="K1196">
        <v>327310</v>
      </c>
      <c r="L1196" t="s">
        <v>6536</v>
      </c>
      <c r="M1196" t="s">
        <v>376</v>
      </c>
      <c r="P1196" s="49">
        <v>333940.73800000001</v>
      </c>
      <c r="Q1196" s="49">
        <v>281006.36200000002</v>
      </c>
      <c r="R1196" s="49">
        <v>428772.97600000002</v>
      </c>
      <c r="S1196" s="49">
        <v>395898.592</v>
      </c>
      <c r="T1196" s="49">
        <v>277508.978</v>
      </c>
      <c r="U1196" s="49">
        <v>347652.07199999999</v>
      </c>
      <c r="V1196" s="49">
        <v>361599.73800000001</v>
      </c>
    </row>
    <row r="1197" spans="1:22" x14ac:dyDescent="0.3">
      <c r="A1197">
        <v>1007764</v>
      </c>
      <c r="B1197" t="s">
        <v>6537</v>
      </c>
      <c r="C1197" t="s">
        <v>6538</v>
      </c>
      <c r="D1197" t="s">
        <v>857</v>
      </c>
      <c r="E1197" t="s">
        <v>351</v>
      </c>
      <c r="F1197" t="s">
        <v>858</v>
      </c>
      <c r="G1197" t="s">
        <v>6539</v>
      </c>
      <c r="H1197" t="s">
        <v>705</v>
      </c>
      <c r="I1197" s="23">
        <v>38.595413000000001</v>
      </c>
      <c r="J1197" s="23">
        <v>-90.176648</v>
      </c>
      <c r="K1197">
        <v>325193</v>
      </c>
      <c r="L1197" t="s">
        <v>28</v>
      </c>
      <c r="M1197" t="s">
        <v>315</v>
      </c>
      <c r="N1197" s="49">
        <v>31026.083999999999</v>
      </c>
      <c r="O1197" s="49">
        <v>70216.736000000004</v>
      </c>
      <c r="P1197" s="49">
        <v>76257.911999999997</v>
      </c>
      <c r="Q1197" s="49">
        <v>79971.547999999995</v>
      </c>
      <c r="R1197" s="49">
        <v>85127.58</v>
      </c>
      <c r="S1197" s="49">
        <v>92200.652000000002</v>
      </c>
      <c r="T1197" s="49">
        <v>91218.055999999997</v>
      </c>
      <c r="U1197" s="49">
        <v>91118.255999999994</v>
      </c>
      <c r="V1197" s="49">
        <v>91283.055999999997</v>
      </c>
    </row>
    <row r="1198" spans="1:22" x14ac:dyDescent="0.3">
      <c r="A1198">
        <v>1005820</v>
      </c>
      <c r="B1198" t="s">
        <v>6540</v>
      </c>
      <c r="C1198" t="s">
        <v>6541</v>
      </c>
      <c r="D1198" t="s">
        <v>6542</v>
      </c>
      <c r="E1198" t="s">
        <v>491</v>
      </c>
      <c r="F1198" t="s">
        <v>6543</v>
      </c>
      <c r="H1198" t="s">
        <v>1460</v>
      </c>
      <c r="I1198" s="23">
        <v>39.476964000000002</v>
      </c>
      <c r="J1198" s="23">
        <v>-86.992177999999996</v>
      </c>
      <c r="K1198">
        <v>562212</v>
      </c>
      <c r="L1198" t="s">
        <v>51</v>
      </c>
      <c r="M1198" t="s">
        <v>307</v>
      </c>
      <c r="N1198" s="49">
        <v>24397.5</v>
      </c>
      <c r="O1198" s="49">
        <v>25342.5</v>
      </c>
      <c r="P1198" s="49">
        <v>26324</v>
      </c>
      <c r="Q1198" s="49">
        <v>27343.5</v>
      </c>
      <c r="R1198" s="49">
        <v>28402.5</v>
      </c>
      <c r="S1198" s="49">
        <v>29502.75</v>
      </c>
      <c r="T1198" s="49">
        <v>27476.75</v>
      </c>
      <c r="U1198" s="49">
        <v>34875.048799999997</v>
      </c>
      <c r="V1198" s="49">
        <v>36920.673074999999</v>
      </c>
    </row>
    <row r="1199" spans="1:22" x14ac:dyDescent="0.3">
      <c r="A1199">
        <v>1006809</v>
      </c>
      <c r="B1199" t="s">
        <v>6544</v>
      </c>
      <c r="C1199" t="s">
        <v>6545</v>
      </c>
      <c r="D1199" t="s">
        <v>6546</v>
      </c>
      <c r="E1199" t="s">
        <v>380</v>
      </c>
      <c r="F1199" t="s">
        <v>6547</v>
      </c>
      <c r="G1199" t="s">
        <v>6548</v>
      </c>
      <c r="H1199" t="s">
        <v>6549</v>
      </c>
      <c r="I1199" s="23">
        <v>45.997300000000003</v>
      </c>
      <c r="J1199" s="23">
        <v>-94.861099999999993</v>
      </c>
      <c r="K1199">
        <v>311613</v>
      </c>
      <c r="L1199" t="s">
        <v>573</v>
      </c>
      <c r="M1199" t="s">
        <v>574</v>
      </c>
      <c r="N1199" s="49">
        <v>41382.858</v>
      </c>
      <c r="O1199" s="49">
        <v>34634.163999999997</v>
      </c>
      <c r="P1199" s="49">
        <v>32148.86</v>
      </c>
      <c r="Q1199" s="49">
        <v>30029.09</v>
      </c>
      <c r="R1199" s="49">
        <v>22356.694</v>
      </c>
      <c r="S1199" s="49">
        <v>32859.61</v>
      </c>
      <c r="T1199" s="49">
        <v>45346.192000000003</v>
      </c>
      <c r="U1199" s="49">
        <v>27335.998</v>
      </c>
      <c r="V1199" s="49">
        <v>29525.62</v>
      </c>
    </row>
    <row r="1200" spans="1:22" x14ac:dyDescent="0.3">
      <c r="A1200">
        <v>1003901</v>
      </c>
      <c r="B1200" t="s">
        <v>6550</v>
      </c>
      <c r="C1200" t="s">
        <v>6551</v>
      </c>
      <c r="D1200" t="s">
        <v>6552</v>
      </c>
      <c r="E1200" t="s">
        <v>380</v>
      </c>
      <c r="F1200" t="s">
        <v>6553</v>
      </c>
      <c r="G1200" t="s">
        <v>6554</v>
      </c>
      <c r="H1200" t="s">
        <v>6555</v>
      </c>
      <c r="I1200" s="23">
        <v>44.570459999999997</v>
      </c>
      <c r="J1200" s="23">
        <v>-95.115070000000003</v>
      </c>
      <c r="K1200">
        <v>311613</v>
      </c>
      <c r="L1200" t="s">
        <v>573</v>
      </c>
      <c r="M1200" t="s">
        <v>574</v>
      </c>
      <c r="N1200" s="49">
        <v>26304.401999999998</v>
      </c>
      <c r="O1200" s="49">
        <v>32883.089999999997</v>
      </c>
      <c r="P1200" s="49">
        <v>29715.833999999999</v>
      </c>
      <c r="Q1200" s="49">
        <v>26348.912</v>
      </c>
      <c r="R1200" s="49">
        <v>21617.29</v>
      </c>
      <c r="S1200" s="49">
        <v>23259.616000000002</v>
      </c>
      <c r="T1200" s="49">
        <v>20931.826000000001</v>
      </c>
      <c r="U1200" s="49">
        <v>23469.758000000002</v>
      </c>
      <c r="V1200" s="49">
        <v>35194.186000000002</v>
      </c>
    </row>
    <row r="1201" spans="1:22" x14ac:dyDescent="0.3">
      <c r="A1201">
        <v>1002295</v>
      </c>
      <c r="B1201" t="s">
        <v>6556</v>
      </c>
      <c r="C1201" t="s">
        <v>6557</v>
      </c>
      <c r="D1201" t="s">
        <v>6558</v>
      </c>
      <c r="E1201" t="s">
        <v>303</v>
      </c>
      <c r="F1201" t="s">
        <v>5266</v>
      </c>
      <c r="G1201" t="s">
        <v>6559</v>
      </c>
      <c r="H1201" t="s">
        <v>5021</v>
      </c>
      <c r="I1201" s="23">
        <v>32.160269999999997</v>
      </c>
      <c r="J1201" s="23">
        <v>-94.399429999999995</v>
      </c>
      <c r="K1201">
        <v>211111</v>
      </c>
      <c r="L1201" t="s">
        <v>28</v>
      </c>
      <c r="M1201" t="s">
        <v>102</v>
      </c>
      <c r="R1201" s="49">
        <v>37485.908000000003</v>
      </c>
      <c r="S1201" s="49">
        <v>37668.408000000003</v>
      </c>
      <c r="T1201" s="49">
        <v>36398.811999999998</v>
      </c>
      <c r="U1201" s="49">
        <v>37271.660000000003</v>
      </c>
      <c r="V1201" s="49">
        <v>36689.911999999997</v>
      </c>
    </row>
    <row r="1202" spans="1:22" x14ac:dyDescent="0.3">
      <c r="A1202">
        <v>1011167</v>
      </c>
      <c r="B1202" t="s">
        <v>6560</v>
      </c>
      <c r="C1202" t="s">
        <v>6561</v>
      </c>
      <c r="D1202" t="s">
        <v>6562</v>
      </c>
      <c r="E1202" t="s">
        <v>447</v>
      </c>
      <c r="F1202" t="s">
        <v>6563</v>
      </c>
      <c r="G1202" t="s">
        <v>6564</v>
      </c>
      <c r="H1202" t="s">
        <v>6565</v>
      </c>
      <c r="I1202" s="23">
        <v>41.798006000000001</v>
      </c>
      <c r="J1202" s="23">
        <v>-75.826806000000005</v>
      </c>
      <c r="K1202">
        <v>213112</v>
      </c>
      <c r="L1202" t="s">
        <v>28</v>
      </c>
      <c r="M1202" t="s">
        <v>102</v>
      </c>
      <c r="R1202" s="49">
        <v>53748.447999999997</v>
      </c>
      <c r="S1202" s="49">
        <v>67420.096000000005</v>
      </c>
      <c r="T1202" s="49">
        <v>32668.98</v>
      </c>
    </row>
    <row r="1203" spans="1:22" x14ac:dyDescent="0.3">
      <c r="A1203">
        <v>1007673</v>
      </c>
      <c r="B1203" t="s">
        <v>6566</v>
      </c>
      <c r="C1203" t="s">
        <v>6567</v>
      </c>
      <c r="D1203" t="s">
        <v>6568</v>
      </c>
      <c r="E1203" t="s">
        <v>569</v>
      </c>
      <c r="F1203" t="s">
        <v>6569</v>
      </c>
      <c r="G1203" t="s">
        <v>6570</v>
      </c>
      <c r="H1203" t="s">
        <v>6571</v>
      </c>
      <c r="I1203" s="23">
        <v>43.386330000000001</v>
      </c>
      <c r="J1203" s="23">
        <v>-93.571960000000004</v>
      </c>
      <c r="K1203">
        <v>562212</v>
      </c>
      <c r="L1203" t="s">
        <v>355</v>
      </c>
      <c r="M1203" t="s">
        <v>307</v>
      </c>
      <c r="N1203" s="49">
        <v>21920.446</v>
      </c>
      <c r="O1203" s="49">
        <v>29736.792000000001</v>
      </c>
      <c r="P1203" s="49">
        <v>33184.002</v>
      </c>
      <c r="Q1203" s="49">
        <v>39432.086000000003</v>
      </c>
      <c r="R1203" s="49">
        <v>50022.748</v>
      </c>
      <c r="S1203" s="49">
        <v>50223.421999999999</v>
      </c>
      <c r="T1203" s="49">
        <v>53068.822</v>
      </c>
      <c r="U1203" s="49">
        <v>70973.634206999996</v>
      </c>
      <c r="V1203" s="49">
        <v>61155.259118000002</v>
      </c>
    </row>
    <row r="1204" spans="1:22" x14ac:dyDescent="0.3">
      <c r="A1204">
        <v>1004915</v>
      </c>
      <c r="B1204" t="s">
        <v>6572</v>
      </c>
      <c r="C1204" t="s">
        <v>6573</v>
      </c>
      <c r="D1204" t="s">
        <v>6574</v>
      </c>
      <c r="E1204" t="s">
        <v>454</v>
      </c>
      <c r="F1204" t="s">
        <v>6575</v>
      </c>
      <c r="G1204" t="s">
        <v>6576</v>
      </c>
      <c r="H1204" t="s">
        <v>6577</v>
      </c>
      <c r="I1204" s="23">
        <v>43.585810000000002</v>
      </c>
      <c r="J1204" s="23">
        <v>-84.771199999999993</v>
      </c>
      <c r="K1204">
        <v>611310</v>
      </c>
      <c r="L1204" t="s">
        <v>28</v>
      </c>
      <c r="M1204" t="s">
        <v>315</v>
      </c>
      <c r="N1204" s="49">
        <v>44857.832000000002</v>
      </c>
      <c r="O1204" s="49">
        <v>41917.944000000003</v>
      </c>
      <c r="P1204" s="49">
        <v>46628.624000000003</v>
      </c>
      <c r="Q1204" s="49">
        <v>46200.271999999997</v>
      </c>
      <c r="R1204" s="49">
        <v>44037.48</v>
      </c>
      <c r="S1204" s="49">
        <v>47115.067999999999</v>
      </c>
      <c r="T1204" s="49">
        <v>47208.37</v>
      </c>
      <c r="U1204" s="49">
        <v>26443.763999999999</v>
      </c>
      <c r="V1204" s="49">
        <v>31421.382000000001</v>
      </c>
    </row>
    <row r="1205" spans="1:22" x14ac:dyDescent="0.3">
      <c r="A1205">
        <v>1006083</v>
      </c>
      <c r="B1205" t="s">
        <v>6578</v>
      </c>
      <c r="C1205" t="s">
        <v>6579</v>
      </c>
      <c r="D1205" t="s">
        <v>6580</v>
      </c>
      <c r="E1205" t="s">
        <v>491</v>
      </c>
      <c r="F1205" t="s">
        <v>6581</v>
      </c>
      <c r="G1205" t="s">
        <v>6582</v>
      </c>
      <c r="H1205" t="s">
        <v>4141</v>
      </c>
      <c r="I1205" s="23">
        <v>40.564920000000001</v>
      </c>
      <c r="J1205" s="23">
        <v>-85.727720000000005</v>
      </c>
      <c r="K1205">
        <v>325193</v>
      </c>
      <c r="L1205" t="s">
        <v>599</v>
      </c>
      <c r="M1205" t="s">
        <v>600</v>
      </c>
      <c r="N1205" s="49">
        <v>133071.14799999999</v>
      </c>
      <c r="O1205" s="49">
        <v>128669.416</v>
      </c>
      <c r="P1205" s="49">
        <v>121093.34</v>
      </c>
      <c r="Q1205" s="49">
        <v>113220.466</v>
      </c>
      <c r="R1205" s="49">
        <v>102410.60799999999</v>
      </c>
      <c r="S1205" s="49">
        <v>83010.232000000004</v>
      </c>
      <c r="T1205" s="49">
        <v>76531.661999999997</v>
      </c>
      <c r="U1205" s="49">
        <v>74805.317999999999</v>
      </c>
      <c r="V1205" s="49">
        <v>70990.740000000005</v>
      </c>
    </row>
    <row r="1206" spans="1:22" x14ac:dyDescent="0.3">
      <c r="A1206">
        <v>1005313</v>
      </c>
      <c r="B1206" t="s">
        <v>6583</v>
      </c>
      <c r="C1206" t="s">
        <v>6584</v>
      </c>
      <c r="D1206" t="s">
        <v>6585</v>
      </c>
      <c r="E1206" t="s">
        <v>832</v>
      </c>
      <c r="F1206" t="s">
        <v>6586</v>
      </c>
      <c r="G1206" t="s">
        <v>6587</v>
      </c>
      <c r="H1206" t="s">
        <v>6588</v>
      </c>
      <c r="I1206" s="23">
        <v>20.86</v>
      </c>
      <c r="J1206" s="23">
        <v>-156.41900000000001</v>
      </c>
      <c r="K1206">
        <v>562212</v>
      </c>
      <c r="L1206" t="s">
        <v>51</v>
      </c>
      <c r="M1206" t="s">
        <v>307</v>
      </c>
      <c r="N1206" s="49">
        <v>56643</v>
      </c>
      <c r="O1206" s="49">
        <v>31847.25</v>
      </c>
      <c r="P1206" s="49">
        <v>27591.25</v>
      </c>
      <c r="Q1206" s="49">
        <v>29993.25</v>
      </c>
      <c r="R1206" s="49">
        <v>28830.25</v>
      </c>
      <c r="S1206" s="49">
        <v>28700</v>
      </c>
      <c r="T1206" s="49">
        <v>20475</v>
      </c>
      <c r="U1206" s="49">
        <v>22000</v>
      </c>
      <c r="V1206" s="49">
        <v>23300</v>
      </c>
    </row>
    <row r="1207" spans="1:22" x14ac:dyDescent="0.3">
      <c r="A1207">
        <v>1003514</v>
      </c>
      <c r="B1207" t="s">
        <v>6589</v>
      </c>
      <c r="C1207" t="s">
        <v>6590</v>
      </c>
      <c r="D1207" t="s">
        <v>6591</v>
      </c>
      <c r="E1207" t="s">
        <v>435</v>
      </c>
      <c r="F1207" t="s">
        <v>6592</v>
      </c>
      <c r="G1207" t="s">
        <v>6593</v>
      </c>
      <c r="H1207" t="s">
        <v>6594</v>
      </c>
      <c r="I1207" s="23">
        <v>38.721710000000002</v>
      </c>
      <c r="J1207" s="23">
        <v>-93.289139000000006</v>
      </c>
      <c r="K1207">
        <v>562212</v>
      </c>
      <c r="L1207" t="s">
        <v>51</v>
      </c>
      <c r="M1207" t="s">
        <v>307</v>
      </c>
      <c r="N1207" s="49">
        <v>95310.75</v>
      </c>
      <c r="O1207" s="49">
        <v>92502</v>
      </c>
      <c r="P1207" s="49">
        <v>72150.75</v>
      </c>
      <c r="Q1207" s="49">
        <v>48000</v>
      </c>
      <c r="R1207" s="49">
        <v>60215</v>
      </c>
      <c r="S1207" s="49">
        <v>64154</v>
      </c>
      <c r="T1207" s="49">
        <v>80692.75</v>
      </c>
      <c r="U1207" s="49">
        <v>110477.75</v>
      </c>
      <c r="V1207" s="49">
        <v>103398.5</v>
      </c>
    </row>
    <row r="1208" spans="1:22" x14ac:dyDescent="0.3">
      <c r="A1208">
        <v>1005349</v>
      </c>
      <c r="B1208" t="s">
        <v>6595</v>
      </c>
      <c r="C1208" t="s">
        <v>6596</v>
      </c>
      <c r="D1208" t="s">
        <v>6597</v>
      </c>
      <c r="E1208" t="s">
        <v>1370</v>
      </c>
      <c r="F1208" t="s">
        <v>6598</v>
      </c>
      <c r="G1208" t="s">
        <v>6599</v>
      </c>
      <c r="H1208" t="s">
        <v>4057</v>
      </c>
      <c r="I1208" s="23">
        <v>60.443600000000004</v>
      </c>
      <c r="J1208" s="23">
        <v>-151.10669999999999</v>
      </c>
      <c r="K1208">
        <v>562212</v>
      </c>
      <c r="L1208" t="s">
        <v>355</v>
      </c>
      <c r="M1208" t="s">
        <v>307</v>
      </c>
      <c r="N1208" s="49">
        <v>53358.046000000002</v>
      </c>
      <c r="O1208" s="49">
        <v>53028.593999999997</v>
      </c>
      <c r="P1208" s="49">
        <v>52632.446000000004</v>
      </c>
      <c r="Q1208" s="49">
        <v>50910.298000000003</v>
      </c>
      <c r="R1208" s="49">
        <v>55202.796000000002</v>
      </c>
      <c r="S1208" s="49">
        <v>55063.944000000003</v>
      </c>
      <c r="T1208" s="49">
        <v>52830.5</v>
      </c>
      <c r="U1208" s="49">
        <v>51725</v>
      </c>
      <c r="V1208" s="49">
        <v>51369.3</v>
      </c>
    </row>
    <row r="1209" spans="1:22" x14ac:dyDescent="0.3">
      <c r="A1209">
        <v>1005295</v>
      </c>
      <c r="B1209" t="s">
        <v>6600</v>
      </c>
      <c r="C1209" t="s">
        <v>6601</v>
      </c>
      <c r="D1209" t="s">
        <v>1662</v>
      </c>
      <c r="E1209" t="s">
        <v>556</v>
      </c>
      <c r="F1209" t="s">
        <v>6602</v>
      </c>
      <c r="G1209" t="s">
        <v>6603</v>
      </c>
      <c r="H1209" t="s">
        <v>3360</v>
      </c>
      <c r="I1209" s="23">
        <v>38.224046000000001</v>
      </c>
      <c r="J1209" s="23">
        <v>-75.341031000000001</v>
      </c>
      <c r="K1209">
        <v>562212</v>
      </c>
      <c r="L1209" t="s">
        <v>51</v>
      </c>
      <c r="M1209" t="s">
        <v>307</v>
      </c>
      <c r="N1209" s="49">
        <v>120366.25</v>
      </c>
      <c r="O1209" s="49">
        <v>122888.75</v>
      </c>
      <c r="P1209" s="49">
        <v>126768.25</v>
      </c>
      <c r="Q1209" s="49">
        <v>130762.75</v>
      </c>
      <c r="R1209" s="49">
        <v>131476</v>
      </c>
      <c r="S1209" s="49">
        <v>139474</v>
      </c>
      <c r="T1209" s="49">
        <v>142784</v>
      </c>
      <c r="U1209" s="49">
        <v>148161.5</v>
      </c>
      <c r="V1209" s="49">
        <v>123126.25</v>
      </c>
    </row>
    <row r="1210" spans="1:22" x14ac:dyDescent="0.3">
      <c r="A1210">
        <v>1006990</v>
      </c>
      <c r="B1210" t="s">
        <v>6604</v>
      </c>
      <c r="C1210" t="s">
        <v>6601</v>
      </c>
      <c r="D1210" t="s">
        <v>6605</v>
      </c>
      <c r="E1210" t="s">
        <v>454</v>
      </c>
      <c r="F1210" t="s">
        <v>6606</v>
      </c>
      <c r="G1210" t="s">
        <v>6607</v>
      </c>
      <c r="H1210" t="s">
        <v>6608</v>
      </c>
      <c r="I1210" s="23">
        <v>43.330329999999996</v>
      </c>
      <c r="J1210" s="23">
        <v>-85.509632999999994</v>
      </c>
      <c r="K1210">
        <v>562212</v>
      </c>
      <c r="L1210" t="s">
        <v>355</v>
      </c>
      <c r="M1210" t="s">
        <v>307</v>
      </c>
      <c r="N1210" s="49">
        <v>37593.298000000003</v>
      </c>
      <c r="O1210" s="49">
        <v>28334.848000000002</v>
      </c>
      <c r="P1210" s="49">
        <v>32468.998</v>
      </c>
      <c r="Q1210" s="49">
        <v>37353.097999999998</v>
      </c>
      <c r="R1210" s="49">
        <v>37052.847999999998</v>
      </c>
      <c r="S1210" s="49">
        <v>40032.898000000001</v>
      </c>
      <c r="T1210" s="49">
        <v>38138.398000000001</v>
      </c>
      <c r="U1210" s="49">
        <v>43225.7</v>
      </c>
      <c r="V1210" s="49">
        <v>44920.197999999997</v>
      </c>
    </row>
    <row r="1211" spans="1:22" x14ac:dyDescent="0.3">
      <c r="A1211">
        <v>1006294</v>
      </c>
      <c r="B1211" t="s">
        <v>6609</v>
      </c>
      <c r="C1211" t="s">
        <v>6610</v>
      </c>
      <c r="D1211" t="s">
        <v>6611</v>
      </c>
      <c r="E1211" t="s">
        <v>663</v>
      </c>
      <c r="F1211" t="s">
        <v>6612</v>
      </c>
      <c r="G1211" t="s">
        <v>6613</v>
      </c>
      <c r="H1211" t="s">
        <v>6614</v>
      </c>
      <c r="I1211" s="23">
        <v>40.944907000000001</v>
      </c>
      <c r="J1211" s="23">
        <v>-81.074945999999997</v>
      </c>
      <c r="K1211">
        <v>562212</v>
      </c>
      <c r="L1211" t="s">
        <v>51</v>
      </c>
      <c r="M1211" t="s">
        <v>307</v>
      </c>
      <c r="R1211" s="49">
        <v>133703.75</v>
      </c>
      <c r="S1211" s="49">
        <v>141546.25</v>
      </c>
      <c r="T1211" s="49">
        <v>149848.75</v>
      </c>
      <c r="U1211" s="49">
        <v>149115</v>
      </c>
      <c r="V1211" s="49">
        <v>116567</v>
      </c>
    </row>
    <row r="1212" spans="1:22" x14ac:dyDescent="0.3">
      <c r="A1212">
        <v>1003798</v>
      </c>
      <c r="B1212" t="s">
        <v>6615</v>
      </c>
      <c r="C1212" t="s">
        <v>6616</v>
      </c>
      <c r="D1212" t="s">
        <v>6617</v>
      </c>
      <c r="E1212" t="s">
        <v>1487</v>
      </c>
      <c r="F1212" t="s">
        <v>6618</v>
      </c>
      <c r="G1212" t="s">
        <v>6619</v>
      </c>
      <c r="H1212" t="s">
        <v>6242</v>
      </c>
      <c r="I1212" s="23">
        <v>40.350349999999999</v>
      </c>
      <c r="J1212" s="23">
        <v>-104.80237</v>
      </c>
      <c r="K1212">
        <v>562212</v>
      </c>
      <c r="L1212" t="s">
        <v>51</v>
      </c>
      <c r="M1212" t="s">
        <v>307</v>
      </c>
      <c r="O1212" s="49">
        <v>22111.25</v>
      </c>
      <c r="P1212" s="49">
        <v>22558</v>
      </c>
      <c r="Q1212" s="49">
        <v>23013.5</v>
      </c>
      <c r="R1212" s="49">
        <v>23478.5</v>
      </c>
      <c r="S1212" s="49">
        <v>23952.75</v>
      </c>
      <c r="T1212" s="49">
        <v>24436.75</v>
      </c>
      <c r="U1212" s="49">
        <v>34488.081324999999</v>
      </c>
      <c r="V1212" s="49">
        <v>35184.786775</v>
      </c>
    </row>
    <row r="1213" spans="1:22" x14ac:dyDescent="0.3">
      <c r="A1213">
        <v>1006853</v>
      </c>
      <c r="B1213" t="s">
        <v>6620</v>
      </c>
      <c r="C1213" t="s">
        <v>6621</v>
      </c>
      <c r="D1213" t="s">
        <v>6622</v>
      </c>
      <c r="E1213" t="s">
        <v>311</v>
      </c>
      <c r="F1213" t="s">
        <v>6623</v>
      </c>
      <c r="G1213" t="s">
        <v>6624</v>
      </c>
      <c r="H1213" t="s">
        <v>666</v>
      </c>
      <c r="I1213" s="23">
        <v>37.944999000000003</v>
      </c>
      <c r="J1213" s="23">
        <v>-86.787778000000003</v>
      </c>
      <c r="K1213">
        <v>331313</v>
      </c>
      <c r="L1213" t="s">
        <v>1222</v>
      </c>
      <c r="M1213" t="s">
        <v>538</v>
      </c>
      <c r="N1213" s="49">
        <v>614516.01899999997</v>
      </c>
      <c r="O1213" s="49">
        <v>545029.99399999995</v>
      </c>
      <c r="P1213" s="49">
        <v>307504.03100000002</v>
      </c>
      <c r="Q1213" s="49">
        <v>365960.26799999998</v>
      </c>
      <c r="R1213" s="49">
        <v>710566.02899999998</v>
      </c>
      <c r="S1213" s="49">
        <v>1128526.997</v>
      </c>
      <c r="T1213" s="49">
        <v>916638.85699999996</v>
      </c>
      <c r="U1213" s="49">
        <v>1035243.24</v>
      </c>
      <c r="V1213" s="49">
        <v>1503906.487</v>
      </c>
    </row>
    <row r="1214" spans="1:22" x14ac:dyDescent="0.3">
      <c r="A1214">
        <v>1003880</v>
      </c>
      <c r="B1214" t="s">
        <v>6625</v>
      </c>
      <c r="C1214" t="s">
        <v>6626</v>
      </c>
      <c r="D1214" t="s">
        <v>6627</v>
      </c>
      <c r="E1214" t="s">
        <v>454</v>
      </c>
      <c r="F1214" t="s">
        <v>6628</v>
      </c>
      <c r="G1214" t="s">
        <v>6629</v>
      </c>
      <c r="H1214" t="s">
        <v>6630</v>
      </c>
      <c r="I1214" s="23">
        <v>42.347448999999997</v>
      </c>
      <c r="J1214" s="23">
        <v>-85.200363999999993</v>
      </c>
      <c r="K1214">
        <v>562212</v>
      </c>
      <c r="L1214" t="s">
        <v>51</v>
      </c>
      <c r="M1214" t="s">
        <v>307</v>
      </c>
      <c r="P1214" s="49">
        <v>13877</v>
      </c>
      <c r="Q1214" s="49">
        <v>14414.5</v>
      </c>
      <c r="R1214" s="49">
        <v>18078.5</v>
      </c>
      <c r="S1214" s="49">
        <v>18778.75</v>
      </c>
      <c r="T1214" s="49">
        <v>19506</v>
      </c>
      <c r="U1214" s="49">
        <v>28029.36795</v>
      </c>
      <c r="V1214" s="49">
        <v>29114.979925</v>
      </c>
    </row>
    <row r="1215" spans="1:22" x14ac:dyDescent="0.3">
      <c r="A1215">
        <v>1004341</v>
      </c>
      <c r="B1215" t="s">
        <v>6631</v>
      </c>
      <c r="C1215" t="s">
        <v>6632</v>
      </c>
      <c r="D1215" t="s">
        <v>1492</v>
      </c>
      <c r="E1215" t="s">
        <v>339</v>
      </c>
      <c r="F1215" t="s">
        <v>6633</v>
      </c>
      <c r="G1215" t="s">
        <v>6634</v>
      </c>
      <c r="H1215" t="s">
        <v>1495</v>
      </c>
      <c r="I1215" s="23">
        <v>35.008800000000001</v>
      </c>
      <c r="J1215" s="23">
        <v>-106.8762</v>
      </c>
      <c r="K1215">
        <v>562212</v>
      </c>
      <c r="L1215" t="s">
        <v>355</v>
      </c>
      <c r="M1215" t="s">
        <v>307</v>
      </c>
      <c r="N1215" s="49">
        <v>198394.65</v>
      </c>
      <c r="O1215" s="49">
        <v>203360.35</v>
      </c>
      <c r="P1215" s="49">
        <v>190129.55</v>
      </c>
      <c r="Q1215" s="49">
        <v>186813.85</v>
      </c>
      <c r="R1215" s="49">
        <v>203133.2</v>
      </c>
      <c r="S1215" s="49">
        <v>199172.3</v>
      </c>
      <c r="T1215" s="49">
        <v>193669.55</v>
      </c>
      <c r="U1215" s="49">
        <v>158233.85</v>
      </c>
      <c r="V1215" s="49">
        <v>26590.35</v>
      </c>
    </row>
    <row r="1216" spans="1:22" x14ac:dyDescent="0.3">
      <c r="A1216">
        <v>1006082</v>
      </c>
      <c r="B1216" t="s">
        <v>6635</v>
      </c>
      <c r="C1216" t="s">
        <v>6636</v>
      </c>
      <c r="D1216" t="s">
        <v>6637</v>
      </c>
      <c r="E1216" t="s">
        <v>454</v>
      </c>
      <c r="F1216" t="s">
        <v>6638</v>
      </c>
      <c r="G1216" t="s">
        <v>6639</v>
      </c>
      <c r="H1216" t="s">
        <v>6640</v>
      </c>
      <c r="I1216" s="23">
        <v>46.756630000000001</v>
      </c>
      <c r="J1216" s="23">
        <v>-88.456085999999999</v>
      </c>
      <c r="K1216">
        <v>327993</v>
      </c>
      <c r="L1216" t="s">
        <v>28</v>
      </c>
      <c r="M1216" t="s">
        <v>376</v>
      </c>
      <c r="N1216" s="49">
        <v>31748.98</v>
      </c>
      <c r="O1216" s="49">
        <v>30541.284</v>
      </c>
      <c r="P1216" s="49">
        <v>27989.144</v>
      </c>
      <c r="Q1216" s="49">
        <v>25304.704000000002</v>
      </c>
      <c r="R1216" s="49">
        <v>25416.9</v>
      </c>
      <c r="S1216" s="49">
        <v>26119.4</v>
      </c>
      <c r="T1216" s="49">
        <v>29663.635999999999</v>
      </c>
      <c r="U1216" s="49">
        <v>28851.89</v>
      </c>
      <c r="V1216" s="49">
        <v>30069.835999999999</v>
      </c>
    </row>
    <row r="1217" spans="1:22" x14ac:dyDescent="0.3">
      <c r="A1217">
        <v>1005745</v>
      </c>
      <c r="B1217" t="s">
        <v>6641</v>
      </c>
      <c r="C1217" t="s">
        <v>6642</v>
      </c>
      <c r="D1217" t="s">
        <v>3949</v>
      </c>
      <c r="E1217" t="s">
        <v>542</v>
      </c>
      <c r="F1217" t="s">
        <v>6643</v>
      </c>
      <c r="G1217" t="s">
        <v>6644</v>
      </c>
      <c r="H1217" t="s">
        <v>6645</v>
      </c>
      <c r="I1217" s="23">
        <v>39.142018999999998</v>
      </c>
      <c r="J1217" s="23">
        <v>-94.615314999999995</v>
      </c>
      <c r="K1217">
        <v>327993</v>
      </c>
      <c r="L1217" t="s">
        <v>375</v>
      </c>
      <c r="M1217" t="s">
        <v>376</v>
      </c>
      <c r="N1217" s="49">
        <v>104677.772</v>
      </c>
      <c r="O1217" s="49">
        <v>55635.112000000001</v>
      </c>
      <c r="P1217" s="49">
        <v>49496.116000000002</v>
      </c>
      <c r="Q1217" s="49">
        <v>87738.592000000004</v>
      </c>
      <c r="R1217" s="49">
        <v>71188.191999999995</v>
      </c>
      <c r="S1217" s="49">
        <v>62002.36</v>
      </c>
      <c r="T1217" s="49">
        <v>61027.608</v>
      </c>
      <c r="U1217" s="49">
        <v>58510.66</v>
      </c>
      <c r="V1217" s="49">
        <v>83556.528000000006</v>
      </c>
    </row>
    <row r="1218" spans="1:22" x14ac:dyDescent="0.3">
      <c r="A1218">
        <v>1007055</v>
      </c>
      <c r="B1218" t="s">
        <v>6646</v>
      </c>
      <c r="C1218" t="s">
        <v>6647</v>
      </c>
      <c r="D1218" t="s">
        <v>6648</v>
      </c>
      <c r="E1218" t="s">
        <v>323</v>
      </c>
      <c r="F1218" t="s">
        <v>6649</v>
      </c>
      <c r="G1218" t="s">
        <v>6650</v>
      </c>
      <c r="H1218" t="s">
        <v>3354</v>
      </c>
      <c r="I1218" s="23">
        <v>37.093176</v>
      </c>
      <c r="J1218" s="23">
        <v>-120.225005</v>
      </c>
      <c r="K1218">
        <v>327993</v>
      </c>
      <c r="L1218" t="s">
        <v>375</v>
      </c>
      <c r="M1218" t="s">
        <v>376</v>
      </c>
      <c r="N1218" s="49">
        <v>58736.703999999998</v>
      </c>
      <c r="O1218" s="49">
        <v>7542</v>
      </c>
      <c r="P1218" s="49">
        <v>6566.4</v>
      </c>
      <c r="Q1218" s="49">
        <v>7102.0379999999996</v>
      </c>
      <c r="R1218" s="49">
        <v>49411.08</v>
      </c>
      <c r="S1218" s="49">
        <v>6430.848</v>
      </c>
      <c r="T1218" s="49">
        <v>49093.5</v>
      </c>
      <c r="U1218" s="49">
        <v>39501.516000000003</v>
      </c>
      <c r="V1218" s="49">
        <v>42300.008000000002</v>
      </c>
    </row>
    <row r="1219" spans="1:22" x14ac:dyDescent="0.3">
      <c r="A1219">
        <v>1005772</v>
      </c>
      <c r="B1219" t="s">
        <v>6651</v>
      </c>
      <c r="C1219" t="s">
        <v>6652</v>
      </c>
      <c r="D1219" t="s">
        <v>6653</v>
      </c>
      <c r="E1219" t="s">
        <v>1248</v>
      </c>
      <c r="F1219" t="s">
        <v>6654</v>
      </c>
      <c r="G1219" t="s">
        <v>6655</v>
      </c>
      <c r="H1219" t="s">
        <v>2144</v>
      </c>
      <c r="I1219" s="23">
        <v>39.815342999999999</v>
      </c>
      <c r="J1219" s="23">
        <v>-80.811160000000001</v>
      </c>
      <c r="K1219">
        <v>327420</v>
      </c>
      <c r="L1219" t="s">
        <v>28</v>
      </c>
      <c r="M1219" t="s">
        <v>376</v>
      </c>
      <c r="N1219" s="49">
        <v>67798.543999999994</v>
      </c>
      <c r="O1219" s="49">
        <v>59847.124000000003</v>
      </c>
      <c r="P1219" s="49">
        <v>62340.616000000002</v>
      </c>
      <c r="Q1219" s="49">
        <v>59711.775999999998</v>
      </c>
      <c r="R1219" s="49">
        <v>53499.847999999998</v>
      </c>
      <c r="S1219" s="49">
        <v>61863.618000000002</v>
      </c>
      <c r="T1219" s="49">
        <v>57416.383999999998</v>
      </c>
      <c r="U1219" s="49">
        <v>67139.047999999995</v>
      </c>
      <c r="V1219" s="49">
        <v>66041.952000000005</v>
      </c>
    </row>
    <row r="1220" spans="1:22" x14ac:dyDescent="0.3">
      <c r="A1220">
        <v>1006202</v>
      </c>
      <c r="B1220" t="s">
        <v>6656</v>
      </c>
      <c r="C1220" t="s">
        <v>6657</v>
      </c>
      <c r="D1220" t="s">
        <v>6658</v>
      </c>
      <c r="E1220" t="s">
        <v>311</v>
      </c>
      <c r="F1220" t="s">
        <v>6659</v>
      </c>
      <c r="G1220" t="s">
        <v>6660</v>
      </c>
      <c r="H1220" t="s">
        <v>877</v>
      </c>
      <c r="I1220" s="23">
        <v>38.717930000000003</v>
      </c>
      <c r="J1220" s="23">
        <v>-85.092050999999998</v>
      </c>
      <c r="K1220">
        <v>327420</v>
      </c>
      <c r="L1220" t="s">
        <v>28</v>
      </c>
      <c r="M1220" t="s">
        <v>376</v>
      </c>
      <c r="N1220" s="49">
        <v>64834.555999999997</v>
      </c>
      <c r="O1220" s="49">
        <v>54374.495999999999</v>
      </c>
      <c r="P1220" s="49">
        <v>55072.792000000001</v>
      </c>
      <c r="Q1220" s="49">
        <v>52724.451999999997</v>
      </c>
      <c r="R1220" s="49">
        <v>47428.171999999999</v>
      </c>
      <c r="S1220" s="49">
        <v>50166.76</v>
      </c>
      <c r="T1220" s="49">
        <v>48299.067999999999</v>
      </c>
      <c r="U1220" s="49">
        <v>54081.196000000004</v>
      </c>
      <c r="V1220" s="49">
        <v>51256.455999999998</v>
      </c>
    </row>
    <row r="1221" spans="1:22" x14ac:dyDescent="0.3">
      <c r="A1221">
        <v>1006572</v>
      </c>
      <c r="B1221" t="s">
        <v>6661</v>
      </c>
      <c r="C1221" t="s">
        <v>6662</v>
      </c>
      <c r="D1221" t="s">
        <v>2240</v>
      </c>
      <c r="E1221" t="s">
        <v>946</v>
      </c>
      <c r="F1221" t="s">
        <v>2241</v>
      </c>
      <c r="G1221" t="s">
        <v>6663</v>
      </c>
      <c r="H1221" t="s">
        <v>2243</v>
      </c>
      <c r="I1221" s="23">
        <v>47.547908999999997</v>
      </c>
      <c r="J1221" s="23">
        <v>-122.337341</v>
      </c>
      <c r="K1221">
        <v>327420</v>
      </c>
      <c r="L1221" t="s">
        <v>28</v>
      </c>
      <c r="M1221" t="s">
        <v>376</v>
      </c>
      <c r="N1221" s="49">
        <v>49332.964</v>
      </c>
      <c r="O1221" s="49">
        <v>51104.008000000002</v>
      </c>
      <c r="P1221" s="49">
        <v>50452.26</v>
      </c>
      <c r="Q1221" s="49">
        <v>47947.72</v>
      </c>
      <c r="R1221" s="49">
        <v>38140.756000000001</v>
      </c>
      <c r="S1221" s="49">
        <v>36299.464</v>
      </c>
      <c r="T1221" s="49">
        <v>35461.815999999999</v>
      </c>
      <c r="U1221" s="49">
        <v>35650.216</v>
      </c>
      <c r="V1221" s="49">
        <v>32783.976000000002</v>
      </c>
    </row>
    <row r="1222" spans="1:22" x14ac:dyDescent="0.3">
      <c r="A1222">
        <v>1003902</v>
      </c>
      <c r="B1222" t="s">
        <v>6664</v>
      </c>
      <c r="C1222" t="s">
        <v>6665</v>
      </c>
      <c r="D1222" t="s">
        <v>1967</v>
      </c>
      <c r="E1222" t="s">
        <v>1487</v>
      </c>
      <c r="F1222" t="s">
        <v>6666</v>
      </c>
      <c r="G1222" t="s">
        <v>6667</v>
      </c>
      <c r="H1222" t="s">
        <v>6668</v>
      </c>
      <c r="I1222" s="23">
        <v>38.232627000000001</v>
      </c>
      <c r="J1222" s="23">
        <v>-104.607257</v>
      </c>
      <c r="K1222">
        <v>331110</v>
      </c>
      <c r="L1222" t="s">
        <v>1105</v>
      </c>
      <c r="M1222" t="s">
        <v>1106</v>
      </c>
      <c r="N1222" s="49">
        <v>305674</v>
      </c>
      <c r="O1222" s="49">
        <v>342437.99</v>
      </c>
      <c r="P1222" s="49">
        <v>289926.75799999997</v>
      </c>
      <c r="Q1222" s="49">
        <v>249971.68799999999</v>
      </c>
      <c r="R1222" s="49">
        <v>302345.32799999998</v>
      </c>
      <c r="S1222" s="49">
        <v>313284.21399999998</v>
      </c>
      <c r="T1222" s="49">
        <v>321829.26</v>
      </c>
      <c r="U1222" s="49">
        <v>347443.26</v>
      </c>
      <c r="V1222" s="49">
        <v>318518.59999999998</v>
      </c>
    </row>
    <row r="1223" spans="1:22" x14ac:dyDescent="0.3">
      <c r="A1223">
        <v>1002301</v>
      </c>
      <c r="B1223" t="s">
        <v>6669</v>
      </c>
      <c r="C1223" t="s">
        <v>6670</v>
      </c>
      <c r="D1223" t="s">
        <v>6671</v>
      </c>
      <c r="E1223" t="s">
        <v>583</v>
      </c>
      <c r="F1223" t="s">
        <v>6672</v>
      </c>
      <c r="G1223" t="s">
        <v>6673</v>
      </c>
      <c r="H1223" t="s">
        <v>993</v>
      </c>
      <c r="I1223" s="23">
        <v>30.098562999999999</v>
      </c>
      <c r="J1223" s="23">
        <v>-90.95599</v>
      </c>
      <c r="K1223">
        <v>325311</v>
      </c>
      <c r="L1223" t="s">
        <v>6674</v>
      </c>
      <c r="M1223" t="s">
        <v>530</v>
      </c>
      <c r="N1223" s="49">
        <v>10005456.448000001</v>
      </c>
      <c r="O1223" s="49">
        <v>8685862.0079999994</v>
      </c>
      <c r="P1223" s="49">
        <v>8730636.1559999995</v>
      </c>
      <c r="Q1223" s="49">
        <v>7829243.0080000004</v>
      </c>
      <c r="R1223" s="49">
        <v>7985546.1359999999</v>
      </c>
      <c r="S1223" s="49">
        <v>6716321.0319999997</v>
      </c>
      <c r="T1223" s="49">
        <v>6921307.324</v>
      </c>
      <c r="U1223" s="49">
        <v>6854461.6040000003</v>
      </c>
      <c r="V1223" s="49">
        <v>6438066.7079999996</v>
      </c>
    </row>
    <row r="1224" spans="1:22" x14ac:dyDescent="0.3">
      <c r="A1224">
        <v>1004183</v>
      </c>
      <c r="B1224" t="s">
        <v>6675</v>
      </c>
      <c r="C1224" t="s">
        <v>6676</v>
      </c>
      <c r="D1224" t="s">
        <v>6677</v>
      </c>
      <c r="E1224" t="s">
        <v>1781</v>
      </c>
      <c r="F1224" t="s">
        <v>6678</v>
      </c>
      <c r="G1224" t="s">
        <v>6679</v>
      </c>
      <c r="H1224" t="s">
        <v>6680</v>
      </c>
      <c r="I1224" s="23">
        <v>32.904606000000001</v>
      </c>
      <c r="J1224" s="23">
        <v>-90.383152999999993</v>
      </c>
      <c r="K1224">
        <v>325311</v>
      </c>
      <c r="L1224" t="s">
        <v>6674</v>
      </c>
      <c r="M1224" t="s">
        <v>530</v>
      </c>
      <c r="N1224" s="49">
        <v>2393122.966</v>
      </c>
      <c r="O1224" s="49">
        <v>2124412.9819999998</v>
      </c>
      <c r="P1224" s="49">
        <v>2445427.75</v>
      </c>
      <c r="Q1224" s="49">
        <v>2183152.196</v>
      </c>
      <c r="R1224" s="49">
        <v>2348322.162</v>
      </c>
      <c r="S1224" s="49">
        <v>2162953.7000000002</v>
      </c>
      <c r="T1224" s="49">
        <v>2104833.986</v>
      </c>
      <c r="U1224" s="49">
        <v>2120815.352</v>
      </c>
      <c r="V1224" s="49">
        <v>2227131.9240000001</v>
      </c>
    </row>
    <row r="1225" spans="1:22" x14ac:dyDescent="0.3">
      <c r="A1225">
        <v>1006005</v>
      </c>
      <c r="B1225" t="s">
        <v>6681</v>
      </c>
      <c r="C1225" t="s">
        <v>6682</v>
      </c>
      <c r="D1225" t="s">
        <v>6683</v>
      </c>
      <c r="E1225" t="s">
        <v>569</v>
      </c>
      <c r="F1225" t="s">
        <v>2530</v>
      </c>
      <c r="G1225" t="s">
        <v>6684</v>
      </c>
      <c r="H1225" t="s">
        <v>2532</v>
      </c>
      <c r="I1225" s="23">
        <v>42.327860000000001</v>
      </c>
      <c r="J1225" s="23">
        <v>-96.364890000000003</v>
      </c>
      <c r="K1225">
        <v>325311</v>
      </c>
      <c r="L1225" t="s">
        <v>6685</v>
      </c>
      <c r="M1225" t="s">
        <v>804</v>
      </c>
      <c r="N1225" s="49">
        <v>3004988.0460000001</v>
      </c>
      <c r="O1225" s="49">
        <v>3027856.0759999999</v>
      </c>
      <c r="P1225" s="49">
        <v>2786006.2140000002</v>
      </c>
      <c r="Q1225" s="49">
        <v>1271968.8259999999</v>
      </c>
      <c r="R1225" s="49">
        <v>1230731.2520000001</v>
      </c>
      <c r="S1225" s="49">
        <v>1259842.656</v>
      </c>
      <c r="T1225" s="49">
        <v>1346242.8759999999</v>
      </c>
      <c r="U1225" s="49">
        <v>1320028.1240000001</v>
      </c>
      <c r="V1225" s="49">
        <v>1376566.2120000001</v>
      </c>
    </row>
    <row r="1226" spans="1:22" x14ac:dyDescent="0.3">
      <c r="A1226">
        <v>1002100</v>
      </c>
      <c r="B1226" t="s">
        <v>6686</v>
      </c>
      <c r="C1226" t="s">
        <v>6687</v>
      </c>
      <c r="D1226" t="s">
        <v>6688</v>
      </c>
      <c r="E1226" t="s">
        <v>793</v>
      </c>
      <c r="F1226" t="s">
        <v>6689</v>
      </c>
      <c r="G1226" t="s">
        <v>6690</v>
      </c>
      <c r="H1226" t="s">
        <v>877</v>
      </c>
      <c r="I1226" s="23">
        <v>36.762300000000003</v>
      </c>
      <c r="J1226" s="23">
        <v>-80.751599999999996</v>
      </c>
      <c r="K1226">
        <v>562212</v>
      </c>
      <c r="L1226" t="s">
        <v>355</v>
      </c>
      <c r="M1226" t="s">
        <v>307</v>
      </c>
      <c r="N1226" s="49">
        <v>37692.050000000003</v>
      </c>
      <c r="O1226" s="49">
        <v>37145.550000000003</v>
      </c>
      <c r="P1226" s="49">
        <v>36796.199999999997</v>
      </c>
      <c r="Q1226" s="49">
        <v>36413.050000000003</v>
      </c>
      <c r="R1226" s="49">
        <v>36126.75</v>
      </c>
      <c r="S1226" s="49">
        <v>35896.6</v>
      </c>
      <c r="T1226" s="49">
        <v>35592.199999999997</v>
      </c>
      <c r="U1226" s="49">
        <v>42231</v>
      </c>
      <c r="V1226" s="49">
        <v>41811.550000000003</v>
      </c>
    </row>
    <row r="1227" spans="1:22" x14ac:dyDescent="0.3">
      <c r="A1227">
        <v>1002996</v>
      </c>
      <c r="B1227" t="s">
        <v>6691</v>
      </c>
      <c r="C1227" t="s">
        <v>6692</v>
      </c>
      <c r="D1227" t="s">
        <v>4630</v>
      </c>
      <c r="E1227" t="s">
        <v>491</v>
      </c>
      <c r="F1227" t="s">
        <v>4631</v>
      </c>
      <c r="G1227" t="s">
        <v>6693</v>
      </c>
      <c r="H1227" t="s">
        <v>1865</v>
      </c>
      <c r="I1227" s="23">
        <v>39.693750000000001</v>
      </c>
      <c r="J1227" s="23">
        <v>-85.721221999999997</v>
      </c>
      <c r="K1227">
        <v>562212</v>
      </c>
      <c r="L1227" t="s">
        <v>355</v>
      </c>
      <c r="M1227" t="s">
        <v>307</v>
      </c>
      <c r="N1227" s="49">
        <v>247900.93799999999</v>
      </c>
      <c r="O1227" s="49">
        <v>239308.24</v>
      </c>
      <c r="P1227" s="49">
        <v>231999.79</v>
      </c>
      <c r="Q1227" s="49">
        <v>217728.79</v>
      </c>
      <c r="R1227" s="49">
        <v>200161.54199999999</v>
      </c>
      <c r="S1227" s="49">
        <v>190726.64</v>
      </c>
      <c r="T1227" s="49">
        <v>181678.44200000001</v>
      </c>
      <c r="U1227" s="49">
        <v>173437.54399999999</v>
      </c>
      <c r="V1227" s="49">
        <v>165144.09400000001</v>
      </c>
    </row>
    <row r="1228" spans="1:22" x14ac:dyDescent="0.3">
      <c r="A1228">
        <v>1002851</v>
      </c>
      <c r="B1228" t="s">
        <v>6694</v>
      </c>
      <c r="C1228" t="s">
        <v>6695</v>
      </c>
      <c r="D1228" t="s">
        <v>346</v>
      </c>
      <c r="E1228" t="s">
        <v>339</v>
      </c>
      <c r="F1228" t="s">
        <v>347</v>
      </c>
      <c r="H1228" t="s">
        <v>359</v>
      </c>
      <c r="I1228" s="23">
        <v>36.6907</v>
      </c>
      <c r="J1228" s="23">
        <v>-107.97839999999999</v>
      </c>
      <c r="K1228">
        <v>213112</v>
      </c>
      <c r="L1228" t="s">
        <v>28</v>
      </c>
      <c r="M1228" t="s">
        <v>102</v>
      </c>
      <c r="R1228" s="49">
        <v>20736.072</v>
      </c>
      <c r="S1228" s="49">
        <v>19303.727999999999</v>
      </c>
      <c r="T1228" s="49">
        <v>24651.599999999999</v>
      </c>
      <c r="U1228" s="49">
        <v>24508.9</v>
      </c>
      <c r="V1228" s="49">
        <v>28632.6</v>
      </c>
    </row>
    <row r="1229" spans="1:22" x14ac:dyDescent="0.3">
      <c r="A1229">
        <v>1003509</v>
      </c>
      <c r="B1229" t="s">
        <v>6696</v>
      </c>
      <c r="C1229" t="s">
        <v>6697</v>
      </c>
      <c r="D1229" t="s">
        <v>6698</v>
      </c>
      <c r="E1229" t="s">
        <v>351</v>
      </c>
      <c r="F1229" t="s">
        <v>3028</v>
      </c>
      <c r="G1229" t="s">
        <v>6699</v>
      </c>
      <c r="H1229" t="s">
        <v>900</v>
      </c>
      <c r="I1229" s="23">
        <v>38.753635000000003</v>
      </c>
      <c r="J1229" s="23">
        <v>-90.158264000000003</v>
      </c>
      <c r="K1229">
        <v>562212</v>
      </c>
      <c r="L1229" t="s">
        <v>51</v>
      </c>
      <c r="M1229" t="s">
        <v>307</v>
      </c>
      <c r="N1229" s="49">
        <v>3937.75</v>
      </c>
      <c r="O1229" s="49">
        <v>3339.25</v>
      </c>
      <c r="P1229" s="49">
        <v>1976.5</v>
      </c>
      <c r="Q1229" s="49">
        <v>1308.25</v>
      </c>
      <c r="R1229" s="49">
        <v>4048.25</v>
      </c>
      <c r="S1229" s="49">
        <v>5064.5</v>
      </c>
      <c r="T1229" s="49">
        <v>5824.25</v>
      </c>
      <c r="U1229" s="49">
        <v>8160.6868999999997</v>
      </c>
      <c r="V1229" s="49">
        <v>13925</v>
      </c>
    </row>
    <row r="1230" spans="1:22" x14ac:dyDescent="0.3">
      <c r="A1230">
        <v>1002759</v>
      </c>
      <c r="B1230" t="s">
        <v>3781</v>
      </c>
      <c r="C1230" t="s">
        <v>6700</v>
      </c>
      <c r="D1230" t="s">
        <v>3783</v>
      </c>
      <c r="E1230" t="s">
        <v>323</v>
      </c>
      <c r="F1230" t="s">
        <v>2871</v>
      </c>
      <c r="G1230" t="s">
        <v>3784</v>
      </c>
      <c r="H1230" t="s">
        <v>2179</v>
      </c>
      <c r="I1230" s="23">
        <v>35.44735</v>
      </c>
      <c r="J1230" s="23">
        <v>-119.08651999999999</v>
      </c>
      <c r="K1230">
        <v>221112</v>
      </c>
      <c r="L1230" t="s">
        <v>28</v>
      </c>
      <c r="M1230" t="s">
        <v>336</v>
      </c>
      <c r="N1230" s="49">
        <v>5026.1319999999996</v>
      </c>
      <c r="O1230" s="49">
        <v>7731.02</v>
      </c>
      <c r="P1230" s="49">
        <v>10422.26</v>
      </c>
      <c r="Q1230" s="49">
        <v>1729.5440000000001</v>
      </c>
      <c r="R1230" s="49">
        <v>30010.736000000001</v>
      </c>
      <c r="S1230" s="49">
        <v>73618.971999999994</v>
      </c>
      <c r="T1230" s="49">
        <v>71082.432000000001</v>
      </c>
      <c r="U1230" s="49">
        <v>102542.764</v>
      </c>
      <c r="V1230" s="49">
        <v>176395.34</v>
      </c>
    </row>
    <row r="1231" spans="1:22" x14ac:dyDescent="0.3">
      <c r="A1231">
        <v>1007625</v>
      </c>
      <c r="B1231" t="s">
        <v>6701</v>
      </c>
      <c r="C1231" t="s">
        <v>6702</v>
      </c>
      <c r="D1231" t="s">
        <v>6703</v>
      </c>
      <c r="E1231" t="s">
        <v>583</v>
      </c>
      <c r="F1231" t="s">
        <v>6704</v>
      </c>
      <c r="G1231" t="s">
        <v>6705</v>
      </c>
      <c r="H1231" t="s">
        <v>1507</v>
      </c>
      <c r="I1231" s="23">
        <v>29.936411</v>
      </c>
      <c r="J1231" s="23">
        <v>-89.972954000000001</v>
      </c>
      <c r="K1231">
        <v>324110</v>
      </c>
      <c r="L1231" t="s">
        <v>1344</v>
      </c>
      <c r="M1231" t="s">
        <v>1345</v>
      </c>
      <c r="N1231" s="49">
        <v>1601075.1259999999</v>
      </c>
      <c r="O1231" s="49">
        <v>1653272.4920000001</v>
      </c>
      <c r="P1231" s="49">
        <v>1613607.902</v>
      </c>
      <c r="Q1231" s="49">
        <v>1624283.0419999999</v>
      </c>
      <c r="R1231" s="49">
        <v>1610679.166</v>
      </c>
      <c r="S1231" s="49">
        <v>1543348.122</v>
      </c>
      <c r="T1231" s="49">
        <v>1473867.2180000001</v>
      </c>
      <c r="U1231" s="49">
        <v>1582620.4380000001</v>
      </c>
      <c r="V1231" s="49">
        <v>1458248.0719999999</v>
      </c>
    </row>
    <row r="1232" spans="1:22" x14ac:dyDescent="0.3">
      <c r="A1232">
        <v>1000217</v>
      </c>
      <c r="B1232" t="s">
        <v>6706</v>
      </c>
      <c r="C1232" t="s">
        <v>6707</v>
      </c>
      <c r="D1232" t="s">
        <v>6708</v>
      </c>
      <c r="E1232" t="s">
        <v>1781</v>
      </c>
      <c r="F1232" t="s">
        <v>6709</v>
      </c>
      <c r="G1232" t="s">
        <v>6710</v>
      </c>
      <c r="H1232" t="s">
        <v>2068</v>
      </c>
      <c r="I1232" s="23">
        <v>32.226345999999999</v>
      </c>
      <c r="J1232" s="23">
        <v>-89.372269000000003</v>
      </c>
      <c r="K1232">
        <v>562212</v>
      </c>
      <c r="L1232" t="s">
        <v>51</v>
      </c>
      <c r="M1232" t="s">
        <v>307</v>
      </c>
      <c r="N1232" s="49">
        <v>51057.25</v>
      </c>
      <c r="O1232" s="49">
        <v>45958.25</v>
      </c>
      <c r="P1232" s="49">
        <v>19637.5</v>
      </c>
      <c r="Q1232" s="49">
        <v>21423.75</v>
      </c>
      <c r="R1232" s="49">
        <v>20709.75</v>
      </c>
      <c r="S1232" s="49">
        <v>19347.75</v>
      </c>
      <c r="T1232" s="49">
        <v>25593.25</v>
      </c>
      <c r="U1232" s="49">
        <v>44056.698750000003</v>
      </c>
      <c r="V1232" s="49">
        <v>41650</v>
      </c>
    </row>
    <row r="1233" spans="1:22" x14ac:dyDescent="0.3">
      <c r="A1233">
        <v>1002859</v>
      </c>
      <c r="B1233" t="s">
        <v>6711</v>
      </c>
      <c r="C1233" t="s">
        <v>6712</v>
      </c>
      <c r="D1233" t="s">
        <v>6713</v>
      </c>
      <c r="E1233" t="s">
        <v>303</v>
      </c>
      <c r="F1233" t="s">
        <v>6714</v>
      </c>
      <c r="G1233" t="s">
        <v>6715</v>
      </c>
      <c r="H1233" t="s">
        <v>483</v>
      </c>
      <c r="I1233" s="23">
        <v>29.8308</v>
      </c>
      <c r="J1233" s="23">
        <v>-95.116399999999999</v>
      </c>
      <c r="K1233">
        <v>325110</v>
      </c>
      <c r="L1233" t="s">
        <v>6716</v>
      </c>
      <c r="M1233" t="s">
        <v>6717</v>
      </c>
      <c r="N1233" s="49">
        <v>2042675.7660000001</v>
      </c>
      <c r="O1233" s="49">
        <v>1929213.2379999999</v>
      </c>
      <c r="P1233" s="49">
        <v>1986893.672</v>
      </c>
      <c r="Q1233" s="49">
        <v>2204921.7919999999</v>
      </c>
      <c r="R1233" s="49">
        <v>2144938.068</v>
      </c>
      <c r="S1233" s="49">
        <v>2019905.9280000001</v>
      </c>
      <c r="T1233" s="49">
        <v>2015860.824</v>
      </c>
      <c r="U1233" s="49">
        <v>1442708.8959999999</v>
      </c>
      <c r="V1233" s="49">
        <v>1622556.2720000001</v>
      </c>
    </row>
    <row r="1234" spans="1:22" x14ac:dyDescent="0.3">
      <c r="A1234">
        <v>1000394</v>
      </c>
      <c r="B1234" t="s">
        <v>6718</v>
      </c>
      <c r="C1234" t="s">
        <v>6719</v>
      </c>
      <c r="D1234" t="s">
        <v>6720</v>
      </c>
      <c r="E1234" t="s">
        <v>793</v>
      </c>
      <c r="F1234" t="s">
        <v>6721</v>
      </c>
      <c r="G1234" t="s">
        <v>6722</v>
      </c>
      <c r="H1234" t="s">
        <v>6723</v>
      </c>
      <c r="I1234" s="23">
        <v>37.179254</v>
      </c>
      <c r="J1234" s="23">
        <v>-77.447486999999995</v>
      </c>
      <c r="K1234">
        <v>331110</v>
      </c>
      <c r="L1234" t="s">
        <v>537</v>
      </c>
      <c r="M1234" t="s">
        <v>538</v>
      </c>
      <c r="N1234" s="49">
        <v>103783.224</v>
      </c>
      <c r="O1234" s="49">
        <v>63300.616000000002</v>
      </c>
      <c r="P1234" s="49">
        <v>89295.707999999999</v>
      </c>
      <c r="Q1234" s="49">
        <v>80465.284</v>
      </c>
      <c r="R1234" s="49">
        <v>86465.115999999995</v>
      </c>
      <c r="S1234" s="49">
        <v>87909.707999999999</v>
      </c>
      <c r="T1234" s="49">
        <v>99081.766000000003</v>
      </c>
      <c r="U1234" s="49">
        <v>99706.72</v>
      </c>
      <c r="V1234" s="49">
        <v>99422.02</v>
      </c>
    </row>
    <row r="1235" spans="1:22" x14ac:dyDescent="0.3">
      <c r="A1235">
        <v>1005344</v>
      </c>
      <c r="B1235" t="s">
        <v>6724</v>
      </c>
      <c r="C1235" t="s">
        <v>6725</v>
      </c>
      <c r="D1235" t="s">
        <v>2217</v>
      </c>
      <c r="E1235" t="s">
        <v>303</v>
      </c>
      <c r="F1235" t="s">
        <v>2218</v>
      </c>
      <c r="G1235" t="s">
        <v>6726</v>
      </c>
      <c r="H1235" t="s">
        <v>2220</v>
      </c>
      <c r="I1235" s="23">
        <v>32.458249000000002</v>
      </c>
      <c r="J1235" s="23">
        <v>-97.036607000000004</v>
      </c>
      <c r="K1235">
        <v>331110</v>
      </c>
      <c r="L1235" t="s">
        <v>537</v>
      </c>
      <c r="M1235" t="s">
        <v>538</v>
      </c>
      <c r="N1235" s="49">
        <v>261478.04</v>
      </c>
      <c r="O1235" s="49">
        <v>247221.04800000001</v>
      </c>
      <c r="P1235" s="49">
        <v>211706.856</v>
      </c>
      <c r="Q1235" s="49">
        <v>194681.3</v>
      </c>
      <c r="R1235" s="49">
        <v>220142.916</v>
      </c>
      <c r="S1235" s="49">
        <v>230974.10399999999</v>
      </c>
      <c r="T1235" s="49">
        <v>204088.924</v>
      </c>
      <c r="U1235" s="49">
        <v>232393.48</v>
      </c>
      <c r="V1235" s="49">
        <v>233199.092</v>
      </c>
    </row>
    <row r="1236" spans="1:22" x14ac:dyDescent="0.3">
      <c r="A1236">
        <v>1007714</v>
      </c>
      <c r="B1236" t="s">
        <v>6727</v>
      </c>
      <c r="C1236" t="s">
        <v>6728</v>
      </c>
      <c r="D1236" t="s">
        <v>6729</v>
      </c>
      <c r="E1236" t="s">
        <v>303</v>
      </c>
      <c r="F1236" t="s">
        <v>6730</v>
      </c>
      <c r="G1236" t="s">
        <v>6731</v>
      </c>
      <c r="H1236" t="s">
        <v>5525</v>
      </c>
      <c r="I1236" s="23">
        <v>32.36598</v>
      </c>
      <c r="J1236" s="23">
        <v>-95.110550000000003</v>
      </c>
      <c r="K1236">
        <v>211130</v>
      </c>
      <c r="L1236" t="s">
        <v>326</v>
      </c>
      <c r="M1236" t="s">
        <v>327</v>
      </c>
      <c r="N1236" s="49">
        <v>9986.3259999999991</v>
      </c>
      <c r="O1236" s="49">
        <v>9091.32</v>
      </c>
      <c r="P1236" s="49">
        <v>8950.1219999999994</v>
      </c>
      <c r="Q1236" s="49">
        <v>5390.5839999999998</v>
      </c>
      <c r="R1236" s="49">
        <v>7867.3239999999996</v>
      </c>
      <c r="S1236" s="49">
        <v>7062.7759999999998</v>
      </c>
      <c r="T1236" s="49">
        <v>7083.4279999999999</v>
      </c>
      <c r="U1236" s="49">
        <v>7878.5280000000002</v>
      </c>
      <c r="V1236" s="49">
        <v>5690.634</v>
      </c>
    </row>
    <row r="1237" spans="1:22" x14ac:dyDescent="0.3">
      <c r="A1237">
        <v>1005107</v>
      </c>
      <c r="B1237" t="s">
        <v>6732</v>
      </c>
      <c r="C1237" t="s">
        <v>6733</v>
      </c>
      <c r="D1237" t="s">
        <v>6734</v>
      </c>
      <c r="E1237" t="s">
        <v>556</v>
      </c>
      <c r="F1237" t="s">
        <v>6735</v>
      </c>
      <c r="G1237" t="s">
        <v>6736</v>
      </c>
      <c r="H1237" t="s">
        <v>6737</v>
      </c>
      <c r="I1237" s="23">
        <v>38.574800000000003</v>
      </c>
      <c r="J1237" s="23">
        <v>-76.884164999999996</v>
      </c>
      <c r="K1237">
        <v>562212</v>
      </c>
      <c r="L1237" t="s">
        <v>355</v>
      </c>
      <c r="M1237" t="s">
        <v>307</v>
      </c>
      <c r="N1237" s="49">
        <v>64892.85</v>
      </c>
      <c r="O1237" s="49">
        <v>81766.100000000006</v>
      </c>
      <c r="P1237" s="49">
        <v>77742.95</v>
      </c>
      <c r="Q1237" s="49">
        <v>73717.649999999994</v>
      </c>
      <c r="R1237" s="49">
        <v>69615.7</v>
      </c>
      <c r="S1237" s="49">
        <v>60081.45</v>
      </c>
      <c r="T1237" s="49">
        <v>57728.1</v>
      </c>
      <c r="U1237" s="49">
        <v>54507.65</v>
      </c>
      <c r="V1237" s="49">
        <v>50662.35</v>
      </c>
    </row>
    <row r="1238" spans="1:22" x14ac:dyDescent="0.3">
      <c r="A1238">
        <v>1004491</v>
      </c>
      <c r="B1238" t="s">
        <v>6738</v>
      </c>
      <c r="C1238" t="s">
        <v>6739</v>
      </c>
      <c r="D1238" t="s">
        <v>6740</v>
      </c>
      <c r="E1238" t="s">
        <v>303</v>
      </c>
      <c r="F1238" t="s">
        <v>6741</v>
      </c>
      <c r="G1238" t="s">
        <v>6742</v>
      </c>
      <c r="H1238" t="s">
        <v>3637</v>
      </c>
      <c r="I1238" s="23">
        <v>32.962749000000002</v>
      </c>
      <c r="J1238" s="23">
        <v>-96.534024000000002</v>
      </c>
      <c r="K1238">
        <v>562212</v>
      </c>
      <c r="L1238" t="s">
        <v>355</v>
      </c>
      <c r="M1238" t="s">
        <v>307</v>
      </c>
      <c r="N1238" s="49">
        <v>154582.6</v>
      </c>
      <c r="O1238" s="49">
        <v>164516.29800000001</v>
      </c>
      <c r="P1238" s="49">
        <v>96693</v>
      </c>
      <c r="Q1238" s="49">
        <v>190855.3</v>
      </c>
      <c r="R1238" s="49">
        <v>143036.54999999999</v>
      </c>
      <c r="S1238" s="49">
        <v>140498.70000000001</v>
      </c>
      <c r="T1238" s="49">
        <v>113698.5</v>
      </c>
      <c r="U1238" s="49">
        <v>51119</v>
      </c>
      <c r="V1238" s="49">
        <v>27675</v>
      </c>
    </row>
    <row r="1239" spans="1:22" x14ac:dyDescent="0.3">
      <c r="A1239">
        <v>1004099</v>
      </c>
      <c r="B1239" t="s">
        <v>6743</v>
      </c>
      <c r="C1239" t="s">
        <v>6744</v>
      </c>
      <c r="D1239" t="s">
        <v>6745</v>
      </c>
      <c r="E1239" t="s">
        <v>954</v>
      </c>
      <c r="F1239" t="s">
        <v>6746</v>
      </c>
      <c r="G1239" t="s">
        <v>6747</v>
      </c>
      <c r="H1239" t="s">
        <v>6748</v>
      </c>
      <c r="I1239" s="23">
        <v>32.821100000000001</v>
      </c>
      <c r="J1239" s="23">
        <v>-80.108900000000006</v>
      </c>
      <c r="K1239">
        <v>562212</v>
      </c>
      <c r="L1239" t="s">
        <v>51</v>
      </c>
      <c r="M1239" t="s">
        <v>307</v>
      </c>
      <c r="N1239" s="49">
        <v>125800.5</v>
      </c>
      <c r="O1239" s="49">
        <v>123284.25</v>
      </c>
      <c r="P1239" s="49">
        <v>120814</v>
      </c>
      <c r="Q1239" s="49">
        <v>118411</v>
      </c>
      <c r="R1239" s="49">
        <v>116718.5</v>
      </c>
      <c r="S1239" s="49">
        <v>114830.25</v>
      </c>
      <c r="T1239" s="49">
        <v>112699</v>
      </c>
      <c r="U1239" s="49">
        <v>110608.75</v>
      </c>
      <c r="V1239" s="49">
        <v>110000</v>
      </c>
    </row>
    <row r="1240" spans="1:22" x14ac:dyDescent="0.3">
      <c r="A1240">
        <v>1001909</v>
      </c>
      <c r="B1240" t="s">
        <v>6749</v>
      </c>
      <c r="C1240" t="s">
        <v>6750</v>
      </c>
      <c r="D1240" t="s">
        <v>6751</v>
      </c>
      <c r="E1240" t="s">
        <v>468</v>
      </c>
      <c r="F1240" t="s">
        <v>6752</v>
      </c>
      <c r="G1240" t="s">
        <v>6753</v>
      </c>
      <c r="H1240" t="s">
        <v>6754</v>
      </c>
      <c r="I1240" s="23">
        <v>26.795556000000001</v>
      </c>
      <c r="J1240" s="23">
        <v>-81.960555999999997</v>
      </c>
      <c r="K1240">
        <v>562212</v>
      </c>
      <c r="L1240" t="s">
        <v>355</v>
      </c>
      <c r="M1240" t="s">
        <v>307</v>
      </c>
      <c r="N1240" s="49">
        <v>114177.33199999999</v>
      </c>
      <c r="O1240" s="49">
        <v>104141.74400000001</v>
      </c>
      <c r="P1240" s="49">
        <v>105748.12</v>
      </c>
      <c r="Q1240" s="49">
        <v>113508.79399999999</v>
      </c>
      <c r="R1240" s="49">
        <v>219542.65599999999</v>
      </c>
      <c r="S1240" s="49">
        <v>222837.65599999999</v>
      </c>
      <c r="T1240" s="49">
        <v>356341.09</v>
      </c>
      <c r="U1240" s="49">
        <v>410993.94799999997</v>
      </c>
      <c r="V1240" s="49">
        <v>409094.37199999997</v>
      </c>
    </row>
    <row r="1241" spans="1:22" x14ac:dyDescent="0.3">
      <c r="A1241">
        <v>1004911</v>
      </c>
      <c r="B1241" t="s">
        <v>6755</v>
      </c>
      <c r="C1241" t="s">
        <v>6756</v>
      </c>
      <c r="D1241" t="s">
        <v>6757</v>
      </c>
      <c r="E1241" t="s">
        <v>441</v>
      </c>
      <c r="F1241" t="s">
        <v>6758</v>
      </c>
      <c r="G1241" t="s">
        <v>6759</v>
      </c>
      <c r="H1241" t="s">
        <v>6760</v>
      </c>
      <c r="I1241" s="23">
        <v>35.224322999999998</v>
      </c>
      <c r="J1241" s="23">
        <v>-80.861806000000001</v>
      </c>
      <c r="K1241">
        <v>331511</v>
      </c>
      <c r="L1241" t="s">
        <v>28</v>
      </c>
      <c r="M1241" t="s">
        <v>538</v>
      </c>
      <c r="N1241" s="49">
        <v>51051.34</v>
      </c>
      <c r="O1241" s="49">
        <v>54523.387999999999</v>
      </c>
      <c r="P1241" s="49">
        <v>46063.406000000003</v>
      </c>
      <c r="Q1241" s="49">
        <v>42635.745999999999</v>
      </c>
      <c r="R1241" s="49">
        <v>41859.163999999997</v>
      </c>
      <c r="S1241" s="49">
        <v>40067.364000000001</v>
      </c>
      <c r="T1241" s="49">
        <v>35893.498</v>
      </c>
      <c r="U1241" s="49">
        <v>34450.576000000001</v>
      </c>
      <c r="V1241" s="49">
        <v>32461.826000000001</v>
      </c>
    </row>
    <row r="1242" spans="1:22" x14ac:dyDescent="0.3">
      <c r="A1242">
        <v>1006901</v>
      </c>
      <c r="B1242" t="s">
        <v>6761</v>
      </c>
      <c r="C1242" t="s">
        <v>6762</v>
      </c>
      <c r="D1242" t="s">
        <v>6763</v>
      </c>
      <c r="E1242" t="s">
        <v>393</v>
      </c>
      <c r="F1242" t="s">
        <v>6764</v>
      </c>
      <c r="G1242" t="s">
        <v>6765</v>
      </c>
      <c r="H1242" t="s">
        <v>6766</v>
      </c>
      <c r="I1242" s="23">
        <v>43.396949999999997</v>
      </c>
      <c r="J1242" s="23">
        <v>-87.949659999999994</v>
      </c>
      <c r="K1242">
        <v>331110</v>
      </c>
      <c r="L1242" t="s">
        <v>537</v>
      </c>
      <c r="M1242" t="s">
        <v>538</v>
      </c>
      <c r="N1242" s="49">
        <v>116635.308</v>
      </c>
      <c r="O1242" s="49">
        <v>135955.31599999999</v>
      </c>
      <c r="P1242" s="49">
        <v>134553.08799999999</v>
      </c>
      <c r="Q1242" s="49">
        <v>137204.98800000001</v>
      </c>
      <c r="R1242" s="49">
        <v>146419.96</v>
      </c>
      <c r="S1242" s="49">
        <v>162857.652</v>
      </c>
      <c r="T1242" s="49">
        <v>125779.564</v>
      </c>
      <c r="U1242" s="49">
        <v>137715.568</v>
      </c>
      <c r="V1242" s="49">
        <v>149126.31200000001</v>
      </c>
    </row>
    <row r="1243" spans="1:22" x14ac:dyDescent="0.3">
      <c r="A1243">
        <v>1003474</v>
      </c>
      <c r="B1243" t="s">
        <v>6767</v>
      </c>
      <c r="C1243" t="s">
        <v>6768</v>
      </c>
      <c r="D1243" t="s">
        <v>3283</v>
      </c>
      <c r="E1243" t="s">
        <v>663</v>
      </c>
      <c r="F1243" t="s">
        <v>6769</v>
      </c>
      <c r="G1243" t="s">
        <v>6770</v>
      </c>
      <c r="H1243" t="s">
        <v>3285</v>
      </c>
      <c r="I1243" s="23">
        <v>41.442661000000001</v>
      </c>
      <c r="J1243" s="23">
        <v>-81.664209999999997</v>
      </c>
      <c r="K1243">
        <v>331110</v>
      </c>
      <c r="L1243" t="s">
        <v>537</v>
      </c>
      <c r="M1243" t="s">
        <v>538</v>
      </c>
      <c r="N1243" s="49">
        <v>107044.776</v>
      </c>
      <c r="O1243" s="49">
        <v>155117.04800000001</v>
      </c>
      <c r="P1243" s="49">
        <v>135284.44399999999</v>
      </c>
      <c r="Q1243" s="49">
        <v>121894.716</v>
      </c>
      <c r="R1243" s="49">
        <v>155223.30799999999</v>
      </c>
      <c r="S1243" s="49">
        <v>145501.64799999999</v>
      </c>
      <c r="T1243" s="49">
        <v>128293.372</v>
      </c>
      <c r="U1243" s="49">
        <v>128043.81200000001</v>
      </c>
      <c r="V1243" s="49">
        <v>115639.932</v>
      </c>
    </row>
    <row r="1244" spans="1:22" x14ac:dyDescent="0.3">
      <c r="A1244">
        <v>1007813</v>
      </c>
      <c r="B1244" t="s">
        <v>6771</v>
      </c>
      <c r="C1244" t="s">
        <v>6772</v>
      </c>
      <c r="D1244" t="s">
        <v>490</v>
      </c>
      <c r="E1244" t="s">
        <v>386</v>
      </c>
      <c r="F1244" t="s">
        <v>6773</v>
      </c>
      <c r="G1244" t="s">
        <v>6774</v>
      </c>
      <c r="H1244" t="s">
        <v>1384</v>
      </c>
      <c r="I1244" s="23">
        <v>31.045100000000001</v>
      </c>
      <c r="J1244" s="23">
        <v>-88.035700000000006</v>
      </c>
      <c r="K1244">
        <v>562212</v>
      </c>
      <c r="L1244" t="s">
        <v>51</v>
      </c>
      <c r="M1244" t="s">
        <v>307</v>
      </c>
      <c r="N1244" s="49">
        <v>22035.5</v>
      </c>
      <c r="O1244" s="49">
        <v>17354.25</v>
      </c>
      <c r="P1244" s="49">
        <v>15408.25</v>
      </c>
      <c r="Q1244" s="49">
        <v>12951.5</v>
      </c>
      <c r="R1244" s="49">
        <v>14699.25</v>
      </c>
      <c r="S1244" s="49">
        <v>16873.5</v>
      </c>
      <c r="T1244" s="49">
        <v>23262.75</v>
      </c>
      <c r="U1244" s="49">
        <v>29348.739275</v>
      </c>
      <c r="V1244" s="49">
        <v>24495.607</v>
      </c>
    </row>
    <row r="1245" spans="1:22" x14ac:dyDescent="0.3">
      <c r="A1245">
        <v>1005650</v>
      </c>
      <c r="B1245" t="s">
        <v>6775</v>
      </c>
      <c r="C1245" t="s">
        <v>6776</v>
      </c>
      <c r="D1245" t="s">
        <v>6777</v>
      </c>
      <c r="E1245" t="s">
        <v>583</v>
      </c>
      <c r="F1245" t="s">
        <v>6778</v>
      </c>
      <c r="G1245" t="s">
        <v>6779</v>
      </c>
      <c r="H1245" t="s">
        <v>6780</v>
      </c>
      <c r="I1245" s="23">
        <v>32.311010000000003</v>
      </c>
      <c r="J1245" s="23">
        <v>-92.460530000000006</v>
      </c>
      <c r="K1245">
        <v>486210</v>
      </c>
      <c r="L1245" t="s">
        <v>1275</v>
      </c>
      <c r="M1245" t="s">
        <v>102</v>
      </c>
      <c r="N1245" s="49">
        <v>85799.101999999999</v>
      </c>
      <c r="O1245" s="49">
        <v>56694.07</v>
      </c>
      <c r="P1245" s="49">
        <v>9370.6260000000002</v>
      </c>
      <c r="Q1245" s="49">
        <v>18033.448</v>
      </c>
      <c r="R1245" s="49">
        <v>41260.811999999998</v>
      </c>
      <c r="S1245" s="49">
        <v>12102.168</v>
      </c>
      <c r="T1245" s="49">
        <v>25405.919999999998</v>
      </c>
    </row>
    <row r="1246" spans="1:22" x14ac:dyDescent="0.3">
      <c r="A1246">
        <v>1004973</v>
      </c>
      <c r="B1246" t="s">
        <v>6781</v>
      </c>
      <c r="C1246" t="s">
        <v>6782</v>
      </c>
      <c r="D1246" t="s">
        <v>6783</v>
      </c>
      <c r="E1246" t="s">
        <v>386</v>
      </c>
      <c r="F1246" t="s">
        <v>6784</v>
      </c>
      <c r="G1246" t="s">
        <v>6785</v>
      </c>
      <c r="H1246" t="s">
        <v>416</v>
      </c>
      <c r="I1246" s="23">
        <v>31.464221999999999</v>
      </c>
      <c r="J1246" s="23">
        <v>-88.402879999999996</v>
      </c>
      <c r="K1246">
        <v>211130</v>
      </c>
      <c r="L1246" t="s">
        <v>326</v>
      </c>
      <c r="M1246" t="s">
        <v>327</v>
      </c>
      <c r="N1246" s="49">
        <v>10261.763999999999</v>
      </c>
      <c r="O1246" s="49">
        <v>64989.644</v>
      </c>
      <c r="P1246" s="49">
        <v>48747.548000000003</v>
      </c>
      <c r="Q1246" s="49">
        <v>53605.137999999999</v>
      </c>
      <c r="R1246" s="49">
        <v>53436.442000000003</v>
      </c>
      <c r="S1246" s="49">
        <v>53936.436000000002</v>
      </c>
      <c r="T1246" s="49">
        <v>42180.707999999999</v>
      </c>
      <c r="U1246" s="49">
        <v>37448.07</v>
      </c>
      <c r="V1246" s="49">
        <v>34681.129999999997</v>
      </c>
    </row>
    <row r="1247" spans="1:22" x14ac:dyDescent="0.3">
      <c r="A1247">
        <v>1003889</v>
      </c>
      <c r="B1247" t="s">
        <v>6786</v>
      </c>
      <c r="C1247" t="s">
        <v>6787</v>
      </c>
      <c r="D1247" t="s">
        <v>6788</v>
      </c>
      <c r="E1247" t="s">
        <v>303</v>
      </c>
      <c r="F1247" t="s">
        <v>4987</v>
      </c>
      <c r="G1247" t="s">
        <v>6789</v>
      </c>
      <c r="H1247" t="s">
        <v>6790</v>
      </c>
      <c r="I1247" s="23">
        <v>30.014764</v>
      </c>
      <c r="J1247" s="23">
        <v>-94.028836999999996</v>
      </c>
      <c r="K1247">
        <v>325192</v>
      </c>
      <c r="L1247" t="s">
        <v>93</v>
      </c>
      <c r="M1247" t="s">
        <v>307</v>
      </c>
      <c r="S1247" s="49">
        <v>1069.5</v>
      </c>
      <c r="T1247" s="49">
        <v>1133.5</v>
      </c>
      <c r="U1247" s="49">
        <v>1201.75</v>
      </c>
      <c r="V1247" s="49">
        <v>1273.75</v>
      </c>
    </row>
    <row r="1248" spans="1:22" x14ac:dyDescent="0.3">
      <c r="A1248">
        <v>1002618</v>
      </c>
      <c r="B1248" t="s">
        <v>6791</v>
      </c>
      <c r="C1248" t="s">
        <v>6792</v>
      </c>
      <c r="D1248" t="s">
        <v>6793</v>
      </c>
      <c r="E1248" t="s">
        <v>1663</v>
      </c>
      <c r="F1248" t="s">
        <v>6794</v>
      </c>
      <c r="G1248" t="s">
        <v>6795</v>
      </c>
      <c r="H1248" t="s">
        <v>3382</v>
      </c>
      <c r="I1248" s="23">
        <v>39.682361999999998</v>
      </c>
      <c r="J1248" s="23">
        <v>-75.491378999999995</v>
      </c>
      <c r="K1248">
        <v>325199</v>
      </c>
      <c r="L1248" t="s">
        <v>6796</v>
      </c>
      <c r="M1248" t="s">
        <v>6797</v>
      </c>
      <c r="N1248" s="49">
        <v>42333.542000000001</v>
      </c>
      <c r="O1248" s="49">
        <v>54078.743999999999</v>
      </c>
      <c r="P1248" s="49">
        <v>92354.933999999994</v>
      </c>
      <c r="Q1248" s="49">
        <v>50211.762000000002</v>
      </c>
      <c r="R1248" s="49">
        <v>655440.68200000003</v>
      </c>
      <c r="S1248" s="49">
        <v>761651.06799999997</v>
      </c>
      <c r="T1248" s="49">
        <v>1012023.504</v>
      </c>
      <c r="U1248" s="49">
        <v>869407.86</v>
      </c>
      <c r="V1248" s="49">
        <v>831665.61</v>
      </c>
    </row>
    <row r="1249" spans="1:22" x14ac:dyDescent="0.3">
      <c r="A1249">
        <v>1006145</v>
      </c>
      <c r="B1249" t="s">
        <v>6798</v>
      </c>
      <c r="C1249" t="s">
        <v>6799</v>
      </c>
      <c r="D1249" t="s">
        <v>5930</v>
      </c>
      <c r="E1249" t="s">
        <v>441</v>
      </c>
      <c r="F1249" t="s">
        <v>6800</v>
      </c>
      <c r="G1249" t="s">
        <v>6801</v>
      </c>
      <c r="H1249" t="s">
        <v>6802</v>
      </c>
      <c r="I1249" s="23">
        <v>34.841900000000003</v>
      </c>
      <c r="J1249" s="23">
        <v>-78.838800000000006</v>
      </c>
      <c r="K1249">
        <v>325120</v>
      </c>
      <c r="L1249" t="s">
        <v>403</v>
      </c>
      <c r="M1249" t="s">
        <v>404</v>
      </c>
      <c r="N1249" s="49">
        <v>681145.82</v>
      </c>
      <c r="O1249" s="49">
        <v>553482.77618599997</v>
      </c>
      <c r="P1249" s="49">
        <v>511699.34626800002</v>
      </c>
      <c r="Q1249" s="49">
        <v>619915.53194400005</v>
      </c>
      <c r="R1249" s="49">
        <v>645558.93746599997</v>
      </c>
      <c r="S1249" s="49">
        <v>497579.07685299998</v>
      </c>
      <c r="T1249" s="49">
        <v>474980.21977099997</v>
      </c>
      <c r="U1249" s="49">
        <v>398328.43208300002</v>
      </c>
      <c r="V1249" s="49">
        <v>501502.41127099999</v>
      </c>
    </row>
    <row r="1250" spans="1:22" x14ac:dyDescent="0.3">
      <c r="A1250">
        <v>1003041</v>
      </c>
      <c r="B1250" t="s">
        <v>6803</v>
      </c>
      <c r="C1250" t="s">
        <v>6804</v>
      </c>
      <c r="D1250" t="s">
        <v>6805</v>
      </c>
      <c r="E1250" t="s">
        <v>1781</v>
      </c>
      <c r="F1250" t="s">
        <v>6806</v>
      </c>
      <c r="G1250" t="s">
        <v>6807</v>
      </c>
      <c r="H1250" t="s">
        <v>987</v>
      </c>
      <c r="I1250" s="23">
        <v>30.380555999999999</v>
      </c>
      <c r="J1250" s="23">
        <v>-89.307777999999999</v>
      </c>
      <c r="K1250">
        <v>325130</v>
      </c>
      <c r="L1250" t="s">
        <v>6808</v>
      </c>
      <c r="M1250" t="s">
        <v>530</v>
      </c>
      <c r="N1250" s="49">
        <v>508701.66200000001</v>
      </c>
      <c r="O1250" s="49">
        <v>660165.43200000003</v>
      </c>
      <c r="P1250" s="49">
        <v>737532.01399999997</v>
      </c>
      <c r="Q1250" s="49">
        <v>879082.26599999995</v>
      </c>
      <c r="R1250" s="49">
        <v>808264.01</v>
      </c>
      <c r="S1250" s="49">
        <v>860839.20799999998</v>
      </c>
      <c r="T1250" s="49">
        <v>785321.58400000003</v>
      </c>
      <c r="U1250" s="49">
        <v>657357.67000000004</v>
      </c>
      <c r="V1250" s="49">
        <v>724831.63399999996</v>
      </c>
    </row>
    <row r="1251" spans="1:22" x14ac:dyDescent="0.3">
      <c r="A1251">
        <v>1003890</v>
      </c>
      <c r="B1251" t="s">
        <v>6809</v>
      </c>
      <c r="C1251" t="s">
        <v>6810</v>
      </c>
      <c r="D1251" t="s">
        <v>4709</v>
      </c>
      <c r="E1251" t="s">
        <v>422</v>
      </c>
      <c r="F1251" t="s">
        <v>6811</v>
      </c>
      <c r="G1251" t="s">
        <v>6812</v>
      </c>
      <c r="H1251" t="s">
        <v>2284</v>
      </c>
      <c r="I1251" s="23">
        <v>33.11</v>
      </c>
      <c r="J1251" s="23">
        <v>-92.674999999999997</v>
      </c>
      <c r="K1251">
        <v>325120</v>
      </c>
      <c r="L1251" t="s">
        <v>403</v>
      </c>
      <c r="M1251" t="s">
        <v>404</v>
      </c>
      <c r="N1251" s="49">
        <v>68657.161999999997</v>
      </c>
      <c r="O1251" s="49">
        <v>87005.191000000006</v>
      </c>
      <c r="P1251" s="49">
        <v>70882.62</v>
      </c>
      <c r="Q1251" s="49">
        <v>62364.622000000003</v>
      </c>
      <c r="R1251" s="49">
        <v>69892.111999999994</v>
      </c>
      <c r="S1251" s="49">
        <v>60162.938000000002</v>
      </c>
      <c r="T1251" s="49">
        <v>61599.35</v>
      </c>
      <c r="U1251" s="49">
        <v>58091.226000000002</v>
      </c>
      <c r="V1251" s="49">
        <v>61483.377999999997</v>
      </c>
    </row>
    <row r="1252" spans="1:22" x14ac:dyDescent="0.3">
      <c r="A1252">
        <v>1004133</v>
      </c>
      <c r="B1252" t="s">
        <v>6813</v>
      </c>
      <c r="C1252" t="s">
        <v>6814</v>
      </c>
      <c r="D1252" t="s">
        <v>1510</v>
      </c>
      <c r="E1252" t="s">
        <v>311</v>
      </c>
      <c r="F1252" t="s">
        <v>1511</v>
      </c>
      <c r="G1252" t="s">
        <v>6815</v>
      </c>
      <c r="H1252" t="s">
        <v>536</v>
      </c>
      <c r="I1252" s="23">
        <v>38.217165999999999</v>
      </c>
      <c r="J1252" s="23">
        <v>-85.841978999999995</v>
      </c>
      <c r="K1252">
        <v>325120</v>
      </c>
      <c r="L1252" t="s">
        <v>6816</v>
      </c>
      <c r="M1252" t="s">
        <v>931</v>
      </c>
      <c r="N1252" s="49">
        <v>3733242.36</v>
      </c>
      <c r="O1252" s="49">
        <v>3303458.6060000001</v>
      </c>
      <c r="P1252" s="49">
        <v>5183990.1040000003</v>
      </c>
      <c r="Q1252" s="49">
        <v>2823970.79</v>
      </c>
      <c r="R1252" s="49">
        <v>4290551.1880000001</v>
      </c>
      <c r="S1252" s="49">
        <v>5062227.8027600003</v>
      </c>
      <c r="T1252" s="49">
        <v>4127983.3223799998</v>
      </c>
      <c r="U1252" s="49">
        <v>3351195.7944999998</v>
      </c>
      <c r="V1252" s="49">
        <v>6005571.3666200005</v>
      </c>
    </row>
    <row r="1253" spans="1:22" x14ac:dyDescent="0.3">
      <c r="A1253">
        <v>1002709</v>
      </c>
      <c r="B1253" t="s">
        <v>6817</v>
      </c>
      <c r="C1253" t="s">
        <v>6818</v>
      </c>
      <c r="D1253" t="s">
        <v>2813</v>
      </c>
      <c r="E1253" t="s">
        <v>676</v>
      </c>
      <c r="F1253" t="s">
        <v>3461</v>
      </c>
      <c r="G1253" t="s">
        <v>6819</v>
      </c>
      <c r="H1253" t="s">
        <v>1865</v>
      </c>
      <c r="I1253" s="23">
        <v>35.272129999999997</v>
      </c>
      <c r="J1253" s="23">
        <v>-89.978939999999994</v>
      </c>
      <c r="K1253">
        <v>325180</v>
      </c>
      <c r="L1253" t="s">
        <v>28</v>
      </c>
      <c r="M1253" t="s">
        <v>530</v>
      </c>
      <c r="N1253" s="49">
        <v>37418.36</v>
      </c>
      <c r="O1253" s="49">
        <v>30211.635999999999</v>
      </c>
      <c r="P1253" s="49">
        <v>37932.108</v>
      </c>
      <c r="Q1253" s="49">
        <v>29359.84</v>
      </c>
      <c r="R1253" s="49">
        <v>27842.795999999998</v>
      </c>
      <c r="S1253" s="49">
        <v>34682.92</v>
      </c>
      <c r="T1253" s="49">
        <v>38614.004000000001</v>
      </c>
      <c r="U1253" s="49">
        <v>40259.648000000001</v>
      </c>
      <c r="V1253" s="49">
        <v>32285.428</v>
      </c>
    </row>
    <row r="1254" spans="1:22" x14ac:dyDescent="0.3">
      <c r="A1254">
        <v>1002176</v>
      </c>
      <c r="B1254" t="s">
        <v>6820</v>
      </c>
      <c r="C1254" t="s">
        <v>6821</v>
      </c>
      <c r="D1254" t="s">
        <v>2087</v>
      </c>
      <c r="E1254" t="s">
        <v>1248</v>
      </c>
      <c r="F1254" t="s">
        <v>6822</v>
      </c>
      <c r="G1254" t="s">
        <v>6823</v>
      </c>
      <c r="H1254" t="s">
        <v>726</v>
      </c>
      <c r="I1254" s="23">
        <v>39.271943999999998</v>
      </c>
      <c r="J1254" s="23">
        <v>-81.661666999999994</v>
      </c>
      <c r="K1254">
        <v>325211</v>
      </c>
      <c r="L1254" t="s">
        <v>6824</v>
      </c>
      <c r="M1254" t="s">
        <v>404</v>
      </c>
      <c r="N1254" s="49">
        <v>832558.02284500003</v>
      </c>
      <c r="O1254" s="49">
        <v>876531.47475499997</v>
      </c>
      <c r="P1254" s="49">
        <v>559305.70331999997</v>
      </c>
      <c r="Q1254" s="49">
        <v>894294.81846500002</v>
      </c>
      <c r="R1254" s="49">
        <v>919802.93105999997</v>
      </c>
      <c r="S1254" s="49">
        <v>905408.65229819994</v>
      </c>
      <c r="T1254" s="49">
        <v>905967.97891319997</v>
      </c>
      <c r="U1254" s="49">
        <v>1025451.2510475999</v>
      </c>
      <c r="V1254" s="49">
        <v>842837.40909820003</v>
      </c>
    </row>
    <row r="1255" spans="1:22" x14ac:dyDescent="0.3">
      <c r="A1255">
        <v>1006021</v>
      </c>
      <c r="B1255" t="s">
        <v>6825</v>
      </c>
      <c r="C1255" t="s">
        <v>6826</v>
      </c>
      <c r="D1255" t="s">
        <v>6827</v>
      </c>
      <c r="E1255" t="s">
        <v>331</v>
      </c>
      <c r="F1255" t="s">
        <v>6828</v>
      </c>
      <c r="G1255" t="s">
        <v>6829</v>
      </c>
      <c r="H1255" t="s">
        <v>3052</v>
      </c>
      <c r="I1255" s="23">
        <v>42.032961999999998</v>
      </c>
      <c r="J1255" s="23">
        <v>-76.679227999999995</v>
      </c>
      <c r="K1255">
        <v>562212</v>
      </c>
      <c r="L1255" t="s">
        <v>355</v>
      </c>
      <c r="M1255" t="s">
        <v>307</v>
      </c>
      <c r="N1255" s="49">
        <v>21931.05</v>
      </c>
      <c r="O1255" s="49">
        <v>23481.15</v>
      </c>
      <c r="P1255" s="49">
        <v>19678.8</v>
      </c>
      <c r="Q1255" s="49">
        <v>14404.15</v>
      </c>
      <c r="R1255" s="49">
        <v>14560.45</v>
      </c>
      <c r="S1255" s="49">
        <v>13626.2</v>
      </c>
      <c r="T1255" s="49">
        <v>5819.65</v>
      </c>
      <c r="U1255" s="49">
        <v>8721.7000000000007</v>
      </c>
      <c r="V1255" s="49">
        <v>10657.7</v>
      </c>
    </row>
    <row r="1256" spans="1:22" x14ac:dyDescent="0.3">
      <c r="A1256">
        <v>1004719</v>
      </c>
      <c r="B1256" t="s">
        <v>6830</v>
      </c>
      <c r="C1256" t="s">
        <v>6831</v>
      </c>
      <c r="D1256" t="s">
        <v>6832</v>
      </c>
      <c r="E1256" t="s">
        <v>1370</v>
      </c>
      <c r="F1256" t="s">
        <v>6833</v>
      </c>
      <c r="G1256" t="s">
        <v>6834</v>
      </c>
      <c r="H1256" t="s">
        <v>6835</v>
      </c>
      <c r="I1256" s="23">
        <v>64.847527999999997</v>
      </c>
      <c r="J1256" s="23">
        <v>-147.73474200000001</v>
      </c>
      <c r="K1256">
        <v>221330</v>
      </c>
      <c r="L1256" t="s">
        <v>28</v>
      </c>
      <c r="M1256" t="s">
        <v>336</v>
      </c>
      <c r="N1256" s="49">
        <v>335218.54599999997</v>
      </c>
      <c r="O1256" s="49">
        <v>321500.94</v>
      </c>
      <c r="P1256" s="49">
        <v>314164.74200000003</v>
      </c>
      <c r="Q1256" s="49">
        <v>334019.092</v>
      </c>
      <c r="R1256" s="49">
        <v>331719.03999999998</v>
      </c>
      <c r="S1256" s="49">
        <v>328081.70199999999</v>
      </c>
      <c r="T1256" s="49">
        <v>321806.7</v>
      </c>
      <c r="U1256" s="49">
        <v>328261.76000000001</v>
      </c>
      <c r="V1256" s="49">
        <v>350029.07400000002</v>
      </c>
    </row>
    <row r="1257" spans="1:22" x14ac:dyDescent="0.3">
      <c r="A1257">
        <v>1007770</v>
      </c>
      <c r="B1257" t="s">
        <v>6836</v>
      </c>
      <c r="C1257" t="s">
        <v>6837</v>
      </c>
      <c r="D1257" t="s">
        <v>6838</v>
      </c>
      <c r="E1257" t="s">
        <v>386</v>
      </c>
      <c r="F1257" t="s">
        <v>6839</v>
      </c>
      <c r="G1257" t="s">
        <v>6840</v>
      </c>
      <c r="H1257" t="s">
        <v>4826</v>
      </c>
      <c r="I1257" s="23">
        <v>34.803019999999997</v>
      </c>
      <c r="J1257" s="23">
        <v>-87.93974</v>
      </c>
      <c r="K1257">
        <v>325311</v>
      </c>
      <c r="L1257" t="s">
        <v>6685</v>
      </c>
      <c r="M1257" t="s">
        <v>804</v>
      </c>
      <c r="N1257" s="49">
        <v>405718.77399999998</v>
      </c>
      <c r="O1257" s="49">
        <v>352180.902</v>
      </c>
      <c r="P1257" s="49">
        <v>479180.97200000001</v>
      </c>
      <c r="Q1257" s="49">
        <v>544441.62</v>
      </c>
      <c r="R1257" s="49">
        <v>441461.31400000001</v>
      </c>
      <c r="S1257" s="49">
        <v>428799.3</v>
      </c>
      <c r="T1257" s="49">
        <v>309965.73200000002</v>
      </c>
      <c r="U1257" s="49">
        <v>371037.01400000002</v>
      </c>
      <c r="V1257" s="49">
        <v>439301.06400000001</v>
      </c>
    </row>
    <row r="1258" spans="1:22" x14ac:dyDescent="0.3">
      <c r="A1258">
        <v>1004150</v>
      </c>
      <c r="B1258" t="s">
        <v>6841</v>
      </c>
      <c r="C1258" t="s">
        <v>6842</v>
      </c>
      <c r="D1258" t="s">
        <v>6843</v>
      </c>
      <c r="E1258" t="s">
        <v>447</v>
      </c>
      <c r="F1258" t="s">
        <v>6844</v>
      </c>
      <c r="G1258" t="s">
        <v>6845</v>
      </c>
      <c r="H1258" t="s">
        <v>6846</v>
      </c>
      <c r="I1258" s="23">
        <v>40.961309999999997</v>
      </c>
      <c r="J1258" s="23">
        <v>-76.643289999999993</v>
      </c>
      <c r="K1258">
        <v>325411</v>
      </c>
      <c r="L1258" t="s">
        <v>28</v>
      </c>
      <c r="M1258" t="s">
        <v>530</v>
      </c>
      <c r="O1258" s="49">
        <v>22808.964</v>
      </c>
      <c r="P1258" s="49">
        <v>22764.763999999999</v>
      </c>
      <c r="Q1258" s="49">
        <v>23041.212</v>
      </c>
      <c r="R1258" s="49">
        <v>22031.563999999998</v>
      </c>
      <c r="S1258" s="49">
        <v>24453.45</v>
      </c>
      <c r="T1258" s="49">
        <v>25916.15</v>
      </c>
      <c r="U1258" s="49">
        <v>33016.722000000002</v>
      </c>
      <c r="V1258" s="49">
        <v>37221.957999999999</v>
      </c>
    </row>
    <row r="1259" spans="1:22" x14ac:dyDescent="0.3">
      <c r="A1259">
        <v>1007899</v>
      </c>
      <c r="B1259" t="s">
        <v>6847</v>
      </c>
      <c r="C1259" t="s">
        <v>6848</v>
      </c>
      <c r="D1259" t="s">
        <v>6849</v>
      </c>
      <c r="E1259" t="s">
        <v>690</v>
      </c>
      <c r="F1259" t="s">
        <v>6850</v>
      </c>
      <c r="H1259" t="s">
        <v>6851</v>
      </c>
      <c r="I1259" s="23">
        <v>30.708380999999999</v>
      </c>
      <c r="J1259" s="23">
        <v>-82.064558000000005</v>
      </c>
      <c r="K1259">
        <v>562212</v>
      </c>
      <c r="L1259" t="s">
        <v>51</v>
      </c>
      <c r="M1259" t="s">
        <v>307</v>
      </c>
      <c r="N1259" s="49">
        <v>70267.5</v>
      </c>
      <c r="O1259" s="49">
        <v>96044.75</v>
      </c>
      <c r="P1259" s="49">
        <v>139520.5</v>
      </c>
      <c r="Q1259" s="49">
        <v>122300.75</v>
      </c>
      <c r="R1259" s="49">
        <v>108657.398</v>
      </c>
      <c r="S1259" s="49">
        <v>379224.14799999999</v>
      </c>
      <c r="T1259" s="49">
        <v>297620.64799999999</v>
      </c>
      <c r="U1259" s="49">
        <v>221408.66152699999</v>
      </c>
      <c r="V1259" s="49">
        <v>287948.74784999999</v>
      </c>
    </row>
    <row r="1260" spans="1:22" x14ac:dyDescent="0.3">
      <c r="A1260">
        <v>1007795</v>
      </c>
      <c r="B1260" t="s">
        <v>6852</v>
      </c>
      <c r="C1260" t="s">
        <v>6853</v>
      </c>
      <c r="D1260" t="s">
        <v>6854</v>
      </c>
      <c r="E1260" t="s">
        <v>676</v>
      </c>
      <c r="F1260" t="s">
        <v>6855</v>
      </c>
      <c r="G1260" t="s">
        <v>6856</v>
      </c>
      <c r="H1260" t="s">
        <v>2672</v>
      </c>
      <c r="I1260" s="23">
        <v>36.108407</v>
      </c>
      <c r="J1260" s="23">
        <v>-84.025101000000006</v>
      </c>
      <c r="K1260">
        <v>562212</v>
      </c>
      <c r="L1260" t="s">
        <v>355</v>
      </c>
      <c r="M1260" t="s">
        <v>307</v>
      </c>
      <c r="N1260" s="49">
        <v>54106.832000000002</v>
      </c>
      <c r="O1260" s="49">
        <v>52203.993999999999</v>
      </c>
      <c r="P1260" s="49">
        <v>52149.243999999999</v>
      </c>
      <c r="Q1260" s="49">
        <v>48026.400000000001</v>
      </c>
      <c r="R1260" s="49">
        <v>57598.224000000002</v>
      </c>
      <c r="S1260" s="49">
        <v>61010.847999999998</v>
      </c>
      <c r="T1260" s="49">
        <v>43250.578000000001</v>
      </c>
      <c r="U1260" s="49">
        <v>38731.953999999998</v>
      </c>
      <c r="V1260" s="49">
        <v>53585.117056000003</v>
      </c>
    </row>
    <row r="1261" spans="1:22" x14ac:dyDescent="0.3">
      <c r="A1261">
        <v>1007995</v>
      </c>
      <c r="B1261" t="s">
        <v>6857</v>
      </c>
      <c r="C1261" t="s">
        <v>6858</v>
      </c>
      <c r="D1261" t="s">
        <v>6859</v>
      </c>
      <c r="E1261" t="s">
        <v>1663</v>
      </c>
      <c r="F1261" t="s">
        <v>6860</v>
      </c>
      <c r="G1261" t="s">
        <v>6861</v>
      </c>
      <c r="H1261" t="s">
        <v>6862</v>
      </c>
      <c r="I1261" s="23">
        <v>40.532164999999999</v>
      </c>
      <c r="J1261" s="23">
        <v>-74.253305999999995</v>
      </c>
      <c r="K1261">
        <v>324110</v>
      </c>
      <c r="L1261" t="s">
        <v>6863</v>
      </c>
      <c r="M1261" t="s">
        <v>6864</v>
      </c>
      <c r="V1261" s="49">
        <v>16</v>
      </c>
    </row>
    <row r="1262" spans="1:22" x14ac:dyDescent="0.3">
      <c r="A1262">
        <v>1006967</v>
      </c>
      <c r="B1262" t="s">
        <v>6865</v>
      </c>
      <c r="C1262" t="s">
        <v>6866</v>
      </c>
      <c r="D1262" t="s">
        <v>6867</v>
      </c>
      <c r="E1262" t="s">
        <v>303</v>
      </c>
      <c r="F1262" t="s">
        <v>6868</v>
      </c>
      <c r="G1262" t="s">
        <v>6869</v>
      </c>
      <c r="H1262" t="s">
        <v>975</v>
      </c>
      <c r="I1262" s="23">
        <v>29.070847000000001</v>
      </c>
      <c r="J1262" s="23">
        <v>-95.750362999999993</v>
      </c>
      <c r="K1262">
        <v>325110</v>
      </c>
      <c r="L1262" t="s">
        <v>2196</v>
      </c>
      <c r="M1262" t="s">
        <v>530</v>
      </c>
      <c r="N1262" s="49">
        <v>1007533.584</v>
      </c>
      <c r="O1262" s="49">
        <v>1207685.9099999999</v>
      </c>
      <c r="P1262" s="49">
        <v>1248425.432</v>
      </c>
      <c r="Q1262" s="49">
        <v>1343200.8259999999</v>
      </c>
      <c r="R1262" s="49">
        <v>1463560.21</v>
      </c>
      <c r="S1262" s="49">
        <v>1442486.034</v>
      </c>
      <c r="T1262" s="49">
        <v>1465448.4140000001</v>
      </c>
      <c r="U1262" s="49">
        <v>1451884.19</v>
      </c>
      <c r="V1262" s="49">
        <v>1366539.638</v>
      </c>
    </row>
    <row r="1263" spans="1:22" x14ac:dyDescent="0.3">
      <c r="A1263">
        <v>1007425</v>
      </c>
      <c r="B1263" t="s">
        <v>6870</v>
      </c>
      <c r="C1263" t="s">
        <v>6871</v>
      </c>
      <c r="D1263" t="s">
        <v>939</v>
      </c>
      <c r="E1263" t="s">
        <v>303</v>
      </c>
      <c r="F1263" t="s">
        <v>4307</v>
      </c>
      <c r="H1263" t="s">
        <v>428</v>
      </c>
      <c r="I1263" s="23">
        <v>35.698244000000003</v>
      </c>
      <c r="J1263" s="23">
        <v>-101.357744</v>
      </c>
      <c r="K1263">
        <v>325199</v>
      </c>
      <c r="L1263" t="s">
        <v>28</v>
      </c>
      <c r="M1263" t="s">
        <v>530</v>
      </c>
      <c r="P1263" s="49">
        <v>10325.01</v>
      </c>
      <c r="Q1263" s="49">
        <v>7146.924</v>
      </c>
      <c r="R1263" s="49">
        <v>6654.4759999999997</v>
      </c>
      <c r="S1263" s="49">
        <v>38209.254000000001</v>
      </c>
      <c r="T1263" s="49">
        <v>36364.025999999998</v>
      </c>
      <c r="U1263" s="49">
        <v>36966.36</v>
      </c>
      <c r="V1263" s="49">
        <v>43637.74</v>
      </c>
    </row>
    <row r="1264" spans="1:22" x14ac:dyDescent="0.3">
      <c r="A1264">
        <v>1002146</v>
      </c>
      <c r="B1264" t="s">
        <v>6872</v>
      </c>
      <c r="C1264" t="s">
        <v>6873</v>
      </c>
      <c r="D1264" t="s">
        <v>3913</v>
      </c>
      <c r="E1264" t="s">
        <v>303</v>
      </c>
      <c r="F1264" t="s">
        <v>2628</v>
      </c>
      <c r="G1264" t="s">
        <v>6874</v>
      </c>
      <c r="H1264" t="s">
        <v>536</v>
      </c>
      <c r="I1264" s="23">
        <v>29.850396</v>
      </c>
      <c r="J1264" s="23">
        <v>-93.977221999999998</v>
      </c>
      <c r="K1264">
        <v>325110</v>
      </c>
      <c r="L1264" t="s">
        <v>2196</v>
      </c>
      <c r="M1264" t="s">
        <v>530</v>
      </c>
      <c r="N1264" s="49">
        <v>820908.66799999995</v>
      </c>
      <c r="O1264" s="49">
        <v>704606.94400000002</v>
      </c>
      <c r="P1264" s="49">
        <v>755874.29799999995</v>
      </c>
      <c r="Q1264" s="49">
        <v>850681.61600000004</v>
      </c>
      <c r="R1264" s="49">
        <v>816901.16399999999</v>
      </c>
      <c r="S1264" s="49">
        <v>479687.95600000001</v>
      </c>
      <c r="T1264" s="49">
        <v>503746.65399999998</v>
      </c>
      <c r="U1264" s="49">
        <v>625953.26199999999</v>
      </c>
      <c r="V1264" s="49">
        <v>610602.67599999998</v>
      </c>
    </row>
    <row r="1265" spans="1:22" x14ac:dyDescent="0.3">
      <c r="A1265">
        <v>1003610</v>
      </c>
      <c r="B1265" t="s">
        <v>6875</v>
      </c>
      <c r="C1265" t="s">
        <v>6876</v>
      </c>
      <c r="D1265" t="s">
        <v>897</v>
      </c>
      <c r="E1265" t="s">
        <v>323</v>
      </c>
      <c r="F1265" t="s">
        <v>6877</v>
      </c>
      <c r="G1265" t="s">
        <v>6878</v>
      </c>
      <c r="H1265" t="s">
        <v>1001</v>
      </c>
      <c r="I1265" s="23">
        <v>37.938778999999997</v>
      </c>
      <c r="J1265" s="23">
        <v>-122.39645299999999</v>
      </c>
      <c r="K1265">
        <v>324110</v>
      </c>
      <c r="L1265" t="s">
        <v>6879</v>
      </c>
      <c r="M1265" t="s">
        <v>6880</v>
      </c>
      <c r="N1265" s="49">
        <v>4521943.4160000002</v>
      </c>
      <c r="O1265" s="49">
        <v>4676481.8880000003</v>
      </c>
      <c r="P1265" s="49">
        <v>4594307.3360000001</v>
      </c>
      <c r="Q1265" s="49">
        <v>4382630.0120000001</v>
      </c>
      <c r="R1265" s="49">
        <v>4522794.8219999997</v>
      </c>
      <c r="S1265" s="49">
        <v>4208630.352</v>
      </c>
      <c r="T1265" s="49">
        <v>4027457.622</v>
      </c>
      <c r="U1265" s="49">
        <v>3942030.716</v>
      </c>
      <c r="V1265" s="49">
        <v>4348584.3439999996</v>
      </c>
    </row>
    <row r="1266" spans="1:22" x14ac:dyDescent="0.3">
      <c r="A1266">
        <v>1006189</v>
      </c>
      <c r="B1266" t="s">
        <v>6881</v>
      </c>
      <c r="C1266" t="s">
        <v>6882</v>
      </c>
      <c r="D1266" t="s">
        <v>6883</v>
      </c>
      <c r="E1266" t="s">
        <v>2294</v>
      </c>
      <c r="F1266" t="s">
        <v>6884</v>
      </c>
      <c r="G1266" t="s">
        <v>6885</v>
      </c>
      <c r="H1266" t="s">
        <v>4112</v>
      </c>
      <c r="I1266" s="23">
        <v>40.8249</v>
      </c>
      <c r="J1266" s="23">
        <v>-111.9238</v>
      </c>
      <c r="K1266">
        <v>324110</v>
      </c>
      <c r="L1266" t="s">
        <v>6863</v>
      </c>
      <c r="M1266" t="s">
        <v>6864</v>
      </c>
      <c r="N1266" s="49">
        <v>493030.76400000002</v>
      </c>
      <c r="O1266" s="49">
        <v>483450.33600000001</v>
      </c>
      <c r="P1266" s="49">
        <v>501804.44</v>
      </c>
      <c r="Q1266" s="49">
        <v>505867.37199999997</v>
      </c>
      <c r="R1266" s="49">
        <v>467196.408</v>
      </c>
      <c r="S1266" s="49">
        <v>454870.6</v>
      </c>
      <c r="T1266" s="49">
        <v>467599.18</v>
      </c>
      <c r="U1266" s="49">
        <v>495689.25599999999</v>
      </c>
      <c r="V1266" s="49">
        <v>470377.68</v>
      </c>
    </row>
    <row r="1267" spans="1:22" x14ac:dyDescent="0.3">
      <c r="A1267">
        <v>1007978</v>
      </c>
      <c r="B1267" t="s">
        <v>6886</v>
      </c>
      <c r="C1267" t="s">
        <v>6887</v>
      </c>
      <c r="D1267" t="s">
        <v>960</v>
      </c>
      <c r="E1267" t="s">
        <v>323</v>
      </c>
      <c r="F1267" t="s">
        <v>961</v>
      </c>
      <c r="G1267" t="s">
        <v>962</v>
      </c>
      <c r="H1267" t="s">
        <v>963</v>
      </c>
      <c r="I1267" s="23">
        <v>33.908200000000001</v>
      </c>
      <c r="J1267" s="23">
        <v>-118.4085</v>
      </c>
      <c r="K1267">
        <v>324110</v>
      </c>
      <c r="L1267" t="s">
        <v>6879</v>
      </c>
      <c r="M1267" t="s">
        <v>6880</v>
      </c>
      <c r="N1267" s="49">
        <v>3345878.6</v>
      </c>
      <c r="O1267" s="49">
        <v>3441664.04</v>
      </c>
      <c r="P1267" s="49">
        <v>3637485.9539999999</v>
      </c>
      <c r="Q1267" s="49">
        <v>3576967.8360000001</v>
      </c>
      <c r="R1267" s="49">
        <v>3623810.8</v>
      </c>
      <c r="S1267" s="49">
        <v>3365979.1239999998</v>
      </c>
      <c r="T1267" s="49">
        <v>3234760.608</v>
      </c>
      <c r="U1267" s="49">
        <v>3463102.9959999998</v>
      </c>
      <c r="V1267" s="49">
        <v>3185158.0180000002</v>
      </c>
    </row>
    <row r="1268" spans="1:22" x14ac:dyDescent="0.3">
      <c r="A1268">
        <v>1005583</v>
      </c>
      <c r="B1268" t="s">
        <v>6888</v>
      </c>
      <c r="C1268" t="s">
        <v>6889</v>
      </c>
      <c r="D1268" t="s">
        <v>6890</v>
      </c>
      <c r="E1268" t="s">
        <v>461</v>
      </c>
      <c r="F1268" t="s">
        <v>6891</v>
      </c>
      <c r="G1268" t="s">
        <v>6892</v>
      </c>
      <c r="H1268" t="s">
        <v>6893</v>
      </c>
      <c r="I1268" s="23">
        <v>41.135001000000003</v>
      </c>
      <c r="J1268" s="23">
        <v>-105.006427</v>
      </c>
      <c r="K1268">
        <v>562212</v>
      </c>
      <c r="L1268" t="s">
        <v>51</v>
      </c>
      <c r="M1268" t="s">
        <v>307</v>
      </c>
      <c r="N1268" s="49">
        <v>64308.5</v>
      </c>
      <c r="O1268" s="49">
        <v>63149.5</v>
      </c>
      <c r="P1268" s="49">
        <v>62951.75</v>
      </c>
      <c r="Q1268" s="49">
        <v>64074.5</v>
      </c>
      <c r="R1268" s="49">
        <v>66064.5</v>
      </c>
      <c r="S1268" s="49">
        <v>67261</v>
      </c>
      <c r="T1268" s="49">
        <v>68425.75</v>
      </c>
      <c r="U1268" s="49">
        <v>69701</v>
      </c>
      <c r="V1268" s="49">
        <v>71017.75</v>
      </c>
    </row>
    <row r="1269" spans="1:22" x14ac:dyDescent="0.3">
      <c r="A1269">
        <v>1007669</v>
      </c>
      <c r="B1269" t="s">
        <v>6894</v>
      </c>
      <c r="C1269" t="s">
        <v>6895</v>
      </c>
      <c r="D1269" t="s">
        <v>6896</v>
      </c>
      <c r="E1269" t="s">
        <v>1682</v>
      </c>
      <c r="F1269" t="s">
        <v>6897</v>
      </c>
      <c r="G1269" t="s">
        <v>6898</v>
      </c>
      <c r="H1269" t="s">
        <v>6899</v>
      </c>
      <c r="I1269" s="23">
        <v>42.167110000000001</v>
      </c>
      <c r="J1269" s="23">
        <v>-72.542460000000005</v>
      </c>
      <c r="K1269">
        <v>562212</v>
      </c>
      <c r="L1269" t="s">
        <v>355</v>
      </c>
      <c r="M1269" t="s">
        <v>307</v>
      </c>
      <c r="N1269" s="49">
        <v>11299</v>
      </c>
      <c r="O1269" s="49">
        <v>23733.25</v>
      </c>
      <c r="P1269" s="49">
        <v>27524.5</v>
      </c>
      <c r="Q1269" s="49">
        <v>29474.75</v>
      </c>
      <c r="R1269" s="49">
        <v>27844.75</v>
      </c>
      <c r="S1269" s="49">
        <v>30177.75</v>
      </c>
      <c r="T1269" s="49">
        <v>35546.5</v>
      </c>
      <c r="U1269" s="49">
        <v>45247.662919000002</v>
      </c>
      <c r="V1269" s="49">
        <v>41071.470999999998</v>
      </c>
    </row>
    <row r="1270" spans="1:22" x14ac:dyDescent="0.3">
      <c r="A1270">
        <v>1000063</v>
      </c>
      <c r="B1270" t="s">
        <v>6900</v>
      </c>
      <c r="C1270" t="s">
        <v>6901</v>
      </c>
      <c r="D1270" t="s">
        <v>921</v>
      </c>
      <c r="E1270" t="s">
        <v>922</v>
      </c>
      <c r="F1270" t="s">
        <v>923</v>
      </c>
      <c r="G1270" t="s">
        <v>6902</v>
      </c>
      <c r="H1270" t="s">
        <v>672</v>
      </c>
      <c r="I1270" s="23">
        <v>40.585000000000001</v>
      </c>
      <c r="J1270" s="23">
        <v>-98.318888999999999</v>
      </c>
      <c r="K1270">
        <v>325193</v>
      </c>
      <c r="L1270" t="s">
        <v>28</v>
      </c>
      <c r="M1270" t="s">
        <v>315</v>
      </c>
      <c r="N1270" s="49">
        <v>171746.378</v>
      </c>
      <c r="O1270" s="49">
        <v>166677.91399999999</v>
      </c>
      <c r="P1270" s="49">
        <v>166750.80799999999</v>
      </c>
      <c r="Q1270" s="49">
        <v>152009.74400000001</v>
      </c>
      <c r="R1270" s="49">
        <v>149562.70800000001</v>
      </c>
      <c r="S1270" s="49">
        <v>167913.16800000001</v>
      </c>
      <c r="T1270" s="49">
        <v>170274.61199999999</v>
      </c>
      <c r="U1270" s="49">
        <v>164656.81</v>
      </c>
      <c r="V1270" s="49">
        <v>164734.35</v>
      </c>
    </row>
    <row r="1271" spans="1:22" x14ac:dyDescent="0.3">
      <c r="A1271">
        <v>1006700</v>
      </c>
      <c r="B1271" t="s">
        <v>6903</v>
      </c>
      <c r="C1271" t="s">
        <v>6904</v>
      </c>
      <c r="D1271" t="s">
        <v>6905</v>
      </c>
      <c r="E1271" t="s">
        <v>663</v>
      </c>
      <c r="F1271" t="s">
        <v>6906</v>
      </c>
      <c r="G1271" t="s">
        <v>6907</v>
      </c>
      <c r="H1271" t="s">
        <v>679</v>
      </c>
      <c r="I1271" s="23">
        <v>39.141370000000002</v>
      </c>
      <c r="J1271" s="23">
        <v>-84.500339999999994</v>
      </c>
      <c r="K1271">
        <v>622110</v>
      </c>
      <c r="L1271" t="s">
        <v>28</v>
      </c>
      <c r="M1271" t="s">
        <v>315</v>
      </c>
      <c r="N1271" s="49">
        <v>28177.632000000001</v>
      </c>
      <c r="O1271" s="49">
        <v>27487.184000000001</v>
      </c>
      <c r="P1271" s="49">
        <v>24593.202000000001</v>
      </c>
      <c r="Q1271" s="49">
        <v>24739.606</v>
      </c>
      <c r="R1271" s="49">
        <v>28048.662</v>
      </c>
      <c r="S1271" s="49">
        <v>27344.080000000002</v>
      </c>
      <c r="T1271" s="49">
        <v>25472.204000000002</v>
      </c>
      <c r="U1271" s="49">
        <v>23957.205999999998</v>
      </c>
      <c r="V1271" s="49">
        <v>27184.892</v>
      </c>
    </row>
    <row r="1272" spans="1:22" x14ac:dyDescent="0.3">
      <c r="A1272">
        <v>1002898</v>
      </c>
      <c r="B1272" t="s">
        <v>6908</v>
      </c>
      <c r="C1272" t="s">
        <v>6909</v>
      </c>
      <c r="D1272" t="s">
        <v>2870</v>
      </c>
      <c r="E1272" t="s">
        <v>323</v>
      </c>
      <c r="F1272" t="s">
        <v>3797</v>
      </c>
      <c r="G1272" t="s">
        <v>6910</v>
      </c>
      <c r="H1272" t="s">
        <v>2876</v>
      </c>
      <c r="I1272" s="23">
        <v>35.304479999999998</v>
      </c>
      <c r="J1272" s="23">
        <v>-118.905182</v>
      </c>
      <c r="K1272">
        <v>562212</v>
      </c>
      <c r="L1272" t="s">
        <v>51</v>
      </c>
      <c r="M1272" t="s">
        <v>307</v>
      </c>
      <c r="S1272" s="49">
        <v>11426.5</v>
      </c>
      <c r="T1272" s="49">
        <v>12310</v>
      </c>
      <c r="U1272" s="49">
        <v>20868.75</v>
      </c>
      <c r="V1272" s="49">
        <v>21800</v>
      </c>
    </row>
    <row r="1273" spans="1:22" x14ac:dyDescent="0.3">
      <c r="A1273">
        <v>1001143</v>
      </c>
      <c r="B1273" t="s">
        <v>6911</v>
      </c>
      <c r="C1273" t="s">
        <v>6912</v>
      </c>
      <c r="D1273" t="s">
        <v>6913</v>
      </c>
      <c r="E1273" t="s">
        <v>380</v>
      </c>
      <c r="F1273" t="s">
        <v>5108</v>
      </c>
      <c r="G1273" t="s">
        <v>6914</v>
      </c>
      <c r="H1273" t="s">
        <v>6915</v>
      </c>
      <c r="I1273" s="23">
        <v>45.326999999999998</v>
      </c>
      <c r="J1273" s="23">
        <v>-95.637699999999995</v>
      </c>
      <c r="K1273">
        <v>325193</v>
      </c>
      <c r="L1273" t="s">
        <v>28</v>
      </c>
      <c r="M1273" t="s">
        <v>315</v>
      </c>
      <c r="N1273" s="49">
        <v>76098.37</v>
      </c>
      <c r="O1273" s="49">
        <v>2351.6579999999999</v>
      </c>
      <c r="P1273" s="49">
        <v>1632.12</v>
      </c>
      <c r="Q1273" s="49">
        <v>76767.838000000003</v>
      </c>
      <c r="R1273" s="49">
        <v>74414.55</v>
      </c>
      <c r="S1273" s="49">
        <v>97868.9</v>
      </c>
      <c r="T1273" s="49">
        <v>72235.847999999998</v>
      </c>
      <c r="U1273" s="49">
        <v>70679.296000000002</v>
      </c>
      <c r="V1273" s="49">
        <v>74805.86</v>
      </c>
    </row>
    <row r="1274" spans="1:22" x14ac:dyDescent="0.3">
      <c r="A1274">
        <v>1002992</v>
      </c>
      <c r="B1274" t="s">
        <v>6916</v>
      </c>
      <c r="C1274" t="s">
        <v>6917</v>
      </c>
      <c r="D1274" t="s">
        <v>6918</v>
      </c>
      <c r="E1274" t="s">
        <v>323</v>
      </c>
      <c r="F1274" t="s">
        <v>6919</v>
      </c>
      <c r="G1274" t="s">
        <v>6920</v>
      </c>
      <c r="H1274" t="s">
        <v>963</v>
      </c>
      <c r="I1274" s="23">
        <v>34.428060000000002</v>
      </c>
      <c r="J1274" s="23">
        <v>-118.64661</v>
      </c>
      <c r="K1274">
        <v>562212</v>
      </c>
      <c r="L1274" t="s">
        <v>51</v>
      </c>
      <c r="M1274" t="s">
        <v>307</v>
      </c>
      <c r="N1274" s="49">
        <v>159878.5</v>
      </c>
      <c r="O1274" s="49">
        <v>167514.75</v>
      </c>
      <c r="P1274" s="49">
        <v>138826.25</v>
      </c>
      <c r="Q1274" s="49">
        <v>123890.5</v>
      </c>
      <c r="R1274" s="49">
        <v>120584</v>
      </c>
      <c r="S1274" s="49">
        <v>135450.75</v>
      </c>
      <c r="T1274" s="49">
        <v>114267.5</v>
      </c>
      <c r="U1274" s="49">
        <v>139215</v>
      </c>
      <c r="V1274" s="49">
        <v>134262.20000000001</v>
      </c>
    </row>
    <row r="1275" spans="1:22" x14ac:dyDescent="0.3">
      <c r="A1275">
        <v>1010732</v>
      </c>
      <c r="B1275" t="s">
        <v>6921</v>
      </c>
      <c r="C1275" t="s">
        <v>6922</v>
      </c>
      <c r="D1275" t="s">
        <v>6923</v>
      </c>
      <c r="E1275" t="s">
        <v>303</v>
      </c>
      <c r="F1275" t="s">
        <v>6924</v>
      </c>
      <c r="H1275" t="s">
        <v>6925</v>
      </c>
      <c r="I1275" s="23">
        <v>30.001888000000001</v>
      </c>
      <c r="J1275" s="23">
        <v>-96.888857999999999</v>
      </c>
      <c r="K1275">
        <v>211130</v>
      </c>
      <c r="L1275" t="s">
        <v>368</v>
      </c>
      <c r="M1275" t="s">
        <v>102</v>
      </c>
      <c r="N1275" s="49">
        <v>57872.313999999998</v>
      </c>
      <c r="O1275" s="49">
        <v>59585.624000000003</v>
      </c>
      <c r="P1275" s="49">
        <v>49282.584000000003</v>
      </c>
      <c r="Q1275" s="49">
        <v>27253.13</v>
      </c>
      <c r="R1275" s="49">
        <v>83153.84</v>
      </c>
      <c r="S1275" s="49">
        <v>63683.671999999999</v>
      </c>
      <c r="T1275" s="49">
        <v>53440.358</v>
      </c>
      <c r="U1275" s="49">
        <v>64920.161999999997</v>
      </c>
    </row>
    <row r="1276" spans="1:22" x14ac:dyDescent="0.3">
      <c r="A1276">
        <v>1002353</v>
      </c>
      <c r="B1276" t="s">
        <v>6926</v>
      </c>
      <c r="C1276" t="s">
        <v>6927</v>
      </c>
      <c r="D1276" t="s">
        <v>6928</v>
      </c>
      <c r="E1276" t="s">
        <v>1418</v>
      </c>
      <c r="F1276" t="s">
        <v>6929</v>
      </c>
      <c r="H1276" t="s">
        <v>2947</v>
      </c>
      <c r="I1276" s="23">
        <v>34.856299999999997</v>
      </c>
      <c r="J1276" s="23">
        <v>-97.827699999999993</v>
      </c>
      <c r="K1276">
        <v>211130</v>
      </c>
      <c r="L1276" t="s">
        <v>368</v>
      </c>
      <c r="M1276" t="s">
        <v>102</v>
      </c>
      <c r="N1276" s="49">
        <v>22885.67</v>
      </c>
      <c r="O1276" s="49">
        <v>27691.95</v>
      </c>
      <c r="P1276" s="49">
        <v>29887.795999999998</v>
      </c>
      <c r="Q1276" s="49">
        <v>46376.328000000001</v>
      </c>
      <c r="R1276" s="49">
        <v>48393.311350000004</v>
      </c>
      <c r="S1276" s="49">
        <v>37181.135999999999</v>
      </c>
      <c r="T1276" s="49">
        <v>37087.495999999999</v>
      </c>
      <c r="U1276" s="49">
        <v>34246.108999999997</v>
      </c>
      <c r="V1276" s="49">
        <v>32793.828000000001</v>
      </c>
    </row>
    <row r="1277" spans="1:22" x14ac:dyDescent="0.3">
      <c r="A1277">
        <v>1010378</v>
      </c>
      <c r="B1277" t="s">
        <v>6930</v>
      </c>
      <c r="C1277" t="s">
        <v>6931</v>
      </c>
      <c r="D1277" t="s">
        <v>6932</v>
      </c>
      <c r="E1277" t="s">
        <v>583</v>
      </c>
      <c r="F1277" t="s">
        <v>6933</v>
      </c>
      <c r="G1277" t="s">
        <v>6934</v>
      </c>
      <c r="H1277" t="s">
        <v>6935</v>
      </c>
      <c r="I1277" s="23">
        <v>30.843900000000001</v>
      </c>
      <c r="J1277" s="23">
        <v>-90.044300000000007</v>
      </c>
      <c r="K1277">
        <v>562212</v>
      </c>
      <c r="L1277" t="s">
        <v>51</v>
      </c>
      <c r="M1277" t="s">
        <v>307</v>
      </c>
      <c r="N1277" s="49">
        <v>42813</v>
      </c>
      <c r="O1277" s="49">
        <v>42831</v>
      </c>
      <c r="P1277" s="49">
        <v>42296</v>
      </c>
      <c r="Q1277" s="49">
        <v>30098.75</v>
      </c>
      <c r="R1277" s="49">
        <v>29826.75</v>
      </c>
      <c r="S1277" s="49">
        <v>44924</v>
      </c>
      <c r="T1277" s="49">
        <v>44271</v>
      </c>
      <c r="U1277" s="49">
        <v>38332.75</v>
      </c>
      <c r="V1277" s="49">
        <v>37450.75</v>
      </c>
    </row>
    <row r="1278" spans="1:22" x14ac:dyDescent="0.3">
      <c r="A1278">
        <v>1006812</v>
      </c>
      <c r="B1278" t="s">
        <v>6936</v>
      </c>
      <c r="C1278" t="s">
        <v>6937</v>
      </c>
      <c r="D1278" t="s">
        <v>6648</v>
      </c>
      <c r="E1278" t="s">
        <v>323</v>
      </c>
      <c r="F1278" t="s">
        <v>6649</v>
      </c>
      <c r="G1278" t="s">
        <v>6938</v>
      </c>
      <c r="H1278" t="s">
        <v>3354</v>
      </c>
      <c r="I1278" s="23">
        <v>37.105440000000002</v>
      </c>
      <c r="J1278" s="23">
        <v>-120.283225</v>
      </c>
      <c r="K1278">
        <v>221112</v>
      </c>
      <c r="L1278" t="s">
        <v>28</v>
      </c>
      <c r="M1278" t="s">
        <v>336</v>
      </c>
      <c r="N1278" s="49">
        <v>6920.7240000000002</v>
      </c>
      <c r="O1278" s="49">
        <v>10259.912</v>
      </c>
      <c r="P1278" s="49">
        <v>12935.852000000001</v>
      </c>
      <c r="Q1278" s="49">
        <v>12964.152</v>
      </c>
      <c r="R1278" s="49">
        <v>39018.603999999999</v>
      </c>
    </row>
    <row r="1279" spans="1:22" x14ac:dyDescent="0.3">
      <c r="A1279">
        <v>1002232</v>
      </c>
      <c r="B1279" t="s">
        <v>6939</v>
      </c>
      <c r="C1279" t="s">
        <v>6940</v>
      </c>
      <c r="D1279" t="s">
        <v>6941</v>
      </c>
      <c r="E1279" t="s">
        <v>447</v>
      </c>
      <c r="F1279" t="s">
        <v>6942</v>
      </c>
      <c r="G1279" t="s">
        <v>6943</v>
      </c>
      <c r="H1279" t="s">
        <v>5170</v>
      </c>
      <c r="I1279" s="23">
        <v>40.664960000000001</v>
      </c>
      <c r="J1279" s="23">
        <v>-75.230099999999993</v>
      </c>
      <c r="K1279">
        <v>562212</v>
      </c>
      <c r="L1279" t="s">
        <v>51</v>
      </c>
      <c r="M1279" t="s">
        <v>307</v>
      </c>
      <c r="N1279" s="49">
        <v>70666.25</v>
      </c>
      <c r="O1279" s="49">
        <v>45666</v>
      </c>
      <c r="P1279" s="49">
        <v>52716.25</v>
      </c>
      <c r="Q1279" s="49">
        <v>60821</v>
      </c>
      <c r="R1279" s="49">
        <v>74880.25</v>
      </c>
      <c r="S1279" s="49">
        <v>58115.5</v>
      </c>
      <c r="T1279" s="49">
        <v>39075.75</v>
      </c>
      <c r="U1279" s="49">
        <v>54468.25</v>
      </c>
      <c r="V1279" s="49">
        <v>67957.75</v>
      </c>
    </row>
    <row r="1280" spans="1:22" x14ac:dyDescent="0.3">
      <c r="A1280">
        <v>1005734</v>
      </c>
      <c r="B1280" t="s">
        <v>6944</v>
      </c>
      <c r="C1280" t="s">
        <v>6945</v>
      </c>
      <c r="D1280" t="s">
        <v>6946</v>
      </c>
      <c r="E1280" t="s">
        <v>435</v>
      </c>
      <c r="F1280" t="s">
        <v>6947</v>
      </c>
      <c r="G1280" t="s">
        <v>6948</v>
      </c>
      <c r="H1280" t="s">
        <v>1952</v>
      </c>
      <c r="I1280" s="23">
        <v>38.879469999999998</v>
      </c>
      <c r="J1280" s="23">
        <v>-91.387860000000003</v>
      </c>
      <c r="K1280">
        <v>212324</v>
      </c>
      <c r="L1280" t="s">
        <v>28</v>
      </c>
      <c r="M1280" t="s">
        <v>315</v>
      </c>
      <c r="N1280" s="49">
        <v>24531.786</v>
      </c>
      <c r="O1280" s="49">
        <v>27774.46</v>
      </c>
      <c r="P1280" s="49">
        <v>26332.398000000001</v>
      </c>
      <c r="Q1280" s="49">
        <v>24127.187999999998</v>
      </c>
      <c r="R1280" s="49">
        <v>26908.412</v>
      </c>
      <c r="S1280" s="49">
        <v>35216.197999999997</v>
      </c>
      <c r="T1280" s="49">
        <v>28136.646000000001</v>
      </c>
      <c r="U1280" s="49">
        <v>28241.862000000001</v>
      </c>
      <c r="V1280" s="49">
        <v>28992.67</v>
      </c>
    </row>
    <row r="1281" spans="1:22" x14ac:dyDescent="0.3">
      <c r="A1281">
        <v>1006671</v>
      </c>
      <c r="B1281" t="s">
        <v>6949</v>
      </c>
      <c r="C1281" t="s">
        <v>6950</v>
      </c>
      <c r="D1281" t="s">
        <v>6951</v>
      </c>
      <c r="E1281" t="s">
        <v>2235</v>
      </c>
      <c r="F1281" t="s">
        <v>6952</v>
      </c>
      <c r="G1281" t="s">
        <v>6953</v>
      </c>
      <c r="H1281" t="s">
        <v>4124</v>
      </c>
      <c r="I1281" s="23">
        <v>45.659219999999998</v>
      </c>
      <c r="J1281" s="23">
        <v>-108.76778</v>
      </c>
      <c r="K1281">
        <v>324110</v>
      </c>
      <c r="L1281" t="s">
        <v>6080</v>
      </c>
      <c r="M1281" t="s">
        <v>6081</v>
      </c>
      <c r="N1281" s="49">
        <v>972213.32400000002</v>
      </c>
      <c r="O1281" s="49">
        <v>899413.70799999998</v>
      </c>
      <c r="P1281" s="49">
        <v>894050.89</v>
      </c>
      <c r="Q1281" s="49">
        <v>787932.38199999998</v>
      </c>
      <c r="R1281" s="49">
        <v>747231.27599999995</v>
      </c>
      <c r="S1281" s="49">
        <v>883627.31</v>
      </c>
      <c r="T1281" s="49">
        <v>874859.2</v>
      </c>
      <c r="U1281" s="49">
        <v>1002990.792</v>
      </c>
      <c r="V1281" s="49">
        <v>935908.45</v>
      </c>
    </row>
    <row r="1282" spans="1:22" x14ac:dyDescent="0.3">
      <c r="A1282">
        <v>1004656</v>
      </c>
      <c r="B1282" t="s">
        <v>6954</v>
      </c>
      <c r="C1282" t="s">
        <v>6955</v>
      </c>
      <c r="D1282" t="s">
        <v>633</v>
      </c>
      <c r="E1282" t="s">
        <v>380</v>
      </c>
      <c r="F1282" t="s">
        <v>634</v>
      </c>
      <c r="G1282" t="s">
        <v>6956</v>
      </c>
      <c r="H1282" t="s">
        <v>636</v>
      </c>
      <c r="I1282" s="23">
        <v>44.1569</v>
      </c>
      <c r="J1282" s="23">
        <v>-94.031599999999997</v>
      </c>
      <c r="K1282">
        <v>311224</v>
      </c>
      <c r="L1282" t="s">
        <v>28</v>
      </c>
      <c r="M1282" t="s">
        <v>315</v>
      </c>
      <c r="N1282" s="49">
        <v>82673.088000000003</v>
      </c>
      <c r="O1282" s="49">
        <v>83897.084000000003</v>
      </c>
      <c r="P1282" s="49">
        <v>84439.432000000001</v>
      </c>
      <c r="Q1282" s="49">
        <v>87729.12</v>
      </c>
      <c r="R1282" s="49">
        <v>91073.707999999999</v>
      </c>
      <c r="S1282" s="49">
        <v>89766.212</v>
      </c>
      <c r="T1282" s="49">
        <v>74471.199999999997</v>
      </c>
      <c r="U1282" s="49">
        <v>86220.176000000007</v>
      </c>
      <c r="V1282" s="49">
        <v>89345.464000000007</v>
      </c>
    </row>
    <row r="1283" spans="1:22" x14ac:dyDescent="0.3">
      <c r="A1283">
        <v>1007942</v>
      </c>
      <c r="B1283" t="s">
        <v>6957</v>
      </c>
      <c r="C1283" t="s">
        <v>6958</v>
      </c>
      <c r="D1283" t="s">
        <v>6959</v>
      </c>
      <c r="E1283" t="s">
        <v>542</v>
      </c>
      <c r="F1283" t="s">
        <v>6960</v>
      </c>
      <c r="G1283" t="s">
        <v>6961</v>
      </c>
      <c r="H1283" t="s">
        <v>6962</v>
      </c>
      <c r="I1283" s="23">
        <v>38.346800000000002</v>
      </c>
      <c r="J1283" s="23">
        <v>-97.674499999999995</v>
      </c>
      <c r="K1283">
        <v>324110</v>
      </c>
      <c r="L1283" t="s">
        <v>6080</v>
      </c>
      <c r="M1283" t="s">
        <v>6081</v>
      </c>
      <c r="N1283" s="49">
        <v>1099784.8500000001</v>
      </c>
      <c r="O1283" s="49">
        <v>1196363.716</v>
      </c>
      <c r="P1283" s="49">
        <v>1205117.8640000001</v>
      </c>
      <c r="Q1283" s="49">
        <v>1109888.32</v>
      </c>
      <c r="R1283" s="49">
        <v>942260.61199999996</v>
      </c>
      <c r="S1283" s="49">
        <v>1007187.764</v>
      </c>
      <c r="T1283" s="49">
        <v>999540.36</v>
      </c>
      <c r="U1283" s="49">
        <v>1046084.36</v>
      </c>
      <c r="V1283" s="49">
        <v>1014205.57</v>
      </c>
    </row>
    <row r="1284" spans="1:22" x14ac:dyDescent="0.3">
      <c r="A1284">
        <v>1004657</v>
      </c>
      <c r="B1284" t="s">
        <v>6963</v>
      </c>
      <c r="C1284" t="s">
        <v>6964</v>
      </c>
      <c r="D1284" t="s">
        <v>6965</v>
      </c>
      <c r="E1284" t="s">
        <v>380</v>
      </c>
      <c r="F1284" t="s">
        <v>6966</v>
      </c>
      <c r="G1284" t="s">
        <v>6967</v>
      </c>
      <c r="H1284" t="s">
        <v>6968</v>
      </c>
      <c r="I1284" s="23">
        <v>43.673720000000003</v>
      </c>
      <c r="J1284" s="23">
        <v>-94.506429999999995</v>
      </c>
      <c r="K1284">
        <v>311224</v>
      </c>
      <c r="L1284" t="s">
        <v>28</v>
      </c>
      <c r="M1284" t="s">
        <v>315</v>
      </c>
      <c r="N1284" s="49">
        <v>58881.928</v>
      </c>
      <c r="O1284" s="49">
        <v>58727.078000000001</v>
      </c>
      <c r="P1284" s="49">
        <v>52851.451999999997</v>
      </c>
      <c r="Q1284" s="49">
        <v>55223.491999999998</v>
      </c>
      <c r="R1284" s="49">
        <v>52186.601999999999</v>
      </c>
      <c r="S1284" s="49">
        <v>48438.966</v>
      </c>
      <c r="T1284" s="49">
        <v>45726.775999999998</v>
      </c>
      <c r="U1284" s="49">
        <v>41748.442000000003</v>
      </c>
      <c r="V1284" s="49">
        <v>45747.328000000001</v>
      </c>
    </row>
    <row r="1285" spans="1:22" x14ac:dyDescent="0.3">
      <c r="A1285">
        <v>1004276</v>
      </c>
      <c r="B1285" t="s">
        <v>6969</v>
      </c>
      <c r="C1285" t="s">
        <v>6970</v>
      </c>
      <c r="D1285" t="s">
        <v>6971</v>
      </c>
      <c r="E1285" t="s">
        <v>351</v>
      </c>
      <c r="F1285" t="s">
        <v>6972</v>
      </c>
      <c r="G1285" t="s">
        <v>6973</v>
      </c>
      <c r="H1285" t="s">
        <v>768</v>
      </c>
      <c r="I1285" s="23">
        <v>41.89246</v>
      </c>
      <c r="J1285" s="23">
        <v>-89.034390000000002</v>
      </c>
      <c r="K1285">
        <v>325193</v>
      </c>
      <c r="L1285" t="s">
        <v>573</v>
      </c>
      <c r="M1285" t="s">
        <v>574</v>
      </c>
      <c r="N1285" s="49">
        <v>190501.774</v>
      </c>
      <c r="O1285" s="49">
        <v>195452.20600000001</v>
      </c>
      <c r="P1285" s="49">
        <v>194503.90599999999</v>
      </c>
      <c r="Q1285" s="49">
        <v>189386.12599999999</v>
      </c>
      <c r="R1285" s="49">
        <v>179687.622</v>
      </c>
      <c r="S1285" s="49">
        <v>181382.356</v>
      </c>
      <c r="T1285" s="49">
        <v>183715.046</v>
      </c>
      <c r="U1285" s="49">
        <v>177314.21599999999</v>
      </c>
      <c r="V1285" s="49">
        <v>162414.826</v>
      </c>
    </row>
    <row r="1286" spans="1:22" x14ac:dyDescent="0.3">
      <c r="A1286">
        <v>1005267</v>
      </c>
      <c r="B1286" t="s">
        <v>6974</v>
      </c>
      <c r="C1286" t="s">
        <v>6975</v>
      </c>
      <c r="D1286" t="s">
        <v>6976</v>
      </c>
      <c r="E1286" t="s">
        <v>1370</v>
      </c>
      <c r="F1286" t="s">
        <v>6977</v>
      </c>
      <c r="H1286" t="s">
        <v>4057</v>
      </c>
      <c r="I1286" s="23">
        <v>61.185715999999999</v>
      </c>
      <c r="J1286" s="23">
        <v>-151.03759700000001</v>
      </c>
      <c r="K1286">
        <v>221112</v>
      </c>
      <c r="L1286" t="s">
        <v>28</v>
      </c>
      <c r="M1286" t="s">
        <v>336</v>
      </c>
      <c r="N1286" s="49">
        <v>67019.448000000004</v>
      </c>
      <c r="O1286" s="49">
        <v>44099.178</v>
      </c>
      <c r="P1286" s="49">
        <v>129783.57399999999</v>
      </c>
      <c r="Q1286" s="49">
        <v>87757.73</v>
      </c>
      <c r="R1286" s="49">
        <v>292756.01</v>
      </c>
      <c r="S1286" s="49">
        <v>707898.75199999998</v>
      </c>
      <c r="T1286" s="49">
        <v>813080.70400000003</v>
      </c>
      <c r="U1286" s="49">
        <v>1146868.1939999999</v>
      </c>
      <c r="V1286" s="49">
        <v>1301239.71</v>
      </c>
    </row>
    <row r="1287" spans="1:22" x14ac:dyDescent="0.3">
      <c r="A1287">
        <v>1011165</v>
      </c>
      <c r="B1287" t="s">
        <v>6978</v>
      </c>
      <c r="C1287" t="s">
        <v>6979</v>
      </c>
      <c r="D1287" t="s">
        <v>6980</v>
      </c>
      <c r="E1287" t="s">
        <v>447</v>
      </c>
      <c r="F1287" t="s">
        <v>6981</v>
      </c>
      <c r="G1287" t="s">
        <v>6982</v>
      </c>
      <c r="H1287" t="s">
        <v>6983</v>
      </c>
      <c r="I1287" s="23">
        <v>41.736894999999997</v>
      </c>
      <c r="J1287" s="23">
        <v>-75.931039999999996</v>
      </c>
      <c r="K1287">
        <v>213112</v>
      </c>
      <c r="L1287" t="s">
        <v>28</v>
      </c>
      <c r="M1287" t="s">
        <v>102</v>
      </c>
      <c r="R1287" s="49">
        <v>39539.951999999997</v>
      </c>
      <c r="S1287" s="49">
        <v>44596.332000000002</v>
      </c>
    </row>
    <row r="1288" spans="1:22" x14ac:dyDescent="0.3">
      <c r="A1288">
        <v>1001667</v>
      </c>
      <c r="B1288" t="s">
        <v>6984</v>
      </c>
      <c r="C1288" t="s">
        <v>6985</v>
      </c>
      <c r="D1288" t="s">
        <v>6986</v>
      </c>
      <c r="E1288" t="s">
        <v>323</v>
      </c>
      <c r="F1288" t="s">
        <v>6987</v>
      </c>
      <c r="G1288" t="s">
        <v>6988</v>
      </c>
      <c r="H1288" t="s">
        <v>1523</v>
      </c>
      <c r="I1288" s="23">
        <v>34.158675000000002</v>
      </c>
      <c r="J1288" s="23">
        <v>-118.992159</v>
      </c>
      <c r="K1288">
        <v>611310</v>
      </c>
      <c r="L1288" t="s">
        <v>28</v>
      </c>
      <c r="M1288" t="s">
        <v>315</v>
      </c>
      <c r="N1288" s="49">
        <v>6436.576</v>
      </c>
      <c r="O1288" s="49">
        <v>26195.200000000001</v>
      </c>
      <c r="P1288" s="49">
        <v>82040.94</v>
      </c>
      <c r="Q1288" s="49">
        <v>82659.788</v>
      </c>
      <c r="R1288" s="49">
        <v>78892.851999999999</v>
      </c>
      <c r="S1288" s="49">
        <v>83129.736000000004</v>
      </c>
      <c r="T1288" s="49">
        <v>98517.127999999997</v>
      </c>
      <c r="U1288" s="49">
        <v>106957.796</v>
      </c>
      <c r="V1288" s="49">
        <v>106233.048</v>
      </c>
    </row>
    <row r="1289" spans="1:22" x14ac:dyDescent="0.3">
      <c r="A1289">
        <v>1008012</v>
      </c>
      <c r="B1289" t="s">
        <v>6989</v>
      </c>
      <c r="C1289" t="s">
        <v>6990</v>
      </c>
      <c r="D1289" t="s">
        <v>6991</v>
      </c>
      <c r="E1289" t="s">
        <v>351</v>
      </c>
      <c r="F1289" t="s">
        <v>6992</v>
      </c>
      <c r="H1289" t="s">
        <v>354</v>
      </c>
      <c r="I1289" s="23">
        <v>41.644599999999997</v>
      </c>
      <c r="J1289" s="23">
        <v>-87.574766999999994</v>
      </c>
      <c r="K1289">
        <v>562212</v>
      </c>
      <c r="L1289" t="s">
        <v>355</v>
      </c>
      <c r="M1289" t="s">
        <v>307</v>
      </c>
      <c r="N1289" s="49">
        <v>11882.472</v>
      </c>
      <c r="O1289" s="49">
        <v>14881.424000000001</v>
      </c>
      <c r="P1289" s="49">
        <v>15053.004000000001</v>
      </c>
      <c r="Q1289" s="49">
        <v>15199.704</v>
      </c>
      <c r="R1289" s="49">
        <v>15998.016</v>
      </c>
      <c r="S1289" s="49">
        <v>16015.79</v>
      </c>
      <c r="T1289" s="49">
        <v>24460.673999999999</v>
      </c>
      <c r="U1289" s="49">
        <v>34690.652827999998</v>
      </c>
      <c r="V1289" s="49">
        <v>38145.153205000002</v>
      </c>
    </row>
    <row r="1290" spans="1:22" x14ac:dyDescent="0.3">
      <c r="A1290">
        <v>1001992</v>
      </c>
      <c r="B1290" t="s">
        <v>6993</v>
      </c>
      <c r="C1290" t="s">
        <v>6994</v>
      </c>
      <c r="D1290" t="s">
        <v>6995</v>
      </c>
      <c r="E1290" t="s">
        <v>1487</v>
      </c>
      <c r="F1290" t="s">
        <v>6996</v>
      </c>
      <c r="G1290" t="s">
        <v>6997</v>
      </c>
      <c r="H1290" t="s">
        <v>6998</v>
      </c>
      <c r="I1290" s="23">
        <v>37.292223999999997</v>
      </c>
      <c r="J1290" s="23">
        <v>-103.451177</v>
      </c>
      <c r="K1290">
        <v>486210</v>
      </c>
      <c r="L1290" t="s">
        <v>1275</v>
      </c>
      <c r="M1290" t="s">
        <v>102</v>
      </c>
      <c r="S1290" s="49">
        <v>1310.596</v>
      </c>
      <c r="T1290" s="49">
        <v>1343.6959999999999</v>
      </c>
      <c r="U1290" s="49">
        <v>1867.4459999999999</v>
      </c>
      <c r="V1290" s="49">
        <v>17382.698</v>
      </c>
    </row>
    <row r="1291" spans="1:22" x14ac:dyDescent="0.3">
      <c r="A1291">
        <v>1010489</v>
      </c>
      <c r="B1291" t="s">
        <v>6999</v>
      </c>
      <c r="C1291" t="s">
        <v>7000</v>
      </c>
      <c r="D1291" t="s">
        <v>7001</v>
      </c>
      <c r="E1291" t="s">
        <v>1487</v>
      </c>
      <c r="F1291" t="s">
        <v>7002</v>
      </c>
      <c r="G1291" t="s">
        <v>7003</v>
      </c>
      <c r="H1291" t="s">
        <v>6242</v>
      </c>
      <c r="I1291" s="23">
        <v>40.130921999999998</v>
      </c>
      <c r="J1291" s="23">
        <v>-104.75894700000001</v>
      </c>
      <c r="K1291">
        <v>486210</v>
      </c>
      <c r="L1291" t="s">
        <v>1275</v>
      </c>
      <c r="M1291" t="s">
        <v>102</v>
      </c>
      <c r="N1291" s="49">
        <v>33380.381999999998</v>
      </c>
      <c r="O1291" s="49">
        <v>28835.297999999999</v>
      </c>
      <c r="P1291" s="49">
        <v>34570.29</v>
      </c>
      <c r="Q1291" s="49">
        <v>34430.836000000003</v>
      </c>
      <c r="R1291" s="49">
        <v>44976.86</v>
      </c>
      <c r="S1291" s="49">
        <v>28099.562000000002</v>
      </c>
    </row>
    <row r="1292" spans="1:22" x14ac:dyDescent="0.3">
      <c r="A1292">
        <v>1002175</v>
      </c>
      <c r="B1292" t="s">
        <v>7004</v>
      </c>
      <c r="C1292" t="s">
        <v>7005</v>
      </c>
      <c r="D1292" t="s">
        <v>822</v>
      </c>
      <c r="E1292" t="s">
        <v>1418</v>
      </c>
      <c r="F1292" t="s">
        <v>4996</v>
      </c>
      <c r="H1292" t="s">
        <v>1564</v>
      </c>
      <c r="I1292" s="23">
        <v>36.894683999999998</v>
      </c>
      <c r="J1292" s="23">
        <v>-100.395611</v>
      </c>
      <c r="K1292">
        <v>486210</v>
      </c>
      <c r="L1292" t="s">
        <v>1275</v>
      </c>
      <c r="M1292" t="s">
        <v>102</v>
      </c>
      <c r="N1292" s="49">
        <v>48309.574000000001</v>
      </c>
      <c r="O1292" s="49">
        <v>50178.065999999999</v>
      </c>
      <c r="P1292" s="49">
        <v>53357.872000000003</v>
      </c>
      <c r="Q1292" s="49">
        <v>44724.758000000002</v>
      </c>
      <c r="R1292" s="49">
        <v>47099.517999999996</v>
      </c>
      <c r="S1292" s="49">
        <v>42687.156000000003</v>
      </c>
      <c r="T1292" s="49">
        <v>43270.21</v>
      </c>
      <c r="U1292" s="49">
        <v>45829.506000000001</v>
      </c>
      <c r="V1292" s="49">
        <v>47992.76</v>
      </c>
    </row>
    <row r="1293" spans="1:22" x14ac:dyDescent="0.3">
      <c r="A1293">
        <v>1001994</v>
      </c>
      <c r="B1293" t="s">
        <v>7006</v>
      </c>
      <c r="C1293" t="s">
        <v>7007</v>
      </c>
      <c r="D1293" t="s">
        <v>7008</v>
      </c>
      <c r="E1293" t="s">
        <v>1487</v>
      </c>
      <c r="F1293" t="s">
        <v>7009</v>
      </c>
      <c r="G1293" t="s">
        <v>7010</v>
      </c>
      <c r="H1293" t="s">
        <v>1777</v>
      </c>
      <c r="I1293" s="23">
        <v>38.47795</v>
      </c>
      <c r="J1293" s="23">
        <v>-102.78212000000001</v>
      </c>
      <c r="K1293">
        <v>486210</v>
      </c>
      <c r="L1293" t="s">
        <v>1275</v>
      </c>
      <c r="M1293" t="s">
        <v>102</v>
      </c>
      <c r="N1293" s="49">
        <v>26030.712</v>
      </c>
      <c r="O1293" s="49">
        <v>35805.370000000003</v>
      </c>
      <c r="P1293" s="49">
        <v>28263.062000000002</v>
      </c>
      <c r="Q1293" s="49">
        <v>27299.57</v>
      </c>
      <c r="R1293" s="49">
        <v>26740.184000000001</v>
      </c>
      <c r="S1293" s="49">
        <v>16881.400000000001</v>
      </c>
      <c r="T1293" s="49">
        <v>29700.799999999999</v>
      </c>
      <c r="U1293" s="49">
        <v>17891.493999999999</v>
      </c>
      <c r="V1293" s="49">
        <v>31620.993999999999</v>
      </c>
    </row>
    <row r="1294" spans="1:22" x14ac:dyDescent="0.3">
      <c r="A1294">
        <v>1008151</v>
      </c>
      <c r="B1294" t="s">
        <v>7011</v>
      </c>
      <c r="C1294" t="s">
        <v>7012</v>
      </c>
      <c r="D1294" t="s">
        <v>7013</v>
      </c>
      <c r="E1294" t="s">
        <v>1487</v>
      </c>
      <c r="F1294" t="s">
        <v>7014</v>
      </c>
      <c r="G1294" t="s">
        <v>7015</v>
      </c>
      <c r="H1294" t="s">
        <v>7016</v>
      </c>
      <c r="I1294" s="23">
        <v>39.854647999999997</v>
      </c>
      <c r="J1294" s="23">
        <v>-108.105434</v>
      </c>
      <c r="K1294">
        <v>486210</v>
      </c>
      <c r="L1294" t="s">
        <v>1275</v>
      </c>
      <c r="M1294" t="s">
        <v>102</v>
      </c>
      <c r="N1294" s="49">
        <v>26254.560000000001</v>
      </c>
      <c r="O1294" s="49">
        <v>23969.722000000002</v>
      </c>
      <c r="P1294" s="49">
        <v>16246.058000000001</v>
      </c>
      <c r="Q1294" s="49">
        <v>17303.103999999999</v>
      </c>
      <c r="R1294" s="49">
        <v>31946.648000000001</v>
      </c>
      <c r="S1294" s="49">
        <v>21225.982</v>
      </c>
      <c r="T1294" s="49">
        <v>20525.47</v>
      </c>
      <c r="U1294" s="49">
        <v>36753.019999999997</v>
      </c>
      <c r="V1294" s="49">
        <v>31520.342000000001</v>
      </c>
    </row>
    <row r="1295" spans="1:22" x14ac:dyDescent="0.3">
      <c r="A1295">
        <v>1002128</v>
      </c>
      <c r="B1295" t="s">
        <v>7017</v>
      </c>
      <c r="C1295" t="s">
        <v>7018</v>
      </c>
      <c r="D1295" t="s">
        <v>7019</v>
      </c>
      <c r="E1295" t="s">
        <v>461</v>
      </c>
      <c r="F1295" t="s">
        <v>7020</v>
      </c>
      <c r="G1295" t="s">
        <v>7021</v>
      </c>
      <c r="H1295" t="s">
        <v>3006</v>
      </c>
      <c r="I1295" s="23">
        <v>41.698061000000003</v>
      </c>
      <c r="J1295" s="23">
        <v>-107.053943</v>
      </c>
      <c r="K1295">
        <v>486210</v>
      </c>
      <c r="L1295" t="s">
        <v>1275</v>
      </c>
      <c r="M1295" t="s">
        <v>102</v>
      </c>
      <c r="N1295" s="49">
        <v>8998.5259999999998</v>
      </c>
      <c r="O1295" s="49">
        <v>13112.156000000001</v>
      </c>
      <c r="P1295" s="49">
        <v>22138.774000000001</v>
      </c>
      <c r="Q1295" s="49">
        <v>44536.794000000002</v>
      </c>
      <c r="R1295" s="49">
        <v>49390.675999999999</v>
      </c>
      <c r="S1295" s="49">
        <v>77694.528000000006</v>
      </c>
      <c r="T1295" s="49">
        <v>64249.233999999997</v>
      </c>
      <c r="U1295" s="49">
        <v>47161.733999999997</v>
      </c>
      <c r="V1295" s="49">
        <v>74125.585999999996</v>
      </c>
    </row>
    <row r="1296" spans="1:22" x14ac:dyDescent="0.3">
      <c r="A1296">
        <v>1002193</v>
      </c>
      <c r="B1296" t="s">
        <v>7022</v>
      </c>
      <c r="C1296" t="s">
        <v>7023</v>
      </c>
      <c r="D1296" t="s">
        <v>7024</v>
      </c>
      <c r="E1296" t="s">
        <v>461</v>
      </c>
      <c r="F1296" t="s">
        <v>7025</v>
      </c>
      <c r="G1296" t="s">
        <v>7026</v>
      </c>
      <c r="H1296" t="s">
        <v>1185</v>
      </c>
      <c r="I1296" s="23">
        <v>41.438960000000002</v>
      </c>
      <c r="J1296" s="23">
        <v>-105.94412</v>
      </c>
      <c r="K1296">
        <v>486210</v>
      </c>
      <c r="L1296" t="s">
        <v>1275</v>
      </c>
      <c r="M1296" t="s">
        <v>102</v>
      </c>
      <c r="N1296" s="49">
        <v>4335.942</v>
      </c>
      <c r="O1296" s="49">
        <v>16432.346000000001</v>
      </c>
      <c r="P1296" s="49">
        <v>17828.846000000001</v>
      </c>
      <c r="Q1296" s="49">
        <v>8305.4380000000001</v>
      </c>
      <c r="R1296" s="49">
        <v>22785.294000000002</v>
      </c>
      <c r="S1296" s="49">
        <v>26460.788</v>
      </c>
      <c r="T1296" s="49">
        <v>1129.4000000000001</v>
      </c>
      <c r="U1296" s="49">
        <v>9274.232</v>
      </c>
      <c r="V1296" s="49">
        <v>80621.7</v>
      </c>
    </row>
    <row r="1297" spans="1:22" x14ac:dyDescent="0.3">
      <c r="A1297">
        <v>1010556</v>
      </c>
      <c r="B1297" t="s">
        <v>7027</v>
      </c>
      <c r="C1297" t="s">
        <v>7028</v>
      </c>
      <c r="D1297" t="s">
        <v>7029</v>
      </c>
      <c r="E1297" t="s">
        <v>461</v>
      </c>
      <c r="F1297" t="s">
        <v>7030</v>
      </c>
      <c r="G1297" t="s">
        <v>7031</v>
      </c>
      <c r="H1297" t="s">
        <v>5338</v>
      </c>
      <c r="I1297" s="23">
        <v>41.680109999999999</v>
      </c>
      <c r="J1297" s="23">
        <v>-107.98589</v>
      </c>
      <c r="K1297">
        <v>486210</v>
      </c>
      <c r="L1297" t="s">
        <v>1275</v>
      </c>
      <c r="M1297" t="s">
        <v>102</v>
      </c>
      <c r="N1297" s="49">
        <v>44910.883999999998</v>
      </c>
      <c r="O1297" s="49">
        <v>34414.021999999997</v>
      </c>
      <c r="P1297" s="49">
        <v>37737.86</v>
      </c>
      <c r="Q1297" s="49">
        <v>36326.764000000003</v>
      </c>
      <c r="R1297" s="49">
        <v>32994.83</v>
      </c>
      <c r="S1297" s="49">
        <v>19962.132000000001</v>
      </c>
      <c r="T1297" s="49">
        <v>26002.55</v>
      </c>
      <c r="U1297" s="49">
        <v>62175.336000000003</v>
      </c>
    </row>
    <row r="1298" spans="1:22" x14ac:dyDescent="0.3">
      <c r="A1298">
        <v>1002015</v>
      </c>
      <c r="B1298" t="s">
        <v>7032</v>
      </c>
      <c r="C1298" t="s">
        <v>7033</v>
      </c>
      <c r="D1298" t="s">
        <v>7034</v>
      </c>
      <c r="E1298" t="s">
        <v>461</v>
      </c>
      <c r="F1298" t="s">
        <v>7020</v>
      </c>
      <c r="H1298" t="s">
        <v>7035</v>
      </c>
      <c r="I1298" s="23">
        <v>42.375799999999998</v>
      </c>
      <c r="J1298" s="23">
        <v>-107.4265</v>
      </c>
      <c r="K1298">
        <v>486210</v>
      </c>
      <c r="L1298" t="s">
        <v>1275</v>
      </c>
      <c r="M1298" t="s">
        <v>102</v>
      </c>
      <c r="R1298" s="49">
        <v>7040.4780000000001</v>
      </c>
      <c r="S1298" s="49">
        <v>1154.1980000000001</v>
      </c>
      <c r="T1298" s="49">
        <v>11712.91</v>
      </c>
      <c r="U1298" s="49">
        <v>25626.862000000001</v>
      </c>
      <c r="V1298" s="49">
        <v>30589.276000000002</v>
      </c>
    </row>
    <row r="1299" spans="1:22" x14ac:dyDescent="0.3">
      <c r="A1299">
        <v>1002127</v>
      </c>
      <c r="B1299" t="s">
        <v>7036</v>
      </c>
      <c r="C1299" t="s">
        <v>7037</v>
      </c>
      <c r="D1299" t="s">
        <v>7038</v>
      </c>
      <c r="E1299" t="s">
        <v>1487</v>
      </c>
      <c r="F1299" t="s">
        <v>7039</v>
      </c>
      <c r="G1299" t="s">
        <v>7040</v>
      </c>
      <c r="H1299" t="s">
        <v>6242</v>
      </c>
      <c r="I1299" s="23">
        <v>40.908951000000002</v>
      </c>
      <c r="J1299" s="23">
        <v>-104.892167</v>
      </c>
      <c r="K1299">
        <v>486210</v>
      </c>
      <c r="L1299" t="s">
        <v>1275</v>
      </c>
      <c r="M1299" t="s">
        <v>102</v>
      </c>
      <c r="N1299" s="49">
        <v>104535.662</v>
      </c>
      <c r="O1299" s="49">
        <v>83295.740000000005</v>
      </c>
      <c r="P1299" s="49">
        <v>60242.232000000004</v>
      </c>
      <c r="Q1299" s="49">
        <v>112919.726</v>
      </c>
      <c r="R1299" s="49">
        <v>83162.039999999994</v>
      </c>
      <c r="S1299" s="49">
        <v>57964.372000000003</v>
      </c>
      <c r="T1299" s="49">
        <v>42621.46</v>
      </c>
      <c r="U1299" s="49">
        <v>91070.694000000003</v>
      </c>
      <c r="V1299" s="49">
        <v>162880.842</v>
      </c>
    </row>
    <row r="1300" spans="1:22" x14ac:dyDescent="0.3">
      <c r="A1300">
        <v>1002061</v>
      </c>
      <c r="B1300" t="s">
        <v>7041</v>
      </c>
      <c r="C1300" t="s">
        <v>7042</v>
      </c>
      <c r="D1300" t="s">
        <v>3689</v>
      </c>
      <c r="E1300" t="s">
        <v>1487</v>
      </c>
      <c r="F1300" t="s">
        <v>5411</v>
      </c>
      <c r="G1300" t="s">
        <v>7043</v>
      </c>
      <c r="H1300" t="s">
        <v>672</v>
      </c>
      <c r="I1300" s="23">
        <v>39.745283000000001</v>
      </c>
      <c r="J1300" s="23">
        <v>-104.698908</v>
      </c>
      <c r="K1300">
        <v>486210</v>
      </c>
      <c r="L1300" t="s">
        <v>1275</v>
      </c>
      <c r="M1300" t="s">
        <v>102</v>
      </c>
      <c r="N1300" s="49">
        <v>58752.192000000003</v>
      </c>
      <c r="O1300" s="49">
        <v>48233.93</v>
      </c>
      <c r="P1300" s="49">
        <v>46913.302000000003</v>
      </c>
      <c r="Q1300" s="49">
        <v>48545.038</v>
      </c>
      <c r="R1300" s="49">
        <v>43702.432000000001</v>
      </c>
      <c r="S1300" s="49">
        <v>37705.023999999998</v>
      </c>
      <c r="T1300" s="49">
        <v>42457.01</v>
      </c>
      <c r="U1300" s="49">
        <v>41196.46</v>
      </c>
      <c r="V1300" s="49">
        <v>49143.798000000003</v>
      </c>
    </row>
    <row r="1301" spans="1:22" x14ac:dyDescent="0.3">
      <c r="A1301">
        <v>1002970</v>
      </c>
      <c r="B1301" t="s">
        <v>7044</v>
      </c>
      <c r="C1301" t="s">
        <v>7045</v>
      </c>
      <c r="D1301" t="s">
        <v>966</v>
      </c>
      <c r="E1301" t="s">
        <v>303</v>
      </c>
      <c r="F1301" t="s">
        <v>5835</v>
      </c>
      <c r="G1301" t="s">
        <v>7046</v>
      </c>
      <c r="H1301" t="s">
        <v>969</v>
      </c>
      <c r="I1301" s="23">
        <v>27.80152</v>
      </c>
      <c r="J1301" s="23">
        <v>-97.394189999999995</v>
      </c>
      <c r="K1301">
        <v>324110</v>
      </c>
      <c r="L1301" t="s">
        <v>1344</v>
      </c>
      <c r="M1301" t="s">
        <v>1345</v>
      </c>
      <c r="N1301" s="49">
        <v>412167.24800000002</v>
      </c>
      <c r="O1301" s="49">
        <v>396157.19199999998</v>
      </c>
      <c r="P1301" s="49">
        <v>505008.33199999999</v>
      </c>
      <c r="Q1301" s="49">
        <v>422718.11200000002</v>
      </c>
      <c r="R1301" s="49">
        <v>390771.57</v>
      </c>
      <c r="S1301" s="49">
        <v>322750.00799999997</v>
      </c>
      <c r="T1301" s="49">
        <v>361070.3</v>
      </c>
      <c r="U1301" s="49">
        <v>330511.18599999999</v>
      </c>
      <c r="V1301" s="49">
        <v>366896.79</v>
      </c>
    </row>
    <row r="1302" spans="1:22" x14ac:dyDescent="0.3">
      <c r="A1302">
        <v>1007965</v>
      </c>
      <c r="B1302" t="s">
        <v>7047</v>
      </c>
      <c r="C1302" t="s">
        <v>7048</v>
      </c>
      <c r="D1302" t="s">
        <v>966</v>
      </c>
      <c r="E1302" t="s">
        <v>303</v>
      </c>
      <c r="F1302" t="s">
        <v>967</v>
      </c>
      <c r="G1302" t="s">
        <v>7049</v>
      </c>
      <c r="H1302" t="s">
        <v>969</v>
      </c>
      <c r="I1302" s="23">
        <v>27.810555999999998</v>
      </c>
      <c r="J1302" s="23">
        <v>-97.426944000000006</v>
      </c>
      <c r="K1302">
        <v>324110</v>
      </c>
      <c r="L1302" t="s">
        <v>1344</v>
      </c>
      <c r="M1302" t="s">
        <v>1345</v>
      </c>
      <c r="N1302" s="49">
        <v>1126538.8899999999</v>
      </c>
      <c r="O1302" s="49">
        <v>1220524.75</v>
      </c>
      <c r="P1302" s="49">
        <v>1243140.7320000001</v>
      </c>
      <c r="Q1302" s="49">
        <v>1187464.5279999999</v>
      </c>
      <c r="R1302" s="49">
        <v>1246648.52</v>
      </c>
      <c r="S1302" s="49">
        <v>1229797.068</v>
      </c>
      <c r="T1302" s="49">
        <v>1186829.4779999999</v>
      </c>
      <c r="U1302" s="49">
        <v>1162148.5020000001</v>
      </c>
      <c r="V1302" s="49">
        <v>1146755.8160000001</v>
      </c>
    </row>
    <row r="1303" spans="1:22" x14ac:dyDescent="0.3">
      <c r="A1303">
        <v>1002389</v>
      </c>
      <c r="B1303" t="s">
        <v>7050</v>
      </c>
      <c r="C1303" t="s">
        <v>7051</v>
      </c>
      <c r="D1303" t="s">
        <v>7052</v>
      </c>
      <c r="E1303" t="s">
        <v>583</v>
      </c>
      <c r="F1303" t="s">
        <v>7053</v>
      </c>
      <c r="G1303" t="s">
        <v>7054</v>
      </c>
      <c r="H1303" t="s">
        <v>1007</v>
      </c>
      <c r="I1303" s="23">
        <v>30.18149</v>
      </c>
      <c r="J1303" s="23">
        <v>-93.324050999999997</v>
      </c>
      <c r="K1303">
        <v>324110</v>
      </c>
      <c r="L1303" t="s">
        <v>1344</v>
      </c>
      <c r="M1303" t="s">
        <v>1345</v>
      </c>
      <c r="N1303" s="49">
        <v>4703535.4919999996</v>
      </c>
      <c r="O1303" s="49">
        <v>4895571.5</v>
      </c>
      <c r="P1303" s="49">
        <v>4681828.8559999997</v>
      </c>
      <c r="Q1303" s="49">
        <v>4652445.0420000004</v>
      </c>
      <c r="R1303" s="49">
        <v>4723530.9440000001</v>
      </c>
      <c r="S1303" s="49">
        <v>4792824.6459999997</v>
      </c>
      <c r="T1303" s="49">
        <v>4587269.8739999998</v>
      </c>
      <c r="U1303" s="49">
        <v>4370519.28</v>
      </c>
      <c r="V1303" s="49">
        <v>4511863.6780000003</v>
      </c>
    </row>
    <row r="1304" spans="1:22" x14ac:dyDescent="0.3">
      <c r="A1304">
        <v>1003957</v>
      </c>
      <c r="B1304" t="s">
        <v>7055</v>
      </c>
      <c r="C1304" t="s">
        <v>7056</v>
      </c>
      <c r="D1304" t="s">
        <v>7057</v>
      </c>
      <c r="E1304" t="s">
        <v>468</v>
      </c>
      <c r="F1304" t="s">
        <v>7058</v>
      </c>
      <c r="G1304" t="s">
        <v>7059</v>
      </c>
      <c r="H1304" t="s">
        <v>7060</v>
      </c>
      <c r="I1304" s="23">
        <v>28.851877000000002</v>
      </c>
      <c r="J1304" s="23">
        <v>-82.436577</v>
      </c>
      <c r="K1304">
        <v>562212</v>
      </c>
      <c r="L1304" t="s">
        <v>51</v>
      </c>
      <c r="M1304" t="s">
        <v>307</v>
      </c>
      <c r="N1304" s="49">
        <v>101394.75</v>
      </c>
      <c r="O1304" s="49">
        <v>95000.5</v>
      </c>
      <c r="P1304" s="49">
        <v>94327</v>
      </c>
      <c r="Q1304" s="49">
        <v>93394.5</v>
      </c>
      <c r="R1304" s="49">
        <v>91044.5</v>
      </c>
      <c r="S1304" s="49">
        <v>109494.25</v>
      </c>
      <c r="T1304" s="49">
        <v>110499.5</v>
      </c>
      <c r="U1304" s="49">
        <v>92128.5</v>
      </c>
      <c r="V1304" s="49">
        <v>173076.5</v>
      </c>
    </row>
    <row r="1305" spans="1:22" x14ac:dyDescent="0.3">
      <c r="A1305">
        <v>1002184</v>
      </c>
      <c r="B1305" t="s">
        <v>7061</v>
      </c>
      <c r="C1305" t="s">
        <v>7062</v>
      </c>
      <c r="D1305" t="s">
        <v>7063</v>
      </c>
      <c r="E1305" t="s">
        <v>468</v>
      </c>
      <c r="F1305" t="s">
        <v>7064</v>
      </c>
      <c r="G1305" t="s">
        <v>7065</v>
      </c>
      <c r="H1305" t="s">
        <v>686</v>
      </c>
      <c r="I1305" s="23">
        <v>27.909614000000001</v>
      </c>
      <c r="J1305" s="23">
        <v>-81.600432999999995</v>
      </c>
      <c r="K1305">
        <v>311421</v>
      </c>
      <c r="L1305" t="s">
        <v>28</v>
      </c>
      <c r="M1305" t="s">
        <v>315</v>
      </c>
      <c r="N1305" s="49">
        <v>61033.32</v>
      </c>
      <c r="O1305" s="49">
        <v>53612.847999999998</v>
      </c>
      <c r="P1305" s="49">
        <v>51132.807999999997</v>
      </c>
      <c r="Q1305" s="49">
        <v>55526.04</v>
      </c>
      <c r="R1305" s="49">
        <v>57981.531999999999</v>
      </c>
      <c r="S1305" s="49">
        <v>53473.847999999998</v>
      </c>
      <c r="T1305" s="49">
        <v>62389.760000000002</v>
      </c>
      <c r="U1305" s="49">
        <v>60977.43</v>
      </c>
      <c r="V1305" s="49">
        <v>76840.160000000003</v>
      </c>
    </row>
    <row r="1306" spans="1:22" x14ac:dyDescent="0.3">
      <c r="A1306">
        <v>1007708</v>
      </c>
      <c r="B1306" t="s">
        <v>7066</v>
      </c>
      <c r="C1306" t="s">
        <v>7067</v>
      </c>
      <c r="D1306" t="s">
        <v>831</v>
      </c>
      <c r="E1306" t="s">
        <v>832</v>
      </c>
      <c r="F1306" t="s">
        <v>833</v>
      </c>
      <c r="G1306" t="s">
        <v>7068</v>
      </c>
      <c r="H1306" t="s">
        <v>835</v>
      </c>
      <c r="I1306" s="23">
        <v>21.344189</v>
      </c>
      <c r="J1306" s="23">
        <v>-158.11766399999999</v>
      </c>
      <c r="K1306">
        <v>562212</v>
      </c>
      <c r="L1306" t="s">
        <v>51</v>
      </c>
      <c r="M1306" t="s">
        <v>307</v>
      </c>
      <c r="N1306" s="49">
        <v>40273.5</v>
      </c>
      <c r="O1306" s="49">
        <v>44760.25</v>
      </c>
      <c r="P1306" s="49">
        <v>54244</v>
      </c>
      <c r="Q1306" s="49">
        <v>48269</v>
      </c>
      <c r="R1306" s="49">
        <v>64600.75</v>
      </c>
      <c r="S1306" s="49">
        <v>59567.75</v>
      </c>
      <c r="T1306" s="49">
        <v>56762.25</v>
      </c>
      <c r="U1306" s="49">
        <v>51556.837675000002</v>
      </c>
      <c r="V1306" s="49">
        <v>43725</v>
      </c>
    </row>
    <row r="1307" spans="1:22" x14ac:dyDescent="0.3">
      <c r="A1307">
        <v>1005594</v>
      </c>
      <c r="B1307" t="s">
        <v>7069</v>
      </c>
      <c r="C1307" t="s">
        <v>7070</v>
      </c>
      <c r="D1307" t="s">
        <v>3672</v>
      </c>
      <c r="E1307" t="s">
        <v>441</v>
      </c>
      <c r="F1307" t="s">
        <v>7071</v>
      </c>
      <c r="G1307" t="s">
        <v>7072</v>
      </c>
      <c r="H1307" t="s">
        <v>3675</v>
      </c>
      <c r="I1307" s="23">
        <v>35.351149999999997</v>
      </c>
      <c r="J1307" s="23">
        <v>-80.198089999999993</v>
      </c>
      <c r="K1307">
        <v>562212</v>
      </c>
      <c r="L1307" t="s">
        <v>51</v>
      </c>
      <c r="M1307" t="s">
        <v>307</v>
      </c>
      <c r="N1307" s="49">
        <v>57502.5</v>
      </c>
      <c r="O1307" s="49">
        <v>56408.25</v>
      </c>
      <c r="P1307" s="49">
        <v>54990.5</v>
      </c>
      <c r="Q1307" s="49">
        <v>47650.5</v>
      </c>
      <c r="R1307" s="49">
        <v>33250</v>
      </c>
      <c r="S1307" s="49">
        <v>32373.75</v>
      </c>
      <c r="T1307" s="49">
        <v>31918.25</v>
      </c>
      <c r="U1307" s="49">
        <v>38017</v>
      </c>
      <c r="V1307" s="49">
        <v>37461.25</v>
      </c>
    </row>
    <row r="1308" spans="1:22" x14ac:dyDescent="0.3">
      <c r="A1308">
        <v>1006350</v>
      </c>
      <c r="B1308" t="s">
        <v>7073</v>
      </c>
      <c r="C1308" t="s">
        <v>7074</v>
      </c>
      <c r="D1308" t="s">
        <v>2182</v>
      </c>
      <c r="E1308" t="s">
        <v>303</v>
      </c>
      <c r="F1308" t="s">
        <v>7075</v>
      </c>
      <c r="G1308" t="s">
        <v>7076</v>
      </c>
      <c r="H1308" t="s">
        <v>2185</v>
      </c>
      <c r="I1308" s="23">
        <v>35.225850000000001</v>
      </c>
      <c r="J1308" s="23">
        <v>-102.01931999999999</v>
      </c>
      <c r="K1308">
        <v>562212</v>
      </c>
      <c r="L1308" t="s">
        <v>51</v>
      </c>
      <c r="M1308" t="s">
        <v>307</v>
      </c>
      <c r="N1308" s="49">
        <v>85905</v>
      </c>
      <c r="O1308" s="49">
        <v>79214</v>
      </c>
      <c r="P1308" s="49">
        <v>156988.25</v>
      </c>
      <c r="Q1308" s="49">
        <v>153740.75</v>
      </c>
      <c r="R1308" s="49">
        <v>150148.25</v>
      </c>
      <c r="S1308" s="49">
        <v>146293</v>
      </c>
      <c r="T1308" s="49">
        <v>141697.25</v>
      </c>
      <c r="U1308" s="49">
        <v>138414</v>
      </c>
      <c r="V1308" s="49">
        <v>135425</v>
      </c>
    </row>
    <row r="1309" spans="1:22" x14ac:dyDescent="0.3">
      <c r="A1309">
        <v>1002757</v>
      </c>
      <c r="B1309" t="s">
        <v>7077</v>
      </c>
      <c r="C1309" t="s">
        <v>7078</v>
      </c>
      <c r="D1309" t="s">
        <v>7079</v>
      </c>
      <c r="E1309" t="s">
        <v>583</v>
      </c>
      <c r="F1309" t="s">
        <v>7080</v>
      </c>
      <c r="G1309" t="s">
        <v>7081</v>
      </c>
      <c r="H1309" t="s">
        <v>2660</v>
      </c>
      <c r="I1309" s="23">
        <v>30.546199999999999</v>
      </c>
      <c r="J1309" s="23">
        <v>-91.204599999999999</v>
      </c>
      <c r="K1309">
        <v>562212</v>
      </c>
      <c r="L1309" t="s">
        <v>355</v>
      </c>
      <c r="M1309" t="s">
        <v>307</v>
      </c>
      <c r="N1309" s="49">
        <v>73155.199999999997</v>
      </c>
      <c r="O1309" s="49">
        <v>67376.75</v>
      </c>
      <c r="P1309" s="49">
        <v>30960.75</v>
      </c>
      <c r="Q1309" s="49">
        <v>93118.25</v>
      </c>
      <c r="R1309" s="49">
        <v>92395.75</v>
      </c>
      <c r="S1309" s="49">
        <v>80975.25</v>
      </c>
      <c r="T1309" s="49">
        <v>76836.75</v>
      </c>
      <c r="U1309" s="49">
        <v>82296.5</v>
      </c>
      <c r="V1309" s="49">
        <v>77084.5</v>
      </c>
    </row>
    <row r="1310" spans="1:22" x14ac:dyDescent="0.3">
      <c r="A1310">
        <v>1002065</v>
      </c>
      <c r="B1310" t="s">
        <v>7082</v>
      </c>
      <c r="C1310" t="s">
        <v>7083</v>
      </c>
      <c r="D1310" t="s">
        <v>2133</v>
      </c>
      <c r="E1310" t="s">
        <v>303</v>
      </c>
      <c r="F1310" t="s">
        <v>3858</v>
      </c>
      <c r="G1310" t="s">
        <v>7084</v>
      </c>
      <c r="H1310" t="s">
        <v>536</v>
      </c>
      <c r="I1310" s="23">
        <v>30.035647000000001</v>
      </c>
      <c r="J1310" s="23">
        <v>-94.133349999999993</v>
      </c>
      <c r="K1310">
        <v>562212</v>
      </c>
      <c r="L1310" t="s">
        <v>355</v>
      </c>
      <c r="M1310" t="s">
        <v>307</v>
      </c>
      <c r="N1310" s="49">
        <v>235082.25</v>
      </c>
      <c r="O1310" s="49">
        <v>229621.25</v>
      </c>
      <c r="P1310" s="49">
        <v>223568.75</v>
      </c>
      <c r="Q1310" s="49">
        <v>219512.15</v>
      </c>
      <c r="R1310" s="49">
        <v>258454.45</v>
      </c>
      <c r="S1310" s="49">
        <v>255529.25</v>
      </c>
      <c r="T1310" s="49">
        <v>254870</v>
      </c>
      <c r="U1310" s="49">
        <v>253760.75</v>
      </c>
      <c r="V1310" s="49">
        <v>249651.25</v>
      </c>
    </row>
    <row r="1311" spans="1:22" x14ac:dyDescent="0.3">
      <c r="A1311">
        <v>1003987</v>
      </c>
      <c r="B1311" t="s">
        <v>7085</v>
      </c>
      <c r="C1311" t="s">
        <v>7086</v>
      </c>
      <c r="D1311" t="s">
        <v>7087</v>
      </c>
      <c r="E1311" t="s">
        <v>2235</v>
      </c>
      <c r="F1311" t="s">
        <v>7088</v>
      </c>
      <c r="G1311" t="s">
        <v>7089</v>
      </c>
      <c r="H1311" t="s">
        <v>7090</v>
      </c>
      <c r="I1311" s="23">
        <v>45.717222</v>
      </c>
      <c r="J1311" s="23">
        <v>-111.026611</v>
      </c>
      <c r="K1311">
        <v>562212</v>
      </c>
      <c r="L1311" t="s">
        <v>51</v>
      </c>
      <c r="M1311" t="s">
        <v>307</v>
      </c>
      <c r="U1311" s="49">
        <v>14194</v>
      </c>
      <c r="V1311" s="49">
        <v>14481</v>
      </c>
    </row>
    <row r="1312" spans="1:22" x14ac:dyDescent="0.3">
      <c r="A1312">
        <v>1004159</v>
      </c>
      <c r="B1312" t="s">
        <v>7091</v>
      </c>
      <c r="C1312" t="s">
        <v>7092</v>
      </c>
      <c r="D1312" t="s">
        <v>3255</v>
      </c>
      <c r="E1312" t="s">
        <v>676</v>
      </c>
      <c r="F1312" t="s">
        <v>7093</v>
      </c>
      <c r="G1312" t="s">
        <v>7094</v>
      </c>
      <c r="H1312" t="s">
        <v>679</v>
      </c>
      <c r="I1312" s="23">
        <v>35.192630999999999</v>
      </c>
      <c r="J1312" s="23">
        <v>-85.082397</v>
      </c>
      <c r="K1312">
        <v>562212</v>
      </c>
      <c r="L1312" t="s">
        <v>51</v>
      </c>
      <c r="M1312" t="s">
        <v>307</v>
      </c>
      <c r="N1312" s="49">
        <v>48120.25</v>
      </c>
      <c r="O1312" s="49">
        <v>50770.25</v>
      </c>
      <c r="P1312" s="49">
        <v>54989.5</v>
      </c>
      <c r="Q1312" s="49">
        <v>49164</v>
      </c>
      <c r="R1312" s="49">
        <v>42736.75</v>
      </c>
      <c r="S1312" s="49">
        <v>54199.25</v>
      </c>
      <c r="T1312" s="49">
        <v>68315.75</v>
      </c>
      <c r="U1312" s="49">
        <v>84344.25</v>
      </c>
      <c r="V1312" s="49">
        <v>124669.25</v>
      </c>
    </row>
    <row r="1313" spans="1:22" x14ac:dyDescent="0.3">
      <c r="A1313">
        <v>1006286</v>
      </c>
      <c r="B1313" t="s">
        <v>7095</v>
      </c>
      <c r="C1313" t="s">
        <v>7096</v>
      </c>
      <c r="D1313" t="s">
        <v>7097</v>
      </c>
      <c r="E1313" t="s">
        <v>676</v>
      </c>
      <c r="F1313" t="s">
        <v>7098</v>
      </c>
      <c r="G1313" t="s">
        <v>7099</v>
      </c>
      <c r="H1313" t="s">
        <v>679</v>
      </c>
      <c r="I1313" s="23">
        <v>35.052259999999997</v>
      </c>
      <c r="J1313" s="23">
        <v>-85.090199999999996</v>
      </c>
      <c r="K1313">
        <v>562212</v>
      </c>
      <c r="L1313" t="s">
        <v>51</v>
      </c>
      <c r="M1313" t="s">
        <v>307</v>
      </c>
      <c r="N1313" s="49">
        <v>77154.75</v>
      </c>
      <c r="O1313" s="49">
        <v>80941.25</v>
      </c>
      <c r="P1313" s="49">
        <v>84834.25</v>
      </c>
      <c r="Q1313" s="49">
        <v>94677.5</v>
      </c>
      <c r="R1313" s="49">
        <v>98064.5</v>
      </c>
      <c r="S1313" s="49">
        <v>103628</v>
      </c>
      <c r="T1313" s="49">
        <v>107443</v>
      </c>
      <c r="U1313" s="49">
        <v>137368</v>
      </c>
      <c r="V1313" s="49">
        <v>124953</v>
      </c>
    </row>
    <row r="1314" spans="1:22" x14ac:dyDescent="0.3">
      <c r="A1314">
        <v>1005318</v>
      </c>
      <c r="B1314" t="s">
        <v>7100</v>
      </c>
      <c r="C1314" t="s">
        <v>7101</v>
      </c>
      <c r="D1314" t="s">
        <v>7102</v>
      </c>
      <c r="E1314" t="s">
        <v>422</v>
      </c>
      <c r="F1314" t="s">
        <v>7103</v>
      </c>
      <c r="G1314" t="s">
        <v>7104</v>
      </c>
      <c r="H1314" t="s">
        <v>7105</v>
      </c>
      <c r="I1314" s="23">
        <v>35.118996000000003</v>
      </c>
      <c r="J1314" s="23">
        <v>-92.505611999999999</v>
      </c>
      <c r="K1314">
        <v>562212</v>
      </c>
      <c r="L1314" t="s">
        <v>51</v>
      </c>
      <c r="M1314" t="s">
        <v>307</v>
      </c>
      <c r="N1314" s="49">
        <v>98828.25</v>
      </c>
      <c r="O1314" s="49">
        <v>99921.75</v>
      </c>
      <c r="P1314" s="49">
        <v>101003</v>
      </c>
      <c r="Q1314" s="49">
        <v>102576.5</v>
      </c>
      <c r="R1314" s="49">
        <v>103532.25</v>
      </c>
      <c r="S1314" s="49">
        <v>104341</v>
      </c>
      <c r="T1314" s="49">
        <v>104704.75</v>
      </c>
      <c r="U1314" s="49">
        <v>104790</v>
      </c>
      <c r="V1314" s="49">
        <v>105754</v>
      </c>
    </row>
    <row r="1315" spans="1:22" x14ac:dyDescent="0.3">
      <c r="A1315">
        <v>1002351</v>
      </c>
      <c r="B1315" t="s">
        <v>7106</v>
      </c>
      <c r="C1315" t="s">
        <v>7107</v>
      </c>
      <c r="D1315" t="s">
        <v>7108</v>
      </c>
      <c r="E1315" t="s">
        <v>303</v>
      </c>
      <c r="F1315" t="s">
        <v>7109</v>
      </c>
      <c r="G1315" t="s">
        <v>7110</v>
      </c>
      <c r="H1315" t="s">
        <v>7111</v>
      </c>
      <c r="I1315" s="23">
        <v>32.093730000000001</v>
      </c>
      <c r="J1315" s="23">
        <v>-96.466719999999995</v>
      </c>
      <c r="K1315">
        <v>562212</v>
      </c>
      <c r="L1315" t="s">
        <v>51</v>
      </c>
      <c r="M1315" t="s">
        <v>307</v>
      </c>
      <c r="N1315" s="49">
        <v>99278.75</v>
      </c>
      <c r="O1315" s="49">
        <v>82766</v>
      </c>
      <c r="P1315" s="49">
        <v>81359</v>
      </c>
      <c r="Q1315" s="49">
        <v>80163</v>
      </c>
      <c r="R1315" s="49">
        <v>95174</v>
      </c>
      <c r="S1315" s="49">
        <v>93514.25</v>
      </c>
      <c r="T1315" s="49">
        <v>91992.5</v>
      </c>
      <c r="U1315" s="49">
        <v>89955</v>
      </c>
      <c r="V1315" s="49">
        <v>88632.5</v>
      </c>
    </row>
    <row r="1316" spans="1:22" x14ac:dyDescent="0.3">
      <c r="A1316">
        <v>1000372</v>
      </c>
      <c r="B1316" t="s">
        <v>7112</v>
      </c>
      <c r="C1316" t="s">
        <v>7113</v>
      </c>
      <c r="D1316" t="s">
        <v>7114</v>
      </c>
      <c r="E1316" t="s">
        <v>303</v>
      </c>
      <c r="F1316" t="s">
        <v>7115</v>
      </c>
      <c r="G1316" t="s">
        <v>7116</v>
      </c>
      <c r="H1316" t="s">
        <v>1268</v>
      </c>
      <c r="I1316" s="23">
        <v>33.191972999999997</v>
      </c>
      <c r="J1316" s="23">
        <v>-97.085008000000002</v>
      </c>
      <c r="K1316">
        <v>562212</v>
      </c>
      <c r="L1316" t="s">
        <v>51</v>
      </c>
      <c r="M1316" t="s">
        <v>307</v>
      </c>
      <c r="N1316" s="49">
        <v>87172.5</v>
      </c>
      <c r="O1316" s="49">
        <v>75925.25</v>
      </c>
      <c r="P1316" s="49">
        <v>57928.75</v>
      </c>
      <c r="Q1316" s="49">
        <v>62071.25</v>
      </c>
      <c r="R1316" s="49">
        <v>45429.25</v>
      </c>
      <c r="S1316" s="49">
        <v>52011.5</v>
      </c>
      <c r="T1316" s="49">
        <v>33502</v>
      </c>
      <c r="U1316" s="49">
        <v>32675</v>
      </c>
      <c r="V1316" s="49">
        <v>42575</v>
      </c>
    </row>
    <row r="1317" spans="1:22" x14ac:dyDescent="0.3">
      <c r="A1317">
        <v>1007078</v>
      </c>
      <c r="B1317" t="s">
        <v>7117</v>
      </c>
      <c r="C1317" t="s">
        <v>7118</v>
      </c>
      <c r="D1317" t="s">
        <v>7119</v>
      </c>
      <c r="E1317" t="s">
        <v>441</v>
      </c>
      <c r="F1317" t="s">
        <v>7120</v>
      </c>
      <c r="G1317" t="s">
        <v>7121</v>
      </c>
      <c r="H1317" t="s">
        <v>7119</v>
      </c>
      <c r="I1317" s="23">
        <v>36.025818000000001</v>
      </c>
      <c r="J1317" s="23">
        <v>-78.856500999999994</v>
      </c>
      <c r="K1317">
        <v>562212</v>
      </c>
      <c r="L1317" t="s">
        <v>51</v>
      </c>
      <c r="M1317" t="s">
        <v>307</v>
      </c>
      <c r="T1317" s="49">
        <v>12067.5</v>
      </c>
      <c r="U1317" s="49">
        <v>9910</v>
      </c>
      <c r="V1317" s="49">
        <v>12311.25</v>
      </c>
    </row>
    <row r="1318" spans="1:22" x14ac:dyDescent="0.3">
      <c r="A1318">
        <v>1007276</v>
      </c>
      <c r="B1318" t="s">
        <v>7122</v>
      </c>
      <c r="C1318" t="s">
        <v>7123</v>
      </c>
      <c r="D1318" t="s">
        <v>7124</v>
      </c>
      <c r="E1318" t="s">
        <v>303</v>
      </c>
      <c r="F1318" t="s">
        <v>7125</v>
      </c>
      <c r="G1318" t="s">
        <v>7126</v>
      </c>
      <c r="H1318" t="s">
        <v>5949</v>
      </c>
      <c r="I1318" s="23">
        <v>26.398164999999999</v>
      </c>
      <c r="J1318" s="23">
        <v>-98.129238999999998</v>
      </c>
      <c r="K1318">
        <v>562212</v>
      </c>
      <c r="L1318" t="s">
        <v>51</v>
      </c>
      <c r="M1318" t="s">
        <v>307</v>
      </c>
      <c r="N1318" s="49">
        <v>223209.5</v>
      </c>
      <c r="O1318" s="49">
        <v>279581.75</v>
      </c>
      <c r="P1318" s="49">
        <v>344935.75</v>
      </c>
      <c r="Q1318" s="49">
        <v>337507.25</v>
      </c>
      <c r="R1318" s="49">
        <v>98260.75</v>
      </c>
      <c r="S1318" s="49">
        <v>100174.25</v>
      </c>
      <c r="T1318" s="49">
        <v>128442</v>
      </c>
      <c r="U1318" s="49">
        <v>141305.5</v>
      </c>
      <c r="V1318" s="49">
        <v>119455</v>
      </c>
    </row>
    <row r="1319" spans="1:22" x14ac:dyDescent="0.3">
      <c r="A1319">
        <v>1003979</v>
      </c>
      <c r="B1319" t="s">
        <v>7127</v>
      </c>
      <c r="C1319" t="s">
        <v>7128</v>
      </c>
      <c r="D1319" t="s">
        <v>7129</v>
      </c>
      <c r="E1319" t="s">
        <v>1920</v>
      </c>
      <c r="F1319" t="s">
        <v>7130</v>
      </c>
      <c r="G1319" t="s">
        <v>7131</v>
      </c>
      <c r="H1319" t="s">
        <v>7132</v>
      </c>
      <c r="I1319" s="23">
        <v>40.835619999999999</v>
      </c>
      <c r="J1319" s="23">
        <v>-115.72888</v>
      </c>
      <c r="K1319">
        <v>562212</v>
      </c>
      <c r="L1319" t="s">
        <v>355</v>
      </c>
      <c r="M1319" t="s">
        <v>307</v>
      </c>
      <c r="N1319" s="49">
        <v>34613.800000000003</v>
      </c>
      <c r="O1319" s="49">
        <v>33423.599999999999</v>
      </c>
      <c r="P1319" s="49">
        <v>32378.400000000001</v>
      </c>
      <c r="Q1319" s="49">
        <v>31295.9</v>
      </c>
      <c r="R1319" s="49">
        <v>30267.8</v>
      </c>
      <c r="S1319" s="49">
        <v>29041.95</v>
      </c>
      <c r="T1319" s="49">
        <v>27657.05</v>
      </c>
      <c r="U1319" s="49">
        <v>26134.45</v>
      </c>
      <c r="V1319" s="49">
        <v>24761.5</v>
      </c>
    </row>
    <row r="1320" spans="1:22" x14ac:dyDescent="0.3">
      <c r="A1320">
        <v>1001614</v>
      </c>
      <c r="B1320" t="s">
        <v>7133</v>
      </c>
      <c r="C1320" t="s">
        <v>7134</v>
      </c>
      <c r="D1320" t="s">
        <v>7135</v>
      </c>
      <c r="E1320" t="s">
        <v>640</v>
      </c>
      <c r="F1320" t="s">
        <v>7136</v>
      </c>
      <c r="G1320" t="s">
        <v>7137</v>
      </c>
      <c r="H1320" t="s">
        <v>2231</v>
      </c>
      <c r="I1320" s="23">
        <v>46.883569999999999</v>
      </c>
      <c r="J1320" s="23">
        <v>-96.867159999999998</v>
      </c>
      <c r="K1320">
        <v>562212</v>
      </c>
      <c r="L1320" t="s">
        <v>51</v>
      </c>
      <c r="M1320" t="s">
        <v>307</v>
      </c>
      <c r="N1320" s="49">
        <v>205665</v>
      </c>
      <c r="O1320" s="49">
        <v>100453</v>
      </c>
      <c r="P1320" s="49">
        <v>68124.25</v>
      </c>
      <c r="Q1320" s="49">
        <v>113209</v>
      </c>
      <c r="R1320" s="49">
        <v>128548.5</v>
      </c>
      <c r="S1320" s="49">
        <v>203827.5</v>
      </c>
      <c r="T1320" s="49">
        <v>106778</v>
      </c>
      <c r="U1320" s="49">
        <v>67032.75</v>
      </c>
      <c r="V1320" s="49">
        <v>53390.5</v>
      </c>
    </row>
    <row r="1321" spans="1:22" x14ac:dyDescent="0.3">
      <c r="A1321">
        <v>1004132</v>
      </c>
      <c r="B1321" t="s">
        <v>7138</v>
      </c>
      <c r="C1321" t="s">
        <v>7139</v>
      </c>
      <c r="D1321" t="s">
        <v>7140</v>
      </c>
      <c r="E1321" t="s">
        <v>1902</v>
      </c>
      <c r="F1321" t="s">
        <v>7141</v>
      </c>
      <c r="G1321" t="s">
        <v>7142</v>
      </c>
      <c r="H1321" t="s">
        <v>7143</v>
      </c>
      <c r="I1321" s="23">
        <v>35.306680999999998</v>
      </c>
      <c r="J1321" s="23">
        <v>-111.520729</v>
      </c>
      <c r="K1321">
        <v>562212</v>
      </c>
      <c r="L1321" t="s">
        <v>51</v>
      </c>
      <c r="M1321" t="s">
        <v>307</v>
      </c>
      <c r="N1321" s="49">
        <v>94915.25</v>
      </c>
      <c r="O1321" s="49">
        <v>93964.25</v>
      </c>
      <c r="P1321" s="49">
        <v>77568</v>
      </c>
      <c r="Q1321" s="49">
        <v>76745</v>
      </c>
      <c r="R1321" s="49">
        <v>79369.75</v>
      </c>
      <c r="S1321" s="49">
        <v>93623.5</v>
      </c>
      <c r="T1321" s="49">
        <v>91401.75</v>
      </c>
      <c r="U1321" s="49">
        <v>89475.5</v>
      </c>
      <c r="V1321" s="49">
        <v>87579</v>
      </c>
    </row>
    <row r="1322" spans="1:22" x14ac:dyDescent="0.3">
      <c r="A1322">
        <v>1006224</v>
      </c>
      <c r="B1322" t="s">
        <v>7144</v>
      </c>
      <c r="C1322" t="s">
        <v>7145</v>
      </c>
      <c r="D1322" t="s">
        <v>7146</v>
      </c>
      <c r="E1322" t="s">
        <v>303</v>
      </c>
      <c r="F1322" t="s">
        <v>7147</v>
      </c>
      <c r="G1322" t="s">
        <v>7148</v>
      </c>
      <c r="H1322" t="s">
        <v>2755</v>
      </c>
      <c r="I1322" s="23">
        <v>32.648380000000003</v>
      </c>
      <c r="J1322" s="23">
        <v>-97.238339999999994</v>
      </c>
      <c r="K1322">
        <v>562212</v>
      </c>
      <c r="L1322" t="s">
        <v>51</v>
      </c>
      <c r="M1322" t="s">
        <v>307</v>
      </c>
      <c r="N1322" s="49">
        <v>128366</v>
      </c>
      <c r="O1322" s="49">
        <v>76426.25</v>
      </c>
      <c r="P1322" s="49">
        <v>59399.25</v>
      </c>
      <c r="Q1322" s="49">
        <v>71829.5</v>
      </c>
      <c r="R1322" s="49">
        <v>123237.75</v>
      </c>
      <c r="S1322" s="49">
        <v>117230.75</v>
      </c>
      <c r="T1322" s="49">
        <v>144017.5</v>
      </c>
      <c r="U1322" s="49">
        <v>236407.44135000001</v>
      </c>
      <c r="V1322" s="49">
        <v>234784.94292500001</v>
      </c>
    </row>
    <row r="1323" spans="1:22" x14ac:dyDescent="0.3">
      <c r="A1323">
        <v>1007993</v>
      </c>
      <c r="B1323" t="s">
        <v>7149</v>
      </c>
      <c r="C1323" t="s">
        <v>7150</v>
      </c>
      <c r="D1323" t="s">
        <v>4238</v>
      </c>
      <c r="E1323" t="s">
        <v>323</v>
      </c>
      <c r="F1323" t="s">
        <v>6037</v>
      </c>
      <c r="H1323" t="s">
        <v>7151</v>
      </c>
      <c r="I1323" s="23">
        <v>36.702573999999998</v>
      </c>
      <c r="J1323" s="23">
        <v>-119.829285</v>
      </c>
      <c r="K1323">
        <v>562212</v>
      </c>
      <c r="L1323" t="s">
        <v>51</v>
      </c>
      <c r="M1323" t="s">
        <v>307</v>
      </c>
      <c r="S1323" s="49">
        <v>10946</v>
      </c>
      <c r="T1323" s="49">
        <v>12654.75</v>
      </c>
      <c r="U1323" s="49">
        <v>8474.75</v>
      </c>
      <c r="V1323" s="49">
        <v>21786</v>
      </c>
    </row>
    <row r="1324" spans="1:22" x14ac:dyDescent="0.3">
      <c r="A1324">
        <v>1000370</v>
      </c>
      <c r="B1324" t="s">
        <v>7152</v>
      </c>
      <c r="C1324" t="s">
        <v>7153</v>
      </c>
      <c r="D1324" t="s">
        <v>5957</v>
      </c>
      <c r="E1324" t="s">
        <v>303</v>
      </c>
      <c r="F1324" t="s">
        <v>5958</v>
      </c>
      <c r="G1324" t="s">
        <v>7154</v>
      </c>
      <c r="H1324" t="s">
        <v>3637</v>
      </c>
      <c r="I1324" s="23">
        <v>32.933331000000003</v>
      </c>
      <c r="J1324" s="23">
        <v>-96.583893000000003</v>
      </c>
      <c r="K1324">
        <v>562212</v>
      </c>
      <c r="L1324" t="s">
        <v>51</v>
      </c>
      <c r="M1324" t="s">
        <v>307</v>
      </c>
      <c r="N1324" s="49">
        <v>63428.75</v>
      </c>
      <c r="O1324" s="49">
        <v>78864</v>
      </c>
      <c r="P1324" s="49">
        <v>78693.25</v>
      </c>
      <c r="Q1324" s="49">
        <v>77014.5</v>
      </c>
      <c r="R1324" s="49">
        <v>101654.75</v>
      </c>
      <c r="S1324" s="49">
        <v>97296.25</v>
      </c>
      <c r="T1324" s="49">
        <v>64541.5</v>
      </c>
      <c r="U1324" s="49">
        <v>25275</v>
      </c>
      <c r="V1324" s="49">
        <v>25000</v>
      </c>
    </row>
    <row r="1325" spans="1:22" x14ac:dyDescent="0.3">
      <c r="A1325">
        <v>1003683</v>
      </c>
      <c r="B1325" t="s">
        <v>7155</v>
      </c>
      <c r="C1325" t="s">
        <v>7156</v>
      </c>
      <c r="D1325" t="s">
        <v>2567</v>
      </c>
      <c r="E1325" t="s">
        <v>1902</v>
      </c>
      <c r="F1325" t="s">
        <v>7157</v>
      </c>
      <c r="G1325" t="s">
        <v>7158</v>
      </c>
      <c r="H1325" t="s">
        <v>2113</v>
      </c>
      <c r="I1325" s="23">
        <v>33.536450000000002</v>
      </c>
      <c r="J1325" s="23">
        <v>-112.30267000000001</v>
      </c>
      <c r="K1325">
        <v>562212</v>
      </c>
      <c r="L1325" t="s">
        <v>355</v>
      </c>
      <c r="M1325" t="s">
        <v>307</v>
      </c>
      <c r="N1325" s="49">
        <v>126690.196</v>
      </c>
      <c r="O1325" s="49">
        <v>92514.717999999993</v>
      </c>
      <c r="P1325" s="49">
        <v>87285.61</v>
      </c>
      <c r="Q1325" s="49">
        <v>108601.766</v>
      </c>
      <c r="R1325" s="49">
        <v>63303.872000000003</v>
      </c>
      <c r="S1325" s="49">
        <v>65892.084000000003</v>
      </c>
      <c r="T1325" s="49">
        <v>51545.468000000001</v>
      </c>
      <c r="U1325" s="49">
        <v>55763.864000000001</v>
      </c>
      <c r="V1325" s="49">
        <v>49140.555999999997</v>
      </c>
    </row>
    <row r="1326" spans="1:22" x14ac:dyDescent="0.3">
      <c r="A1326">
        <v>1000090</v>
      </c>
      <c r="B1326" t="s">
        <v>7159</v>
      </c>
      <c r="C1326" t="s">
        <v>7160</v>
      </c>
      <c r="D1326" t="s">
        <v>7161</v>
      </c>
      <c r="E1326" t="s">
        <v>303</v>
      </c>
      <c r="F1326" t="s">
        <v>7162</v>
      </c>
      <c r="G1326" t="s">
        <v>7163</v>
      </c>
      <c r="H1326" t="s">
        <v>3637</v>
      </c>
      <c r="I1326" s="23">
        <v>32.771292000000003</v>
      </c>
      <c r="J1326" s="23">
        <v>-96.96002</v>
      </c>
      <c r="K1326">
        <v>562212</v>
      </c>
      <c r="L1326" t="s">
        <v>51</v>
      </c>
      <c r="M1326" t="s">
        <v>307</v>
      </c>
      <c r="N1326" s="49">
        <v>126349</v>
      </c>
      <c r="O1326" s="49">
        <v>110920</v>
      </c>
      <c r="P1326" s="49">
        <v>117838</v>
      </c>
      <c r="Q1326" s="49">
        <v>279405.25</v>
      </c>
      <c r="R1326" s="49">
        <v>262814.75</v>
      </c>
      <c r="S1326" s="49">
        <v>111119.25</v>
      </c>
      <c r="T1326" s="49">
        <v>107965.75</v>
      </c>
      <c r="U1326" s="49">
        <v>32250</v>
      </c>
      <c r="V1326" s="49">
        <v>30875</v>
      </c>
    </row>
    <row r="1327" spans="1:22" x14ac:dyDescent="0.3">
      <c r="A1327">
        <v>1006978</v>
      </c>
      <c r="B1327" t="s">
        <v>7164</v>
      </c>
      <c r="C1327" t="s">
        <v>7165</v>
      </c>
      <c r="D1327" t="s">
        <v>7166</v>
      </c>
      <c r="E1327" t="s">
        <v>441</v>
      </c>
      <c r="F1327" t="s">
        <v>7167</v>
      </c>
      <c r="G1327" t="s">
        <v>7168</v>
      </c>
      <c r="H1327" t="s">
        <v>7169</v>
      </c>
      <c r="I1327" s="23">
        <v>36.108899999999998</v>
      </c>
      <c r="J1327" s="23">
        <v>-79.72148</v>
      </c>
      <c r="K1327">
        <v>562212</v>
      </c>
      <c r="L1327" t="s">
        <v>51</v>
      </c>
      <c r="M1327" t="s">
        <v>307</v>
      </c>
      <c r="N1327" s="49">
        <v>179535.25</v>
      </c>
      <c r="O1327" s="49">
        <v>282115.75</v>
      </c>
      <c r="P1327" s="49">
        <v>279215.25</v>
      </c>
      <c r="Q1327" s="49">
        <v>337242</v>
      </c>
      <c r="R1327" s="49">
        <v>304489.75</v>
      </c>
      <c r="S1327" s="49">
        <v>254689.5</v>
      </c>
      <c r="T1327" s="49">
        <v>277582.5</v>
      </c>
      <c r="U1327" s="49">
        <v>318875.54399999999</v>
      </c>
      <c r="V1327" s="49">
        <v>208988.29</v>
      </c>
    </row>
    <row r="1328" spans="1:22" x14ac:dyDescent="0.3">
      <c r="A1328">
        <v>1007911</v>
      </c>
      <c r="B1328" t="s">
        <v>7170</v>
      </c>
      <c r="C1328" t="s">
        <v>7171</v>
      </c>
      <c r="D1328" t="s">
        <v>7172</v>
      </c>
      <c r="E1328" t="s">
        <v>793</v>
      </c>
      <c r="F1328" t="s">
        <v>7173</v>
      </c>
      <c r="G1328" t="s">
        <v>7174</v>
      </c>
      <c r="H1328" t="s">
        <v>7175</v>
      </c>
      <c r="I1328" s="23">
        <v>38.431669999999997</v>
      </c>
      <c r="J1328" s="23">
        <v>-78.863820000000004</v>
      </c>
      <c r="K1328">
        <v>562213</v>
      </c>
      <c r="L1328" t="s">
        <v>28</v>
      </c>
      <c r="M1328" t="s">
        <v>307</v>
      </c>
      <c r="S1328" s="49">
        <v>10625.835999999999</v>
      </c>
      <c r="T1328" s="49">
        <v>15832.106</v>
      </c>
      <c r="U1328" s="49">
        <v>14895.484</v>
      </c>
      <c r="V1328" s="49">
        <v>15439.546</v>
      </c>
    </row>
    <row r="1329" spans="1:22" x14ac:dyDescent="0.3">
      <c r="A1329">
        <v>1002340</v>
      </c>
      <c r="B1329" t="s">
        <v>7176</v>
      </c>
      <c r="C1329" t="s">
        <v>7177</v>
      </c>
      <c r="D1329" t="s">
        <v>7178</v>
      </c>
      <c r="E1329" t="s">
        <v>690</v>
      </c>
      <c r="F1329" t="s">
        <v>7179</v>
      </c>
      <c r="G1329" t="s">
        <v>7180</v>
      </c>
      <c r="H1329" t="s">
        <v>7181</v>
      </c>
      <c r="I1329" s="23">
        <v>33.047800000000002</v>
      </c>
      <c r="J1329" s="23">
        <v>-84.955699999999993</v>
      </c>
      <c r="K1329">
        <v>562212</v>
      </c>
      <c r="L1329" t="s">
        <v>51</v>
      </c>
      <c r="M1329" t="s">
        <v>307</v>
      </c>
      <c r="N1329" s="49">
        <v>65658.75</v>
      </c>
      <c r="O1329" s="49">
        <v>61739.25</v>
      </c>
      <c r="P1329" s="49">
        <v>53889</v>
      </c>
      <c r="Q1329" s="49">
        <v>58758.75</v>
      </c>
      <c r="R1329" s="49">
        <v>51750</v>
      </c>
      <c r="S1329" s="49">
        <v>45631.75</v>
      </c>
      <c r="T1329" s="49">
        <v>44906.5</v>
      </c>
      <c r="U1329" s="49">
        <v>48923.75</v>
      </c>
      <c r="V1329" s="49">
        <v>38596.5</v>
      </c>
    </row>
    <row r="1330" spans="1:22" x14ac:dyDescent="0.3">
      <c r="A1330">
        <v>1003949</v>
      </c>
      <c r="B1330" t="s">
        <v>7182</v>
      </c>
      <c r="C1330" t="s">
        <v>7183</v>
      </c>
      <c r="D1330" t="s">
        <v>7184</v>
      </c>
      <c r="E1330" t="s">
        <v>2294</v>
      </c>
      <c r="F1330" t="s">
        <v>7185</v>
      </c>
      <c r="G1330" t="s">
        <v>7186</v>
      </c>
      <c r="H1330" t="s">
        <v>7187</v>
      </c>
      <c r="I1330" s="23">
        <v>41.731597000000001</v>
      </c>
      <c r="J1330" s="23">
        <v>-111.885778</v>
      </c>
      <c r="K1330">
        <v>562212</v>
      </c>
      <c r="L1330" t="s">
        <v>355</v>
      </c>
      <c r="M1330" t="s">
        <v>307</v>
      </c>
      <c r="N1330" s="49">
        <v>55776.6</v>
      </c>
      <c r="O1330" s="49">
        <v>63104.9</v>
      </c>
      <c r="P1330" s="49">
        <v>61792.3</v>
      </c>
      <c r="Q1330" s="49">
        <v>60523.8</v>
      </c>
      <c r="R1330" s="49">
        <v>53422.5</v>
      </c>
      <c r="S1330" s="49">
        <v>52465.55</v>
      </c>
      <c r="T1330" s="49">
        <v>51427.9</v>
      </c>
      <c r="U1330" s="49">
        <v>68816.05</v>
      </c>
      <c r="V1330" s="49">
        <v>49334.1</v>
      </c>
    </row>
    <row r="1331" spans="1:22" x14ac:dyDescent="0.3">
      <c r="A1331">
        <v>1004868</v>
      </c>
      <c r="B1331" t="s">
        <v>7188</v>
      </c>
      <c r="C1331" t="s">
        <v>7189</v>
      </c>
      <c r="D1331" t="s">
        <v>7190</v>
      </c>
      <c r="E1331" t="s">
        <v>323</v>
      </c>
      <c r="F1331" t="s">
        <v>7191</v>
      </c>
      <c r="G1331" t="s">
        <v>7192</v>
      </c>
      <c r="H1331" t="s">
        <v>7193</v>
      </c>
      <c r="I1331" s="23">
        <v>34.625399999999999</v>
      </c>
      <c r="J1331" s="23">
        <v>-120.48309999999999</v>
      </c>
      <c r="K1331">
        <v>562212</v>
      </c>
      <c r="L1331" t="s">
        <v>51</v>
      </c>
      <c r="M1331" t="s">
        <v>307</v>
      </c>
      <c r="N1331" s="49">
        <v>17824.5</v>
      </c>
      <c r="O1331" s="49">
        <v>13620.75</v>
      </c>
      <c r="P1331" s="49">
        <v>26649</v>
      </c>
      <c r="Q1331" s="49">
        <v>35888.5</v>
      </c>
      <c r="R1331" s="49">
        <v>35581</v>
      </c>
      <c r="S1331" s="49">
        <v>35842</v>
      </c>
      <c r="T1331" s="49">
        <v>35670.75</v>
      </c>
      <c r="U1331" s="49">
        <v>35434</v>
      </c>
      <c r="V1331" s="49">
        <v>35160.75</v>
      </c>
    </row>
    <row r="1332" spans="1:22" x14ac:dyDescent="0.3">
      <c r="A1332">
        <v>1003865</v>
      </c>
      <c r="B1332" t="s">
        <v>7194</v>
      </c>
      <c r="C1332" t="s">
        <v>7195</v>
      </c>
      <c r="D1332" t="s">
        <v>7196</v>
      </c>
      <c r="E1332" t="s">
        <v>454</v>
      </c>
      <c r="F1332" t="s">
        <v>7197</v>
      </c>
      <c r="G1332" t="s">
        <v>7198</v>
      </c>
      <c r="H1332" t="s">
        <v>3161</v>
      </c>
      <c r="I1332" s="23">
        <v>43.626640999999999</v>
      </c>
      <c r="J1332" s="23">
        <v>-84.174323000000001</v>
      </c>
      <c r="K1332">
        <v>562212</v>
      </c>
      <c r="L1332" t="s">
        <v>355</v>
      </c>
      <c r="M1332" t="s">
        <v>307</v>
      </c>
      <c r="N1332" s="49">
        <v>153879.67800000001</v>
      </c>
      <c r="O1332" s="49">
        <v>155013.74</v>
      </c>
      <c r="P1332" s="49">
        <v>172306.83600000001</v>
      </c>
      <c r="Q1332" s="49">
        <v>180984.182</v>
      </c>
      <c r="R1332" s="49">
        <v>187686.93</v>
      </c>
      <c r="S1332" s="49">
        <v>165242.9</v>
      </c>
      <c r="T1332" s="49">
        <v>189841.64</v>
      </c>
      <c r="U1332" s="49">
        <v>196502.59599999999</v>
      </c>
      <c r="V1332" s="49">
        <v>196873.4</v>
      </c>
    </row>
    <row r="1333" spans="1:22" x14ac:dyDescent="0.3">
      <c r="A1333">
        <v>1005910</v>
      </c>
      <c r="B1333" t="s">
        <v>7199</v>
      </c>
      <c r="C1333" t="s">
        <v>7200</v>
      </c>
      <c r="D1333" t="s">
        <v>7201</v>
      </c>
      <c r="E1333" t="s">
        <v>323</v>
      </c>
      <c r="F1333" t="s">
        <v>7202</v>
      </c>
      <c r="G1333" t="s">
        <v>7203</v>
      </c>
      <c r="H1333" t="s">
        <v>1244</v>
      </c>
      <c r="I1333" s="23">
        <v>37.433190000000003</v>
      </c>
      <c r="J1333" s="23">
        <v>-122.08271000000001</v>
      </c>
      <c r="K1333">
        <v>921190</v>
      </c>
      <c r="L1333" t="s">
        <v>355</v>
      </c>
      <c r="M1333" t="s">
        <v>307</v>
      </c>
      <c r="O1333" s="49">
        <v>17235.434000000001</v>
      </c>
      <c r="P1333" s="49">
        <v>16772.734</v>
      </c>
      <c r="Q1333" s="49">
        <v>16404.781999999999</v>
      </c>
      <c r="R1333" s="49">
        <v>19188.882000000001</v>
      </c>
      <c r="S1333" s="49">
        <v>19686.732</v>
      </c>
      <c r="T1333" s="49">
        <v>21955.581999999999</v>
      </c>
      <c r="U1333" s="49">
        <v>33585.394</v>
      </c>
      <c r="V1333" s="49">
        <v>91015.15</v>
      </c>
    </row>
    <row r="1334" spans="1:22" x14ac:dyDescent="0.3">
      <c r="A1334">
        <v>1003605</v>
      </c>
      <c r="B1334" t="s">
        <v>7204</v>
      </c>
      <c r="C1334" t="s">
        <v>7205</v>
      </c>
      <c r="D1334" t="s">
        <v>7206</v>
      </c>
      <c r="E1334" t="s">
        <v>569</v>
      </c>
      <c r="F1334" t="s">
        <v>7207</v>
      </c>
      <c r="G1334" t="s">
        <v>7208</v>
      </c>
      <c r="H1334" t="s">
        <v>7209</v>
      </c>
      <c r="I1334" s="23">
        <v>41.51737</v>
      </c>
      <c r="J1334" s="23">
        <v>-90.843069999999997</v>
      </c>
      <c r="K1334">
        <v>562212</v>
      </c>
      <c r="L1334" t="s">
        <v>355</v>
      </c>
      <c r="M1334" t="s">
        <v>307</v>
      </c>
      <c r="N1334" s="49">
        <v>42126.5</v>
      </c>
      <c r="O1334" s="49">
        <v>41753</v>
      </c>
      <c r="P1334" s="49">
        <v>41295.699999999997</v>
      </c>
      <c r="Q1334" s="49">
        <v>41053.699999999997</v>
      </c>
      <c r="R1334" s="49">
        <v>40957.5</v>
      </c>
      <c r="S1334" s="49">
        <v>40848.199999999997</v>
      </c>
      <c r="T1334" s="49">
        <v>40865.199999999997</v>
      </c>
      <c r="U1334" s="49">
        <v>49112.6</v>
      </c>
      <c r="V1334" s="49">
        <v>49319.1</v>
      </c>
    </row>
    <row r="1335" spans="1:22" x14ac:dyDescent="0.3">
      <c r="A1335">
        <v>1004261</v>
      </c>
      <c r="B1335" t="s">
        <v>7210</v>
      </c>
      <c r="C1335" t="s">
        <v>7211</v>
      </c>
      <c r="D1335" t="s">
        <v>1961</v>
      </c>
      <c r="E1335" t="s">
        <v>1902</v>
      </c>
      <c r="F1335" t="s">
        <v>7212</v>
      </c>
      <c r="G1335" t="s">
        <v>7213</v>
      </c>
      <c r="H1335" t="s">
        <v>2113</v>
      </c>
      <c r="I1335" s="23">
        <v>33.712269999999997</v>
      </c>
      <c r="J1335" s="23">
        <v>-112.12900999999999</v>
      </c>
      <c r="K1335">
        <v>562212</v>
      </c>
      <c r="L1335" t="s">
        <v>51</v>
      </c>
      <c r="M1335" t="s">
        <v>307</v>
      </c>
      <c r="N1335" s="49">
        <v>53984</v>
      </c>
      <c r="O1335" s="49">
        <v>58016.75</v>
      </c>
      <c r="P1335" s="49">
        <v>55017</v>
      </c>
      <c r="Q1335" s="49">
        <v>71009.75</v>
      </c>
      <c r="R1335" s="49">
        <v>61510.5</v>
      </c>
      <c r="S1335" s="49">
        <v>85000</v>
      </c>
      <c r="T1335" s="49">
        <v>52725</v>
      </c>
      <c r="U1335" s="49">
        <v>72175</v>
      </c>
      <c r="V1335" s="49">
        <v>45100</v>
      </c>
    </row>
    <row r="1336" spans="1:22" x14ac:dyDescent="0.3">
      <c r="A1336">
        <v>1006280</v>
      </c>
      <c r="B1336" t="s">
        <v>7214</v>
      </c>
      <c r="C1336" t="s">
        <v>7215</v>
      </c>
      <c r="D1336" t="s">
        <v>1961</v>
      </c>
      <c r="E1336" t="s">
        <v>1902</v>
      </c>
      <c r="F1336" t="s">
        <v>7216</v>
      </c>
      <c r="G1336" t="s">
        <v>7217</v>
      </c>
      <c r="H1336" t="s">
        <v>2113</v>
      </c>
      <c r="I1336" s="23">
        <v>33.419199999999996</v>
      </c>
      <c r="J1336" s="23">
        <v>-112.11763000000001</v>
      </c>
      <c r="K1336">
        <v>562212</v>
      </c>
      <c r="L1336" t="s">
        <v>51</v>
      </c>
      <c r="M1336" t="s">
        <v>307</v>
      </c>
      <c r="N1336" s="49">
        <v>25990.75</v>
      </c>
      <c r="O1336" s="49">
        <v>39581</v>
      </c>
      <c r="P1336" s="49">
        <v>56347.25</v>
      </c>
      <c r="Q1336" s="49">
        <v>43258.75</v>
      </c>
      <c r="R1336" s="49">
        <v>48645</v>
      </c>
      <c r="S1336" s="49">
        <v>62575</v>
      </c>
      <c r="T1336" s="49">
        <v>46925</v>
      </c>
      <c r="U1336" s="49">
        <v>42650</v>
      </c>
      <c r="V1336" s="49">
        <v>26450</v>
      </c>
    </row>
    <row r="1337" spans="1:22" x14ac:dyDescent="0.3">
      <c r="A1337">
        <v>1000339</v>
      </c>
      <c r="B1337" t="s">
        <v>7218</v>
      </c>
      <c r="C1337" t="s">
        <v>7219</v>
      </c>
      <c r="D1337" t="s">
        <v>7220</v>
      </c>
      <c r="E1337" t="s">
        <v>323</v>
      </c>
      <c r="F1337" t="s">
        <v>7221</v>
      </c>
      <c r="G1337" t="s">
        <v>7222</v>
      </c>
      <c r="H1337" t="s">
        <v>7220</v>
      </c>
      <c r="I1337" s="23">
        <v>37.010530699999997</v>
      </c>
      <c r="J1337" s="23">
        <v>-122.1178261</v>
      </c>
      <c r="K1337">
        <v>562212</v>
      </c>
      <c r="L1337" t="s">
        <v>51</v>
      </c>
      <c r="M1337" t="s">
        <v>307</v>
      </c>
      <c r="S1337" s="49">
        <v>11367.75</v>
      </c>
      <c r="T1337" s="49">
        <v>6286.5</v>
      </c>
      <c r="U1337" s="49">
        <v>9903.75</v>
      </c>
      <c r="V1337" s="49">
        <v>10819.5</v>
      </c>
    </row>
    <row r="1338" spans="1:22" x14ac:dyDescent="0.3">
      <c r="A1338">
        <v>1002700</v>
      </c>
      <c r="B1338" t="s">
        <v>7223</v>
      </c>
      <c r="C1338" t="s">
        <v>7224</v>
      </c>
      <c r="D1338" t="s">
        <v>7225</v>
      </c>
      <c r="E1338" t="s">
        <v>303</v>
      </c>
      <c r="F1338" t="s">
        <v>7226</v>
      </c>
      <c r="G1338" t="s">
        <v>7227</v>
      </c>
      <c r="H1338" t="s">
        <v>7228</v>
      </c>
      <c r="I1338" s="23">
        <v>32.683427000000002</v>
      </c>
      <c r="J1338" s="23">
        <v>-100.81364000000001</v>
      </c>
      <c r="K1338">
        <v>562212</v>
      </c>
      <c r="L1338" t="s">
        <v>51</v>
      </c>
      <c r="M1338" t="s">
        <v>307</v>
      </c>
      <c r="N1338" s="49">
        <v>31625.25</v>
      </c>
      <c r="O1338" s="49">
        <v>31165.25</v>
      </c>
      <c r="P1338" s="49">
        <v>30250</v>
      </c>
      <c r="Q1338" s="49">
        <v>29178.25</v>
      </c>
      <c r="R1338" s="49">
        <v>28039</v>
      </c>
      <c r="S1338" s="49">
        <v>26775</v>
      </c>
      <c r="T1338" s="49">
        <v>25596.5</v>
      </c>
      <c r="U1338" s="49">
        <v>24844.5</v>
      </c>
      <c r="V1338" s="49">
        <v>23788</v>
      </c>
    </row>
    <row r="1339" spans="1:22" x14ac:dyDescent="0.3">
      <c r="A1339">
        <v>1003386</v>
      </c>
      <c r="B1339" t="s">
        <v>7229</v>
      </c>
      <c r="C1339" t="s">
        <v>7230</v>
      </c>
      <c r="D1339" t="s">
        <v>7231</v>
      </c>
      <c r="E1339" t="s">
        <v>323</v>
      </c>
      <c r="F1339" t="s">
        <v>7232</v>
      </c>
      <c r="G1339" t="s">
        <v>7233</v>
      </c>
      <c r="H1339" t="s">
        <v>1244</v>
      </c>
      <c r="I1339" s="23">
        <v>37.418810000000001</v>
      </c>
      <c r="J1339" s="23">
        <v>-122.01706</v>
      </c>
      <c r="K1339">
        <v>562212</v>
      </c>
      <c r="L1339" t="s">
        <v>355</v>
      </c>
      <c r="M1339" t="s">
        <v>307</v>
      </c>
      <c r="T1339" s="49">
        <v>1067.8800000000001</v>
      </c>
      <c r="U1339" s="49">
        <v>3499.2860000000001</v>
      </c>
      <c r="V1339" s="49">
        <v>12937.674000000001</v>
      </c>
    </row>
    <row r="1340" spans="1:22" x14ac:dyDescent="0.3">
      <c r="A1340">
        <v>1007290</v>
      </c>
      <c r="B1340" t="s">
        <v>7234</v>
      </c>
      <c r="C1340" t="s">
        <v>7235</v>
      </c>
      <c r="D1340" t="s">
        <v>7236</v>
      </c>
      <c r="E1340" t="s">
        <v>690</v>
      </c>
      <c r="F1340" t="s">
        <v>7237</v>
      </c>
      <c r="G1340" t="s">
        <v>7238</v>
      </c>
      <c r="H1340" t="s">
        <v>7239</v>
      </c>
      <c r="I1340" s="23">
        <v>31.355650000000001</v>
      </c>
      <c r="J1340" s="23">
        <v>-83.535511999999997</v>
      </c>
      <c r="K1340">
        <v>562212</v>
      </c>
      <c r="L1340" t="s">
        <v>51</v>
      </c>
      <c r="M1340" t="s">
        <v>307</v>
      </c>
      <c r="N1340" s="49">
        <v>54097.25</v>
      </c>
      <c r="O1340" s="49">
        <v>52263.75</v>
      </c>
      <c r="P1340" s="49">
        <v>50366.25</v>
      </c>
      <c r="Q1340" s="49">
        <v>48615.75</v>
      </c>
      <c r="R1340" s="49">
        <v>47032.25</v>
      </c>
      <c r="S1340" s="49">
        <v>45355.25</v>
      </c>
      <c r="T1340" s="49">
        <v>43623</v>
      </c>
      <c r="U1340" s="49">
        <v>50024</v>
      </c>
      <c r="V1340" s="49">
        <v>47869</v>
      </c>
    </row>
    <row r="1341" spans="1:22" x14ac:dyDescent="0.3">
      <c r="A1341">
        <v>1004828</v>
      </c>
      <c r="B1341" t="s">
        <v>7240</v>
      </c>
      <c r="C1341" t="s">
        <v>7241</v>
      </c>
      <c r="D1341" t="s">
        <v>7242</v>
      </c>
      <c r="E1341" t="s">
        <v>323</v>
      </c>
      <c r="F1341" t="s">
        <v>7243</v>
      </c>
      <c r="G1341" t="s">
        <v>7244</v>
      </c>
      <c r="H1341" t="s">
        <v>7245</v>
      </c>
      <c r="I1341" s="23">
        <v>39.170900000000003</v>
      </c>
      <c r="J1341" s="23">
        <v>-123.1623</v>
      </c>
      <c r="K1341">
        <v>562212</v>
      </c>
      <c r="L1341" t="s">
        <v>51</v>
      </c>
      <c r="M1341" t="s">
        <v>307</v>
      </c>
      <c r="S1341" s="49">
        <v>22517.75</v>
      </c>
      <c r="T1341" s="49">
        <v>23390</v>
      </c>
      <c r="U1341" s="49">
        <v>24296</v>
      </c>
      <c r="V1341" s="49">
        <v>25237</v>
      </c>
    </row>
    <row r="1342" spans="1:22" x14ac:dyDescent="0.3">
      <c r="A1342">
        <v>1004364</v>
      </c>
      <c r="B1342" t="s">
        <v>7246</v>
      </c>
      <c r="C1342" t="s">
        <v>7247</v>
      </c>
      <c r="D1342" t="s">
        <v>4602</v>
      </c>
      <c r="E1342" t="s">
        <v>323</v>
      </c>
      <c r="F1342" t="s">
        <v>4603</v>
      </c>
      <c r="G1342" t="s">
        <v>7248</v>
      </c>
      <c r="H1342" t="s">
        <v>4605</v>
      </c>
      <c r="I1342" s="23">
        <v>36.911389999999997</v>
      </c>
      <c r="J1342" s="23">
        <v>-121.82969</v>
      </c>
      <c r="K1342">
        <v>562212</v>
      </c>
      <c r="L1342" t="s">
        <v>51</v>
      </c>
      <c r="M1342" t="s">
        <v>307</v>
      </c>
      <c r="N1342" s="49">
        <v>12897.75</v>
      </c>
      <c r="O1342" s="49">
        <v>542</v>
      </c>
      <c r="P1342" s="49">
        <v>8753.5</v>
      </c>
      <c r="Q1342" s="49">
        <v>24075</v>
      </c>
      <c r="R1342" s="49">
        <v>23950</v>
      </c>
      <c r="S1342" s="49">
        <v>27150</v>
      </c>
      <c r="T1342" s="49">
        <v>5510.75</v>
      </c>
      <c r="U1342" s="49">
        <v>7884.5</v>
      </c>
      <c r="V1342" s="49">
        <v>13272.5</v>
      </c>
    </row>
    <row r="1343" spans="1:22" x14ac:dyDescent="0.3">
      <c r="A1343">
        <v>1007932</v>
      </c>
      <c r="B1343" t="s">
        <v>7249</v>
      </c>
      <c r="C1343" t="s">
        <v>7250</v>
      </c>
      <c r="D1343" t="s">
        <v>7251</v>
      </c>
      <c r="E1343" t="s">
        <v>454</v>
      </c>
      <c r="F1343" t="s">
        <v>7252</v>
      </c>
      <c r="G1343" t="s">
        <v>7253</v>
      </c>
      <c r="H1343" t="s">
        <v>1118</v>
      </c>
      <c r="I1343" s="23">
        <v>42.110086000000003</v>
      </c>
      <c r="J1343" s="23">
        <v>-83.494310999999996</v>
      </c>
      <c r="K1343">
        <v>562212</v>
      </c>
      <c r="L1343" t="s">
        <v>51</v>
      </c>
      <c r="M1343" t="s">
        <v>307</v>
      </c>
      <c r="N1343" s="49">
        <v>14324.25</v>
      </c>
      <c r="O1343" s="49">
        <v>11620.75</v>
      </c>
      <c r="P1343" s="49">
        <v>15162.25</v>
      </c>
      <c r="Q1343" s="49">
        <v>13086.25</v>
      </c>
      <c r="R1343" s="49">
        <v>14779</v>
      </c>
      <c r="S1343" s="49">
        <v>13766.5</v>
      </c>
      <c r="T1343" s="49">
        <v>14894</v>
      </c>
      <c r="U1343" s="49">
        <v>21902.715499999998</v>
      </c>
      <c r="V1343" s="49">
        <v>23200</v>
      </c>
    </row>
    <row r="1344" spans="1:22" x14ac:dyDescent="0.3">
      <c r="A1344">
        <v>1006521</v>
      </c>
      <c r="B1344" t="s">
        <v>7254</v>
      </c>
      <c r="C1344" t="s">
        <v>7255</v>
      </c>
      <c r="D1344" t="s">
        <v>7256</v>
      </c>
      <c r="E1344" t="s">
        <v>2164</v>
      </c>
      <c r="F1344" t="s">
        <v>2165</v>
      </c>
      <c r="H1344" t="s">
        <v>7257</v>
      </c>
      <c r="I1344" s="23">
        <v>45.850700000000003</v>
      </c>
      <c r="J1344" s="23">
        <v>-122.8844</v>
      </c>
      <c r="K1344">
        <v>322121</v>
      </c>
      <c r="L1344" t="s">
        <v>93</v>
      </c>
      <c r="M1344" t="s">
        <v>307</v>
      </c>
      <c r="R1344" s="49">
        <v>13143</v>
      </c>
      <c r="S1344" s="49">
        <v>13679.25</v>
      </c>
      <c r="T1344" s="49">
        <v>14237.5</v>
      </c>
      <c r="U1344" s="49">
        <v>14818.5</v>
      </c>
      <c r="V1344" s="49">
        <v>6394.25</v>
      </c>
    </row>
    <row r="1345" spans="1:22" x14ac:dyDescent="0.3">
      <c r="A1345">
        <v>1006313</v>
      </c>
      <c r="B1345" t="s">
        <v>7258</v>
      </c>
      <c r="C1345" t="s">
        <v>7259</v>
      </c>
      <c r="D1345" t="s">
        <v>7260</v>
      </c>
      <c r="E1345" t="s">
        <v>447</v>
      </c>
      <c r="F1345" t="s">
        <v>7261</v>
      </c>
      <c r="G1345" t="s">
        <v>7262</v>
      </c>
      <c r="H1345" t="s">
        <v>7263</v>
      </c>
      <c r="I1345" s="23">
        <v>41.233100999999998</v>
      </c>
      <c r="J1345" s="23">
        <v>-79.416740000000004</v>
      </c>
      <c r="K1345">
        <v>321219</v>
      </c>
      <c r="L1345" t="s">
        <v>28</v>
      </c>
      <c r="M1345" t="s">
        <v>315</v>
      </c>
      <c r="N1345" s="49">
        <v>64806.74</v>
      </c>
      <c r="R1345" s="49">
        <v>11934.324000000001</v>
      </c>
      <c r="S1345" s="49">
        <v>11358.776</v>
      </c>
      <c r="T1345" s="49">
        <v>12852.412</v>
      </c>
      <c r="U1345" s="49">
        <v>13339.134</v>
      </c>
      <c r="V1345" s="49">
        <v>10365.956</v>
      </c>
    </row>
    <row r="1346" spans="1:22" x14ac:dyDescent="0.3">
      <c r="A1346">
        <v>1004759</v>
      </c>
      <c r="B1346" t="s">
        <v>7264</v>
      </c>
      <c r="C1346" t="s">
        <v>7265</v>
      </c>
      <c r="D1346" t="s">
        <v>7266</v>
      </c>
      <c r="E1346" t="s">
        <v>491</v>
      </c>
      <c r="F1346" t="s">
        <v>7267</v>
      </c>
      <c r="G1346" t="s">
        <v>7268</v>
      </c>
      <c r="H1346" t="s">
        <v>1559</v>
      </c>
      <c r="I1346" s="23">
        <v>38.456910999999998</v>
      </c>
      <c r="J1346" s="23">
        <v>-85.837787000000006</v>
      </c>
      <c r="K1346">
        <v>562212</v>
      </c>
      <c r="L1346" t="s">
        <v>51</v>
      </c>
      <c r="M1346" t="s">
        <v>307</v>
      </c>
      <c r="N1346" s="49">
        <v>94288.75</v>
      </c>
      <c r="O1346" s="49">
        <v>138530.25</v>
      </c>
      <c r="P1346" s="49">
        <v>114042.25</v>
      </c>
      <c r="Q1346" s="49">
        <v>23146.25</v>
      </c>
      <c r="R1346" s="49">
        <v>167028.5</v>
      </c>
      <c r="S1346" s="49">
        <v>154423.75</v>
      </c>
      <c r="T1346" s="49">
        <v>135828.75</v>
      </c>
      <c r="U1346" s="49">
        <v>92905.5</v>
      </c>
      <c r="V1346" s="49">
        <v>101560</v>
      </c>
    </row>
    <row r="1347" spans="1:22" x14ac:dyDescent="0.3">
      <c r="A1347">
        <v>1005065</v>
      </c>
      <c r="B1347" t="s">
        <v>7269</v>
      </c>
      <c r="C1347" t="s">
        <v>7270</v>
      </c>
      <c r="D1347" t="s">
        <v>3379</v>
      </c>
      <c r="E1347" t="s">
        <v>663</v>
      </c>
      <c r="F1347" t="s">
        <v>7271</v>
      </c>
      <c r="G1347" t="s">
        <v>7272</v>
      </c>
      <c r="H1347" t="s">
        <v>6205</v>
      </c>
      <c r="I1347" s="23">
        <v>40.948987000000002</v>
      </c>
      <c r="J1347" s="23">
        <v>-80.843378999999999</v>
      </c>
      <c r="K1347">
        <v>562212</v>
      </c>
      <c r="L1347" t="s">
        <v>51</v>
      </c>
      <c r="M1347" t="s">
        <v>307</v>
      </c>
      <c r="U1347" s="49">
        <v>9882.5</v>
      </c>
      <c r="V1347" s="49">
        <v>11720</v>
      </c>
    </row>
    <row r="1348" spans="1:22" x14ac:dyDescent="0.3">
      <c r="A1348">
        <v>1007791</v>
      </c>
      <c r="B1348" t="s">
        <v>7273</v>
      </c>
      <c r="C1348" t="s">
        <v>7274</v>
      </c>
      <c r="D1348" t="s">
        <v>7275</v>
      </c>
      <c r="E1348" t="s">
        <v>1370</v>
      </c>
      <c r="F1348" t="s">
        <v>7276</v>
      </c>
      <c r="G1348" t="s">
        <v>7277</v>
      </c>
      <c r="H1348" t="s">
        <v>7278</v>
      </c>
      <c r="I1348" s="23">
        <v>64.291899999999998</v>
      </c>
      <c r="J1348" s="23">
        <v>-149.1618</v>
      </c>
      <c r="K1348">
        <v>221112</v>
      </c>
      <c r="L1348" t="s">
        <v>28</v>
      </c>
      <c r="M1348" t="s">
        <v>336</v>
      </c>
      <c r="N1348" s="49">
        <v>6706.3919999999998</v>
      </c>
      <c r="O1348" s="49">
        <v>4882.1719999999996</v>
      </c>
      <c r="P1348" s="49">
        <v>4953.8180000000002</v>
      </c>
      <c r="Q1348" s="49">
        <v>6201.1779999999999</v>
      </c>
      <c r="R1348" s="49">
        <v>97758.962</v>
      </c>
      <c r="S1348" s="49">
        <v>89429.796000000002</v>
      </c>
      <c r="T1348" s="49">
        <v>89909.13</v>
      </c>
      <c r="U1348" s="49">
        <v>86701.826000000001</v>
      </c>
      <c r="V1348" s="49">
        <v>85954.5</v>
      </c>
    </row>
    <row r="1349" spans="1:22" x14ac:dyDescent="0.3">
      <c r="A1349">
        <v>1006867</v>
      </c>
      <c r="B1349" t="s">
        <v>2136</v>
      </c>
      <c r="C1349" t="s">
        <v>7279</v>
      </c>
      <c r="D1349" t="s">
        <v>825</v>
      </c>
      <c r="E1349" t="s">
        <v>303</v>
      </c>
      <c r="F1349" t="s">
        <v>1413</v>
      </c>
      <c r="G1349" t="s">
        <v>7280</v>
      </c>
      <c r="H1349" t="s">
        <v>483</v>
      </c>
      <c r="I1349" s="23">
        <v>29.625819</v>
      </c>
      <c r="J1349" s="23">
        <v>-95.061592000000005</v>
      </c>
      <c r="K1349">
        <v>325199</v>
      </c>
      <c r="L1349" t="s">
        <v>7281</v>
      </c>
      <c r="M1349" t="s">
        <v>530</v>
      </c>
      <c r="N1349" s="49">
        <v>1221281.048</v>
      </c>
      <c r="O1349" s="49">
        <v>696689.36399999994</v>
      </c>
      <c r="P1349" s="49">
        <v>621491.62399999995</v>
      </c>
      <c r="Q1349" s="49">
        <v>618190.57999999996</v>
      </c>
      <c r="R1349" s="49">
        <v>550639.88</v>
      </c>
      <c r="S1349" s="49">
        <v>453779.04</v>
      </c>
      <c r="T1349" s="49">
        <v>419030.10399999999</v>
      </c>
      <c r="U1349" s="49">
        <v>475486.15600000002</v>
      </c>
      <c r="V1349" s="49">
        <v>414040.63199999998</v>
      </c>
    </row>
    <row r="1350" spans="1:22" x14ac:dyDescent="0.3">
      <c r="A1350">
        <v>1004705</v>
      </c>
      <c r="B1350" t="s">
        <v>7282</v>
      </c>
      <c r="C1350" t="s">
        <v>7283</v>
      </c>
      <c r="D1350" t="s">
        <v>7284</v>
      </c>
      <c r="E1350" t="s">
        <v>1388</v>
      </c>
      <c r="F1350" t="s">
        <v>7285</v>
      </c>
      <c r="G1350" t="s">
        <v>7286</v>
      </c>
      <c r="H1350" t="s">
        <v>7287</v>
      </c>
      <c r="I1350" s="23">
        <v>46.427</v>
      </c>
      <c r="J1350" s="23">
        <v>-116.967</v>
      </c>
      <c r="K1350">
        <v>322110</v>
      </c>
      <c r="L1350" t="s">
        <v>1172</v>
      </c>
      <c r="M1350" t="s">
        <v>1173</v>
      </c>
      <c r="N1350" s="49">
        <v>334050.23200000002</v>
      </c>
      <c r="O1350" s="49">
        <v>256382.70600000001</v>
      </c>
      <c r="P1350" s="49">
        <v>311694.83199999999</v>
      </c>
      <c r="Q1350" s="49">
        <v>314065.2</v>
      </c>
      <c r="R1350" s="49">
        <v>256814.51</v>
      </c>
      <c r="S1350" s="49">
        <v>237096.64799999999</v>
      </c>
      <c r="T1350" s="49">
        <v>250429.56599999999</v>
      </c>
      <c r="U1350" s="49">
        <v>282548.04800000001</v>
      </c>
      <c r="V1350" s="49">
        <v>288457.48200000002</v>
      </c>
    </row>
    <row r="1351" spans="1:22" x14ac:dyDescent="0.3">
      <c r="A1351">
        <v>1002708</v>
      </c>
      <c r="B1351" t="s">
        <v>7288</v>
      </c>
      <c r="C1351" t="s">
        <v>7289</v>
      </c>
      <c r="D1351" t="s">
        <v>7290</v>
      </c>
      <c r="E1351" t="s">
        <v>422</v>
      </c>
      <c r="F1351" t="s">
        <v>7291</v>
      </c>
      <c r="G1351" t="s">
        <v>7292</v>
      </c>
      <c r="H1351" t="s">
        <v>7293</v>
      </c>
      <c r="I1351" s="23">
        <v>33.706499999999998</v>
      </c>
      <c r="J1351" s="23">
        <v>-91.236000000000004</v>
      </c>
      <c r="K1351">
        <v>322130</v>
      </c>
      <c r="L1351" t="s">
        <v>1172</v>
      </c>
      <c r="M1351" t="s">
        <v>1173</v>
      </c>
      <c r="N1351" s="49">
        <v>217429.40400000001</v>
      </c>
      <c r="O1351" s="49">
        <v>216322.12599999999</v>
      </c>
      <c r="P1351" s="49">
        <v>205542.196</v>
      </c>
      <c r="Q1351" s="49">
        <v>211900.38200000001</v>
      </c>
      <c r="R1351" s="49">
        <v>217267.50200000001</v>
      </c>
      <c r="S1351" s="49">
        <v>232827.29199999999</v>
      </c>
      <c r="T1351" s="49">
        <v>217632.91200000001</v>
      </c>
      <c r="U1351" s="49">
        <v>207662.98</v>
      </c>
      <c r="V1351" s="49">
        <v>208236.878</v>
      </c>
    </row>
    <row r="1352" spans="1:22" x14ac:dyDescent="0.3">
      <c r="A1352">
        <v>1005307</v>
      </c>
      <c r="B1352" t="s">
        <v>7294</v>
      </c>
      <c r="C1352" t="s">
        <v>7295</v>
      </c>
      <c r="D1352" t="s">
        <v>7296</v>
      </c>
      <c r="E1352" t="s">
        <v>954</v>
      </c>
      <c r="F1352" t="s">
        <v>7297</v>
      </c>
      <c r="G1352" t="s">
        <v>7298</v>
      </c>
      <c r="H1352" t="s">
        <v>7299</v>
      </c>
      <c r="I1352" s="23">
        <v>34.678570000000001</v>
      </c>
      <c r="J1352" s="23">
        <v>-82.839929999999995</v>
      </c>
      <c r="K1352">
        <v>611310</v>
      </c>
      <c r="L1352" t="s">
        <v>28</v>
      </c>
      <c r="M1352" t="s">
        <v>315</v>
      </c>
      <c r="N1352" s="49">
        <v>27043.948</v>
      </c>
      <c r="O1352" s="49">
        <v>26422.243999999999</v>
      </c>
      <c r="P1352" s="49">
        <v>25439.903999999999</v>
      </c>
      <c r="Q1352" s="49">
        <v>24182.207999999999</v>
      </c>
      <c r="R1352" s="49">
        <v>24103.705999999998</v>
      </c>
      <c r="S1352" s="49">
        <v>26201.096000000001</v>
      </c>
      <c r="T1352" s="49">
        <v>25878.651999999998</v>
      </c>
      <c r="U1352" s="49">
        <v>23440.77</v>
      </c>
      <c r="V1352" s="49">
        <v>22540.42</v>
      </c>
    </row>
    <row r="1353" spans="1:22" x14ac:dyDescent="0.3">
      <c r="A1353">
        <v>1005825</v>
      </c>
      <c r="B1353" t="s">
        <v>7300</v>
      </c>
      <c r="C1353" t="s">
        <v>7301</v>
      </c>
      <c r="D1353" t="s">
        <v>2026</v>
      </c>
      <c r="E1353" t="s">
        <v>441</v>
      </c>
      <c r="F1353" t="s">
        <v>7302</v>
      </c>
      <c r="G1353" t="s">
        <v>7303</v>
      </c>
      <c r="H1353" t="s">
        <v>7304</v>
      </c>
      <c r="I1353" s="23">
        <v>35.300925999999997</v>
      </c>
      <c r="J1353" s="23">
        <v>-81.545135000000002</v>
      </c>
      <c r="K1353">
        <v>562212</v>
      </c>
      <c r="L1353" t="s">
        <v>51</v>
      </c>
      <c r="M1353" t="s">
        <v>307</v>
      </c>
      <c r="N1353" s="49">
        <v>151973.5</v>
      </c>
      <c r="O1353" s="49">
        <v>120881</v>
      </c>
      <c r="P1353" s="49">
        <v>141833.25</v>
      </c>
      <c r="Q1353" s="49">
        <v>139203</v>
      </c>
      <c r="R1353" s="49">
        <v>136612</v>
      </c>
      <c r="S1353" s="49">
        <v>133325.25</v>
      </c>
      <c r="T1353" s="49">
        <v>130501</v>
      </c>
      <c r="U1353" s="49">
        <v>127530.75</v>
      </c>
      <c r="V1353" s="49">
        <v>123578.25</v>
      </c>
    </row>
    <row r="1354" spans="1:22" x14ac:dyDescent="0.3">
      <c r="A1354">
        <v>1002202</v>
      </c>
      <c r="B1354" t="s">
        <v>7305</v>
      </c>
      <c r="C1354" t="s">
        <v>7306</v>
      </c>
      <c r="D1354" t="s">
        <v>3206</v>
      </c>
      <c r="E1354" t="s">
        <v>663</v>
      </c>
      <c r="F1354" t="s">
        <v>7307</v>
      </c>
      <c r="G1354" t="s">
        <v>7308</v>
      </c>
      <c r="H1354" t="s">
        <v>3285</v>
      </c>
      <c r="I1354" s="23">
        <v>41.508969999999998</v>
      </c>
      <c r="J1354" s="23">
        <v>-81.682289999999995</v>
      </c>
      <c r="K1354">
        <v>221330</v>
      </c>
      <c r="L1354" t="s">
        <v>28</v>
      </c>
      <c r="M1354" t="s">
        <v>336</v>
      </c>
      <c r="N1354" s="49">
        <v>65360.303999999996</v>
      </c>
      <c r="O1354" s="49">
        <v>69537.788</v>
      </c>
      <c r="P1354" s="49">
        <v>64137.233999999997</v>
      </c>
      <c r="Q1354" s="49">
        <v>111563.3</v>
      </c>
      <c r="R1354" s="49">
        <v>141425.90400000001</v>
      </c>
      <c r="S1354" s="49">
        <v>167199.39799999999</v>
      </c>
      <c r="T1354" s="49">
        <v>171403.198</v>
      </c>
      <c r="U1354" s="49">
        <v>153615.63</v>
      </c>
      <c r="V1354" s="49">
        <v>167312.152</v>
      </c>
    </row>
    <row r="1355" spans="1:22" x14ac:dyDescent="0.3">
      <c r="A1355">
        <v>1006008</v>
      </c>
      <c r="B1355" t="s">
        <v>7309</v>
      </c>
      <c r="C1355" t="s">
        <v>7310</v>
      </c>
      <c r="D1355" t="s">
        <v>7311</v>
      </c>
      <c r="E1355" t="s">
        <v>468</v>
      </c>
      <c r="F1355" t="s">
        <v>7312</v>
      </c>
      <c r="G1355" t="s">
        <v>7313</v>
      </c>
      <c r="H1355" t="s">
        <v>7314</v>
      </c>
      <c r="I1355" s="23">
        <v>26.735469999999999</v>
      </c>
      <c r="J1355" s="23">
        <v>-80.935929999999999</v>
      </c>
      <c r="K1355">
        <v>311314</v>
      </c>
      <c r="L1355" t="s">
        <v>28</v>
      </c>
      <c r="M1355" t="s">
        <v>315</v>
      </c>
      <c r="N1355" s="49">
        <v>39005.51</v>
      </c>
      <c r="O1355" s="49">
        <v>42310.294000000002</v>
      </c>
      <c r="P1355" s="49">
        <v>41107.317999999999</v>
      </c>
      <c r="Q1355" s="49">
        <v>41662.415999999997</v>
      </c>
      <c r="R1355" s="49">
        <v>37688.307999999997</v>
      </c>
      <c r="S1355" s="49">
        <v>34238.767999999996</v>
      </c>
      <c r="T1355" s="49">
        <v>36929.978000000003</v>
      </c>
      <c r="U1355" s="49">
        <v>39894.036</v>
      </c>
      <c r="V1355" s="49">
        <v>31332.222000000002</v>
      </c>
    </row>
    <row r="1356" spans="1:22" x14ac:dyDescent="0.3">
      <c r="A1356">
        <v>1005316</v>
      </c>
      <c r="B1356" t="s">
        <v>7315</v>
      </c>
      <c r="C1356" t="s">
        <v>7316</v>
      </c>
      <c r="D1356" t="s">
        <v>7317</v>
      </c>
      <c r="E1356" t="s">
        <v>303</v>
      </c>
      <c r="F1356" t="s">
        <v>7318</v>
      </c>
      <c r="G1356" t="s">
        <v>7319</v>
      </c>
      <c r="H1356" t="s">
        <v>4527</v>
      </c>
      <c r="I1356" s="23">
        <v>31.605589999999999</v>
      </c>
      <c r="J1356" s="23">
        <v>-106.18062</v>
      </c>
      <c r="K1356">
        <v>562212</v>
      </c>
      <c r="L1356" t="s">
        <v>51</v>
      </c>
      <c r="M1356" t="s">
        <v>307</v>
      </c>
      <c r="N1356" s="49">
        <v>216548.5</v>
      </c>
      <c r="O1356" s="49">
        <v>196573.25</v>
      </c>
      <c r="P1356" s="49">
        <v>187800</v>
      </c>
      <c r="Q1356" s="49">
        <v>180083.75</v>
      </c>
      <c r="R1356" s="49">
        <v>169940</v>
      </c>
      <c r="S1356" s="49">
        <v>164354.75</v>
      </c>
      <c r="T1356" s="49">
        <v>258431.25</v>
      </c>
      <c r="U1356" s="49">
        <v>261538.5</v>
      </c>
      <c r="V1356" s="49">
        <v>144601</v>
      </c>
    </row>
    <row r="1357" spans="1:22" x14ac:dyDescent="0.3">
      <c r="A1357">
        <v>1007960</v>
      </c>
      <c r="B1357" t="s">
        <v>7320</v>
      </c>
      <c r="C1357" t="s">
        <v>7321</v>
      </c>
      <c r="D1357" t="s">
        <v>7322</v>
      </c>
      <c r="E1357" t="s">
        <v>447</v>
      </c>
      <c r="F1357" t="s">
        <v>7323</v>
      </c>
      <c r="G1357" t="s">
        <v>7324</v>
      </c>
      <c r="H1357" t="s">
        <v>648</v>
      </c>
      <c r="I1357" s="23">
        <v>41.162179999999999</v>
      </c>
      <c r="J1357" s="23">
        <v>-77.345160000000007</v>
      </c>
      <c r="K1357">
        <v>562212</v>
      </c>
      <c r="L1357" t="s">
        <v>355</v>
      </c>
      <c r="M1357" t="s">
        <v>307</v>
      </c>
      <c r="N1357" s="49">
        <v>83794.649999999994</v>
      </c>
      <c r="O1357" s="49">
        <v>63761.35</v>
      </c>
      <c r="P1357" s="49">
        <v>59628.697999999997</v>
      </c>
      <c r="Q1357" s="49">
        <v>55581.748</v>
      </c>
      <c r="R1357" s="49">
        <v>58618.45</v>
      </c>
      <c r="S1357" s="49">
        <v>60144.15</v>
      </c>
      <c r="T1357" s="49">
        <v>34728.947999999997</v>
      </c>
      <c r="U1357" s="49">
        <v>54753.447999999997</v>
      </c>
      <c r="V1357" s="49">
        <v>62942.5</v>
      </c>
    </row>
    <row r="1358" spans="1:22" x14ac:dyDescent="0.3">
      <c r="A1358">
        <v>1002242</v>
      </c>
      <c r="B1358" t="s">
        <v>7325</v>
      </c>
      <c r="C1358" t="s">
        <v>7326</v>
      </c>
      <c r="D1358" t="s">
        <v>2042</v>
      </c>
      <c r="E1358" t="s">
        <v>491</v>
      </c>
      <c r="F1358" t="s">
        <v>2043</v>
      </c>
      <c r="G1358" t="s">
        <v>7327</v>
      </c>
      <c r="H1358" t="s">
        <v>648</v>
      </c>
      <c r="I1358" s="23">
        <v>40.325071999999999</v>
      </c>
      <c r="J1358" s="23">
        <v>-86.558825999999996</v>
      </c>
      <c r="K1358">
        <v>562212</v>
      </c>
      <c r="L1358" t="s">
        <v>355</v>
      </c>
      <c r="M1358" t="s">
        <v>307</v>
      </c>
      <c r="N1358" s="49">
        <v>12037.5</v>
      </c>
      <c r="O1358" s="49">
        <v>15706.998</v>
      </c>
      <c r="P1358" s="49">
        <v>56726</v>
      </c>
      <c r="Q1358" s="49">
        <v>87850.1</v>
      </c>
      <c r="R1358" s="49">
        <v>141844</v>
      </c>
      <c r="S1358" s="49">
        <v>132853.15</v>
      </c>
      <c r="T1358" s="49">
        <v>116675.7</v>
      </c>
      <c r="U1358" s="49">
        <v>97541.289499999999</v>
      </c>
      <c r="V1358" s="49">
        <v>93522.763900000005</v>
      </c>
    </row>
    <row r="1359" spans="1:22" x14ac:dyDescent="0.3">
      <c r="A1359">
        <v>1005259</v>
      </c>
      <c r="B1359" t="s">
        <v>7328</v>
      </c>
      <c r="C1359" t="s">
        <v>7329</v>
      </c>
      <c r="D1359" t="s">
        <v>7330</v>
      </c>
      <c r="E1359" t="s">
        <v>331</v>
      </c>
      <c r="F1359" t="s">
        <v>7331</v>
      </c>
      <c r="G1359" t="s">
        <v>7332</v>
      </c>
      <c r="H1359" t="s">
        <v>648</v>
      </c>
      <c r="I1359" s="23">
        <v>44.690620000000003</v>
      </c>
      <c r="J1359" s="23">
        <v>-73.594319999999996</v>
      </c>
      <c r="K1359">
        <v>562212</v>
      </c>
      <c r="L1359" t="s">
        <v>355</v>
      </c>
      <c r="M1359" t="s">
        <v>307</v>
      </c>
      <c r="N1359" s="49">
        <v>18538.862000000001</v>
      </c>
      <c r="O1359" s="49">
        <v>18761.907999999999</v>
      </c>
      <c r="P1359" s="49">
        <v>16705.25</v>
      </c>
      <c r="Q1359" s="49">
        <v>18086.55</v>
      </c>
      <c r="R1359" s="49">
        <v>17561.900000000001</v>
      </c>
      <c r="S1359" s="49">
        <v>19033</v>
      </c>
      <c r="T1359" s="49">
        <v>21902.1</v>
      </c>
      <c r="U1359" s="49">
        <v>32601.3</v>
      </c>
      <c r="V1359" s="49">
        <v>35630.1</v>
      </c>
    </row>
    <row r="1360" spans="1:22" x14ac:dyDescent="0.3">
      <c r="A1360">
        <v>1002599</v>
      </c>
      <c r="B1360" t="s">
        <v>7333</v>
      </c>
      <c r="C1360" t="s">
        <v>7334</v>
      </c>
      <c r="D1360" t="s">
        <v>645</v>
      </c>
      <c r="E1360" t="s">
        <v>569</v>
      </c>
      <c r="F1360" t="s">
        <v>646</v>
      </c>
      <c r="G1360" t="s">
        <v>7335</v>
      </c>
      <c r="H1360" t="s">
        <v>648</v>
      </c>
      <c r="I1360" s="23">
        <v>41.859171000000003</v>
      </c>
      <c r="J1360" s="23">
        <v>-90.258612999999997</v>
      </c>
      <c r="K1360">
        <v>562212</v>
      </c>
      <c r="L1360" t="s">
        <v>355</v>
      </c>
      <c r="M1360" t="s">
        <v>307</v>
      </c>
      <c r="N1360" s="49">
        <v>36530.748</v>
      </c>
      <c r="O1360" s="49">
        <v>35964.097999999998</v>
      </c>
      <c r="P1360" s="49">
        <v>35269.248</v>
      </c>
      <c r="Q1360" s="49">
        <v>34622.400000000001</v>
      </c>
      <c r="R1360" s="49">
        <v>33903.9</v>
      </c>
      <c r="S1360" s="49">
        <v>32687.15</v>
      </c>
      <c r="T1360" s="49">
        <v>32295.75</v>
      </c>
      <c r="U1360" s="49">
        <v>38772.65</v>
      </c>
      <c r="V1360" s="49">
        <v>38889.748</v>
      </c>
    </row>
    <row r="1361" spans="1:22" x14ac:dyDescent="0.3">
      <c r="A1361">
        <v>1007467</v>
      </c>
      <c r="B1361" t="s">
        <v>7336</v>
      </c>
      <c r="C1361" t="s">
        <v>7337</v>
      </c>
      <c r="D1361" t="s">
        <v>645</v>
      </c>
      <c r="E1361" t="s">
        <v>351</v>
      </c>
      <c r="F1361" t="s">
        <v>7338</v>
      </c>
      <c r="G1361" t="s">
        <v>7339</v>
      </c>
      <c r="H1361" t="s">
        <v>7340</v>
      </c>
      <c r="I1361" s="23">
        <v>40.1143</v>
      </c>
      <c r="J1361" s="23">
        <v>-88.957999999999998</v>
      </c>
      <c r="K1361">
        <v>562212</v>
      </c>
      <c r="L1361" t="s">
        <v>355</v>
      </c>
      <c r="M1361" t="s">
        <v>307</v>
      </c>
      <c r="N1361" s="49">
        <v>125071.25</v>
      </c>
      <c r="O1361" s="49">
        <v>119302.1</v>
      </c>
      <c r="P1361" s="49">
        <v>116764.25</v>
      </c>
      <c r="Q1361" s="49">
        <v>97411.5</v>
      </c>
      <c r="R1361" s="49">
        <v>96538.5</v>
      </c>
      <c r="S1361" s="49">
        <v>98341.75</v>
      </c>
      <c r="T1361" s="49">
        <v>79310.5</v>
      </c>
      <c r="U1361" s="49">
        <v>80265.25</v>
      </c>
      <c r="V1361" s="49">
        <v>72072.5</v>
      </c>
    </row>
    <row r="1362" spans="1:22" x14ac:dyDescent="0.3">
      <c r="A1362">
        <v>1006557</v>
      </c>
      <c r="B1362" t="s">
        <v>7341</v>
      </c>
      <c r="C1362" t="s">
        <v>7342</v>
      </c>
      <c r="D1362" t="s">
        <v>7343</v>
      </c>
      <c r="E1362" t="s">
        <v>323</v>
      </c>
      <c r="F1362" t="s">
        <v>7344</v>
      </c>
      <c r="G1362" t="s">
        <v>7345</v>
      </c>
      <c r="H1362" t="s">
        <v>2952</v>
      </c>
      <c r="I1362" s="23">
        <v>38.584699999999998</v>
      </c>
      <c r="J1362" s="23">
        <v>-122.53434</v>
      </c>
      <c r="K1362">
        <v>562212</v>
      </c>
      <c r="L1362" t="s">
        <v>355</v>
      </c>
      <c r="M1362" t="s">
        <v>307</v>
      </c>
      <c r="S1362" s="49">
        <v>12019.172</v>
      </c>
      <c r="T1362" s="49">
        <v>19091</v>
      </c>
      <c r="U1362" s="49">
        <v>18808.5</v>
      </c>
      <c r="V1362" s="49">
        <v>18963.25</v>
      </c>
    </row>
    <row r="1363" spans="1:22" x14ac:dyDescent="0.3">
      <c r="A1363">
        <v>1004223</v>
      </c>
      <c r="B1363" t="s">
        <v>7346</v>
      </c>
      <c r="C1363" t="s">
        <v>7347</v>
      </c>
      <c r="D1363" t="s">
        <v>7348</v>
      </c>
      <c r="E1363" t="s">
        <v>339</v>
      </c>
      <c r="F1363" t="s">
        <v>7349</v>
      </c>
      <c r="G1363" t="s">
        <v>7350</v>
      </c>
      <c r="H1363" t="s">
        <v>7351</v>
      </c>
      <c r="I1363" s="23">
        <v>34.390326999999999</v>
      </c>
      <c r="J1363" s="23">
        <v>-103.24550600000001</v>
      </c>
      <c r="K1363">
        <v>562212</v>
      </c>
      <c r="L1363" t="s">
        <v>51</v>
      </c>
      <c r="M1363" t="s">
        <v>307</v>
      </c>
      <c r="N1363" s="49">
        <v>44114.25</v>
      </c>
      <c r="O1363" s="49">
        <v>43363.5</v>
      </c>
      <c r="P1363" s="49">
        <v>42552.25</v>
      </c>
      <c r="Q1363" s="49">
        <v>41599.25</v>
      </c>
      <c r="R1363" s="49">
        <v>40097</v>
      </c>
      <c r="S1363" s="49">
        <v>38976</v>
      </c>
      <c r="T1363" s="49">
        <v>37772.25</v>
      </c>
      <c r="U1363" s="49">
        <v>43563.75</v>
      </c>
      <c r="V1363" s="49">
        <v>42422.25</v>
      </c>
    </row>
    <row r="1364" spans="1:22" x14ac:dyDescent="0.3">
      <c r="A1364">
        <v>1006906</v>
      </c>
      <c r="B1364" t="s">
        <v>7352</v>
      </c>
      <c r="C1364" t="s">
        <v>7353</v>
      </c>
      <c r="D1364" t="s">
        <v>6490</v>
      </c>
      <c r="E1364" t="s">
        <v>676</v>
      </c>
      <c r="F1364" t="s">
        <v>7354</v>
      </c>
      <c r="G1364" t="s">
        <v>7355</v>
      </c>
      <c r="H1364" t="s">
        <v>2672</v>
      </c>
      <c r="I1364" s="23">
        <v>35.978119999999997</v>
      </c>
      <c r="J1364" s="23">
        <v>-83.956450000000004</v>
      </c>
      <c r="K1364">
        <v>331110</v>
      </c>
      <c r="L1364" t="s">
        <v>537</v>
      </c>
      <c r="M1364" t="s">
        <v>538</v>
      </c>
      <c r="N1364" s="49">
        <v>75125.592000000004</v>
      </c>
      <c r="O1364" s="49">
        <v>90409.232000000004</v>
      </c>
      <c r="P1364" s="49">
        <v>77028.952000000005</v>
      </c>
      <c r="Q1364" s="49">
        <v>76835.096000000005</v>
      </c>
      <c r="R1364" s="49">
        <v>61832.311999999998</v>
      </c>
      <c r="S1364" s="49">
        <v>62511.915999999997</v>
      </c>
      <c r="T1364" s="49">
        <v>88808</v>
      </c>
      <c r="U1364" s="49">
        <v>71488.5</v>
      </c>
      <c r="V1364" s="49">
        <v>72008.907999999996</v>
      </c>
    </row>
    <row r="1365" spans="1:22" x14ac:dyDescent="0.3">
      <c r="A1365">
        <v>1004038</v>
      </c>
      <c r="B1365" t="s">
        <v>7356</v>
      </c>
      <c r="C1365" t="s">
        <v>7357</v>
      </c>
      <c r="D1365" t="s">
        <v>7358</v>
      </c>
      <c r="E1365" t="s">
        <v>1902</v>
      </c>
      <c r="F1365" t="s">
        <v>7359</v>
      </c>
      <c r="G1365" t="s">
        <v>7360</v>
      </c>
      <c r="H1365" t="s">
        <v>2113</v>
      </c>
      <c r="I1365" s="23">
        <v>33.285299999999999</v>
      </c>
      <c r="J1365" s="23">
        <v>-111.58629999999999</v>
      </c>
      <c r="K1365">
        <v>331110</v>
      </c>
      <c r="L1365" t="s">
        <v>537</v>
      </c>
      <c r="M1365" t="s">
        <v>538</v>
      </c>
      <c r="N1365" s="49">
        <v>39493.040000000001</v>
      </c>
      <c r="O1365" s="49">
        <v>39785.692000000003</v>
      </c>
      <c r="P1365" s="49">
        <v>44495.843999999997</v>
      </c>
      <c r="Q1365" s="49">
        <v>50578.595999999998</v>
      </c>
      <c r="R1365" s="49">
        <v>37104.987999999998</v>
      </c>
      <c r="S1365" s="49">
        <v>45971.995999999999</v>
      </c>
      <c r="T1365" s="49">
        <v>46960.196000000004</v>
      </c>
      <c r="U1365" s="49">
        <v>42135.396000000001</v>
      </c>
      <c r="V1365" s="49">
        <v>28416.795999999998</v>
      </c>
    </row>
    <row r="1366" spans="1:22" x14ac:dyDescent="0.3">
      <c r="A1366">
        <v>1002216</v>
      </c>
      <c r="B1366" t="s">
        <v>7361</v>
      </c>
      <c r="C1366" t="s">
        <v>7362</v>
      </c>
      <c r="D1366" t="s">
        <v>4767</v>
      </c>
      <c r="E1366" t="s">
        <v>468</v>
      </c>
      <c r="F1366" t="s">
        <v>5609</v>
      </c>
      <c r="G1366" t="s">
        <v>7363</v>
      </c>
      <c r="H1366" t="s">
        <v>1647</v>
      </c>
      <c r="I1366" s="23">
        <v>30.288350000000001</v>
      </c>
      <c r="J1366" s="23">
        <v>-81.977728999999997</v>
      </c>
      <c r="K1366">
        <v>331110</v>
      </c>
      <c r="L1366" t="s">
        <v>537</v>
      </c>
      <c r="M1366" t="s">
        <v>538</v>
      </c>
      <c r="N1366" s="49">
        <v>101401.68799999999</v>
      </c>
      <c r="O1366" s="49">
        <v>80958.543999999994</v>
      </c>
      <c r="P1366" s="49">
        <v>69762.012000000002</v>
      </c>
      <c r="Q1366" s="49">
        <v>70612.876000000004</v>
      </c>
      <c r="R1366" s="49">
        <v>74121.067999999999</v>
      </c>
      <c r="S1366" s="49">
        <v>71037.679999999993</v>
      </c>
      <c r="T1366" s="49">
        <v>73404.028000000006</v>
      </c>
      <c r="U1366" s="49">
        <v>76930.320000000007</v>
      </c>
      <c r="V1366" s="49">
        <v>82506.415999999997</v>
      </c>
    </row>
    <row r="1367" spans="1:22" x14ac:dyDescent="0.3">
      <c r="A1367">
        <v>1006708</v>
      </c>
      <c r="B1367" t="s">
        <v>7364</v>
      </c>
      <c r="C1367" t="s">
        <v>7365</v>
      </c>
      <c r="D1367" t="s">
        <v>7366</v>
      </c>
      <c r="E1367" t="s">
        <v>1663</v>
      </c>
      <c r="F1367" t="s">
        <v>7367</v>
      </c>
      <c r="G1367" t="s">
        <v>7368</v>
      </c>
      <c r="H1367" t="s">
        <v>3046</v>
      </c>
      <c r="I1367" s="23">
        <v>40.479261999999999</v>
      </c>
      <c r="J1367" s="23">
        <v>-74.321207000000001</v>
      </c>
      <c r="K1367">
        <v>331110</v>
      </c>
      <c r="L1367" t="s">
        <v>537</v>
      </c>
      <c r="M1367" t="s">
        <v>538</v>
      </c>
      <c r="N1367" s="49">
        <v>59135.58</v>
      </c>
      <c r="O1367" s="49">
        <v>64034.54</v>
      </c>
      <c r="P1367" s="49">
        <v>54017.612000000001</v>
      </c>
      <c r="Q1367" s="49">
        <v>56650.815999999999</v>
      </c>
      <c r="R1367" s="49">
        <v>53447.892</v>
      </c>
      <c r="S1367" s="49">
        <v>51904.495999999999</v>
      </c>
      <c r="T1367" s="49">
        <v>43451.807999999997</v>
      </c>
      <c r="U1367" s="49">
        <v>45524.959999999999</v>
      </c>
      <c r="V1367" s="49">
        <v>42998.764000000003</v>
      </c>
    </row>
    <row r="1368" spans="1:22" x14ac:dyDescent="0.3">
      <c r="A1368">
        <v>1013215</v>
      </c>
      <c r="B1368" t="s">
        <v>7369</v>
      </c>
      <c r="C1368" t="s">
        <v>7370</v>
      </c>
      <c r="D1368" t="s">
        <v>7371</v>
      </c>
      <c r="E1368" t="s">
        <v>1418</v>
      </c>
      <c r="F1368" t="s">
        <v>6235</v>
      </c>
      <c r="G1368" t="s">
        <v>7372</v>
      </c>
      <c r="H1368" t="s">
        <v>5104</v>
      </c>
      <c r="I1368" s="23">
        <v>33.986829999999998</v>
      </c>
      <c r="J1368" s="23">
        <v>-96.345706000000007</v>
      </c>
      <c r="K1368">
        <v>331110</v>
      </c>
      <c r="L1368" t="s">
        <v>537</v>
      </c>
      <c r="M1368" t="s">
        <v>538</v>
      </c>
      <c r="N1368" s="49">
        <v>41270.292000000001</v>
      </c>
      <c r="O1368" s="49">
        <v>25228.392</v>
      </c>
    </row>
    <row r="1369" spans="1:22" x14ac:dyDescent="0.3">
      <c r="A1369">
        <v>1005346</v>
      </c>
      <c r="B1369" t="s">
        <v>7373</v>
      </c>
      <c r="C1369" t="s">
        <v>7374</v>
      </c>
      <c r="D1369" t="s">
        <v>7375</v>
      </c>
      <c r="E1369" t="s">
        <v>954</v>
      </c>
      <c r="F1369" t="s">
        <v>7376</v>
      </c>
      <c r="G1369" t="s">
        <v>7377</v>
      </c>
      <c r="H1369" t="s">
        <v>7378</v>
      </c>
      <c r="I1369" s="23">
        <v>33.963256000000001</v>
      </c>
      <c r="J1369" s="23">
        <v>-81.049797999999996</v>
      </c>
      <c r="K1369">
        <v>331110</v>
      </c>
      <c r="L1369" t="s">
        <v>537</v>
      </c>
      <c r="M1369" t="s">
        <v>538</v>
      </c>
      <c r="N1369" s="49">
        <v>96524.26</v>
      </c>
      <c r="O1369" s="49">
        <v>83377.710000000006</v>
      </c>
      <c r="P1369" s="49">
        <v>104727.402</v>
      </c>
      <c r="Q1369" s="49">
        <v>89942.266000000003</v>
      </c>
      <c r="R1369" s="49">
        <v>120396.7</v>
      </c>
      <c r="S1369" s="49">
        <v>90699.44</v>
      </c>
      <c r="T1369" s="49">
        <v>117925.43</v>
      </c>
      <c r="U1369" s="49">
        <v>99366.122000000003</v>
      </c>
      <c r="V1369" s="49">
        <v>120288.736</v>
      </c>
    </row>
    <row r="1370" spans="1:22" x14ac:dyDescent="0.3">
      <c r="A1370">
        <v>1005654</v>
      </c>
      <c r="B1370" t="s">
        <v>7379</v>
      </c>
      <c r="C1370" t="s">
        <v>7380</v>
      </c>
      <c r="D1370" t="s">
        <v>7381</v>
      </c>
      <c r="E1370" t="s">
        <v>323</v>
      </c>
      <c r="F1370" t="s">
        <v>7382</v>
      </c>
      <c r="G1370" t="s">
        <v>7383</v>
      </c>
      <c r="H1370" t="s">
        <v>6843</v>
      </c>
      <c r="I1370" s="23">
        <v>33.676122999999997</v>
      </c>
      <c r="J1370" s="23">
        <v>-116.180559</v>
      </c>
      <c r="K1370">
        <v>562212</v>
      </c>
      <c r="L1370" t="s">
        <v>51</v>
      </c>
      <c r="M1370" t="s">
        <v>307</v>
      </c>
      <c r="S1370" s="49">
        <v>2666.5</v>
      </c>
      <c r="T1370" s="49">
        <v>4048.25</v>
      </c>
      <c r="U1370" s="49">
        <v>4714</v>
      </c>
      <c r="V1370" s="49">
        <v>2477.25</v>
      </c>
    </row>
    <row r="1371" spans="1:22" x14ac:dyDescent="0.3">
      <c r="A1371">
        <v>1003646</v>
      </c>
      <c r="B1371" t="s">
        <v>7384</v>
      </c>
      <c r="C1371" t="s">
        <v>7385</v>
      </c>
      <c r="D1371" t="s">
        <v>2194</v>
      </c>
      <c r="E1371" t="s">
        <v>303</v>
      </c>
      <c r="F1371" t="s">
        <v>7386</v>
      </c>
      <c r="G1371" t="s">
        <v>7387</v>
      </c>
      <c r="H1371" t="s">
        <v>4338</v>
      </c>
      <c r="I1371" s="23">
        <v>29.40936</v>
      </c>
      <c r="J1371" s="23">
        <v>-95.195570000000004</v>
      </c>
      <c r="K1371">
        <v>562212</v>
      </c>
      <c r="L1371" t="s">
        <v>51</v>
      </c>
      <c r="M1371" t="s">
        <v>307</v>
      </c>
      <c r="N1371" s="49">
        <v>89151.75</v>
      </c>
      <c r="O1371" s="49">
        <v>109364.5</v>
      </c>
      <c r="P1371" s="49">
        <v>97434.25</v>
      </c>
      <c r="Q1371" s="49">
        <v>87948</v>
      </c>
      <c r="R1371" s="49">
        <v>90686.25</v>
      </c>
      <c r="S1371" s="49">
        <v>107280.75</v>
      </c>
      <c r="T1371" s="49">
        <v>110312.5</v>
      </c>
      <c r="U1371" s="49">
        <v>283566.32390000002</v>
      </c>
      <c r="V1371" s="49">
        <v>202625</v>
      </c>
    </row>
    <row r="1372" spans="1:22" x14ac:dyDescent="0.3">
      <c r="A1372">
        <v>1002980</v>
      </c>
      <c r="B1372" t="s">
        <v>7388</v>
      </c>
      <c r="C1372" t="s">
        <v>7389</v>
      </c>
      <c r="D1372" t="s">
        <v>7390</v>
      </c>
      <c r="E1372" t="s">
        <v>2235</v>
      </c>
      <c r="F1372" t="s">
        <v>4840</v>
      </c>
      <c r="G1372" t="s">
        <v>7391</v>
      </c>
      <c r="H1372" t="s">
        <v>4842</v>
      </c>
      <c r="I1372" s="23">
        <v>46.013660000000002</v>
      </c>
      <c r="J1372" s="23">
        <v>-112.53434</v>
      </c>
      <c r="K1372">
        <v>486210</v>
      </c>
      <c r="L1372" t="s">
        <v>1714</v>
      </c>
      <c r="M1372" t="s">
        <v>102</v>
      </c>
      <c r="S1372" s="49">
        <v>0</v>
      </c>
      <c r="U1372" s="49">
        <v>5498.0379999999996</v>
      </c>
      <c r="V1372" s="49">
        <v>12898.618</v>
      </c>
    </row>
    <row r="1373" spans="1:22" x14ac:dyDescent="0.3">
      <c r="A1373">
        <v>1002260</v>
      </c>
      <c r="B1373" t="s">
        <v>7392</v>
      </c>
      <c r="C1373" t="s">
        <v>7393</v>
      </c>
      <c r="D1373" t="s">
        <v>7394</v>
      </c>
      <c r="E1373" t="s">
        <v>1663</v>
      </c>
      <c r="F1373" t="s">
        <v>7395</v>
      </c>
      <c r="G1373" t="s">
        <v>7396</v>
      </c>
      <c r="H1373" t="s">
        <v>7397</v>
      </c>
      <c r="I1373" s="23">
        <v>40.626067999999997</v>
      </c>
      <c r="J1373" s="23">
        <v>-74.640090999999998</v>
      </c>
      <c r="K1373">
        <v>531210</v>
      </c>
      <c r="L1373" t="s">
        <v>28</v>
      </c>
      <c r="M1373" t="s">
        <v>315</v>
      </c>
      <c r="N1373" s="49">
        <v>28782.736000000001</v>
      </c>
      <c r="O1373" s="49">
        <v>30613.225999999999</v>
      </c>
      <c r="P1373" s="49">
        <v>28682.09</v>
      </c>
      <c r="Q1373" s="49">
        <v>26847.646000000001</v>
      </c>
      <c r="R1373" s="49">
        <v>30837.673999999999</v>
      </c>
      <c r="S1373" s="49">
        <v>29688.727999999999</v>
      </c>
      <c r="T1373" s="49">
        <v>26961.948</v>
      </c>
      <c r="U1373" s="49">
        <v>29851.93</v>
      </c>
      <c r="V1373" s="49">
        <v>35260.565999999999</v>
      </c>
    </row>
    <row r="1374" spans="1:22" x14ac:dyDescent="0.3">
      <c r="A1374">
        <v>1006186</v>
      </c>
      <c r="B1374" t="s">
        <v>7398</v>
      </c>
      <c r="C1374" t="s">
        <v>7399</v>
      </c>
      <c r="D1374" t="s">
        <v>7400</v>
      </c>
      <c r="E1374" t="s">
        <v>386</v>
      </c>
      <c r="F1374" t="s">
        <v>7401</v>
      </c>
      <c r="G1374" t="s">
        <v>7402</v>
      </c>
      <c r="H1374" t="s">
        <v>3513</v>
      </c>
      <c r="I1374" s="23">
        <v>31.511427000000001</v>
      </c>
      <c r="J1374" s="23">
        <v>-85.995734999999996</v>
      </c>
      <c r="K1374">
        <v>562212</v>
      </c>
      <c r="L1374" t="s">
        <v>51</v>
      </c>
      <c r="M1374" t="s">
        <v>307</v>
      </c>
      <c r="N1374" s="49">
        <v>177438</v>
      </c>
      <c r="O1374" s="49">
        <v>155226.75</v>
      </c>
      <c r="P1374" s="49">
        <v>129802.25</v>
      </c>
      <c r="Q1374" s="49">
        <v>116959.5</v>
      </c>
      <c r="R1374" s="49">
        <v>90508</v>
      </c>
      <c r="S1374" s="49">
        <v>83882</v>
      </c>
      <c r="T1374" s="49">
        <v>55948.5</v>
      </c>
      <c r="U1374" s="49">
        <v>59101.5</v>
      </c>
      <c r="V1374" s="49">
        <v>56296.5</v>
      </c>
    </row>
    <row r="1375" spans="1:22" x14ac:dyDescent="0.3">
      <c r="A1375">
        <v>1002170</v>
      </c>
      <c r="B1375" t="s">
        <v>7403</v>
      </c>
      <c r="C1375" t="s">
        <v>7404</v>
      </c>
      <c r="D1375" t="s">
        <v>7405</v>
      </c>
      <c r="E1375" t="s">
        <v>542</v>
      </c>
      <c r="F1375" t="s">
        <v>7406</v>
      </c>
      <c r="G1375" t="s">
        <v>7407</v>
      </c>
      <c r="H1375" t="s">
        <v>1952</v>
      </c>
      <c r="I1375" s="23">
        <v>37.045360000000002</v>
      </c>
      <c r="J1375" s="23">
        <v>-95.605170000000001</v>
      </c>
      <c r="K1375">
        <v>325311</v>
      </c>
      <c r="L1375" t="s">
        <v>6685</v>
      </c>
      <c r="M1375" t="s">
        <v>804</v>
      </c>
      <c r="N1375" s="49">
        <v>2085170.2239999999</v>
      </c>
      <c r="O1375" s="49">
        <v>1973467.68</v>
      </c>
      <c r="P1375" s="49">
        <v>2065937.9739999999</v>
      </c>
      <c r="Q1375" s="49">
        <v>2111064.2239999999</v>
      </c>
      <c r="R1375" s="49">
        <v>1798429.14</v>
      </c>
      <c r="S1375" s="49">
        <v>1986358.86</v>
      </c>
      <c r="T1375" s="49">
        <v>1913140.318</v>
      </c>
      <c r="U1375" s="49">
        <v>1531472.08</v>
      </c>
      <c r="V1375" s="49">
        <v>1528733.716</v>
      </c>
    </row>
    <row r="1376" spans="1:22" x14ac:dyDescent="0.3">
      <c r="A1376">
        <v>1007054</v>
      </c>
      <c r="B1376" t="s">
        <v>7408</v>
      </c>
      <c r="C1376" t="s">
        <v>7409</v>
      </c>
      <c r="D1376" t="s">
        <v>7410</v>
      </c>
      <c r="E1376" t="s">
        <v>2164</v>
      </c>
      <c r="F1376" t="s">
        <v>7411</v>
      </c>
      <c r="G1376" t="s">
        <v>7412</v>
      </c>
      <c r="H1376" t="s">
        <v>949</v>
      </c>
      <c r="I1376" s="23">
        <v>44.698900000000002</v>
      </c>
      <c r="J1376" s="23">
        <v>-123.23350000000001</v>
      </c>
      <c r="K1376">
        <v>562212</v>
      </c>
      <c r="L1376" t="s">
        <v>51</v>
      </c>
      <c r="M1376" t="s">
        <v>307</v>
      </c>
      <c r="N1376" s="49">
        <v>31212</v>
      </c>
      <c r="O1376" s="49">
        <v>26029</v>
      </c>
      <c r="P1376" s="49">
        <v>30306</v>
      </c>
      <c r="Q1376" s="49">
        <v>28365.5</v>
      </c>
      <c r="R1376" s="49">
        <v>29019.75</v>
      </c>
      <c r="S1376" s="49">
        <v>32108.5</v>
      </c>
      <c r="T1376" s="49">
        <v>29547.5</v>
      </c>
      <c r="U1376" s="49">
        <v>36740</v>
      </c>
      <c r="V1376" s="49">
        <v>45615</v>
      </c>
    </row>
    <row r="1377" spans="1:22" x14ac:dyDescent="0.3">
      <c r="A1377">
        <v>1006322</v>
      </c>
      <c r="B1377" t="s">
        <v>7413</v>
      </c>
      <c r="C1377" t="s">
        <v>7414</v>
      </c>
      <c r="D1377" t="s">
        <v>3530</v>
      </c>
      <c r="E1377" t="s">
        <v>323</v>
      </c>
      <c r="F1377" t="s">
        <v>3531</v>
      </c>
      <c r="G1377" t="s">
        <v>7415</v>
      </c>
      <c r="H1377" t="s">
        <v>3533</v>
      </c>
      <c r="I1377" s="23">
        <v>35.184170000000002</v>
      </c>
      <c r="J1377" s="23">
        <v>-120.59792</v>
      </c>
      <c r="K1377">
        <v>562212</v>
      </c>
      <c r="L1377" t="s">
        <v>51</v>
      </c>
      <c r="M1377" t="s">
        <v>307</v>
      </c>
      <c r="N1377" s="49">
        <v>37638.75</v>
      </c>
      <c r="O1377" s="49">
        <v>37794.75</v>
      </c>
      <c r="P1377" s="49">
        <v>41254.25</v>
      </c>
      <c r="Q1377" s="49">
        <v>43534.5</v>
      </c>
      <c r="R1377" s="49">
        <v>61882.75</v>
      </c>
      <c r="S1377" s="49">
        <v>65690.25</v>
      </c>
      <c r="T1377" s="49">
        <v>14997.5</v>
      </c>
      <c r="U1377" s="49">
        <v>35255</v>
      </c>
      <c r="V1377" s="49">
        <v>47222.5</v>
      </c>
    </row>
    <row r="1378" spans="1:22" x14ac:dyDescent="0.3">
      <c r="A1378">
        <v>1006348</v>
      </c>
      <c r="B1378" t="s">
        <v>7416</v>
      </c>
      <c r="C1378" t="s">
        <v>7417</v>
      </c>
      <c r="D1378" t="s">
        <v>6745</v>
      </c>
      <c r="E1378" t="s">
        <v>351</v>
      </c>
      <c r="F1378" t="s">
        <v>7418</v>
      </c>
      <c r="G1378" t="s">
        <v>7419</v>
      </c>
      <c r="H1378" t="s">
        <v>7420</v>
      </c>
      <c r="I1378" s="23">
        <v>39.514054999999999</v>
      </c>
      <c r="J1378" s="23">
        <v>-88.207159799999999</v>
      </c>
      <c r="K1378">
        <v>562212</v>
      </c>
      <c r="L1378" t="s">
        <v>51</v>
      </c>
      <c r="M1378" t="s">
        <v>307</v>
      </c>
      <c r="T1378" s="49">
        <v>4047.5</v>
      </c>
      <c r="U1378" s="49">
        <v>11680</v>
      </c>
      <c r="V1378" s="49">
        <v>10717.5</v>
      </c>
    </row>
    <row r="1379" spans="1:22" x14ac:dyDescent="0.3">
      <c r="A1379">
        <v>1007719</v>
      </c>
      <c r="B1379" t="s">
        <v>7421</v>
      </c>
      <c r="C1379" t="s">
        <v>7422</v>
      </c>
      <c r="D1379" t="s">
        <v>7423</v>
      </c>
      <c r="E1379" t="s">
        <v>954</v>
      </c>
      <c r="F1379" t="s">
        <v>7424</v>
      </c>
      <c r="G1379" t="s">
        <v>7425</v>
      </c>
      <c r="H1379" t="s">
        <v>7423</v>
      </c>
      <c r="I1379" s="23">
        <v>33.020614000000002</v>
      </c>
      <c r="J1379" s="23">
        <v>-81.313423999999998</v>
      </c>
      <c r="K1379">
        <v>321113</v>
      </c>
      <c r="L1379" t="s">
        <v>28</v>
      </c>
      <c r="M1379" t="s">
        <v>315</v>
      </c>
      <c r="R1379" s="49">
        <v>2586.288</v>
      </c>
      <c r="S1379" s="49">
        <v>2739.33</v>
      </c>
      <c r="T1379" s="49">
        <v>861.17200000000003</v>
      </c>
      <c r="U1379" s="49">
        <v>864.21</v>
      </c>
      <c r="V1379" s="49">
        <v>918.7</v>
      </c>
    </row>
    <row r="1380" spans="1:22" x14ac:dyDescent="0.3">
      <c r="A1380">
        <v>1002510</v>
      </c>
      <c r="B1380" t="s">
        <v>7426</v>
      </c>
      <c r="C1380" t="s">
        <v>7427</v>
      </c>
      <c r="D1380" t="s">
        <v>7428</v>
      </c>
      <c r="E1380" t="s">
        <v>583</v>
      </c>
      <c r="F1380" t="s">
        <v>7429</v>
      </c>
      <c r="G1380" t="s">
        <v>7430</v>
      </c>
      <c r="H1380" t="s">
        <v>993</v>
      </c>
      <c r="I1380" s="23">
        <v>30.148413999999999</v>
      </c>
      <c r="J1380" s="23">
        <v>-90.874105</v>
      </c>
      <c r="K1380">
        <v>562212</v>
      </c>
      <c r="L1380" t="s">
        <v>51</v>
      </c>
      <c r="M1380" t="s">
        <v>307</v>
      </c>
      <c r="N1380" s="49">
        <v>24635.25</v>
      </c>
      <c r="O1380" s="49">
        <v>42711.25</v>
      </c>
      <c r="P1380" s="49">
        <v>27954.25</v>
      </c>
      <c r="Q1380" s="49">
        <v>34009.75</v>
      </c>
      <c r="R1380" s="49">
        <v>49326.5</v>
      </c>
      <c r="S1380" s="49">
        <v>47546.75</v>
      </c>
      <c r="T1380" s="49">
        <v>24250</v>
      </c>
      <c r="U1380" s="49">
        <v>24227.5</v>
      </c>
      <c r="V1380" s="49">
        <v>27687.5</v>
      </c>
    </row>
    <row r="1381" spans="1:22" x14ac:dyDescent="0.3">
      <c r="A1381">
        <v>1005155</v>
      </c>
      <c r="B1381" t="s">
        <v>7431</v>
      </c>
      <c r="C1381" t="s">
        <v>7432</v>
      </c>
      <c r="D1381" t="s">
        <v>7433</v>
      </c>
      <c r="E1381" t="s">
        <v>331</v>
      </c>
      <c r="F1381" t="s">
        <v>7434</v>
      </c>
      <c r="G1381" t="s">
        <v>7435</v>
      </c>
      <c r="H1381" t="s">
        <v>1185</v>
      </c>
      <c r="I1381" s="23">
        <v>42.808208</v>
      </c>
      <c r="J1381" s="23">
        <v>-73.729236999999998</v>
      </c>
      <c r="K1381">
        <v>562212</v>
      </c>
      <c r="L1381" t="s">
        <v>355</v>
      </c>
      <c r="M1381" t="s">
        <v>307</v>
      </c>
      <c r="N1381" s="49">
        <v>24934.547999999999</v>
      </c>
      <c r="O1381" s="49">
        <v>23065.198</v>
      </c>
      <c r="P1381" s="49">
        <v>24460.75</v>
      </c>
      <c r="Q1381" s="49">
        <v>30841.3</v>
      </c>
      <c r="R1381" s="49">
        <v>32496.5</v>
      </c>
      <c r="S1381" s="49">
        <v>25363.398000000001</v>
      </c>
      <c r="T1381" s="49">
        <v>28720.400000000001</v>
      </c>
      <c r="U1381" s="49">
        <v>34197.699999999997</v>
      </c>
      <c r="V1381" s="49">
        <v>29181.5</v>
      </c>
    </row>
    <row r="1382" spans="1:22" x14ac:dyDescent="0.3">
      <c r="A1382">
        <v>1004581</v>
      </c>
      <c r="B1382" t="s">
        <v>7436</v>
      </c>
      <c r="C1382" t="s">
        <v>7437</v>
      </c>
      <c r="D1382" t="s">
        <v>1623</v>
      </c>
      <c r="E1382" t="s">
        <v>1487</v>
      </c>
      <c r="F1382" t="s">
        <v>7438</v>
      </c>
      <c r="G1382" t="s">
        <v>7439</v>
      </c>
      <c r="H1382" t="s">
        <v>1626</v>
      </c>
      <c r="I1382" s="23">
        <v>40.57</v>
      </c>
      <c r="J1382" s="23">
        <v>-105.09</v>
      </c>
      <c r="K1382">
        <v>611310</v>
      </c>
      <c r="L1382" t="s">
        <v>28</v>
      </c>
      <c r="M1382" t="s">
        <v>315</v>
      </c>
      <c r="N1382" s="49">
        <v>48126.32</v>
      </c>
      <c r="O1382" s="49">
        <v>51268.807999999997</v>
      </c>
      <c r="P1382" s="49">
        <v>44415.684000000001</v>
      </c>
      <c r="Q1382" s="49">
        <v>42532.44</v>
      </c>
      <c r="R1382" s="49">
        <v>42745.188000000002</v>
      </c>
      <c r="S1382" s="49">
        <v>46485.624000000003</v>
      </c>
      <c r="T1382" s="49">
        <v>46556.976000000002</v>
      </c>
      <c r="U1382" s="49">
        <v>42610.944000000003</v>
      </c>
      <c r="V1382" s="49">
        <v>47464.625999999997</v>
      </c>
    </row>
    <row r="1383" spans="1:22" x14ac:dyDescent="0.3">
      <c r="A1383">
        <v>1001078</v>
      </c>
      <c r="B1383" t="s">
        <v>7440</v>
      </c>
      <c r="C1383" t="s">
        <v>7441</v>
      </c>
      <c r="D1383" t="s">
        <v>7442</v>
      </c>
      <c r="E1383" t="s">
        <v>2235</v>
      </c>
      <c r="F1383" t="s">
        <v>7443</v>
      </c>
      <c r="G1383" t="s">
        <v>7444</v>
      </c>
      <c r="H1383" t="s">
        <v>7445</v>
      </c>
      <c r="I1383" s="23">
        <v>45.975490000000001</v>
      </c>
      <c r="J1383" s="23">
        <v>-106.65532</v>
      </c>
      <c r="K1383">
        <v>221112</v>
      </c>
      <c r="L1383" t="s">
        <v>28</v>
      </c>
      <c r="M1383" t="s">
        <v>336</v>
      </c>
      <c r="N1383" s="49">
        <v>380050.20400000003</v>
      </c>
      <c r="O1383" s="49">
        <v>414892.14799999999</v>
      </c>
      <c r="P1383" s="49">
        <v>313010.59999999998</v>
      </c>
      <c r="Q1383" s="49">
        <v>523594.31400000001</v>
      </c>
      <c r="R1383" s="49">
        <v>476128.72399999999</v>
      </c>
      <c r="S1383" s="49">
        <v>421697.17</v>
      </c>
      <c r="T1383" s="49">
        <v>442892.99</v>
      </c>
      <c r="U1383" s="49">
        <v>430349.24200000003</v>
      </c>
      <c r="V1383" s="49">
        <v>373902.23800000001</v>
      </c>
    </row>
    <row r="1384" spans="1:22" x14ac:dyDescent="0.3">
      <c r="A1384">
        <v>1004691</v>
      </c>
      <c r="B1384" t="s">
        <v>7446</v>
      </c>
      <c r="C1384" t="s">
        <v>7447</v>
      </c>
      <c r="D1384" t="s">
        <v>2572</v>
      </c>
      <c r="E1384" t="s">
        <v>323</v>
      </c>
      <c r="F1384" t="s">
        <v>2573</v>
      </c>
      <c r="G1384" t="s">
        <v>7448</v>
      </c>
      <c r="H1384" t="s">
        <v>3837</v>
      </c>
      <c r="I1384" s="23">
        <v>34.045504999999999</v>
      </c>
      <c r="J1384" s="23">
        <v>-117.336573</v>
      </c>
      <c r="K1384">
        <v>562212</v>
      </c>
      <c r="L1384" t="s">
        <v>51</v>
      </c>
      <c r="M1384" t="s">
        <v>307</v>
      </c>
      <c r="N1384" s="49">
        <v>20905.25</v>
      </c>
      <c r="O1384" s="49">
        <v>86170</v>
      </c>
      <c r="P1384" s="49">
        <v>107736.75</v>
      </c>
      <c r="Q1384" s="49">
        <v>99138</v>
      </c>
      <c r="R1384" s="49">
        <v>39001.5</v>
      </c>
      <c r="S1384" s="49">
        <v>34083.25</v>
      </c>
      <c r="T1384" s="49">
        <v>32472.5</v>
      </c>
      <c r="U1384" s="49">
        <v>68243.75</v>
      </c>
      <c r="V1384" s="49">
        <v>59584.5</v>
      </c>
    </row>
    <row r="1385" spans="1:22" x14ac:dyDescent="0.3">
      <c r="A1385">
        <v>1004735</v>
      </c>
      <c r="B1385" t="s">
        <v>7449</v>
      </c>
      <c r="C1385" t="s">
        <v>7450</v>
      </c>
      <c r="D1385" t="s">
        <v>7451</v>
      </c>
      <c r="E1385" t="s">
        <v>2235</v>
      </c>
      <c r="F1385" t="s">
        <v>7452</v>
      </c>
      <c r="G1385" t="s">
        <v>7453</v>
      </c>
      <c r="H1385" t="s">
        <v>7454</v>
      </c>
      <c r="I1385" s="23">
        <v>48.387222000000001</v>
      </c>
      <c r="J1385" s="23">
        <v>-114.125</v>
      </c>
      <c r="K1385">
        <v>331312</v>
      </c>
      <c r="L1385" t="s">
        <v>1215</v>
      </c>
      <c r="M1385" t="s">
        <v>1106</v>
      </c>
      <c r="R1385" s="49">
        <v>3320.65</v>
      </c>
      <c r="S1385" s="49">
        <v>3682.9479999999999</v>
      </c>
      <c r="T1385" s="49">
        <v>3415.348</v>
      </c>
      <c r="U1385" s="49">
        <v>3473.5479999999998</v>
      </c>
      <c r="V1385" s="49">
        <v>3524.2979999999998</v>
      </c>
    </row>
    <row r="1386" spans="1:22" x14ac:dyDescent="0.3">
      <c r="A1386">
        <v>1004031</v>
      </c>
      <c r="B1386" t="s">
        <v>7455</v>
      </c>
      <c r="C1386" t="s">
        <v>7456</v>
      </c>
      <c r="D1386" t="s">
        <v>7457</v>
      </c>
      <c r="E1386" t="s">
        <v>1248</v>
      </c>
      <c r="F1386" t="s">
        <v>7458</v>
      </c>
      <c r="G1386" t="s">
        <v>7459</v>
      </c>
      <c r="H1386" t="s">
        <v>1118</v>
      </c>
      <c r="I1386" s="23">
        <v>38.367778000000001</v>
      </c>
      <c r="J1386" s="23">
        <v>-82.532777999999993</v>
      </c>
      <c r="K1386">
        <v>486210</v>
      </c>
      <c r="L1386" t="s">
        <v>1275</v>
      </c>
      <c r="M1386" t="s">
        <v>102</v>
      </c>
      <c r="N1386" s="49">
        <v>23668.92</v>
      </c>
      <c r="O1386" s="49">
        <v>17064.545999999998</v>
      </c>
      <c r="P1386" s="49">
        <v>33628.131999999998</v>
      </c>
      <c r="Q1386" s="49">
        <v>54910.377999999997</v>
      </c>
      <c r="R1386" s="49">
        <v>37453.207999999999</v>
      </c>
      <c r="S1386" s="49">
        <v>10795.675999999999</v>
      </c>
      <c r="T1386" s="49">
        <v>26333.121999999999</v>
      </c>
      <c r="U1386" s="49">
        <v>42789.56</v>
      </c>
      <c r="V1386" s="49">
        <v>54462.16</v>
      </c>
    </row>
    <row r="1387" spans="1:22" x14ac:dyDescent="0.3">
      <c r="A1387">
        <v>1004161</v>
      </c>
      <c r="B1387" t="s">
        <v>7460</v>
      </c>
      <c r="C1387" t="s">
        <v>7461</v>
      </c>
      <c r="D1387" t="s">
        <v>7462</v>
      </c>
      <c r="E1387" t="s">
        <v>1248</v>
      </c>
      <c r="F1387" t="s">
        <v>7463</v>
      </c>
      <c r="G1387" t="s">
        <v>7464</v>
      </c>
      <c r="H1387" t="s">
        <v>3403</v>
      </c>
      <c r="I1387" s="23">
        <v>38.821370999999999</v>
      </c>
      <c r="J1387" s="23">
        <v>-79.836066000000002</v>
      </c>
      <c r="K1387">
        <v>486210</v>
      </c>
      <c r="L1387" t="s">
        <v>1275</v>
      </c>
      <c r="M1387" t="s">
        <v>102</v>
      </c>
      <c r="N1387" s="49">
        <v>63975.28</v>
      </c>
      <c r="O1387" s="49">
        <v>39078.156000000003</v>
      </c>
      <c r="P1387" s="49">
        <v>30037.444</v>
      </c>
      <c r="Q1387" s="49">
        <v>37933.18</v>
      </c>
      <c r="R1387" s="49">
        <v>21923.835999999999</v>
      </c>
      <c r="S1387" s="49">
        <v>40051.171999999999</v>
      </c>
      <c r="T1387" s="49">
        <v>45291.807999999997</v>
      </c>
      <c r="U1387" s="49">
        <v>43518.212</v>
      </c>
      <c r="V1387" s="49">
        <v>43249.803999999996</v>
      </c>
    </row>
    <row r="1388" spans="1:22" x14ac:dyDescent="0.3">
      <c r="A1388">
        <v>1004153</v>
      </c>
      <c r="B1388" t="s">
        <v>7465</v>
      </c>
      <c r="C1388" t="s">
        <v>7466</v>
      </c>
      <c r="D1388" t="s">
        <v>7467</v>
      </c>
      <c r="E1388" t="s">
        <v>663</v>
      </c>
      <c r="F1388" t="s">
        <v>7468</v>
      </c>
      <c r="G1388" t="s">
        <v>7469</v>
      </c>
      <c r="H1388" t="s">
        <v>1570</v>
      </c>
      <c r="I1388" s="23">
        <v>39.631270000000001</v>
      </c>
      <c r="J1388" s="23">
        <v>-82.554410000000004</v>
      </c>
      <c r="K1388">
        <v>486210</v>
      </c>
      <c r="L1388" t="s">
        <v>1714</v>
      </c>
      <c r="M1388" t="s">
        <v>102</v>
      </c>
      <c r="N1388" s="49">
        <v>25175.867999999999</v>
      </c>
      <c r="O1388" s="49">
        <v>25903.867999999999</v>
      </c>
      <c r="P1388" s="49">
        <v>53716.086000000003</v>
      </c>
      <c r="Q1388" s="49">
        <v>15058.32</v>
      </c>
      <c r="R1388" s="49">
        <v>18197.169999999998</v>
      </c>
      <c r="S1388" s="49">
        <v>22557.207999999999</v>
      </c>
      <c r="T1388" s="49">
        <v>66381.716</v>
      </c>
      <c r="U1388" s="49">
        <v>53330.548000000003</v>
      </c>
      <c r="V1388" s="49">
        <v>51107.88</v>
      </c>
    </row>
    <row r="1389" spans="1:22" x14ac:dyDescent="0.3">
      <c r="A1389">
        <v>1004035</v>
      </c>
      <c r="B1389" t="s">
        <v>7470</v>
      </c>
      <c r="C1389" t="s">
        <v>7471</v>
      </c>
      <c r="D1389" t="s">
        <v>5824</v>
      </c>
      <c r="E1389" t="s">
        <v>447</v>
      </c>
      <c r="F1389" t="s">
        <v>7472</v>
      </c>
      <c r="G1389" t="s">
        <v>7473</v>
      </c>
      <c r="H1389" t="s">
        <v>7397</v>
      </c>
      <c r="I1389" s="23">
        <v>39.723370000000003</v>
      </c>
      <c r="J1389" s="23">
        <v>-79.008229999999998</v>
      </c>
      <c r="K1389">
        <v>486210</v>
      </c>
      <c r="L1389" t="s">
        <v>1275</v>
      </c>
      <c r="M1389" t="s">
        <v>102</v>
      </c>
      <c r="N1389" s="49">
        <v>29008.59</v>
      </c>
      <c r="O1389" s="49">
        <v>12232.41</v>
      </c>
      <c r="P1389" s="49">
        <v>19540.903999999999</v>
      </c>
      <c r="Q1389" s="49">
        <v>23333.603999999999</v>
      </c>
      <c r="R1389" s="49">
        <v>38536.084000000003</v>
      </c>
    </row>
    <row r="1390" spans="1:22" x14ac:dyDescent="0.3">
      <c r="A1390">
        <v>1006755</v>
      </c>
      <c r="B1390" t="s">
        <v>7474</v>
      </c>
      <c r="C1390" t="s">
        <v>7475</v>
      </c>
      <c r="D1390" t="s">
        <v>7476</v>
      </c>
      <c r="E1390" t="s">
        <v>1248</v>
      </c>
      <c r="F1390" t="s">
        <v>7477</v>
      </c>
      <c r="G1390" t="s">
        <v>7478</v>
      </c>
      <c r="H1390" t="s">
        <v>7479</v>
      </c>
      <c r="I1390" s="23">
        <v>38.661943999999998</v>
      </c>
      <c r="J1390" s="23">
        <v>-80.862222000000003</v>
      </c>
      <c r="K1390">
        <v>486210</v>
      </c>
      <c r="L1390" t="s">
        <v>1275</v>
      </c>
      <c r="M1390" t="s">
        <v>102</v>
      </c>
      <c r="N1390" s="49">
        <v>7930.14</v>
      </c>
      <c r="O1390" s="49">
        <v>2353.3000000000002</v>
      </c>
      <c r="P1390" s="49">
        <v>2037.55</v>
      </c>
      <c r="Q1390" s="49">
        <v>3499.39</v>
      </c>
      <c r="R1390" s="49">
        <v>18693.446</v>
      </c>
      <c r="S1390" s="49">
        <v>16279.45</v>
      </c>
      <c r="T1390" s="49">
        <v>26740.356</v>
      </c>
      <c r="U1390" s="49">
        <v>22805.277999999998</v>
      </c>
      <c r="V1390" s="49">
        <v>24560.263999999999</v>
      </c>
    </row>
    <row r="1391" spans="1:22" x14ac:dyDescent="0.3">
      <c r="A1391">
        <v>1008304</v>
      </c>
      <c r="B1391" t="s">
        <v>7480</v>
      </c>
      <c r="C1391" t="s">
        <v>7481</v>
      </c>
      <c r="D1391" t="s">
        <v>7482</v>
      </c>
      <c r="E1391" t="s">
        <v>447</v>
      </c>
      <c r="F1391" t="s">
        <v>7483</v>
      </c>
      <c r="G1391" t="s">
        <v>7484</v>
      </c>
      <c r="H1391" t="s">
        <v>450</v>
      </c>
      <c r="I1391" s="23">
        <v>39.859166999999999</v>
      </c>
      <c r="J1391" s="23">
        <v>-80.166944000000001</v>
      </c>
      <c r="K1391">
        <v>486210</v>
      </c>
      <c r="L1391" t="s">
        <v>1275</v>
      </c>
      <c r="M1391" t="s">
        <v>102</v>
      </c>
      <c r="N1391" s="49">
        <v>28527.16</v>
      </c>
      <c r="O1391" s="49">
        <v>25180.957999999999</v>
      </c>
      <c r="P1391" s="49">
        <v>26897.306</v>
      </c>
      <c r="Q1391" s="49">
        <v>27575.26</v>
      </c>
      <c r="R1391" s="49">
        <v>28189.218000000001</v>
      </c>
      <c r="S1391" s="49">
        <v>25520.171999999999</v>
      </c>
      <c r="T1391" s="49">
        <v>26336.524000000001</v>
      </c>
      <c r="U1391" s="49">
        <v>27405.11</v>
      </c>
      <c r="V1391" s="49">
        <v>26637.412</v>
      </c>
    </row>
    <row r="1392" spans="1:22" x14ac:dyDescent="0.3">
      <c r="A1392">
        <v>1004168</v>
      </c>
      <c r="B1392" t="s">
        <v>7485</v>
      </c>
      <c r="C1392" t="s">
        <v>7486</v>
      </c>
      <c r="D1392" t="s">
        <v>7487</v>
      </c>
      <c r="E1392" t="s">
        <v>583</v>
      </c>
      <c r="F1392" t="s">
        <v>1747</v>
      </c>
      <c r="G1392" t="s">
        <v>7488</v>
      </c>
      <c r="H1392" t="s">
        <v>1749</v>
      </c>
      <c r="I1392" s="23">
        <v>32.409368000000001</v>
      </c>
      <c r="J1392" s="23">
        <v>-91.487252999999995</v>
      </c>
      <c r="K1392">
        <v>486210</v>
      </c>
      <c r="L1392" t="s">
        <v>1275</v>
      </c>
      <c r="M1392" t="s">
        <v>102</v>
      </c>
      <c r="N1392" s="49">
        <v>113692</v>
      </c>
      <c r="O1392" s="49">
        <v>83065.452000000005</v>
      </c>
      <c r="P1392" s="49">
        <v>23996.416000000001</v>
      </c>
      <c r="Q1392" s="49">
        <v>37771.71</v>
      </c>
      <c r="R1392" s="49">
        <v>20741.734</v>
      </c>
      <c r="S1392" s="49">
        <v>24284.472000000002</v>
      </c>
      <c r="T1392" s="49">
        <v>26649.578000000001</v>
      </c>
      <c r="U1392" s="49">
        <v>29515.614000000001</v>
      </c>
      <c r="V1392" s="49">
        <v>62116.796000000002</v>
      </c>
    </row>
    <row r="1393" spans="1:22" x14ac:dyDescent="0.3">
      <c r="A1393">
        <v>1004358</v>
      </c>
      <c r="B1393" t="s">
        <v>7489</v>
      </c>
      <c r="C1393" t="s">
        <v>7490</v>
      </c>
      <c r="D1393" t="s">
        <v>7491</v>
      </c>
      <c r="E1393" t="s">
        <v>311</v>
      </c>
      <c r="F1393" t="s">
        <v>7492</v>
      </c>
      <c r="G1393" t="s">
        <v>7493</v>
      </c>
      <c r="H1393" t="s">
        <v>7494</v>
      </c>
      <c r="I1393" s="23">
        <v>37.312745</v>
      </c>
      <c r="J1393" s="23">
        <v>-85.058550999999994</v>
      </c>
      <c r="K1393">
        <v>486210</v>
      </c>
      <c r="L1393" t="s">
        <v>1275</v>
      </c>
      <c r="M1393" t="s">
        <v>102</v>
      </c>
      <c r="N1393" s="49">
        <v>85037.195999999996</v>
      </c>
      <c r="O1393" s="49">
        <v>74272.331999999995</v>
      </c>
      <c r="P1393" s="49">
        <v>29404.148000000001</v>
      </c>
      <c r="Q1393" s="49">
        <v>26994.52</v>
      </c>
      <c r="R1393" s="49">
        <v>40458.269999999997</v>
      </c>
      <c r="S1393" s="49">
        <v>28018.103999999999</v>
      </c>
      <c r="T1393" s="49">
        <v>43823.754000000001</v>
      </c>
      <c r="U1393" s="49">
        <v>66550.312000000005</v>
      </c>
      <c r="V1393" s="49">
        <v>77560.376000000004</v>
      </c>
    </row>
    <row r="1394" spans="1:22" x14ac:dyDescent="0.3">
      <c r="A1394">
        <v>1004360</v>
      </c>
      <c r="B1394" t="s">
        <v>7495</v>
      </c>
      <c r="C1394" t="s">
        <v>7496</v>
      </c>
      <c r="D1394" t="s">
        <v>7497</v>
      </c>
      <c r="E1394" t="s">
        <v>676</v>
      </c>
      <c r="F1394" t="s">
        <v>7498</v>
      </c>
      <c r="G1394" t="s">
        <v>7499</v>
      </c>
      <c r="H1394" t="s">
        <v>7500</v>
      </c>
      <c r="I1394" s="23">
        <v>35.642600000000002</v>
      </c>
      <c r="J1394" s="23">
        <v>-87.263800000000003</v>
      </c>
      <c r="K1394">
        <v>486210</v>
      </c>
      <c r="L1394" t="s">
        <v>1275</v>
      </c>
      <c r="M1394" t="s">
        <v>102</v>
      </c>
      <c r="N1394" s="49">
        <v>80760.903999999995</v>
      </c>
      <c r="O1394" s="49">
        <v>61291.911999999997</v>
      </c>
      <c r="P1394" s="49">
        <v>10974.316000000001</v>
      </c>
      <c r="Q1394" s="49">
        <v>87128.827999999994</v>
      </c>
      <c r="R1394" s="49">
        <v>38016.472000000002</v>
      </c>
      <c r="S1394" s="49">
        <v>12524.712</v>
      </c>
      <c r="T1394" s="49">
        <v>34296.152000000002</v>
      </c>
      <c r="U1394" s="49">
        <v>62184.89</v>
      </c>
      <c r="V1394" s="49">
        <v>86301.394</v>
      </c>
    </row>
    <row r="1395" spans="1:22" x14ac:dyDescent="0.3">
      <c r="A1395">
        <v>1007394</v>
      </c>
      <c r="B1395" t="s">
        <v>7501</v>
      </c>
      <c r="C1395" t="s">
        <v>7502</v>
      </c>
      <c r="D1395" t="s">
        <v>7503</v>
      </c>
      <c r="E1395" t="s">
        <v>583</v>
      </c>
      <c r="F1395" t="s">
        <v>7504</v>
      </c>
      <c r="G1395" t="s">
        <v>7505</v>
      </c>
      <c r="H1395" t="s">
        <v>586</v>
      </c>
      <c r="I1395" s="23">
        <v>30.319108</v>
      </c>
      <c r="J1395" s="23">
        <v>-92.266047</v>
      </c>
      <c r="K1395">
        <v>486210</v>
      </c>
      <c r="L1395" t="s">
        <v>1275</v>
      </c>
      <c r="M1395" t="s">
        <v>102</v>
      </c>
      <c r="N1395" s="49">
        <v>67671.983999999997</v>
      </c>
      <c r="O1395" s="49">
        <v>73079.796000000002</v>
      </c>
      <c r="P1395" s="49">
        <v>53392.22</v>
      </c>
      <c r="Q1395" s="49">
        <v>44562.976000000002</v>
      </c>
      <c r="R1395" s="49">
        <v>56451.773999999998</v>
      </c>
      <c r="S1395" s="49">
        <v>37133.832000000002</v>
      </c>
      <c r="T1395" s="49">
        <v>36268.904000000002</v>
      </c>
      <c r="U1395" s="49">
        <v>35079.394</v>
      </c>
      <c r="V1395" s="49">
        <v>35224.694000000003</v>
      </c>
    </row>
    <row r="1396" spans="1:22" x14ac:dyDescent="0.3">
      <c r="A1396">
        <v>1004169</v>
      </c>
      <c r="B1396" t="s">
        <v>7506</v>
      </c>
      <c r="C1396" t="s">
        <v>7507</v>
      </c>
      <c r="D1396" t="s">
        <v>7508</v>
      </c>
      <c r="E1396" t="s">
        <v>676</v>
      </c>
      <c r="F1396" t="s">
        <v>7509</v>
      </c>
      <c r="G1396" t="s">
        <v>7510</v>
      </c>
      <c r="H1396" t="s">
        <v>756</v>
      </c>
      <c r="I1396" s="23">
        <v>36.460518999999998</v>
      </c>
      <c r="J1396" s="23">
        <v>-86.176366000000002</v>
      </c>
      <c r="K1396">
        <v>486210</v>
      </c>
      <c r="L1396" t="s">
        <v>1275</v>
      </c>
      <c r="M1396" t="s">
        <v>102</v>
      </c>
      <c r="N1396" s="49">
        <v>75095.885999999999</v>
      </c>
      <c r="O1396" s="49">
        <v>51428.31</v>
      </c>
      <c r="Q1396" s="49">
        <v>6624.1880000000001</v>
      </c>
      <c r="R1396" s="49">
        <v>4333.942</v>
      </c>
      <c r="S1396" s="49">
        <v>5098.9359999999997</v>
      </c>
      <c r="T1396" s="49">
        <v>13232.66</v>
      </c>
      <c r="U1396" s="49">
        <v>35786.076000000001</v>
      </c>
      <c r="V1396" s="49">
        <v>79858.87</v>
      </c>
    </row>
    <row r="1397" spans="1:22" x14ac:dyDescent="0.3">
      <c r="A1397">
        <v>1004361</v>
      </c>
      <c r="B1397" t="s">
        <v>7511</v>
      </c>
      <c r="C1397" t="s">
        <v>7512</v>
      </c>
      <c r="D1397" t="s">
        <v>4806</v>
      </c>
      <c r="E1397" t="s">
        <v>311</v>
      </c>
      <c r="F1397" t="s">
        <v>7513</v>
      </c>
      <c r="G1397" t="s">
        <v>7514</v>
      </c>
      <c r="H1397" t="s">
        <v>7515</v>
      </c>
      <c r="I1397" s="23">
        <v>37.89</v>
      </c>
      <c r="J1397" s="23">
        <v>-83.862499999999997</v>
      </c>
      <c r="K1397">
        <v>486210</v>
      </c>
      <c r="L1397" t="s">
        <v>1275</v>
      </c>
      <c r="M1397" t="s">
        <v>102</v>
      </c>
      <c r="N1397" s="49">
        <v>36713.392</v>
      </c>
      <c r="O1397" s="49">
        <v>30790.639999999999</v>
      </c>
      <c r="P1397" s="49">
        <v>9261.1679999999997</v>
      </c>
      <c r="Q1397" s="49">
        <v>29608.414000000001</v>
      </c>
      <c r="R1397" s="49">
        <v>37864.716</v>
      </c>
      <c r="S1397" s="49">
        <v>14320.754000000001</v>
      </c>
      <c r="T1397" s="49">
        <v>27360.366000000002</v>
      </c>
      <c r="U1397" s="49">
        <v>54479.962</v>
      </c>
      <c r="V1397" s="49">
        <v>63087.574000000001</v>
      </c>
    </row>
    <row r="1398" spans="1:22" x14ac:dyDescent="0.3">
      <c r="A1398">
        <v>1004170</v>
      </c>
      <c r="B1398" t="s">
        <v>7516</v>
      </c>
      <c r="C1398" t="s">
        <v>7517</v>
      </c>
      <c r="D1398" t="s">
        <v>7518</v>
      </c>
      <c r="E1398" t="s">
        <v>1781</v>
      </c>
      <c r="F1398" t="s">
        <v>7519</v>
      </c>
      <c r="G1398" t="s">
        <v>7520</v>
      </c>
      <c r="H1398" t="s">
        <v>7521</v>
      </c>
      <c r="I1398" s="23">
        <v>33.358519999999999</v>
      </c>
      <c r="J1398" s="23">
        <v>-90.573070999999999</v>
      </c>
      <c r="K1398">
        <v>486210</v>
      </c>
      <c r="L1398" t="s">
        <v>1275</v>
      </c>
      <c r="M1398" t="s">
        <v>102</v>
      </c>
      <c r="N1398" s="49">
        <v>60967.544000000002</v>
      </c>
      <c r="O1398" s="49">
        <v>28140.85</v>
      </c>
      <c r="Q1398" s="49">
        <v>7588.1480000000001</v>
      </c>
      <c r="R1398" s="49">
        <v>7300.9840000000004</v>
      </c>
      <c r="S1398" s="49">
        <v>9937.768</v>
      </c>
      <c r="T1398" s="49">
        <v>15884.406000000001</v>
      </c>
      <c r="U1398" s="49">
        <v>41290.521999999997</v>
      </c>
      <c r="V1398" s="49">
        <v>91234.716</v>
      </c>
    </row>
    <row r="1399" spans="1:22" x14ac:dyDescent="0.3">
      <c r="A1399">
        <v>1004167</v>
      </c>
      <c r="B1399" t="s">
        <v>7522</v>
      </c>
      <c r="C1399" t="s">
        <v>7523</v>
      </c>
      <c r="D1399" t="s">
        <v>7524</v>
      </c>
      <c r="E1399" t="s">
        <v>1781</v>
      </c>
      <c r="F1399" t="s">
        <v>7525</v>
      </c>
      <c r="G1399" t="s">
        <v>7526</v>
      </c>
      <c r="H1399" t="s">
        <v>1227</v>
      </c>
      <c r="I1399" s="23">
        <v>34.085509999999999</v>
      </c>
      <c r="J1399" s="23">
        <v>-89.446560000000005</v>
      </c>
      <c r="K1399">
        <v>486210</v>
      </c>
      <c r="L1399" t="s">
        <v>1275</v>
      </c>
      <c r="M1399" t="s">
        <v>102</v>
      </c>
      <c r="N1399" s="49">
        <v>82678.516000000003</v>
      </c>
      <c r="O1399" s="49">
        <v>69679.966</v>
      </c>
      <c r="P1399" s="49">
        <v>10857.164000000001</v>
      </c>
      <c r="Q1399" s="49">
        <v>28484.508000000002</v>
      </c>
      <c r="R1399" s="49">
        <v>12044.02</v>
      </c>
      <c r="S1399" s="49">
        <v>19275.941999999999</v>
      </c>
      <c r="T1399" s="49">
        <v>40944.923999999999</v>
      </c>
      <c r="U1399" s="49">
        <v>69307.91</v>
      </c>
      <c r="V1399" s="49">
        <v>113977.43799999999</v>
      </c>
    </row>
    <row r="1400" spans="1:22" x14ac:dyDescent="0.3">
      <c r="A1400">
        <v>1004359</v>
      </c>
      <c r="B1400" t="s">
        <v>7527</v>
      </c>
      <c r="C1400" t="s">
        <v>7528</v>
      </c>
      <c r="D1400" t="s">
        <v>7529</v>
      </c>
      <c r="E1400" t="s">
        <v>1781</v>
      </c>
      <c r="F1400" t="s">
        <v>7530</v>
      </c>
      <c r="G1400" t="s">
        <v>7531</v>
      </c>
      <c r="H1400" t="s">
        <v>7532</v>
      </c>
      <c r="I1400" s="23">
        <v>34.959183000000003</v>
      </c>
      <c r="J1400" s="23">
        <v>-88.421114000000003</v>
      </c>
      <c r="K1400">
        <v>486210</v>
      </c>
      <c r="L1400" t="s">
        <v>1275</v>
      </c>
      <c r="M1400" t="s">
        <v>102</v>
      </c>
      <c r="Q1400" s="49">
        <v>10357.049999999999</v>
      </c>
      <c r="R1400" s="49">
        <v>4316.2920000000004</v>
      </c>
      <c r="S1400" s="49">
        <v>9396.52</v>
      </c>
      <c r="T1400" s="49">
        <v>17800.052</v>
      </c>
      <c r="U1400" s="49">
        <v>39812.074000000001</v>
      </c>
      <c r="V1400" s="49">
        <v>76647.475999999995</v>
      </c>
    </row>
    <row r="1401" spans="1:22" x14ac:dyDescent="0.3">
      <c r="A1401">
        <v>1003969</v>
      </c>
      <c r="B1401" t="s">
        <v>7533</v>
      </c>
      <c r="C1401" t="s">
        <v>7534</v>
      </c>
      <c r="D1401" t="s">
        <v>7257</v>
      </c>
      <c r="E1401" t="s">
        <v>435</v>
      </c>
      <c r="F1401" t="s">
        <v>7535</v>
      </c>
      <c r="G1401" t="s">
        <v>7536</v>
      </c>
      <c r="H1401" t="s">
        <v>4891</v>
      </c>
      <c r="I1401" s="23">
        <v>39.013247</v>
      </c>
      <c r="J1401" s="23">
        <v>-92.250277999999994</v>
      </c>
      <c r="K1401">
        <v>562212</v>
      </c>
      <c r="L1401" t="s">
        <v>355</v>
      </c>
      <c r="M1401" t="s">
        <v>307</v>
      </c>
      <c r="N1401" s="49">
        <v>29809.218000000001</v>
      </c>
      <c r="O1401" s="49">
        <v>30873.657999999999</v>
      </c>
      <c r="P1401" s="49">
        <v>38409.508000000002</v>
      </c>
      <c r="Q1401" s="49">
        <v>44855.957999999999</v>
      </c>
      <c r="R1401" s="49">
        <v>47221.553999999996</v>
      </c>
      <c r="S1401" s="49">
        <v>47406.012000000002</v>
      </c>
      <c r="T1401" s="49">
        <v>54268.714</v>
      </c>
      <c r="U1401" s="49">
        <v>66882.648000000001</v>
      </c>
      <c r="V1401" s="49">
        <v>51053.21</v>
      </c>
    </row>
    <row r="1402" spans="1:22" x14ac:dyDescent="0.3">
      <c r="A1402">
        <v>1002399</v>
      </c>
      <c r="B1402" t="s">
        <v>7537</v>
      </c>
      <c r="C1402" t="s">
        <v>7538</v>
      </c>
      <c r="D1402" t="s">
        <v>474</v>
      </c>
      <c r="E1402" t="s">
        <v>331</v>
      </c>
      <c r="F1402" t="s">
        <v>7539</v>
      </c>
      <c r="G1402" t="s">
        <v>7540</v>
      </c>
      <c r="H1402" t="s">
        <v>7541</v>
      </c>
      <c r="I1402" s="23">
        <v>40.807482</v>
      </c>
      <c r="J1402" s="23">
        <v>-73.958582000000007</v>
      </c>
      <c r="K1402">
        <v>611310</v>
      </c>
      <c r="L1402" t="s">
        <v>28</v>
      </c>
      <c r="M1402" t="s">
        <v>315</v>
      </c>
      <c r="N1402" s="49">
        <v>73122.395999999993</v>
      </c>
      <c r="O1402" s="49">
        <v>69252.237999999998</v>
      </c>
      <c r="P1402" s="49">
        <v>63126.086000000003</v>
      </c>
      <c r="Q1402" s="49">
        <v>60473.923999999999</v>
      </c>
      <c r="R1402" s="49">
        <v>46840.93</v>
      </c>
      <c r="S1402" s="49">
        <v>74779.758000000002</v>
      </c>
      <c r="T1402" s="49">
        <v>64086.052000000003</v>
      </c>
      <c r="U1402" s="49">
        <v>58895.065999999999</v>
      </c>
      <c r="V1402" s="49">
        <v>76380.262000000002</v>
      </c>
    </row>
    <row r="1403" spans="1:22" x14ac:dyDescent="0.3">
      <c r="A1403">
        <v>1005114</v>
      </c>
      <c r="B1403" t="s">
        <v>7542</v>
      </c>
      <c r="C1403" t="s">
        <v>7543</v>
      </c>
      <c r="D1403" t="s">
        <v>7544</v>
      </c>
      <c r="E1403" t="s">
        <v>583</v>
      </c>
      <c r="F1403" t="s">
        <v>7545</v>
      </c>
      <c r="G1403" t="s">
        <v>7546</v>
      </c>
      <c r="H1403" t="s">
        <v>1841</v>
      </c>
      <c r="I1403" s="23">
        <v>29.682044999999999</v>
      </c>
      <c r="J1403" s="23">
        <v>-91.456159</v>
      </c>
      <c r="K1403">
        <v>325180</v>
      </c>
      <c r="L1403" t="s">
        <v>2196</v>
      </c>
      <c r="M1403" t="s">
        <v>530</v>
      </c>
      <c r="N1403" s="49">
        <v>320489.11200000002</v>
      </c>
      <c r="O1403" s="49">
        <v>210572.584</v>
      </c>
      <c r="P1403" s="49">
        <v>249377.28400000001</v>
      </c>
      <c r="Q1403" s="49">
        <v>187932.552</v>
      </c>
      <c r="R1403" s="49">
        <v>248079.46400000001</v>
      </c>
      <c r="S1403" s="49">
        <v>259239.076</v>
      </c>
      <c r="T1403" s="49">
        <v>290511.00400000002</v>
      </c>
      <c r="U1403" s="49">
        <v>270919.03200000001</v>
      </c>
      <c r="V1403" s="49">
        <v>284054.788</v>
      </c>
    </row>
    <row r="1404" spans="1:22" x14ac:dyDescent="0.3">
      <c r="A1404">
        <v>1003959</v>
      </c>
      <c r="B1404" t="s">
        <v>7547</v>
      </c>
      <c r="C1404" t="s">
        <v>7548</v>
      </c>
      <c r="D1404" t="s">
        <v>1612</v>
      </c>
      <c r="E1404" t="s">
        <v>690</v>
      </c>
      <c r="F1404" t="s">
        <v>7549</v>
      </c>
      <c r="G1404" t="s">
        <v>7550</v>
      </c>
      <c r="H1404" t="s">
        <v>7551</v>
      </c>
      <c r="I1404" s="23">
        <v>32.497472000000002</v>
      </c>
      <c r="J1404" s="23">
        <v>-84.866461999999999</v>
      </c>
      <c r="K1404">
        <v>562212</v>
      </c>
      <c r="L1404" t="s">
        <v>51</v>
      </c>
      <c r="M1404" t="s">
        <v>307</v>
      </c>
      <c r="N1404" s="49">
        <v>26718.25</v>
      </c>
      <c r="O1404" s="49">
        <v>23582.75</v>
      </c>
      <c r="P1404" s="49">
        <v>24320.5</v>
      </c>
      <c r="Q1404" s="49">
        <v>17152.5</v>
      </c>
      <c r="R1404" s="49">
        <v>21833.75</v>
      </c>
      <c r="S1404" s="49">
        <v>32923.75</v>
      </c>
      <c r="T1404" s="49">
        <v>37116</v>
      </c>
      <c r="U1404" s="49">
        <v>58875.75</v>
      </c>
      <c r="V1404" s="49">
        <v>61180.5</v>
      </c>
    </row>
    <row r="1405" spans="1:22" x14ac:dyDescent="0.3">
      <c r="A1405">
        <v>1004413</v>
      </c>
      <c r="B1405" t="s">
        <v>7552</v>
      </c>
      <c r="C1405" t="s">
        <v>7553</v>
      </c>
      <c r="D1405" t="s">
        <v>7554</v>
      </c>
      <c r="E1405" t="s">
        <v>447</v>
      </c>
      <c r="F1405" t="s">
        <v>5709</v>
      </c>
      <c r="G1405" t="s">
        <v>7555</v>
      </c>
      <c r="H1405" t="s">
        <v>7556</v>
      </c>
      <c r="I1405" s="23">
        <v>40.670140000000004</v>
      </c>
      <c r="J1405" s="23">
        <v>-76.38261</v>
      </c>
      <c r="K1405">
        <v>562212</v>
      </c>
      <c r="L1405" t="s">
        <v>355</v>
      </c>
      <c r="M1405" t="s">
        <v>307</v>
      </c>
      <c r="S1405" s="49">
        <v>454.35</v>
      </c>
      <c r="T1405" s="49">
        <v>575.44799999999998</v>
      </c>
      <c r="U1405" s="49">
        <v>1511.144</v>
      </c>
      <c r="V1405" s="49">
        <v>1260.096</v>
      </c>
    </row>
    <row r="1406" spans="1:22" x14ac:dyDescent="0.3">
      <c r="A1406">
        <v>1004162</v>
      </c>
      <c r="B1406" t="s">
        <v>7557</v>
      </c>
      <c r="C1406" t="s">
        <v>7558</v>
      </c>
      <c r="D1406" t="s">
        <v>7559</v>
      </c>
      <c r="E1406" t="s">
        <v>447</v>
      </c>
      <c r="F1406" t="s">
        <v>5396</v>
      </c>
      <c r="G1406" t="s">
        <v>7560</v>
      </c>
      <c r="H1406" t="s">
        <v>3322</v>
      </c>
      <c r="I1406" s="23">
        <v>40.134360000000001</v>
      </c>
      <c r="J1406" s="23">
        <v>-77.499709999999993</v>
      </c>
      <c r="K1406">
        <v>562212</v>
      </c>
      <c r="L1406" t="s">
        <v>355</v>
      </c>
      <c r="M1406" t="s">
        <v>307</v>
      </c>
      <c r="N1406" s="49">
        <v>90354.648000000001</v>
      </c>
      <c r="O1406" s="49">
        <v>55506.798000000003</v>
      </c>
      <c r="P1406" s="49">
        <v>46348.998</v>
      </c>
      <c r="Q1406" s="49">
        <v>73211.5</v>
      </c>
      <c r="R1406" s="49">
        <v>50575.048000000003</v>
      </c>
      <c r="S1406" s="49">
        <v>23927.098000000002</v>
      </c>
      <c r="T1406" s="49">
        <v>127505.848</v>
      </c>
      <c r="U1406" s="49">
        <v>87357.597999999998</v>
      </c>
      <c r="V1406" s="49">
        <v>99345.5</v>
      </c>
    </row>
    <row r="1407" spans="1:22" x14ac:dyDescent="0.3">
      <c r="A1407">
        <v>1003182</v>
      </c>
      <c r="B1407" t="s">
        <v>7561</v>
      </c>
      <c r="C1407" t="s">
        <v>7562</v>
      </c>
      <c r="D1407" t="s">
        <v>7563</v>
      </c>
      <c r="E1407" t="s">
        <v>323</v>
      </c>
      <c r="F1407" t="s">
        <v>7564</v>
      </c>
      <c r="G1407" t="s">
        <v>7565</v>
      </c>
      <c r="H1407" t="s">
        <v>963</v>
      </c>
      <c r="I1407" s="23">
        <v>33.994900000000001</v>
      </c>
      <c r="J1407" s="23">
        <v>-118.15389999999999</v>
      </c>
      <c r="K1407">
        <v>562213</v>
      </c>
      <c r="L1407" t="s">
        <v>28</v>
      </c>
      <c r="M1407" t="s">
        <v>307</v>
      </c>
      <c r="O1407" s="49">
        <v>21386.21</v>
      </c>
      <c r="P1407" s="49">
        <v>50394.947999999997</v>
      </c>
      <c r="Q1407" s="49">
        <v>58221.156000000003</v>
      </c>
      <c r="R1407" s="49">
        <v>59940.724000000002</v>
      </c>
      <c r="S1407" s="49">
        <v>56759.12</v>
      </c>
      <c r="T1407" s="49">
        <v>63276.175999999999</v>
      </c>
      <c r="U1407" s="49">
        <v>52467.188000000002</v>
      </c>
      <c r="V1407" s="49">
        <v>53854.911999999997</v>
      </c>
    </row>
    <row r="1408" spans="1:22" x14ac:dyDescent="0.3">
      <c r="A1408">
        <v>1005507</v>
      </c>
      <c r="B1408" t="s">
        <v>7566</v>
      </c>
      <c r="C1408" t="s">
        <v>7567</v>
      </c>
      <c r="D1408" t="s">
        <v>7568</v>
      </c>
      <c r="E1408" t="s">
        <v>1418</v>
      </c>
      <c r="F1408" t="s">
        <v>7569</v>
      </c>
      <c r="G1408" t="s">
        <v>7570</v>
      </c>
      <c r="H1408" t="s">
        <v>7571</v>
      </c>
      <c r="I1408" s="23">
        <v>35.17559</v>
      </c>
      <c r="J1408" s="23">
        <v>-96.546790000000001</v>
      </c>
      <c r="K1408">
        <v>327120</v>
      </c>
      <c r="L1408" t="s">
        <v>28</v>
      </c>
      <c r="M1408" t="s">
        <v>376</v>
      </c>
      <c r="N1408" s="49">
        <v>25610.704000000002</v>
      </c>
      <c r="O1408" s="49">
        <v>26760.59</v>
      </c>
      <c r="P1408" s="49">
        <v>26638.346000000001</v>
      </c>
      <c r="Q1408" s="49">
        <v>23210.07</v>
      </c>
      <c r="R1408" s="49">
        <v>26787.644</v>
      </c>
      <c r="S1408" s="49">
        <v>29078.43</v>
      </c>
      <c r="T1408" s="49">
        <v>25595.596000000001</v>
      </c>
    </row>
    <row r="1409" spans="1:22" x14ac:dyDescent="0.3">
      <c r="A1409">
        <v>1005115</v>
      </c>
      <c r="B1409" t="s">
        <v>7572</v>
      </c>
      <c r="C1409" t="s">
        <v>7573</v>
      </c>
      <c r="D1409" t="s">
        <v>7574</v>
      </c>
      <c r="E1409" t="s">
        <v>311</v>
      </c>
      <c r="F1409" t="s">
        <v>7575</v>
      </c>
      <c r="G1409" t="s">
        <v>7576</v>
      </c>
      <c r="H1409" t="s">
        <v>2586</v>
      </c>
      <c r="I1409" s="23">
        <v>36.813420000000001</v>
      </c>
      <c r="J1409" s="23">
        <v>-87.410089999999997</v>
      </c>
      <c r="K1409">
        <v>325193</v>
      </c>
      <c r="L1409" t="s">
        <v>28</v>
      </c>
      <c r="M1409" t="s">
        <v>315</v>
      </c>
      <c r="N1409" s="49">
        <v>62902.563999999998</v>
      </c>
      <c r="O1409" s="49">
        <v>53796.648000000001</v>
      </c>
      <c r="P1409" s="49">
        <v>50466.559999999998</v>
      </c>
      <c r="Q1409" s="49">
        <v>49042.216</v>
      </c>
      <c r="R1409" s="49">
        <v>52287.703999999998</v>
      </c>
      <c r="S1409" s="49">
        <v>51157.707999999999</v>
      </c>
      <c r="T1409" s="49">
        <v>53377.9</v>
      </c>
      <c r="U1409" s="49">
        <v>49190.964</v>
      </c>
      <c r="V1409" s="49">
        <v>55675.34</v>
      </c>
    </row>
    <row r="1410" spans="1:22" x14ac:dyDescent="0.3">
      <c r="A1410">
        <v>1005208</v>
      </c>
      <c r="B1410" t="s">
        <v>7577</v>
      </c>
      <c r="C1410" t="s">
        <v>7578</v>
      </c>
      <c r="D1410" t="s">
        <v>7579</v>
      </c>
      <c r="E1410" t="s">
        <v>331</v>
      </c>
      <c r="F1410" t="s">
        <v>7580</v>
      </c>
      <c r="G1410" t="s">
        <v>7581</v>
      </c>
      <c r="H1410" t="s">
        <v>2087</v>
      </c>
      <c r="I1410" s="23">
        <v>43.546999999999997</v>
      </c>
      <c r="J1410" s="23">
        <v>-73.384</v>
      </c>
      <c r="K1410">
        <v>321211</v>
      </c>
      <c r="L1410" t="s">
        <v>28</v>
      </c>
      <c r="M1410" t="s">
        <v>315</v>
      </c>
      <c r="V1410" s="49">
        <v>209.846</v>
      </c>
    </row>
    <row r="1411" spans="1:22" x14ac:dyDescent="0.3">
      <c r="A1411">
        <v>1004797</v>
      </c>
      <c r="B1411" t="s">
        <v>7582</v>
      </c>
      <c r="C1411" t="s">
        <v>7583</v>
      </c>
      <c r="D1411" t="s">
        <v>7584</v>
      </c>
      <c r="E1411" t="s">
        <v>1682</v>
      </c>
      <c r="F1411" t="s">
        <v>7585</v>
      </c>
      <c r="G1411" t="s">
        <v>7586</v>
      </c>
      <c r="H1411" t="s">
        <v>7587</v>
      </c>
      <c r="I1411" s="23">
        <v>42.468401</v>
      </c>
      <c r="J1411" s="23">
        <v>-73.194142999999997</v>
      </c>
      <c r="K1411">
        <v>562213</v>
      </c>
      <c r="L1411" t="s">
        <v>28</v>
      </c>
      <c r="M1411" t="s">
        <v>307</v>
      </c>
      <c r="N1411" s="49">
        <v>19525.081999999999</v>
      </c>
      <c r="O1411" s="49">
        <v>26715.804</v>
      </c>
      <c r="P1411" s="49">
        <v>28019.306</v>
      </c>
      <c r="Q1411" s="49">
        <v>30995.358</v>
      </c>
      <c r="R1411" s="49">
        <v>26892.7</v>
      </c>
      <c r="S1411" s="49">
        <v>27830.348000000002</v>
      </c>
      <c r="T1411" s="49">
        <v>27109.348000000002</v>
      </c>
      <c r="U1411" s="49">
        <v>26220.598000000002</v>
      </c>
      <c r="V1411" s="49">
        <v>23571.248</v>
      </c>
    </row>
    <row r="1412" spans="1:22" x14ac:dyDescent="0.3">
      <c r="A1412">
        <v>1004865</v>
      </c>
      <c r="B1412" t="s">
        <v>7588</v>
      </c>
      <c r="C1412" t="s">
        <v>7589</v>
      </c>
      <c r="D1412" t="s">
        <v>4302</v>
      </c>
      <c r="E1412" t="s">
        <v>1682</v>
      </c>
      <c r="F1412" t="s">
        <v>4303</v>
      </c>
      <c r="G1412" t="s">
        <v>7590</v>
      </c>
      <c r="H1412" t="s">
        <v>6899</v>
      </c>
      <c r="I1412" s="23">
        <v>42.090524000000002</v>
      </c>
      <c r="J1412" s="23">
        <v>-72.590857999999997</v>
      </c>
      <c r="K1412">
        <v>562213</v>
      </c>
      <c r="L1412" t="s">
        <v>28</v>
      </c>
      <c r="M1412" t="s">
        <v>307</v>
      </c>
      <c r="N1412" s="49">
        <v>17588.572</v>
      </c>
      <c r="O1412" s="49">
        <v>32053.727999999999</v>
      </c>
      <c r="P1412" s="49">
        <v>44428.548000000003</v>
      </c>
      <c r="Q1412" s="49">
        <v>39969.78</v>
      </c>
      <c r="R1412" s="49">
        <v>26028.15</v>
      </c>
      <c r="S1412" s="49">
        <v>43534.502</v>
      </c>
      <c r="T1412" s="49">
        <v>27605.187999999998</v>
      </c>
      <c r="U1412" s="49">
        <v>33785.663999999997</v>
      </c>
      <c r="V1412" s="49">
        <v>25112.993999999999</v>
      </c>
    </row>
    <row r="1413" spans="1:22" x14ac:dyDescent="0.3">
      <c r="A1413">
        <v>1000781</v>
      </c>
      <c r="B1413" t="s">
        <v>7591</v>
      </c>
      <c r="C1413" t="s">
        <v>7592</v>
      </c>
      <c r="D1413" t="s">
        <v>7593</v>
      </c>
      <c r="E1413" t="s">
        <v>331</v>
      </c>
      <c r="F1413" t="s">
        <v>7594</v>
      </c>
      <c r="G1413" t="s">
        <v>7595</v>
      </c>
      <c r="H1413" t="s">
        <v>7541</v>
      </c>
      <c r="I1413" s="23">
        <v>40.758600000000001</v>
      </c>
      <c r="J1413" s="23">
        <v>-73.959199999999996</v>
      </c>
      <c r="K1413">
        <v>221330</v>
      </c>
      <c r="L1413" t="s">
        <v>28</v>
      </c>
      <c r="M1413" t="s">
        <v>336</v>
      </c>
      <c r="N1413" s="49">
        <v>70777.884000000005</v>
      </c>
      <c r="O1413" s="49">
        <v>112792.076</v>
      </c>
      <c r="P1413" s="49">
        <v>100345.22</v>
      </c>
      <c r="Q1413" s="49">
        <v>116696.76</v>
      </c>
      <c r="R1413" s="49">
        <v>136345.93599999999</v>
      </c>
      <c r="S1413" s="49">
        <v>158933.49400000001</v>
      </c>
      <c r="T1413" s="49">
        <v>174569.992</v>
      </c>
      <c r="U1413" s="49">
        <v>204689.42800000001</v>
      </c>
      <c r="V1413" s="49">
        <v>221298.61600000001</v>
      </c>
    </row>
    <row r="1414" spans="1:22" x14ac:dyDescent="0.3">
      <c r="A1414">
        <v>1003566</v>
      </c>
      <c r="B1414" t="s">
        <v>7596</v>
      </c>
      <c r="C1414" t="s">
        <v>7597</v>
      </c>
      <c r="D1414" t="s">
        <v>7598</v>
      </c>
      <c r="E1414" t="s">
        <v>793</v>
      </c>
      <c r="F1414" t="s">
        <v>7599</v>
      </c>
      <c r="G1414" t="s">
        <v>7600</v>
      </c>
      <c r="H1414" t="s">
        <v>7601</v>
      </c>
      <c r="I1414" s="23">
        <v>37.391840999999999</v>
      </c>
      <c r="J1414" s="23">
        <v>-79.109755000000007</v>
      </c>
      <c r="K1414">
        <v>562212</v>
      </c>
      <c r="L1414" t="s">
        <v>355</v>
      </c>
      <c r="M1414" t="s">
        <v>307</v>
      </c>
      <c r="N1414" s="49">
        <v>65437.2</v>
      </c>
      <c r="O1414" s="49">
        <v>69909.350000000006</v>
      </c>
      <c r="P1414" s="49">
        <v>65815.399999999994</v>
      </c>
      <c r="Q1414" s="49">
        <v>62669.7</v>
      </c>
      <c r="R1414" s="49">
        <v>92523.05</v>
      </c>
      <c r="S1414" s="49">
        <v>112843</v>
      </c>
      <c r="T1414" s="49">
        <v>155525.1</v>
      </c>
      <c r="U1414" s="49">
        <v>19194.099999999999</v>
      </c>
      <c r="V1414" s="49">
        <v>34622</v>
      </c>
    </row>
    <row r="1415" spans="1:22" x14ac:dyDescent="0.3">
      <c r="A1415">
        <v>1002556</v>
      </c>
      <c r="B1415" t="s">
        <v>7602</v>
      </c>
      <c r="C1415" t="s">
        <v>7603</v>
      </c>
      <c r="D1415" t="s">
        <v>7604</v>
      </c>
      <c r="E1415" t="s">
        <v>447</v>
      </c>
      <c r="F1415" t="s">
        <v>7605</v>
      </c>
      <c r="G1415" t="s">
        <v>7606</v>
      </c>
      <c r="H1415" t="s">
        <v>2007</v>
      </c>
      <c r="I1415" s="23">
        <v>40.123384000000001</v>
      </c>
      <c r="J1415" s="23">
        <v>-75.895917999999995</v>
      </c>
      <c r="K1415">
        <v>562212</v>
      </c>
      <c r="L1415" t="s">
        <v>355</v>
      </c>
      <c r="M1415" t="s">
        <v>307</v>
      </c>
      <c r="N1415" s="49">
        <v>134996.198</v>
      </c>
      <c r="O1415" s="49">
        <v>107652.196</v>
      </c>
      <c r="P1415" s="49">
        <v>183490.25</v>
      </c>
      <c r="Q1415" s="49">
        <v>185753.4</v>
      </c>
      <c r="R1415" s="49">
        <v>143101.4</v>
      </c>
      <c r="S1415" s="49">
        <v>143434.64799999999</v>
      </c>
      <c r="T1415" s="49">
        <v>162486</v>
      </c>
      <c r="U1415" s="49">
        <v>207967</v>
      </c>
      <c r="V1415" s="49">
        <v>236645.8</v>
      </c>
    </row>
    <row r="1416" spans="1:22" x14ac:dyDescent="0.3">
      <c r="A1416">
        <v>1006289</v>
      </c>
      <c r="B1416" t="s">
        <v>7607</v>
      </c>
      <c r="C1416" t="s">
        <v>7608</v>
      </c>
      <c r="D1416" t="s">
        <v>7609</v>
      </c>
      <c r="E1416" t="s">
        <v>351</v>
      </c>
      <c r="F1416" t="s">
        <v>7610</v>
      </c>
      <c r="G1416" t="s">
        <v>7611</v>
      </c>
      <c r="H1416" t="s">
        <v>354</v>
      </c>
      <c r="I1416" s="23">
        <v>41.870269999999998</v>
      </c>
      <c r="J1416" s="23">
        <v>-87.888114999999999</v>
      </c>
      <c r="K1416">
        <v>562212</v>
      </c>
      <c r="L1416" t="s">
        <v>355</v>
      </c>
      <c r="M1416" t="s">
        <v>307</v>
      </c>
      <c r="N1416" s="49">
        <v>5341.2979999999998</v>
      </c>
      <c r="O1416" s="49">
        <v>5205.3459999999995</v>
      </c>
      <c r="P1416" s="49">
        <v>5281.4480000000003</v>
      </c>
      <c r="Q1416" s="49">
        <v>5746.9979999999996</v>
      </c>
      <c r="R1416" s="49">
        <v>6459.1480000000001</v>
      </c>
      <c r="S1416" s="49">
        <v>8381.3979999999992</v>
      </c>
      <c r="T1416" s="49">
        <v>8839.1380000000008</v>
      </c>
      <c r="U1416" s="49">
        <v>10880.2</v>
      </c>
      <c r="V1416" s="49">
        <v>11372.2</v>
      </c>
    </row>
    <row r="1417" spans="1:22" x14ac:dyDescent="0.3">
      <c r="A1417">
        <v>1004849</v>
      </c>
      <c r="B1417" t="s">
        <v>7612</v>
      </c>
      <c r="C1417" t="s">
        <v>7613</v>
      </c>
      <c r="D1417" t="s">
        <v>7614</v>
      </c>
      <c r="E1417" t="s">
        <v>303</v>
      </c>
      <c r="F1417" t="s">
        <v>7615</v>
      </c>
      <c r="G1417" t="s">
        <v>7616</v>
      </c>
      <c r="H1417" t="s">
        <v>7617</v>
      </c>
      <c r="I1417" s="23">
        <v>30.2791</v>
      </c>
      <c r="J1417" s="23">
        <v>-95.365799999999993</v>
      </c>
      <c r="K1417">
        <v>211112</v>
      </c>
      <c r="L1417" t="s">
        <v>368</v>
      </c>
      <c r="M1417" t="s">
        <v>102</v>
      </c>
      <c r="Q1417" s="49">
        <v>29927.454000000002</v>
      </c>
      <c r="R1417" s="49">
        <v>48157.175999999999</v>
      </c>
      <c r="S1417" s="49">
        <v>180585.386</v>
      </c>
      <c r="T1417" s="49">
        <v>78247.471999999994</v>
      </c>
      <c r="U1417" s="49">
        <v>31593.38</v>
      </c>
      <c r="V1417" s="49">
        <v>25155.556</v>
      </c>
    </row>
    <row r="1418" spans="1:22" x14ac:dyDescent="0.3">
      <c r="A1418">
        <v>1005350</v>
      </c>
      <c r="B1418" t="s">
        <v>7618</v>
      </c>
      <c r="C1418" t="s">
        <v>7619</v>
      </c>
      <c r="D1418" t="s">
        <v>7620</v>
      </c>
      <c r="E1418" t="s">
        <v>447</v>
      </c>
      <c r="F1418" t="s">
        <v>7621</v>
      </c>
      <c r="G1418" t="s">
        <v>7622</v>
      </c>
      <c r="H1418" t="s">
        <v>450</v>
      </c>
      <c r="I1418" s="23">
        <v>39.972574000000002</v>
      </c>
      <c r="J1418" s="23">
        <v>-80.423400999999998</v>
      </c>
      <c r="K1418">
        <v>212112</v>
      </c>
      <c r="L1418" t="s">
        <v>28</v>
      </c>
      <c r="M1418" t="s">
        <v>315</v>
      </c>
      <c r="T1418" s="49">
        <v>0</v>
      </c>
      <c r="U1418" s="49">
        <v>22845.374</v>
      </c>
      <c r="V1418" s="49">
        <v>82584.343999999997</v>
      </c>
    </row>
    <row r="1419" spans="1:22" x14ac:dyDescent="0.3">
      <c r="A1419">
        <v>1002358</v>
      </c>
      <c r="B1419" t="s">
        <v>7623</v>
      </c>
      <c r="C1419" t="s">
        <v>7624</v>
      </c>
      <c r="D1419" t="s">
        <v>717</v>
      </c>
      <c r="E1419" t="s">
        <v>380</v>
      </c>
      <c r="F1419" t="s">
        <v>7625</v>
      </c>
      <c r="G1419" t="s">
        <v>7626</v>
      </c>
      <c r="H1419" t="s">
        <v>7627</v>
      </c>
      <c r="I1419" s="23">
        <v>44.846139999999998</v>
      </c>
      <c r="J1419" s="23">
        <v>-93.286029999999997</v>
      </c>
      <c r="K1419">
        <v>331524</v>
      </c>
      <c r="L1419" t="s">
        <v>7628</v>
      </c>
      <c r="M1419" t="s">
        <v>538</v>
      </c>
      <c r="N1419" s="49">
        <v>38629.667999999998</v>
      </c>
      <c r="O1419" s="49">
        <v>23342.09</v>
      </c>
      <c r="P1419" s="49">
        <v>19374.392</v>
      </c>
      <c r="Q1419" s="49">
        <v>16078.662</v>
      </c>
      <c r="R1419" s="49">
        <v>20736.120999999999</v>
      </c>
      <c r="S1419" s="49">
        <v>31748.07</v>
      </c>
      <c r="T1419" s="49">
        <v>22169.599999999999</v>
      </c>
      <c r="U1419" s="49">
        <v>20937.440999999999</v>
      </c>
      <c r="V1419" s="49">
        <v>152282.83199999999</v>
      </c>
    </row>
    <row r="1420" spans="1:22" x14ac:dyDescent="0.3">
      <c r="A1420">
        <v>1006220</v>
      </c>
      <c r="B1420" t="s">
        <v>7629</v>
      </c>
      <c r="C1420" t="s">
        <v>7630</v>
      </c>
      <c r="D1420" t="s">
        <v>7631</v>
      </c>
      <c r="E1420" t="s">
        <v>556</v>
      </c>
      <c r="F1420" t="s">
        <v>7632</v>
      </c>
      <c r="G1420" t="s">
        <v>7633</v>
      </c>
      <c r="H1420" t="s">
        <v>7634</v>
      </c>
      <c r="I1420" s="23">
        <v>39.421700000000001</v>
      </c>
      <c r="J1420" s="23">
        <v>-76.508700000000005</v>
      </c>
      <c r="K1420">
        <v>221112</v>
      </c>
      <c r="L1420" t="s">
        <v>28</v>
      </c>
      <c r="M1420" t="s">
        <v>336</v>
      </c>
      <c r="N1420" s="49">
        <v>32386.475999999999</v>
      </c>
      <c r="O1420" s="49">
        <v>22796.063999999998</v>
      </c>
      <c r="P1420" s="49">
        <v>14108.448</v>
      </c>
      <c r="Q1420" s="49">
        <v>29095.54</v>
      </c>
      <c r="R1420" s="49">
        <v>20827.972000000002</v>
      </c>
      <c r="S1420" s="49">
        <v>7120.0240000000003</v>
      </c>
      <c r="T1420" s="49">
        <v>16429.036</v>
      </c>
      <c r="U1420" s="49">
        <v>13197.1</v>
      </c>
      <c r="V1420" s="49">
        <v>19069.276000000002</v>
      </c>
    </row>
    <row r="1421" spans="1:22" x14ac:dyDescent="0.3">
      <c r="A1421">
        <v>1004329</v>
      </c>
      <c r="B1421" t="s">
        <v>7635</v>
      </c>
      <c r="C1421" t="s">
        <v>7636</v>
      </c>
      <c r="D1421" t="s">
        <v>7637</v>
      </c>
      <c r="E1421" t="s">
        <v>386</v>
      </c>
      <c r="F1421" t="s">
        <v>7638</v>
      </c>
      <c r="G1421" t="s">
        <v>7639</v>
      </c>
      <c r="H1421" t="s">
        <v>7640</v>
      </c>
      <c r="I1421" s="23">
        <v>32.433759999999999</v>
      </c>
      <c r="J1421" s="23">
        <v>-84.972579999999994</v>
      </c>
      <c r="K1421">
        <v>325180</v>
      </c>
      <c r="L1421" t="s">
        <v>2196</v>
      </c>
      <c r="M1421" t="s">
        <v>530</v>
      </c>
      <c r="N1421" s="49">
        <v>165244.11600000001</v>
      </c>
      <c r="O1421" s="49">
        <v>181748.88399999999</v>
      </c>
      <c r="P1421" s="49">
        <v>161861.12400000001</v>
      </c>
      <c r="Q1421" s="49">
        <v>175472.83199999999</v>
      </c>
      <c r="R1421" s="49">
        <v>178854.67199999999</v>
      </c>
      <c r="S1421" s="49">
        <v>174201.53200000001</v>
      </c>
      <c r="T1421" s="49">
        <v>154089.53200000001</v>
      </c>
      <c r="U1421" s="49">
        <v>187465.476</v>
      </c>
      <c r="V1421" s="49">
        <v>173401.07199999999</v>
      </c>
    </row>
    <row r="1422" spans="1:22" x14ac:dyDescent="0.3">
      <c r="A1422">
        <v>1006287</v>
      </c>
      <c r="B1422" t="s">
        <v>7641</v>
      </c>
      <c r="C1422" t="s">
        <v>7642</v>
      </c>
      <c r="D1422" t="s">
        <v>7643</v>
      </c>
      <c r="E1422" t="s">
        <v>1418</v>
      </c>
      <c r="F1422" t="s">
        <v>7644</v>
      </c>
      <c r="G1422" t="s">
        <v>7645</v>
      </c>
      <c r="H1422" t="s">
        <v>5077</v>
      </c>
      <c r="I1422" s="23">
        <v>36.666159999999998</v>
      </c>
      <c r="J1422" s="23">
        <v>-97.071629999999999</v>
      </c>
      <c r="K1422">
        <v>325180</v>
      </c>
      <c r="L1422" t="s">
        <v>2196</v>
      </c>
      <c r="M1422" t="s">
        <v>530</v>
      </c>
      <c r="N1422" s="49">
        <v>290459.32</v>
      </c>
      <c r="O1422" s="49">
        <v>276690.68800000002</v>
      </c>
      <c r="P1422" s="49">
        <v>232567.448</v>
      </c>
      <c r="Q1422" s="49">
        <v>204188.6</v>
      </c>
      <c r="R1422" s="49">
        <v>212986.03200000001</v>
      </c>
      <c r="S1422" s="49">
        <v>265180.984</v>
      </c>
      <c r="T1422" s="49">
        <v>235937.34400000001</v>
      </c>
      <c r="U1422" s="49">
        <v>270902.50400000002</v>
      </c>
      <c r="V1422" s="49">
        <v>256965.864</v>
      </c>
    </row>
    <row r="1423" spans="1:22" x14ac:dyDescent="0.3">
      <c r="A1423">
        <v>1004071</v>
      </c>
      <c r="B1423" t="s">
        <v>7646</v>
      </c>
      <c r="C1423" t="s">
        <v>7647</v>
      </c>
      <c r="D1423" t="s">
        <v>7648</v>
      </c>
      <c r="E1423" t="s">
        <v>303</v>
      </c>
      <c r="F1423" t="s">
        <v>7649</v>
      </c>
      <c r="G1423" t="s">
        <v>7650</v>
      </c>
      <c r="H1423" t="s">
        <v>7651</v>
      </c>
      <c r="I1423" s="23">
        <v>35.980943000000003</v>
      </c>
      <c r="J1423" s="23">
        <v>-101.89125300000001</v>
      </c>
      <c r="K1423">
        <v>325180</v>
      </c>
      <c r="L1423" t="s">
        <v>2196</v>
      </c>
      <c r="M1423" t="s">
        <v>530</v>
      </c>
      <c r="N1423" s="49">
        <v>168358.33199999999</v>
      </c>
      <c r="O1423" s="49">
        <v>197853.628</v>
      </c>
      <c r="P1423" s="49">
        <v>159860.92800000001</v>
      </c>
      <c r="Q1423" s="49">
        <v>139486.93599999999</v>
      </c>
      <c r="R1423" s="49">
        <v>116561.588</v>
      </c>
      <c r="S1423" s="49">
        <v>120564.58</v>
      </c>
      <c r="T1423" s="49">
        <v>136832.03200000001</v>
      </c>
      <c r="U1423" s="49">
        <v>159051.484</v>
      </c>
      <c r="V1423" s="49">
        <v>150588.78400000001</v>
      </c>
    </row>
    <row r="1424" spans="1:22" x14ac:dyDescent="0.3">
      <c r="A1424">
        <v>1005987</v>
      </c>
      <c r="B1424" t="s">
        <v>7652</v>
      </c>
      <c r="C1424" t="s">
        <v>7653</v>
      </c>
      <c r="D1424" t="s">
        <v>7654</v>
      </c>
      <c r="E1424" t="s">
        <v>435</v>
      </c>
      <c r="F1424" t="s">
        <v>7655</v>
      </c>
      <c r="G1424" t="s">
        <v>7656</v>
      </c>
      <c r="H1424" t="s">
        <v>7657</v>
      </c>
      <c r="I1424" s="23">
        <v>39.679130000000001</v>
      </c>
      <c r="J1424" s="23">
        <v>-91.314239999999998</v>
      </c>
      <c r="K1424">
        <v>327310</v>
      </c>
      <c r="L1424" t="s">
        <v>2095</v>
      </c>
      <c r="M1424" t="s">
        <v>376</v>
      </c>
      <c r="N1424" s="49">
        <v>768152.62600000005</v>
      </c>
      <c r="O1424" s="49">
        <v>739982.39199999999</v>
      </c>
      <c r="P1424" s="49">
        <v>827917.54200000002</v>
      </c>
      <c r="Q1424" s="49">
        <v>874850.57</v>
      </c>
      <c r="R1424" s="49">
        <v>777575.18799999997</v>
      </c>
      <c r="S1424" s="49">
        <v>816898.88800000004</v>
      </c>
      <c r="T1424" s="49">
        <v>746494.54</v>
      </c>
      <c r="U1424" s="49">
        <v>733305.44400000002</v>
      </c>
      <c r="V1424" s="49">
        <v>680916.78</v>
      </c>
    </row>
    <row r="1425" spans="1:22" x14ac:dyDescent="0.3">
      <c r="A1425">
        <v>1003306</v>
      </c>
      <c r="B1425" t="s">
        <v>7658</v>
      </c>
      <c r="C1425" t="s">
        <v>7659</v>
      </c>
      <c r="D1425" t="s">
        <v>5626</v>
      </c>
      <c r="E1425" t="s">
        <v>311</v>
      </c>
      <c r="F1425" t="s">
        <v>7660</v>
      </c>
      <c r="G1425" t="s">
        <v>7661</v>
      </c>
      <c r="H1425" t="s">
        <v>425</v>
      </c>
      <c r="I1425" s="23">
        <v>37.070656</v>
      </c>
      <c r="J1425" s="23">
        <v>-84.616670999999997</v>
      </c>
      <c r="K1425">
        <v>324110</v>
      </c>
      <c r="L1425" t="s">
        <v>1344</v>
      </c>
      <c r="M1425" t="s">
        <v>1345</v>
      </c>
      <c r="O1425" s="49">
        <v>2366.2719999999999</v>
      </c>
      <c r="P1425" s="49">
        <v>735.24599999999998</v>
      </c>
      <c r="Q1425" s="49">
        <v>9923.4699999999993</v>
      </c>
      <c r="R1425" s="49">
        <v>15451.824000000001</v>
      </c>
      <c r="S1425" s="49">
        <v>16176.308000000001</v>
      </c>
      <c r="T1425" s="49">
        <v>15920.191999999999</v>
      </c>
      <c r="U1425" s="49">
        <v>296.45</v>
      </c>
      <c r="V1425" s="49">
        <v>143.80000000000001</v>
      </c>
    </row>
    <row r="1426" spans="1:22" x14ac:dyDescent="0.3">
      <c r="A1426">
        <v>1003416</v>
      </c>
      <c r="B1426" t="s">
        <v>7662</v>
      </c>
      <c r="C1426" t="s">
        <v>7663</v>
      </c>
      <c r="D1426" t="s">
        <v>490</v>
      </c>
      <c r="E1426" t="s">
        <v>351</v>
      </c>
      <c r="F1426" t="s">
        <v>7664</v>
      </c>
      <c r="G1426" t="s">
        <v>7665</v>
      </c>
      <c r="H1426" t="s">
        <v>536</v>
      </c>
      <c r="I1426" s="23">
        <v>38.29007</v>
      </c>
      <c r="J1426" s="23">
        <v>-88.890371000000002</v>
      </c>
      <c r="K1426">
        <v>326211</v>
      </c>
      <c r="L1426" t="s">
        <v>28</v>
      </c>
      <c r="M1426" t="s">
        <v>315</v>
      </c>
      <c r="N1426" s="49">
        <v>74361.22</v>
      </c>
      <c r="O1426" s="49">
        <v>80463.63</v>
      </c>
      <c r="P1426" s="49">
        <v>73564.224000000002</v>
      </c>
      <c r="Q1426" s="49">
        <v>65391.803999999996</v>
      </c>
      <c r="R1426" s="49">
        <v>64579.656000000003</v>
      </c>
      <c r="S1426" s="49">
        <v>66731.248000000007</v>
      </c>
      <c r="T1426" s="49">
        <v>70757.284</v>
      </c>
      <c r="U1426" s="49">
        <v>72617.3</v>
      </c>
      <c r="V1426" s="49">
        <v>62715.77</v>
      </c>
    </row>
    <row r="1427" spans="1:22" x14ac:dyDescent="0.3">
      <c r="A1427">
        <v>1005955</v>
      </c>
      <c r="B1427" t="s">
        <v>7666</v>
      </c>
      <c r="C1427" t="s">
        <v>7667</v>
      </c>
      <c r="D1427" t="s">
        <v>7668</v>
      </c>
      <c r="E1427" t="s">
        <v>323</v>
      </c>
      <c r="F1427" t="s">
        <v>7669</v>
      </c>
      <c r="H1427" t="s">
        <v>1001</v>
      </c>
      <c r="I1427" s="23">
        <v>37.987499999999997</v>
      </c>
      <c r="J1427" s="23">
        <v>-121.84529999999999</v>
      </c>
      <c r="K1427">
        <v>562212</v>
      </c>
      <c r="L1427" t="s">
        <v>51</v>
      </c>
      <c r="M1427" t="s">
        <v>307</v>
      </c>
      <c r="N1427" s="49">
        <v>18676.75</v>
      </c>
      <c r="O1427" s="49">
        <v>19434.5</v>
      </c>
      <c r="P1427" s="49">
        <v>20294.25</v>
      </c>
      <c r="Q1427" s="49">
        <v>16846.25</v>
      </c>
      <c r="R1427" s="49">
        <v>17189</v>
      </c>
      <c r="S1427" s="49">
        <v>21527</v>
      </c>
      <c r="T1427" s="49">
        <v>24617.5</v>
      </c>
      <c r="U1427" s="49">
        <v>41673.75</v>
      </c>
      <c r="V1427" s="49">
        <v>47850</v>
      </c>
    </row>
    <row r="1428" spans="1:22" x14ac:dyDescent="0.3">
      <c r="A1428">
        <v>1004630</v>
      </c>
      <c r="B1428" t="s">
        <v>7670</v>
      </c>
      <c r="C1428" t="s">
        <v>7671</v>
      </c>
      <c r="D1428" t="s">
        <v>1010</v>
      </c>
      <c r="E1428" t="s">
        <v>583</v>
      </c>
      <c r="F1428" t="s">
        <v>1011</v>
      </c>
      <c r="G1428" t="s">
        <v>7672</v>
      </c>
      <c r="H1428" t="s">
        <v>1013</v>
      </c>
      <c r="I1428" s="23">
        <v>30.108460000000001</v>
      </c>
      <c r="J1428" s="23">
        <v>-90.896770000000004</v>
      </c>
      <c r="K1428">
        <v>324110</v>
      </c>
      <c r="L1428" t="s">
        <v>1344</v>
      </c>
      <c r="M1428" t="s">
        <v>1345</v>
      </c>
      <c r="N1428" s="49">
        <v>2301470.7740000002</v>
      </c>
      <c r="O1428" s="49">
        <v>2165013.3259999999</v>
      </c>
      <c r="P1428" s="49">
        <v>2370044.3560000001</v>
      </c>
      <c r="Q1428" s="49">
        <v>2371144.89</v>
      </c>
      <c r="R1428" s="49">
        <v>2271203.39</v>
      </c>
      <c r="S1428" s="49">
        <v>2089138.362</v>
      </c>
      <c r="T1428" s="49">
        <v>1985610.716</v>
      </c>
      <c r="U1428" s="49">
        <v>2044250.2139999999</v>
      </c>
      <c r="V1428" s="49">
        <v>2362407.4819999998</v>
      </c>
    </row>
    <row r="1429" spans="1:22" x14ac:dyDescent="0.3">
      <c r="A1429">
        <v>1004220</v>
      </c>
      <c r="B1429" t="s">
        <v>7673</v>
      </c>
      <c r="C1429" t="s">
        <v>7674</v>
      </c>
      <c r="D1429" t="s">
        <v>7675</v>
      </c>
      <c r="E1429" t="s">
        <v>663</v>
      </c>
      <c r="F1429" t="s">
        <v>7676</v>
      </c>
      <c r="G1429" t="s">
        <v>7677</v>
      </c>
      <c r="H1429" t="s">
        <v>666</v>
      </c>
      <c r="I1429" s="23">
        <v>41.027929999999998</v>
      </c>
      <c r="J1429" s="23">
        <v>-83.659369999999996</v>
      </c>
      <c r="K1429">
        <v>326211</v>
      </c>
      <c r="L1429" t="s">
        <v>28</v>
      </c>
      <c r="M1429" t="s">
        <v>315</v>
      </c>
      <c r="N1429" s="49">
        <v>48183.067999999999</v>
      </c>
      <c r="O1429" s="49">
        <v>30512.635999999999</v>
      </c>
      <c r="P1429" s="49">
        <v>25322.903999999999</v>
      </c>
      <c r="Q1429" s="49">
        <v>28580.991999999998</v>
      </c>
      <c r="R1429" s="49">
        <v>28317.044000000002</v>
      </c>
      <c r="S1429" s="49">
        <v>27060.648000000001</v>
      </c>
      <c r="T1429" s="49">
        <v>24993</v>
      </c>
      <c r="U1429" s="49">
        <v>25467</v>
      </c>
      <c r="V1429" s="49">
        <v>27173</v>
      </c>
    </row>
    <row r="1430" spans="1:22" x14ac:dyDescent="0.3">
      <c r="A1430">
        <v>1002997</v>
      </c>
      <c r="B1430" t="s">
        <v>7678</v>
      </c>
      <c r="C1430" t="s">
        <v>7679</v>
      </c>
      <c r="D1430" t="s">
        <v>7680</v>
      </c>
      <c r="E1430" t="s">
        <v>422</v>
      </c>
      <c r="F1430" t="s">
        <v>7681</v>
      </c>
      <c r="G1430" t="s">
        <v>7682</v>
      </c>
      <c r="H1430" t="s">
        <v>7683</v>
      </c>
      <c r="I1430" s="23">
        <v>33.423166999999999</v>
      </c>
      <c r="J1430" s="23">
        <v>-94.003777999999997</v>
      </c>
      <c r="K1430">
        <v>326211</v>
      </c>
      <c r="L1430" t="s">
        <v>28</v>
      </c>
      <c r="M1430" t="s">
        <v>315</v>
      </c>
      <c r="N1430" s="49">
        <v>37822.408000000003</v>
      </c>
      <c r="O1430" s="49">
        <v>35270.968000000001</v>
      </c>
      <c r="P1430" s="49">
        <v>34335.519999999997</v>
      </c>
      <c r="Q1430" s="49">
        <v>35771.61</v>
      </c>
      <c r="R1430" s="49">
        <v>36394.512000000002</v>
      </c>
      <c r="S1430" s="49">
        <v>35320.667999999998</v>
      </c>
      <c r="T1430" s="49">
        <v>32215</v>
      </c>
      <c r="U1430" s="49">
        <v>34308</v>
      </c>
      <c r="V1430" s="49">
        <v>31472</v>
      </c>
    </row>
    <row r="1431" spans="1:22" x14ac:dyDescent="0.3">
      <c r="A1431">
        <v>1003706</v>
      </c>
      <c r="B1431" t="s">
        <v>7684</v>
      </c>
      <c r="C1431" t="s">
        <v>7685</v>
      </c>
      <c r="D1431" t="s">
        <v>7686</v>
      </c>
      <c r="E1431" t="s">
        <v>1781</v>
      </c>
      <c r="F1431" t="s">
        <v>7687</v>
      </c>
      <c r="G1431" t="s">
        <v>7688</v>
      </c>
      <c r="H1431" t="s">
        <v>7689</v>
      </c>
      <c r="I1431" s="23">
        <v>34.232236</v>
      </c>
      <c r="J1431" s="23">
        <v>-88.710560999999998</v>
      </c>
      <c r="K1431">
        <v>326211</v>
      </c>
      <c r="L1431" t="s">
        <v>28</v>
      </c>
      <c r="M1431" t="s">
        <v>315</v>
      </c>
      <c r="N1431" s="49">
        <v>28061.144</v>
      </c>
      <c r="O1431" s="49">
        <v>28757.092000000001</v>
      </c>
      <c r="P1431" s="49">
        <v>29215.84</v>
      </c>
      <c r="Q1431" s="49">
        <v>30721.684000000001</v>
      </c>
      <c r="R1431" s="49">
        <v>31314.331999999999</v>
      </c>
      <c r="S1431" s="49">
        <v>29618.687999999998</v>
      </c>
      <c r="T1431" s="49">
        <v>28079</v>
      </c>
      <c r="U1431" s="49">
        <v>29783</v>
      </c>
      <c r="V1431" s="49">
        <v>29240</v>
      </c>
    </row>
    <row r="1432" spans="1:22" x14ac:dyDescent="0.3">
      <c r="A1432">
        <v>1012115</v>
      </c>
      <c r="B1432"/>
      <c r="C1432" t="s">
        <v>7690</v>
      </c>
      <c r="D1432" t="s">
        <v>7691</v>
      </c>
      <c r="E1432" t="s">
        <v>447</v>
      </c>
      <c r="F1432" t="s">
        <v>7692</v>
      </c>
      <c r="G1432" t="s">
        <v>7693</v>
      </c>
      <c r="I1432" s="23">
        <v>41.2308539</v>
      </c>
      <c r="J1432" s="23">
        <v>-77.263503799999995</v>
      </c>
      <c r="K1432">
        <v>211111</v>
      </c>
      <c r="L1432" t="s">
        <v>28</v>
      </c>
      <c r="M1432" t="s">
        <v>102</v>
      </c>
      <c r="R1432" s="49">
        <v>28908.691999999999</v>
      </c>
    </row>
    <row r="1433" spans="1:22" x14ac:dyDescent="0.3">
      <c r="A1433">
        <v>1007963</v>
      </c>
      <c r="B1433" t="s">
        <v>7694</v>
      </c>
      <c r="C1433" t="s">
        <v>7695</v>
      </c>
      <c r="D1433" t="s">
        <v>7696</v>
      </c>
      <c r="E1433" t="s">
        <v>1902</v>
      </c>
      <c r="F1433" t="s">
        <v>7697</v>
      </c>
      <c r="G1433" t="s">
        <v>7698</v>
      </c>
      <c r="H1433" t="s">
        <v>7699</v>
      </c>
      <c r="I1433" s="23">
        <v>32.649535</v>
      </c>
      <c r="J1433" s="23">
        <v>-114.039174</v>
      </c>
      <c r="K1433">
        <v>562212</v>
      </c>
      <c r="L1433" t="s">
        <v>51</v>
      </c>
      <c r="M1433" t="s">
        <v>307</v>
      </c>
      <c r="N1433" s="49">
        <v>116563</v>
      </c>
      <c r="O1433" s="49">
        <v>111401.75</v>
      </c>
      <c r="P1433" s="49">
        <v>107177.5</v>
      </c>
      <c r="Q1433" s="49">
        <v>122299</v>
      </c>
      <c r="R1433" s="49">
        <v>119308.25</v>
      </c>
      <c r="S1433" s="49">
        <v>116239</v>
      </c>
      <c r="T1433" s="49">
        <v>112037.5</v>
      </c>
      <c r="U1433" s="49">
        <v>109933.51715</v>
      </c>
      <c r="V1433" s="49">
        <v>111634.3934</v>
      </c>
    </row>
    <row r="1434" spans="1:22" x14ac:dyDescent="0.3">
      <c r="A1434">
        <v>1004974</v>
      </c>
      <c r="B1434" t="s">
        <v>7700</v>
      </c>
      <c r="C1434" t="s">
        <v>7701</v>
      </c>
      <c r="D1434" t="s">
        <v>7702</v>
      </c>
      <c r="E1434" t="s">
        <v>1370</v>
      </c>
      <c r="F1434" t="s">
        <v>1376</v>
      </c>
      <c r="H1434" t="s">
        <v>1378</v>
      </c>
      <c r="I1434" s="23">
        <v>61.083039999999997</v>
      </c>
      <c r="J1434" s="23">
        <v>-146.30223000000001</v>
      </c>
      <c r="K1434">
        <v>221112</v>
      </c>
      <c r="L1434" t="s">
        <v>28</v>
      </c>
      <c r="M1434" t="s">
        <v>336</v>
      </c>
      <c r="N1434" s="49">
        <v>16764.306</v>
      </c>
      <c r="O1434" s="49">
        <v>16006.018</v>
      </c>
      <c r="P1434" s="49">
        <v>20272.194</v>
      </c>
      <c r="Q1434" s="49">
        <v>16636.558000000001</v>
      </c>
      <c r="R1434" s="49">
        <v>19623.955999999998</v>
      </c>
      <c r="S1434" s="49">
        <v>19371.509999999998</v>
      </c>
      <c r="T1434" s="49">
        <v>15646.273999999999</v>
      </c>
      <c r="U1434" s="49">
        <v>26760.13</v>
      </c>
      <c r="V1434" s="49">
        <v>15952.72</v>
      </c>
    </row>
    <row r="1435" spans="1:22" x14ac:dyDescent="0.3">
      <c r="A1435">
        <v>1002138</v>
      </c>
      <c r="B1435" t="s">
        <v>7703</v>
      </c>
      <c r="C1435" t="s">
        <v>7704</v>
      </c>
      <c r="D1435" t="s">
        <v>7705</v>
      </c>
      <c r="E1435" t="s">
        <v>569</v>
      </c>
      <c r="F1435" t="s">
        <v>7706</v>
      </c>
      <c r="G1435" t="s">
        <v>7707</v>
      </c>
      <c r="H1435" t="s">
        <v>774</v>
      </c>
      <c r="I1435" s="23">
        <v>42.733339000000001</v>
      </c>
      <c r="J1435" s="23">
        <v>-93.910901999999993</v>
      </c>
      <c r="K1435">
        <v>325193</v>
      </c>
      <c r="L1435" t="s">
        <v>28</v>
      </c>
      <c r="M1435" t="s">
        <v>315</v>
      </c>
      <c r="N1435" s="49">
        <v>81557.491999999998</v>
      </c>
      <c r="O1435" s="49">
        <v>88561.115999999995</v>
      </c>
      <c r="P1435" s="49">
        <v>95669.64</v>
      </c>
      <c r="Q1435" s="49">
        <v>94580.843999999997</v>
      </c>
      <c r="R1435" s="49">
        <v>87435.42</v>
      </c>
      <c r="S1435" s="49">
        <v>94415.444000000003</v>
      </c>
      <c r="T1435" s="49">
        <v>139158.40599999999</v>
      </c>
      <c r="U1435" s="49">
        <v>175514.32199999999</v>
      </c>
      <c r="V1435" s="49">
        <v>174044.92</v>
      </c>
    </row>
    <row r="1436" spans="1:22" x14ac:dyDescent="0.3">
      <c r="A1436">
        <v>1002950</v>
      </c>
      <c r="B1436" t="s">
        <v>7708</v>
      </c>
      <c r="C1436" t="s">
        <v>7709</v>
      </c>
      <c r="D1436" t="s">
        <v>7710</v>
      </c>
      <c r="E1436" t="s">
        <v>380</v>
      </c>
      <c r="F1436" t="s">
        <v>7711</v>
      </c>
      <c r="G1436" t="s">
        <v>7712</v>
      </c>
      <c r="H1436" t="s">
        <v>7713</v>
      </c>
      <c r="I1436" s="23">
        <v>43.763198000000003</v>
      </c>
      <c r="J1436" s="23">
        <v>-94.151225999999994</v>
      </c>
      <c r="K1436">
        <v>325193</v>
      </c>
      <c r="L1436" t="s">
        <v>599</v>
      </c>
      <c r="M1436" t="s">
        <v>600</v>
      </c>
      <c r="N1436" s="49">
        <v>41930.892</v>
      </c>
      <c r="O1436" s="49">
        <v>68945.539999999994</v>
      </c>
      <c r="P1436" s="49">
        <v>67784.144</v>
      </c>
      <c r="Q1436" s="49">
        <v>67584.195999999996</v>
      </c>
      <c r="R1436" s="49">
        <v>67400.096000000005</v>
      </c>
      <c r="S1436" s="49">
        <v>72119.728000000003</v>
      </c>
      <c r="T1436" s="49">
        <v>63918.96</v>
      </c>
      <c r="U1436" s="49">
        <v>62342.275999999998</v>
      </c>
      <c r="V1436" s="49">
        <v>47514.775999999998</v>
      </c>
    </row>
    <row r="1437" spans="1:22" x14ac:dyDescent="0.3">
      <c r="A1437">
        <v>1002462</v>
      </c>
      <c r="B1437" t="s">
        <v>7714</v>
      </c>
      <c r="C1437" t="s">
        <v>7715</v>
      </c>
      <c r="D1437" t="s">
        <v>7716</v>
      </c>
      <c r="E1437" t="s">
        <v>331</v>
      </c>
      <c r="F1437" t="s">
        <v>7717</v>
      </c>
      <c r="G1437" t="s">
        <v>7718</v>
      </c>
      <c r="H1437" t="s">
        <v>7719</v>
      </c>
      <c r="I1437" s="23">
        <v>42.110550000000003</v>
      </c>
      <c r="J1437" s="23">
        <v>-77.155799999999999</v>
      </c>
      <c r="K1437">
        <v>327999</v>
      </c>
      <c r="L1437" t="s">
        <v>28</v>
      </c>
      <c r="M1437" t="s">
        <v>376</v>
      </c>
      <c r="N1437" s="49">
        <v>110932.33199999999</v>
      </c>
      <c r="O1437" s="49">
        <v>110597.18399999999</v>
      </c>
      <c r="P1437" s="49">
        <v>89802.611999999994</v>
      </c>
      <c r="Q1437" s="49">
        <v>85093.28</v>
      </c>
      <c r="R1437" s="49">
        <v>105523.952</v>
      </c>
      <c r="S1437" s="49">
        <v>85094.080000000002</v>
      </c>
      <c r="T1437" s="49">
        <v>63708.46</v>
      </c>
      <c r="U1437" s="49">
        <v>73260.623999999996</v>
      </c>
      <c r="V1437" s="49">
        <v>96699.936000000002</v>
      </c>
    </row>
    <row r="1438" spans="1:22" x14ac:dyDescent="0.3">
      <c r="A1438">
        <v>1006643</v>
      </c>
      <c r="B1438" t="s">
        <v>7720</v>
      </c>
      <c r="C1438" t="s">
        <v>7721</v>
      </c>
      <c r="D1438" t="s">
        <v>7722</v>
      </c>
      <c r="E1438" t="s">
        <v>793</v>
      </c>
      <c r="F1438" t="s">
        <v>7723</v>
      </c>
      <c r="G1438" t="s">
        <v>7724</v>
      </c>
      <c r="H1438" t="s">
        <v>1952</v>
      </c>
      <c r="I1438" s="23">
        <v>37.172980000000003</v>
      </c>
      <c r="J1438" s="23">
        <v>-80.420479999999998</v>
      </c>
      <c r="K1438">
        <v>327999</v>
      </c>
      <c r="L1438" t="s">
        <v>28</v>
      </c>
      <c r="M1438" t="s">
        <v>376</v>
      </c>
      <c r="N1438" s="49">
        <v>29267.84</v>
      </c>
      <c r="O1438" s="49">
        <v>31765.88</v>
      </c>
      <c r="P1438" s="49">
        <v>30151.135999999999</v>
      </c>
      <c r="Q1438" s="49">
        <v>29692.387999999999</v>
      </c>
      <c r="R1438" s="49">
        <v>29193.74</v>
      </c>
      <c r="S1438" s="49">
        <v>27048.848000000002</v>
      </c>
      <c r="T1438" s="49">
        <v>29269.03</v>
      </c>
      <c r="U1438" s="49">
        <v>28986.25</v>
      </c>
      <c r="V1438" s="49">
        <v>29751.279999999999</v>
      </c>
    </row>
    <row r="1439" spans="1:22" x14ac:dyDescent="0.3">
      <c r="A1439">
        <v>1000369</v>
      </c>
      <c r="B1439" t="s">
        <v>7725</v>
      </c>
      <c r="C1439" t="s">
        <v>7726</v>
      </c>
      <c r="D1439" t="s">
        <v>7727</v>
      </c>
      <c r="E1439" t="s">
        <v>323</v>
      </c>
      <c r="F1439" t="s">
        <v>2798</v>
      </c>
      <c r="G1439" t="s">
        <v>7728</v>
      </c>
      <c r="H1439" t="s">
        <v>2800</v>
      </c>
      <c r="I1439" s="23">
        <v>33.867400000000004</v>
      </c>
      <c r="J1439" s="23">
        <v>-117.5395</v>
      </c>
      <c r="K1439">
        <v>562212</v>
      </c>
      <c r="L1439" t="s">
        <v>51</v>
      </c>
      <c r="M1439" t="s">
        <v>307</v>
      </c>
      <c r="S1439" s="49">
        <v>1197.5</v>
      </c>
      <c r="T1439" s="49">
        <v>2057.25</v>
      </c>
      <c r="U1439" s="49">
        <v>2566.75</v>
      </c>
      <c r="V1439" s="49">
        <v>2236.5</v>
      </c>
    </row>
    <row r="1440" spans="1:22" x14ac:dyDescent="0.3">
      <c r="A1440">
        <v>1003175</v>
      </c>
      <c r="B1440" t="s">
        <v>3781</v>
      </c>
      <c r="C1440" t="s">
        <v>7729</v>
      </c>
      <c r="D1440" t="s">
        <v>2870</v>
      </c>
      <c r="E1440" t="s">
        <v>323</v>
      </c>
      <c r="F1440" t="s">
        <v>2871</v>
      </c>
      <c r="G1440" t="s">
        <v>7730</v>
      </c>
      <c r="H1440" t="s">
        <v>2179</v>
      </c>
      <c r="I1440" s="23">
        <v>35.44735</v>
      </c>
      <c r="J1440" s="23">
        <v>-119.08651999999999</v>
      </c>
      <c r="K1440">
        <v>221112</v>
      </c>
      <c r="L1440" t="s">
        <v>28</v>
      </c>
      <c r="M1440" t="s">
        <v>336</v>
      </c>
      <c r="O1440" s="49">
        <v>0</v>
      </c>
      <c r="P1440" s="49">
        <v>49239.464</v>
      </c>
      <c r="Q1440" s="49">
        <v>68229.644</v>
      </c>
      <c r="R1440" s="49">
        <v>66790.648000000001</v>
      </c>
      <c r="S1440" s="49">
        <v>62147.915999999997</v>
      </c>
      <c r="T1440" s="49">
        <v>67038.047999999995</v>
      </c>
      <c r="U1440" s="49">
        <v>70133.335999999996</v>
      </c>
      <c r="V1440" s="49">
        <v>64327.307999999997</v>
      </c>
    </row>
    <row r="1441" spans="1:22" x14ac:dyDescent="0.3">
      <c r="A1441">
        <v>1004224</v>
      </c>
      <c r="B1441" t="s">
        <v>7731</v>
      </c>
      <c r="C1441" t="s">
        <v>7732</v>
      </c>
      <c r="D1441" t="s">
        <v>7733</v>
      </c>
      <c r="E1441" t="s">
        <v>339</v>
      </c>
      <c r="F1441" t="s">
        <v>7734</v>
      </c>
      <c r="G1441" t="s">
        <v>7735</v>
      </c>
      <c r="H1441" t="s">
        <v>6115</v>
      </c>
      <c r="I1441" s="23">
        <v>32.258795999999997</v>
      </c>
      <c r="J1441" s="23">
        <v>-107.02791499999999</v>
      </c>
      <c r="K1441">
        <v>562212</v>
      </c>
      <c r="L1441" t="s">
        <v>51</v>
      </c>
      <c r="M1441" t="s">
        <v>307</v>
      </c>
      <c r="N1441" s="49">
        <v>74188.25</v>
      </c>
      <c r="O1441" s="49">
        <v>69935.5</v>
      </c>
      <c r="P1441" s="49">
        <v>66237</v>
      </c>
      <c r="Q1441" s="49">
        <v>62239.5</v>
      </c>
      <c r="R1441" s="49">
        <v>58980</v>
      </c>
      <c r="S1441" s="49">
        <v>56006.5</v>
      </c>
      <c r="T1441" s="49">
        <v>52982.75</v>
      </c>
      <c r="U1441" s="49">
        <v>50112.5</v>
      </c>
      <c r="V1441" s="49">
        <v>46941</v>
      </c>
    </row>
    <row r="1442" spans="1:22" x14ac:dyDescent="0.3">
      <c r="A1442">
        <v>1003036</v>
      </c>
      <c r="B1442" t="s">
        <v>7736</v>
      </c>
      <c r="C1442" t="s">
        <v>7737</v>
      </c>
      <c r="D1442" t="s">
        <v>7738</v>
      </c>
      <c r="E1442" t="s">
        <v>331</v>
      </c>
      <c r="F1442" t="s">
        <v>7739</v>
      </c>
      <c r="H1442" t="s">
        <v>7740</v>
      </c>
      <c r="I1442" s="23">
        <v>42.629789000000002</v>
      </c>
      <c r="J1442" s="23">
        <v>-76.071314999999998</v>
      </c>
      <c r="K1442">
        <v>562212</v>
      </c>
      <c r="L1442" t="s">
        <v>355</v>
      </c>
      <c r="M1442" t="s">
        <v>307</v>
      </c>
      <c r="N1442" s="49">
        <v>30748.15</v>
      </c>
      <c r="O1442" s="49">
        <v>30444.55</v>
      </c>
      <c r="P1442" s="49">
        <v>30633.8</v>
      </c>
      <c r="Q1442" s="49">
        <v>30890.799999999999</v>
      </c>
      <c r="R1442" s="49">
        <v>37137.1</v>
      </c>
      <c r="S1442" s="49">
        <v>37378.300000000003</v>
      </c>
      <c r="T1442" s="49">
        <v>37482.699999999997</v>
      </c>
      <c r="U1442" s="49">
        <v>37647.65</v>
      </c>
      <c r="V1442" s="49">
        <v>37827.199999999997</v>
      </c>
    </row>
    <row r="1443" spans="1:22" x14ac:dyDescent="0.3">
      <c r="A1443">
        <v>1005885</v>
      </c>
      <c r="B1443" t="s">
        <v>7741</v>
      </c>
      <c r="C1443" t="s">
        <v>7742</v>
      </c>
      <c r="D1443" t="s">
        <v>4158</v>
      </c>
      <c r="E1443" t="s">
        <v>303</v>
      </c>
      <c r="F1443" t="s">
        <v>7743</v>
      </c>
      <c r="G1443" t="s">
        <v>7744</v>
      </c>
      <c r="H1443" t="s">
        <v>7745</v>
      </c>
      <c r="I1443" s="23">
        <v>32.446399999999997</v>
      </c>
      <c r="J1443" s="23">
        <v>-97.635199999999998</v>
      </c>
      <c r="K1443">
        <v>211112</v>
      </c>
      <c r="L1443" t="s">
        <v>368</v>
      </c>
      <c r="M1443" t="s">
        <v>102</v>
      </c>
      <c r="R1443" s="49">
        <v>65941.456000000006</v>
      </c>
      <c r="S1443" s="49">
        <v>98955.131999999998</v>
      </c>
      <c r="T1443" s="49">
        <v>112680.658</v>
      </c>
      <c r="U1443" s="49">
        <v>99533.165999999997</v>
      </c>
      <c r="V1443" s="49">
        <v>81796.657999999996</v>
      </c>
    </row>
    <row r="1444" spans="1:22" x14ac:dyDescent="0.3">
      <c r="A1444">
        <v>1007579</v>
      </c>
      <c r="B1444" t="s">
        <v>7746</v>
      </c>
      <c r="C1444" t="s">
        <v>7747</v>
      </c>
      <c r="D1444" t="s">
        <v>1083</v>
      </c>
      <c r="E1444" t="s">
        <v>663</v>
      </c>
      <c r="F1444" t="s">
        <v>1084</v>
      </c>
      <c r="G1444" t="s">
        <v>7748</v>
      </c>
      <c r="H1444" t="s">
        <v>1086</v>
      </c>
      <c r="I1444" s="23">
        <v>40.222999999999999</v>
      </c>
      <c r="J1444" s="23">
        <v>-81.825999999999993</v>
      </c>
      <c r="K1444">
        <v>562212</v>
      </c>
      <c r="L1444" t="s">
        <v>51</v>
      </c>
      <c r="M1444" t="s">
        <v>307</v>
      </c>
      <c r="N1444" s="49">
        <v>20312.25</v>
      </c>
      <c r="O1444" s="49">
        <v>21503.75</v>
      </c>
      <c r="P1444" s="49">
        <v>22764.75</v>
      </c>
      <c r="Q1444" s="49">
        <v>24094.75</v>
      </c>
      <c r="R1444" s="49">
        <v>21178.25</v>
      </c>
      <c r="S1444" s="49">
        <v>26919.25</v>
      </c>
      <c r="T1444" s="49">
        <v>27169.5</v>
      </c>
      <c r="U1444" s="49">
        <v>32818.830275</v>
      </c>
      <c r="V1444" s="49">
        <v>42656.616775000002</v>
      </c>
    </row>
    <row r="1445" spans="1:22" x14ac:dyDescent="0.3">
      <c r="A1445">
        <v>1003216</v>
      </c>
      <c r="B1445" t="s">
        <v>7749</v>
      </c>
      <c r="C1445" t="s">
        <v>7750</v>
      </c>
      <c r="D1445" t="s">
        <v>7751</v>
      </c>
      <c r="E1445" t="s">
        <v>351</v>
      </c>
      <c r="F1445" t="s">
        <v>7752</v>
      </c>
      <c r="G1445" t="s">
        <v>7753</v>
      </c>
      <c r="H1445" t="s">
        <v>705</v>
      </c>
      <c r="I1445" s="23">
        <v>38.263429000000002</v>
      </c>
      <c r="J1445" s="23">
        <v>-89.783417999999998</v>
      </c>
      <c r="K1445">
        <v>562212</v>
      </c>
      <c r="L1445" t="s">
        <v>355</v>
      </c>
      <c r="M1445" t="s">
        <v>307</v>
      </c>
      <c r="N1445" s="49">
        <v>51104.9</v>
      </c>
      <c r="O1445" s="49">
        <v>52590.65</v>
      </c>
      <c r="P1445" s="49">
        <v>46634.9</v>
      </c>
      <c r="Q1445" s="49">
        <v>49865.9</v>
      </c>
      <c r="R1445" s="49">
        <v>68241.649999999994</v>
      </c>
      <c r="S1445" s="49">
        <v>65286.9</v>
      </c>
      <c r="T1445" s="49">
        <v>57653.942000000003</v>
      </c>
      <c r="U1445" s="49">
        <v>48111.181694999999</v>
      </c>
      <c r="V1445" s="49">
        <v>57436.59</v>
      </c>
    </row>
    <row r="1446" spans="1:22" x14ac:dyDescent="0.3">
      <c r="A1446">
        <v>1004346</v>
      </c>
      <c r="B1446" t="s">
        <v>7754</v>
      </c>
      <c r="C1446" t="s">
        <v>7755</v>
      </c>
      <c r="D1446" t="s">
        <v>1188</v>
      </c>
      <c r="E1446" t="s">
        <v>954</v>
      </c>
      <c r="F1446" t="s">
        <v>1189</v>
      </c>
      <c r="G1446" t="s">
        <v>7756</v>
      </c>
      <c r="H1446" t="s">
        <v>1191</v>
      </c>
      <c r="I1446" s="23">
        <v>33.470309999999998</v>
      </c>
      <c r="J1446" s="23">
        <v>-80.883799999999994</v>
      </c>
      <c r="K1446">
        <v>221330</v>
      </c>
      <c r="L1446" t="s">
        <v>28</v>
      </c>
      <c r="M1446" t="s">
        <v>336</v>
      </c>
      <c r="S1446" s="49">
        <v>816.65599999999995</v>
      </c>
      <c r="T1446" s="49">
        <v>1326.32</v>
      </c>
      <c r="U1446" s="49">
        <v>1381.2439999999999</v>
      </c>
      <c r="V1446" s="49">
        <v>61297.428</v>
      </c>
    </row>
    <row r="1447" spans="1:22" x14ac:dyDescent="0.3">
      <c r="A1447">
        <v>1005899</v>
      </c>
      <c r="B1447" t="s">
        <v>7757</v>
      </c>
      <c r="C1447" t="s">
        <v>7758</v>
      </c>
      <c r="D1447" t="s">
        <v>7759</v>
      </c>
      <c r="E1447" t="s">
        <v>491</v>
      </c>
      <c r="F1447" t="s">
        <v>492</v>
      </c>
      <c r="G1447" t="s">
        <v>7760</v>
      </c>
      <c r="H1447" t="s">
        <v>7761</v>
      </c>
      <c r="I1447" s="23">
        <v>37.925417000000003</v>
      </c>
      <c r="J1447" s="23">
        <v>-87.904972000000001</v>
      </c>
      <c r="K1447">
        <v>324110</v>
      </c>
      <c r="L1447" t="s">
        <v>1344</v>
      </c>
      <c r="M1447" t="s">
        <v>1345</v>
      </c>
      <c r="N1447" s="49">
        <v>206577.10200000001</v>
      </c>
      <c r="O1447" s="49">
        <v>206256.11799999999</v>
      </c>
      <c r="P1447" s="49">
        <v>187008.51199999999</v>
      </c>
      <c r="Q1447" s="49">
        <v>221150.514</v>
      </c>
      <c r="R1447" s="49">
        <v>206634.87</v>
      </c>
      <c r="S1447" s="49">
        <v>203282.77</v>
      </c>
      <c r="T1447" s="49">
        <v>207040.94399999999</v>
      </c>
      <c r="U1447" s="49">
        <v>183181.41399999999</v>
      </c>
      <c r="V1447" s="49">
        <v>207253.83600000001</v>
      </c>
    </row>
    <row r="1448" spans="1:22" x14ac:dyDescent="0.3">
      <c r="A1448">
        <v>1007992</v>
      </c>
      <c r="B1448" t="s">
        <v>7762</v>
      </c>
      <c r="C1448" t="s">
        <v>7763</v>
      </c>
      <c r="D1448" t="s">
        <v>7764</v>
      </c>
      <c r="E1448" t="s">
        <v>351</v>
      </c>
      <c r="F1448" t="s">
        <v>7765</v>
      </c>
      <c r="G1448" t="s">
        <v>7766</v>
      </c>
      <c r="H1448" t="s">
        <v>522</v>
      </c>
      <c r="I1448" s="23">
        <v>42.321899000000002</v>
      </c>
      <c r="J1448" s="23">
        <v>-88.024901999999997</v>
      </c>
      <c r="K1448">
        <v>562212</v>
      </c>
      <c r="L1448" t="s">
        <v>355</v>
      </c>
      <c r="M1448" t="s">
        <v>307</v>
      </c>
      <c r="N1448" s="49">
        <v>71828.395999999993</v>
      </c>
      <c r="O1448" s="49">
        <v>75391.145999999993</v>
      </c>
      <c r="P1448" s="49">
        <v>75093.395999999993</v>
      </c>
      <c r="Q1448" s="49">
        <v>85551.895999999993</v>
      </c>
      <c r="R1448" s="49">
        <v>110197.14599999999</v>
      </c>
      <c r="S1448" s="49">
        <v>122435.64599999999</v>
      </c>
      <c r="T1448" s="49">
        <v>120599.546</v>
      </c>
      <c r="U1448" s="49">
        <v>127606.04262399999</v>
      </c>
      <c r="V1448" s="49">
        <v>118627.27499999999</v>
      </c>
    </row>
    <row r="1449" spans="1:22" x14ac:dyDescent="0.3">
      <c r="A1449">
        <v>1007975</v>
      </c>
      <c r="B1449" t="s">
        <v>7767</v>
      </c>
      <c r="C1449" t="s">
        <v>7768</v>
      </c>
      <c r="D1449" t="s">
        <v>7769</v>
      </c>
      <c r="E1449" t="s">
        <v>447</v>
      </c>
      <c r="F1449" t="s">
        <v>7770</v>
      </c>
      <c r="G1449" t="s">
        <v>7771</v>
      </c>
      <c r="H1449" t="s">
        <v>7263</v>
      </c>
      <c r="I1449" s="23">
        <v>41.390470000000001</v>
      </c>
      <c r="J1449" s="23">
        <v>-79.285120000000006</v>
      </c>
      <c r="K1449">
        <v>562212</v>
      </c>
      <c r="L1449" t="s">
        <v>355</v>
      </c>
      <c r="M1449" t="s">
        <v>307</v>
      </c>
      <c r="N1449" s="49">
        <v>9369.9</v>
      </c>
      <c r="O1449" s="49">
        <v>6626.55</v>
      </c>
      <c r="P1449" s="49">
        <v>6565.95</v>
      </c>
      <c r="Q1449" s="49">
        <v>4918.25</v>
      </c>
      <c r="T1449" s="49">
        <v>11768.6</v>
      </c>
      <c r="U1449" s="49">
        <v>20329.511999999999</v>
      </c>
      <c r="V1449" s="49">
        <v>11858.9</v>
      </c>
    </row>
    <row r="1450" spans="1:22" x14ac:dyDescent="0.3">
      <c r="A1450">
        <v>1002555</v>
      </c>
      <c r="B1450" t="s">
        <v>7772</v>
      </c>
      <c r="C1450" t="s">
        <v>7773</v>
      </c>
      <c r="D1450" t="s">
        <v>7774</v>
      </c>
      <c r="E1450" t="s">
        <v>663</v>
      </c>
      <c r="F1450" t="s">
        <v>7775</v>
      </c>
      <c r="G1450" t="s">
        <v>7776</v>
      </c>
      <c r="H1450" t="s">
        <v>7777</v>
      </c>
      <c r="I1450" s="23">
        <v>40.910699999999999</v>
      </c>
      <c r="J1450" s="23">
        <v>-83.328800000000001</v>
      </c>
      <c r="K1450">
        <v>562212</v>
      </c>
      <c r="L1450" t="s">
        <v>355</v>
      </c>
      <c r="M1450" t="s">
        <v>307</v>
      </c>
      <c r="N1450" s="49">
        <v>20310</v>
      </c>
      <c r="O1450" s="49">
        <v>19018.599999999999</v>
      </c>
      <c r="P1450" s="49">
        <v>24490.95</v>
      </c>
      <c r="Q1450" s="49">
        <v>27772.05</v>
      </c>
      <c r="R1450" s="49">
        <v>25232.400000000001</v>
      </c>
      <c r="S1450" s="49">
        <v>25040.55</v>
      </c>
      <c r="T1450" s="49">
        <v>35445.4</v>
      </c>
      <c r="U1450" s="49">
        <v>43585.4</v>
      </c>
      <c r="V1450" s="49">
        <v>43662.5</v>
      </c>
    </row>
    <row r="1451" spans="1:22" x14ac:dyDescent="0.3">
      <c r="A1451">
        <v>1007024</v>
      </c>
      <c r="B1451" t="s">
        <v>7778</v>
      </c>
      <c r="C1451" t="s">
        <v>7779</v>
      </c>
      <c r="D1451" t="s">
        <v>7780</v>
      </c>
      <c r="E1451" t="s">
        <v>491</v>
      </c>
      <c r="F1451" t="s">
        <v>7781</v>
      </c>
      <c r="G1451" t="s">
        <v>7782</v>
      </c>
      <c r="H1451" t="s">
        <v>3628</v>
      </c>
      <c r="I1451" s="23">
        <v>41.166961999999998</v>
      </c>
      <c r="J1451" s="23">
        <v>-86.232500000000002</v>
      </c>
      <c r="K1451">
        <v>562212</v>
      </c>
      <c r="L1451" t="s">
        <v>355</v>
      </c>
      <c r="M1451" t="s">
        <v>307</v>
      </c>
      <c r="N1451" s="49">
        <v>67580.847999999998</v>
      </c>
      <c r="O1451" s="49">
        <v>65863.399999999994</v>
      </c>
      <c r="P1451" s="49">
        <v>66306.3</v>
      </c>
      <c r="Q1451" s="49">
        <v>63967.15</v>
      </c>
      <c r="R1451" s="49">
        <v>76835.998000000007</v>
      </c>
      <c r="S1451" s="49">
        <v>92291.898000000001</v>
      </c>
      <c r="T1451" s="49">
        <v>113747.898</v>
      </c>
      <c r="U1451" s="49">
        <v>152751.698</v>
      </c>
      <c r="V1451" s="49">
        <v>112013.398</v>
      </c>
    </row>
    <row r="1452" spans="1:22" x14ac:dyDescent="0.3">
      <c r="A1452">
        <v>1008003</v>
      </c>
      <c r="B1452" t="s">
        <v>7783</v>
      </c>
      <c r="C1452" t="s">
        <v>7784</v>
      </c>
      <c r="D1452" t="s">
        <v>7785</v>
      </c>
      <c r="E1452" t="s">
        <v>663</v>
      </c>
      <c r="F1452" t="s">
        <v>7786</v>
      </c>
      <c r="G1452" t="s">
        <v>7787</v>
      </c>
      <c r="H1452" t="s">
        <v>5051</v>
      </c>
      <c r="I1452" s="23">
        <v>40.666665999999999</v>
      </c>
      <c r="J1452" s="23">
        <v>-81.423749000000001</v>
      </c>
      <c r="K1452">
        <v>562212</v>
      </c>
      <c r="L1452" t="s">
        <v>355</v>
      </c>
      <c r="M1452" t="s">
        <v>307</v>
      </c>
      <c r="N1452" s="49">
        <v>33705.9</v>
      </c>
      <c r="O1452" s="49">
        <v>39244.699999999997</v>
      </c>
      <c r="P1452" s="49">
        <v>62367.35</v>
      </c>
      <c r="Q1452" s="49">
        <v>60220.95</v>
      </c>
      <c r="R1452" s="49">
        <v>83015.899999999994</v>
      </c>
      <c r="S1452" s="49">
        <v>102733.9</v>
      </c>
      <c r="T1452" s="49">
        <v>105176.8</v>
      </c>
      <c r="U1452" s="49">
        <v>93609.2</v>
      </c>
      <c r="V1452" s="49">
        <v>78430.2</v>
      </c>
    </row>
    <row r="1453" spans="1:22" x14ac:dyDescent="0.3">
      <c r="A1453">
        <v>1007631</v>
      </c>
      <c r="B1453" t="s">
        <v>7788</v>
      </c>
      <c r="C1453" t="s">
        <v>7789</v>
      </c>
      <c r="D1453" t="s">
        <v>7790</v>
      </c>
      <c r="E1453" t="s">
        <v>435</v>
      </c>
      <c r="F1453" t="s">
        <v>7791</v>
      </c>
      <c r="G1453" t="s">
        <v>7792</v>
      </c>
      <c r="H1453" t="s">
        <v>1310</v>
      </c>
      <c r="I1453" s="23">
        <v>39.143450000000001</v>
      </c>
      <c r="J1453" s="23">
        <v>-94.389949999999999</v>
      </c>
      <c r="K1453">
        <v>562212</v>
      </c>
      <c r="L1453" t="s">
        <v>355</v>
      </c>
      <c r="M1453" t="s">
        <v>307</v>
      </c>
      <c r="N1453" s="49">
        <v>87270.1</v>
      </c>
      <c r="O1453" s="49">
        <v>93581.35</v>
      </c>
      <c r="P1453" s="49">
        <v>85590.8</v>
      </c>
      <c r="Q1453" s="49">
        <v>83825.8</v>
      </c>
      <c r="R1453" s="49">
        <v>120015.2</v>
      </c>
      <c r="S1453" s="49">
        <v>101108</v>
      </c>
      <c r="T1453" s="49">
        <v>118744.6</v>
      </c>
      <c r="U1453" s="49">
        <v>156852.1</v>
      </c>
      <c r="V1453" s="49">
        <v>181663.3</v>
      </c>
    </row>
    <row r="1454" spans="1:22" x14ac:dyDescent="0.3">
      <c r="A1454">
        <v>1001813</v>
      </c>
      <c r="B1454" t="s">
        <v>7793</v>
      </c>
      <c r="C1454" t="s">
        <v>7794</v>
      </c>
      <c r="D1454" t="s">
        <v>7795</v>
      </c>
      <c r="E1454" t="s">
        <v>793</v>
      </c>
      <c r="F1454" t="s">
        <v>7796</v>
      </c>
      <c r="G1454" t="s">
        <v>7797</v>
      </c>
      <c r="H1454" t="s">
        <v>7798</v>
      </c>
      <c r="I1454" s="23">
        <v>38.801369999999999</v>
      </c>
      <c r="J1454" s="23">
        <v>-77.128590000000003</v>
      </c>
      <c r="K1454">
        <v>562213</v>
      </c>
      <c r="L1454" t="s">
        <v>28</v>
      </c>
      <c r="M1454" t="s">
        <v>307</v>
      </c>
      <c r="N1454" s="49">
        <v>109571.128</v>
      </c>
      <c r="O1454" s="49">
        <v>132452.022</v>
      </c>
      <c r="P1454" s="49">
        <v>113105.99</v>
      </c>
      <c r="Q1454" s="49">
        <v>127890.446</v>
      </c>
      <c r="R1454" s="49">
        <v>127284.42200000001</v>
      </c>
      <c r="S1454" s="49">
        <v>121780.592</v>
      </c>
      <c r="T1454" s="49">
        <v>115434.462</v>
      </c>
      <c r="U1454" s="49">
        <v>115777.508</v>
      </c>
      <c r="V1454" s="49">
        <v>112938.088</v>
      </c>
    </row>
    <row r="1455" spans="1:22" x14ac:dyDescent="0.3">
      <c r="A1455">
        <v>1005870</v>
      </c>
      <c r="B1455" t="s">
        <v>7799</v>
      </c>
      <c r="C1455" t="s">
        <v>7800</v>
      </c>
      <c r="D1455" t="s">
        <v>7801</v>
      </c>
      <c r="E1455" t="s">
        <v>331</v>
      </c>
      <c r="F1455" t="s">
        <v>7802</v>
      </c>
      <c r="G1455" t="s">
        <v>7803</v>
      </c>
      <c r="H1455" t="s">
        <v>5563</v>
      </c>
      <c r="I1455" s="23">
        <v>40.734900000000003</v>
      </c>
      <c r="J1455" s="23">
        <v>-73.383600000000001</v>
      </c>
      <c r="K1455">
        <v>562213</v>
      </c>
      <c r="L1455" t="s">
        <v>28</v>
      </c>
      <c r="M1455" t="s">
        <v>307</v>
      </c>
      <c r="N1455" s="49">
        <v>91239.936000000002</v>
      </c>
      <c r="O1455" s="49">
        <v>82115.915999999997</v>
      </c>
      <c r="P1455" s="49">
        <v>85013.456000000006</v>
      </c>
      <c r="Q1455" s="49">
        <v>96148.028000000006</v>
      </c>
      <c r="R1455" s="49">
        <v>90509.717999999993</v>
      </c>
      <c r="S1455" s="49">
        <v>87740.308000000005</v>
      </c>
      <c r="T1455" s="49">
        <v>85012.81</v>
      </c>
      <c r="U1455" s="49">
        <v>85213.534</v>
      </c>
      <c r="V1455" s="49">
        <v>83320.191999999995</v>
      </c>
    </row>
    <row r="1456" spans="1:22" x14ac:dyDescent="0.3">
      <c r="A1456">
        <v>1005172</v>
      </c>
      <c r="B1456" t="s">
        <v>7804</v>
      </c>
      <c r="C1456" t="s">
        <v>7805</v>
      </c>
      <c r="D1456" t="s">
        <v>4518</v>
      </c>
      <c r="E1456" t="s">
        <v>2780</v>
      </c>
      <c r="F1456" t="s">
        <v>7806</v>
      </c>
      <c r="G1456" t="s">
        <v>7807</v>
      </c>
      <c r="H1456" t="s">
        <v>7808</v>
      </c>
      <c r="I1456" s="23">
        <v>41.64911</v>
      </c>
      <c r="J1456" s="23">
        <v>-72.915949999999995</v>
      </c>
      <c r="K1456">
        <v>562213</v>
      </c>
      <c r="L1456" t="s">
        <v>28</v>
      </c>
      <c r="M1456" t="s">
        <v>307</v>
      </c>
      <c r="N1456" s="49">
        <v>78066.5</v>
      </c>
      <c r="O1456" s="49">
        <v>74224.394</v>
      </c>
      <c r="P1456" s="49">
        <v>73013.687999999995</v>
      </c>
      <c r="Q1456" s="49">
        <v>80434.33</v>
      </c>
      <c r="R1456" s="49">
        <v>94551.543999999994</v>
      </c>
      <c r="S1456" s="49">
        <v>75976.388000000006</v>
      </c>
      <c r="T1456" s="49">
        <v>75693.149999999994</v>
      </c>
      <c r="U1456" s="49">
        <v>73628.289999999994</v>
      </c>
      <c r="V1456" s="49">
        <v>61282.267999999996</v>
      </c>
    </row>
    <row r="1457" spans="1:22" x14ac:dyDescent="0.3">
      <c r="A1457">
        <v>1000293</v>
      </c>
      <c r="B1457" t="s">
        <v>7809</v>
      </c>
      <c r="C1457" t="s">
        <v>7810</v>
      </c>
      <c r="D1457" t="s">
        <v>1329</v>
      </c>
      <c r="E1457" t="s">
        <v>491</v>
      </c>
      <c r="F1457" t="s">
        <v>7811</v>
      </c>
      <c r="G1457" t="s">
        <v>7812</v>
      </c>
      <c r="H1457" t="s">
        <v>389</v>
      </c>
      <c r="I1457" s="23">
        <v>39.733699999999999</v>
      </c>
      <c r="J1457" s="23">
        <v>-86.188800000000001</v>
      </c>
      <c r="K1457">
        <v>562213</v>
      </c>
      <c r="L1457" t="s">
        <v>28</v>
      </c>
      <c r="M1457" t="s">
        <v>307</v>
      </c>
      <c r="N1457" s="49">
        <v>343961.24</v>
      </c>
      <c r="O1457" s="49">
        <v>376103.12599999999</v>
      </c>
      <c r="P1457" s="49">
        <v>382440.10800000001</v>
      </c>
      <c r="Q1457" s="49">
        <v>426992.82199999999</v>
      </c>
      <c r="R1457" s="49">
        <v>357446.962</v>
      </c>
      <c r="S1457" s="49">
        <v>383604.26199999999</v>
      </c>
      <c r="T1457" s="49">
        <v>396952.348</v>
      </c>
      <c r="U1457" s="49">
        <v>317590.66399999999</v>
      </c>
      <c r="V1457" s="49">
        <v>283755.88799999998</v>
      </c>
    </row>
    <row r="1458" spans="1:22" x14ac:dyDescent="0.3">
      <c r="A1458">
        <v>1005179</v>
      </c>
      <c r="B1458" t="s">
        <v>7813</v>
      </c>
      <c r="C1458" t="s">
        <v>7814</v>
      </c>
      <c r="D1458" t="s">
        <v>1358</v>
      </c>
      <c r="E1458" t="s">
        <v>1682</v>
      </c>
      <c r="F1458" t="s">
        <v>7815</v>
      </c>
      <c r="G1458" t="s">
        <v>7816</v>
      </c>
      <c r="H1458" t="s">
        <v>1666</v>
      </c>
      <c r="I1458" s="23">
        <v>42.7654</v>
      </c>
      <c r="J1458" s="23">
        <v>-71.124025000000003</v>
      </c>
      <c r="K1458">
        <v>562213</v>
      </c>
      <c r="L1458" t="s">
        <v>28</v>
      </c>
      <c r="M1458" t="s">
        <v>307</v>
      </c>
      <c r="N1458" s="49">
        <v>229666.10399999999</v>
      </c>
      <c r="O1458" s="49">
        <v>246978.92800000001</v>
      </c>
      <c r="P1458" s="49">
        <v>245683.92199999999</v>
      </c>
      <c r="Q1458" s="49">
        <v>250112.65599999999</v>
      </c>
      <c r="R1458" s="49">
        <v>231695.644</v>
      </c>
      <c r="S1458" s="49">
        <v>238506.82800000001</v>
      </c>
      <c r="T1458" s="49">
        <v>221348.42600000001</v>
      </c>
      <c r="U1458" s="49">
        <v>219568.802</v>
      </c>
      <c r="V1458" s="49">
        <v>195719.12400000001</v>
      </c>
    </row>
    <row r="1459" spans="1:22" x14ac:dyDescent="0.3">
      <c r="A1459">
        <v>1002398</v>
      </c>
      <c r="B1459" t="s">
        <v>7817</v>
      </c>
      <c r="C1459" t="s">
        <v>7818</v>
      </c>
      <c r="D1459" t="s">
        <v>7819</v>
      </c>
      <c r="E1459" t="s">
        <v>331</v>
      </c>
      <c r="F1459" t="s">
        <v>7820</v>
      </c>
      <c r="G1459" t="s">
        <v>7821</v>
      </c>
      <c r="H1459" t="s">
        <v>7822</v>
      </c>
      <c r="I1459" s="23">
        <v>40.738356000000003</v>
      </c>
      <c r="J1459" s="23">
        <v>-73.593495000000004</v>
      </c>
      <c r="K1459">
        <v>562213</v>
      </c>
      <c r="L1459" t="s">
        <v>28</v>
      </c>
      <c r="M1459" t="s">
        <v>307</v>
      </c>
      <c r="N1459" s="49">
        <v>334354.03200000001</v>
      </c>
      <c r="O1459" s="49">
        <v>368057.37599999999</v>
      </c>
      <c r="P1459" s="49">
        <v>342992.86200000002</v>
      </c>
      <c r="Q1459" s="49">
        <v>313986.14799999999</v>
      </c>
      <c r="R1459" s="49">
        <v>317063.90000000002</v>
      </c>
      <c r="S1459" s="49">
        <v>342314.45400000003</v>
      </c>
      <c r="T1459" s="49">
        <v>317499.89</v>
      </c>
      <c r="U1459" s="49">
        <v>328429.29800000001</v>
      </c>
      <c r="V1459" s="49">
        <v>324093.02600000001</v>
      </c>
    </row>
    <row r="1460" spans="1:22" x14ac:dyDescent="0.3">
      <c r="A1460">
        <v>1007914</v>
      </c>
      <c r="B1460" t="s">
        <v>7823</v>
      </c>
      <c r="C1460" t="s">
        <v>7824</v>
      </c>
      <c r="D1460" t="s">
        <v>831</v>
      </c>
      <c r="E1460" t="s">
        <v>832</v>
      </c>
      <c r="F1460" t="s">
        <v>833</v>
      </c>
      <c r="G1460" t="s">
        <v>7825</v>
      </c>
      <c r="H1460" t="s">
        <v>835</v>
      </c>
      <c r="I1460" s="23">
        <v>21.3048</v>
      </c>
      <c r="J1460" s="23">
        <v>-158.1061</v>
      </c>
      <c r="K1460">
        <v>562213</v>
      </c>
      <c r="L1460" t="s">
        <v>28</v>
      </c>
      <c r="M1460" t="s">
        <v>307</v>
      </c>
      <c r="N1460" s="49">
        <v>284525.42</v>
      </c>
      <c r="O1460" s="49">
        <v>264921.64</v>
      </c>
      <c r="P1460" s="49">
        <v>225553.23199999999</v>
      </c>
      <c r="Q1460" s="49">
        <v>268494.82400000002</v>
      </c>
      <c r="R1460" s="49">
        <v>269209.842</v>
      </c>
      <c r="S1460" s="49">
        <v>289827.11599999998</v>
      </c>
      <c r="T1460" s="49">
        <v>271000.196</v>
      </c>
      <c r="U1460" s="49">
        <v>213345.592</v>
      </c>
      <c r="V1460" s="49">
        <v>200504.63800000001</v>
      </c>
    </row>
    <row r="1461" spans="1:22" x14ac:dyDescent="0.3">
      <c r="A1461">
        <v>1002400</v>
      </c>
      <c r="B1461" t="s">
        <v>7826</v>
      </c>
      <c r="C1461" t="s">
        <v>7827</v>
      </c>
      <c r="D1461" t="s">
        <v>7828</v>
      </c>
      <c r="E1461" t="s">
        <v>331</v>
      </c>
      <c r="F1461" t="s">
        <v>7829</v>
      </c>
      <c r="G1461" t="s">
        <v>7830</v>
      </c>
      <c r="H1461" t="s">
        <v>5563</v>
      </c>
      <c r="I1461" s="23">
        <v>40.881700000000002</v>
      </c>
      <c r="J1461" s="23">
        <v>-73.289900000000003</v>
      </c>
      <c r="K1461">
        <v>562213</v>
      </c>
      <c r="L1461" t="s">
        <v>28</v>
      </c>
      <c r="M1461" t="s">
        <v>307</v>
      </c>
      <c r="N1461" s="49">
        <v>120667.118</v>
      </c>
      <c r="O1461" s="49">
        <v>125606.81</v>
      </c>
      <c r="P1461" s="49">
        <v>113010.924</v>
      </c>
      <c r="Q1461" s="49">
        <v>119689.834</v>
      </c>
      <c r="R1461" s="49">
        <v>128405.15399999999</v>
      </c>
      <c r="S1461" s="49">
        <v>131872.01</v>
      </c>
      <c r="T1461" s="49">
        <v>117700.834</v>
      </c>
      <c r="U1461" s="49">
        <v>116575.24</v>
      </c>
      <c r="V1461" s="49">
        <v>119619.38400000001</v>
      </c>
    </row>
    <row r="1462" spans="1:22" x14ac:dyDescent="0.3">
      <c r="A1462">
        <v>1003242</v>
      </c>
      <c r="B1462" t="s">
        <v>7831</v>
      </c>
      <c r="C1462" t="s">
        <v>7832</v>
      </c>
      <c r="D1462" t="s">
        <v>7833</v>
      </c>
      <c r="E1462" t="s">
        <v>468</v>
      </c>
      <c r="F1462" t="s">
        <v>7834</v>
      </c>
      <c r="G1462" t="s">
        <v>7835</v>
      </c>
      <c r="H1462" t="s">
        <v>522</v>
      </c>
      <c r="I1462" s="23">
        <v>28.739740000000001</v>
      </c>
      <c r="J1462" s="23">
        <v>-81.889439999999993</v>
      </c>
      <c r="K1462">
        <v>562213</v>
      </c>
      <c r="L1462" t="s">
        <v>28</v>
      </c>
      <c r="M1462" t="s">
        <v>307</v>
      </c>
      <c r="N1462" s="49">
        <v>64790.974000000002</v>
      </c>
      <c r="O1462" s="49">
        <v>63058.612000000001</v>
      </c>
      <c r="P1462" s="49">
        <v>59843.284</v>
      </c>
      <c r="Q1462" s="49">
        <v>73062.710000000006</v>
      </c>
      <c r="R1462" s="49">
        <v>70275.462</v>
      </c>
      <c r="S1462" s="49">
        <v>56275.733999999997</v>
      </c>
      <c r="T1462" s="49">
        <v>61031.786</v>
      </c>
      <c r="U1462" s="49">
        <v>62077.294000000002</v>
      </c>
      <c r="V1462" s="49">
        <v>63294.85</v>
      </c>
    </row>
    <row r="1463" spans="1:22" x14ac:dyDescent="0.3">
      <c r="A1463">
        <v>1001646</v>
      </c>
      <c r="B1463" t="s">
        <v>7836</v>
      </c>
      <c r="C1463" t="s">
        <v>7837</v>
      </c>
      <c r="D1463" t="s">
        <v>7838</v>
      </c>
      <c r="E1463" t="s">
        <v>2164</v>
      </c>
      <c r="F1463" t="s">
        <v>7839</v>
      </c>
      <c r="G1463" t="s">
        <v>7840</v>
      </c>
      <c r="H1463" t="s">
        <v>389</v>
      </c>
      <c r="I1463" s="23">
        <v>45.047989999999999</v>
      </c>
      <c r="J1463" s="23">
        <v>-122.9622</v>
      </c>
      <c r="K1463">
        <v>562213</v>
      </c>
      <c r="L1463" t="s">
        <v>28</v>
      </c>
      <c r="M1463" t="s">
        <v>307</v>
      </c>
      <c r="N1463" s="49">
        <v>84581.254000000001</v>
      </c>
      <c r="O1463" s="49">
        <v>79855.274000000005</v>
      </c>
      <c r="P1463" s="49">
        <v>77776.217999999993</v>
      </c>
      <c r="Q1463" s="49">
        <v>75075.759999999995</v>
      </c>
      <c r="R1463" s="49">
        <v>78242.895999999993</v>
      </c>
      <c r="S1463" s="49">
        <v>82461.706000000006</v>
      </c>
      <c r="T1463" s="49">
        <v>77115.127999999997</v>
      </c>
      <c r="U1463" s="49">
        <v>75902.907999999996</v>
      </c>
      <c r="V1463" s="49">
        <v>62192.974000000002</v>
      </c>
    </row>
    <row r="1464" spans="1:22" x14ac:dyDescent="0.3">
      <c r="A1464">
        <v>1007884</v>
      </c>
      <c r="B1464" t="s">
        <v>7841</v>
      </c>
      <c r="C1464" t="s">
        <v>7842</v>
      </c>
      <c r="D1464" t="s">
        <v>2010</v>
      </c>
      <c r="E1464" t="s">
        <v>447</v>
      </c>
      <c r="F1464" t="s">
        <v>2011</v>
      </c>
      <c r="G1464" t="s">
        <v>7843</v>
      </c>
      <c r="H1464" t="s">
        <v>1952</v>
      </c>
      <c r="I1464" s="23">
        <v>40.095840000000003</v>
      </c>
      <c r="J1464" s="23">
        <v>-75.310559999999995</v>
      </c>
      <c r="K1464">
        <v>562213</v>
      </c>
      <c r="L1464" t="s">
        <v>28</v>
      </c>
      <c r="M1464" t="s">
        <v>307</v>
      </c>
      <c r="N1464" s="49">
        <v>171651.06400000001</v>
      </c>
      <c r="O1464" s="49">
        <v>156634.69399999999</v>
      </c>
      <c r="P1464" s="49">
        <v>149506.12</v>
      </c>
      <c r="Q1464" s="49">
        <v>152477.33600000001</v>
      </c>
      <c r="R1464" s="49">
        <v>172473.63800000001</v>
      </c>
      <c r="S1464" s="49">
        <v>144417.35999999999</v>
      </c>
      <c r="T1464" s="49">
        <v>163421.71</v>
      </c>
      <c r="U1464" s="49">
        <v>162876.76800000001</v>
      </c>
      <c r="V1464" s="49">
        <v>173515.302</v>
      </c>
    </row>
    <row r="1465" spans="1:22" x14ac:dyDescent="0.3">
      <c r="A1465">
        <v>1005171</v>
      </c>
      <c r="B1465" t="s">
        <v>7844</v>
      </c>
      <c r="C1465" t="s">
        <v>7845</v>
      </c>
      <c r="D1465" t="s">
        <v>2779</v>
      </c>
      <c r="E1465" t="s">
        <v>2780</v>
      </c>
      <c r="F1465" t="s">
        <v>2781</v>
      </c>
      <c r="G1465" t="s">
        <v>7846</v>
      </c>
      <c r="H1465" t="s">
        <v>7847</v>
      </c>
      <c r="I1465" s="23">
        <v>41.440100000000001</v>
      </c>
      <c r="J1465" s="23">
        <v>-72.834710000000001</v>
      </c>
      <c r="K1465">
        <v>562213</v>
      </c>
      <c r="L1465" t="s">
        <v>28</v>
      </c>
      <c r="M1465" t="s">
        <v>307</v>
      </c>
      <c r="R1465" s="49">
        <v>8282.9860000000008</v>
      </c>
      <c r="S1465" s="49">
        <v>38631.589999999997</v>
      </c>
      <c r="T1465" s="49">
        <v>54846.205999999998</v>
      </c>
      <c r="U1465" s="49">
        <v>50997.521999999997</v>
      </c>
      <c r="V1465" s="49">
        <v>42747.764000000003</v>
      </c>
    </row>
    <row r="1466" spans="1:22" x14ac:dyDescent="0.3">
      <c r="A1466">
        <v>1001869</v>
      </c>
      <c r="B1466" t="s">
        <v>7848</v>
      </c>
      <c r="C1466" t="s">
        <v>7849</v>
      </c>
      <c r="D1466" t="s">
        <v>7850</v>
      </c>
      <c r="E1466" t="s">
        <v>1663</v>
      </c>
      <c r="F1466" t="s">
        <v>7851</v>
      </c>
      <c r="G1466" t="s">
        <v>7852</v>
      </c>
      <c r="H1466" t="s">
        <v>4118</v>
      </c>
      <c r="I1466" s="23">
        <v>40.820500000000003</v>
      </c>
      <c r="J1466" s="23">
        <v>-75.011399999999995</v>
      </c>
      <c r="K1466">
        <v>562213</v>
      </c>
      <c r="L1466" t="s">
        <v>28</v>
      </c>
      <c r="M1466" t="s">
        <v>307</v>
      </c>
      <c r="N1466" s="49">
        <v>589.22400000000005</v>
      </c>
      <c r="O1466" s="49">
        <v>65702.025999999998</v>
      </c>
      <c r="P1466" s="49">
        <v>64925.7</v>
      </c>
      <c r="Q1466" s="49">
        <v>74685.847999999998</v>
      </c>
      <c r="R1466" s="49">
        <v>70623.034</v>
      </c>
      <c r="S1466" s="49">
        <v>68009.096000000005</v>
      </c>
      <c r="T1466" s="49">
        <v>64512.966</v>
      </c>
      <c r="U1466" s="49">
        <v>62258.911999999997</v>
      </c>
      <c r="V1466" s="49">
        <v>58303.12</v>
      </c>
    </row>
    <row r="1467" spans="1:22" x14ac:dyDescent="0.3">
      <c r="A1467">
        <v>1005420</v>
      </c>
      <c r="B1467" t="s">
        <v>7853</v>
      </c>
      <c r="C1467" t="s">
        <v>7854</v>
      </c>
      <c r="D1467" t="s">
        <v>7855</v>
      </c>
      <c r="E1467" t="s">
        <v>556</v>
      </c>
      <c r="F1467" t="s">
        <v>7856</v>
      </c>
      <c r="G1467" t="s">
        <v>7857</v>
      </c>
      <c r="H1467" t="s">
        <v>7858</v>
      </c>
      <c r="I1467" s="23">
        <v>38.384070000000001</v>
      </c>
      <c r="J1467" s="23">
        <v>-76.412329999999997</v>
      </c>
      <c r="K1467">
        <v>486210</v>
      </c>
      <c r="L1467" t="s">
        <v>7859</v>
      </c>
      <c r="M1467" t="s">
        <v>102</v>
      </c>
      <c r="N1467" s="49">
        <v>1170412.7760000001</v>
      </c>
      <c r="O1467" s="49">
        <v>996280.97199999995</v>
      </c>
      <c r="P1467" s="49">
        <v>297306.63799999998</v>
      </c>
      <c r="Q1467" s="49">
        <v>183774.59</v>
      </c>
      <c r="R1467" s="49">
        <v>182647.166</v>
      </c>
      <c r="S1467" s="49">
        <v>177351.4</v>
      </c>
      <c r="T1467" s="49">
        <v>173917.10800000001</v>
      </c>
      <c r="U1467" s="49">
        <v>170257.03</v>
      </c>
      <c r="V1467" s="49">
        <v>141714.334</v>
      </c>
    </row>
    <row r="1468" spans="1:22" x14ac:dyDescent="0.3">
      <c r="A1468">
        <v>1006827</v>
      </c>
      <c r="B1468" t="s">
        <v>7860</v>
      </c>
      <c r="C1468" t="s">
        <v>7861</v>
      </c>
      <c r="D1468" t="s">
        <v>7862</v>
      </c>
      <c r="E1468" t="s">
        <v>1248</v>
      </c>
      <c r="F1468" t="s">
        <v>6654</v>
      </c>
      <c r="G1468" t="s">
        <v>7863</v>
      </c>
      <c r="H1468" t="s">
        <v>7864</v>
      </c>
      <c r="I1468" s="23">
        <v>39.719476999999998</v>
      </c>
      <c r="J1468" s="23">
        <v>-80.827316999999994</v>
      </c>
      <c r="K1468">
        <v>325110</v>
      </c>
      <c r="L1468" t="s">
        <v>28</v>
      </c>
      <c r="M1468" t="s">
        <v>530</v>
      </c>
      <c r="N1468" s="49">
        <v>25122.254000000001</v>
      </c>
      <c r="O1468" s="49">
        <v>26266.5</v>
      </c>
      <c r="P1468" s="49">
        <v>23564.26</v>
      </c>
      <c r="Q1468" s="49">
        <v>26356.598000000002</v>
      </c>
      <c r="R1468" s="49">
        <v>24088.258000000002</v>
      </c>
      <c r="S1468" s="49">
        <v>26162.05</v>
      </c>
      <c r="T1468" s="49">
        <v>26911.743999999999</v>
      </c>
      <c r="U1468" s="49">
        <v>24907.954000000002</v>
      </c>
      <c r="V1468" s="49">
        <v>27772.941999999999</v>
      </c>
    </row>
    <row r="1469" spans="1:22" x14ac:dyDescent="0.3">
      <c r="A1469">
        <v>1005412</v>
      </c>
      <c r="B1469" t="s">
        <v>7865</v>
      </c>
      <c r="C1469" t="s">
        <v>7866</v>
      </c>
      <c r="D1469" t="s">
        <v>984</v>
      </c>
      <c r="E1469" t="s">
        <v>946</v>
      </c>
      <c r="F1469" t="s">
        <v>7867</v>
      </c>
      <c r="G1469" t="s">
        <v>7868</v>
      </c>
      <c r="H1469" t="s">
        <v>7869</v>
      </c>
      <c r="I1469" s="23">
        <v>46.107228999999997</v>
      </c>
      <c r="J1469" s="23">
        <v>-122.905601</v>
      </c>
      <c r="K1469">
        <v>562212</v>
      </c>
      <c r="L1469" t="s">
        <v>51</v>
      </c>
      <c r="M1469" t="s">
        <v>307</v>
      </c>
      <c r="R1469" s="49">
        <v>4532.5</v>
      </c>
      <c r="S1469" s="49">
        <v>10826</v>
      </c>
      <c r="T1469" s="49">
        <v>19709</v>
      </c>
      <c r="U1469" s="49">
        <v>18321.75</v>
      </c>
      <c r="V1469" s="49">
        <v>20525.25</v>
      </c>
    </row>
    <row r="1470" spans="1:22" x14ac:dyDescent="0.3">
      <c r="A1470">
        <v>1005818</v>
      </c>
      <c r="B1470" t="s">
        <v>7870</v>
      </c>
      <c r="C1470" t="s">
        <v>7871</v>
      </c>
      <c r="D1470" t="s">
        <v>7872</v>
      </c>
      <c r="E1470" t="s">
        <v>303</v>
      </c>
      <c r="F1470" t="s">
        <v>7873</v>
      </c>
      <c r="G1470" t="s">
        <v>7874</v>
      </c>
      <c r="H1470" t="s">
        <v>4161</v>
      </c>
      <c r="I1470" s="23">
        <v>32.333629999999999</v>
      </c>
      <c r="J1470" s="23">
        <v>-97.680639999999997</v>
      </c>
      <c r="K1470">
        <v>211130</v>
      </c>
      <c r="L1470" t="s">
        <v>368</v>
      </c>
      <c r="M1470" t="s">
        <v>102</v>
      </c>
      <c r="N1470" s="49">
        <v>132169.894</v>
      </c>
      <c r="O1470" s="49">
        <v>116975.678</v>
      </c>
      <c r="P1470" s="49">
        <v>137834.378</v>
      </c>
      <c r="Q1470" s="49">
        <v>130842.18799999999</v>
      </c>
      <c r="R1470" s="49">
        <v>110900.894</v>
      </c>
      <c r="S1470" s="49">
        <v>101236.064</v>
      </c>
      <c r="T1470" s="49">
        <v>110753.46799999999</v>
      </c>
      <c r="U1470" s="49">
        <v>94806.334000000003</v>
      </c>
      <c r="V1470" s="49">
        <v>64774.565999999999</v>
      </c>
    </row>
    <row r="1471" spans="1:22" x14ac:dyDescent="0.3">
      <c r="A1471">
        <v>1002472</v>
      </c>
      <c r="B1471" t="s">
        <v>7875</v>
      </c>
      <c r="C1471" t="s">
        <v>7876</v>
      </c>
      <c r="D1471" t="s">
        <v>7877</v>
      </c>
      <c r="E1471" t="s">
        <v>1418</v>
      </c>
      <c r="F1471" t="s">
        <v>7878</v>
      </c>
      <c r="G1471" t="s">
        <v>7879</v>
      </c>
      <c r="H1471" t="s">
        <v>2947</v>
      </c>
      <c r="I1471" s="23">
        <v>34.795915999999998</v>
      </c>
      <c r="J1471" s="23">
        <v>-97.799965</v>
      </c>
      <c r="K1471">
        <v>211130</v>
      </c>
      <c r="L1471" t="s">
        <v>3492</v>
      </c>
      <c r="M1471" t="s">
        <v>327</v>
      </c>
      <c r="N1471" s="49">
        <v>35683.228000000003</v>
      </c>
      <c r="O1471" s="49">
        <v>30664.013999999999</v>
      </c>
      <c r="P1471" s="49">
        <v>23020.73</v>
      </c>
      <c r="Q1471" s="49">
        <v>23934.813999999998</v>
      </c>
      <c r="R1471" s="49">
        <v>23301.727999999999</v>
      </c>
      <c r="S1471" s="49">
        <v>26675.272000000001</v>
      </c>
    </row>
    <row r="1472" spans="1:22" x14ac:dyDescent="0.3">
      <c r="A1472">
        <v>1002104</v>
      </c>
      <c r="B1472" t="s">
        <v>7880</v>
      </c>
      <c r="C1472" t="s">
        <v>7881</v>
      </c>
      <c r="D1472" t="s">
        <v>7882</v>
      </c>
      <c r="E1472" t="s">
        <v>323</v>
      </c>
      <c r="F1472" t="s">
        <v>7883</v>
      </c>
      <c r="G1472" t="s">
        <v>7884</v>
      </c>
      <c r="H1472" t="s">
        <v>1165</v>
      </c>
      <c r="I1472" s="23">
        <v>33.615000000000002</v>
      </c>
      <c r="J1472" s="23">
        <v>-117.831</v>
      </c>
      <c r="K1472">
        <v>562212</v>
      </c>
      <c r="L1472" t="s">
        <v>51</v>
      </c>
      <c r="M1472" t="s">
        <v>307</v>
      </c>
      <c r="N1472" s="49">
        <v>43583.5</v>
      </c>
      <c r="O1472" s="49">
        <v>46643</v>
      </c>
      <c r="P1472" s="49">
        <v>95962.75</v>
      </c>
      <c r="Q1472" s="49">
        <v>131158.5</v>
      </c>
      <c r="R1472" s="49">
        <v>121262.5</v>
      </c>
      <c r="S1472" s="49">
        <v>116695.5</v>
      </c>
      <c r="T1472" s="49">
        <v>43741.25</v>
      </c>
      <c r="U1472" s="49">
        <v>118183.5</v>
      </c>
      <c r="V1472" s="49">
        <v>109180.75</v>
      </c>
    </row>
    <row r="1473" spans="1:22" x14ac:dyDescent="0.3">
      <c r="A1473">
        <v>1007148</v>
      </c>
      <c r="B1473" t="s">
        <v>7885</v>
      </c>
      <c r="C1473" t="s">
        <v>7886</v>
      </c>
      <c r="D1473" t="s">
        <v>7887</v>
      </c>
      <c r="E1473" t="s">
        <v>1418</v>
      </c>
      <c r="F1473" t="s">
        <v>7888</v>
      </c>
      <c r="G1473" t="s">
        <v>7889</v>
      </c>
      <c r="H1473" t="s">
        <v>3064</v>
      </c>
      <c r="I1473" s="23">
        <v>35.606278000000003</v>
      </c>
      <c r="J1473" s="23">
        <v>-96.009861000000001</v>
      </c>
      <c r="K1473">
        <v>311999</v>
      </c>
      <c r="L1473" t="s">
        <v>28</v>
      </c>
      <c r="M1473" t="s">
        <v>315</v>
      </c>
      <c r="N1473" s="49">
        <v>77545.407999999996</v>
      </c>
      <c r="O1473" s="49">
        <v>73188.024000000005</v>
      </c>
      <c r="P1473" s="49">
        <v>64708.555999999997</v>
      </c>
      <c r="Q1473" s="49">
        <v>70818.183999999994</v>
      </c>
      <c r="R1473" s="49">
        <v>72175.975999999995</v>
      </c>
      <c r="S1473" s="49">
        <v>72678.115999999995</v>
      </c>
      <c r="T1473" s="49">
        <v>77937.745999999999</v>
      </c>
      <c r="U1473" s="49">
        <v>79713.975999999995</v>
      </c>
      <c r="V1473" s="49">
        <v>82506.38</v>
      </c>
    </row>
    <row r="1474" spans="1:22" x14ac:dyDescent="0.3">
      <c r="A1474">
        <v>1012682</v>
      </c>
      <c r="B1474" t="s">
        <v>7890</v>
      </c>
      <c r="C1474" t="s">
        <v>7891</v>
      </c>
      <c r="D1474" t="s">
        <v>7892</v>
      </c>
      <c r="E1474" t="s">
        <v>447</v>
      </c>
      <c r="F1474" t="s">
        <v>7893</v>
      </c>
      <c r="G1474" t="s">
        <v>7894</v>
      </c>
      <c r="H1474" t="s">
        <v>5170</v>
      </c>
      <c r="I1474" s="23">
        <v>40.765704999999997</v>
      </c>
      <c r="J1474" s="23">
        <v>-75.225048999999999</v>
      </c>
      <c r="K1474">
        <v>486210</v>
      </c>
      <c r="L1474" t="s">
        <v>1275</v>
      </c>
      <c r="M1474" t="s">
        <v>102</v>
      </c>
      <c r="N1474" s="49">
        <v>32061.583999999999</v>
      </c>
      <c r="O1474" s="49">
        <v>35503.771999999997</v>
      </c>
      <c r="P1474" s="49">
        <v>35982.019999999997</v>
      </c>
      <c r="Q1474" s="49">
        <v>35818.521999999997</v>
      </c>
    </row>
    <row r="1475" spans="1:22" x14ac:dyDescent="0.3">
      <c r="A1475">
        <v>1012630</v>
      </c>
      <c r="B1475" t="s">
        <v>7895</v>
      </c>
      <c r="C1475" t="s">
        <v>7896</v>
      </c>
      <c r="D1475" t="s">
        <v>7897</v>
      </c>
      <c r="E1475" t="s">
        <v>447</v>
      </c>
      <c r="F1475" t="s">
        <v>7898</v>
      </c>
      <c r="G1475" t="s">
        <v>7899</v>
      </c>
      <c r="H1475" t="s">
        <v>4586</v>
      </c>
      <c r="I1475" s="23">
        <v>41.356189999999998</v>
      </c>
      <c r="J1475" s="23">
        <v>-74.818056999999996</v>
      </c>
      <c r="K1475">
        <v>486210</v>
      </c>
      <c r="L1475" t="s">
        <v>1275</v>
      </c>
      <c r="M1475" t="s">
        <v>102</v>
      </c>
      <c r="N1475" s="49">
        <v>29147.29</v>
      </c>
      <c r="O1475" s="49">
        <v>31890.880000000001</v>
      </c>
      <c r="P1475" s="49">
        <v>33358.582000000002</v>
      </c>
      <c r="Q1475" s="49">
        <v>27484.905999999999</v>
      </c>
    </row>
    <row r="1476" spans="1:22" x14ac:dyDescent="0.3">
      <c r="A1476">
        <v>1012614</v>
      </c>
      <c r="B1476" t="s">
        <v>7900</v>
      </c>
      <c r="C1476" t="s">
        <v>7901</v>
      </c>
      <c r="D1476" t="s">
        <v>7902</v>
      </c>
      <c r="E1476" t="s">
        <v>1248</v>
      </c>
      <c r="F1476" t="s">
        <v>7903</v>
      </c>
      <c r="G1476" t="s">
        <v>7904</v>
      </c>
      <c r="H1476" t="s">
        <v>7864</v>
      </c>
      <c r="I1476" s="23">
        <v>39.491388999999998</v>
      </c>
      <c r="J1476" s="23">
        <v>-80.547222000000005</v>
      </c>
      <c r="K1476">
        <v>486210</v>
      </c>
      <c r="L1476" t="s">
        <v>1275</v>
      </c>
      <c r="M1476" t="s">
        <v>102</v>
      </c>
      <c r="N1476" s="49">
        <v>5745.1319999999996</v>
      </c>
      <c r="O1476" s="49">
        <v>9108.1659999999993</v>
      </c>
      <c r="P1476" s="49">
        <v>19536.335999999999</v>
      </c>
      <c r="Q1476" s="49">
        <v>25552.718000000001</v>
      </c>
    </row>
    <row r="1477" spans="1:22" x14ac:dyDescent="0.3">
      <c r="A1477">
        <v>1002103</v>
      </c>
      <c r="B1477" t="s">
        <v>7905</v>
      </c>
      <c r="C1477" t="s">
        <v>7906</v>
      </c>
      <c r="D1477" t="s">
        <v>7907</v>
      </c>
      <c r="E1477" t="s">
        <v>1663</v>
      </c>
      <c r="F1477" t="s">
        <v>7908</v>
      </c>
      <c r="G1477" t="s">
        <v>7909</v>
      </c>
      <c r="H1477" t="s">
        <v>7910</v>
      </c>
      <c r="I1477" s="23">
        <v>39.840932000000002</v>
      </c>
      <c r="J1477" s="23">
        <v>-75.226204999999993</v>
      </c>
      <c r="K1477">
        <v>324121</v>
      </c>
      <c r="L1477" t="s">
        <v>7911</v>
      </c>
      <c r="M1477" t="s">
        <v>3593</v>
      </c>
      <c r="N1477" s="49">
        <v>5820</v>
      </c>
      <c r="O1477" s="49">
        <v>35504.315999999999</v>
      </c>
      <c r="P1477" s="49">
        <v>54777.41</v>
      </c>
      <c r="Q1477" s="49">
        <v>134434.15</v>
      </c>
      <c r="R1477" s="49">
        <v>152550.14000000001</v>
      </c>
      <c r="S1477" s="49">
        <v>151642.29199999999</v>
      </c>
      <c r="T1477" s="49">
        <v>185444.89799999999</v>
      </c>
      <c r="U1477" s="49">
        <v>154172.054</v>
      </c>
      <c r="V1477" s="49">
        <v>149353.64000000001</v>
      </c>
    </row>
    <row r="1478" spans="1:22" x14ac:dyDescent="0.3">
      <c r="A1478">
        <v>1000226</v>
      </c>
      <c r="B1478" t="s">
        <v>7912</v>
      </c>
      <c r="C1478" t="s">
        <v>7913</v>
      </c>
      <c r="D1478" t="s">
        <v>7914</v>
      </c>
      <c r="E1478" t="s">
        <v>441</v>
      </c>
      <c r="F1478" t="s">
        <v>7915</v>
      </c>
      <c r="G1478" t="s">
        <v>7916</v>
      </c>
      <c r="H1478" t="s">
        <v>7917</v>
      </c>
      <c r="I1478" s="23">
        <v>36.435000000000002</v>
      </c>
      <c r="J1478" s="23">
        <v>-78.9619</v>
      </c>
      <c r="K1478">
        <v>221112</v>
      </c>
      <c r="L1478" t="s">
        <v>28</v>
      </c>
      <c r="M1478" t="s">
        <v>336</v>
      </c>
      <c r="N1478" s="49">
        <v>224639.67800000001</v>
      </c>
      <c r="O1478" s="49">
        <v>221991.592</v>
      </c>
      <c r="P1478" s="49">
        <v>233935.04399999999</v>
      </c>
      <c r="Q1478" s="49">
        <v>227762.53599999999</v>
      </c>
      <c r="R1478" s="49">
        <v>206054.98</v>
      </c>
      <c r="S1478" s="49">
        <v>156828.76800000001</v>
      </c>
      <c r="T1478" s="49">
        <v>154142.228</v>
      </c>
      <c r="U1478" s="49">
        <v>131416.476</v>
      </c>
      <c r="V1478" s="49">
        <v>113637.66800000001</v>
      </c>
    </row>
    <row r="1479" spans="1:22" x14ac:dyDescent="0.3">
      <c r="A1479">
        <v>1000225</v>
      </c>
      <c r="B1479" t="s">
        <v>7918</v>
      </c>
      <c r="C1479" t="s">
        <v>7919</v>
      </c>
      <c r="D1479" t="s">
        <v>7920</v>
      </c>
      <c r="E1479" t="s">
        <v>441</v>
      </c>
      <c r="F1479" t="s">
        <v>7921</v>
      </c>
      <c r="G1479" t="s">
        <v>7922</v>
      </c>
      <c r="H1479" t="s">
        <v>5786</v>
      </c>
      <c r="I1479" s="23">
        <v>33.944400000000002</v>
      </c>
      <c r="J1479" s="23">
        <v>-78.012500000000003</v>
      </c>
      <c r="K1479">
        <v>221112</v>
      </c>
      <c r="L1479" t="s">
        <v>28</v>
      </c>
      <c r="M1479" t="s">
        <v>336</v>
      </c>
      <c r="N1479" s="49">
        <v>403284.51400000002</v>
      </c>
      <c r="O1479" s="49">
        <v>381133.17800000001</v>
      </c>
      <c r="P1479" s="49">
        <v>402765.12</v>
      </c>
      <c r="Q1479" s="49">
        <v>469143.49400000001</v>
      </c>
      <c r="R1479" s="49">
        <v>462904.12599999999</v>
      </c>
      <c r="S1479" s="49">
        <v>338270.45199999999</v>
      </c>
      <c r="T1479" s="49">
        <v>328515.47399999999</v>
      </c>
      <c r="U1479" s="49">
        <v>360144.59399999998</v>
      </c>
      <c r="V1479" s="49">
        <v>316182.886</v>
      </c>
    </row>
    <row r="1480" spans="1:22" x14ac:dyDescent="0.3">
      <c r="A1480">
        <v>1013577</v>
      </c>
      <c r="B1480" t="s">
        <v>7923</v>
      </c>
      <c r="C1480" t="s">
        <v>7924</v>
      </c>
      <c r="D1480" t="s">
        <v>7925</v>
      </c>
      <c r="E1480" t="s">
        <v>447</v>
      </c>
      <c r="F1480" t="s">
        <v>7926</v>
      </c>
      <c r="G1480" t="s">
        <v>7927</v>
      </c>
      <c r="H1480" t="s">
        <v>7928</v>
      </c>
      <c r="I1480" s="23">
        <v>40.415199999999999</v>
      </c>
      <c r="J1480" s="23">
        <v>-78.860789999999994</v>
      </c>
      <c r="K1480">
        <v>221112</v>
      </c>
      <c r="L1480" t="s">
        <v>335</v>
      </c>
      <c r="M1480" t="s">
        <v>336</v>
      </c>
      <c r="N1480" s="49">
        <v>263081.788</v>
      </c>
    </row>
    <row r="1481" spans="1:22" x14ac:dyDescent="0.3">
      <c r="A1481">
        <v>1013223</v>
      </c>
      <c r="B1481" t="s">
        <v>7929</v>
      </c>
      <c r="C1481" t="s">
        <v>7930</v>
      </c>
      <c r="D1481" t="s">
        <v>7931</v>
      </c>
      <c r="E1481" t="s">
        <v>2780</v>
      </c>
      <c r="F1481" t="s">
        <v>7932</v>
      </c>
      <c r="G1481" t="s">
        <v>7933</v>
      </c>
      <c r="H1481" t="s">
        <v>5700</v>
      </c>
      <c r="I1481" s="23">
        <v>41.479021000000003</v>
      </c>
      <c r="J1481" s="23">
        <v>-73.121179999999995</v>
      </c>
      <c r="K1481">
        <v>221112</v>
      </c>
      <c r="L1481" t="s">
        <v>335</v>
      </c>
      <c r="M1481" t="s">
        <v>336</v>
      </c>
      <c r="N1481" s="49">
        <v>1427228.66</v>
      </c>
      <c r="O1481" s="49">
        <v>1294367.5079999999</v>
      </c>
    </row>
    <row r="1482" spans="1:22" x14ac:dyDescent="0.3">
      <c r="A1482">
        <v>1013330</v>
      </c>
      <c r="B1482" t="s">
        <v>7934</v>
      </c>
      <c r="C1482" t="s">
        <v>7935</v>
      </c>
      <c r="D1482" t="s">
        <v>7936</v>
      </c>
      <c r="E1482" t="s">
        <v>331</v>
      </c>
      <c r="F1482" t="s">
        <v>7937</v>
      </c>
      <c r="G1482" t="s">
        <v>7938</v>
      </c>
      <c r="H1482" t="s">
        <v>1165</v>
      </c>
      <c r="I1482" s="23">
        <v>41.427799999999998</v>
      </c>
      <c r="J1482" s="23">
        <v>-74.418599999999998</v>
      </c>
      <c r="K1482">
        <v>221112</v>
      </c>
      <c r="L1482" t="s">
        <v>30</v>
      </c>
      <c r="M1482" t="s">
        <v>336</v>
      </c>
      <c r="N1482" s="49">
        <v>1530666.416</v>
      </c>
      <c r="O1482" s="49">
        <v>490115.53</v>
      </c>
    </row>
    <row r="1483" spans="1:22" x14ac:dyDescent="0.3">
      <c r="A1483">
        <v>1005397</v>
      </c>
      <c r="B1483" t="s">
        <v>7939</v>
      </c>
      <c r="C1483" t="s">
        <v>7940</v>
      </c>
      <c r="D1483" t="s">
        <v>1976</v>
      </c>
      <c r="E1483" t="s">
        <v>422</v>
      </c>
      <c r="F1483" t="s">
        <v>7941</v>
      </c>
      <c r="G1483" t="s">
        <v>7942</v>
      </c>
      <c r="H1483" t="s">
        <v>1979</v>
      </c>
      <c r="I1483" s="23">
        <v>35.719580000000001</v>
      </c>
      <c r="J1483" s="23">
        <v>-90.684792999999999</v>
      </c>
      <c r="K1483">
        <v>562212</v>
      </c>
      <c r="L1483" t="s">
        <v>51</v>
      </c>
      <c r="M1483" t="s">
        <v>307</v>
      </c>
      <c r="N1483" s="49">
        <v>50125</v>
      </c>
      <c r="O1483" s="49">
        <v>89856.75</v>
      </c>
      <c r="P1483" s="49">
        <v>87951.25</v>
      </c>
      <c r="Q1483" s="49">
        <v>89029.5</v>
      </c>
      <c r="R1483" s="49">
        <v>87133.75</v>
      </c>
      <c r="S1483" s="49">
        <v>86290</v>
      </c>
      <c r="T1483" s="49">
        <v>85766.25</v>
      </c>
      <c r="U1483" s="49">
        <v>84780.25</v>
      </c>
      <c r="V1483" s="49">
        <v>81225</v>
      </c>
    </row>
    <row r="1484" spans="1:22" x14ac:dyDescent="0.3">
      <c r="A1484">
        <v>1005039</v>
      </c>
      <c r="B1484" t="s">
        <v>7943</v>
      </c>
      <c r="C1484" t="s">
        <v>7944</v>
      </c>
      <c r="D1484" t="s">
        <v>7945</v>
      </c>
      <c r="E1484" t="s">
        <v>1682</v>
      </c>
      <c r="F1484" t="s">
        <v>7946</v>
      </c>
      <c r="G1484" t="s">
        <v>7947</v>
      </c>
      <c r="H1484" t="s">
        <v>4518</v>
      </c>
      <c r="I1484" s="23">
        <v>41.724511</v>
      </c>
      <c r="J1484" s="23">
        <v>-70.984750000000005</v>
      </c>
      <c r="K1484">
        <v>562212</v>
      </c>
      <c r="L1484" t="s">
        <v>51</v>
      </c>
      <c r="M1484" t="s">
        <v>307</v>
      </c>
      <c r="T1484" s="49">
        <v>4625</v>
      </c>
      <c r="U1484" s="49">
        <v>23599.75</v>
      </c>
      <c r="V1484" s="49">
        <v>20464.5</v>
      </c>
    </row>
    <row r="1485" spans="1:22" x14ac:dyDescent="0.3">
      <c r="A1485">
        <v>1002276</v>
      </c>
      <c r="B1485" t="s">
        <v>7948</v>
      </c>
      <c r="C1485" t="s">
        <v>7949</v>
      </c>
      <c r="D1485" t="s">
        <v>7950</v>
      </c>
      <c r="E1485" t="s">
        <v>663</v>
      </c>
      <c r="F1485" t="s">
        <v>7951</v>
      </c>
      <c r="G1485" t="s">
        <v>7952</v>
      </c>
      <c r="H1485" t="s">
        <v>2830</v>
      </c>
      <c r="I1485" s="23">
        <v>40.813215999999997</v>
      </c>
      <c r="J1485" s="23">
        <v>-82.867333000000002</v>
      </c>
      <c r="K1485">
        <v>562212</v>
      </c>
      <c r="L1485" t="s">
        <v>355</v>
      </c>
      <c r="M1485" t="s">
        <v>307</v>
      </c>
      <c r="N1485" s="49">
        <v>194891.25</v>
      </c>
      <c r="O1485" s="49">
        <v>175594.35</v>
      </c>
      <c r="P1485" s="49">
        <v>176316.6</v>
      </c>
      <c r="Q1485" s="49">
        <v>177389.85</v>
      </c>
      <c r="R1485" s="49">
        <v>175201.45</v>
      </c>
      <c r="S1485" s="49">
        <v>169208.2</v>
      </c>
      <c r="T1485" s="49">
        <v>161925.75</v>
      </c>
      <c r="U1485" s="49">
        <v>161396</v>
      </c>
      <c r="V1485" s="49">
        <v>152784.75</v>
      </c>
    </row>
    <row r="1486" spans="1:22" x14ac:dyDescent="0.3">
      <c r="A1486">
        <v>1003132</v>
      </c>
      <c r="B1486"/>
      <c r="C1486" t="s">
        <v>7953</v>
      </c>
      <c r="D1486" t="s">
        <v>7954</v>
      </c>
      <c r="E1486" t="s">
        <v>491</v>
      </c>
      <c r="F1486" t="s">
        <v>7955</v>
      </c>
      <c r="G1486" t="s">
        <v>7956</v>
      </c>
      <c r="H1486" t="s">
        <v>7957</v>
      </c>
      <c r="I1486" s="23">
        <v>40.043074599999997</v>
      </c>
      <c r="J1486" s="23">
        <v>-86.9223432</v>
      </c>
      <c r="K1486">
        <v>221112</v>
      </c>
      <c r="L1486" t="s">
        <v>28</v>
      </c>
      <c r="M1486" t="s">
        <v>336</v>
      </c>
      <c r="S1486" s="49">
        <v>36998.89</v>
      </c>
      <c r="T1486" s="49">
        <v>0</v>
      </c>
      <c r="U1486" s="49">
        <v>0</v>
      </c>
      <c r="V1486" s="49">
        <v>879.62</v>
      </c>
    </row>
    <row r="1487" spans="1:22" x14ac:dyDescent="0.3">
      <c r="A1487">
        <v>1004419</v>
      </c>
      <c r="B1487" t="s">
        <v>7958</v>
      </c>
      <c r="C1487" t="s">
        <v>7959</v>
      </c>
      <c r="D1487" t="s">
        <v>7960</v>
      </c>
      <c r="E1487" t="s">
        <v>323</v>
      </c>
      <c r="F1487" t="s">
        <v>7961</v>
      </c>
      <c r="G1487" t="s">
        <v>7962</v>
      </c>
      <c r="H1487" t="s">
        <v>7963</v>
      </c>
      <c r="I1487" s="23">
        <v>36.802599999999998</v>
      </c>
      <c r="J1487" s="23">
        <v>-121.6186</v>
      </c>
      <c r="K1487">
        <v>562212</v>
      </c>
      <c r="L1487" t="s">
        <v>51</v>
      </c>
      <c r="M1487" t="s">
        <v>307</v>
      </c>
      <c r="S1487" s="49">
        <v>11009.25</v>
      </c>
      <c r="T1487" s="49">
        <v>8887.5</v>
      </c>
      <c r="U1487" s="49">
        <v>12410</v>
      </c>
      <c r="V1487" s="49">
        <v>15720</v>
      </c>
    </row>
    <row r="1488" spans="1:22" x14ac:dyDescent="0.3">
      <c r="A1488">
        <v>1006729</v>
      </c>
      <c r="B1488" t="s">
        <v>7964</v>
      </c>
      <c r="C1488" t="s">
        <v>7965</v>
      </c>
      <c r="D1488" t="s">
        <v>7966</v>
      </c>
      <c r="E1488" t="s">
        <v>583</v>
      </c>
      <c r="F1488" t="s">
        <v>7967</v>
      </c>
      <c r="H1488" t="s">
        <v>7968</v>
      </c>
      <c r="I1488" s="23">
        <v>32.1663</v>
      </c>
      <c r="J1488" s="23">
        <v>-93.822299999999998</v>
      </c>
      <c r="K1488">
        <v>486210</v>
      </c>
      <c r="L1488" t="s">
        <v>1275</v>
      </c>
      <c r="M1488" t="s">
        <v>102</v>
      </c>
      <c r="S1488" s="49">
        <v>2267.944</v>
      </c>
      <c r="T1488" s="49">
        <v>9810.0300000000007</v>
      </c>
      <c r="U1488" s="49">
        <v>14238.404</v>
      </c>
      <c r="V1488" s="49">
        <v>28850.822</v>
      </c>
    </row>
    <row r="1489" spans="1:22" x14ac:dyDescent="0.3">
      <c r="A1489">
        <v>1005196</v>
      </c>
      <c r="B1489" t="s">
        <v>7969</v>
      </c>
      <c r="C1489" t="s">
        <v>7970</v>
      </c>
      <c r="D1489" t="s">
        <v>1020</v>
      </c>
      <c r="E1489" t="s">
        <v>583</v>
      </c>
      <c r="F1489" t="s">
        <v>7971</v>
      </c>
      <c r="G1489" t="s">
        <v>7972</v>
      </c>
      <c r="H1489" t="s">
        <v>1023</v>
      </c>
      <c r="I1489" s="23">
        <v>29.973710000000001</v>
      </c>
      <c r="J1489" s="23">
        <v>-89.998519999999999</v>
      </c>
      <c r="K1489">
        <v>562212</v>
      </c>
      <c r="L1489" t="s">
        <v>51</v>
      </c>
      <c r="M1489" t="s">
        <v>307</v>
      </c>
      <c r="N1489" s="49">
        <v>19878.25</v>
      </c>
      <c r="O1489" s="49">
        <v>21044</v>
      </c>
      <c r="P1489" s="49">
        <v>22278.5</v>
      </c>
      <c r="Q1489" s="49">
        <v>23585</v>
      </c>
      <c r="R1489" s="49">
        <v>24968.5</v>
      </c>
      <c r="S1489" s="49">
        <v>26433</v>
      </c>
      <c r="T1489" s="49">
        <v>27982.5</v>
      </c>
      <c r="U1489" s="49">
        <v>41019.031275000001</v>
      </c>
      <c r="V1489" s="49">
        <v>43425.035799999998</v>
      </c>
    </row>
    <row r="1490" spans="1:22" x14ac:dyDescent="0.3">
      <c r="A1490">
        <v>1002732</v>
      </c>
      <c r="B1490" t="s">
        <v>7973</v>
      </c>
      <c r="C1490" t="s">
        <v>7974</v>
      </c>
      <c r="D1490" t="s">
        <v>7975</v>
      </c>
      <c r="E1490" t="s">
        <v>422</v>
      </c>
      <c r="F1490" t="s">
        <v>7976</v>
      </c>
      <c r="G1490" t="s">
        <v>7977</v>
      </c>
      <c r="H1490" t="s">
        <v>7978</v>
      </c>
      <c r="I1490" s="23">
        <v>35.139639000000003</v>
      </c>
      <c r="J1490" s="23">
        <v>-90.255194000000003</v>
      </c>
      <c r="K1490">
        <v>562212</v>
      </c>
      <c r="L1490" t="s">
        <v>51</v>
      </c>
      <c r="M1490" t="s">
        <v>307</v>
      </c>
      <c r="N1490" s="49">
        <v>79673.75</v>
      </c>
      <c r="O1490" s="49">
        <v>78728.75</v>
      </c>
      <c r="P1490" s="49">
        <v>77048.5</v>
      </c>
      <c r="Q1490" s="49">
        <v>74385.25</v>
      </c>
      <c r="R1490" s="49">
        <v>72453.5</v>
      </c>
      <c r="S1490" s="49">
        <v>70205</v>
      </c>
      <c r="T1490" s="49">
        <v>68348.5</v>
      </c>
      <c r="U1490" s="49">
        <v>65361.75</v>
      </c>
      <c r="V1490" s="49">
        <v>64098.75</v>
      </c>
    </row>
    <row r="1491" spans="1:22" x14ac:dyDescent="0.3">
      <c r="A1491">
        <v>1001629</v>
      </c>
      <c r="B1491" t="s">
        <v>7979</v>
      </c>
      <c r="C1491" t="s">
        <v>7980</v>
      </c>
      <c r="D1491" t="s">
        <v>7981</v>
      </c>
      <c r="E1491" t="s">
        <v>323</v>
      </c>
      <c r="F1491" t="s">
        <v>7982</v>
      </c>
      <c r="G1491" t="s">
        <v>7983</v>
      </c>
      <c r="H1491" t="s">
        <v>1001</v>
      </c>
      <c r="I1491" s="23">
        <v>38.055900000000001</v>
      </c>
      <c r="J1491" s="23">
        <v>-122.21435</v>
      </c>
      <c r="K1491">
        <v>221112</v>
      </c>
      <c r="L1491" t="s">
        <v>28</v>
      </c>
      <c r="M1491" t="s">
        <v>336</v>
      </c>
      <c r="N1491" s="49">
        <v>735568.38</v>
      </c>
      <c r="O1491" s="49">
        <v>669151.07999999996</v>
      </c>
      <c r="P1491" s="49">
        <v>666556.14</v>
      </c>
      <c r="Q1491" s="49">
        <v>672285.16799999995</v>
      </c>
      <c r="R1491" s="49">
        <v>791209.82</v>
      </c>
      <c r="S1491" s="49">
        <v>821006.70799999998</v>
      </c>
      <c r="T1491" s="49">
        <v>735923.228</v>
      </c>
      <c r="U1491" s="49">
        <v>778961.26399999997</v>
      </c>
      <c r="V1491" s="49">
        <v>830720.42</v>
      </c>
    </row>
    <row r="1492" spans="1:22" x14ac:dyDescent="0.3">
      <c r="A1492">
        <v>1005356</v>
      </c>
      <c r="B1492" t="s">
        <v>7984</v>
      </c>
      <c r="C1492" t="s">
        <v>7985</v>
      </c>
      <c r="D1492" t="s">
        <v>7986</v>
      </c>
      <c r="E1492" t="s">
        <v>2164</v>
      </c>
      <c r="F1492" t="s">
        <v>7987</v>
      </c>
      <c r="G1492" t="s">
        <v>7988</v>
      </c>
      <c r="H1492" t="s">
        <v>7989</v>
      </c>
      <c r="I1492" s="23">
        <v>44.302754999999998</v>
      </c>
      <c r="J1492" s="23">
        <v>-120.909004</v>
      </c>
      <c r="K1492">
        <v>562111</v>
      </c>
      <c r="L1492" t="s">
        <v>51</v>
      </c>
      <c r="M1492" t="s">
        <v>307</v>
      </c>
      <c r="N1492" s="49">
        <v>30216.5</v>
      </c>
      <c r="O1492" s="49">
        <v>29811.5</v>
      </c>
      <c r="P1492" s="49">
        <v>30365.5</v>
      </c>
      <c r="Q1492" s="49">
        <v>30931.75</v>
      </c>
      <c r="R1492" s="49">
        <v>31510.75</v>
      </c>
      <c r="S1492" s="49">
        <v>32102.5</v>
      </c>
      <c r="T1492" s="49">
        <v>32707.25</v>
      </c>
      <c r="U1492" s="49">
        <v>32818.75</v>
      </c>
      <c r="V1492" s="49">
        <v>34329</v>
      </c>
    </row>
    <row r="1493" spans="1:22" x14ac:dyDescent="0.3">
      <c r="A1493">
        <v>1007646</v>
      </c>
      <c r="B1493" t="s">
        <v>7990</v>
      </c>
      <c r="C1493" t="s">
        <v>7991</v>
      </c>
      <c r="D1493" t="s">
        <v>7992</v>
      </c>
      <c r="E1493" t="s">
        <v>3929</v>
      </c>
      <c r="F1493" t="s">
        <v>7993</v>
      </c>
      <c r="G1493" t="s">
        <v>7994</v>
      </c>
      <c r="H1493" t="s">
        <v>7397</v>
      </c>
      <c r="I1493" s="23">
        <v>44.712555999999999</v>
      </c>
      <c r="J1493" s="23">
        <v>-69.847255000000004</v>
      </c>
      <c r="K1493">
        <v>562212</v>
      </c>
      <c r="L1493" t="s">
        <v>355</v>
      </c>
      <c r="M1493" t="s">
        <v>307</v>
      </c>
      <c r="N1493" s="49">
        <v>24138.912</v>
      </c>
      <c r="O1493" s="49">
        <v>23387.432000000001</v>
      </c>
      <c r="P1493" s="49">
        <v>24471.49</v>
      </c>
      <c r="Q1493" s="49">
        <v>19453.297999999999</v>
      </c>
      <c r="R1493" s="49">
        <v>44799.718000000001</v>
      </c>
      <c r="S1493" s="49">
        <v>46061.64</v>
      </c>
      <c r="T1493" s="49">
        <v>43397.315999999999</v>
      </c>
      <c r="U1493" s="49">
        <v>50767.133487999999</v>
      </c>
      <c r="V1493" s="49">
        <v>85297.961777000004</v>
      </c>
    </row>
    <row r="1494" spans="1:22" x14ac:dyDescent="0.3">
      <c r="A1494">
        <v>1006249</v>
      </c>
      <c r="B1494" t="s">
        <v>7995</v>
      </c>
      <c r="C1494" t="s">
        <v>7996</v>
      </c>
      <c r="D1494" t="s">
        <v>7997</v>
      </c>
      <c r="E1494" t="s">
        <v>583</v>
      </c>
      <c r="F1494" t="s">
        <v>7998</v>
      </c>
      <c r="H1494" t="s">
        <v>7999</v>
      </c>
      <c r="I1494" s="23">
        <v>31.849383</v>
      </c>
      <c r="J1494" s="23">
        <v>-93.076622</v>
      </c>
      <c r="K1494">
        <v>486210</v>
      </c>
      <c r="L1494" t="s">
        <v>368</v>
      </c>
      <c r="M1494" t="s">
        <v>102</v>
      </c>
      <c r="R1494" s="49">
        <v>0</v>
      </c>
      <c r="S1494" s="49">
        <v>0</v>
      </c>
      <c r="T1494" s="49">
        <v>337.1</v>
      </c>
      <c r="U1494" s="49">
        <v>23485.817999999999</v>
      </c>
      <c r="V1494" s="49">
        <v>57264.24</v>
      </c>
    </row>
    <row r="1495" spans="1:22" x14ac:dyDescent="0.3">
      <c r="A1495">
        <v>1005248</v>
      </c>
      <c r="B1495" t="s">
        <v>8000</v>
      </c>
      <c r="C1495" t="s">
        <v>8001</v>
      </c>
      <c r="D1495" t="s">
        <v>8002</v>
      </c>
      <c r="E1495" t="s">
        <v>583</v>
      </c>
      <c r="F1495" t="s">
        <v>8003</v>
      </c>
      <c r="G1495" t="s">
        <v>8004</v>
      </c>
      <c r="H1495" t="s">
        <v>8005</v>
      </c>
      <c r="I1495" s="23">
        <v>30.127220000000001</v>
      </c>
      <c r="J1495" s="23">
        <v>-92.450559999999996</v>
      </c>
      <c r="K1495">
        <v>211111</v>
      </c>
      <c r="L1495" t="s">
        <v>368</v>
      </c>
      <c r="M1495" t="s">
        <v>102</v>
      </c>
      <c r="S1495" s="49">
        <v>0</v>
      </c>
      <c r="T1495" s="49">
        <v>23792.562000000002</v>
      </c>
      <c r="U1495" s="49">
        <v>33282.836000000003</v>
      </c>
      <c r="V1495" s="49">
        <v>55119.146000000001</v>
      </c>
    </row>
    <row r="1496" spans="1:22" x14ac:dyDescent="0.3">
      <c r="A1496">
        <v>1003158</v>
      </c>
      <c r="B1496" t="s">
        <v>8006</v>
      </c>
      <c r="C1496" t="s">
        <v>8007</v>
      </c>
      <c r="D1496" t="s">
        <v>990</v>
      </c>
      <c r="E1496" t="s">
        <v>583</v>
      </c>
      <c r="F1496" t="s">
        <v>991</v>
      </c>
      <c r="G1496" t="s">
        <v>8008</v>
      </c>
      <c r="H1496" t="s">
        <v>993</v>
      </c>
      <c r="I1496" s="23">
        <v>30.214123000000001</v>
      </c>
      <c r="J1496" s="23">
        <v>-91.035112999999996</v>
      </c>
      <c r="K1496">
        <v>211130</v>
      </c>
      <c r="L1496" t="s">
        <v>326</v>
      </c>
      <c r="M1496" t="s">
        <v>327</v>
      </c>
      <c r="N1496" s="49">
        <v>70425.983999999997</v>
      </c>
      <c r="O1496" s="49">
        <v>66348.5</v>
      </c>
      <c r="P1496" s="49">
        <v>60409.271999999997</v>
      </c>
      <c r="Q1496" s="49">
        <v>79270.251999999993</v>
      </c>
      <c r="R1496" s="49">
        <v>70429.736000000004</v>
      </c>
      <c r="S1496" s="49">
        <v>67184.466</v>
      </c>
      <c r="T1496" s="49">
        <v>74404.835999999996</v>
      </c>
      <c r="U1496" s="49">
        <v>95361.23</v>
      </c>
      <c r="V1496" s="49">
        <v>86607.82</v>
      </c>
    </row>
    <row r="1497" spans="1:22" x14ac:dyDescent="0.3">
      <c r="A1497">
        <v>1013637</v>
      </c>
      <c r="B1497" t="s">
        <v>8009</v>
      </c>
      <c r="C1497" t="s">
        <v>8010</v>
      </c>
      <c r="D1497" t="s">
        <v>8011</v>
      </c>
      <c r="E1497" t="s">
        <v>1388</v>
      </c>
      <c r="F1497" t="s">
        <v>8012</v>
      </c>
      <c r="G1497" t="s">
        <v>8013</v>
      </c>
      <c r="H1497" t="s">
        <v>2440</v>
      </c>
      <c r="I1497" s="23">
        <v>43.444879999999998</v>
      </c>
      <c r="J1497" s="23">
        <v>-116.27435</v>
      </c>
      <c r="K1497">
        <v>311611</v>
      </c>
      <c r="L1497" t="s">
        <v>573</v>
      </c>
      <c r="M1497" t="s">
        <v>574</v>
      </c>
      <c r="N1497" s="49">
        <v>23795.144</v>
      </c>
    </row>
    <row r="1498" spans="1:22" x14ac:dyDescent="0.3">
      <c r="A1498">
        <v>1002644</v>
      </c>
      <c r="B1498" t="s">
        <v>8014</v>
      </c>
      <c r="C1498" t="s">
        <v>8015</v>
      </c>
      <c r="D1498" t="s">
        <v>8016</v>
      </c>
      <c r="E1498" t="s">
        <v>303</v>
      </c>
      <c r="F1498" t="s">
        <v>8017</v>
      </c>
      <c r="G1498" t="s">
        <v>8018</v>
      </c>
      <c r="H1498" t="s">
        <v>2220</v>
      </c>
      <c r="I1498" s="23">
        <v>32.223334000000001</v>
      </c>
      <c r="J1498" s="23">
        <v>-96.787501000000006</v>
      </c>
      <c r="K1498">
        <v>562212</v>
      </c>
      <c r="L1498" t="s">
        <v>51</v>
      </c>
      <c r="M1498" t="s">
        <v>307</v>
      </c>
      <c r="N1498" s="49">
        <v>97321.25</v>
      </c>
      <c r="O1498" s="49">
        <v>101088.75</v>
      </c>
      <c r="P1498" s="49">
        <v>105004.25</v>
      </c>
      <c r="Q1498" s="49">
        <v>109071</v>
      </c>
      <c r="R1498" s="49">
        <v>113295.5</v>
      </c>
      <c r="S1498" s="49">
        <v>117683.5</v>
      </c>
      <c r="T1498" s="49">
        <v>117765</v>
      </c>
      <c r="U1498" s="49">
        <v>145394.73585</v>
      </c>
      <c r="V1498" s="49">
        <v>149370.27817500001</v>
      </c>
    </row>
    <row r="1499" spans="1:22" x14ac:dyDescent="0.3">
      <c r="A1499">
        <v>1005577</v>
      </c>
      <c r="B1499" t="s">
        <v>8019</v>
      </c>
      <c r="C1499" t="s">
        <v>8020</v>
      </c>
      <c r="D1499" t="s">
        <v>4657</v>
      </c>
      <c r="E1499" t="s">
        <v>351</v>
      </c>
      <c r="F1499" t="s">
        <v>4658</v>
      </c>
      <c r="G1499" t="s">
        <v>8021</v>
      </c>
      <c r="H1499" t="s">
        <v>3907</v>
      </c>
      <c r="I1499" s="23">
        <v>41.160820000000001</v>
      </c>
      <c r="J1499" s="23">
        <v>-87.854770000000002</v>
      </c>
      <c r="K1499">
        <v>325414</v>
      </c>
      <c r="L1499" t="s">
        <v>28</v>
      </c>
      <c r="M1499" t="s">
        <v>530</v>
      </c>
      <c r="N1499" s="49">
        <v>50514.06</v>
      </c>
      <c r="O1499" s="49">
        <v>46447.175999999999</v>
      </c>
      <c r="P1499" s="49">
        <v>46809.724000000002</v>
      </c>
      <c r="Q1499" s="49">
        <v>44290.983999999997</v>
      </c>
      <c r="R1499" s="49">
        <v>43980.483999999997</v>
      </c>
      <c r="S1499" s="49">
        <v>39674.6</v>
      </c>
      <c r="T1499" s="49">
        <v>36964.36</v>
      </c>
      <c r="U1499" s="49">
        <v>34866.667999999998</v>
      </c>
      <c r="V1499" s="49">
        <v>36571.21</v>
      </c>
    </row>
    <row r="1500" spans="1:22" x14ac:dyDescent="0.3">
      <c r="A1500">
        <v>1011772</v>
      </c>
      <c r="B1500" t="s">
        <v>8022</v>
      </c>
      <c r="C1500" t="s">
        <v>8023</v>
      </c>
      <c r="D1500" t="s">
        <v>8024</v>
      </c>
      <c r="E1500" t="s">
        <v>323</v>
      </c>
      <c r="F1500" t="s">
        <v>8025</v>
      </c>
      <c r="G1500" t="s">
        <v>8026</v>
      </c>
      <c r="H1500" t="s">
        <v>1244</v>
      </c>
      <c r="I1500" s="23">
        <v>37.334429999999998</v>
      </c>
      <c r="J1500" s="23">
        <v>-121.88061</v>
      </c>
      <c r="K1500">
        <v>611310</v>
      </c>
      <c r="L1500" t="s">
        <v>28</v>
      </c>
      <c r="M1500" t="s">
        <v>315</v>
      </c>
      <c r="N1500" s="49">
        <v>30618.135999999999</v>
      </c>
      <c r="O1500" s="49">
        <v>27642.448</v>
      </c>
      <c r="P1500" s="49">
        <v>30587.036</v>
      </c>
      <c r="Q1500" s="49">
        <v>29611.488000000001</v>
      </c>
      <c r="R1500" s="49">
        <v>30291.684000000001</v>
      </c>
      <c r="S1500" s="49">
        <v>30317.236000000001</v>
      </c>
    </row>
    <row r="1501" spans="1:22" x14ac:dyDescent="0.3">
      <c r="A1501">
        <v>1001627</v>
      </c>
      <c r="B1501" t="s">
        <v>8027</v>
      </c>
      <c r="C1501" t="s">
        <v>8028</v>
      </c>
      <c r="D1501" t="s">
        <v>5930</v>
      </c>
      <c r="E1501" t="s">
        <v>441</v>
      </c>
      <c r="F1501" t="s">
        <v>8029</v>
      </c>
      <c r="G1501" t="s">
        <v>8030</v>
      </c>
      <c r="H1501" t="s">
        <v>3322</v>
      </c>
      <c r="I1501" s="23">
        <v>35.063899999999997</v>
      </c>
      <c r="J1501" s="23">
        <v>-78.870099999999994</v>
      </c>
      <c r="K1501">
        <v>562212</v>
      </c>
      <c r="L1501" t="s">
        <v>355</v>
      </c>
      <c r="M1501" t="s">
        <v>307</v>
      </c>
      <c r="N1501" s="49">
        <v>67144.25</v>
      </c>
      <c r="O1501" s="49">
        <v>64609.5</v>
      </c>
      <c r="P1501" s="49">
        <v>56597.25</v>
      </c>
      <c r="Q1501" s="49">
        <v>65053.55</v>
      </c>
      <c r="R1501" s="49">
        <v>48615.1</v>
      </c>
      <c r="S1501" s="49">
        <v>43338.1</v>
      </c>
      <c r="T1501" s="49">
        <v>36238.85</v>
      </c>
      <c r="U1501" s="49">
        <v>44122.65</v>
      </c>
      <c r="V1501" s="49">
        <v>38385.5</v>
      </c>
    </row>
    <row r="1502" spans="1:22" x14ac:dyDescent="0.3">
      <c r="A1502">
        <v>1002702</v>
      </c>
      <c r="B1502" t="s">
        <v>8031</v>
      </c>
      <c r="C1502" t="s">
        <v>8032</v>
      </c>
      <c r="D1502" t="s">
        <v>8033</v>
      </c>
      <c r="E1502" t="s">
        <v>1663</v>
      </c>
      <c r="F1502" t="s">
        <v>8034</v>
      </c>
      <c r="G1502" t="s">
        <v>8035</v>
      </c>
      <c r="H1502" t="s">
        <v>3322</v>
      </c>
      <c r="I1502" s="23">
        <v>39.452530000000003</v>
      </c>
      <c r="J1502" s="23">
        <v>-75.093149999999994</v>
      </c>
      <c r="K1502">
        <v>562212</v>
      </c>
      <c r="L1502" t="s">
        <v>355</v>
      </c>
      <c r="M1502" t="s">
        <v>307</v>
      </c>
      <c r="N1502" s="49">
        <v>28119.200000000001</v>
      </c>
      <c r="O1502" s="49">
        <v>21594.45</v>
      </c>
      <c r="P1502" s="49">
        <v>23654.248</v>
      </c>
      <c r="Q1502" s="49">
        <v>21581.8</v>
      </c>
      <c r="R1502" s="49">
        <v>26602.1</v>
      </c>
      <c r="S1502" s="49">
        <v>36318</v>
      </c>
      <c r="T1502" s="49">
        <v>46465</v>
      </c>
      <c r="U1502" s="49">
        <v>61031.7</v>
      </c>
      <c r="V1502" s="49">
        <v>47763.3</v>
      </c>
    </row>
    <row r="1503" spans="1:22" x14ac:dyDescent="0.3">
      <c r="A1503">
        <v>1005361</v>
      </c>
      <c r="B1503" t="s">
        <v>8036</v>
      </c>
      <c r="C1503" t="s">
        <v>8037</v>
      </c>
      <c r="D1503" t="s">
        <v>3652</v>
      </c>
      <c r="E1503" t="s">
        <v>468</v>
      </c>
      <c r="F1503" t="s">
        <v>3653</v>
      </c>
      <c r="G1503" t="s">
        <v>8038</v>
      </c>
      <c r="H1503" t="s">
        <v>686</v>
      </c>
      <c r="I1503" s="23">
        <v>28.056094000000002</v>
      </c>
      <c r="J1503" s="23">
        <v>-81.799087999999998</v>
      </c>
      <c r="K1503">
        <v>311411</v>
      </c>
      <c r="L1503" t="s">
        <v>28</v>
      </c>
      <c r="M1503" t="s">
        <v>315</v>
      </c>
      <c r="N1503" s="49">
        <v>79898.648000000001</v>
      </c>
      <c r="O1503" s="49">
        <v>61667.167999999998</v>
      </c>
      <c r="P1503" s="49">
        <v>75720.816000000006</v>
      </c>
      <c r="Q1503" s="49">
        <v>82646.588000000003</v>
      </c>
      <c r="R1503" s="49">
        <v>82455.44</v>
      </c>
      <c r="S1503" s="49">
        <v>77127.16</v>
      </c>
      <c r="T1503" s="49">
        <v>67994.944000000003</v>
      </c>
      <c r="U1503" s="49">
        <v>80249.748000000007</v>
      </c>
      <c r="V1503" s="49">
        <v>86291.471999999994</v>
      </c>
    </row>
    <row r="1504" spans="1:22" x14ac:dyDescent="0.3">
      <c r="A1504">
        <v>1006667</v>
      </c>
      <c r="B1504" t="s">
        <v>8039</v>
      </c>
      <c r="C1504" t="s">
        <v>8037</v>
      </c>
      <c r="D1504" t="s">
        <v>8040</v>
      </c>
      <c r="E1504" t="s">
        <v>468</v>
      </c>
      <c r="F1504" t="s">
        <v>8041</v>
      </c>
      <c r="G1504" t="s">
        <v>8042</v>
      </c>
      <c r="H1504" t="s">
        <v>522</v>
      </c>
      <c r="I1504" s="23">
        <v>28.812639000000001</v>
      </c>
      <c r="J1504" s="23">
        <v>-81.865221000000005</v>
      </c>
      <c r="K1504">
        <v>311411</v>
      </c>
      <c r="L1504" t="s">
        <v>28</v>
      </c>
      <c r="M1504" t="s">
        <v>315</v>
      </c>
      <c r="N1504" s="49">
        <v>20858.871999999999</v>
      </c>
      <c r="O1504" s="49">
        <v>21084.772000000001</v>
      </c>
      <c r="P1504" s="49">
        <v>22051.768</v>
      </c>
      <c r="Q1504" s="49">
        <v>21221.871999999999</v>
      </c>
      <c r="R1504" s="49">
        <v>18581.732</v>
      </c>
      <c r="S1504" s="49">
        <v>28291.644</v>
      </c>
      <c r="T1504" s="49">
        <v>44988.18</v>
      </c>
      <c r="U1504" s="49">
        <v>54559.692000000003</v>
      </c>
      <c r="V1504" s="49">
        <v>40334.095999999998</v>
      </c>
    </row>
    <row r="1505" spans="1:22" x14ac:dyDescent="0.3">
      <c r="A1505">
        <v>1007902</v>
      </c>
      <c r="B1505" t="s">
        <v>8043</v>
      </c>
      <c r="C1505" t="s">
        <v>8044</v>
      </c>
      <c r="D1505" t="s">
        <v>8045</v>
      </c>
      <c r="E1505" t="s">
        <v>663</v>
      </c>
      <c r="F1505" t="s">
        <v>8046</v>
      </c>
      <c r="G1505" t="s">
        <v>8047</v>
      </c>
      <c r="H1505" t="s">
        <v>3285</v>
      </c>
      <c r="I1505" s="23">
        <v>41.374029999999998</v>
      </c>
      <c r="J1505" s="23">
        <v>-81.474630000000005</v>
      </c>
      <c r="K1505">
        <v>562212</v>
      </c>
      <c r="L1505" t="s">
        <v>51</v>
      </c>
      <c r="M1505" t="s">
        <v>307</v>
      </c>
      <c r="N1505" s="49">
        <v>8198.5</v>
      </c>
      <c r="O1505" s="49">
        <v>13849.25</v>
      </c>
      <c r="P1505" s="49">
        <v>10148.5</v>
      </c>
      <c r="Q1505" s="49">
        <v>10774.75</v>
      </c>
      <c r="R1505" s="49">
        <v>11832.25</v>
      </c>
      <c r="S1505" s="49">
        <v>12304.75</v>
      </c>
      <c r="T1505" s="49">
        <v>9302.75</v>
      </c>
      <c r="U1505" s="49">
        <v>14309.75</v>
      </c>
      <c r="V1505" s="49">
        <v>18978.25</v>
      </c>
    </row>
    <row r="1506" spans="1:22" x14ac:dyDescent="0.3">
      <c r="A1506">
        <v>1010703</v>
      </c>
      <c r="B1506" t="s">
        <v>8048</v>
      </c>
      <c r="C1506" t="s">
        <v>8049</v>
      </c>
      <c r="D1506" t="s">
        <v>8050</v>
      </c>
      <c r="E1506" t="s">
        <v>311</v>
      </c>
      <c r="F1506" t="s">
        <v>8051</v>
      </c>
      <c r="G1506" t="s">
        <v>8052</v>
      </c>
      <c r="I1506" s="23">
        <v>36.919429000000001</v>
      </c>
      <c r="J1506" s="23">
        <v>-82.794549000000004</v>
      </c>
      <c r="K1506">
        <v>212112</v>
      </c>
      <c r="L1506" t="s">
        <v>90</v>
      </c>
      <c r="M1506" t="s">
        <v>315</v>
      </c>
      <c r="R1506" s="49">
        <v>13590.75</v>
      </c>
      <c r="S1506" s="49">
        <v>13106.25</v>
      </c>
      <c r="T1506" s="49">
        <v>10807</v>
      </c>
      <c r="U1506" s="49">
        <v>22081</v>
      </c>
      <c r="V1506" s="49">
        <v>24437</v>
      </c>
    </row>
    <row r="1507" spans="1:22" x14ac:dyDescent="0.3">
      <c r="A1507">
        <v>1012411</v>
      </c>
      <c r="B1507" t="s">
        <v>8053</v>
      </c>
      <c r="C1507" t="s">
        <v>8054</v>
      </c>
      <c r="D1507" t="s">
        <v>8055</v>
      </c>
      <c r="E1507" t="s">
        <v>491</v>
      </c>
      <c r="F1507" t="s">
        <v>7811</v>
      </c>
      <c r="G1507" t="s">
        <v>8056</v>
      </c>
      <c r="H1507" t="s">
        <v>389</v>
      </c>
      <c r="I1507" s="23">
        <v>39.728012</v>
      </c>
      <c r="J1507" s="23">
        <v>-86.195341999999997</v>
      </c>
      <c r="K1507">
        <v>221320</v>
      </c>
      <c r="L1507" t="s">
        <v>28</v>
      </c>
      <c r="M1507" t="s">
        <v>315</v>
      </c>
      <c r="N1507" s="49">
        <v>18444.080000000002</v>
      </c>
      <c r="O1507" s="49">
        <v>21948.768</v>
      </c>
      <c r="P1507" s="49">
        <v>23540.812000000002</v>
      </c>
      <c r="Q1507" s="49">
        <v>27932.243999999999</v>
      </c>
    </row>
    <row r="1508" spans="1:22" x14ac:dyDescent="0.3">
      <c r="A1508">
        <v>1007794</v>
      </c>
      <c r="B1508" t="s">
        <v>8057</v>
      </c>
      <c r="C1508" t="s">
        <v>8058</v>
      </c>
      <c r="D1508" t="s">
        <v>8059</v>
      </c>
      <c r="E1508" t="s">
        <v>323</v>
      </c>
      <c r="F1508" t="s">
        <v>8060</v>
      </c>
      <c r="G1508" t="s">
        <v>8061</v>
      </c>
      <c r="H1508" t="s">
        <v>2368</v>
      </c>
      <c r="I1508" s="23">
        <v>35.959420000000001</v>
      </c>
      <c r="J1508" s="23">
        <v>-120.00852</v>
      </c>
      <c r="K1508">
        <v>562212</v>
      </c>
      <c r="L1508" t="s">
        <v>355</v>
      </c>
      <c r="M1508" t="s">
        <v>307</v>
      </c>
      <c r="N1508" s="49">
        <v>30011.45</v>
      </c>
      <c r="O1508" s="49">
        <v>20860.7</v>
      </c>
      <c r="P1508" s="49">
        <v>48750.95</v>
      </c>
      <c r="Q1508" s="49">
        <v>45082.2</v>
      </c>
      <c r="R1508" s="49">
        <v>47171.95</v>
      </c>
      <c r="S1508" s="49">
        <v>43040.2</v>
      </c>
      <c r="T1508" s="49">
        <v>59535.777999999998</v>
      </c>
      <c r="U1508" s="49">
        <v>44841.239800000003</v>
      </c>
      <c r="V1508" s="49">
        <v>51655.124000000003</v>
      </c>
    </row>
    <row r="1509" spans="1:22" x14ac:dyDescent="0.3">
      <c r="A1509">
        <v>1006142</v>
      </c>
      <c r="B1509" t="s">
        <v>8062</v>
      </c>
      <c r="C1509" t="s">
        <v>8063</v>
      </c>
      <c r="D1509" t="s">
        <v>8064</v>
      </c>
      <c r="E1509" t="s">
        <v>1248</v>
      </c>
      <c r="F1509" t="s">
        <v>8065</v>
      </c>
      <c r="G1509" t="s">
        <v>8066</v>
      </c>
      <c r="H1509" t="s">
        <v>8067</v>
      </c>
      <c r="I1509" s="23">
        <v>39.355575000000002</v>
      </c>
      <c r="J1509" s="23">
        <v>-81.299837999999994</v>
      </c>
      <c r="K1509">
        <v>325199</v>
      </c>
      <c r="L1509" t="s">
        <v>28</v>
      </c>
      <c r="M1509" t="s">
        <v>530</v>
      </c>
      <c r="N1509" s="49">
        <v>37604.508000000002</v>
      </c>
      <c r="O1509" s="49">
        <v>39447.252</v>
      </c>
      <c r="P1509" s="49">
        <v>35705.915999999997</v>
      </c>
      <c r="Q1509" s="49">
        <v>36936.012000000002</v>
      </c>
      <c r="R1509" s="49">
        <v>36085.964</v>
      </c>
      <c r="S1509" s="49">
        <v>37186.76</v>
      </c>
      <c r="T1509" s="49">
        <v>37304.707999999999</v>
      </c>
      <c r="U1509" s="49">
        <v>36808.46</v>
      </c>
      <c r="V1509" s="49">
        <v>40333.248</v>
      </c>
    </row>
    <row r="1510" spans="1:22" x14ac:dyDescent="0.3">
      <c r="A1510">
        <v>1009508</v>
      </c>
      <c r="B1510" t="s">
        <v>8068</v>
      </c>
      <c r="C1510" t="s">
        <v>8069</v>
      </c>
      <c r="D1510" t="s">
        <v>8070</v>
      </c>
      <c r="E1510" t="s">
        <v>2235</v>
      </c>
      <c r="F1510" t="s">
        <v>8071</v>
      </c>
      <c r="G1510" t="s">
        <v>8072</v>
      </c>
      <c r="H1510" t="s">
        <v>8073</v>
      </c>
      <c r="I1510" s="23">
        <v>46.611789999999999</v>
      </c>
      <c r="J1510" s="23">
        <v>-104.42021</v>
      </c>
      <c r="K1510">
        <v>486210</v>
      </c>
      <c r="L1510" t="s">
        <v>1275</v>
      </c>
      <c r="M1510" t="s">
        <v>102</v>
      </c>
      <c r="N1510" s="49">
        <v>28898.403999999999</v>
      </c>
      <c r="O1510" s="49">
        <v>27003.705999999998</v>
      </c>
      <c r="P1510" s="49">
        <v>26708.013999999999</v>
      </c>
      <c r="Q1510" s="49">
        <v>22877.216</v>
      </c>
      <c r="R1510" s="49">
        <v>25365.856</v>
      </c>
      <c r="S1510" s="49">
        <v>34339.322</v>
      </c>
      <c r="T1510" s="49">
        <v>34044.832000000002</v>
      </c>
      <c r="U1510" s="49">
        <v>27445.756000000001</v>
      </c>
      <c r="V1510" s="49">
        <v>34973.474000000002</v>
      </c>
    </row>
    <row r="1511" spans="1:22" x14ac:dyDescent="0.3">
      <c r="A1511">
        <v>1007083</v>
      </c>
      <c r="B1511" t="s">
        <v>8074</v>
      </c>
      <c r="C1511" t="s">
        <v>8075</v>
      </c>
      <c r="D1511" t="s">
        <v>8076</v>
      </c>
      <c r="E1511" t="s">
        <v>526</v>
      </c>
      <c r="F1511" t="s">
        <v>8077</v>
      </c>
      <c r="G1511" t="s">
        <v>8078</v>
      </c>
      <c r="H1511" t="s">
        <v>8079</v>
      </c>
      <c r="I1511" s="23">
        <v>17.976251999999999</v>
      </c>
      <c r="J1511" s="23">
        <v>-67.152653000000001</v>
      </c>
      <c r="K1511">
        <v>562212</v>
      </c>
      <c r="L1511" t="s">
        <v>355</v>
      </c>
      <c r="M1511" t="s">
        <v>307</v>
      </c>
      <c r="S1511" s="49">
        <v>25499.65</v>
      </c>
      <c r="T1511" s="49">
        <v>24626.1</v>
      </c>
      <c r="U1511" s="49">
        <v>19582.2</v>
      </c>
      <c r="V1511" s="49">
        <v>14569.5</v>
      </c>
    </row>
    <row r="1512" spans="1:22" x14ac:dyDescent="0.3">
      <c r="A1512">
        <v>1005837</v>
      </c>
      <c r="B1512" t="s">
        <v>8080</v>
      </c>
      <c r="C1512" t="s">
        <v>8081</v>
      </c>
      <c r="D1512" t="s">
        <v>8082</v>
      </c>
      <c r="E1512" t="s">
        <v>323</v>
      </c>
      <c r="F1512" t="s">
        <v>8083</v>
      </c>
      <c r="G1512" t="s">
        <v>8084</v>
      </c>
      <c r="H1512" t="s">
        <v>3174</v>
      </c>
      <c r="I1512" s="23">
        <v>33.140799999999999</v>
      </c>
      <c r="J1512" s="23">
        <v>-117.3342</v>
      </c>
      <c r="K1512">
        <v>221112</v>
      </c>
      <c r="L1512" t="s">
        <v>28</v>
      </c>
      <c r="M1512" t="s">
        <v>336</v>
      </c>
      <c r="N1512" s="49">
        <v>57.7</v>
      </c>
      <c r="O1512" s="49">
        <v>234142.38</v>
      </c>
      <c r="P1512" s="49">
        <v>341010.98800000001</v>
      </c>
      <c r="Q1512" s="49">
        <v>214861.10399999999</v>
      </c>
      <c r="R1512" s="49">
        <v>466484.36800000002</v>
      </c>
      <c r="S1512" s="49">
        <v>382689.58</v>
      </c>
      <c r="T1512" s="49">
        <v>337093.50400000002</v>
      </c>
      <c r="U1512" s="49">
        <v>914206.93700000003</v>
      </c>
      <c r="V1512" s="49">
        <v>355337.58199999999</v>
      </c>
    </row>
    <row r="1513" spans="1:22" x14ac:dyDescent="0.3">
      <c r="A1513">
        <v>1010540</v>
      </c>
      <c r="B1513" t="s">
        <v>8085</v>
      </c>
      <c r="C1513" t="s">
        <v>8086</v>
      </c>
      <c r="D1513" t="s">
        <v>3174</v>
      </c>
      <c r="E1513" t="s">
        <v>323</v>
      </c>
      <c r="F1513" t="s">
        <v>8087</v>
      </c>
      <c r="G1513" t="s">
        <v>8088</v>
      </c>
      <c r="H1513" t="s">
        <v>8089</v>
      </c>
      <c r="I1513" s="23">
        <v>32.833812000000002</v>
      </c>
      <c r="J1513" s="23">
        <v>-117.13458799999999</v>
      </c>
      <c r="K1513">
        <v>221112</v>
      </c>
      <c r="L1513" t="s">
        <v>28</v>
      </c>
      <c r="M1513" t="s">
        <v>336</v>
      </c>
      <c r="P1513" s="49">
        <v>7110.424</v>
      </c>
      <c r="Q1513" s="49">
        <v>4231.384</v>
      </c>
      <c r="R1513" s="49">
        <v>9650.8119999999999</v>
      </c>
      <c r="S1513" s="49">
        <v>17895.531999999999</v>
      </c>
      <c r="T1513" s="49">
        <v>12254.504000000001</v>
      </c>
      <c r="U1513" s="49">
        <v>29457.365000000002</v>
      </c>
    </row>
    <row r="1514" spans="1:22" x14ac:dyDescent="0.3">
      <c r="A1514">
        <v>1003815</v>
      </c>
      <c r="B1514" t="s">
        <v>8090</v>
      </c>
      <c r="C1514" t="s">
        <v>8091</v>
      </c>
      <c r="D1514" t="s">
        <v>8092</v>
      </c>
      <c r="E1514" t="s">
        <v>422</v>
      </c>
      <c r="F1514" t="s">
        <v>8093</v>
      </c>
      <c r="G1514" t="s">
        <v>8094</v>
      </c>
      <c r="H1514" t="s">
        <v>7105</v>
      </c>
      <c r="I1514" s="23">
        <v>35.343510000000002</v>
      </c>
      <c r="J1514" s="23">
        <v>-92.410250000000005</v>
      </c>
      <c r="K1514">
        <v>213112</v>
      </c>
      <c r="L1514" t="s">
        <v>28</v>
      </c>
      <c r="M1514" t="s">
        <v>102</v>
      </c>
      <c r="R1514" s="49">
        <v>33411.724000000002</v>
      </c>
      <c r="S1514" s="49">
        <v>34094.771999999997</v>
      </c>
      <c r="T1514" s="49">
        <v>34667.620000000003</v>
      </c>
      <c r="U1514" s="49">
        <v>34104.372000000003</v>
      </c>
      <c r="V1514" s="49">
        <v>33384.724000000002</v>
      </c>
    </row>
    <row r="1515" spans="1:22" x14ac:dyDescent="0.3">
      <c r="A1515">
        <v>1013201</v>
      </c>
      <c r="B1515" t="s">
        <v>8095</v>
      </c>
      <c r="C1515" t="s">
        <v>8096</v>
      </c>
      <c r="D1515" t="s">
        <v>3253</v>
      </c>
      <c r="E1515" t="s">
        <v>663</v>
      </c>
      <c r="F1515" t="s">
        <v>3254</v>
      </c>
      <c r="H1515" t="s">
        <v>987</v>
      </c>
      <c r="I1515" s="23">
        <v>40.251382999999997</v>
      </c>
      <c r="J1515" s="23">
        <v>-81.020392999999999</v>
      </c>
      <c r="K1515">
        <v>486210</v>
      </c>
      <c r="L1515" t="s">
        <v>1275</v>
      </c>
      <c r="M1515" t="s">
        <v>102</v>
      </c>
      <c r="N1515" s="49">
        <v>33749.334000000003</v>
      </c>
    </row>
    <row r="1516" spans="1:22" x14ac:dyDescent="0.3">
      <c r="A1516">
        <v>1010177</v>
      </c>
      <c r="B1516" t="s">
        <v>8097</v>
      </c>
      <c r="C1516" t="s">
        <v>8098</v>
      </c>
      <c r="D1516" t="s">
        <v>3253</v>
      </c>
      <c r="E1516" t="s">
        <v>663</v>
      </c>
      <c r="F1516" t="s">
        <v>3254</v>
      </c>
      <c r="G1516" t="s">
        <v>8099</v>
      </c>
      <c r="H1516" t="s">
        <v>987</v>
      </c>
      <c r="I1516" s="23">
        <v>40.265855999999999</v>
      </c>
      <c r="J1516" s="23">
        <v>-81.020298999999994</v>
      </c>
      <c r="K1516">
        <v>211130</v>
      </c>
      <c r="L1516" t="s">
        <v>326</v>
      </c>
      <c r="M1516" t="s">
        <v>327</v>
      </c>
      <c r="N1516" s="49">
        <v>92906.716</v>
      </c>
      <c r="O1516" s="49">
        <v>106064.06</v>
      </c>
      <c r="P1516" s="49">
        <v>82859.067999999999</v>
      </c>
      <c r="Q1516" s="49">
        <v>82095.407999999996</v>
      </c>
      <c r="R1516" s="49">
        <v>70720.741999999998</v>
      </c>
      <c r="S1516" s="49">
        <v>55115.766000000003</v>
      </c>
      <c r="T1516" s="49">
        <v>56169.642</v>
      </c>
    </row>
    <row r="1517" spans="1:22" x14ac:dyDescent="0.3">
      <c r="A1517">
        <v>1005508</v>
      </c>
      <c r="B1517" t="s">
        <v>8100</v>
      </c>
      <c r="C1517" t="s">
        <v>8101</v>
      </c>
      <c r="D1517" t="s">
        <v>8102</v>
      </c>
      <c r="E1517" t="s">
        <v>1920</v>
      </c>
      <c r="F1517" t="s">
        <v>8103</v>
      </c>
      <c r="G1517" t="s">
        <v>8104</v>
      </c>
      <c r="H1517" t="s">
        <v>1559</v>
      </c>
      <c r="I1517" s="23">
        <v>36.117359999999998</v>
      </c>
      <c r="J1517" s="23">
        <v>-115.17368</v>
      </c>
      <c r="K1517">
        <v>721120</v>
      </c>
      <c r="L1517" t="s">
        <v>28</v>
      </c>
      <c r="M1517" t="s">
        <v>315</v>
      </c>
      <c r="N1517" s="49">
        <v>56405.987999999998</v>
      </c>
      <c r="O1517" s="49">
        <v>56588.735999999997</v>
      </c>
      <c r="P1517" s="49">
        <v>57911.832000000002</v>
      </c>
      <c r="Q1517" s="49">
        <v>60775.372000000003</v>
      </c>
      <c r="R1517" s="49">
        <v>58366.48</v>
      </c>
      <c r="S1517" s="49">
        <v>59308.375999999997</v>
      </c>
      <c r="T1517" s="49">
        <v>56952.336000000003</v>
      </c>
      <c r="U1517" s="49">
        <v>55826.64</v>
      </c>
      <c r="V1517" s="49">
        <v>53805.148000000001</v>
      </c>
    </row>
    <row r="1518" spans="1:22" x14ac:dyDescent="0.3">
      <c r="A1518">
        <v>1000450</v>
      </c>
      <c r="B1518" t="s">
        <v>8105</v>
      </c>
      <c r="C1518" t="s">
        <v>8106</v>
      </c>
      <c r="D1518" t="s">
        <v>8107</v>
      </c>
      <c r="E1518" t="s">
        <v>331</v>
      </c>
      <c r="F1518" t="s">
        <v>8108</v>
      </c>
      <c r="G1518" t="s">
        <v>8109</v>
      </c>
      <c r="H1518" t="s">
        <v>5651</v>
      </c>
      <c r="I1518" s="23">
        <v>40.8142</v>
      </c>
      <c r="J1518" s="23">
        <v>-72.940299999999993</v>
      </c>
      <c r="K1518">
        <v>221112</v>
      </c>
      <c r="L1518" t="s">
        <v>335</v>
      </c>
      <c r="M1518" t="s">
        <v>336</v>
      </c>
      <c r="N1518" s="49">
        <v>815204.11600000004</v>
      </c>
      <c r="O1518" s="49">
        <v>926004.46200000006</v>
      </c>
      <c r="P1518" s="49">
        <v>898274.57799999998</v>
      </c>
      <c r="Q1518" s="49">
        <v>934293.18200000003</v>
      </c>
      <c r="R1518" s="49">
        <v>751624.20200000005</v>
      </c>
      <c r="S1518" s="49">
        <v>881178</v>
      </c>
      <c r="T1518" s="49">
        <v>882223.03200000001</v>
      </c>
      <c r="U1518" s="49">
        <v>834248.10600000003</v>
      </c>
      <c r="V1518" s="49">
        <v>846184.26399999997</v>
      </c>
    </row>
    <row r="1519" spans="1:22" x14ac:dyDescent="0.3">
      <c r="A1519">
        <v>1006724</v>
      </c>
      <c r="B1519" t="s">
        <v>8110</v>
      </c>
      <c r="C1519" t="s">
        <v>8111</v>
      </c>
      <c r="D1519" t="s">
        <v>8112</v>
      </c>
      <c r="E1519" t="s">
        <v>339</v>
      </c>
      <c r="F1519" t="s">
        <v>8113</v>
      </c>
      <c r="G1519" t="s">
        <v>8114</v>
      </c>
      <c r="H1519" t="s">
        <v>8115</v>
      </c>
      <c r="I1519" s="23">
        <v>35.677745999999999</v>
      </c>
      <c r="J1519" s="23">
        <v>-106.087855</v>
      </c>
      <c r="K1519">
        <v>562212</v>
      </c>
      <c r="L1519" t="s">
        <v>355</v>
      </c>
      <c r="M1519" t="s">
        <v>307</v>
      </c>
      <c r="N1519" s="49">
        <v>31057.998</v>
      </c>
      <c r="O1519" s="49">
        <v>31525.8</v>
      </c>
      <c r="P1519" s="49">
        <v>27217.898000000001</v>
      </c>
      <c r="Q1519" s="49">
        <v>12544.8</v>
      </c>
      <c r="R1519" s="49">
        <v>22250.05</v>
      </c>
      <c r="S1519" s="49">
        <v>24358.799999999999</v>
      </c>
      <c r="T1519" s="49">
        <v>24844.3</v>
      </c>
      <c r="U1519" s="49">
        <v>23502.15</v>
      </c>
      <c r="V1519" s="49">
        <v>21357.8</v>
      </c>
    </row>
    <row r="1520" spans="1:22" x14ac:dyDescent="0.3">
      <c r="A1520">
        <v>1000065</v>
      </c>
      <c r="B1520" t="s">
        <v>8116</v>
      </c>
      <c r="C1520" t="s">
        <v>8117</v>
      </c>
      <c r="D1520" t="s">
        <v>8089</v>
      </c>
      <c r="E1520" t="s">
        <v>323</v>
      </c>
      <c r="F1520" t="s">
        <v>8118</v>
      </c>
      <c r="G1520" t="s">
        <v>8119</v>
      </c>
      <c r="H1520" t="s">
        <v>3174</v>
      </c>
      <c r="I1520" s="23">
        <v>32.562199999999997</v>
      </c>
      <c r="J1520" s="23">
        <v>-116.94329999999999</v>
      </c>
      <c r="K1520">
        <v>221112</v>
      </c>
      <c r="L1520" t="s">
        <v>30</v>
      </c>
      <c r="M1520" t="s">
        <v>336</v>
      </c>
      <c r="S1520" s="49">
        <v>9132.5159999999996</v>
      </c>
      <c r="T1520" s="49">
        <v>4820.9319999999998</v>
      </c>
      <c r="U1520" s="49">
        <v>9536.4639999999999</v>
      </c>
      <c r="V1520" s="49">
        <v>17015.536</v>
      </c>
    </row>
    <row r="1521" spans="1:22" x14ac:dyDescent="0.3">
      <c r="A1521">
        <v>1007316</v>
      </c>
      <c r="B1521" t="s">
        <v>8120</v>
      </c>
      <c r="C1521" t="s">
        <v>8121</v>
      </c>
      <c r="D1521" t="s">
        <v>8122</v>
      </c>
      <c r="E1521" t="s">
        <v>323</v>
      </c>
      <c r="F1521" t="s">
        <v>8123</v>
      </c>
      <c r="G1521" t="s">
        <v>8124</v>
      </c>
      <c r="H1521" t="s">
        <v>3174</v>
      </c>
      <c r="I1521" s="23">
        <v>33.122100000000003</v>
      </c>
      <c r="J1521" s="23">
        <v>-117.117</v>
      </c>
      <c r="K1521">
        <v>221112</v>
      </c>
      <c r="L1521" t="s">
        <v>30</v>
      </c>
      <c r="M1521" t="s">
        <v>336</v>
      </c>
      <c r="S1521" s="49">
        <v>10007.712</v>
      </c>
      <c r="T1521" s="49">
        <v>7121.3239999999996</v>
      </c>
      <c r="U1521" s="49">
        <v>10057.312</v>
      </c>
      <c r="V1521" s="49">
        <v>24039.86</v>
      </c>
    </row>
    <row r="1522" spans="1:22" x14ac:dyDescent="0.3">
      <c r="A1522">
        <v>1006745</v>
      </c>
      <c r="B1522" t="s">
        <v>8125</v>
      </c>
      <c r="C1522" t="s">
        <v>8126</v>
      </c>
      <c r="D1522" t="s">
        <v>8127</v>
      </c>
      <c r="E1522" t="s">
        <v>323</v>
      </c>
      <c r="F1522" t="s">
        <v>8128</v>
      </c>
      <c r="G1522" t="s">
        <v>8129</v>
      </c>
      <c r="H1522" t="s">
        <v>7151</v>
      </c>
      <c r="I1522" s="23">
        <v>36.653100000000002</v>
      </c>
      <c r="J1522" s="23">
        <v>-120.5797</v>
      </c>
      <c r="K1522">
        <v>221112</v>
      </c>
      <c r="L1522" t="s">
        <v>30</v>
      </c>
      <c r="M1522" t="s">
        <v>336</v>
      </c>
      <c r="U1522" s="49">
        <v>5305.88</v>
      </c>
      <c r="V1522" s="49">
        <v>7501.8720000000003</v>
      </c>
    </row>
    <row r="1523" spans="1:22" x14ac:dyDescent="0.3">
      <c r="A1523">
        <v>1000058</v>
      </c>
      <c r="B1523" t="s">
        <v>8130</v>
      </c>
      <c r="C1523" t="s">
        <v>8131</v>
      </c>
      <c r="D1523" t="s">
        <v>8132</v>
      </c>
      <c r="E1523" t="s">
        <v>323</v>
      </c>
      <c r="F1523" t="s">
        <v>8133</v>
      </c>
      <c r="G1523" t="s">
        <v>8134</v>
      </c>
      <c r="H1523" t="s">
        <v>8135</v>
      </c>
      <c r="I1523" s="23">
        <v>38.398899999999998</v>
      </c>
      <c r="J1523" s="23">
        <v>-121.9239</v>
      </c>
      <c r="K1523">
        <v>221112</v>
      </c>
      <c r="L1523" t="s">
        <v>30</v>
      </c>
      <c r="M1523" t="s">
        <v>336</v>
      </c>
      <c r="U1523" s="49">
        <v>6648.3239999999996</v>
      </c>
      <c r="V1523" s="49">
        <v>8058.92</v>
      </c>
    </row>
    <row r="1524" spans="1:22" x14ac:dyDescent="0.3">
      <c r="A1524">
        <v>1006401</v>
      </c>
      <c r="B1524" t="s">
        <v>8136</v>
      </c>
      <c r="C1524" t="s">
        <v>8137</v>
      </c>
      <c r="D1524" t="s">
        <v>8138</v>
      </c>
      <c r="E1524" t="s">
        <v>323</v>
      </c>
      <c r="F1524" t="s">
        <v>2573</v>
      </c>
      <c r="G1524" t="s">
        <v>8139</v>
      </c>
      <c r="H1524" t="s">
        <v>592</v>
      </c>
      <c r="I1524" s="23">
        <v>34.0595</v>
      </c>
      <c r="J1524" s="23">
        <v>-117.3432</v>
      </c>
      <c r="K1524">
        <v>327310</v>
      </c>
      <c r="L1524" t="s">
        <v>2095</v>
      </c>
      <c r="M1524" t="s">
        <v>376</v>
      </c>
      <c r="U1524" s="49">
        <v>136.9</v>
      </c>
      <c r="V1524" s="49">
        <v>120.8</v>
      </c>
    </row>
    <row r="1525" spans="1:22" x14ac:dyDescent="0.3">
      <c r="A1525">
        <v>1006842</v>
      </c>
      <c r="B1525" t="s">
        <v>8140</v>
      </c>
      <c r="C1525" t="s">
        <v>8141</v>
      </c>
      <c r="D1525" t="s">
        <v>8142</v>
      </c>
      <c r="E1525" t="s">
        <v>323</v>
      </c>
      <c r="F1525" t="s">
        <v>8143</v>
      </c>
      <c r="G1525" t="s">
        <v>8144</v>
      </c>
      <c r="H1525" t="s">
        <v>2179</v>
      </c>
      <c r="I1525" s="23">
        <v>35.029297999999997</v>
      </c>
      <c r="J1525" s="23">
        <v>-118.316236</v>
      </c>
      <c r="K1525">
        <v>327310</v>
      </c>
      <c r="L1525" t="s">
        <v>2095</v>
      </c>
      <c r="M1525" t="s">
        <v>376</v>
      </c>
      <c r="N1525" s="49">
        <v>1124097.888</v>
      </c>
      <c r="O1525" s="49">
        <v>1109867.054</v>
      </c>
      <c r="P1525" s="49">
        <v>1103238.044</v>
      </c>
      <c r="Q1525" s="49">
        <v>921354.70799999998</v>
      </c>
      <c r="R1525" s="49">
        <v>1034012.328</v>
      </c>
      <c r="S1525" s="49">
        <v>1033353.6679999999</v>
      </c>
      <c r="T1525" s="49">
        <v>941886.96</v>
      </c>
      <c r="U1525" s="49">
        <v>1111565.3799999999</v>
      </c>
      <c r="V1525" s="49">
        <v>1045416.17</v>
      </c>
    </row>
    <row r="1526" spans="1:22" x14ac:dyDescent="0.3">
      <c r="A1526">
        <v>1007927</v>
      </c>
      <c r="B1526" t="s">
        <v>8145</v>
      </c>
      <c r="C1526" t="s">
        <v>8146</v>
      </c>
      <c r="D1526" t="s">
        <v>8147</v>
      </c>
      <c r="E1526" t="s">
        <v>323</v>
      </c>
      <c r="F1526" t="s">
        <v>8148</v>
      </c>
      <c r="G1526" t="s">
        <v>8149</v>
      </c>
      <c r="H1526" t="s">
        <v>3837</v>
      </c>
      <c r="I1526" s="23">
        <v>34.604500000000002</v>
      </c>
      <c r="J1526" s="23">
        <v>-117.3382</v>
      </c>
      <c r="K1526">
        <v>327310</v>
      </c>
      <c r="L1526" t="s">
        <v>2095</v>
      </c>
      <c r="M1526" t="s">
        <v>376</v>
      </c>
      <c r="N1526" s="49">
        <v>1250995.6880000001</v>
      </c>
      <c r="O1526" s="49">
        <v>1065741.6000000001</v>
      </c>
      <c r="P1526" s="49">
        <v>1025224.43</v>
      </c>
      <c r="Q1526" s="49">
        <v>874485.08</v>
      </c>
      <c r="R1526" s="49">
        <v>932322.96200000006</v>
      </c>
      <c r="S1526" s="49">
        <v>1222117.2660000001</v>
      </c>
      <c r="T1526" s="49">
        <v>1075564.4979999999</v>
      </c>
      <c r="U1526" s="49">
        <v>1032835.496</v>
      </c>
      <c r="V1526" s="49">
        <v>785331.33600000001</v>
      </c>
    </row>
    <row r="1527" spans="1:22" x14ac:dyDescent="0.3">
      <c r="A1527">
        <v>1006669</v>
      </c>
      <c r="B1527" t="s">
        <v>8150</v>
      </c>
      <c r="C1527" t="s">
        <v>8151</v>
      </c>
      <c r="D1527" t="s">
        <v>8152</v>
      </c>
      <c r="E1527" t="s">
        <v>1902</v>
      </c>
      <c r="F1527" t="s">
        <v>8153</v>
      </c>
      <c r="G1527" t="s">
        <v>8154</v>
      </c>
      <c r="H1527" t="s">
        <v>8155</v>
      </c>
      <c r="I1527" s="23">
        <v>32.409700000000001</v>
      </c>
      <c r="J1527" s="23">
        <v>-111.15130000000001</v>
      </c>
      <c r="K1527">
        <v>327310</v>
      </c>
      <c r="L1527" t="s">
        <v>2095</v>
      </c>
      <c r="M1527" t="s">
        <v>376</v>
      </c>
      <c r="N1527" s="49">
        <v>893555.52</v>
      </c>
      <c r="O1527" s="49">
        <v>954085.85</v>
      </c>
      <c r="P1527" s="49">
        <v>801276.59</v>
      </c>
      <c r="Q1527" s="49">
        <v>552813.478</v>
      </c>
      <c r="R1527" s="49">
        <v>769167.12800000003</v>
      </c>
      <c r="S1527" s="49">
        <v>832823.48600000003</v>
      </c>
      <c r="T1527" s="49">
        <v>556023.30000000005</v>
      </c>
      <c r="U1527" s="49">
        <v>628319.30000000005</v>
      </c>
      <c r="V1527" s="49">
        <v>552667.88</v>
      </c>
    </row>
    <row r="1528" spans="1:22" x14ac:dyDescent="0.3">
      <c r="A1528">
        <v>1007629</v>
      </c>
      <c r="B1528" t="s">
        <v>8156</v>
      </c>
      <c r="C1528" t="s">
        <v>8157</v>
      </c>
      <c r="D1528" t="s">
        <v>8158</v>
      </c>
      <c r="E1528" t="s">
        <v>583</v>
      </c>
      <c r="F1528" t="s">
        <v>8159</v>
      </c>
      <c r="G1528" t="s">
        <v>8160</v>
      </c>
      <c r="H1528" t="s">
        <v>6109</v>
      </c>
      <c r="I1528" s="23">
        <v>29.953506699999998</v>
      </c>
      <c r="J1528" s="23">
        <v>-93.3993751</v>
      </c>
      <c r="K1528">
        <v>211111</v>
      </c>
      <c r="L1528" t="s">
        <v>28</v>
      </c>
      <c r="M1528" t="s">
        <v>102</v>
      </c>
      <c r="S1528" s="49">
        <v>6956.9719999999998</v>
      </c>
      <c r="T1528" s="49">
        <v>9444.6839999999993</v>
      </c>
    </row>
    <row r="1529" spans="1:22" x14ac:dyDescent="0.3">
      <c r="A1529">
        <v>1001342</v>
      </c>
      <c r="B1529" t="s">
        <v>8161</v>
      </c>
      <c r="C1529" t="s">
        <v>8162</v>
      </c>
      <c r="D1529" t="s">
        <v>8163</v>
      </c>
      <c r="E1529" t="s">
        <v>583</v>
      </c>
      <c r="F1529" t="s">
        <v>7053</v>
      </c>
      <c r="G1529" t="s">
        <v>8164</v>
      </c>
      <c r="H1529" t="s">
        <v>8165</v>
      </c>
      <c r="I1529" s="23">
        <v>30.160299999999999</v>
      </c>
      <c r="J1529" s="23">
        <v>-93.345799999999997</v>
      </c>
      <c r="K1529">
        <v>221112</v>
      </c>
      <c r="L1529" t="s">
        <v>335</v>
      </c>
      <c r="M1529" t="s">
        <v>336</v>
      </c>
      <c r="N1529" s="49">
        <v>70897.535999999993</v>
      </c>
      <c r="O1529" s="49">
        <v>151740.88800000001</v>
      </c>
      <c r="P1529" s="49">
        <v>211614.11600000001</v>
      </c>
      <c r="Q1529" s="49">
        <v>249573.024</v>
      </c>
      <c r="R1529" s="49">
        <v>346297.96799999999</v>
      </c>
      <c r="S1529" s="49">
        <v>105955.308</v>
      </c>
      <c r="T1529" s="49">
        <v>214079.25599999999</v>
      </c>
      <c r="U1529" s="49">
        <v>155423.024</v>
      </c>
      <c r="V1529" s="49">
        <v>191949.788</v>
      </c>
    </row>
    <row r="1530" spans="1:22" x14ac:dyDescent="0.3">
      <c r="A1530">
        <v>1001357</v>
      </c>
      <c r="B1530" t="s">
        <v>8166</v>
      </c>
      <c r="C1530" t="s">
        <v>8167</v>
      </c>
      <c r="D1530" t="s">
        <v>8168</v>
      </c>
      <c r="E1530" t="s">
        <v>1781</v>
      </c>
      <c r="F1530" t="s">
        <v>8169</v>
      </c>
      <c r="G1530" t="s">
        <v>8170</v>
      </c>
      <c r="H1530" t="s">
        <v>8171</v>
      </c>
      <c r="I1530" s="23">
        <v>33.6464</v>
      </c>
      <c r="J1530" s="23">
        <v>-88.271699999999996</v>
      </c>
      <c r="K1530">
        <v>221112</v>
      </c>
      <c r="L1530" t="s">
        <v>335</v>
      </c>
      <c r="M1530" t="s">
        <v>336</v>
      </c>
      <c r="N1530" s="49">
        <v>1500142.89</v>
      </c>
      <c r="O1530" s="49">
        <v>1499245.469</v>
      </c>
      <c r="P1530" s="49">
        <v>1695945.2890000001</v>
      </c>
      <c r="Q1530" s="49">
        <v>1858124.3910000001</v>
      </c>
      <c r="R1530" s="49">
        <v>1330538.4450000001</v>
      </c>
      <c r="S1530" s="49">
        <v>1029123.611</v>
      </c>
      <c r="T1530" s="49">
        <v>1173704.1000000001</v>
      </c>
      <c r="U1530" s="49">
        <v>1751638.96</v>
      </c>
      <c r="V1530" s="49">
        <v>1425401.368</v>
      </c>
    </row>
    <row r="1531" spans="1:22" x14ac:dyDescent="0.3">
      <c r="A1531">
        <v>1000812</v>
      </c>
      <c r="B1531" t="s">
        <v>8172</v>
      </c>
      <c r="C1531" t="s">
        <v>8173</v>
      </c>
      <c r="D1531" t="s">
        <v>8174</v>
      </c>
      <c r="E1531" t="s">
        <v>386</v>
      </c>
      <c r="F1531" t="s">
        <v>8175</v>
      </c>
      <c r="G1531" t="s">
        <v>8176</v>
      </c>
      <c r="H1531" t="s">
        <v>8177</v>
      </c>
      <c r="I1531" s="23">
        <v>33.588299999999997</v>
      </c>
      <c r="J1531" s="23">
        <v>-85.973100000000002</v>
      </c>
      <c r="K1531">
        <v>221112</v>
      </c>
      <c r="L1531" t="s">
        <v>335</v>
      </c>
      <c r="M1531" t="s">
        <v>336</v>
      </c>
      <c r="N1531" s="49">
        <v>190830.46599999999</v>
      </c>
      <c r="O1531" s="49">
        <v>126644.895</v>
      </c>
      <c r="P1531" s="49">
        <v>94033.592999999993</v>
      </c>
      <c r="Q1531" s="49">
        <v>115520.06600000001</v>
      </c>
      <c r="R1531" s="49">
        <v>31316.081999999999</v>
      </c>
      <c r="S1531" s="49">
        <v>21056.202000000001</v>
      </c>
      <c r="T1531" s="49">
        <v>3689.886</v>
      </c>
      <c r="U1531" s="49">
        <v>109591.484</v>
      </c>
      <c r="V1531" s="49">
        <v>128656.57</v>
      </c>
    </row>
    <row r="1532" spans="1:22" x14ac:dyDescent="0.3">
      <c r="A1532">
        <v>1005482</v>
      </c>
      <c r="B1532" t="s">
        <v>8178</v>
      </c>
      <c r="C1532" t="s">
        <v>8179</v>
      </c>
      <c r="D1532" t="s">
        <v>2767</v>
      </c>
      <c r="E1532" t="s">
        <v>303</v>
      </c>
      <c r="F1532" t="s">
        <v>8180</v>
      </c>
      <c r="G1532" t="s">
        <v>8181</v>
      </c>
      <c r="H1532" t="s">
        <v>8182</v>
      </c>
      <c r="I1532" s="23">
        <v>33.679290999999999</v>
      </c>
      <c r="J1532" s="23">
        <v>-101.853844</v>
      </c>
      <c r="K1532">
        <v>562212</v>
      </c>
      <c r="L1532" t="s">
        <v>51</v>
      </c>
      <c r="M1532" t="s">
        <v>307</v>
      </c>
      <c r="N1532" s="49">
        <v>76115.75</v>
      </c>
      <c r="O1532" s="49">
        <v>68820.75</v>
      </c>
      <c r="P1532" s="49">
        <v>66055.5</v>
      </c>
      <c r="Q1532" s="49">
        <v>65256.75</v>
      </c>
      <c r="R1532" s="49">
        <v>73442</v>
      </c>
      <c r="S1532" s="49">
        <v>76748.75</v>
      </c>
      <c r="T1532" s="49">
        <v>63196.5</v>
      </c>
      <c r="U1532" s="49">
        <v>28450</v>
      </c>
      <c r="V1532" s="49">
        <v>91510</v>
      </c>
    </row>
    <row r="1533" spans="1:22" x14ac:dyDescent="0.3">
      <c r="A1533">
        <v>1012990</v>
      </c>
      <c r="B1533"/>
      <c r="C1533" t="s">
        <v>8183</v>
      </c>
      <c r="D1533" t="s">
        <v>8184</v>
      </c>
      <c r="E1533" t="s">
        <v>323</v>
      </c>
      <c r="F1533" t="s">
        <v>6048</v>
      </c>
      <c r="G1533" t="s">
        <v>8185</v>
      </c>
      <c r="I1533" s="23">
        <v>37.498956</v>
      </c>
      <c r="J1533" s="23">
        <v>-120.897627</v>
      </c>
      <c r="K1533">
        <v>311514</v>
      </c>
      <c r="L1533" t="s">
        <v>28</v>
      </c>
      <c r="M1533" t="s">
        <v>315</v>
      </c>
      <c r="N1533" s="49">
        <v>19423.076000000001</v>
      </c>
      <c r="O1533" s="49">
        <v>19277.928</v>
      </c>
      <c r="P1533" s="49">
        <v>10200.212</v>
      </c>
    </row>
    <row r="1534" spans="1:22" x14ac:dyDescent="0.3">
      <c r="A1534">
        <v>1002105</v>
      </c>
      <c r="B1534" t="s">
        <v>8186</v>
      </c>
      <c r="C1534" t="s">
        <v>8187</v>
      </c>
      <c r="D1534" t="s">
        <v>2605</v>
      </c>
      <c r="E1534" t="s">
        <v>323</v>
      </c>
      <c r="F1534" t="s">
        <v>8188</v>
      </c>
      <c r="G1534" t="s">
        <v>8189</v>
      </c>
      <c r="H1534" t="s">
        <v>963</v>
      </c>
      <c r="I1534" s="23">
        <v>34.135953000000001</v>
      </c>
      <c r="J1534" s="23">
        <v>-118.125636</v>
      </c>
      <c r="K1534">
        <v>611310</v>
      </c>
      <c r="L1534" t="s">
        <v>28</v>
      </c>
      <c r="M1534" t="s">
        <v>315</v>
      </c>
      <c r="N1534" s="49">
        <v>60335.972000000002</v>
      </c>
      <c r="O1534" s="49">
        <v>59856.423999999999</v>
      </c>
      <c r="P1534" s="49">
        <v>59372.375999999997</v>
      </c>
      <c r="Q1534" s="49">
        <v>56145.987999999998</v>
      </c>
      <c r="R1534" s="49">
        <v>56409.088000000003</v>
      </c>
      <c r="S1534" s="49">
        <v>56003.387999999999</v>
      </c>
      <c r="T1534" s="49">
        <v>58039.144</v>
      </c>
      <c r="U1534" s="49">
        <v>57836.428</v>
      </c>
      <c r="V1534" s="49">
        <v>60185.635999999999</v>
      </c>
    </row>
    <row r="1535" spans="1:22" x14ac:dyDescent="0.3">
      <c r="A1535">
        <v>1005164</v>
      </c>
      <c r="B1535" t="s">
        <v>8190</v>
      </c>
      <c r="C1535" t="s">
        <v>8191</v>
      </c>
      <c r="D1535" t="s">
        <v>8192</v>
      </c>
      <c r="E1535" t="s">
        <v>323</v>
      </c>
      <c r="F1535" t="s">
        <v>8193</v>
      </c>
      <c r="G1535" t="s">
        <v>8194</v>
      </c>
      <c r="H1535" t="s">
        <v>2179</v>
      </c>
      <c r="I1535" s="23">
        <v>35.238930000000003</v>
      </c>
      <c r="J1535" s="23">
        <v>-119.35951</v>
      </c>
      <c r="K1535">
        <v>211130</v>
      </c>
      <c r="L1535" t="s">
        <v>8195</v>
      </c>
      <c r="M1535" t="s">
        <v>8196</v>
      </c>
      <c r="N1535" s="49">
        <v>1523196.0460000001</v>
      </c>
      <c r="O1535" s="49">
        <v>1436339.4920000001</v>
      </c>
      <c r="P1535" s="49">
        <v>1512395.7819999999</v>
      </c>
      <c r="Q1535" s="49">
        <v>1473127.378</v>
      </c>
      <c r="R1535" s="49">
        <v>1884048.46</v>
      </c>
      <c r="S1535" s="49">
        <v>2025063.398</v>
      </c>
      <c r="T1535" s="49">
        <v>1952169.7879999999</v>
      </c>
      <c r="U1535" s="49">
        <v>558396.75399999996</v>
      </c>
      <c r="V1535" s="49">
        <v>614711.14</v>
      </c>
    </row>
    <row r="1536" spans="1:22" x14ac:dyDescent="0.3">
      <c r="A1536">
        <v>1005108</v>
      </c>
      <c r="B1536" t="s">
        <v>8197</v>
      </c>
      <c r="C1536" t="s">
        <v>8198</v>
      </c>
      <c r="D1536" t="s">
        <v>2870</v>
      </c>
      <c r="E1536" t="s">
        <v>323</v>
      </c>
      <c r="F1536" t="s">
        <v>2871</v>
      </c>
      <c r="G1536" t="s">
        <v>8199</v>
      </c>
      <c r="H1536" t="s">
        <v>2179</v>
      </c>
      <c r="I1536" s="23">
        <v>35.498130000000003</v>
      </c>
      <c r="J1536" s="23">
        <v>-119.03886</v>
      </c>
      <c r="K1536">
        <v>211111</v>
      </c>
      <c r="L1536" t="s">
        <v>28</v>
      </c>
      <c r="M1536" t="s">
        <v>102</v>
      </c>
      <c r="R1536" s="49">
        <v>769310.25199999998</v>
      </c>
      <c r="S1536" s="49">
        <v>718980.09199999995</v>
      </c>
      <c r="T1536" s="49">
        <v>464275.25199999998</v>
      </c>
      <c r="U1536" s="49">
        <v>380099.52</v>
      </c>
      <c r="V1536" s="49">
        <v>300129.26799999998</v>
      </c>
    </row>
    <row r="1537" spans="1:22" x14ac:dyDescent="0.3">
      <c r="A1537">
        <v>1000289</v>
      </c>
      <c r="B1537" t="s">
        <v>8200</v>
      </c>
      <c r="C1537" t="s">
        <v>8201</v>
      </c>
      <c r="D1537" t="s">
        <v>8202</v>
      </c>
      <c r="E1537" t="s">
        <v>323</v>
      </c>
      <c r="F1537" t="s">
        <v>8203</v>
      </c>
      <c r="G1537" t="s">
        <v>8204</v>
      </c>
      <c r="H1537" t="s">
        <v>2179</v>
      </c>
      <c r="I1537" s="23">
        <v>35.686169</v>
      </c>
      <c r="J1537" s="23">
        <v>-119.801205</v>
      </c>
      <c r="K1537">
        <v>211111</v>
      </c>
      <c r="L1537" t="s">
        <v>28</v>
      </c>
      <c r="M1537" t="s">
        <v>102</v>
      </c>
      <c r="R1537" s="49">
        <v>410882.90399999998</v>
      </c>
      <c r="S1537" s="49">
        <v>411477.6</v>
      </c>
      <c r="T1537" s="49">
        <v>285823.47600000002</v>
      </c>
      <c r="U1537" s="49">
        <v>390470.58</v>
      </c>
      <c r="V1537" s="49">
        <v>208971.96400000001</v>
      </c>
    </row>
    <row r="1538" spans="1:22" x14ac:dyDescent="0.3">
      <c r="A1538">
        <v>1005321</v>
      </c>
      <c r="B1538" t="s">
        <v>8205</v>
      </c>
      <c r="C1538" t="s">
        <v>8206</v>
      </c>
      <c r="D1538" t="s">
        <v>8207</v>
      </c>
      <c r="E1538" t="s">
        <v>323</v>
      </c>
      <c r="F1538" t="s">
        <v>8208</v>
      </c>
      <c r="G1538" t="s">
        <v>8209</v>
      </c>
      <c r="H1538" t="s">
        <v>1523</v>
      </c>
      <c r="I1538" s="23">
        <v>34.390033000000003</v>
      </c>
      <c r="J1538" s="23">
        <v>-118.79592100000001</v>
      </c>
      <c r="K1538">
        <v>211130</v>
      </c>
      <c r="L1538" t="s">
        <v>326</v>
      </c>
      <c r="M1538" t="s">
        <v>327</v>
      </c>
      <c r="N1538" s="49">
        <v>21910.338</v>
      </c>
      <c r="O1538" s="49">
        <v>12698.012000000001</v>
      </c>
      <c r="P1538" s="49">
        <v>8228.3259999999991</v>
      </c>
      <c r="Q1538" s="49">
        <v>13701.907999999999</v>
      </c>
      <c r="R1538" s="49">
        <v>15114.152</v>
      </c>
      <c r="S1538" s="49">
        <v>12211.662</v>
      </c>
      <c r="T1538" s="49">
        <v>11547.26</v>
      </c>
      <c r="U1538" s="49">
        <v>9082.018</v>
      </c>
      <c r="V1538" s="49">
        <v>10138.27</v>
      </c>
    </row>
    <row r="1539" spans="1:22" x14ac:dyDescent="0.3">
      <c r="A1539">
        <v>1010207</v>
      </c>
      <c r="B1539" t="s">
        <v>8210</v>
      </c>
      <c r="C1539" t="s">
        <v>8211</v>
      </c>
      <c r="D1539" t="s">
        <v>8212</v>
      </c>
      <c r="E1539" t="s">
        <v>323</v>
      </c>
      <c r="F1539" t="s">
        <v>8213</v>
      </c>
      <c r="G1539" t="s">
        <v>8214</v>
      </c>
      <c r="H1539" t="s">
        <v>3837</v>
      </c>
      <c r="I1539" s="23">
        <v>34.08907</v>
      </c>
      <c r="J1539" s="23">
        <v>-117.21742</v>
      </c>
      <c r="K1539">
        <v>562212</v>
      </c>
      <c r="L1539" t="s">
        <v>51</v>
      </c>
      <c r="M1539" t="s">
        <v>307</v>
      </c>
      <c r="N1539" s="49">
        <v>22130</v>
      </c>
      <c r="O1539" s="49">
        <v>9542.25</v>
      </c>
      <c r="P1539" s="49">
        <v>545</v>
      </c>
      <c r="Q1539" s="49">
        <v>14204.25</v>
      </c>
      <c r="R1539" s="49">
        <v>40591</v>
      </c>
      <c r="S1539" s="49">
        <v>35401</v>
      </c>
      <c r="T1539" s="49">
        <v>8100</v>
      </c>
      <c r="U1539" s="49">
        <v>21893.25</v>
      </c>
      <c r="V1539" s="49">
        <v>19993.5</v>
      </c>
    </row>
    <row r="1540" spans="1:22" x14ac:dyDescent="0.3">
      <c r="A1540">
        <v>1002873</v>
      </c>
      <c r="B1540" t="s">
        <v>8215</v>
      </c>
      <c r="C1540" t="s">
        <v>8216</v>
      </c>
      <c r="D1540" t="s">
        <v>3820</v>
      </c>
      <c r="E1540" t="s">
        <v>1487</v>
      </c>
      <c r="F1540" t="s">
        <v>3821</v>
      </c>
      <c r="H1540" t="s">
        <v>3822</v>
      </c>
      <c r="I1540" s="23">
        <v>39.468423000000001</v>
      </c>
      <c r="J1540" s="23">
        <v>-108.08674999999999</v>
      </c>
      <c r="K1540">
        <v>213112</v>
      </c>
      <c r="L1540" t="s">
        <v>28</v>
      </c>
      <c r="M1540" t="s">
        <v>102</v>
      </c>
      <c r="R1540" s="49">
        <v>26023.252</v>
      </c>
      <c r="S1540" s="49">
        <v>25176.955999999998</v>
      </c>
      <c r="T1540" s="49">
        <v>23450.112000000001</v>
      </c>
      <c r="U1540" s="49">
        <v>23330.511999999999</v>
      </c>
      <c r="V1540" s="49">
        <v>25158.800999999999</v>
      </c>
    </row>
    <row r="1541" spans="1:22" x14ac:dyDescent="0.3">
      <c r="A1541">
        <v>1010717</v>
      </c>
      <c r="B1541" t="s">
        <v>8217</v>
      </c>
      <c r="C1541" t="s">
        <v>8218</v>
      </c>
      <c r="D1541" t="s">
        <v>8219</v>
      </c>
      <c r="E1541" t="s">
        <v>447</v>
      </c>
      <c r="F1541" t="s">
        <v>8220</v>
      </c>
      <c r="G1541" t="s">
        <v>8221</v>
      </c>
      <c r="H1541" t="s">
        <v>450</v>
      </c>
      <c r="I1541" s="23">
        <v>39.937910000000002</v>
      </c>
      <c r="J1541" s="23">
        <v>-80.260559999999998</v>
      </c>
      <c r="K1541">
        <v>486210</v>
      </c>
      <c r="L1541" t="s">
        <v>28</v>
      </c>
      <c r="M1541" t="s">
        <v>102</v>
      </c>
      <c r="R1541" s="49">
        <v>81171.144</v>
      </c>
      <c r="S1541" s="49">
        <v>43733.135999999999</v>
      </c>
      <c r="T1541" s="49">
        <v>30585.08</v>
      </c>
      <c r="U1541" s="49">
        <v>43301.836000000003</v>
      </c>
    </row>
    <row r="1542" spans="1:22" x14ac:dyDescent="0.3">
      <c r="A1542">
        <v>1000453</v>
      </c>
      <c r="B1542" t="s">
        <v>8222</v>
      </c>
      <c r="C1542" t="s">
        <v>8223</v>
      </c>
      <c r="D1542" t="s">
        <v>8224</v>
      </c>
      <c r="E1542" t="s">
        <v>323</v>
      </c>
      <c r="F1542" t="s">
        <v>8225</v>
      </c>
      <c r="G1542" t="s">
        <v>8226</v>
      </c>
      <c r="H1542" t="s">
        <v>8227</v>
      </c>
      <c r="I1542" s="23">
        <v>37.000100000000003</v>
      </c>
      <c r="J1542" s="23">
        <v>-121.5367</v>
      </c>
      <c r="K1542">
        <v>221112</v>
      </c>
      <c r="L1542" t="s">
        <v>335</v>
      </c>
      <c r="M1542" t="s">
        <v>336</v>
      </c>
      <c r="N1542" s="49">
        <v>45372.832000000002</v>
      </c>
      <c r="O1542" s="49">
        <v>71652.076000000001</v>
      </c>
      <c r="P1542" s="49">
        <v>83196.236000000004</v>
      </c>
      <c r="Q1542" s="49">
        <v>87790.96</v>
      </c>
      <c r="R1542" s="49">
        <v>91107.656000000003</v>
      </c>
      <c r="S1542" s="49">
        <v>59000.883999999998</v>
      </c>
      <c r="T1542" s="49">
        <v>81585.736000000004</v>
      </c>
      <c r="U1542" s="49">
        <v>130505.864</v>
      </c>
      <c r="V1542" s="49">
        <v>45966.976000000002</v>
      </c>
    </row>
    <row r="1543" spans="1:22" x14ac:dyDescent="0.3">
      <c r="A1543">
        <v>1007233</v>
      </c>
      <c r="B1543" t="s">
        <v>8228</v>
      </c>
      <c r="C1543" t="s">
        <v>8229</v>
      </c>
      <c r="D1543" t="s">
        <v>7124</v>
      </c>
      <c r="E1543" t="s">
        <v>303</v>
      </c>
      <c r="F1543" t="s">
        <v>7125</v>
      </c>
      <c r="G1543" t="s">
        <v>8230</v>
      </c>
      <c r="H1543" t="s">
        <v>8231</v>
      </c>
      <c r="I1543" s="23">
        <v>26.338899999999999</v>
      </c>
      <c r="J1543" s="23">
        <v>-98.1708</v>
      </c>
      <c r="K1543">
        <v>221112</v>
      </c>
      <c r="L1543" t="s">
        <v>30</v>
      </c>
      <c r="M1543" t="s">
        <v>336</v>
      </c>
      <c r="N1543" s="49">
        <v>1043145.4840000001</v>
      </c>
      <c r="O1543" s="49">
        <v>758246.94</v>
      </c>
      <c r="P1543" s="49">
        <v>916062.15599999996</v>
      </c>
      <c r="Q1543" s="49">
        <v>1072008.7279999999</v>
      </c>
      <c r="R1543" s="49">
        <v>1083593.1839999999</v>
      </c>
      <c r="S1543" s="49">
        <v>619077.25600000005</v>
      </c>
      <c r="T1543" s="49">
        <v>846361.16399999999</v>
      </c>
      <c r="U1543" s="49">
        <v>1050132.0079999999</v>
      </c>
      <c r="V1543" s="49">
        <v>1026234.348</v>
      </c>
    </row>
    <row r="1544" spans="1:22" x14ac:dyDescent="0.3">
      <c r="A1544">
        <v>1000597</v>
      </c>
      <c r="B1544" t="s">
        <v>8232</v>
      </c>
      <c r="C1544" t="s">
        <v>8233</v>
      </c>
      <c r="D1544" t="s">
        <v>8234</v>
      </c>
      <c r="E1544" t="s">
        <v>323</v>
      </c>
      <c r="F1544" t="s">
        <v>8235</v>
      </c>
      <c r="G1544" t="s">
        <v>8236</v>
      </c>
      <c r="H1544" t="s">
        <v>2513</v>
      </c>
      <c r="I1544" s="23">
        <v>36.225700000000003</v>
      </c>
      <c r="J1544" s="23">
        <v>-121.1279</v>
      </c>
      <c r="K1544">
        <v>221112</v>
      </c>
      <c r="L1544" t="s">
        <v>28</v>
      </c>
      <c r="M1544" t="s">
        <v>336</v>
      </c>
      <c r="N1544" s="49">
        <v>76963.411999999997</v>
      </c>
      <c r="O1544" s="49">
        <v>174642.79199999999</v>
      </c>
      <c r="P1544" s="49">
        <v>178317.08</v>
      </c>
      <c r="Q1544" s="49">
        <v>191825.128</v>
      </c>
      <c r="R1544" s="49">
        <v>201202.44399999999</v>
      </c>
      <c r="S1544" s="49">
        <v>232602.67600000001</v>
      </c>
      <c r="T1544" s="49">
        <v>186647.39600000001</v>
      </c>
      <c r="U1544" s="49">
        <v>227736.492</v>
      </c>
      <c r="V1544" s="49">
        <v>275719.00799999997</v>
      </c>
    </row>
    <row r="1545" spans="1:22" x14ac:dyDescent="0.3">
      <c r="A1545">
        <v>1001320</v>
      </c>
      <c r="B1545" t="s">
        <v>8237</v>
      </c>
      <c r="C1545" t="s">
        <v>8238</v>
      </c>
      <c r="D1545" t="s">
        <v>8239</v>
      </c>
      <c r="E1545" t="s">
        <v>323</v>
      </c>
      <c r="F1545" t="s">
        <v>8240</v>
      </c>
      <c r="G1545" t="s">
        <v>8241</v>
      </c>
      <c r="H1545" t="s">
        <v>8242</v>
      </c>
      <c r="I1545" s="23">
        <v>39.053100000000001</v>
      </c>
      <c r="J1545" s="23">
        <v>-121.6939</v>
      </c>
      <c r="K1545">
        <v>221112</v>
      </c>
      <c r="L1545" t="s">
        <v>30</v>
      </c>
      <c r="M1545" t="s">
        <v>336</v>
      </c>
      <c r="N1545" s="49">
        <v>261835.644</v>
      </c>
      <c r="O1545" s="49">
        <v>237224.86</v>
      </c>
      <c r="P1545" s="49">
        <v>0</v>
      </c>
      <c r="Q1545" s="49">
        <v>151.5</v>
      </c>
      <c r="R1545" s="49">
        <v>472895.42</v>
      </c>
      <c r="S1545" s="49">
        <v>475151.58</v>
      </c>
      <c r="T1545" s="49">
        <v>405307.02</v>
      </c>
      <c r="U1545" s="49">
        <v>456618.908</v>
      </c>
      <c r="V1545" s="49">
        <v>375922.75599999999</v>
      </c>
    </row>
    <row r="1546" spans="1:22" x14ac:dyDescent="0.3">
      <c r="A1546">
        <v>1005756</v>
      </c>
      <c r="B1546" t="s">
        <v>8243</v>
      </c>
      <c r="C1546" t="s">
        <v>8244</v>
      </c>
      <c r="D1546" t="s">
        <v>2998</v>
      </c>
      <c r="E1546" t="s">
        <v>351</v>
      </c>
      <c r="F1546" t="s">
        <v>2999</v>
      </c>
      <c r="G1546" t="s">
        <v>8245</v>
      </c>
      <c r="H1546" t="s">
        <v>8246</v>
      </c>
      <c r="I1546" s="23">
        <v>41.683500000000002</v>
      </c>
      <c r="J1546" s="23">
        <v>-87.556299999999993</v>
      </c>
      <c r="K1546">
        <v>221112</v>
      </c>
      <c r="L1546" t="s">
        <v>30</v>
      </c>
      <c r="M1546" t="s">
        <v>336</v>
      </c>
      <c r="N1546" s="49">
        <v>7666.42</v>
      </c>
      <c r="O1546" s="49">
        <v>8458.1679999999997</v>
      </c>
      <c r="P1546" s="49">
        <v>13907.248</v>
      </c>
      <c r="Q1546" s="49">
        <v>11103.308000000001</v>
      </c>
      <c r="R1546" s="49">
        <v>39941.847999999998</v>
      </c>
      <c r="S1546" s="49">
        <v>67312.144</v>
      </c>
      <c r="T1546" s="49">
        <v>33476.423999999999</v>
      </c>
      <c r="U1546" s="49">
        <v>29291.988000000001</v>
      </c>
      <c r="V1546" s="49">
        <v>19875.027999999998</v>
      </c>
    </row>
    <row r="1547" spans="1:22" x14ac:dyDescent="0.3">
      <c r="A1547">
        <v>1007739</v>
      </c>
      <c r="B1547" t="s">
        <v>8247</v>
      </c>
      <c r="C1547" t="s">
        <v>8248</v>
      </c>
      <c r="D1547" t="s">
        <v>8249</v>
      </c>
      <c r="E1547" t="s">
        <v>2235</v>
      </c>
      <c r="F1547" t="s">
        <v>8250</v>
      </c>
      <c r="G1547" t="s">
        <v>8251</v>
      </c>
      <c r="H1547" t="s">
        <v>8252</v>
      </c>
      <c r="I1547" s="23">
        <v>47.523611000000002</v>
      </c>
      <c r="J1547" s="23">
        <v>-111.294167</v>
      </c>
      <c r="K1547">
        <v>324110</v>
      </c>
      <c r="L1547" t="s">
        <v>6080</v>
      </c>
      <c r="M1547" t="s">
        <v>6081</v>
      </c>
      <c r="N1547" s="49">
        <v>311234.98200000002</v>
      </c>
      <c r="O1547" s="49">
        <v>312250.54800000001</v>
      </c>
      <c r="P1547" s="49">
        <v>318275.49</v>
      </c>
      <c r="Q1547" s="49">
        <v>289472.49</v>
      </c>
      <c r="R1547" s="49">
        <v>131429.77600000001</v>
      </c>
      <c r="S1547" s="49">
        <v>114242.03</v>
      </c>
      <c r="T1547" s="49">
        <v>120894.78200000001</v>
      </c>
      <c r="U1547" s="49">
        <v>120273.018</v>
      </c>
      <c r="V1547" s="49">
        <v>147742.82999999999</v>
      </c>
    </row>
    <row r="1548" spans="1:22" x14ac:dyDescent="0.3">
      <c r="A1548">
        <v>1005719</v>
      </c>
      <c r="B1548" t="s">
        <v>8253</v>
      </c>
      <c r="C1548" t="s">
        <v>8254</v>
      </c>
      <c r="D1548" t="s">
        <v>8255</v>
      </c>
      <c r="E1548" t="s">
        <v>793</v>
      </c>
      <c r="F1548" t="s">
        <v>8256</v>
      </c>
      <c r="G1548" t="s">
        <v>8257</v>
      </c>
      <c r="H1548" t="s">
        <v>3548</v>
      </c>
      <c r="I1548" s="23">
        <v>37.272855</v>
      </c>
      <c r="J1548" s="23">
        <v>-79.098395999999994</v>
      </c>
      <c r="K1548">
        <v>562212</v>
      </c>
      <c r="L1548" t="s">
        <v>355</v>
      </c>
      <c r="M1548" t="s">
        <v>307</v>
      </c>
      <c r="R1548" s="49">
        <v>1334.8</v>
      </c>
      <c r="S1548" s="49">
        <v>1710.15</v>
      </c>
      <c r="T1548" s="49">
        <v>3020.25</v>
      </c>
      <c r="U1548" s="49">
        <v>33305.75</v>
      </c>
      <c r="V1548" s="49">
        <v>36278.9</v>
      </c>
    </row>
    <row r="1549" spans="1:22" x14ac:dyDescent="0.3">
      <c r="A1549">
        <v>1001220</v>
      </c>
      <c r="B1549" t="s">
        <v>8258</v>
      </c>
      <c r="C1549" t="s">
        <v>8259</v>
      </c>
      <c r="D1549" t="s">
        <v>8260</v>
      </c>
      <c r="E1549" t="s">
        <v>447</v>
      </c>
      <c r="F1549" t="s">
        <v>8261</v>
      </c>
      <c r="G1549" t="s">
        <v>8262</v>
      </c>
      <c r="H1549" t="s">
        <v>8263</v>
      </c>
      <c r="I1549" s="23">
        <v>40.474800000000002</v>
      </c>
      <c r="J1549" s="23">
        <v>-78.702100000000002</v>
      </c>
      <c r="K1549">
        <v>221112</v>
      </c>
      <c r="L1549" t="s">
        <v>30</v>
      </c>
      <c r="M1549" t="s">
        <v>336</v>
      </c>
      <c r="N1549" s="49">
        <v>159554.26</v>
      </c>
      <c r="O1549" s="49">
        <v>899536.86800000002</v>
      </c>
      <c r="P1549" s="49">
        <v>880080.38399999996</v>
      </c>
      <c r="Q1549" s="49">
        <v>933268.11</v>
      </c>
      <c r="R1549" s="49">
        <v>813843.45</v>
      </c>
      <c r="S1549" s="49">
        <v>982137.20799999998</v>
      </c>
      <c r="T1549" s="49">
        <v>971092.06599999999</v>
      </c>
      <c r="U1549" s="49">
        <v>930134.6</v>
      </c>
      <c r="V1549" s="49">
        <v>899885.11600000004</v>
      </c>
    </row>
    <row r="1550" spans="1:22" x14ac:dyDescent="0.3">
      <c r="A1550">
        <v>1000468</v>
      </c>
      <c r="B1550" t="s">
        <v>8264</v>
      </c>
      <c r="C1550" t="s">
        <v>8265</v>
      </c>
      <c r="D1550" t="s">
        <v>4127</v>
      </c>
      <c r="E1550" t="s">
        <v>380</v>
      </c>
      <c r="F1550" t="s">
        <v>8266</v>
      </c>
      <c r="G1550" t="s">
        <v>8267</v>
      </c>
      <c r="H1550" t="s">
        <v>8268</v>
      </c>
      <c r="I1550" s="23">
        <v>45.600999999999999</v>
      </c>
      <c r="J1550" s="23">
        <v>-93.208100000000002</v>
      </c>
      <c r="K1550">
        <v>221112</v>
      </c>
      <c r="L1550" t="s">
        <v>335</v>
      </c>
      <c r="M1550" t="s">
        <v>336</v>
      </c>
      <c r="N1550" s="49">
        <v>28721.833999999999</v>
      </c>
      <c r="O1550" s="49">
        <v>37309.156000000003</v>
      </c>
      <c r="P1550" s="49">
        <v>14532.642</v>
      </c>
      <c r="Q1550" s="49">
        <v>26823.196</v>
      </c>
      <c r="R1550" s="49">
        <v>20014.722000000002</v>
      </c>
      <c r="S1550" s="49">
        <v>20297.168000000001</v>
      </c>
      <c r="T1550" s="49">
        <v>51912.152000000002</v>
      </c>
      <c r="U1550" s="49">
        <v>54527.09</v>
      </c>
      <c r="V1550" s="49">
        <v>33205.921999999999</v>
      </c>
    </row>
    <row r="1551" spans="1:22" x14ac:dyDescent="0.3">
      <c r="A1551">
        <v>1003933</v>
      </c>
      <c r="B1551" t="s">
        <v>8269</v>
      </c>
      <c r="C1551" t="s">
        <v>8270</v>
      </c>
      <c r="D1551" t="s">
        <v>8271</v>
      </c>
      <c r="E1551" t="s">
        <v>690</v>
      </c>
      <c r="F1551" t="s">
        <v>8272</v>
      </c>
      <c r="G1551" t="s">
        <v>8273</v>
      </c>
      <c r="H1551" t="s">
        <v>6098</v>
      </c>
      <c r="I1551" s="23">
        <v>30.911762</v>
      </c>
      <c r="J1551" s="23">
        <v>-81.792630000000003</v>
      </c>
      <c r="K1551">
        <v>562212</v>
      </c>
      <c r="L1551" t="s">
        <v>51</v>
      </c>
      <c r="M1551" t="s">
        <v>307</v>
      </c>
      <c r="N1551" s="49">
        <v>88928.75</v>
      </c>
      <c r="O1551" s="49">
        <v>86973.5</v>
      </c>
      <c r="P1551" s="49">
        <v>83893.25</v>
      </c>
      <c r="Q1551" s="49">
        <v>81116.5</v>
      </c>
      <c r="R1551" s="49">
        <v>76918.25</v>
      </c>
      <c r="S1551" s="49">
        <v>73280.25</v>
      </c>
      <c r="T1551" s="49">
        <v>69100.5</v>
      </c>
      <c r="U1551" s="49">
        <v>64796.25</v>
      </c>
      <c r="V1551" s="49">
        <v>60535.25</v>
      </c>
    </row>
    <row r="1552" spans="1:22" x14ac:dyDescent="0.3">
      <c r="A1552">
        <v>1001226</v>
      </c>
      <c r="B1552" t="s">
        <v>8274</v>
      </c>
      <c r="C1552" t="s">
        <v>8275</v>
      </c>
      <c r="D1552" t="s">
        <v>6095</v>
      </c>
      <c r="E1552" t="s">
        <v>1663</v>
      </c>
      <c r="F1552" t="s">
        <v>6096</v>
      </c>
      <c r="G1552" t="s">
        <v>8276</v>
      </c>
      <c r="H1552" t="s">
        <v>8277</v>
      </c>
      <c r="I1552" s="23">
        <v>39.917499999999997</v>
      </c>
      <c r="J1552" s="23">
        <v>-75.119200000000006</v>
      </c>
      <c r="K1552">
        <v>221112</v>
      </c>
      <c r="L1552" t="s">
        <v>335</v>
      </c>
      <c r="M1552" t="s">
        <v>336</v>
      </c>
      <c r="N1552" s="49">
        <v>33238.828000000001</v>
      </c>
      <c r="O1552" s="49">
        <v>27158.448</v>
      </c>
      <c r="P1552" s="49">
        <v>24473.56</v>
      </c>
      <c r="Q1552" s="49">
        <v>144922.01199999999</v>
      </c>
      <c r="R1552" s="49">
        <v>123752.44</v>
      </c>
      <c r="S1552" s="49">
        <v>208950.77600000001</v>
      </c>
      <c r="T1552" s="49">
        <v>164556.24</v>
      </c>
      <c r="U1552" s="49">
        <v>253986.60800000001</v>
      </c>
      <c r="V1552" s="49">
        <v>93961.051999999996</v>
      </c>
    </row>
    <row r="1553" spans="1:22" x14ac:dyDescent="0.3">
      <c r="A1553">
        <v>1013553</v>
      </c>
      <c r="B1553" t="s">
        <v>8278</v>
      </c>
      <c r="C1553" t="s">
        <v>8279</v>
      </c>
      <c r="D1553" t="s">
        <v>8280</v>
      </c>
      <c r="E1553" t="s">
        <v>583</v>
      </c>
      <c r="F1553" t="s">
        <v>8159</v>
      </c>
      <c r="G1553" t="s">
        <v>8281</v>
      </c>
      <c r="H1553" t="s">
        <v>8282</v>
      </c>
      <c r="I1553" s="23">
        <v>30.038979999999999</v>
      </c>
      <c r="J1553" s="23">
        <v>-93.336380000000005</v>
      </c>
      <c r="K1553">
        <v>488999</v>
      </c>
      <c r="L1553" t="s">
        <v>7859</v>
      </c>
      <c r="M1553" t="s">
        <v>102</v>
      </c>
      <c r="N1553" s="49">
        <v>959265.23800000001</v>
      </c>
    </row>
    <row r="1554" spans="1:22" x14ac:dyDescent="0.3">
      <c r="A1554">
        <v>1009919</v>
      </c>
      <c r="B1554" t="s">
        <v>8283</v>
      </c>
      <c r="C1554" t="s">
        <v>8284</v>
      </c>
      <c r="D1554" t="s">
        <v>8285</v>
      </c>
      <c r="E1554" t="s">
        <v>1248</v>
      </c>
      <c r="F1554" t="s">
        <v>8286</v>
      </c>
      <c r="H1554" t="s">
        <v>8287</v>
      </c>
      <c r="I1554" s="23">
        <v>38.1556</v>
      </c>
      <c r="J1554" s="23">
        <v>-82.327799999999996</v>
      </c>
      <c r="K1554">
        <v>212112</v>
      </c>
      <c r="L1554" t="s">
        <v>90</v>
      </c>
      <c r="M1554" t="s">
        <v>315</v>
      </c>
      <c r="R1554" s="49">
        <v>4070</v>
      </c>
      <c r="S1554" s="49">
        <v>15957.5</v>
      </c>
      <c r="T1554" s="49">
        <v>79690</v>
      </c>
      <c r="U1554" s="49">
        <v>67915</v>
      </c>
      <c r="V1554" s="49">
        <v>143432.5</v>
      </c>
    </row>
    <row r="1555" spans="1:22" x14ac:dyDescent="0.3">
      <c r="A1555">
        <v>1005847</v>
      </c>
      <c r="B1555" t="s">
        <v>8288</v>
      </c>
      <c r="C1555" t="s">
        <v>8289</v>
      </c>
      <c r="D1555" t="s">
        <v>5914</v>
      </c>
      <c r="E1555" t="s">
        <v>303</v>
      </c>
      <c r="F1555" t="s">
        <v>8290</v>
      </c>
      <c r="G1555" t="s">
        <v>8291</v>
      </c>
      <c r="H1555" t="s">
        <v>8292</v>
      </c>
      <c r="I1555" s="23">
        <v>31.048888000000002</v>
      </c>
      <c r="J1555" s="23">
        <v>-96.260833000000005</v>
      </c>
      <c r="K1555">
        <v>486210</v>
      </c>
      <c r="L1555" t="s">
        <v>368</v>
      </c>
      <c r="M1555" t="s">
        <v>102</v>
      </c>
      <c r="N1555" s="49">
        <v>43553.264000000003</v>
      </c>
      <c r="O1555" s="49">
        <v>46948.012000000002</v>
      </c>
      <c r="P1555" s="49">
        <v>56655.546000000002</v>
      </c>
      <c r="Q1555" s="49">
        <v>95604.028000000006</v>
      </c>
      <c r="R1555" s="49">
        <v>103452.712</v>
      </c>
      <c r="S1555" s="49">
        <v>104796.658</v>
      </c>
      <c r="T1555" s="49">
        <v>138988.82800000001</v>
      </c>
      <c r="U1555" s="49">
        <v>163034.10800000001</v>
      </c>
      <c r="V1555" s="49">
        <v>221245.56400000001</v>
      </c>
    </row>
    <row r="1556" spans="1:22" x14ac:dyDescent="0.3">
      <c r="A1556">
        <v>1011229</v>
      </c>
      <c r="B1556" t="s">
        <v>8293</v>
      </c>
      <c r="C1556" t="s">
        <v>8294</v>
      </c>
      <c r="D1556" t="s">
        <v>460</v>
      </c>
      <c r="E1556" t="s">
        <v>461</v>
      </c>
      <c r="F1556" t="s">
        <v>462</v>
      </c>
      <c r="H1556" t="s">
        <v>464</v>
      </c>
      <c r="I1556" s="23">
        <v>44.392560000000003</v>
      </c>
      <c r="J1556" s="23">
        <v>-105.49038299999999</v>
      </c>
      <c r="K1556">
        <v>562212</v>
      </c>
      <c r="L1556" t="s">
        <v>355</v>
      </c>
      <c r="M1556" t="s">
        <v>307</v>
      </c>
      <c r="N1556" s="49">
        <v>32812.491999999998</v>
      </c>
      <c r="O1556" s="49">
        <v>31391.8</v>
      </c>
      <c r="P1556" s="49">
        <v>29398.21</v>
      </c>
      <c r="Q1556" s="49">
        <v>29035.668000000001</v>
      </c>
      <c r="R1556" s="49">
        <v>27232.85</v>
      </c>
      <c r="S1556" s="49">
        <v>25621.66</v>
      </c>
      <c r="T1556" s="49">
        <v>24396.907999999999</v>
      </c>
    </row>
    <row r="1557" spans="1:22" x14ac:dyDescent="0.3">
      <c r="A1557">
        <v>1010278</v>
      </c>
      <c r="B1557" t="s">
        <v>8295</v>
      </c>
      <c r="C1557" t="s">
        <v>8296</v>
      </c>
      <c r="D1557" t="s">
        <v>5322</v>
      </c>
      <c r="E1557" t="s">
        <v>1248</v>
      </c>
      <c r="F1557" t="s">
        <v>5323</v>
      </c>
      <c r="G1557" t="s">
        <v>5324</v>
      </c>
      <c r="H1557" t="s">
        <v>4891</v>
      </c>
      <c r="I1557" s="23">
        <v>37.831780000000002</v>
      </c>
      <c r="J1557" s="23">
        <v>-81.669252999999998</v>
      </c>
      <c r="K1557">
        <v>212112</v>
      </c>
      <c r="L1557" t="s">
        <v>90</v>
      </c>
      <c r="M1557" t="s">
        <v>315</v>
      </c>
      <c r="Q1557" s="49">
        <v>312</v>
      </c>
      <c r="R1557" s="49">
        <v>26740.75</v>
      </c>
      <c r="S1557" s="49">
        <v>15535</v>
      </c>
      <c r="T1557" s="49">
        <v>18795</v>
      </c>
    </row>
    <row r="1558" spans="1:22" x14ac:dyDescent="0.3">
      <c r="A1558">
        <v>1013609</v>
      </c>
      <c r="B1558" t="s">
        <v>8297</v>
      </c>
      <c r="C1558" t="s">
        <v>8298</v>
      </c>
      <c r="D1558" t="s">
        <v>8299</v>
      </c>
      <c r="E1558" t="s">
        <v>303</v>
      </c>
      <c r="F1558" t="s">
        <v>8300</v>
      </c>
      <c r="G1558" t="s">
        <v>8301</v>
      </c>
      <c r="H1558" t="s">
        <v>8302</v>
      </c>
      <c r="I1558" s="23">
        <v>33.149918</v>
      </c>
      <c r="J1558" s="23">
        <v>-102.99116600000001</v>
      </c>
      <c r="K1558">
        <v>211130</v>
      </c>
      <c r="L1558" t="s">
        <v>8303</v>
      </c>
      <c r="M1558" t="s">
        <v>8304</v>
      </c>
      <c r="N1558" s="49">
        <v>88743.178</v>
      </c>
    </row>
    <row r="1559" spans="1:22" x14ac:dyDescent="0.3">
      <c r="A1559">
        <v>1001589</v>
      </c>
      <c r="B1559" t="s">
        <v>8305</v>
      </c>
      <c r="C1559" t="s">
        <v>8306</v>
      </c>
      <c r="D1559" t="s">
        <v>8307</v>
      </c>
      <c r="E1559" t="s">
        <v>1418</v>
      </c>
      <c r="F1559" t="s">
        <v>6066</v>
      </c>
      <c r="H1559" t="s">
        <v>6068</v>
      </c>
      <c r="I1559" s="23">
        <v>35.534999999999997</v>
      </c>
      <c r="J1559" s="23">
        <v>-98.099000000000004</v>
      </c>
      <c r="K1559">
        <v>211130</v>
      </c>
      <c r="L1559" t="s">
        <v>368</v>
      </c>
      <c r="M1559" t="s">
        <v>102</v>
      </c>
      <c r="N1559" s="49">
        <v>217470.62</v>
      </c>
      <c r="O1559" s="49">
        <v>197962.13200000001</v>
      </c>
      <c r="P1559" s="49">
        <v>230285.726</v>
      </c>
      <c r="Q1559" s="49">
        <v>317072.48599999998</v>
      </c>
      <c r="R1559" s="49">
        <v>174388.28</v>
      </c>
      <c r="S1559" s="49">
        <v>149790.992</v>
      </c>
      <c r="T1559" s="49">
        <v>145264.03</v>
      </c>
      <c r="U1559" s="49">
        <v>90774.512000000002</v>
      </c>
      <c r="V1559" s="49">
        <v>34182.478000000003</v>
      </c>
    </row>
    <row r="1560" spans="1:22" x14ac:dyDescent="0.3">
      <c r="A1560">
        <v>1006660</v>
      </c>
      <c r="B1560" t="s">
        <v>8308</v>
      </c>
      <c r="C1560" t="s">
        <v>8309</v>
      </c>
      <c r="D1560" t="s">
        <v>8310</v>
      </c>
      <c r="E1560" t="s">
        <v>922</v>
      </c>
      <c r="F1560" t="s">
        <v>8311</v>
      </c>
      <c r="G1560" t="s">
        <v>8312</v>
      </c>
      <c r="H1560" t="s">
        <v>8313</v>
      </c>
      <c r="I1560" s="23">
        <v>40.694099999999999</v>
      </c>
      <c r="J1560" s="23">
        <v>-99.700500000000005</v>
      </c>
      <c r="K1560">
        <v>221112</v>
      </c>
      <c r="L1560" t="s">
        <v>335</v>
      </c>
      <c r="M1560" t="s">
        <v>336</v>
      </c>
      <c r="N1560" s="49">
        <v>980.596</v>
      </c>
      <c r="O1560" s="49">
        <v>1017.196</v>
      </c>
      <c r="P1560" s="49">
        <v>1977.492</v>
      </c>
      <c r="Q1560" s="49">
        <v>2459.192</v>
      </c>
      <c r="R1560" s="49">
        <v>3804.9360000000001</v>
      </c>
      <c r="S1560" s="49">
        <v>2542.9920000000002</v>
      </c>
      <c r="T1560" s="49">
        <v>2269.8919999999998</v>
      </c>
      <c r="U1560" s="49">
        <v>29737.538</v>
      </c>
      <c r="V1560" s="49">
        <v>3178.2820000000002</v>
      </c>
    </row>
    <row r="1561" spans="1:22" x14ac:dyDescent="0.3">
      <c r="A1561">
        <v>1000972</v>
      </c>
      <c r="B1561" t="s">
        <v>8314</v>
      </c>
      <c r="C1561" t="s">
        <v>8315</v>
      </c>
      <c r="D1561" t="s">
        <v>8316</v>
      </c>
      <c r="E1561" t="s">
        <v>954</v>
      </c>
      <c r="F1561" t="s">
        <v>8317</v>
      </c>
      <c r="G1561" t="s">
        <v>8318</v>
      </c>
      <c r="H1561" t="s">
        <v>8319</v>
      </c>
      <c r="I1561" s="23">
        <v>33.064700000000002</v>
      </c>
      <c r="J1561" s="23">
        <v>-80.622799999999998</v>
      </c>
      <c r="K1561">
        <v>221112</v>
      </c>
      <c r="L1561" t="s">
        <v>335</v>
      </c>
      <c r="M1561" t="s">
        <v>336</v>
      </c>
      <c r="S1561" s="49">
        <v>0</v>
      </c>
      <c r="T1561" s="49">
        <v>741809.38800000004</v>
      </c>
      <c r="U1561" s="49">
        <v>1489999.87</v>
      </c>
      <c r="V1561" s="49">
        <v>1398389.3259999999</v>
      </c>
    </row>
    <row r="1562" spans="1:22" x14ac:dyDescent="0.3">
      <c r="A1562">
        <v>1000658</v>
      </c>
      <c r="B1562" t="s">
        <v>8320</v>
      </c>
      <c r="C1562" t="s">
        <v>8321</v>
      </c>
      <c r="D1562" t="s">
        <v>1850</v>
      </c>
      <c r="E1562" t="s">
        <v>1682</v>
      </c>
      <c r="F1562" t="s">
        <v>8322</v>
      </c>
      <c r="G1562" t="s">
        <v>8323</v>
      </c>
      <c r="H1562" t="s">
        <v>8324</v>
      </c>
      <c r="I1562" s="23">
        <v>41.769399999999997</v>
      </c>
      <c r="J1562" s="23">
        <v>-70.509699999999995</v>
      </c>
      <c r="K1562">
        <v>221112</v>
      </c>
      <c r="L1562" t="s">
        <v>335</v>
      </c>
      <c r="M1562" t="s">
        <v>336</v>
      </c>
      <c r="N1562" s="49">
        <v>184157.75599999999</v>
      </c>
      <c r="O1562" s="49">
        <v>117803.152</v>
      </c>
      <c r="P1562" s="49">
        <v>47688.008000000002</v>
      </c>
      <c r="Q1562" s="49">
        <v>40934.377</v>
      </c>
      <c r="R1562" s="49">
        <v>240424.15599999999</v>
      </c>
      <c r="S1562" s="49">
        <v>313535.55099999998</v>
      </c>
      <c r="T1562" s="49">
        <v>77605.873000000007</v>
      </c>
      <c r="U1562" s="49">
        <v>41854.813000000002</v>
      </c>
      <c r="V1562" s="49">
        <v>52927.955999999998</v>
      </c>
    </row>
    <row r="1563" spans="1:22" x14ac:dyDescent="0.3">
      <c r="A1563">
        <v>1011960</v>
      </c>
      <c r="B1563" t="s">
        <v>8325</v>
      </c>
      <c r="C1563" t="s">
        <v>8326</v>
      </c>
      <c r="D1563" t="s">
        <v>8327</v>
      </c>
      <c r="E1563" t="s">
        <v>583</v>
      </c>
      <c r="F1563" t="s">
        <v>8328</v>
      </c>
      <c r="G1563" t="s">
        <v>8329</v>
      </c>
      <c r="H1563" t="s">
        <v>8330</v>
      </c>
      <c r="I1563" s="23">
        <v>32.200229999999998</v>
      </c>
      <c r="J1563" s="23">
        <v>-92.113086999999993</v>
      </c>
      <c r="K1563">
        <v>486210</v>
      </c>
      <c r="L1563" t="s">
        <v>1275</v>
      </c>
      <c r="M1563" t="s">
        <v>102</v>
      </c>
      <c r="N1563" s="49">
        <v>36193.593999999997</v>
      </c>
      <c r="O1563" s="49">
        <v>40202.377999999997</v>
      </c>
      <c r="P1563" s="49">
        <v>30612.916000000001</v>
      </c>
      <c r="Q1563" s="49">
        <v>29594.864000000001</v>
      </c>
      <c r="R1563" s="49">
        <v>45519.216</v>
      </c>
    </row>
    <row r="1564" spans="1:22" x14ac:dyDescent="0.3">
      <c r="A1564">
        <v>1001098</v>
      </c>
      <c r="B1564" t="s">
        <v>8331</v>
      </c>
      <c r="C1564" t="s">
        <v>8332</v>
      </c>
      <c r="D1564" t="s">
        <v>8333</v>
      </c>
      <c r="E1564" t="s">
        <v>468</v>
      </c>
      <c r="F1564" t="s">
        <v>8334</v>
      </c>
      <c r="G1564" t="s">
        <v>8335</v>
      </c>
      <c r="H1564" t="s">
        <v>5235</v>
      </c>
      <c r="I1564" s="23">
        <v>28.276399999999999</v>
      </c>
      <c r="J1564" s="23">
        <v>-81.533000000000001</v>
      </c>
      <c r="K1564">
        <v>221112</v>
      </c>
      <c r="L1564" t="s">
        <v>335</v>
      </c>
      <c r="M1564" t="s">
        <v>336</v>
      </c>
      <c r="N1564" s="49">
        <v>1423617.024</v>
      </c>
      <c r="O1564" s="49">
        <v>1178710.18</v>
      </c>
      <c r="P1564" s="49">
        <v>1372884.8640000001</v>
      </c>
      <c r="Q1564" s="49">
        <v>1430724.648</v>
      </c>
      <c r="R1564" s="49">
        <v>1445603.4920000001</v>
      </c>
      <c r="S1564" s="49">
        <v>1379325.8859999999</v>
      </c>
      <c r="T1564" s="49">
        <v>1219558.132</v>
      </c>
      <c r="U1564" s="49">
        <v>1087601.6200000001</v>
      </c>
      <c r="V1564" s="49">
        <v>854877.83200000005</v>
      </c>
    </row>
    <row r="1565" spans="1:22" x14ac:dyDescent="0.3">
      <c r="A1565">
        <v>1006509</v>
      </c>
      <c r="B1565" t="s">
        <v>8336</v>
      </c>
      <c r="C1565" t="s">
        <v>8337</v>
      </c>
      <c r="D1565" t="s">
        <v>8338</v>
      </c>
      <c r="E1565" t="s">
        <v>311</v>
      </c>
      <c r="F1565" t="s">
        <v>1511</v>
      </c>
      <c r="G1565" t="s">
        <v>8339</v>
      </c>
      <c r="H1565" t="s">
        <v>536</v>
      </c>
      <c r="I1565" s="23">
        <v>38.1828</v>
      </c>
      <c r="J1565" s="23">
        <v>-85.889399999999995</v>
      </c>
      <c r="K1565">
        <v>221112</v>
      </c>
      <c r="L1565" t="s">
        <v>335</v>
      </c>
      <c r="M1565" t="s">
        <v>336</v>
      </c>
      <c r="N1565" s="49">
        <v>1918577.74</v>
      </c>
      <c r="O1565" s="49">
        <v>1759128.3319999999</v>
      </c>
      <c r="P1565" s="49">
        <v>1306929.574</v>
      </c>
      <c r="Q1565" s="49">
        <v>1757825.0959999999</v>
      </c>
      <c r="R1565" s="49">
        <v>1706879.7960000001</v>
      </c>
      <c r="S1565" s="49">
        <v>2477010.4040000001</v>
      </c>
      <c r="T1565" s="49">
        <v>2548695.1660000002</v>
      </c>
      <c r="U1565" s="49">
        <v>2680491.5559999999</v>
      </c>
      <c r="V1565" s="49">
        <v>3196272.7760000001</v>
      </c>
    </row>
    <row r="1566" spans="1:22" x14ac:dyDescent="0.3">
      <c r="A1566">
        <v>1008099</v>
      </c>
      <c r="B1566" t="s">
        <v>8340</v>
      </c>
      <c r="C1566" t="s">
        <v>8341</v>
      </c>
      <c r="D1566" t="s">
        <v>8342</v>
      </c>
      <c r="E1566" t="s">
        <v>583</v>
      </c>
      <c r="F1566" t="s">
        <v>6778</v>
      </c>
      <c r="G1566" t="s">
        <v>8343</v>
      </c>
      <c r="H1566" t="s">
        <v>6780</v>
      </c>
      <c r="I1566" s="23">
        <v>32.297040000000003</v>
      </c>
      <c r="J1566" s="23">
        <v>-92.521720000000002</v>
      </c>
      <c r="K1566">
        <v>211111</v>
      </c>
      <c r="L1566" t="s">
        <v>368</v>
      </c>
      <c r="M1566" t="s">
        <v>102</v>
      </c>
      <c r="Q1566" s="49">
        <v>15453.226000000001</v>
      </c>
      <c r="R1566" s="49">
        <v>17843.475999999999</v>
      </c>
      <c r="S1566" s="49">
        <v>20533.276000000002</v>
      </c>
      <c r="T1566" s="49">
        <v>17576.376</v>
      </c>
      <c r="U1566" s="49">
        <v>25074.374</v>
      </c>
      <c r="V1566" s="49">
        <v>26564.266</v>
      </c>
    </row>
    <row r="1567" spans="1:22" x14ac:dyDescent="0.3">
      <c r="A1567">
        <v>1000488</v>
      </c>
      <c r="B1567" t="s">
        <v>8344</v>
      </c>
      <c r="C1567" t="s">
        <v>8345</v>
      </c>
      <c r="D1567" t="s">
        <v>8346</v>
      </c>
      <c r="E1567" t="s">
        <v>380</v>
      </c>
      <c r="F1567" t="s">
        <v>8347</v>
      </c>
      <c r="G1567" t="s">
        <v>8348</v>
      </c>
      <c r="H1567" t="s">
        <v>8349</v>
      </c>
      <c r="I1567" s="23">
        <v>44.5364</v>
      </c>
      <c r="J1567" s="23">
        <v>-92.914699999999996</v>
      </c>
      <c r="K1567">
        <v>221112</v>
      </c>
      <c r="L1567" t="s">
        <v>335</v>
      </c>
      <c r="M1567" t="s">
        <v>336</v>
      </c>
      <c r="N1567" s="49">
        <v>65451.661999999997</v>
      </c>
      <c r="O1567" s="49">
        <v>71997.911999999997</v>
      </c>
      <c r="P1567" s="49">
        <v>29113.387999999999</v>
      </c>
      <c r="Q1567" s="49">
        <v>104249.10799999999</v>
      </c>
      <c r="R1567" s="49">
        <v>37545.125999999997</v>
      </c>
      <c r="S1567" s="49">
        <v>17047.245999999999</v>
      </c>
      <c r="T1567" s="49">
        <v>74660.600000000006</v>
      </c>
      <c r="U1567" s="49">
        <v>72994.767999999996</v>
      </c>
      <c r="V1567" s="49">
        <v>60050.82</v>
      </c>
    </row>
    <row r="1568" spans="1:22" x14ac:dyDescent="0.3">
      <c r="A1568">
        <v>1010724</v>
      </c>
      <c r="B1568" t="s">
        <v>8350</v>
      </c>
      <c r="C1568" t="s">
        <v>8351</v>
      </c>
      <c r="D1568" t="s">
        <v>7691</v>
      </c>
      <c r="E1568" t="s">
        <v>447</v>
      </c>
      <c r="F1568" t="s">
        <v>7692</v>
      </c>
      <c r="G1568" t="s">
        <v>8352</v>
      </c>
      <c r="H1568" t="s">
        <v>8353</v>
      </c>
      <c r="I1568" s="23">
        <v>41.262439999999998</v>
      </c>
      <c r="J1568" s="23">
        <v>-77.256320000000002</v>
      </c>
      <c r="K1568">
        <v>211111</v>
      </c>
      <c r="L1568" t="s">
        <v>28</v>
      </c>
      <c r="M1568" t="s">
        <v>102</v>
      </c>
      <c r="R1568" s="49">
        <v>31721.58</v>
      </c>
      <c r="S1568" s="49">
        <v>27477.696</v>
      </c>
      <c r="T1568" s="49">
        <v>26092.851999999999</v>
      </c>
      <c r="U1568" s="49">
        <v>26114.651999999998</v>
      </c>
    </row>
    <row r="1569" spans="1:22" x14ac:dyDescent="0.3">
      <c r="A1569">
        <v>1011201</v>
      </c>
      <c r="B1569" t="s">
        <v>8354</v>
      </c>
      <c r="C1569" t="s">
        <v>8355</v>
      </c>
      <c r="D1569" t="s">
        <v>8356</v>
      </c>
      <c r="E1569" t="s">
        <v>447</v>
      </c>
      <c r="F1569" t="s">
        <v>7483</v>
      </c>
      <c r="G1569" t="s">
        <v>8357</v>
      </c>
      <c r="H1569" t="s">
        <v>450</v>
      </c>
      <c r="I1569" s="23">
        <v>39.921520000000001</v>
      </c>
      <c r="J1569" s="23">
        <v>-80.215900000000005</v>
      </c>
      <c r="K1569">
        <v>213112</v>
      </c>
      <c r="L1569" t="s">
        <v>28</v>
      </c>
      <c r="M1569" t="s">
        <v>102</v>
      </c>
      <c r="R1569" s="49">
        <v>36695.512000000002</v>
      </c>
      <c r="S1569" s="49">
        <v>31092.932000000001</v>
      </c>
      <c r="T1569" s="49">
        <v>30206.93</v>
      </c>
    </row>
    <row r="1570" spans="1:22" x14ac:dyDescent="0.3">
      <c r="A1570">
        <v>1009529</v>
      </c>
      <c r="B1570" t="s">
        <v>8358</v>
      </c>
      <c r="C1570" t="s">
        <v>8359</v>
      </c>
      <c r="D1570" t="s">
        <v>2879</v>
      </c>
      <c r="E1570" t="s">
        <v>663</v>
      </c>
      <c r="F1570" t="s">
        <v>8360</v>
      </c>
      <c r="G1570" t="s">
        <v>8361</v>
      </c>
      <c r="H1570" t="s">
        <v>5051</v>
      </c>
      <c r="I1570" s="23">
        <v>40.781500000000001</v>
      </c>
      <c r="J1570" s="23">
        <v>-81.430719999999994</v>
      </c>
      <c r="K1570">
        <v>332111</v>
      </c>
      <c r="L1570" t="s">
        <v>28</v>
      </c>
      <c r="M1570" t="s">
        <v>315</v>
      </c>
      <c r="N1570" s="49">
        <v>38258.756000000001</v>
      </c>
      <c r="O1570" s="49">
        <v>48563.067999999999</v>
      </c>
      <c r="P1570" s="49">
        <v>38451.856</v>
      </c>
      <c r="Q1570" s="49">
        <v>27208.148000000001</v>
      </c>
      <c r="R1570" s="49">
        <v>36660.212</v>
      </c>
      <c r="S1570" s="49">
        <v>52917</v>
      </c>
      <c r="T1570" s="49">
        <v>42913.887999999999</v>
      </c>
      <c r="U1570" s="49">
        <v>66821.259999999995</v>
      </c>
      <c r="V1570" s="49">
        <v>61791.302000000003</v>
      </c>
    </row>
    <row r="1571" spans="1:22" x14ac:dyDescent="0.3">
      <c r="A1571">
        <v>1005390</v>
      </c>
      <c r="B1571" t="s">
        <v>8362</v>
      </c>
      <c r="C1571" t="s">
        <v>8363</v>
      </c>
      <c r="D1571" t="s">
        <v>5400</v>
      </c>
      <c r="E1571" t="s">
        <v>663</v>
      </c>
      <c r="F1571" t="s">
        <v>8360</v>
      </c>
      <c r="G1571" t="s">
        <v>8364</v>
      </c>
      <c r="H1571" t="s">
        <v>5051</v>
      </c>
      <c r="I1571" s="23">
        <v>40.773600000000002</v>
      </c>
      <c r="J1571" s="23">
        <v>-81.414599999999993</v>
      </c>
      <c r="K1571">
        <v>324110</v>
      </c>
      <c r="L1571" t="s">
        <v>1344</v>
      </c>
      <c r="M1571" t="s">
        <v>1345</v>
      </c>
      <c r="N1571" s="49">
        <v>551628.57400000002</v>
      </c>
      <c r="O1571" s="49">
        <v>484153.47600000002</v>
      </c>
      <c r="P1571" s="49">
        <v>540468.054</v>
      </c>
      <c r="Q1571" s="49">
        <v>572747.75199999998</v>
      </c>
      <c r="R1571" s="49">
        <v>559775.68400000001</v>
      </c>
      <c r="S1571" s="49">
        <v>531260.20600000001</v>
      </c>
      <c r="T1571" s="49">
        <v>450982.08</v>
      </c>
      <c r="U1571" s="49">
        <v>547311.728</v>
      </c>
      <c r="V1571" s="49">
        <v>466472.18400000001</v>
      </c>
    </row>
    <row r="1572" spans="1:22" x14ac:dyDescent="0.3">
      <c r="A1572">
        <v>1008725</v>
      </c>
      <c r="B1572"/>
      <c r="C1572" t="s">
        <v>8365</v>
      </c>
      <c r="D1572" t="s">
        <v>8366</v>
      </c>
      <c r="E1572" t="s">
        <v>1418</v>
      </c>
      <c r="F1572" t="s">
        <v>8367</v>
      </c>
      <c r="G1572" t="s">
        <v>8368</v>
      </c>
      <c r="I1572" s="23">
        <v>35.423479999999998</v>
      </c>
      <c r="J1572" s="23">
        <v>-99.278834000000003</v>
      </c>
      <c r="K1572">
        <v>486210</v>
      </c>
      <c r="L1572" t="s">
        <v>1275</v>
      </c>
      <c r="M1572" t="s">
        <v>102</v>
      </c>
      <c r="N1572" s="49">
        <v>17023.498</v>
      </c>
      <c r="O1572" s="49">
        <v>49119.226000000002</v>
      </c>
    </row>
    <row r="1573" spans="1:22" x14ac:dyDescent="0.3">
      <c r="A1573">
        <v>1000566</v>
      </c>
      <c r="B1573" t="s">
        <v>8369</v>
      </c>
      <c r="C1573" t="s">
        <v>8370</v>
      </c>
      <c r="D1573" t="s">
        <v>8371</v>
      </c>
      <c r="E1573" t="s">
        <v>323</v>
      </c>
      <c r="F1573" t="s">
        <v>3039</v>
      </c>
      <c r="G1573" t="s">
        <v>8372</v>
      </c>
      <c r="H1573" t="s">
        <v>841</v>
      </c>
      <c r="I1573" s="23">
        <v>33.8581</v>
      </c>
      <c r="J1573" s="23">
        <v>-117.8616</v>
      </c>
      <c r="K1573">
        <v>221112</v>
      </c>
      <c r="L1573" t="s">
        <v>30</v>
      </c>
      <c r="M1573" t="s">
        <v>336</v>
      </c>
      <c r="N1573" s="49">
        <v>72182.084000000003</v>
      </c>
      <c r="O1573" s="49">
        <v>105039.36</v>
      </c>
      <c r="P1573" s="49">
        <v>91259.012000000002</v>
      </c>
      <c r="Q1573" s="49">
        <v>68606.296000000002</v>
      </c>
      <c r="R1573" s="49">
        <v>53207.451999999997</v>
      </c>
      <c r="S1573" s="49">
        <v>53465.752</v>
      </c>
      <c r="T1573" s="49">
        <v>58115.983999999997</v>
      </c>
      <c r="U1573" s="49">
        <v>55949.243999999999</v>
      </c>
      <c r="V1573" s="49">
        <v>21314.371999999999</v>
      </c>
    </row>
    <row r="1574" spans="1:22" x14ac:dyDescent="0.3">
      <c r="A1574">
        <v>1002631</v>
      </c>
      <c r="B1574" t="s">
        <v>8373</v>
      </c>
      <c r="C1574" t="s">
        <v>8374</v>
      </c>
      <c r="D1574" t="s">
        <v>577</v>
      </c>
      <c r="E1574" t="s">
        <v>583</v>
      </c>
      <c r="F1574" t="s">
        <v>578</v>
      </c>
      <c r="I1574" s="23">
        <v>29.3308</v>
      </c>
      <c r="J1574" s="23">
        <v>-88.101900000000001</v>
      </c>
      <c r="K1574">
        <v>213112</v>
      </c>
      <c r="L1574" t="s">
        <v>28</v>
      </c>
      <c r="M1574" t="s">
        <v>102</v>
      </c>
      <c r="Q1574" s="49">
        <v>4854.42</v>
      </c>
      <c r="R1574" s="49">
        <v>3771.48</v>
      </c>
      <c r="S1574" s="49">
        <v>3156.5839999999998</v>
      </c>
      <c r="T1574" s="49">
        <v>31180.61</v>
      </c>
      <c r="U1574" s="49">
        <v>63865.49</v>
      </c>
      <c r="V1574" s="49">
        <v>90023.91</v>
      </c>
    </row>
    <row r="1575" spans="1:22" x14ac:dyDescent="0.3">
      <c r="A1575">
        <v>1007650</v>
      </c>
      <c r="B1575" t="s">
        <v>8375</v>
      </c>
      <c r="C1575" t="s">
        <v>8376</v>
      </c>
      <c r="D1575" t="s">
        <v>4468</v>
      </c>
      <c r="E1575" t="s">
        <v>468</v>
      </c>
      <c r="F1575" t="s">
        <v>8377</v>
      </c>
      <c r="G1575" t="s">
        <v>8378</v>
      </c>
      <c r="H1575" t="s">
        <v>8379</v>
      </c>
      <c r="I1575" s="23">
        <v>28.4694</v>
      </c>
      <c r="J1575" s="23">
        <v>-80.764200000000002</v>
      </c>
      <c r="K1575">
        <v>221112</v>
      </c>
      <c r="L1575" t="s">
        <v>30</v>
      </c>
      <c r="M1575" t="s">
        <v>336</v>
      </c>
      <c r="N1575" s="49">
        <v>2329441.4300000002</v>
      </c>
      <c r="O1575" s="49">
        <v>2575820.102</v>
      </c>
      <c r="P1575" s="49">
        <v>2427735.2719999999</v>
      </c>
      <c r="Q1575" s="49">
        <v>2390933.8160000001</v>
      </c>
      <c r="R1575" s="49">
        <v>2549467.9479999999</v>
      </c>
      <c r="S1575" s="49">
        <v>2497877.2799999998</v>
      </c>
      <c r="T1575" s="49">
        <v>1713962.2679999999</v>
      </c>
      <c r="U1575" s="49">
        <v>80.397999999999996</v>
      </c>
      <c r="V1575" s="49">
        <v>0</v>
      </c>
    </row>
    <row r="1576" spans="1:22" x14ac:dyDescent="0.3">
      <c r="A1576">
        <v>1000785</v>
      </c>
      <c r="B1576" t="s">
        <v>8380</v>
      </c>
      <c r="C1576" t="s">
        <v>8381</v>
      </c>
      <c r="D1576" t="s">
        <v>1988</v>
      </c>
      <c r="E1576" t="s">
        <v>441</v>
      </c>
      <c r="F1576" t="s">
        <v>442</v>
      </c>
      <c r="G1576" t="s">
        <v>8382</v>
      </c>
      <c r="H1576" t="s">
        <v>8342</v>
      </c>
      <c r="I1576" s="23">
        <v>35.594999999999999</v>
      </c>
      <c r="J1576" s="23">
        <v>-79.049199999999999</v>
      </c>
      <c r="K1576">
        <v>221112</v>
      </c>
      <c r="L1576" t="s">
        <v>30</v>
      </c>
      <c r="M1576" t="s">
        <v>336</v>
      </c>
      <c r="S1576" s="49">
        <v>0</v>
      </c>
      <c r="T1576" s="49">
        <v>1054.0319999999999</v>
      </c>
      <c r="U1576" s="49">
        <v>436361.31</v>
      </c>
      <c r="V1576" s="49">
        <v>1038006.85</v>
      </c>
    </row>
    <row r="1577" spans="1:22" x14ac:dyDescent="0.3">
      <c r="A1577">
        <v>1010389</v>
      </c>
      <c r="B1577" t="s">
        <v>8383</v>
      </c>
      <c r="C1577" t="s">
        <v>8384</v>
      </c>
      <c r="D1577" t="s">
        <v>8385</v>
      </c>
      <c r="E1577" t="s">
        <v>1370</v>
      </c>
      <c r="F1577" t="s">
        <v>8386</v>
      </c>
      <c r="G1577" t="s">
        <v>8387</v>
      </c>
      <c r="H1577" t="s">
        <v>8388</v>
      </c>
      <c r="I1577" s="23">
        <v>58.354996</v>
      </c>
      <c r="J1577" s="23">
        <v>-134.496565</v>
      </c>
      <c r="K1577">
        <v>562212</v>
      </c>
      <c r="L1577" t="s">
        <v>355</v>
      </c>
      <c r="M1577" t="s">
        <v>307</v>
      </c>
      <c r="N1577" s="49">
        <v>12443.343999999999</v>
      </c>
      <c r="O1577" s="49">
        <v>11631.394</v>
      </c>
      <c r="P1577" s="49">
        <v>11695.394</v>
      </c>
      <c r="Q1577" s="49">
        <v>16286.343999999999</v>
      </c>
      <c r="R1577" s="49">
        <v>13579.644</v>
      </c>
      <c r="S1577" s="49">
        <v>40570.144</v>
      </c>
      <c r="T1577" s="49">
        <v>36618.343999999997</v>
      </c>
      <c r="U1577" s="49">
        <v>78069.528321000005</v>
      </c>
      <c r="V1577" s="49">
        <v>17385.146000000001</v>
      </c>
    </row>
    <row r="1578" spans="1:22" x14ac:dyDescent="0.3">
      <c r="A1578">
        <v>1001247</v>
      </c>
      <c r="B1578" t="s">
        <v>8389</v>
      </c>
      <c r="C1578" t="s">
        <v>8390</v>
      </c>
      <c r="D1578" t="s">
        <v>8391</v>
      </c>
      <c r="E1578" t="s">
        <v>2780</v>
      </c>
      <c r="F1578" t="s">
        <v>8392</v>
      </c>
      <c r="G1578" t="s">
        <v>8393</v>
      </c>
      <c r="H1578" t="s">
        <v>2794</v>
      </c>
      <c r="I1578" s="23">
        <v>41.7639</v>
      </c>
      <c r="J1578" s="23">
        <v>-72.692499999999995</v>
      </c>
      <c r="K1578">
        <v>221112</v>
      </c>
      <c r="L1578" t="s">
        <v>335</v>
      </c>
      <c r="M1578" t="s">
        <v>336</v>
      </c>
      <c r="N1578" s="49">
        <v>11866.656000000001</v>
      </c>
      <c r="O1578" s="49">
        <v>37094.998</v>
      </c>
      <c r="P1578" s="49">
        <v>32121.871999999999</v>
      </c>
      <c r="Q1578" s="49">
        <v>59034.021999999997</v>
      </c>
      <c r="R1578" s="49">
        <v>49128.192000000003</v>
      </c>
      <c r="S1578" s="49">
        <v>25217.51</v>
      </c>
      <c r="T1578" s="49">
        <v>25308.698</v>
      </c>
      <c r="U1578" s="49">
        <v>29069.34</v>
      </c>
      <c r="V1578" s="49">
        <v>15671.89</v>
      </c>
    </row>
    <row r="1579" spans="1:22" x14ac:dyDescent="0.3">
      <c r="A1579">
        <v>1012019</v>
      </c>
      <c r="B1579" t="s">
        <v>8394</v>
      </c>
      <c r="C1579" t="s">
        <v>8395</v>
      </c>
      <c r="D1579" t="s">
        <v>8396</v>
      </c>
      <c r="E1579" t="s">
        <v>569</v>
      </c>
      <c r="F1579" t="s">
        <v>8397</v>
      </c>
      <c r="G1579" t="s">
        <v>8398</v>
      </c>
      <c r="H1579" t="s">
        <v>8399</v>
      </c>
      <c r="I1579" s="23">
        <v>41.961005999999998</v>
      </c>
      <c r="J1579" s="23">
        <v>-92.580083000000002</v>
      </c>
      <c r="K1579">
        <v>322130</v>
      </c>
      <c r="L1579" t="s">
        <v>28</v>
      </c>
      <c r="M1579" t="s">
        <v>680</v>
      </c>
      <c r="N1579" s="49">
        <v>24673.608</v>
      </c>
      <c r="O1579" s="49">
        <v>25449.903999999999</v>
      </c>
      <c r="P1579" s="49">
        <v>23944.66</v>
      </c>
      <c r="Q1579" s="49">
        <v>24443.308000000001</v>
      </c>
      <c r="R1579" s="49">
        <v>25086.955999999998</v>
      </c>
    </row>
    <row r="1580" spans="1:22" x14ac:dyDescent="0.3">
      <c r="A1580">
        <v>1005537</v>
      </c>
      <c r="B1580" t="s">
        <v>8400</v>
      </c>
      <c r="C1580" t="s">
        <v>8401</v>
      </c>
      <c r="D1580" t="s">
        <v>8338</v>
      </c>
      <c r="E1580" t="s">
        <v>311</v>
      </c>
      <c r="F1580" t="s">
        <v>8402</v>
      </c>
      <c r="G1580" t="s">
        <v>8403</v>
      </c>
      <c r="H1580" t="s">
        <v>536</v>
      </c>
      <c r="I1580" s="23">
        <v>38.221899999999998</v>
      </c>
      <c r="J1580" s="23">
        <v>-85.835573999999994</v>
      </c>
      <c r="K1580">
        <v>325180</v>
      </c>
      <c r="L1580" t="s">
        <v>6454</v>
      </c>
      <c r="M1580" t="s">
        <v>538</v>
      </c>
      <c r="N1580" s="49">
        <v>51298.843999999997</v>
      </c>
      <c r="O1580" s="49">
        <v>57162.343999999997</v>
      </c>
      <c r="P1580" s="49">
        <v>54098.544000000002</v>
      </c>
      <c r="Q1580" s="49">
        <v>46754.544000000002</v>
      </c>
      <c r="R1580" s="49">
        <v>54823.392</v>
      </c>
      <c r="S1580" s="49">
        <v>9397.1419999999998</v>
      </c>
      <c r="T1580" s="49">
        <v>27929.245999999999</v>
      </c>
      <c r="U1580" s="49">
        <v>16380.343999999999</v>
      </c>
      <c r="V1580" s="49">
        <v>15951.103999999999</v>
      </c>
    </row>
    <row r="1581" spans="1:22" x14ac:dyDescent="0.3">
      <c r="A1581">
        <v>1000960</v>
      </c>
      <c r="B1581" t="s">
        <v>8404</v>
      </c>
      <c r="C1581" t="s">
        <v>8405</v>
      </c>
      <c r="D1581" t="s">
        <v>8406</v>
      </c>
      <c r="E1581" t="s">
        <v>2294</v>
      </c>
      <c r="F1581" t="s">
        <v>8407</v>
      </c>
      <c r="H1581" t="s">
        <v>8405</v>
      </c>
      <c r="I1581" s="23">
        <v>39.727200000000003</v>
      </c>
      <c r="J1581" s="23">
        <v>-110.8644</v>
      </c>
      <c r="K1581">
        <v>221112</v>
      </c>
      <c r="L1581" t="s">
        <v>30</v>
      </c>
      <c r="M1581" t="s">
        <v>336</v>
      </c>
      <c r="R1581" s="49">
        <v>412738.37599999999</v>
      </c>
      <c r="S1581" s="49">
        <v>1323275.1359999999</v>
      </c>
      <c r="T1581" s="49">
        <v>1245558.9439999999</v>
      </c>
      <c r="U1581" s="49">
        <v>1402391.3959999999</v>
      </c>
      <c r="V1581" s="49">
        <v>1394061.1680000001</v>
      </c>
    </row>
    <row r="1582" spans="1:22" x14ac:dyDescent="0.3">
      <c r="A1582">
        <v>1000839</v>
      </c>
      <c r="B1582" t="s">
        <v>8408</v>
      </c>
      <c r="C1582" t="s">
        <v>8409</v>
      </c>
      <c r="D1582" t="s">
        <v>8410</v>
      </c>
      <c r="E1582" t="s">
        <v>663</v>
      </c>
      <c r="F1582" t="s">
        <v>8411</v>
      </c>
      <c r="G1582" t="s">
        <v>8412</v>
      </c>
      <c r="H1582" t="s">
        <v>8413</v>
      </c>
      <c r="I1582" s="23">
        <v>40.252200000000002</v>
      </c>
      <c r="J1582" s="23">
        <v>-80.648600000000002</v>
      </c>
      <c r="K1582">
        <v>221112</v>
      </c>
      <c r="L1582" t="s">
        <v>335</v>
      </c>
      <c r="M1582" t="s">
        <v>336</v>
      </c>
      <c r="N1582" s="49">
        <v>9368077.2039999999</v>
      </c>
      <c r="O1582" s="49">
        <v>9479141.0460000001</v>
      </c>
      <c r="P1582" s="49">
        <v>10038096.964</v>
      </c>
      <c r="Q1582" s="49">
        <v>8504987.6520000007</v>
      </c>
      <c r="R1582" s="49">
        <v>8290584.7479999997</v>
      </c>
      <c r="S1582" s="49">
        <v>9845244.9220000003</v>
      </c>
      <c r="T1582" s="49">
        <v>9947851.5500000007</v>
      </c>
      <c r="U1582" s="49">
        <v>6906876.5559999999</v>
      </c>
      <c r="V1582" s="49">
        <v>7398427.54</v>
      </c>
    </row>
    <row r="1583" spans="1:22" x14ac:dyDescent="0.3">
      <c r="A1583">
        <v>1004225</v>
      </c>
      <c r="B1583" t="s">
        <v>8414</v>
      </c>
      <c r="C1583" t="s">
        <v>8415</v>
      </c>
      <c r="D1583" t="s">
        <v>8416</v>
      </c>
      <c r="E1583" t="s">
        <v>946</v>
      </c>
      <c r="F1583" t="s">
        <v>8417</v>
      </c>
      <c r="G1583" t="s">
        <v>8418</v>
      </c>
      <c r="H1583" t="s">
        <v>3780</v>
      </c>
      <c r="I1583" s="23">
        <v>46.543900000000001</v>
      </c>
      <c r="J1583" s="23">
        <v>-122.9259</v>
      </c>
      <c r="K1583">
        <v>327211</v>
      </c>
      <c r="L1583" t="s">
        <v>375</v>
      </c>
      <c r="M1583" t="s">
        <v>376</v>
      </c>
      <c r="N1583" s="49">
        <v>93971.156000000003</v>
      </c>
      <c r="O1583" s="49">
        <v>107006.32</v>
      </c>
      <c r="P1583" s="49">
        <v>107589.62</v>
      </c>
      <c r="Q1583" s="49">
        <v>107291.17200000001</v>
      </c>
      <c r="R1583" s="49">
        <v>105008.82799999999</v>
      </c>
      <c r="S1583" s="49">
        <v>102812.58</v>
      </c>
      <c r="T1583" s="49">
        <v>102903.58</v>
      </c>
      <c r="U1583" s="49">
        <v>92355.656000000003</v>
      </c>
      <c r="V1583" s="49">
        <v>107457.82399999999</v>
      </c>
    </row>
    <row r="1584" spans="1:22" x14ac:dyDescent="0.3">
      <c r="A1584">
        <v>1000407</v>
      </c>
      <c r="B1584" t="s">
        <v>8419</v>
      </c>
      <c r="C1584" t="s">
        <v>8420</v>
      </c>
      <c r="D1584" t="s">
        <v>2813</v>
      </c>
      <c r="E1584" t="s">
        <v>676</v>
      </c>
      <c r="F1584" t="s">
        <v>8421</v>
      </c>
      <c r="G1584" t="s">
        <v>8422</v>
      </c>
      <c r="H1584" t="s">
        <v>2816</v>
      </c>
      <c r="I1584" s="23">
        <v>35.082799999999999</v>
      </c>
      <c r="J1584" s="23">
        <v>-90.137200000000007</v>
      </c>
      <c r="K1584">
        <v>311221</v>
      </c>
      <c r="L1584" t="s">
        <v>28</v>
      </c>
      <c r="M1584" t="s">
        <v>315</v>
      </c>
      <c r="N1584" s="49">
        <v>25379.502</v>
      </c>
      <c r="O1584" s="49">
        <v>29282.686000000002</v>
      </c>
      <c r="P1584" s="49">
        <v>18893.878000000001</v>
      </c>
      <c r="Q1584" s="49">
        <v>19186.428</v>
      </c>
      <c r="R1584" s="49">
        <v>48562.553999999996</v>
      </c>
      <c r="S1584" s="49">
        <v>364013.63400000002</v>
      </c>
      <c r="T1584" s="49">
        <v>352895.62199999997</v>
      </c>
      <c r="U1584" s="49">
        <v>297587.484</v>
      </c>
      <c r="V1584" s="49">
        <v>361049.49</v>
      </c>
    </row>
    <row r="1585" spans="1:22" x14ac:dyDescent="0.3">
      <c r="A1585">
        <v>1006425</v>
      </c>
      <c r="B1585" t="s">
        <v>8423</v>
      </c>
      <c r="C1585" t="s">
        <v>8424</v>
      </c>
      <c r="D1585" t="s">
        <v>8425</v>
      </c>
      <c r="E1585" t="s">
        <v>922</v>
      </c>
      <c r="F1585" t="s">
        <v>8426</v>
      </c>
      <c r="G1585" t="s">
        <v>8427</v>
      </c>
      <c r="H1585" t="s">
        <v>416</v>
      </c>
      <c r="I1585" s="23">
        <v>41.537889999999997</v>
      </c>
      <c r="J1585" s="23">
        <v>-96.097700000000003</v>
      </c>
      <c r="K1585">
        <v>311221</v>
      </c>
      <c r="L1585" t="s">
        <v>573</v>
      </c>
      <c r="M1585" t="s">
        <v>574</v>
      </c>
      <c r="N1585" s="49">
        <v>558339.23800000001</v>
      </c>
      <c r="O1585" s="49">
        <v>557018.00399999996</v>
      </c>
      <c r="P1585" s="49">
        <v>530927.35</v>
      </c>
      <c r="Q1585" s="49">
        <v>512849.22</v>
      </c>
      <c r="R1585" s="49">
        <v>506338.34</v>
      </c>
      <c r="S1585" s="49">
        <v>514168.21399999998</v>
      </c>
      <c r="T1585" s="49">
        <v>465600.93</v>
      </c>
      <c r="U1585" s="49">
        <v>407541.97</v>
      </c>
      <c r="V1585" s="49">
        <v>343626.70600000001</v>
      </c>
    </row>
    <row r="1586" spans="1:22" x14ac:dyDescent="0.3">
      <c r="A1586">
        <v>1005124</v>
      </c>
      <c r="B1586" t="s">
        <v>8428</v>
      </c>
      <c r="C1586" t="s">
        <v>8429</v>
      </c>
      <c r="D1586" t="s">
        <v>8430</v>
      </c>
      <c r="E1586" t="s">
        <v>441</v>
      </c>
      <c r="F1586" t="s">
        <v>8431</v>
      </c>
      <c r="G1586" t="s">
        <v>8432</v>
      </c>
      <c r="H1586" t="s">
        <v>6760</v>
      </c>
      <c r="I1586" s="23">
        <v>35.169409999999999</v>
      </c>
      <c r="J1586" s="23">
        <v>-80.876000000000005</v>
      </c>
      <c r="K1586">
        <v>311222</v>
      </c>
      <c r="L1586" t="s">
        <v>28</v>
      </c>
      <c r="M1586" t="s">
        <v>315</v>
      </c>
      <c r="Q1586" s="49">
        <v>17565.184000000001</v>
      </c>
      <c r="R1586" s="49">
        <v>17687.184000000001</v>
      </c>
      <c r="S1586" s="49">
        <v>18314.732</v>
      </c>
      <c r="T1586" s="49">
        <v>15815.14</v>
      </c>
      <c r="U1586" s="49">
        <v>18713.98</v>
      </c>
      <c r="V1586" s="49">
        <v>23153.212</v>
      </c>
    </row>
    <row r="1587" spans="1:22" x14ac:dyDescent="0.3">
      <c r="A1587">
        <v>1006258</v>
      </c>
      <c r="B1587" t="s">
        <v>8433</v>
      </c>
      <c r="C1587" t="s">
        <v>8434</v>
      </c>
      <c r="D1587" t="s">
        <v>8435</v>
      </c>
      <c r="E1587" t="s">
        <v>569</v>
      </c>
      <c r="F1587" t="s">
        <v>8436</v>
      </c>
      <c r="G1587" t="s">
        <v>8437</v>
      </c>
      <c r="H1587" t="s">
        <v>2532</v>
      </c>
      <c r="I1587" s="23">
        <v>42.501309999999997</v>
      </c>
      <c r="J1587" s="23">
        <v>-96.391090000000005</v>
      </c>
      <c r="K1587">
        <v>311224</v>
      </c>
      <c r="L1587" t="s">
        <v>28</v>
      </c>
      <c r="M1587" t="s">
        <v>315</v>
      </c>
      <c r="N1587" s="49">
        <v>60387.671999999999</v>
      </c>
      <c r="O1587" s="49">
        <v>65635.051999999996</v>
      </c>
      <c r="P1587" s="49">
        <v>60254.023999999998</v>
      </c>
      <c r="Q1587" s="49">
        <v>63091.112000000001</v>
      </c>
      <c r="R1587" s="49">
        <v>57499.883999999998</v>
      </c>
      <c r="S1587" s="49">
        <v>62426.764000000003</v>
      </c>
      <c r="T1587" s="49">
        <v>60592.271999999997</v>
      </c>
      <c r="U1587" s="49">
        <v>53951.896000000001</v>
      </c>
      <c r="V1587" s="49">
        <v>57035.436000000002</v>
      </c>
    </row>
    <row r="1588" spans="1:22" x14ac:dyDescent="0.3">
      <c r="A1588">
        <v>1003146</v>
      </c>
      <c r="B1588" t="s">
        <v>8438</v>
      </c>
      <c r="C1588" t="s">
        <v>8434</v>
      </c>
      <c r="D1588" t="s">
        <v>8439</v>
      </c>
      <c r="E1588" t="s">
        <v>569</v>
      </c>
      <c r="F1588" t="s">
        <v>8440</v>
      </c>
      <c r="G1588" t="s">
        <v>8441</v>
      </c>
      <c r="H1588" t="s">
        <v>8442</v>
      </c>
      <c r="I1588" s="23">
        <v>42.512112000000002</v>
      </c>
      <c r="J1588" s="23">
        <v>-93.264460999999997</v>
      </c>
      <c r="K1588">
        <v>311224</v>
      </c>
      <c r="L1588" t="s">
        <v>28</v>
      </c>
      <c r="M1588" t="s">
        <v>315</v>
      </c>
      <c r="N1588" s="49">
        <v>63982.36</v>
      </c>
      <c r="O1588" s="49">
        <v>62696.764000000003</v>
      </c>
      <c r="P1588" s="49">
        <v>60616.671999999999</v>
      </c>
      <c r="Q1588" s="49">
        <v>57765.631999999998</v>
      </c>
      <c r="R1588" s="49">
        <v>55397.091999999997</v>
      </c>
      <c r="S1588" s="49">
        <v>51696.156000000003</v>
      </c>
      <c r="T1588" s="49">
        <v>50852.608</v>
      </c>
      <c r="U1588" s="49">
        <v>43852.383999999998</v>
      </c>
      <c r="V1588" s="49">
        <v>41996.692000000003</v>
      </c>
    </row>
    <row r="1589" spans="1:22" x14ac:dyDescent="0.3">
      <c r="A1589">
        <v>1003061</v>
      </c>
      <c r="B1589" t="s">
        <v>8443</v>
      </c>
      <c r="C1589" t="s">
        <v>8434</v>
      </c>
      <c r="D1589" t="s">
        <v>651</v>
      </c>
      <c r="E1589" t="s">
        <v>569</v>
      </c>
      <c r="F1589" t="s">
        <v>8444</v>
      </c>
      <c r="G1589" t="s">
        <v>8445</v>
      </c>
      <c r="H1589" t="s">
        <v>654</v>
      </c>
      <c r="I1589" s="23">
        <v>41.983851000000001</v>
      </c>
      <c r="J1589" s="23">
        <v>-91.667123000000004</v>
      </c>
      <c r="K1589">
        <v>311224</v>
      </c>
      <c r="L1589" t="s">
        <v>28</v>
      </c>
      <c r="M1589" t="s">
        <v>315</v>
      </c>
      <c r="N1589" s="49">
        <v>42927.387999999999</v>
      </c>
      <c r="O1589" s="49">
        <v>37890.207999999999</v>
      </c>
      <c r="P1589" s="49">
        <v>34098.972000000002</v>
      </c>
      <c r="Q1589" s="49">
        <v>31188.031999999999</v>
      </c>
      <c r="R1589" s="49">
        <v>32001.78</v>
      </c>
      <c r="S1589" s="49">
        <v>27620.495999999999</v>
      </c>
      <c r="T1589" s="49">
        <v>29511.988000000001</v>
      </c>
      <c r="U1589" s="49">
        <v>17217.536</v>
      </c>
      <c r="V1589" s="49">
        <v>27607.1</v>
      </c>
    </row>
    <row r="1590" spans="1:22" x14ac:dyDescent="0.3">
      <c r="A1590">
        <v>1007296</v>
      </c>
      <c r="B1590" t="s">
        <v>8446</v>
      </c>
      <c r="C1590" t="s">
        <v>8447</v>
      </c>
      <c r="D1590" t="s">
        <v>8448</v>
      </c>
      <c r="E1590" t="s">
        <v>640</v>
      </c>
      <c r="F1590" t="s">
        <v>8449</v>
      </c>
      <c r="G1590" t="s">
        <v>8450</v>
      </c>
      <c r="H1590" t="s">
        <v>8451</v>
      </c>
      <c r="I1590" s="23">
        <v>46.910404999999997</v>
      </c>
      <c r="J1590" s="23">
        <v>-98.510728999999998</v>
      </c>
      <c r="K1590">
        <v>311213</v>
      </c>
      <c r="L1590" t="s">
        <v>28</v>
      </c>
      <c r="M1590" t="s">
        <v>315</v>
      </c>
      <c r="R1590" s="49">
        <v>0</v>
      </c>
      <c r="S1590" s="49">
        <v>43471.091999999997</v>
      </c>
      <c r="T1590" s="49">
        <v>42772.466</v>
      </c>
      <c r="U1590" s="49">
        <v>36786.053999999996</v>
      </c>
      <c r="V1590" s="49">
        <v>41308.17</v>
      </c>
    </row>
    <row r="1591" spans="1:22" x14ac:dyDescent="0.3">
      <c r="A1591">
        <v>1010356</v>
      </c>
      <c r="B1591" t="s">
        <v>8452</v>
      </c>
      <c r="C1591" t="s">
        <v>8453</v>
      </c>
      <c r="D1591" t="s">
        <v>8454</v>
      </c>
      <c r="E1591" t="s">
        <v>303</v>
      </c>
      <c r="F1591" t="s">
        <v>8455</v>
      </c>
      <c r="G1591" t="s">
        <v>8456</v>
      </c>
      <c r="H1591" t="s">
        <v>8457</v>
      </c>
      <c r="I1591" s="23">
        <v>34.599200000000003</v>
      </c>
      <c r="J1591" s="23">
        <v>-102.7736</v>
      </c>
      <c r="K1591">
        <v>311611</v>
      </c>
      <c r="L1591" t="s">
        <v>573</v>
      </c>
      <c r="M1591" t="s">
        <v>574</v>
      </c>
      <c r="N1591" s="49">
        <v>96430.384000000005</v>
      </c>
      <c r="O1591" s="49">
        <v>111644.148</v>
      </c>
      <c r="P1591" s="49">
        <v>123958.876</v>
      </c>
      <c r="Q1591" s="49">
        <v>44195.762000000002</v>
      </c>
      <c r="R1591" s="49">
        <v>43558.023999999998</v>
      </c>
      <c r="S1591" s="49">
        <v>43218.953999999998</v>
      </c>
      <c r="T1591" s="49">
        <v>69150.47</v>
      </c>
      <c r="U1591" s="49">
        <v>68473.778000000006</v>
      </c>
      <c r="V1591" s="49">
        <v>61179.442000000003</v>
      </c>
    </row>
    <row r="1592" spans="1:22" x14ac:dyDescent="0.3">
      <c r="A1592">
        <v>1003753</v>
      </c>
      <c r="B1592" t="s">
        <v>8458</v>
      </c>
      <c r="C1592" t="s">
        <v>8459</v>
      </c>
      <c r="D1592" t="s">
        <v>8460</v>
      </c>
      <c r="E1592" t="s">
        <v>447</v>
      </c>
      <c r="F1592" t="s">
        <v>8461</v>
      </c>
      <c r="G1592" t="s">
        <v>8462</v>
      </c>
      <c r="H1592" t="s">
        <v>2882</v>
      </c>
      <c r="I1592" s="23">
        <v>41.683889000000001</v>
      </c>
      <c r="J1592" s="23">
        <v>-76.240832999999995</v>
      </c>
      <c r="K1592">
        <v>311611</v>
      </c>
      <c r="L1592" t="s">
        <v>573</v>
      </c>
      <c r="M1592" t="s">
        <v>574</v>
      </c>
      <c r="N1592" s="49">
        <v>27169.01</v>
      </c>
      <c r="O1592" s="49">
        <v>30178.851999999999</v>
      </c>
      <c r="P1592" s="49">
        <v>27652.766</v>
      </c>
      <c r="Q1592" s="49">
        <v>28174.157999999999</v>
      </c>
      <c r="R1592" s="49">
        <v>25575.718000000001</v>
      </c>
      <c r="S1592" s="49">
        <v>23459.23</v>
      </c>
      <c r="T1592" s="49">
        <v>18781.524000000001</v>
      </c>
      <c r="U1592" s="49">
        <v>13606.737999999999</v>
      </c>
      <c r="V1592" s="49">
        <v>27609.844000000001</v>
      </c>
    </row>
    <row r="1593" spans="1:22" x14ac:dyDescent="0.3">
      <c r="A1593">
        <v>1010269</v>
      </c>
      <c r="B1593" t="s">
        <v>8463</v>
      </c>
      <c r="C1593" t="s">
        <v>8464</v>
      </c>
      <c r="D1593" t="s">
        <v>8465</v>
      </c>
      <c r="E1593" t="s">
        <v>303</v>
      </c>
      <c r="F1593" t="s">
        <v>8466</v>
      </c>
      <c r="G1593" t="s">
        <v>8467</v>
      </c>
      <c r="H1593" t="s">
        <v>8468</v>
      </c>
      <c r="I1593" s="23">
        <v>34.254165999999998</v>
      </c>
      <c r="J1593" s="23">
        <v>-101.71166599999999</v>
      </c>
      <c r="K1593">
        <v>311611</v>
      </c>
      <c r="L1593" t="s">
        <v>573</v>
      </c>
      <c r="M1593" t="s">
        <v>574</v>
      </c>
      <c r="T1593" s="49">
        <v>6461.22</v>
      </c>
      <c r="U1593" s="49">
        <v>62438.58</v>
      </c>
      <c r="V1593" s="49">
        <v>88846.152000000002</v>
      </c>
    </row>
    <row r="1594" spans="1:22" x14ac:dyDescent="0.3">
      <c r="A1594">
        <v>1000855</v>
      </c>
      <c r="B1594" t="s">
        <v>8469</v>
      </c>
      <c r="C1594" t="s">
        <v>8464</v>
      </c>
      <c r="D1594" t="s">
        <v>8470</v>
      </c>
      <c r="E1594" t="s">
        <v>922</v>
      </c>
      <c r="F1594" t="s">
        <v>8471</v>
      </c>
      <c r="G1594" t="s">
        <v>8472</v>
      </c>
      <c r="H1594" t="s">
        <v>8473</v>
      </c>
      <c r="I1594" s="23">
        <v>41.452390000000001</v>
      </c>
      <c r="J1594" s="23">
        <v>-97.095600000000005</v>
      </c>
      <c r="K1594">
        <v>311611</v>
      </c>
      <c r="L1594" t="s">
        <v>573</v>
      </c>
      <c r="M1594" t="s">
        <v>574</v>
      </c>
      <c r="N1594" s="49">
        <v>40018.338000000003</v>
      </c>
      <c r="O1594" s="49">
        <v>77621.877999999997</v>
      </c>
      <c r="P1594" s="49">
        <v>38989.171999999999</v>
      </c>
      <c r="Q1594" s="49">
        <v>41470.142</v>
      </c>
      <c r="R1594" s="49">
        <v>39154.356</v>
      </c>
      <c r="S1594" s="49">
        <v>43191.951999999997</v>
      </c>
      <c r="T1594" s="49">
        <v>71822.025999999998</v>
      </c>
      <c r="U1594" s="49">
        <v>69524.160000000003</v>
      </c>
      <c r="V1594" s="49">
        <v>84933.774000000005</v>
      </c>
    </row>
    <row r="1595" spans="1:22" x14ac:dyDescent="0.3">
      <c r="A1595">
        <v>1002014</v>
      </c>
      <c r="B1595" t="s">
        <v>8474</v>
      </c>
      <c r="C1595" t="s">
        <v>8475</v>
      </c>
      <c r="D1595" t="s">
        <v>5894</v>
      </c>
      <c r="E1595" t="s">
        <v>569</v>
      </c>
      <c r="F1595" t="s">
        <v>8476</v>
      </c>
      <c r="G1595" t="s">
        <v>8477</v>
      </c>
      <c r="H1595" t="s">
        <v>686</v>
      </c>
      <c r="I1595" s="23">
        <v>41.574109999999997</v>
      </c>
      <c r="J1595" s="23">
        <v>-93.556569999999994</v>
      </c>
      <c r="K1595">
        <v>311222</v>
      </c>
      <c r="L1595" t="s">
        <v>28</v>
      </c>
      <c r="M1595" t="s">
        <v>315</v>
      </c>
      <c r="S1595" s="49">
        <v>8142.2179999999998</v>
      </c>
      <c r="T1595" s="49">
        <v>9380.7000000000007</v>
      </c>
      <c r="U1595" s="49">
        <v>12423.665999999999</v>
      </c>
      <c r="V1595" s="49">
        <v>25241.31</v>
      </c>
    </row>
    <row r="1596" spans="1:22" x14ac:dyDescent="0.3">
      <c r="A1596">
        <v>1009702</v>
      </c>
      <c r="B1596" t="s">
        <v>8478</v>
      </c>
      <c r="C1596" t="s">
        <v>8479</v>
      </c>
      <c r="D1596" t="s">
        <v>8480</v>
      </c>
      <c r="E1596" t="s">
        <v>454</v>
      </c>
      <c r="F1596" t="s">
        <v>8481</v>
      </c>
      <c r="G1596" t="s">
        <v>8482</v>
      </c>
      <c r="H1596" t="s">
        <v>8483</v>
      </c>
      <c r="I1596" s="23">
        <v>43.834338000000002</v>
      </c>
      <c r="J1596" s="23">
        <v>-85.354061999999999</v>
      </c>
      <c r="K1596">
        <v>311942</v>
      </c>
      <c r="L1596" t="s">
        <v>28</v>
      </c>
      <c r="M1596" t="s">
        <v>315</v>
      </c>
      <c r="N1596" s="49">
        <v>37083.660000000003</v>
      </c>
      <c r="O1596" s="49">
        <v>39020.303999999996</v>
      </c>
      <c r="P1596" s="49">
        <v>38197.055999999997</v>
      </c>
      <c r="Q1596" s="49">
        <v>37617.508000000002</v>
      </c>
      <c r="R1596" s="49">
        <v>37776.508000000002</v>
      </c>
      <c r="S1596" s="49">
        <v>0</v>
      </c>
      <c r="T1596" s="49">
        <v>49090.415999999997</v>
      </c>
      <c r="U1596" s="49">
        <v>44163.483999999997</v>
      </c>
      <c r="V1596" s="49">
        <v>47823.32</v>
      </c>
    </row>
    <row r="1597" spans="1:22" x14ac:dyDescent="0.3">
      <c r="A1597">
        <v>1001090</v>
      </c>
      <c r="B1597" t="s">
        <v>8484</v>
      </c>
      <c r="C1597" t="s">
        <v>8485</v>
      </c>
      <c r="D1597" t="s">
        <v>8486</v>
      </c>
      <c r="E1597" t="s">
        <v>491</v>
      </c>
      <c r="F1597" t="s">
        <v>8487</v>
      </c>
      <c r="G1597" t="s">
        <v>8488</v>
      </c>
      <c r="H1597" t="s">
        <v>522</v>
      </c>
      <c r="I1597" s="23">
        <v>41.694443999999997</v>
      </c>
      <c r="J1597" s="23">
        <v>-87.515833000000001</v>
      </c>
      <c r="K1597">
        <v>311221</v>
      </c>
      <c r="L1597" t="s">
        <v>28</v>
      </c>
      <c r="M1597" t="s">
        <v>315</v>
      </c>
      <c r="N1597" s="49">
        <v>73122.251999999993</v>
      </c>
      <c r="O1597" s="49">
        <v>79273.635999999999</v>
      </c>
      <c r="P1597" s="49">
        <v>78561.978000000003</v>
      </c>
      <c r="Q1597" s="49">
        <v>81130.62</v>
      </c>
      <c r="R1597" s="49">
        <v>82582.27</v>
      </c>
      <c r="S1597" s="49">
        <v>78558.028000000006</v>
      </c>
      <c r="T1597" s="49">
        <v>75058.17</v>
      </c>
      <c r="U1597" s="49">
        <v>74540.741999999998</v>
      </c>
      <c r="V1597" s="49">
        <v>73140.106</v>
      </c>
    </row>
    <row r="1598" spans="1:22" x14ac:dyDescent="0.3">
      <c r="A1598">
        <v>1011980</v>
      </c>
      <c r="B1598" t="s">
        <v>8489</v>
      </c>
      <c r="C1598" t="s">
        <v>8490</v>
      </c>
      <c r="D1598" t="s">
        <v>8491</v>
      </c>
      <c r="E1598" t="s">
        <v>491</v>
      </c>
      <c r="F1598" t="s">
        <v>2077</v>
      </c>
      <c r="G1598" t="s">
        <v>8492</v>
      </c>
      <c r="H1598" t="s">
        <v>2079</v>
      </c>
      <c r="I1598" s="23">
        <v>40.404991000000003</v>
      </c>
      <c r="J1598" s="23">
        <v>-86.904483999999997</v>
      </c>
      <c r="K1598">
        <v>311224</v>
      </c>
      <c r="L1598" t="s">
        <v>28</v>
      </c>
      <c r="M1598" t="s">
        <v>315</v>
      </c>
      <c r="N1598" s="49">
        <v>31837.78</v>
      </c>
      <c r="O1598" s="49">
        <v>30547.583999999999</v>
      </c>
      <c r="P1598" s="49">
        <v>28997.54</v>
      </c>
      <c r="Q1598" s="49">
        <v>28400.044000000002</v>
      </c>
      <c r="R1598" s="49">
        <v>30881.284</v>
      </c>
      <c r="S1598" s="49">
        <v>29796.288</v>
      </c>
    </row>
    <row r="1599" spans="1:22" x14ac:dyDescent="0.3">
      <c r="A1599">
        <v>1003495</v>
      </c>
      <c r="B1599" t="s">
        <v>8493</v>
      </c>
      <c r="C1599" t="s">
        <v>8494</v>
      </c>
      <c r="D1599" t="s">
        <v>8495</v>
      </c>
      <c r="E1599" t="s">
        <v>441</v>
      </c>
      <c r="F1599" t="s">
        <v>5931</v>
      </c>
      <c r="G1599" t="s">
        <v>8496</v>
      </c>
      <c r="H1599" t="s">
        <v>3322</v>
      </c>
      <c r="I1599" s="23">
        <v>35.087888999999997</v>
      </c>
      <c r="J1599" s="23">
        <v>-78.844949</v>
      </c>
      <c r="K1599">
        <v>311221</v>
      </c>
      <c r="L1599" t="s">
        <v>28</v>
      </c>
      <c r="M1599" t="s">
        <v>315</v>
      </c>
      <c r="N1599" s="49">
        <v>41133.125999999997</v>
      </c>
      <c r="O1599" s="49">
        <v>36820.964</v>
      </c>
      <c r="P1599" s="49">
        <v>29781.162</v>
      </c>
      <c r="Q1599" s="49">
        <v>33256.781999999999</v>
      </c>
      <c r="R1599" s="49">
        <v>33367.019999999997</v>
      </c>
      <c r="S1599" s="49">
        <v>32457.092000000001</v>
      </c>
      <c r="T1599" s="49">
        <v>31400.28</v>
      </c>
      <c r="U1599" s="49">
        <v>27438.874</v>
      </c>
      <c r="V1599" s="49">
        <v>21260.398000000001</v>
      </c>
    </row>
    <row r="1600" spans="1:22" x14ac:dyDescent="0.3">
      <c r="A1600">
        <v>1011065</v>
      </c>
      <c r="B1600" t="s">
        <v>8497</v>
      </c>
      <c r="C1600" t="s">
        <v>8498</v>
      </c>
      <c r="D1600" t="s">
        <v>8499</v>
      </c>
      <c r="E1600" t="s">
        <v>569</v>
      </c>
      <c r="F1600" t="s">
        <v>8500</v>
      </c>
      <c r="G1600" t="s">
        <v>8501</v>
      </c>
      <c r="H1600" t="s">
        <v>8502</v>
      </c>
      <c r="I1600" s="23">
        <v>42.50911</v>
      </c>
      <c r="J1600" s="23">
        <v>-94.313829999999996</v>
      </c>
      <c r="K1600">
        <v>325193</v>
      </c>
      <c r="L1600" t="s">
        <v>28</v>
      </c>
      <c r="M1600" t="s">
        <v>315</v>
      </c>
      <c r="N1600" s="49">
        <v>224485.90400000001</v>
      </c>
      <c r="O1600" s="49">
        <v>219731.772</v>
      </c>
      <c r="P1600" s="49">
        <v>217035.23199999999</v>
      </c>
      <c r="Q1600" s="49">
        <v>212207.2</v>
      </c>
      <c r="R1600" s="49">
        <v>190753.62400000001</v>
      </c>
      <c r="S1600" s="49">
        <v>199780.77</v>
      </c>
      <c r="T1600" s="49">
        <v>21243.016</v>
      </c>
    </row>
    <row r="1601" spans="1:22" x14ac:dyDescent="0.3">
      <c r="A1601">
        <v>1001434</v>
      </c>
      <c r="B1601" t="s">
        <v>8503</v>
      </c>
      <c r="C1601" t="s">
        <v>8504</v>
      </c>
      <c r="D1601" t="s">
        <v>8505</v>
      </c>
      <c r="E1601" t="s">
        <v>422</v>
      </c>
      <c r="F1601" t="s">
        <v>8506</v>
      </c>
      <c r="G1601" t="s">
        <v>8507</v>
      </c>
      <c r="H1601" t="s">
        <v>8508</v>
      </c>
      <c r="I1601" s="23">
        <v>35.259700000000002</v>
      </c>
      <c r="J1601" s="23">
        <v>-91.363100000000003</v>
      </c>
      <c r="K1601">
        <v>221112</v>
      </c>
      <c r="L1601" t="s">
        <v>335</v>
      </c>
      <c r="M1601" t="s">
        <v>336</v>
      </c>
      <c r="N1601" s="49">
        <v>13912.65</v>
      </c>
      <c r="O1601" s="49">
        <v>12509.97</v>
      </c>
      <c r="P1601" s="49">
        <v>16452.522000000001</v>
      </c>
      <c r="Q1601" s="49">
        <v>12271.263999999999</v>
      </c>
      <c r="R1601" s="49">
        <v>22758.405999999999</v>
      </c>
      <c r="S1601" s="49">
        <v>4786.8919999999998</v>
      </c>
      <c r="T1601" s="49">
        <v>11041.494000000001</v>
      </c>
      <c r="U1601" s="49">
        <v>34375.771999999997</v>
      </c>
      <c r="V1601" s="49">
        <v>39760.883999999998</v>
      </c>
    </row>
    <row r="1602" spans="1:22" x14ac:dyDescent="0.3">
      <c r="A1602">
        <v>1007521</v>
      </c>
      <c r="B1602" t="s">
        <v>8509</v>
      </c>
      <c r="C1602" t="s">
        <v>8510</v>
      </c>
      <c r="D1602" t="s">
        <v>7251</v>
      </c>
      <c r="E1602" t="s">
        <v>454</v>
      </c>
      <c r="F1602" t="s">
        <v>8511</v>
      </c>
      <c r="G1602" t="s">
        <v>8512</v>
      </c>
      <c r="H1602" t="s">
        <v>1118</v>
      </c>
      <c r="I1602" s="23">
        <v>42.093000000000004</v>
      </c>
      <c r="J1602" s="23">
        <v>-83.427999999999997</v>
      </c>
      <c r="K1602">
        <v>562212</v>
      </c>
      <c r="L1602" t="s">
        <v>355</v>
      </c>
      <c r="M1602" t="s">
        <v>307</v>
      </c>
      <c r="N1602" s="49">
        <v>122765.25</v>
      </c>
      <c r="O1602" s="49">
        <v>193104.85</v>
      </c>
      <c r="P1602" s="49">
        <v>150829.45000000001</v>
      </c>
      <c r="Q1602" s="49">
        <v>129317.65</v>
      </c>
      <c r="R1602" s="49">
        <v>128145.25</v>
      </c>
      <c r="S1602" s="49">
        <v>147755</v>
      </c>
      <c r="T1602" s="49">
        <v>162219.5</v>
      </c>
      <c r="U1602" s="49">
        <v>156979.49799999999</v>
      </c>
      <c r="V1602" s="49">
        <v>213475.89799999999</v>
      </c>
    </row>
    <row r="1603" spans="1:22" x14ac:dyDescent="0.3">
      <c r="A1603">
        <v>1004724</v>
      </c>
      <c r="B1603" t="s">
        <v>8513</v>
      </c>
      <c r="C1603" t="s">
        <v>8514</v>
      </c>
      <c r="D1603" t="s">
        <v>5535</v>
      </c>
      <c r="E1603" t="s">
        <v>676</v>
      </c>
      <c r="F1603" t="s">
        <v>8515</v>
      </c>
      <c r="G1603" t="s">
        <v>8516</v>
      </c>
      <c r="H1603" t="s">
        <v>5538</v>
      </c>
      <c r="I1603" s="23">
        <v>36.183639999999997</v>
      </c>
      <c r="J1603" s="23">
        <v>-86.878129999999999</v>
      </c>
      <c r="K1603">
        <v>327211</v>
      </c>
      <c r="L1603" t="s">
        <v>375</v>
      </c>
      <c r="M1603" t="s">
        <v>376</v>
      </c>
      <c r="N1603" s="49">
        <v>95639.471999999994</v>
      </c>
      <c r="O1603" s="49">
        <v>94334.975999999995</v>
      </c>
      <c r="P1603" s="49">
        <v>80708.152000000002</v>
      </c>
      <c r="Q1603" s="49">
        <v>107624.83199999999</v>
      </c>
      <c r="R1603" s="49">
        <v>98892.707999999999</v>
      </c>
      <c r="S1603" s="49">
        <v>100905.052</v>
      </c>
      <c r="T1603" s="49">
        <v>100624.8</v>
      </c>
      <c r="V1603" s="49">
        <v>98762.911999999997</v>
      </c>
    </row>
    <row r="1604" spans="1:22" x14ac:dyDescent="0.3">
      <c r="A1604">
        <v>1003751</v>
      </c>
      <c r="B1604" t="s">
        <v>8517</v>
      </c>
      <c r="C1604" t="s">
        <v>8518</v>
      </c>
      <c r="D1604" t="s">
        <v>8519</v>
      </c>
      <c r="E1604" t="s">
        <v>491</v>
      </c>
      <c r="F1604" t="s">
        <v>8520</v>
      </c>
      <c r="G1604" t="s">
        <v>8521</v>
      </c>
      <c r="H1604" t="s">
        <v>912</v>
      </c>
      <c r="I1604" s="23">
        <v>39.001666999999998</v>
      </c>
      <c r="J1604" s="23">
        <v>-87.396944000000005</v>
      </c>
      <c r="K1604">
        <v>212112</v>
      </c>
      <c r="L1604" t="s">
        <v>90</v>
      </c>
      <c r="M1604" t="s">
        <v>315</v>
      </c>
      <c r="N1604" s="49">
        <v>284048.75</v>
      </c>
      <c r="O1604" s="49">
        <v>205177.25</v>
      </c>
      <c r="P1604" s="49">
        <v>199423.5</v>
      </c>
      <c r="Q1604" s="49">
        <v>327354.25</v>
      </c>
      <c r="R1604" s="49">
        <v>515571</v>
      </c>
      <c r="S1604" s="49">
        <v>713003</v>
      </c>
      <c r="T1604" s="49">
        <v>627109.5</v>
      </c>
      <c r="U1604" s="49">
        <v>546374</v>
      </c>
      <c r="V1604" s="49">
        <v>463719.25</v>
      </c>
    </row>
    <row r="1605" spans="1:22" x14ac:dyDescent="0.3">
      <c r="A1605">
        <v>1000733</v>
      </c>
      <c r="B1605" t="s">
        <v>8522</v>
      </c>
      <c r="C1605" t="s">
        <v>8523</v>
      </c>
      <c r="D1605" t="s">
        <v>8524</v>
      </c>
      <c r="E1605" t="s">
        <v>1663</v>
      </c>
      <c r="F1605" t="s">
        <v>3320</v>
      </c>
      <c r="G1605" t="s">
        <v>8525</v>
      </c>
      <c r="H1605" t="s">
        <v>5933</v>
      </c>
      <c r="I1605" s="23">
        <v>39.454700000000003</v>
      </c>
      <c r="J1605" s="23">
        <v>-75.201099999999997</v>
      </c>
      <c r="K1605">
        <v>221112</v>
      </c>
      <c r="L1605" t="s">
        <v>335</v>
      </c>
      <c r="M1605" t="s">
        <v>336</v>
      </c>
      <c r="N1605" s="49">
        <v>8694.6119999999992</v>
      </c>
      <c r="O1605" s="49">
        <v>15127.262000000001</v>
      </c>
      <c r="P1605" s="49">
        <v>12942.038</v>
      </c>
      <c r="Q1605" s="49">
        <v>26269.596000000001</v>
      </c>
      <c r="R1605" s="49">
        <v>22827.594000000001</v>
      </c>
      <c r="S1605" s="49">
        <v>35774.19</v>
      </c>
      <c r="T1605" s="49">
        <v>29295.838</v>
      </c>
      <c r="U1605" s="49">
        <v>28929.27</v>
      </c>
      <c r="V1605" s="49">
        <v>18949.439999999999</v>
      </c>
    </row>
    <row r="1606" spans="1:22" x14ac:dyDescent="0.3">
      <c r="A1606">
        <v>1013360</v>
      </c>
      <c r="B1606" t="s">
        <v>8526</v>
      </c>
      <c r="C1606" t="s">
        <v>8527</v>
      </c>
      <c r="D1606" t="s">
        <v>8528</v>
      </c>
      <c r="E1606" t="s">
        <v>323</v>
      </c>
      <c r="F1606" t="s">
        <v>8083</v>
      </c>
      <c r="G1606" t="s">
        <v>8529</v>
      </c>
      <c r="H1606" t="s">
        <v>3177</v>
      </c>
      <c r="I1606" s="23">
        <v>33.14011</v>
      </c>
      <c r="J1606" s="23">
        <v>-117.33365999999999</v>
      </c>
      <c r="K1606">
        <v>221112</v>
      </c>
      <c r="L1606" t="s">
        <v>30</v>
      </c>
      <c r="M1606" t="s">
        <v>336</v>
      </c>
      <c r="N1606" s="49">
        <v>226120.70800000001</v>
      </c>
      <c r="O1606" s="49">
        <v>49696.616000000002</v>
      </c>
    </row>
    <row r="1607" spans="1:22" x14ac:dyDescent="0.3">
      <c r="A1607">
        <v>1011762</v>
      </c>
      <c r="B1607" t="s">
        <v>8530</v>
      </c>
      <c r="C1607" t="s">
        <v>8531</v>
      </c>
      <c r="D1607" t="s">
        <v>8532</v>
      </c>
      <c r="E1607" t="s">
        <v>1418</v>
      </c>
      <c r="F1607" t="s">
        <v>8533</v>
      </c>
      <c r="H1607" t="s">
        <v>8534</v>
      </c>
      <c r="I1607" s="23">
        <v>36.576090000000001</v>
      </c>
      <c r="J1607" s="23">
        <v>-98.532847000000004</v>
      </c>
      <c r="K1607">
        <v>211130</v>
      </c>
      <c r="L1607" t="s">
        <v>368</v>
      </c>
      <c r="M1607" t="s">
        <v>102</v>
      </c>
      <c r="N1607" s="49">
        <v>24119.725999999999</v>
      </c>
      <c r="O1607" s="49">
        <v>30826.646000000001</v>
      </c>
      <c r="P1607" s="49">
        <v>20239.89</v>
      </c>
      <c r="Q1607" s="49">
        <v>19834.776000000002</v>
      </c>
      <c r="R1607" s="49">
        <v>16832.236000000001</v>
      </c>
      <c r="S1607" s="49">
        <v>30671.883999999998</v>
      </c>
    </row>
    <row r="1608" spans="1:22" x14ac:dyDescent="0.3">
      <c r="A1608">
        <v>1004187</v>
      </c>
      <c r="B1608" t="s">
        <v>8535</v>
      </c>
      <c r="C1608" t="s">
        <v>8536</v>
      </c>
      <c r="D1608" t="s">
        <v>3236</v>
      </c>
      <c r="E1608" t="s">
        <v>491</v>
      </c>
      <c r="F1608" t="s">
        <v>8537</v>
      </c>
      <c r="G1608" t="s">
        <v>8538</v>
      </c>
      <c r="H1608" t="s">
        <v>522</v>
      </c>
      <c r="I1608" s="23">
        <v>41.640830000000001</v>
      </c>
      <c r="J1608" s="23">
        <v>-87.408209999999997</v>
      </c>
      <c r="K1608">
        <v>327410</v>
      </c>
      <c r="L1608" t="s">
        <v>1404</v>
      </c>
      <c r="M1608" t="s">
        <v>376</v>
      </c>
      <c r="N1608" s="49">
        <v>872062.96600000001</v>
      </c>
      <c r="O1608" s="49">
        <v>947551.15599999996</v>
      </c>
      <c r="P1608" s="49">
        <v>874503.4</v>
      </c>
      <c r="Q1608" s="49">
        <v>972995.79399999999</v>
      </c>
      <c r="R1608" s="49">
        <v>1069263.1000000001</v>
      </c>
      <c r="S1608" s="49">
        <v>1084468.9779999999</v>
      </c>
      <c r="T1608" s="49">
        <v>866290.39399999997</v>
      </c>
      <c r="U1608" s="49">
        <v>1067865.0319999999</v>
      </c>
      <c r="V1608" s="49">
        <v>1103849.3160000001</v>
      </c>
    </row>
    <row r="1609" spans="1:22" x14ac:dyDescent="0.3">
      <c r="A1609">
        <v>1005877</v>
      </c>
      <c r="B1609" t="s">
        <v>8539</v>
      </c>
      <c r="C1609" t="s">
        <v>8540</v>
      </c>
      <c r="D1609" t="s">
        <v>8541</v>
      </c>
      <c r="E1609" t="s">
        <v>1663</v>
      </c>
      <c r="F1609" t="s">
        <v>8542</v>
      </c>
      <c r="G1609" t="s">
        <v>8543</v>
      </c>
      <c r="H1609" t="s">
        <v>8544</v>
      </c>
      <c r="I1609" s="23">
        <v>39.692799999999998</v>
      </c>
      <c r="J1609" s="23">
        <v>-75.486699999999999</v>
      </c>
      <c r="K1609">
        <v>221112</v>
      </c>
      <c r="L1609" t="s">
        <v>28</v>
      </c>
      <c r="M1609" t="s">
        <v>336</v>
      </c>
      <c r="N1609" s="49">
        <v>900242.73600000003</v>
      </c>
      <c r="O1609" s="49">
        <v>962747.99800000002</v>
      </c>
      <c r="P1609" s="49">
        <v>986551.60100000002</v>
      </c>
      <c r="Q1609" s="49">
        <v>1104025.2439999999</v>
      </c>
      <c r="R1609" s="49">
        <v>1129823.2309999999</v>
      </c>
      <c r="S1609" s="49">
        <v>1204343.2520000001</v>
      </c>
      <c r="T1609" s="49">
        <v>1167486.8600000001</v>
      </c>
      <c r="U1609" s="49">
        <v>1000481.113</v>
      </c>
      <c r="V1609" s="49">
        <v>1099369.3459999999</v>
      </c>
    </row>
    <row r="1610" spans="1:22" x14ac:dyDescent="0.3">
      <c r="A1610">
        <v>1007121</v>
      </c>
      <c r="B1610" t="s">
        <v>8545</v>
      </c>
      <c r="C1610" t="s">
        <v>8546</v>
      </c>
      <c r="D1610" t="s">
        <v>8547</v>
      </c>
      <c r="E1610" t="s">
        <v>526</v>
      </c>
      <c r="F1610" t="s">
        <v>8548</v>
      </c>
      <c r="G1610" t="s">
        <v>8549</v>
      </c>
      <c r="H1610" t="s">
        <v>8550</v>
      </c>
      <c r="I1610" s="23">
        <v>18.408363000000001</v>
      </c>
      <c r="J1610" s="23">
        <v>-65.937619999999995</v>
      </c>
      <c r="K1610">
        <v>562212</v>
      </c>
      <c r="L1610" t="s">
        <v>355</v>
      </c>
      <c r="M1610" t="s">
        <v>307</v>
      </c>
      <c r="N1610" s="49">
        <v>95712</v>
      </c>
      <c r="O1610" s="49">
        <v>74631.047999999995</v>
      </c>
      <c r="P1610" s="49">
        <v>72615.498000000007</v>
      </c>
      <c r="Q1610" s="49">
        <v>100064.55</v>
      </c>
      <c r="R1610" s="49">
        <v>60427.5</v>
      </c>
      <c r="S1610" s="49">
        <v>67290.3</v>
      </c>
      <c r="T1610" s="49">
        <v>65940.3</v>
      </c>
      <c r="U1610" s="49">
        <v>50117.65</v>
      </c>
      <c r="V1610" s="49">
        <v>82524.3</v>
      </c>
    </row>
    <row r="1611" spans="1:22" x14ac:dyDescent="0.3">
      <c r="A1611">
        <v>1005354</v>
      </c>
      <c r="B1611" t="s">
        <v>8551</v>
      </c>
      <c r="C1611" t="s">
        <v>8552</v>
      </c>
      <c r="D1611" t="s">
        <v>8553</v>
      </c>
      <c r="E1611" t="s">
        <v>441</v>
      </c>
      <c r="F1611" t="s">
        <v>8554</v>
      </c>
      <c r="G1611" t="s">
        <v>8555</v>
      </c>
      <c r="H1611" t="s">
        <v>3675</v>
      </c>
      <c r="I1611" s="23">
        <v>35.229466000000002</v>
      </c>
      <c r="J1611" s="23">
        <v>-80.243887999999998</v>
      </c>
      <c r="K1611">
        <v>327992</v>
      </c>
      <c r="L1611" t="s">
        <v>28</v>
      </c>
      <c r="M1611" t="s">
        <v>376</v>
      </c>
      <c r="N1611" s="49">
        <v>21937.506000000001</v>
      </c>
      <c r="O1611" s="49">
        <v>25569.08</v>
      </c>
    </row>
    <row r="1612" spans="1:22" x14ac:dyDescent="0.3">
      <c r="A1612">
        <v>1011925</v>
      </c>
      <c r="B1612" t="s">
        <v>8556</v>
      </c>
      <c r="C1612" t="s">
        <v>8557</v>
      </c>
      <c r="D1612" t="s">
        <v>8558</v>
      </c>
      <c r="E1612" t="s">
        <v>447</v>
      </c>
      <c r="F1612" t="s">
        <v>8559</v>
      </c>
      <c r="G1612" t="s">
        <v>8560</v>
      </c>
      <c r="H1612" t="s">
        <v>416</v>
      </c>
      <c r="I1612" s="23">
        <v>40.102806999999999</v>
      </c>
      <c r="J1612" s="23">
        <v>-80.479673000000005</v>
      </c>
      <c r="K1612">
        <v>211111</v>
      </c>
      <c r="L1612" t="s">
        <v>28</v>
      </c>
      <c r="M1612" t="s">
        <v>102</v>
      </c>
      <c r="R1612" s="49">
        <v>50064.712</v>
      </c>
    </row>
    <row r="1613" spans="1:22" x14ac:dyDescent="0.3">
      <c r="A1613">
        <v>1004434</v>
      </c>
      <c r="B1613" t="s">
        <v>8561</v>
      </c>
      <c r="C1613" t="s">
        <v>8562</v>
      </c>
      <c r="D1613" t="s">
        <v>8563</v>
      </c>
      <c r="E1613" t="s">
        <v>447</v>
      </c>
      <c r="F1613" t="s">
        <v>8564</v>
      </c>
      <c r="G1613" t="s">
        <v>8565</v>
      </c>
      <c r="H1613" t="s">
        <v>510</v>
      </c>
      <c r="I1613" s="23">
        <v>40.302598000000003</v>
      </c>
      <c r="J1613" s="23">
        <v>-79.372804000000002</v>
      </c>
      <c r="K1613">
        <v>331110</v>
      </c>
      <c r="L1613" t="s">
        <v>537</v>
      </c>
      <c r="M1613" t="s">
        <v>538</v>
      </c>
      <c r="N1613" s="49">
        <v>87824.22</v>
      </c>
      <c r="O1613" s="49">
        <v>74860.275999999998</v>
      </c>
      <c r="P1613" s="49">
        <v>61349.063999999998</v>
      </c>
      <c r="Q1613" s="49">
        <v>71858.224000000002</v>
      </c>
      <c r="R1613" s="49">
        <v>78981.179999999993</v>
      </c>
      <c r="S1613" s="49">
        <v>66174.207999999999</v>
      </c>
      <c r="T1613" s="49">
        <v>67402.986000000004</v>
      </c>
      <c r="U1613" s="49">
        <v>74261.75</v>
      </c>
      <c r="V1613" s="49">
        <v>88041.047999999995</v>
      </c>
    </row>
    <row r="1614" spans="1:22" x14ac:dyDescent="0.3">
      <c r="A1614">
        <v>1001257</v>
      </c>
      <c r="B1614" t="s">
        <v>8566</v>
      </c>
      <c r="C1614" t="s">
        <v>8567</v>
      </c>
      <c r="D1614" t="s">
        <v>8568</v>
      </c>
      <c r="E1614" t="s">
        <v>331</v>
      </c>
      <c r="F1614" t="s">
        <v>8569</v>
      </c>
      <c r="G1614" t="s">
        <v>8570</v>
      </c>
      <c r="H1614" t="s">
        <v>8571</v>
      </c>
      <c r="I1614" s="23">
        <v>43.061100000000003</v>
      </c>
      <c r="J1614" s="23">
        <v>-76.081900000000005</v>
      </c>
      <c r="K1614">
        <v>221112</v>
      </c>
      <c r="L1614" t="s">
        <v>335</v>
      </c>
      <c r="M1614" t="s">
        <v>336</v>
      </c>
      <c r="N1614" s="49">
        <v>27225.200000000001</v>
      </c>
      <c r="O1614" s="49">
        <v>78894.456000000006</v>
      </c>
      <c r="P1614" s="49">
        <v>39406.603999999999</v>
      </c>
      <c r="Q1614" s="49">
        <v>83193.187999999995</v>
      </c>
      <c r="R1614" s="49">
        <v>141464.25200000001</v>
      </c>
      <c r="S1614" s="49">
        <v>45044.527999999998</v>
      </c>
      <c r="T1614" s="49">
        <v>19398.669999999998</v>
      </c>
      <c r="U1614" s="49">
        <v>30589.088</v>
      </c>
      <c r="V1614" s="49">
        <v>9406.9159999999993</v>
      </c>
    </row>
    <row r="1615" spans="1:22" x14ac:dyDescent="0.3">
      <c r="A1615">
        <v>1013063</v>
      </c>
      <c r="B1615" t="s">
        <v>8572</v>
      </c>
      <c r="C1615" t="s">
        <v>8573</v>
      </c>
      <c r="D1615" t="s">
        <v>8574</v>
      </c>
      <c r="E1615" t="s">
        <v>663</v>
      </c>
      <c r="F1615" t="s">
        <v>8575</v>
      </c>
      <c r="G1615" t="s">
        <v>8576</v>
      </c>
      <c r="H1615" t="s">
        <v>877</v>
      </c>
      <c r="I1615" s="23">
        <v>40.606520000000003</v>
      </c>
      <c r="J1615" s="23">
        <v>-81.068619999999996</v>
      </c>
      <c r="K1615">
        <v>221112</v>
      </c>
      <c r="L1615" t="s">
        <v>335</v>
      </c>
      <c r="M1615" t="s">
        <v>336</v>
      </c>
      <c r="N1615" s="49">
        <v>2046072.868</v>
      </c>
      <c r="O1615" s="49">
        <v>1854736.628</v>
      </c>
      <c r="P1615" s="49">
        <v>168528.32399999999</v>
      </c>
    </row>
    <row r="1616" spans="1:22" x14ac:dyDescent="0.3">
      <c r="A1616">
        <v>1011112</v>
      </c>
      <c r="B1616" t="s">
        <v>8577</v>
      </c>
      <c r="C1616" t="s">
        <v>8578</v>
      </c>
      <c r="D1616" t="s">
        <v>8579</v>
      </c>
      <c r="E1616" t="s">
        <v>663</v>
      </c>
      <c r="F1616" t="s">
        <v>8575</v>
      </c>
      <c r="G1616" t="s">
        <v>8580</v>
      </c>
      <c r="H1616" t="s">
        <v>6405</v>
      </c>
      <c r="I1616" s="23">
        <v>40.543560999999997</v>
      </c>
      <c r="J1616" s="23">
        <v>-81.012658999999999</v>
      </c>
      <c r="K1616">
        <v>211111</v>
      </c>
      <c r="L1616" t="s">
        <v>28</v>
      </c>
      <c r="M1616" t="s">
        <v>102</v>
      </c>
      <c r="R1616" s="49">
        <v>46919.224000000002</v>
      </c>
      <c r="S1616" s="49">
        <v>54243.196000000004</v>
      </c>
      <c r="T1616" s="49">
        <v>33117.379999999997</v>
      </c>
    </row>
    <row r="1617" spans="1:22" x14ac:dyDescent="0.3">
      <c r="A1617">
        <v>1001127</v>
      </c>
      <c r="B1617" t="s">
        <v>8581</v>
      </c>
      <c r="C1617" t="s">
        <v>8582</v>
      </c>
      <c r="D1617" t="s">
        <v>8583</v>
      </c>
      <c r="E1617" t="s">
        <v>323</v>
      </c>
      <c r="F1617" t="s">
        <v>8584</v>
      </c>
      <c r="G1617" t="s">
        <v>8585</v>
      </c>
      <c r="H1617" t="s">
        <v>8586</v>
      </c>
      <c r="I1617" s="23">
        <v>38.446100000000001</v>
      </c>
      <c r="J1617" s="23">
        <v>-121.4614</v>
      </c>
      <c r="K1617">
        <v>221112</v>
      </c>
      <c r="L1617" t="s">
        <v>335</v>
      </c>
      <c r="M1617" t="s">
        <v>336</v>
      </c>
      <c r="N1617" s="49">
        <v>138320.984</v>
      </c>
      <c r="O1617" s="49">
        <v>171397.67800000001</v>
      </c>
      <c r="P1617" s="49">
        <v>139962.35200000001</v>
      </c>
      <c r="Q1617" s="49">
        <v>183447.14199999999</v>
      </c>
      <c r="R1617" s="49">
        <v>210544.21599999999</v>
      </c>
      <c r="S1617" s="49">
        <v>200511.92600000001</v>
      </c>
      <c r="T1617" s="49">
        <v>195561.49</v>
      </c>
      <c r="U1617" s="49">
        <v>173787.46</v>
      </c>
      <c r="V1617" s="49">
        <v>147580.976</v>
      </c>
    </row>
    <row r="1618" spans="1:22" x14ac:dyDescent="0.3">
      <c r="A1618">
        <v>1000422</v>
      </c>
      <c r="B1618" t="s">
        <v>8587</v>
      </c>
      <c r="C1618" t="s">
        <v>8588</v>
      </c>
      <c r="D1618" t="s">
        <v>1056</v>
      </c>
      <c r="E1618" t="s">
        <v>323</v>
      </c>
      <c r="F1618" t="s">
        <v>8589</v>
      </c>
      <c r="G1618" t="s">
        <v>8590</v>
      </c>
      <c r="H1618" t="s">
        <v>816</v>
      </c>
      <c r="I1618" s="23">
        <v>33.875900000000001</v>
      </c>
      <c r="J1618" s="23">
        <v>-118.2491</v>
      </c>
      <c r="K1618">
        <v>221112</v>
      </c>
      <c r="L1618" t="s">
        <v>30</v>
      </c>
      <c r="M1618" t="s">
        <v>336</v>
      </c>
      <c r="N1618" s="49">
        <v>4485.0439999999999</v>
      </c>
      <c r="P1618" s="49">
        <v>2296.8919999999998</v>
      </c>
      <c r="Q1618" s="49">
        <v>19797.076000000001</v>
      </c>
      <c r="R1618" s="49">
        <v>17680.184000000001</v>
      </c>
      <c r="S1618" s="49">
        <v>17186.536</v>
      </c>
      <c r="T1618" s="49">
        <v>125179.236</v>
      </c>
      <c r="U1618" s="49">
        <v>182019.976</v>
      </c>
      <c r="V1618" s="49">
        <v>178391.18799999999</v>
      </c>
    </row>
    <row r="1619" spans="1:22" x14ac:dyDescent="0.3">
      <c r="A1619">
        <v>1008031</v>
      </c>
      <c r="B1619" t="s">
        <v>8591</v>
      </c>
      <c r="C1619" t="s">
        <v>8592</v>
      </c>
      <c r="D1619" t="s">
        <v>8593</v>
      </c>
      <c r="E1619" t="s">
        <v>461</v>
      </c>
      <c r="F1619" t="s">
        <v>1886</v>
      </c>
      <c r="H1619" t="s">
        <v>1001</v>
      </c>
      <c r="I1619" s="23">
        <v>41.259874400000001</v>
      </c>
      <c r="J1619" s="23">
        <v>-110.97981799999999</v>
      </c>
      <c r="K1619">
        <v>211130</v>
      </c>
      <c r="L1619" t="s">
        <v>368</v>
      </c>
      <c r="M1619" t="s">
        <v>102</v>
      </c>
      <c r="N1619" s="49">
        <v>144252.98800000001</v>
      </c>
      <c r="O1619" s="49">
        <v>138815.212</v>
      </c>
      <c r="P1619" s="49">
        <v>153449.74799999999</v>
      </c>
      <c r="Q1619" s="49">
        <v>129440.05</v>
      </c>
      <c r="R1619" s="49">
        <v>137539.788</v>
      </c>
      <c r="S1619" s="49">
        <v>140530.49</v>
      </c>
      <c r="T1619" s="49">
        <v>121215.53</v>
      </c>
      <c r="U1619" s="49">
        <v>132105.356</v>
      </c>
      <c r="V1619" s="49">
        <v>145123.88800000001</v>
      </c>
    </row>
    <row r="1620" spans="1:22" x14ac:dyDescent="0.3">
      <c r="A1620">
        <v>1013016</v>
      </c>
      <c r="B1620" t="s">
        <v>8594</v>
      </c>
      <c r="C1620" t="s">
        <v>8595</v>
      </c>
      <c r="D1620" t="s">
        <v>8596</v>
      </c>
      <c r="E1620" t="s">
        <v>1248</v>
      </c>
      <c r="F1620" t="s">
        <v>8597</v>
      </c>
      <c r="H1620" t="s">
        <v>3403</v>
      </c>
      <c r="I1620" s="23">
        <v>38.655678639999998</v>
      </c>
      <c r="J1620" s="23">
        <v>-80.151686699999999</v>
      </c>
      <c r="K1620">
        <v>212112</v>
      </c>
      <c r="L1620" t="s">
        <v>90</v>
      </c>
      <c r="M1620" t="s">
        <v>315</v>
      </c>
      <c r="N1620" s="49">
        <v>0</v>
      </c>
      <c r="O1620" s="49">
        <v>0</v>
      </c>
      <c r="P1620" s="49">
        <v>0</v>
      </c>
    </row>
    <row r="1621" spans="1:22" x14ac:dyDescent="0.3">
      <c r="A1621">
        <v>1011472</v>
      </c>
      <c r="B1621" t="s">
        <v>8598</v>
      </c>
      <c r="C1621" t="s">
        <v>8599</v>
      </c>
      <c r="D1621" t="s">
        <v>8600</v>
      </c>
      <c r="E1621" t="s">
        <v>1248</v>
      </c>
      <c r="F1621" t="s">
        <v>8601</v>
      </c>
      <c r="G1621" t="s">
        <v>8602</v>
      </c>
      <c r="H1621" t="s">
        <v>8603</v>
      </c>
      <c r="I1621" s="23">
        <v>38.843321000000003</v>
      </c>
      <c r="J1621" s="23">
        <v>-80.165184999999994</v>
      </c>
      <c r="K1621">
        <v>212112</v>
      </c>
      <c r="L1621" t="s">
        <v>90</v>
      </c>
      <c r="M1621" t="s">
        <v>315</v>
      </c>
      <c r="N1621" s="49">
        <v>0</v>
      </c>
      <c r="O1621" s="49">
        <v>0</v>
      </c>
      <c r="P1621" s="49">
        <v>210350</v>
      </c>
      <c r="Q1621" s="49">
        <v>257800</v>
      </c>
      <c r="R1621" s="49">
        <v>273750</v>
      </c>
      <c r="S1621" s="49">
        <v>361802</v>
      </c>
    </row>
    <row r="1622" spans="1:22" x14ac:dyDescent="0.3">
      <c r="A1622">
        <v>1004382</v>
      </c>
      <c r="B1622" t="s">
        <v>8604</v>
      </c>
      <c r="C1622" t="s">
        <v>5265</v>
      </c>
      <c r="D1622" t="s">
        <v>6558</v>
      </c>
      <c r="E1622" t="s">
        <v>303</v>
      </c>
      <c r="F1622" t="s">
        <v>5266</v>
      </c>
      <c r="G1622" t="s">
        <v>8605</v>
      </c>
      <c r="H1622" t="s">
        <v>1859</v>
      </c>
      <c r="I1622" s="23">
        <v>32.167337000000003</v>
      </c>
      <c r="J1622" s="23">
        <v>-94.424222</v>
      </c>
      <c r="K1622">
        <v>211130</v>
      </c>
      <c r="L1622" t="s">
        <v>368</v>
      </c>
      <c r="M1622" t="s">
        <v>102</v>
      </c>
      <c r="N1622" s="49">
        <v>96457.817999999999</v>
      </c>
      <c r="O1622" s="49">
        <v>84430.305999999997</v>
      </c>
      <c r="P1622" s="49">
        <v>81835.467999999993</v>
      </c>
      <c r="Q1622" s="49">
        <v>95459.448000000004</v>
      </c>
      <c r="R1622" s="49">
        <v>87537.732000000004</v>
      </c>
      <c r="S1622" s="49">
        <v>93362.36</v>
      </c>
      <c r="T1622" s="49">
        <v>84382.04</v>
      </c>
      <c r="U1622" s="49">
        <v>97398.441999999995</v>
      </c>
      <c r="V1622" s="49">
        <v>96187.551999999996</v>
      </c>
    </row>
    <row r="1623" spans="1:22" x14ac:dyDescent="0.3">
      <c r="A1623">
        <v>1010251</v>
      </c>
      <c r="B1623" t="s">
        <v>8606</v>
      </c>
      <c r="C1623" t="s">
        <v>8607</v>
      </c>
      <c r="D1623" t="s">
        <v>5265</v>
      </c>
      <c r="E1623" t="s">
        <v>303</v>
      </c>
      <c r="F1623" t="s">
        <v>5266</v>
      </c>
      <c r="G1623" t="s">
        <v>8608</v>
      </c>
      <c r="H1623" t="s">
        <v>1859</v>
      </c>
      <c r="I1623" s="23">
        <v>32.148066</v>
      </c>
      <c r="J1623" s="23">
        <v>-94.274362999999994</v>
      </c>
      <c r="K1623">
        <v>211130</v>
      </c>
      <c r="L1623" t="s">
        <v>368</v>
      </c>
      <c r="M1623" t="s">
        <v>102</v>
      </c>
      <c r="N1623" s="49">
        <v>32978.086000000003</v>
      </c>
      <c r="O1623" s="49">
        <v>34470.735999999997</v>
      </c>
      <c r="P1623" s="49">
        <v>29885.493999999999</v>
      </c>
      <c r="Q1623" s="49">
        <v>40267.671999999999</v>
      </c>
      <c r="R1623" s="49">
        <v>42809.258000000002</v>
      </c>
      <c r="S1623" s="49">
        <v>52886.665999999997</v>
      </c>
      <c r="T1623" s="49">
        <v>38170.32</v>
      </c>
    </row>
    <row r="1624" spans="1:22" x14ac:dyDescent="0.3">
      <c r="A1624">
        <v>1001218</v>
      </c>
      <c r="B1624" t="s">
        <v>8609</v>
      </c>
      <c r="C1624" t="s">
        <v>8610</v>
      </c>
      <c r="D1624" t="s">
        <v>5265</v>
      </c>
      <c r="E1624" t="s">
        <v>331</v>
      </c>
      <c r="F1624" t="s">
        <v>8611</v>
      </c>
      <c r="G1624" t="s">
        <v>8612</v>
      </c>
      <c r="H1624" t="s">
        <v>8413</v>
      </c>
      <c r="I1624" s="23">
        <v>43.984200000000001</v>
      </c>
      <c r="J1624" s="23">
        <v>-75.622500000000002</v>
      </c>
      <c r="K1624">
        <v>221112</v>
      </c>
      <c r="L1624" t="s">
        <v>335</v>
      </c>
      <c r="M1624" t="s">
        <v>336</v>
      </c>
      <c r="N1624" s="49">
        <v>1927.692</v>
      </c>
      <c r="O1624" s="49">
        <v>9993.8639999999996</v>
      </c>
      <c r="P1624" s="49">
        <v>2401.14</v>
      </c>
      <c r="Q1624" s="49">
        <v>5345.3779999999997</v>
      </c>
      <c r="R1624" s="49">
        <v>5233.4780000000001</v>
      </c>
      <c r="S1624" s="49">
        <v>6135.2640000000001</v>
      </c>
      <c r="T1624" s="49">
        <v>1554.19</v>
      </c>
      <c r="U1624" s="49">
        <v>13078.4</v>
      </c>
      <c r="V1624" s="49">
        <v>4412.75</v>
      </c>
    </row>
    <row r="1625" spans="1:22" x14ac:dyDescent="0.3">
      <c r="A1625">
        <v>1012606</v>
      </c>
      <c r="B1625" t="s">
        <v>8613</v>
      </c>
      <c r="C1625" t="s">
        <v>8614</v>
      </c>
      <c r="D1625" t="s">
        <v>5449</v>
      </c>
      <c r="E1625" t="s">
        <v>2164</v>
      </c>
      <c r="F1625" t="s">
        <v>5451</v>
      </c>
      <c r="G1625" t="s">
        <v>8615</v>
      </c>
      <c r="H1625" t="s">
        <v>8616</v>
      </c>
      <c r="I1625" s="23">
        <v>45.693300000000001</v>
      </c>
      <c r="J1625" s="23">
        <v>-119.8075</v>
      </c>
      <c r="K1625">
        <v>221112</v>
      </c>
      <c r="L1625" t="s">
        <v>335</v>
      </c>
      <c r="M1625" t="s">
        <v>336</v>
      </c>
      <c r="N1625" s="49">
        <v>1152211.58</v>
      </c>
      <c r="O1625" s="49">
        <v>1148694.0919999999</v>
      </c>
      <c r="P1625" s="49">
        <v>902878.804</v>
      </c>
      <c r="Q1625" s="49">
        <v>541857.69200000004</v>
      </c>
    </row>
    <row r="1626" spans="1:22" x14ac:dyDescent="0.3">
      <c r="A1626">
        <v>1005715</v>
      </c>
      <c r="B1626" t="s">
        <v>8617</v>
      </c>
      <c r="C1626" t="s">
        <v>8618</v>
      </c>
      <c r="D1626" t="s">
        <v>8619</v>
      </c>
      <c r="E1626" t="s">
        <v>1682</v>
      </c>
      <c r="F1626" t="s">
        <v>8620</v>
      </c>
      <c r="G1626" t="s">
        <v>8621</v>
      </c>
      <c r="H1626" t="s">
        <v>8622</v>
      </c>
      <c r="I1626" s="23">
        <v>41.812778000000002</v>
      </c>
      <c r="J1626" s="23">
        <v>-70.719443999999996</v>
      </c>
      <c r="K1626">
        <v>562212</v>
      </c>
      <c r="L1626" t="s">
        <v>355</v>
      </c>
      <c r="M1626" t="s">
        <v>307</v>
      </c>
      <c r="N1626" s="49">
        <v>48643.6</v>
      </c>
      <c r="O1626" s="49">
        <v>47342.3</v>
      </c>
      <c r="P1626" s="49">
        <v>45701.7</v>
      </c>
      <c r="Q1626" s="49">
        <v>42416.3</v>
      </c>
      <c r="R1626" s="49">
        <v>42105.599999999999</v>
      </c>
      <c r="S1626" s="49">
        <v>48727.55</v>
      </c>
      <c r="T1626" s="49">
        <v>48341.05</v>
      </c>
      <c r="U1626" s="49">
        <v>55407.75</v>
      </c>
      <c r="V1626" s="49">
        <v>49930.95</v>
      </c>
    </row>
    <row r="1627" spans="1:22" x14ac:dyDescent="0.3">
      <c r="A1627">
        <v>1005110</v>
      </c>
      <c r="B1627" t="s">
        <v>8623</v>
      </c>
      <c r="C1627" t="s">
        <v>8624</v>
      </c>
      <c r="D1627" t="s">
        <v>8625</v>
      </c>
      <c r="E1627" t="s">
        <v>583</v>
      </c>
      <c r="F1627" t="s">
        <v>8626</v>
      </c>
      <c r="G1627" t="s">
        <v>8627</v>
      </c>
      <c r="H1627" t="s">
        <v>3743</v>
      </c>
      <c r="I1627" s="23">
        <v>30.229199999999999</v>
      </c>
      <c r="J1627" s="23">
        <v>-91.064999999999998</v>
      </c>
      <c r="K1627">
        <v>221112</v>
      </c>
      <c r="L1627" t="s">
        <v>30</v>
      </c>
      <c r="M1627" t="s">
        <v>336</v>
      </c>
      <c r="N1627" s="49">
        <v>1335053.902</v>
      </c>
      <c r="O1627" s="49">
        <v>1349825.6980000001</v>
      </c>
      <c r="P1627" s="49">
        <v>1344920.1410000001</v>
      </c>
      <c r="Q1627" s="49">
        <v>1152447.3030000001</v>
      </c>
      <c r="R1627" s="49">
        <v>1219294.3049999999</v>
      </c>
      <c r="S1627" s="49">
        <v>973789.99199999997</v>
      </c>
      <c r="T1627" s="49">
        <v>1033699.22</v>
      </c>
      <c r="U1627" s="49">
        <v>1285485.8359999999</v>
      </c>
      <c r="V1627" s="49">
        <v>1026998.644</v>
      </c>
    </row>
    <row r="1628" spans="1:22" x14ac:dyDescent="0.3">
      <c r="A1628">
        <v>1001017</v>
      </c>
      <c r="B1628" t="s">
        <v>8628</v>
      </c>
      <c r="C1628" t="s">
        <v>8629</v>
      </c>
      <c r="D1628" t="s">
        <v>8630</v>
      </c>
      <c r="E1628" t="s">
        <v>380</v>
      </c>
      <c r="F1628" t="s">
        <v>8631</v>
      </c>
      <c r="G1628" t="s">
        <v>8632</v>
      </c>
      <c r="H1628" t="s">
        <v>8633</v>
      </c>
      <c r="I1628" s="23">
        <v>44.032200000000003</v>
      </c>
      <c r="J1628" s="23">
        <v>-92.490799999999993</v>
      </c>
      <c r="K1628">
        <v>221112</v>
      </c>
      <c r="L1628" t="s">
        <v>335</v>
      </c>
      <c r="M1628" t="s">
        <v>336</v>
      </c>
      <c r="Q1628" s="49">
        <v>23010.263999999999</v>
      </c>
      <c r="R1628" s="49">
        <v>20389.016</v>
      </c>
      <c r="S1628" s="49">
        <v>5583.5659999999998</v>
      </c>
      <c r="T1628" s="49">
        <v>4988.3320000000003</v>
      </c>
      <c r="U1628" s="49">
        <v>11266.674000000001</v>
      </c>
      <c r="V1628" s="49">
        <v>2766.7</v>
      </c>
    </row>
    <row r="1629" spans="1:22" x14ac:dyDescent="0.3">
      <c r="A1629">
        <v>1006497</v>
      </c>
      <c r="B1629" t="s">
        <v>8634</v>
      </c>
      <c r="C1629" t="s">
        <v>8635</v>
      </c>
      <c r="D1629" t="s">
        <v>8636</v>
      </c>
      <c r="E1629" t="s">
        <v>946</v>
      </c>
      <c r="F1629" t="s">
        <v>8637</v>
      </c>
      <c r="G1629" t="s">
        <v>8638</v>
      </c>
      <c r="H1629" t="s">
        <v>949</v>
      </c>
      <c r="I1629" s="23">
        <v>46.219160000000002</v>
      </c>
      <c r="J1629" s="23">
        <v>-119.22928</v>
      </c>
      <c r="K1629">
        <v>221210</v>
      </c>
      <c r="L1629" t="s">
        <v>3629</v>
      </c>
      <c r="M1629" t="s">
        <v>327</v>
      </c>
      <c r="U1629" s="49">
        <v>23.85</v>
      </c>
      <c r="V1629" s="49">
        <v>33</v>
      </c>
    </row>
    <row r="1630" spans="1:22" x14ac:dyDescent="0.3">
      <c r="A1630">
        <v>1013376</v>
      </c>
      <c r="B1630" t="s">
        <v>8639</v>
      </c>
      <c r="C1630" t="s">
        <v>8640</v>
      </c>
      <c r="D1630" t="s">
        <v>8641</v>
      </c>
      <c r="E1630" t="s">
        <v>331</v>
      </c>
      <c r="F1630" t="s">
        <v>8642</v>
      </c>
      <c r="G1630" t="s">
        <v>8643</v>
      </c>
      <c r="H1630" t="s">
        <v>8644</v>
      </c>
      <c r="I1630" s="23">
        <v>43.092120000000001</v>
      </c>
      <c r="J1630" s="23">
        <v>-79.013890000000004</v>
      </c>
      <c r="K1630">
        <v>322130</v>
      </c>
      <c r="L1630" t="s">
        <v>573</v>
      </c>
      <c r="M1630" t="s">
        <v>1173</v>
      </c>
      <c r="N1630" s="49">
        <v>28807.295999999998</v>
      </c>
      <c r="O1630" s="49">
        <v>50664.038</v>
      </c>
    </row>
    <row r="1631" spans="1:22" x14ac:dyDescent="0.3">
      <c r="A1631">
        <v>1010363</v>
      </c>
      <c r="B1631" t="s">
        <v>8645</v>
      </c>
      <c r="C1631" t="s">
        <v>8646</v>
      </c>
      <c r="D1631" t="s">
        <v>8647</v>
      </c>
      <c r="E1631" t="s">
        <v>441</v>
      </c>
      <c r="F1631" t="s">
        <v>8648</v>
      </c>
      <c r="G1631" t="s">
        <v>8649</v>
      </c>
      <c r="H1631" t="s">
        <v>5743</v>
      </c>
      <c r="I1631" s="23">
        <v>34.929882999999997</v>
      </c>
      <c r="J1631" s="23">
        <v>-79.793850000000006</v>
      </c>
      <c r="K1631">
        <v>322121</v>
      </c>
      <c r="L1631" t="s">
        <v>28</v>
      </c>
      <c r="M1631" t="s">
        <v>680</v>
      </c>
      <c r="N1631" s="49">
        <v>23628.959999999999</v>
      </c>
      <c r="O1631" s="49">
        <v>24588.008000000002</v>
      </c>
      <c r="P1631" s="49">
        <v>23753.16</v>
      </c>
      <c r="Q1631" s="49">
        <v>24295.407999999999</v>
      </c>
      <c r="R1631" s="49">
        <v>24994.955999999998</v>
      </c>
      <c r="S1631" s="49">
        <v>25436.403999999999</v>
      </c>
    </row>
    <row r="1632" spans="1:22" x14ac:dyDescent="0.3">
      <c r="A1632">
        <v>1013279</v>
      </c>
      <c r="B1632" t="s">
        <v>8650</v>
      </c>
      <c r="C1632" t="s">
        <v>8651</v>
      </c>
      <c r="D1632" t="s">
        <v>8652</v>
      </c>
      <c r="E1632" t="s">
        <v>393</v>
      </c>
      <c r="F1632" t="s">
        <v>778</v>
      </c>
      <c r="G1632" t="s">
        <v>8653</v>
      </c>
      <c r="H1632" t="s">
        <v>780</v>
      </c>
      <c r="I1632" s="23">
        <v>44.828888999999997</v>
      </c>
      <c r="J1632" s="23">
        <v>-91.509167000000005</v>
      </c>
      <c r="K1632">
        <v>322121</v>
      </c>
      <c r="L1632" t="s">
        <v>28</v>
      </c>
      <c r="M1632" t="s">
        <v>680</v>
      </c>
      <c r="N1632" s="49">
        <v>26548.547999999999</v>
      </c>
      <c r="O1632" s="49">
        <v>26423.3</v>
      </c>
    </row>
    <row r="1633" spans="1:22" x14ac:dyDescent="0.3">
      <c r="A1633">
        <v>1006520</v>
      </c>
      <c r="B1633" t="s">
        <v>8654</v>
      </c>
      <c r="C1633" t="s">
        <v>8655</v>
      </c>
      <c r="D1633" t="s">
        <v>2163</v>
      </c>
      <c r="E1633" t="s">
        <v>2164</v>
      </c>
      <c r="F1633" t="s">
        <v>2165</v>
      </c>
      <c r="G1633" t="s">
        <v>8656</v>
      </c>
      <c r="H1633" t="s">
        <v>1201</v>
      </c>
      <c r="I1633" s="23">
        <v>45.8476</v>
      </c>
      <c r="J1633" s="23">
        <v>-122.803</v>
      </c>
      <c r="K1633">
        <v>322121</v>
      </c>
      <c r="L1633" t="s">
        <v>28</v>
      </c>
      <c r="M1633" t="s">
        <v>680</v>
      </c>
      <c r="N1633" s="49">
        <v>55933.04</v>
      </c>
      <c r="O1633" s="49">
        <v>53512.248</v>
      </c>
      <c r="P1633" s="49">
        <v>52194.004000000001</v>
      </c>
      <c r="Q1633" s="49">
        <v>49339.764000000003</v>
      </c>
      <c r="R1633" s="49">
        <v>47429.271999999997</v>
      </c>
      <c r="S1633" s="49">
        <v>41658.843999999997</v>
      </c>
      <c r="T1633" s="49">
        <v>38914.603999999999</v>
      </c>
      <c r="U1633" s="49">
        <v>65082.955999999998</v>
      </c>
      <c r="V1633" s="49">
        <v>68343.292000000001</v>
      </c>
    </row>
    <row r="1634" spans="1:22" x14ac:dyDescent="0.3">
      <c r="A1634">
        <v>1007821</v>
      </c>
      <c r="B1634" t="s">
        <v>8657</v>
      </c>
      <c r="C1634" t="s">
        <v>8658</v>
      </c>
      <c r="D1634" t="s">
        <v>8659</v>
      </c>
      <c r="E1634" t="s">
        <v>1418</v>
      </c>
      <c r="F1634" t="s">
        <v>8660</v>
      </c>
      <c r="G1634" t="s">
        <v>8661</v>
      </c>
      <c r="H1634" t="s">
        <v>2856</v>
      </c>
      <c r="I1634" s="23">
        <v>35.747790000000002</v>
      </c>
      <c r="J1634" s="23">
        <v>-97.65616</v>
      </c>
      <c r="K1634">
        <v>211130</v>
      </c>
      <c r="L1634" t="s">
        <v>368</v>
      </c>
      <c r="M1634" t="s">
        <v>102</v>
      </c>
      <c r="N1634" s="49">
        <v>42041.612000000001</v>
      </c>
      <c r="O1634" s="49">
        <v>38918.144</v>
      </c>
      <c r="P1634" s="49">
        <v>34994.197999999997</v>
      </c>
      <c r="Q1634" s="49">
        <v>45617.896000000001</v>
      </c>
      <c r="R1634" s="49">
        <v>47891.951999999997</v>
      </c>
      <c r="S1634" s="49">
        <v>41856.372000000003</v>
      </c>
      <c r="T1634" s="49">
        <v>36341.775999999998</v>
      </c>
      <c r="U1634" s="49">
        <v>28725.8</v>
      </c>
      <c r="V1634" s="49">
        <v>39568.451999999997</v>
      </c>
    </row>
    <row r="1635" spans="1:22" x14ac:dyDescent="0.3">
      <c r="A1635">
        <v>1002816</v>
      </c>
      <c r="B1635" t="s">
        <v>8662</v>
      </c>
      <c r="C1635" t="s">
        <v>8663</v>
      </c>
      <c r="D1635" t="s">
        <v>8664</v>
      </c>
      <c r="E1635" t="s">
        <v>461</v>
      </c>
      <c r="F1635" t="s">
        <v>8665</v>
      </c>
      <c r="G1635" t="s">
        <v>8666</v>
      </c>
      <c r="H1635" t="s">
        <v>6437</v>
      </c>
      <c r="I1635" s="23">
        <v>42.854259999999996</v>
      </c>
      <c r="J1635" s="23">
        <v>-106.39022</v>
      </c>
      <c r="K1635">
        <v>211130</v>
      </c>
      <c r="L1635" t="s">
        <v>3492</v>
      </c>
      <c r="M1635" t="s">
        <v>327</v>
      </c>
      <c r="N1635" s="49">
        <v>37937.868000000002</v>
      </c>
      <c r="O1635" s="49">
        <v>39160.061999999998</v>
      </c>
      <c r="P1635" s="49">
        <v>41095.262000000002</v>
      </c>
      <c r="Q1635" s="49">
        <v>38476.661999999997</v>
      </c>
      <c r="R1635" s="49">
        <v>40103.805999999997</v>
      </c>
      <c r="S1635" s="49">
        <v>41530.9</v>
      </c>
      <c r="T1635" s="49">
        <v>27767.601999999999</v>
      </c>
      <c r="U1635" s="49">
        <v>28551.596000000001</v>
      </c>
      <c r="V1635" s="49">
        <v>29678.743999999999</v>
      </c>
    </row>
    <row r="1636" spans="1:22" x14ac:dyDescent="0.3">
      <c r="A1636">
        <v>1008168</v>
      </c>
      <c r="B1636" t="s">
        <v>8667</v>
      </c>
      <c r="C1636" t="s">
        <v>8668</v>
      </c>
      <c r="D1636" t="s">
        <v>8669</v>
      </c>
      <c r="E1636" t="s">
        <v>922</v>
      </c>
      <c r="F1636" t="s">
        <v>8670</v>
      </c>
      <c r="G1636" t="s">
        <v>8671</v>
      </c>
      <c r="H1636" t="s">
        <v>8672</v>
      </c>
      <c r="I1636" s="23">
        <v>40.947200000000002</v>
      </c>
      <c r="J1636" s="23">
        <v>-95.966700000000003</v>
      </c>
      <c r="K1636">
        <v>221112</v>
      </c>
      <c r="L1636" t="s">
        <v>335</v>
      </c>
      <c r="M1636" t="s">
        <v>336</v>
      </c>
      <c r="N1636" s="49">
        <v>122473.796</v>
      </c>
      <c r="O1636" s="49">
        <v>73935.975999999995</v>
      </c>
      <c r="P1636" s="49">
        <v>12657.204</v>
      </c>
      <c r="Q1636" s="49">
        <v>19762.675999999999</v>
      </c>
      <c r="R1636" s="49">
        <v>12517.004000000001</v>
      </c>
      <c r="S1636" s="49">
        <v>22187.468000000001</v>
      </c>
      <c r="T1636" s="49">
        <v>53117.752</v>
      </c>
      <c r="U1636" s="49">
        <v>71008.736000000004</v>
      </c>
      <c r="V1636" s="49">
        <v>38980.256000000001</v>
      </c>
    </row>
    <row r="1637" spans="1:22" x14ac:dyDescent="0.3">
      <c r="A1637">
        <v>1001206</v>
      </c>
      <c r="B1637" t="s">
        <v>8673</v>
      </c>
      <c r="C1637" t="s">
        <v>8674</v>
      </c>
      <c r="D1637" t="s">
        <v>8675</v>
      </c>
      <c r="E1637" t="s">
        <v>331</v>
      </c>
      <c r="F1637" t="s">
        <v>8676</v>
      </c>
      <c r="G1637" t="s">
        <v>8677</v>
      </c>
      <c r="H1637" t="s">
        <v>8678</v>
      </c>
      <c r="I1637" s="23">
        <v>42.537500000000001</v>
      </c>
      <c r="J1637" s="23">
        <v>-73.743300000000005</v>
      </c>
      <c r="K1637">
        <v>221112</v>
      </c>
      <c r="L1637" t="s">
        <v>335</v>
      </c>
      <c r="M1637" t="s">
        <v>336</v>
      </c>
      <c r="N1637" s="49">
        <v>65873.956000000006</v>
      </c>
      <c r="O1637" s="49">
        <v>67126.528000000006</v>
      </c>
      <c r="P1637" s="49">
        <v>79491.288</v>
      </c>
      <c r="Q1637" s="49">
        <v>128097.276</v>
      </c>
      <c r="R1637" s="49">
        <v>139952.30600000001</v>
      </c>
      <c r="S1637" s="49">
        <v>113610.014</v>
      </c>
      <c r="T1637" s="49">
        <v>52433.998</v>
      </c>
      <c r="U1637" s="49">
        <v>68678.437999999995</v>
      </c>
      <c r="V1637" s="49">
        <v>42239.245999999999</v>
      </c>
    </row>
    <row r="1638" spans="1:22" x14ac:dyDescent="0.3">
      <c r="A1638">
        <v>1011440</v>
      </c>
      <c r="B1638" t="s">
        <v>8679</v>
      </c>
      <c r="C1638" t="s">
        <v>8680</v>
      </c>
      <c r="D1638" t="s">
        <v>3770</v>
      </c>
      <c r="E1638" t="s">
        <v>303</v>
      </c>
      <c r="F1638" t="s">
        <v>3771</v>
      </c>
      <c r="H1638" t="s">
        <v>5687</v>
      </c>
      <c r="I1638" s="23">
        <v>28.35597134</v>
      </c>
      <c r="J1638" s="23">
        <v>-99.662721199999993</v>
      </c>
      <c r="K1638">
        <v>211111</v>
      </c>
      <c r="L1638" t="s">
        <v>28</v>
      </c>
      <c r="M1638" t="s">
        <v>102</v>
      </c>
      <c r="R1638" s="49">
        <v>26084.552</v>
      </c>
    </row>
    <row r="1639" spans="1:22" x14ac:dyDescent="0.3">
      <c r="A1639">
        <v>1008831</v>
      </c>
      <c r="B1639" t="s">
        <v>8681</v>
      </c>
      <c r="C1639" t="s">
        <v>8682</v>
      </c>
      <c r="D1639" t="s">
        <v>8683</v>
      </c>
      <c r="E1639" t="s">
        <v>1418</v>
      </c>
      <c r="F1639" t="s">
        <v>8684</v>
      </c>
      <c r="H1639" t="s">
        <v>2761</v>
      </c>
      <c r="I1639" s="23">
        <v>34.874027779999999</v>
      </c>
      <c r="J1639" s="23">
        <v>-96.052055559999999</v>
      </c>
      <c r="K1639">
        <v>486210</v>
      </c>
      <c r="L1639" t="s">
        <v>1135</v>
      </c>
      <c r="M1639" t="s">
        <v>1136</v>
      </c>
      <c r="N1639" s="49">
        <v>43041.877999999997</v>
      </c>
      <c r="O1639" s="49">
        <v>37742.730000000003</v>
      </c>
      <c r="P1639" s="49">
        <v>37054.527999999998</v>
      </c>
      <c r="Q1639" s="49">
        <v>32724.432000000001</v>
      </c>
      <c r="R1639" s="49">
        <v>45310.284</v>
      </c>
      <c r="S1639" s="49">
        <v>88190.182000000001</v>
      </c>
      <c r="T1639" s="49">
        <v>93889.63</v>
      </c>
      <c r="U1639" s="49">
        <v>86558.788</v>
      </c>
      <c r="V1639" s="49">
        <v>88464.936000000002</v>
      </c>
    </row>
    <row r="1640" spans="1:22" x14ac:dyDescent="0.3">
      <c r="A1640">
        <v>1003985</v>
      </c>
      <c r="B1640" t="s">
        <v>8685</v>
      </c>
      <c r="C1640" t="s">
        <v>8686</v>
      </c>
      <c r="D1640" t="s">
        <v>7957</v>
      </c>
      <c r="E1640" t="s">
        <v>351</v>
      </c>
      <c r="F1640" t="s">
        <v>8687</v>
      </c>
      <c r="G1640" t="s">
        <v>8688</v>
      </c>
      <c r="H1640" t="s">
        <v>1853</v>
      </c>
      <c r="I1640" s="23">
        <v>41.713056000000002</v>
      </c>
      <c r="J1640" s="23">
        <v>-88.364444000000006</v>
      </c>
      <c r="K1640">
        <v>333120</v>
      </c>
      <c r="L1640" t="s">
        <v>28</v>
      </c>
      <c r="M1640" t="s">
        <v>315</v>
      </c>
      <c r="N1640" s="49">
        <v>59448.673999999999</v>
      </c>
      <c r="O1640" s="49">
        <v>109084.284</v>
      </c>
      <c r="P1640" s="49">
        <v>86594.09</v>
      </c>
      <c r="Q1640" s="49">
        <v>77500.805999999997</v>
      </c>
      <c r="R1640" s="49">
        <v>82068.092000000004</v>
      </c>
      <c r="S1640" s="49">
        <v>82965.16</v>
      </c>
      <c r="T1640" s="49">
        <v>73790.676000000007</v>
      </c>
      <c r="U1640" s="49">
        <v>82229.721999999994</v>
      </c>
      <c r="V1640" s="49">
        <v>90991.241999999998</v>
      </c>
    </row>
    <row r="1641" spans="1:22" x14ac:dyDescent="0.3">
      <c r="A1641">
        <v>1002575</v>
      </c>
      <c r="B1641" t="s">
        <v>8689</v>
      </c>
      <c r="C1641" t="s">
        <v>8690</v>
      </c>
      <c r="D1641" t="s">
        <v>8691</v>
      </c>
      <c r="E1641" t="s">
        <v>351</v>
      </c>
      <c r="F1641" t="s">
        <v>8692</v>
      </c>
      <c r="G1641" t="s">
        <v>8693</v>
      </c>
      <c r="H1641" t="s">
        <v>8694</v>
      </c>
      <c r="I1641" s="23">
        <v>40.677062999999997</v>
      </c>
      <c r="J1641" s="23">
        <v>-89.590003999999993</v>
      </c>
      <c r="K1641">
        <v>333120</v>
      </c>
      <c r="L1641" t="s">
        <v>28</v>
      </c>
      <c r="M1641" t="s">
        <v>315</v>
      </c>
      <c r="N1641" s="49">
        <v>63575.86</v>
      </c>
      <c r="O1641" s="49">
        <v>77968.555999999997</v>
      </c>
      <c r="P1641" s="49">
        <v>68580.691999999995</v>
      </c>
      <c r="Q1641" s="49">
        <v>60017.224000000002</v>
      </c>
      <c r="R1641" s="49">
        <v>63987.360000000001</v>
      </c>
      <c r="S1641" s="49">
        <v>81029.244000000006</v>
      </c>
      <c r="T1641" s="49">
        <v>79367.652000000002</v>
      </c>
      <c r="U1641" s="49">
        <v>81255.45</v>
      </c>
      <c r="V1641" s="49">
        <v>91949.71</v>
      </c>
    </row>
    <row r="1642" spans="1:22" x14ac:dyDescent="0.3">
      <c r="A1642">
        <v>1006550</v>
      </c>
      <c r="B1642" t="s">
        <v>8695</v>
      </c>
      <c r="C1642" t="s">
        <v>8696</v>
      </c>
      <c r="D1642" t="s">
        <v>8697</v>
      </c>
      <c r="E1642" t="s">
        <v>946</v>
      </c>
      <c r="F1642" t="s">
        <v>8698</v>
      </c>
      <c r="G1642" t="s">
        <v>8699</v>
      </c>
      <c r="H1642" t="s">
        <v>5469</v>
      </c>
      <c r="I1642" s="23">
        <v>47.870013999999998</v>
      </c>
      <c r="J1642" s="23">
        <v>-122.118284</v>
      </c>
      <c r="K1642">
        <v>562111</v>
      </c>
      <c r="L1642" t="s">
        <v>355</v>
      </c>
      <c r="M1642" t="s">
        <v>307</v>
      </c>
      <c r="N1642" s="49">
        <v>36811.949999999997</v>
      </c>
      <c r="O1642" s="49">
        <v>22798.2</v>
      </c>
      <c r="P1642" s="49">
        <v>28272.5</v>
      </c>
      <c r="Q1642" s="49">
        <v>17417.25</v>
      </c>
      <c r="R1642" s="49">
        <v>23519.55</v>
      </c>
      <c r="S1642" s="49">
        <v>22454.35</v>
      </c>
      <c r="T1642" s="49">
        <v>23893.25</v>
      </c>
      <c r="U1642" s="49">
        <v>27653.498</v>
      </c>
      <c r="V1642" s="49">
        <v>30703.918000000001</v>
      </c>
    </row>
    <row r="1643" spans="1:22" x14ac:dyDescent="0.3">
      <c r="A1643">
        <v>1007913</v>
      </c>
      <c r="B1643" t="s">
        <v>8700</v>
      </c>
      <c r="C1643" t="s">
        <v>8701</v>
      </c>
      <c r="D1643" t="s">
        <v>8702</v>
      </c>
      <c r="E1643" t="s">
        <v>311</v>
      </c>
      <c r="F1643" t="s">
        <v>1034</v>
      </c>
      <c r="G1643" t="s">
        <v>8703</v>
      </c>
      <c r="H1643" t="s">
        <v>1036</v>
      </c>
      <c r="I1643" s="23">
        <v>38.375</v>
      </c>
      <c r="J1643" s="23">
        <v>-82.604200000000006</v>
      </c>
      <c r="K1643">
        <v>324110</v>
      </c>
      <c r="L1643" t="s">
        <v>1344</v>
      </c>
      <c r="M1643" t="s">
        <v>1345</v>
      </c>
      <c r="N1643" s="49">
        <v>2233312.588</v>
      </c>
      <c r="O1643" s="49">
        <v>2217098.84</v>
      </c>
      <c r="P1643" s="49">
        <v>2117466.0099999998</v>
      </c>
      <c r="Q1643" s="49">
        <v>2205992.2579999999</v>
      </c>
      <c r="R1643" s="49">
        <v>2215005.9440000001</v>
      </c>
      <c r="S1643" s="49">
        <v>2129138.6359999999</v>
      </c>
      <c r="T1643" s="49">
        <v>2086016.892</v>
      </c>
      <c r="U1643" s="49">
        <v>2206041.5320000001</v>
      </c>
      <c r="V1643" s="49">
        <v>2232174.9539999999</v>
      </c>
    </row>
    <row r="1644" spans="1:22" x14ac:dyDescent="0.3">
      <c r="A1644">
        <v>1007502</v>
      </c>
      <c r="B1644" t="s">
        <v>8704</v>
      </c>
      <c r="C1644" t="s">
        <v>8705</v>
      </c>
      <c r="D1644" t="s">
        <v>8706</v>
      </c>
      <c r="E1644" t="s">
        <v>690</v>
      </c>
      <c r="F1644" t="s">
        <v>8707</v>
      </c>
      <c r="G1644" t="s">
        <v>8708</v>
      </c>
      <c r="H1644" t="s">
        <v>8709</v>
      </c>
      <c r="I1644" s="23">
        <v>34.883651</v>
      </c>
      <c r="J1644" s="23">
        <v>-85.169071000000002</v>
      </c>
      <c r="K1644">
        <v>562212</v>
      </c>
      <c r="L1644" t="s">
        <v>355</v>
      </c>
      <c r="M1644" t="s">
        <v>307</v>
      </c>
      <c r="S1644" s="49">
        <v>17210.545999999998</v>
      </c>
      <c r="T1644" s="49">
        <v>17216.804</v>
      </c>
      <c r="U1644" s="49">
        <v>20801.745999999999</v>
      </c>
      <c r="V1644" s="49">
        <v>18949.144</v>
      </c>
    </row>
    <row r="1645" spans="1:22" x14ac:dyDescent="0.3">
      <c r="A1645">
        <v>1006865</v>
      </c>
      <c r="B1645" t="s">
        <v>8710</v>
      </c>
      <c r="C1645" t="s">
        <v>8711</v>
      </c>
      <c r="D1645" t="s">
        <v>8712</v>
      </c>
      <c r="E1645" t="s">
        <v>640</v>
      </c>
      <c r="F1645" t="s">
        <v>8713</v>
      </c>
      <c r="G1645" t="s">
        <v>8714</v>
      </c>
      <c r="H1645" t="s">
        <v>8451</v>
      </c>
      <c r="I1645" s="23">
        <v>46.908056000000002</v>
      </c>
      <c r="J1645" s="23">
        <v>-98.623610999999997</v>
      </c>
      <c r="K1645">
        <v>311411</v>
      </c>
      <c r="L1645" t="s">
        <v>28</v>
      </c>
      <c r="M1645" t="s">
        <v>315</v>
      </c>
      <c r="N1645" s="49">
        <v>36849.404000000002</v>
      </c>
      <c r="O1645" s="49">
        <v>35672.815999999999</v>
      </c>
      <c r="P1645" s="49">
        <v>36211.555999999997</v>
      </c>
      <c r="Q1645" s="49">
        <v>34969.716</v>
      </c>
      <c r="R1645" s="49">
        <v>35703.116000000002</v>
      </c>
      <c r="S1645" s="49">
        <v>35115.048000000003</v>
      </c>
      <c r="T1645" s="49">
        <v>33181.599999999999</v>
      </c>
      <c r="U1645" s="49">
        <v>32303.777999999998</v>
      </c>
      <c r="V1645" s="49">
        <v>32513.468000000001</v>
      </c>
    </row>
    <row r="1646" spans="1:22" x14ac:dyDescent="0.3">
      <c r="A1646">
        <v>1013266</v>
      </c>
      <c r="B1646" t="s">
        <v>8715</v>
      </c>
      <c r="C1646" t="s">
        <v>8716</v>
      </c>
      <c r="D1646" t="s">
        <v>8717</v>
      </c>
      <c r="E1646" t="s">
        <v>303</v>
      </c>
      <c r="F1646" t="s">
        <v>5632</v>
      </c>
      <c r="H1646" t="s">
        <v>8718</v>
      </c>
      <c r="I1646" s="23">
        <v>31.3353</v>
      </c>
      <c r="J1646" s="23">
        <v>-103.02809999999999</v>
      </c>
      <c r="K1646">
        <v>211130</v>
      </c>
      <c r="L1646" t="s">
        <v>368</v>
      </c>
      <c r="M1646" t="s">
        <v>102</v>
      </c>
      <c r="N1646" s="49">
        <v>145964.78599999999</v>
      </c>
      <c r="O1646" s="49">
        <v>48500.343999999997</v>
      </c>
    </row>
    <row r="1647" spans="1:22" x14ac:dyDescent="0.3">
      <c r="A1647">
        <v>1001540</v>
      </c>
      <c r="B1647" t="s">
        <v>8719</v>
      </c>
      <c r="C1647" t="s">
        <v>8720</v>
      </c>
      <c r="D1647" t="s">
        <v>8721</v>
      </c>
      <c r="E1647" t="s">
        <v>491</v>
      </c>
      <c r="F1647" t="s">
        <v>8722</v>
      </c>
      <c r="G1647" t="s">
        <v>8723</v>
      </c>
      <c r="H1647" t="s">
        <v>8724</v>
      </c>
      <c r="I1647" s="23">
        <v>39.923900000000003</v>
      </c>
      <c r="J1647" s="23">
        <v>-87.427199999999999</v>
      </c>
      <c r="K1647">
        <v>221112</v>
      </c>
      <c r="L1647" t="s">
        <v>335</v>
      </c>
      <c r="M1647" t="s">
        <v>336</v>
      </c>
      <c r="N1647" s="49">
        <v>3737849.5359999998</v>
      </c>
      <c r="O1647" s="49">
        <v>5722463.4479999999</v>
      </c>
      <c r="P1647" s="49">
        <v>5481165.6780000003</v>
      </c>
      <c r="Q1647" s="49">
        <v>5997147.7340000002</v>
      </c>
      <c r="R1647" s="49">
        <v>5086634.3059999999</v>
      </c>
      <c r="S1647" s="49">
        <v>4669676.7419999996</v>
      </c>
      <c r="T1647" s="49">
        <v>5669271.9800000004</v>
      </c>
      <c r="U1647" s="49">
        <v>4756821.4720000001</v>
      </c>
      <c r="V1647" s="49">
        <v>5475737.4199999999</v>
      </c>
    </row>
    <row r="1648" spans="1:22" x14ac:dyDescent="0.3">
      <c r="A1648">
        <v>1006950</v>
      </c>
      <c r="B1648" t="s">
        <v>8725</v>
      </c>
      <c r="C1648" t="s">
        <v>8726</v>
      </c>
      <c r="D1648" t="s">
        <v>8727</v>
      </c>
      <c r="E1648" t="s">
        <v>331</v>
      </c>
      <c r="F1648" t="s">
        <v>8728</v>
      </c>
      <c r="G1648" t="s">
        <v>8729</v>
      </c>
      <c r="H1648" t="s">
        <v>8730</v>
      </c>
      <c r="I1648" s="23">
        <v>42.602800000000002</v>
      </c>
      <c r="J1648" s="23">
        <v>-76.633600000000001</v>
      </c>
      <c r="K1648">
        <v>221112</v>
      </c>
      <c r="L1648" t="s">
        <v>335</v>
      </c>
      <c r="M1648" t="s">
        <v>336</v>
      </c>
      <c r="N1648" s="49">
        <v>98925.297999999995</v>
      </c>
      <c r="O1648" s="49">
        <v>98102.267999999996</v>
      </c>
      <c r="P1648" s="49">
        <v>248936.41</v>
      </c>
      <c r="Q1648" s="49">
        <v>579124.81000000006</v>
      </c>
      <c r="R1648" s="49">
        <v>550031.07400000002</v>
      </c>
      <c r="S1648" s="49">
        <v>940997.14800000004</v>
      </c>
      <c r="T1648" s="49">
        <v>829930.89800000004</v>
      </c>
      <c r="U1648" s="49">
        <v>507808.15600000002</v>
      </c>
      <c r="V1648" s="49">
        <v>1130150.8799999999</v>
      </c>
    </row>
    <row r="1649" spans="1:22" x14ac:dyDescent="0.3">
      <c r="A1649">
        <v>1004812</v>
      </c>
      <c r="B1649" t="s">
        <v>8731</v>
      </c>
      <c r="C1649" t="s">
        <v>8732</v>
      </c>
      <c r="D1649" t="s">
        <v>8733</v>
      </c>
      <c r="E1649" t="s">
        <v>556</v>
      </c>
      <c r="F1649" t="s">
        <v>8734</v>
      </c>
      <c r="G1649" t="s">
        <v>8735</v>
      </c>
      <c r="H1649" t="s">
        <v>8736</v>
      </c>
      <c r="I1649" s="23">
        <v>39.594757999999999</v>
      </c>
      <c r="J1649" s="23">
        <v>-75.916937000000004</v>
      </c>
      <c r="K1649">
        <v>562212</v>
      </c>
      <c r="L1649" t="s">
        <v>355</v>
      </c>
      <c r="M1649" t="s">
        <v>307</v>
      </c>
      <c r="N1649" s="49">
        <v>56690.2</v>
      </c>
      <c r="O1649" s="49">
        <v>52545</v>
      </c>
      <c r="P1649" s="49">
        <v>48485.55</v>
      </c>
      <c r="Q1649" s="49">
        <v>48896.35</v>
      </c>
      <c r="R1649" s="49">
        <v>50667.9</v>
      </c>
      <c r="S1649" s="49">
        <v>46158.45</v>
      </c>
      <c r="T1649" s="49">
        <v>45145.5</v>
      </c>
      <c r="U1649" s="49">
        <v>40962.798000000003</v>
      </c>
      <c r="V1649" s="49">
        <v>55642.95</v>
      </c>
    </row>
    <row r="1650" spans="1:22" x14ac:dyDescent="0.3">
      <c r="A1650">
        <v>1001429</v>
      </c>
      <c r="B1650" t="s">
        <v>8737</v>
      </c>
      <c r="C1650" t="s">
        <v>8738</v>
      </c>
      <c r="D1650" t="s">
        <v>8739</v>
      </c>
      <c r="E1650" t="s">
        <v>422</v>
      </c>
      <c r="F1650" t="s">
        <v>8740</v>
      </c>
      <c r="G1650" t="s">
        <v>8741</v>
      </c>
      <c r="H1650" t="s">
        <v>8742</v>
      </c>
      <c r="I1650" s="23">
        <v>34.753500000000003</v>
      </c>
      <c r="J1650" s="23">
        <v>-92.198700000000002</v>
      </c>
      <c r="K1650">
        <v>221112</v>
      </c>
      <c r="L1650" t="s">
        <v>335</v>
      </c>
      <c r="M1650" t="s">
        <v>336</v>
      </c>
      <c r="T1650" s="49">
        <v>2.1</v>
      </c>
      <c r="U1650" s="49">
        <v>2945.04</v>
      </c>
      <c r="V1650" s="49">
        <v>85567.182000000001</v>
      </c>
    </row>
    <row r="1651" spans="1:22" x14ac:dyDescent="0.3">
      <c r="A1651">
        <v>1000496</v>
      </c>
      <c r="B1651" t="s">
        <v>8743</v>
      </c>
      <c r="C1651" t="s">
        <v>8744</v>
      </c>
      <c r="D1651" t="s">
        <v>1644</v>
      </c>
      <c r="E1651" t="s">
        <v>468</v>
      </c>
      <c r="F1651" t="s">
        <v>1645</v>
      </c>
      <c r="G1651" t="s">
        <v>8745</v>
      </c>
      <c r="H1651" t="s">
        <v>5611</v>
      </c>
      <c r="I1651" s="23">
        <v>30.421900000000001</v>
      </c>
      <c r="J1651" s="23">
        <v>-81.607900000000001</v>
      </c>
      <c r="K1651">
        <v>221112</v>
      </c>
      <c r="L1651" t="s">
        <v>28</v>
      </c>
      <c r="M1651" t="s">
        <v>336</v>
      </c>
      <c r="Q1651" s="49">
        <v>143025.53</v>
      </c>
      <c r="R1651" s="49">
        <v>657372.50399999996</v>
      </c>
      <c r="S1651" s="49">
        <v>1275069.1599999999</v>
      </c>
      <c r="T1651" s="49">
        <v>1200194.5900000001</v>
      </c>
      <c r="U1651" s="49">
        <v>1119561.57</v>
      </c>
      <c r="V1651" s="49">
        <v>1817512.85</v>
      </c>
    </row>
    <row r="1652" spans="1:22" x14ac:dyDescent="0.3">
      <c r="A1652">
        <v>1000929</v>
      </c>
      <c r="B1652" t="s">
        <v>8746</v>
      </c>
      <c r="C1652" t="s">
        <v>8747</v>
      </c>
      <c r="D1652" t="s">
        <v>1051</v>
      </c>
      <c r="E1652" t="s">
        <v>303</v>
      </c>
      <c r="F1652" t="s">
        <v>1052</v>
      </c>
      <c r="G1652" t="s">
        <v>8748</v>
      </c>
      <c r="H1652" t="s">
        <v>4951</v>
      </c>
      <c r="I1652" s="23">
        <v>29.7483</v>
      </c>
      <c r="J1652" s="23">
        <v>-94.927199999999999</v>
      </c>
      <c r="K1652">
        <v>221112</v>
      </c>
      <c r="L1652" t="s">
        <v>335</v>
      </c>
      <c r="M1652" t="s">
        <v>336</v>
      </c>
      <c r="N1652" s="49">
        <v>1247074.5279999999</v>
      </c>
      <c r="O1652" s="49">
        <v>856114.62800000003</v>
      </c>
      <c r="P1652" s="49">
        <v>967829.40800000005</v>
      </c>
      <c r="Q1652" s="49">
        <v>781256.85199999996</v>
      </c>
      <c r="R1652" s="49">
        <v>1325217.94</v>
      </c>
      <c r="S1652" s="49">
        <v>768456.20400000003</v>
      </c>
      <c r="T1652" s="49">
        <v>689487.46600000001</v>
      </c>
      <c r="U1652" s="49">
        <v>733761.10499999998</v>
      </c>
      <c r="V1652" s="49">
        <v>1166217.3759999999</v>
      </c>
    </row>
    <row r="1653" spans="1:22" x14ac:dyDescent="0.3">
      <c r="A1653">
        <v>1000547</v>
      </c>
      <c r="B1653" t="s">
        <v>8746</v>
      </c>
      <c r="C1653" t="s">
        <v>8749</v>
      </c>
      <c r="D1653" t="s">
        <v>8750</v>
      </c>
      <c r="E1653" t="s">
        <v>303</v>
      </c>
      <c r="F1653" t="s">
        <v>2610</v>
      </c>
      <c r="G1653" t="s">
        <v>8748</v>
      </c>
      <c r="H1653" t="s">
        <v>4951</v>
      </c>
      <c r="I1653" s="23">
        <v>29.751999999999999</v>
      </c>
      <c r="J1653" s="23">
        <v>-94.923000000000002</v>
      </c>
      <c r="K1653">
        <v>221112</v>
      </c>
      <c r="L1653" t="s">
        <v>30</v>
      </c>
      <c r="M1653" t="s">
        <v>336</v>
      </c>
      <c r="N1653" s="49">
        <v>506862.67200000002</v>
      </c>
      <c r="O1653" s="49">
        <v>513077.8</v>
      </c>
      <c r="P1653" s="49">
        <v>584002.99199999997</v>
      </c>
      <c r="Q1653" s="49">
        <v>506838.772</v>
      </c>
      <c r="R1653" s="49">
        <v>522690.01199999999</v>
      </c>
      <c r="S1653" s="49">
        <v>424580.82799999998</v>
      </c>
      <c r="T1653" s="49">
        <v>411418.57400000002</v>
      </c>
      <c r="U1653" s="49">
        <v>696316.27</v>
      </c>
      <c r="V1653" s="49">
        <v>117767.014</v>
      </c>
    </row>
    <row r="1654" spans="1:22" x14ac:dyDescent="0.3">
      <c r="A1654">
        <v>1000734</v>
      </c>
      <c r="B1654" t="s">
        <v>8751</v>
      </c>
      <c r="C1654" t="s">
        <v>8752</v>
      </c>
      <c r="D1654" t="s">
        <v>8753</v>
      </c>
      <c r="E1654" t="s">
        <v>1663</v>
      </c>
      <c r="F1654" t="s">
        <v>8754</v>
      </c>
      <c r="G1654" t="s">
        <v>8755</v>
      </c>
      <c r="H1654" t="s">
        <v>8756</v>
      </c>
      <c r="I1654" s="23">
        <v>39.689300000000003</v>
      </c>
      <c r="J1654" s="23">
        <v>-74.261799999999994</v>
      </c>
      <c r="K1654">
        <v>221112</v>
      </c>
      <c r="L1654" t="s">
        <v>335</v>
      </c>
      <c r="M1654" t="s">
        <v>336</v>
      </c>
      <c r="S1654" s="49">
        <v>4962.018</v>
      </c>
      <c r="T1654" s="49">
        <v>15571.446</v>
      </c>
      <c r="U1654" s="49">
        <v>3929.7860000000001</v>
      </c>
      <c r="V1654" s="49">
        <v>4822.5739999999996</v>
      </c>
    </row>
    <row r="1655" spans="1:22" x14ac:dyDescent="0.3">
      <c r="A1655">
        <v>1004128</v>
      </c>
      <c r="B1655" t="s">
        <v>8757</v>
      </c>
      <c r="C1655" t="s">
        <v>8758</v>
      </c>
      <c r="D1655" t="s">
        <v>4791</v>
      </c>
      <c r="E1655" t="s">
        <v>690</v>
      </c>
      <c r="F1655" t="s">
        <v>8759</v>
      </c>
      <c r="G1655" t="s">
        <v>8760</v>
      </c>
      <c r="H1655" t="s">
        <v>5358</v>
      </c>
      <c r="I1655" s="23">
        <v>33.083030000000001</v>
      </c>
      <c r="J1655" s="23">
        <v>-84.205619999999996</v>
      </c>
      <c r="K1655">
        <v>562212</v>
      </c>
      <c r="L1655" t="s">
        <v>51</v>
      </c>
      <c r="M1655" t="s">
        <v>307</v>
      </c>
      <c r="N1655" s="49">
        <v>53337.75</v>
      </c>
      <c r="O1655" s="49">
        <v>51636.25</v>
      </c>
      <c r="P1655" s="49">
        <v>49606.5</v>
      </c>
      <c r="Q1655" s="49">
        <v>47769</v>
      </c>
      <c r="R1655" s="49">
        <v>46292.75</v>
      </c>
      <c r="S1655" s="49">
        <v>43770</v>
      </c>
      <c r="T1655" s="49">
        <v>41238.5</v>
      </c>
      <c r="U1655" s="49">
        <v>40058.75</v>
      </c>
      <c r="V1655" s="49">
        <v>38600.25</v>
      </c>
    </row>
    <row r="1656" spans="1:22" x14ac:dyDescent="0.3">
      <c r="A1656">
        <v>1001766</v>
      </c>
      <c r="B1656" t="s">
        <v>8761</v>
      </c>
      <c r="C1656" t="s">
        <v>8762</v>
      </c>
      <c r="D1656" t="s">
        <v>651</v>
      </c>
      <c r="E1656" t="s">
        <v>569</v>
      </c>
      <c r="F1656" t="s">
        <v>652</v>
      </c>
      <c r="G1656" t="s">
        <v>8763</v>
      </c>
      <c r="H1656" t="s">
        <v>654</v>
      </c>
      <c r="I1656" s="23">
        <v>42.085003999999998</v>
      </c>
      <c r="J1656" s="23">
        <v>-91.556144000000003</v>
      </c>
      <c r="K1656">
        <v>562212</v>
      </c>
      <c r="L1656" t="s">
        <v>51</v>
      </c>
      <c r="M1656" t="s">
        <v>307</v>
      </c>
      <c r="N1656" s="49">
        <v>57484.5</v>
      </c>
      <c r="O1656" s="49">
        <v>60740.5</v>
      </c>
      <c r="P1656" s="49">
        <v>60273.5</v>
      </c>
      <c r="Q1656" s="49">
        <v>58711.5</v>
      </c>
      <c r="R1656" s="49">
        <v>56474</v>
      </c>
      <c r="S1656" s="49">
        <v>50427.25</v>
      </c>
      <c r="T1656" s="49">
        <v>56553.5</v>
      </c>
      <c r="U1656" s="49">
        <v>75389.2</v>
      </c>
      <c r="V1656" s="49">
        <v>64072.1</v>
      </c>
    </row>
    <row r="1657" spans="1:22" x14ac:dyDescent="0.3">
      <c r="A1657">
        <v>1001949</v>
      </c>
      <c r="B1657" t="s">
        <v>8764</v>
      </c>
      <c r="C1657" t="s">
        <v>8765</v>
      </c>
      <c r="D1657" t="s">
        <v>6580</v>
      </c>
      <c r="E1657" t="s">
        <v>569</v>
      </c>
      <c r="F1657" t="s">
        <v>8766</v>
      </c>
      <c r="G1657" t="s">
        <v>8767</v>
      </c>
      <c r="H1657" t="s">
        <v>654</v>
      </c>
      <c r="I1657" s="23">
        <v>42.089672999999998</v>
      </c>
      <c r="J1657" s="23">
        <v>-91.555881999999997</v>
      </c>
      <c r="K1657">
        <v>562212</v>
      </c>
      <c r="L1657" t="s">
        <v>355</v>
      </c>
      <c r="M1657" t="s">
        <v>307</v>
      </c>
      <c r="N1657" s="49">
        <v>69914.948000000004</v>
      </c>
      <c r="O1657" s="49">
        <v>62267.597999999998</v>
      </c>
      <c r="P1657" s="49">
        <v>55281.947999999997</v>
      </c>
      <c r="Q1657" s="49">
        <v>49672.548000000003</v>
      </c>
      <c r="R1657" s="49">
        <v>47333.485999999997</v>
      </c>
      <c r="S1657" s="49">
        <v>43730</v>
      </c>
      <c r="T1657" s="49">
        <v>39073.1</v>
      </c>
      <c r="U1657" s="49">
        <v>50177.097999999998</v>
      </c>
      <c r="V1657" s="49">
        <v>59781.447999999997</v>
      </c>
    </row>
    <row r="1658" spans="1:22" x14ac:dyDescent="0.3">
      <c r="A1658">
        <v>1004750</v>
      </c>
      <c r="B1658" t="s">
        <v>8768</v>
      </c>
      <c r="C1658" t="s">
        <v>8769</v>
      </c>
      <c r="D1658" t="s">
        <v>5579</v>
      </c>
      <c r="E1658" t="s">
        <v>468</v>
      </c>
      <c r="F1658" t="s">
        <v>8770</v>
      </c>
      <c r="G1658" t="s">
        <v>8771</v>
      </c>
      <c r="H1658" t="s">
        <v>686</v>
      </c>
      <c r="I1658" s="23">
        <v>27.89808</v>
      </c>
      <c r="J1658" s="23">
        <v>-81.884524999999996</v>
      </c>
      <c r="K1658">
        <v>562212</v>
      </c>
      <c r="L1658" t="s">
        <v>355</v>
      </c>
      <c r="M1658" t="s">
        <v>307</v>
      </c>
      <c r="N1658" s="49">
        <v>277485.25</v>
      </c>
      <c r="O1658" s="49">
        <v>237699.20000000001</v>
      </c>
      <c r="P1658" s="49">
        <v>207178.8</v>
      </c>
      <c r="Q1658" s="49">
        <v>201753.85</v>
      </c>
      <c r="R1658" s="49">
        <v>195358.8</v>
      </c>
      <c r="S1658" s="49">
        <v>190600</v>
      </c>
      <c r="T1658" s="49">
        <v>186585.2</v>
      </c>
      <c r="U1658" s="49">
        <v>182324.67165</v>
      </c>
      <c r="V1658" s="49">
        <v>58313.43535</v>
      </c>
    </row>
    <row r="1659" spans="1:22" x14ac:dyDescent="0.3">
      <c r="A1659">
        <v>1002085</v>
      </c>
      <c r="B1659" t="s">
        <v>8772</v>
      </c>
      <c r="C1659" t="s">
        <v>8773</v>
      </c>
      <c r="D1659" t="s">
        <v>8774</v>
      </c>
      <c r="E1659" t="s">
        <v>303</v>
      </c>
      <c r="F1659" t="s">
        <v>8775</v>
      </c>
      <c r="G1659" t="s">
        <v>8776</v>
      </c>
      <c r="H1659" t="s">
        <v>969</v>
      </c>
      <c r="I1659" s="23">
        <v>27.593260999999998</v>
      </c>
      <c r="J1659" s="23">
        <v>-97.785898000000003</v>
      </c>
      <c r="K1659">
        <v>562212</v>
      </c>
      <c r="L1659" t="s">
        <v>355</v>
      </c>
      <c r="M1659" t="s">
        <v>307</v>
      </c>
      <c r="N1659" s="49">
        <v>88570.15</v>
      </c>
      <c r="O1659" s="49">
        <v>71567.25</v>
      </c>
      <c r="P1659" s="49">
        <v>167392.5</v>
      </c>
      <c r="Q1659" s="49">
        <v>156999.75</v>
      </c>
      <c r="R1659" s="49">
        <v>140338.25</v>
      </c>
      <c r="S1659" s="49">
        <v>124042</v>
      </c>
      <c r="T1659" s="49">
        <v>106337.5</v>
      </c>
      <c r="U1659" s="49">
        <v>87123.25</v>
      </c>
      <c r="V1659" s="49">
        <v>67778.75</v>
      </c>
    </row>
    <row r="1660" spans="1:22" x14ac:dyDescent="0.3">
      <c r="A1660">
        <v>1003300</v>
      </c>
      <c r="B1660" t="s">
        <v>8777</v>
      </c>
      <c r="C1660" t="s">
        <v>8778</v>
      </c>
      <c r="D1660" t="s">
        <v>8779</v>
      </c>
      <c r="E1660" t="s">
        <v>793</v>
      </c>
      <c r="F1660" t="s">
        <v>8780</v>
      </c>
      <c r="G1660" t="s">
        <v>8781</v>
      </c>
      <c r="H1660" t="s">
        <v>8782</v>
      </c>
      <c r="I1660" s="23">
        <v>37.345100000000002</v>
      </c>
      <c r="J1660" s="23">
        <v>-80.763999999999996</v>
      </c>
      <c r="K1660">
        <v>325220</v>
      </c>
      <c r="L1660" t="s">
        <v>649</v>
      </c>
      <c r="M1660" t="s">
        <v>574</v>
      </c>
      <c r="N1660" s="49">
        <v>543957.22600000002</v>
      </c>
      <c r="O1660" s="49">
        <v>538895.05000000005</v>
      </c>
      <c r="P1660" s="49">
        <v>522372.02</v>
      </c>
      <c r="Q1660" s="49">
        <v>546518.23</v>
      </c>
      <c r="R1660" s="49">
        <v>580641.23400000005</v>
      </c>
      <c r="S1660" s="49">
        <v>930272.08400000003</v>
      </c>
      <c r="T1660" s="49">
        <v>966130.97600000002</v>
      </c>
      <c r="U1660" s="49">
        <v>900094.47</v>
      </c>
      <c r="V1660" s="49">
        <v>973954.28200000001</v>
      </c>
    </row>
    <row r="1661" spans="1:22" x14ac:dyDescent="0.3">
      <c r="A1661">
        <v>1008004</v>
      </c>
      <c r="B1661" t="s">
        <v>8783</v>
      </c>
      <c r="C1661" t="s">
        <v>8784</v>
      </c>
      <c r="D1661" t="s">
        <v>8785</v>
      </c>
      <c r="E1661" t="s">
        <v>663</v>
      </c>
      <c r="F1661" t="s">
        <v>8786</v>
      </c>
      <c r="G1661" t="s">
        <v>8787</v>
      </c>
      <c r="H1661" t="s">
        <v>3244</v>
      </c>
      <c r="I1661" s="23">
        <v>40.454540000000001</v>
      </c>
      <c r="J1661" s="23">
        <v>-84.565579999999997</v>
      </c>
      <c r="K1661">
        <v>562212</v>
      </c>
      <c r="L1661" t="s">
        <v>355</v>
      </c>
      <c r="M1661" t="s">
        <v>307</v>
      </c>
      <c r="N1661" s="49">
        <v>53655.4</v>
      </c>
      <c r="O1661" s="49">
        <v>54297.75</v>
      </c>
      <c r="P1661" s="49">
        <v>54190.3</v>
      </c>
      <c r="Q1661" s="49">
        <v>54199.199999999997</v>
      </c>
      <c r="R1661" s="49">
        <v>54273.45</v>
      </c>
      <c r="S1661" s="49">
        <v>54520.9</v>
      </c>
      <c r="T1661" s="49">
        <v>54026</v>
      </c>
      <c r="U1661" s="49">
        <v>64587.416850000001</v>
      </c>
      <c r="V1661" s="49">
        <v>65973.154974999998</v>
      </c>
    </row>
    <row r="1662" spans="1:22" x14ac:dyDescent="0.3">
      <c r="A1662">
        <v>1003741</v>
      </c>
      <c r="B1662" t="s">
        <v>8788</v>
      </c>
      <c r="C1662" t="s">
        <v>8789</v>
      </c>
      <c r="D1662" t="s">
        <v>8790</v>
      </c>
      <c r="E1662" t="s">
        <v>393</v>
      </c>
      <c r="F1662" t="s">
        <v>8791</v>
      </c>
      <c r="G1662" t="s">
        <v>8792</v>
      </c>
      <c r="H1662" t="s">
        <v>6571</v>
      </c>
      <c r="I1662" s="23">
        <v>44.193910000000002</v>
      </c>
      <c r="J1662" s="23">
        <v>-88.475560000000002</v>
      </c>
      <c r="K1662">
        <v>322121</v>
      </c>
      <c r="L1662" t="s">
        <v>28</v>
      </c>
      <c r="M1662" t="s">
        <v>680</v>
      </c>
      <c r="N1662" s="49">
        <v>28213.49</v>
      </c>
      <c r="O1662" s="49">
        <v>28744.240000000002</v>
      </c>
      <c r="P1662" s="49">
        <v>27276.648000000001</v>
      </c>
      <c r="Q1662" s="49">
        <v>39918.347999999998</v>
      </c>
      <c r="R1662" s="49">
        <v>37892.555999999997</v>
      </c>
      <c r="S1662" s="49">
        <v>38420.404000000002</v>
      </c>
      <c r="T1662" s="49">
        <v>36565.811999999998</v>
      </c>
      <c r="U1662" s="49">
        <v>36476.112000000001</v>
      </c>
      <c r="V1662" s="49">
        <v>36978.46</v>
      </c>
    </row>
    <row r="1663" spans="1:22" x14ac:dyDescent="0.3">
      <c r="A1663">
        <v>1000518</v>
      </c>
      <c r="B1663" t="s">
        <v>8793</v>
      </c>
      <c r="C1663" t="s">
        <v>8794</v>
      </c>
      <c r="D1663" t="s">
        <v>8795</v>
      </c>
      <c r="E1663" t="s">
        <v>323</v>
      </c>
      <c r="F1663" t="s">
        <v>8796</v>
      </c>
      <c r="G1663" t="s">
        <v>8797</v>
      </c>
      <c r="H1663" t="s">
        <v>816</v>
      </c>
      <c r="I1663" s="23">
        <v>33.929699999999997</v>
      </c>
      <c r="J1663" s="23">
        <v>-118.10469999999999</v>
      </c>
      <c r="K1663">
        <v>221112</v>
      </c>
      <c r="L1663" t="s">
        <v>30</v>
      </c>
      <c r="M1663" t="s">
        <v>336</v>
      </c>
      <c r="S1663" s="49">
        <v>10834.26</v>
      </c>
      <c r="T1663" s="49">
        <v>11222.907999999999</v>
      </c>
      <c r="U1663" s="49">
        <v>14006.647999999999</v>
      </c>
      <c r="V1663" s="49">
        <v>4170.4840000000004</v>
      </c>
    </row>
    <row r="1664" spans="1:22" x14ac:dyDescent="0.3">
      <c r="A1664">
        <v>1002244</v>
      </c>
      <c r="B1664" t="s">
        <v>8798</v>
      </c>
      <c r="C1664" t="s">
        <v>8799</v>
      </c>
      <c r="D1664" t="s">
        <v>8800</v>
      </c>
      <c r="E1664" t="s">
        <v>1418</v>
      </c>
      <c r="F1664" t="s">
        <v>8801</v>
      </c>
      <c r="G1664" t="s">
        <v>8802</v>
      </c>
      <c r="H1664" t="s">
        <v>8803</v>
      </c>
      <c r="I1664" s="23">
        <v>35.543891000000002</v>
      </c>
      <c r="J1664" s="23">
        <v>-96.647745999999998</v>
      </c>
      <c r="K1664">
        <v>562212</v>
      </c>
      <c r="L1664" t="s">
        <v>51</v>
      </c>
      <c r="M1664" t="s">
        <v>307</v>
      </c>
      <c r="N1664" s="49">
        <v>37111</v>
      </c>
      <c r="O1664" s="49">
        <v>35965.75</v>
      </c>
      <c r="P1664" s="49">
        <v>34448.25</v>
      </c>
      <c r="Q1664" s="49">
        <v>32986.25</v>
      </c>
      <c r="R1664" s="49">
        <v>30947</v>
      </c>
      <c r="S1664" s="49">
        <v>28777.25</v>
      </c>
      <c r="T1664" s="49">
        <v>25885</v>
      </c>
      <c r="U1664" s="49">
        <v>28333.75</v>
      </c>
      <c r="V1664" s="49">
        <v>26220</v>
      </c>
    </row>
    <row r="1665" spans="1:22" x14ac:dyDescent="0.3">
      <c r="A1665">
        <v>1000819</v>
      </c>
      <c r="B1665" t="s">
        <v>8804</v>
      </c>
      <c r="C1665" t="s">
        <v>8805</v>
      </c>
      <c r="D1665" t="s">
        <v>8806</v>
      </c>
      <c r="E1665" t="s">
        <v>386</v>
      </c>
      <c r="F1665" t="s">
        <v>8807</v>
      </c>
      <c r="G1665" t="s">
        <v>8808</v>
      </c>
      <c r="H1665" t="s">
        <v>8809</v>
      </c>
      <c r="I1665" s="23">
        <v>32.650300000000001</v>
      </c>
      <c r="J1665" s="23">
        <v>-86.738600000000005</v>
      </c>
      <c r="K1665">
        <v>221112</v>
      </c>
      <c r="L1665" t="s">
        <v>30</v>
      </c>
      <c r="M1665" t="s">
        <v>336</v>
      </c>
      <c r="N1665" s="49">
        <v>2067297.4879999999</v>
      </c>
      <c r="O1665" s="49">
        <v>1769608.9920000001</v>
      </c>
      <c r="P1665" s="49">
        <v>1994929.656</v>
      </c>
      <c r="Q1665" s="49">
        <v>2192312.8760000002</v>
      </c>
      <c r="R1665" s="49">
        <v>1709161.564</v>
      </c>
      <c r="S1665" s="49">
        <v>1892747.6359999999</v>
      </c>
      <c r="T1665" s="49">
        <v>2164293.628</v>
      </c>
      <c r="U1665" s="49">
        <v>2510867.3960000002</v>
      </c>
      <c r="V1665" s="49">
        <v>1281708.6000000001</v>
      </c>
    </row>
    <row r="1666" spans="1:22" x14ac:dyDescent="0.3">
      <c r="A1666">
        <v>1003237</v>
      </c>
      <c r="B1666" t="s">
        <v>8810</v>
      </c>
      <c r="C1666" t="s">
        <v>8811</v>
      </c>
      <c r="D1666" t="s">
        <v>8812</v>
      </c>
      <c r="E1666" t="s">
        <v>303</v>
      </c>
      <c r="F1666" t="s">
        <v>3635</v>
      </c>
      <c r="G1666" t="s">
        <v>8813</v>
      </c>
      <c r="H1666" t="s">
        <v>1268</v>
      </c>
      <c r="I1666" s="23">
        <v>33.325733</v>
      </c>
      <c r="J1666" s="23">
        <v>-96.903988999999996</v>
      </c>
      <c r="K1666">
        <v>486210</v>
      </c>
      <c r="L1666" t="s">
        <v>1275</v>
      </c>
      <c r="M1666" t="s">
        <v>102</v>
      </c>
      <c r="N1666" s="49">
        <v>11040.165999999999</v>
      </c>
      <c r="O1666" s="49">
        <v>12019.657999999999</v>
      </c>
      <c r="P1666" s="49">
        <v>4872.6840000000002</v>
      </c>
      <c r="Q1666" s="49">
        <v>16605.939999999999</v>
      </c>
      <c r="R1666" s="49">
        <v>26957.268</v>
      </c>
      <c r="S1666" s="49">
        <v>33229.993999999999</v>
      </c>
      <c r="T1666" s="49">
        <v>32727.11</v>
      </c>
      <c r="U1666" s="49">
        <v>49431.805999999997</v>
      </c>
      <c r="V1666" s="49">
        <v>30704.598000000002</v>
      </c>
    </row>
    <row r="1667" spans="1:22" x14ac:dyDescent="0.3">
      <c r="A1667">
        <v>1002899</v>
      </c>
      <c r="B1667" t="s">
        <v>8814</v>
      </c>
      <c r="C1667" t="s">
        <v>8815</v>
      </c>
      <c r="D1667" t="s">
        <v>8816</v>
      </c>
      <c r="E1667" t="s">
        <v>468</v>
      </c>
      <c r="F1667" t="s">
        <v>8817</v>
      </c>
      <c r="G1667" t="s">
        <v>8818</v>
      </c>
      <c r="H1667" t="s">
        <v>5033</v>
      </c>
      <c r="I1667" s="23">
        <v>27.196819999999999</v>
      </c>
      <c r="J1667" s="23">
        <v>-82.387017</v>
      </c>
      <c r="K1667">
        <v>562212</v>
      </c>
      <c r="L1667" t="s">
        <v>51</v>
      </c>
      <c r="M1667" t="s">
        <v>307</v>
      </c>
      <c r="N1667" s="49">
        <v>113782.5</v>
      </c>
      <c r="O1667" s="49">
        <v>129511.75</v>
      </c>
      <c r="P1667" s="49">
        <v>158209.25</v>
      </c>
      <c r="Q1667" s="49">
        <v>137412.75</v>
      </c>
      <c r="R1667" s="49">
        <v>94685.25</v>
      </c>
      <c r="S1667" s="49">
        <v>108275</v>
      </c>
      <c r="T1667" s="49">
        <v>140762.25</v>
      </c>
      <c r="U1667" s="49">
        <v>234842.45</v>
      </c>
      <c r="V1667" s="49">
        <v>292729.45</v>
      </c>
    </row>
    <row r="1668" spans="1:22" x14ac:dyDescent="0.3">
      <c r="A1668">
        <v>1008022</v>
      </c>
      <c r="B1668" t="s">
        <v>8819</v>
      </c>
      <c r="C1668" t="s">
        <v>8820</v>
      </c>
      <c r="D1668" t="s">
        <v>3217</v>
      </c>
      <c r="E1668" t="s">
        <v>311</v>
      </c>
      <c r="F1668" t="s">
        <v>8821</v>
      </c>
      <c r="G1668" t="s">
        <v>8822</v>
      </c>
      <c r="H1668" t="s">
        <v>2068</v>
      </c>
      <c r="I1668" s="23">
        <v>38.301110999999999</v>
      </c>
      <c r="J1668" s="23">
        <v>-84.532777999999993</v>
      </c>
      <c r="K1668">
        <v>562212</v>
      </c>
      <c r="L1668" t="s">
        <v>355</v>
      </c>
      <c r="M1668" t="s">
        <v>307</v>
      </c>
      <c r="N1668" s="49">
        <v>144231.864</v>
      </c>
      <c r="O1668" s="49">
        <v>139676.16200000001</v>
      </c>
      <c r="P1668" s="49">
        <v>120284.93</v>
      </c>
      <c r="Q1668" s="49">
        <v>105693.07399999999</v>
      </c>
      <c r="R1668" s="49">
        <v>123287.25</v>
      </c>
      <c r="S1668" s="49">
        <v>80965.25</v>
      </c>
      <c r="T1668" s="49">
        <v>74435.25</v>
      </c>
      <c r="U1668" s="49">
        <v>67562</v>
      </c>
      <c r="V1668" s="49">
        <v>60075</v>
      </c>
    </row>
    <row r="1669" spans="1:22" x14ac:dyDescent="0.3">
      <c r="A1669">
        <v>1007707</v>
      </c>
      <c r="B1669" t="s">
        <v>8823</v>
      </c>
      <c r="C1669" t="s">
        <v>8824</v>
      </c>
      <c r="D1669" t="s">
        <v>8825</v>
      </c>
      <c r="E1669" t="s">
        <v>1781</v>
      </c>
      <c r="F1669" t="s">
        <v>8826</v>
      </c>
      <c r="G1669" t="s">
        <v>8827</v>
      </c>
      <c r="H1669" t="s">
        <v>8828</v>
      </c>
      <c r="I1669" s="23">
        <v>30.709700000000002</v>
      </c>
      <c r="J1669" s="23">
        <v>-89.59375</v>
      </c>
      <c r="K1669">
        <v>562212</v>
      </c>
      <c r="L1669" t="s">
        <v>51</v>
      </c>
      <c r="M1669" t="s">
        <v>307</v>
      </c>
      <c r="N1669" s="49">
        <v>75739.5</v>
      </c>
      <c r="O1669" s="49">
        <v>77314.75</v>
      </c>
      <c r="P1669" s="49">
        <v>78874.75</v>
      </c>
      <c r="Q1669" s="49">
        <v>80486.75</v>
      </c>
      <c r="R1669" s="49">
        <v>82173.5</v>
      </c>
      <c r="S1669" s="49">
        <v>83760.5</v>
      </c>
      <c r="T1669" s="49">
        <v>84503.75</v>
      </c>
      <c r="U1669" s="49">
        <v>100856.5</v>
      </c>
      <c r="V1669" s="49">
        <v>136771.02970000001</v>
      </c>
    </row>
    <row r="1670" spans="1:22" x14ac:dyDescent="0.3">
      <c r="A1670">
        <v>1003924</v>
      </c>
      <c r="B1670" t="s">
        <v>8829</v>
      </c>
      <c r="C1670" t="s">
        <v>8830</v>
      </c>
      <c r="D1670" t="s">
        <v>8831</v>
      </c>
      <c r="E1670" t="s">
        <v>380</v>
      </c>
      <c r="F1670" t="s">
        <v>8832</v>
      </c>
      <c r="G1670" t="s">
        <v>8833</v>
      </c>
      <c r="H1670" t="s">
        <v>8834</v>
      </c>
      <c r="I1670" s="23">
        <v>46.022221999999999</v>
      </c>
      <c r="J1670" s="23">
        <v>-94.338333000000006</v>
      </c>
      <c r="K1670">
        <v>325193</v>
      </c>
      <c r="L1670" t="s">
        <v>28</v>
      </c>
      <c r="M1670" t="s">
        <v>315</v>
      </c>
      <c r="O1670" s="49">
        <v>10640.46</v>
      </c>
      <c r="P1670" s="49">
        <v>14014.348</v>
      </c>
      <c r="Q1670" s="49">
        <v>15211.592000000001</v>
      </c>
      <c r="R1670" s="49">
        <v>38926.303999999996</v>
      </c>
      <c r="S1670" s="49">
        <v>39510.351999999999</v>
      </c>
      <c r="T1670" s="49">
        <v>37801.908000000003</v>
      </c>
      <c r="U1670" s="49">
        <v>29512.887999999999</v>
      </c>
      <c r="V1670" s="49">
        <v>37195.160000000003</v>
      </c>
    </row>
    <row r="1671" spans="1:22" x14ac:dyDescent="0.3">
      <c r="A1671">
        <v>1004385</v>
      </c>
      <c r="B1671" t="s">
        <v>8835</v>
      </c>
      <c r="C1671" t="s">
        <v>8836</v>
      </c>
      <c r="D1671" t="s">
        <v>8837</v>
      </c>
      <c r="E1671" t="s">
        <v>435</v>
      </c>
      <c r="F1671" t="s">
        <v>8838</v>
      </c>
      <c r="G1671" t="s">
        <v>8839</v>
      </c>
      <c r="H1671" t="s">
        <v>1310</v>
      </c>
      <c r="I1671" s="23">
        <v>39.144325000000002</v>
      </c>
      <c r="J1671" s="23">
        <v>-94.416723000000005</v>
      </c>
      <c r="K1671">
        <v>327310</v>
      </c>
      <c r="L1671" t="s">
        <v>2095</v>
      </c>
      <c r="M1671" t="s">
        <v>376</v>
      </c>
      <c r="N1671" s="49">
        <v>742502.64</v>
      </c>
      <c r="O1671" s="49">
        <v>753817.65</v>
      </c>
      <c r="P1671" s="49">
        <v>779624.34</v>
      </c>
      <c r="Q1671" s="49">
        <v>806351.75</v>
      </c>
      <c r="R1671" s="49">
        <v>732406.66</v>
      </c>
      <c r="S1671" s="49">
        <v>745685.02800000005</v>
      </c>
      <c r="T1671" s="49">
        <v>760634.57799999998</v>
      </c>
      <c r="U1671" s="49">
        <v>733969.38800000004</v>
      </c>
      <c r="V1671" s="49">
        <v>628169.57799999998</v>
      </c>
    </row>
    <row r="1672" spans="1:22" x14ac:dyDescent="0.3">
      <c r="A1672">
        <v>1004824</v>
      </c>
      <c r="B1672" t="s">
        <v>8840</v>
      </c>
      <c r="C1672" t="s">
        <v>8841</v>
      </c>
      <c r="D1672" t="s">
        <v>8842</v>
      </c>
      <c r="E1672" t="s">
        <v>1487</v>
      </c>
      <c r="F1672" t="s">
        <v>8843</v>
      </c>
      <c r="H1672" t="s">
        <v>7016</v>
      </c>
      <c r="I1672" s="23">
        <v>39.833799999999997</v>
      </c>
      <c r="J1672" s="23">
        <v>-108.2957</v>
      </c>
      <c r="K1672">
        <v>211130</v>
      </c>
      <c r="L1672" t="s">
        <v>368</v>
      </c>
      <c r="M1672" t="s">
        <v>102</v>
      </c>
      <c r="N1672" s="49">
        <v>125910.39200000001</v>
      </c>
      <c r="O1672" s="49">
        <v>95057.043999999994</v>
      </c>
      <c r="P1672" s="49">
        <v>90584.892000000007</v>
      </c>
      <c r="Q1672" s="49">
        <v>79276.395999999993</v>
      </c>
      <c r="R1672" s="49">
        <v>91314.95</v>
      </c>
      <c r="S1672" s="49">
        <v>203735.28400000001</v>
      </c>
      <c r="T1672" s="49">
        <v>143972.05600000001</v>
      </c>
      <c r="U1672" s="49">
        <v>188189.59400000001</v>
      </c>
      <c r="V1672" s="49">
        <v>242558.13</v>
      </c>
    </row>
    <row r="1673" spans="1:22" x14ac:dyDescent="0.3">
      <c r="A1673">
        <v>1007310</v>
      </c>
      <c r="B1673" t="s">
        <v>8844</v>
      </c>
      <c r="C1673" t="s">
        <v>8845</v>
      </c>
      <c r="D1673" t="s">
        <v>8846</v>
      </c>
      <c r="E1673" t="s">
        <v>946</v>
      </c>
      <c r="F1673" t="s">
        <v>8847</v>
      </c>
      <c r="G1673" t="s">
        <v>8848</v>
      </c>
      <c r="H1673" t="s">
        <v>5005</v>
      </c>
      <c r="I1673" s="23">
        <v>46.755899999999997</v>
      </c>
      <c r="J1673" s="23">
        <v>-122.8578</v>
      </c>
      <c r="K1673">
        <v>221112</v>
      </c>
      <c r="L1673" t="s">
        <v>335</v>
      </c>
      <c r="M1673" t="s">
        <v>336</v>
      </c>
      <c r="N1673" s="49">
        <v>8000386.6059999997</v>
      </c>
      <c r="O1673" s="49">
        <v>6097083.9139999999</v>
      </c>
      <c r="P1673" s="49">
        <v>6002805.2580000004</v>
      </c>
      <c r="Q1673" s="49">
        <v>5094331.2680000002</v>
      </c>
      <c r="R1673" s="49">
        <v>5665100.6059999997</v>
      </c>
      <c r="S1673" s="49">
        <v>7447080.8159999996</v>
      </c>
      <c r="T1673" s="49">
        <v>7547845.4539999999</v>
      </c>
      <c r="U1673" s="49">
        <v>4154743.13</v>
      </c>
      <c r="V1673" s="49">
        <v>5625030.6900000004</v>
      </c>
    </row>
    <row r="1674" spans="1:22" x14ac:dyDescent="0.3">
      <c r="A1674">
        <v>1006666</v>
      </c>
      <c r="B1674" t="s">
        <v>8849</v>
      </c>
      <c r="C1674" t="s">
        <v>8850</v>
      </c>
      <c r="D1674" t="s">
        <v>8851</v>
      </c>
      <c r="E1674" t="s">
        <v>311</v>
      </c>
      <c r="F1674" t="s">
        <v>8852</v>
      </c>
      <c r="G1674" t="s">
        <v>8853</v>
      </c>
      <c r="H1674" t="s">
        <v>2330</v>
      </c>
      <c r="I1674" s="23">
        <v>37.6569</v>
      </c>
      <c r="J1674" s="23">
        <v>-87.500600000000006</v>
      </c>
      <c r="K1674">
        <v>331313</v>
      </c>
      <c r="L1674" t="s">
        <v>1222</v>
      </c>
      <c r="M1674" t="s">
        <v>538</v>
      </c>
      <c r="N1674" s="49">
        <v>534995.53</v>
      </c>
      <c r="O1674" s="49">
        <v>508423.54800000001</v>
      </c>
      <c r="P1674" s="49">
        <v>469945.77</v>
      </c>
      <c r="Q1674" s="49">
        <v>547773.47600000002</v>
      </c>
      <c r="R1674" s="49">
        <v>552206.56000000006</v>
      </c>
      <c r="S1674" s="49">
        <v>607474.973</v>
      </c>
      <c r="T1674" s="49">
        <v>866955.93200000003</v>
      </c>
      <c r="U1674" s="49">
        <v>648215.62399999995</v>
      </c>
      <c r="V1674" s="49">
        <v>623805.54399999999</v>
      </c>
    </row>
    <row r="1675" spans="1:22" x14ac:dyDescent="0.3">
      <c r="A1675">
        <v>1002112</v>
      </c>
      <c r="B1675" t="s">
        <v>8854</v>
      </c>
      <c r="C1675" t="s">
        <v>8855</v>
      </c>
      <c r="D1675" t="s">
        <v>8856</v>
      </c>
      <c r="E1675" t="s">
        <v>954</v>
      </c>
      <c r="F1675" t="s">
        <v>8857</v>
      </c>
      <c r="G1675" t="s">
        <v>8858</v>
      </c>
      <c r="H1675" t="s">
        <v>2101</v>
      </c>
      <c r="I1675" s="23">
        <v>33.051743000000002</v>
      </c>
      <c r="J1675" s="23">
        <v>-80.054288999999997</v>
      </c>
      <c r="K1675">
        <v>331313</v>
      </c>
      <c r="L1675" t="s">
        <v>1222</v>
      </c>
      <c r="M1675" t="s">
        <v>538</v>
      </c>
      <c r="N1675" s="49">
        <v>254905.584</v>
      </c>
      <c r="O1675" s="49">
        <v>266176.55900000001</v>
      </c>
      <c r="P1675" s="49">
        <v>266263.14799999999</v>
      </c>
      <c r="Q1675" s="49">
        <v>265990.56400000001</v>
      </c>
      <c r="R1675" s="49">
        <v>508778.96500000003</v>
      </c>
      <c r="S1675" s="49">
        <v>488453.16100000002</v>
      </c>
      <c r="T1675" s="49">
        <v>479337.58</v>
      </c>
      <c r="U1675" s="49">
        <v>468621.78899999999</v>
      </c>
      <c r="V1675" s="49">
        <v>470630.005</v>
      </c>
    </row>
    <row r="1676" spans="1:22" x14ac:dyDescent="0.3">
      <c r="A1676">
        <v>1010659</v>
      </c>
      <c r="B1676" t="s">
        <v>8859</v>
      </c>
      <c r="C1676" t="s">
        <v>8860</v>
      </c>
      <c r="D1676" t="s">
        <v>8861</v>
      </c>
      <c r="E1676" t="s">
        <v>351</v>
      </c>
      <c r="F1676" t="s">
        <v>8862</v>
      </c>
      <c r="G1676" t="s">
        <v>8863</v>
      </c>
      <c r="H1676" t="s">
        <v>705</v>
      </c>
      <c r="I1676" s="23">
        <v>38.525950999999999</v>
      </c>
      <c r="J1676" s="23">
        <v>-89.983258000000006</v>
      </c>
      <c r="K1676">
        <v>331528</v>
      </c>
      <c r="L1676" t="s">
        <v>28</v>
      </c>
      <c r="M1676" t="s">
        <v>538</v>
      </c>
      <c r="Q1676" s="49">
        <v>130.5</v>
      </c>
      <c r="R1676" s="49">
        <v>149.19999999999999</v>
      </c>
      <c r="S1676" s="49">
        <v>6</v>
      </c>
      <c r="T1676" s="49">
        <v>161.69999999999999</v>
      </c>
      <c r="U1676" s="49">
        <v>129</v>
      </c>
    </row>
    <row r="1677" spans="1:22" x14ac:dyDescent="0.3">
      <c r="A1677">
        <v>1004301</v>
      </c>
      <c r="B1677" t="s">
        <v>8864</v>
      </c>
      <c r="C1677" t="s">
        <v>8865</v>
      </c>
      <c r="D1677" t="s">
        <v>8866</v>
      </c>
      <c r="E1677" t="s">
        <v>303</v>
      </c>
      <c r="F1677" t="s">
        <v>8867</v>
      </c>
      <c r="G1677" t="s">
        <v>8868</v>
      </c>
      <c r="H1677" t="s">
        <v>8718</v>
      </c>
      <c r="I1677" s="23">
        <v>30.610401</v>
      </c>
      <c r="J1677" s="23">
        <v>-102.57937099999999</v>
      </c>
      <c r="K1677">
        <v>211120</v>
      </c>
      <c r="L1677" t="s">
        <v>1135</v>
      </c>
      <c r="M1677" t="s">
        <v>1136</v>
      </c>
      <c r="N1677" s="49">
        <v>3003.7420000000002</v>
      </c>
      <c r="O1677" s="49">
        <v>2893.2420000000002</v>
      </c>
      <c r="P1677" s="49">
        <v>4064.8919999999998</v>
      </c>
      <c r="Q1677" s="49">
        <v>8070.1779999999999</v>
      </c>
      <c r="R1677" s="49">
        <v>15916.83</v>
      </c>
      <c r="S1677" s="49">
        <v>10339.879999999999</v>
      </c>
      <c r="T1677" s="49">
        <v>61632.432000000001</v>
      </c>
    </row>
    <row r="1678" spans="1:22" x14ac:dyDescent="0.3">
      <c r="A1678">
        <v>1010106</v>
      </c>
      <c r="B1678" t="s">
        <v>8869</v>
      </c>
      <c r="C1678" t="s">
        <v>8870</v>
      </c>
      <c r="D1678" t="s">
        <v>8871</v>
      </c>
      <c r="E1678" t="s">
        <v>663</v>
      </c>
      <c r="F1678" t="s">
        <v>8872</v>
      </c>
      <c r="G1678" t="s">
        <v>8873</v>
      </c>
      <c r="H1678" t="s">
        <v>4793</v>
      </c>
      <c r="I1678" s="23">
        <v>39.894919000000002</v>
      </c>
      <c r="J1678" s="23">
        <v>-81.015146000000001</v>
      </c>
      <c r="K1678">
        <v>212112</v>
      </c>
      <c r="L1678" t="s">
        <v>2673</v>
      </c>
      <c r="M1678" t="s">
        <v>315</v>
      </c>
      <c r="N1678" s="49">
        <v>269104.09999999998</v>
      </c>
      <c r="O1678" s="49">
        <v>259656.25</v>
      </c>
      <c r="P1678" s="49">
        <v>214067</v>
      </c>
      <c r="Q1678" s="49">
        <v>215414.65</v>
      </c>
      <c r="R1678" s="49">
        <v>250249.65</v>
      </c>
      <c r="S1678" s="49">
        <v>303486.40000000002</v>
      </c>
      <c r="T1678" s="49">
        <v>289071.25</v>
      </c>
      <c r="U1678" s="49">
        <v>371301.75</v>
      </c>
      <c r="V1678" s="49">
        <v>335879.75</v>
      </c>
    </row>
    <row r="1679" spans="1:22" x14ac:dyDescent="0.3">
      <c r="A1679">
        <v>1001396</v>
      </c>
      <c r="B1679" t="s">
        <v>8874</v>
      </c>
      <c r="C1679" t="s">
        <v>8875</v>
      </c>
      <c r="D1679" t="s">
        <v>7457</v>
      </c>
      <c r="E1679" t="s">
        <v>1248</v>
      </c>
      <c r="F1679" t="s">
        <v>7458</v>
      </c>
      <c r="G1679" t="s">
        <v>8876</v>
      </c>
      <c r="H1679" t="s">
        <v>5253</v>
      </c>
      <c r="I1679" s="23">
        <v>38.368099999999998</v>
      </c>
      <c r="J1679" s="23">
        <v>-82.533900000000003</v>
      </c>
      <c r="K1679">
        <v>221112</v>
      </c>
      <c r="L1679" t="s">
        <v>335</v>
      </c>
      <c r="M1679" t="s">
        <v>336</v>
      </c>
      <c r="N1679" s="49">
        <v>235077.97200000001</v>
      </c>
      <c r="O1679" s="49">
        <v>100403.32799999999</v>
      </c>
      <c r="P1679" s="49">
        <v>100349.776</v>
      </c>
      <c r="Q1679" s="49">
        <v>71799.28</v>
      </c>
      <c r="R1679" s="49">
        <v>66614.551999999996</v>
      </c>
      <c r="S1679" s="49">
        <v>105713.25599999999</v>
      </c>
      <c r="T1679" s="49">
        <v>27025.148000000001</v>
      </c>
      <c r="U1679" s="49">
        <v>22225.067999999999</v>
      </c>
      <c r="V1679" s="49">
        <v>18795.68</v>
      </c>
    </row>
    <row r="1680" spans="1:22" x14ac:dyDescent="0.3">
      <c r="A1680">
        <v>1009491</v>
      </c>
      <c r="B1680" t="s">
        <v>8877</v>
      </c>
      <c r="C1680" t="s">
        <v>8878</v>
      </c>
      <c r="D1680" t="s">
        <v>3602</v>
      </c>
      <c r="E1680" t="s">
        <v>690</v>
      </c>
      <c r="F1680" t="s">
        <v>8879</v>
      </c>
      <c r="G1680" t="s">
        <v>8880</v>
      </c>
      <c r="H1680" t="s">
        <v>2278</v>
      </c>
      <c r="I1680" s="23">
        <v>33.979520000000001</v>
      </c>
      <c r="J1680" s="23">
        <v>-83.333830000000006</v>
      </c>
      <c r="K1680">
        <v>327993</v>
      </c>
      <c r="L1680" t="s">
        <v>375</v>
      </c>
      <c r="M1680" t="s">
        <v>376</v>
      </c>
      <c r="N1680" s="49">
        <v>34858.631999999998</v>
      </c>
      <c r="O1680" s="49">
        <v>32645.792000000001</v>
      </c>
      <c r="P1680" s="49">
        <v>30112.948</v>
      </c>
      <c r="Q1680" s="49">
        <v>31995.14</v>
      </c>
      <c r="R1680" s="49">
        <v>33707.440000000002</v>
      </c>
      <c r="S1680" s="49">
        <v>33297.64</v>
      </c>
      <c r="T1680" s="49">
        <v>35393.440000000002</v>
      </c>
      <c r="U1680" s="49">
        <v>31583.552</v>
      </c>
      <c r="V1680" s="49">
        <v>35794.235999999997</v>
      </c>
    </row>
    <row r="1681" spans="1:22" x14ac:dyDescent="0.3">
      <c r="A1681">
        <v>1011207</v>
      </c>
      <c r="B1681" t="s">
        <v>8881</v>
      </c>
      <c r="C1681" t="s">
        <v>8882</v>
      </c>
      <c r="D1681" t="s">
        <v>8102</v>
      </c>
      <c r="E1681" t="s">
        <v>1920</v>
      </c>
      <c r="F1681" t="s">
        <v>8883</v>
      </c>
      <c r="G1681" t="s">
        <v>8884</v>
      </c>
      <c r="H1681" t="s">
        <v>8885</v>
      </c>
      <c r="I1681" s="23">
        <v>36.048569999999998</v>
      </c>
      <c r="J1681" s="23">
        <v>-115.38215</v>
      </c>
      <c r="K1681">
        <v>327420</v>
      </c>
      <c r="L1681" t="s">
        <v>28</v>
      </c>
      <c r="M1681" t="s">
        <v>376</v>
      </c>
      <c r="R1681" s="49">
        <v>40961.696000000004</v>
      </c>
      <c r="S1681" s="49">
        <v>37618.207999999999</v>
      </c>
      <c r="T1681" s="49">
        <v>27085.9</v>
      </c>
    </row>
    <row r="1682" spans="1:22" x14ac:dyDescent="0.3">
      <c r="A1682">
        <v>1012671</v>
      </c>
      <c r="B1682" t="s">
        <v>8886</v>
      </c>
      <c r="C1682" t="s">
        <v>8887</v>
      </c>
      <c r="D1682" t="s">
        <v>8102</v>
      </c>
      <c r="E1682" t="s">
        <v>1920</v>
      </c>
      <c r="F1682" t="s">
        <v>8888</v>
      </c>
      <c r="G1682" t="s">
        <v>8889</v>
      </c>
      <c r="H1682" t="s">
        <v>1559</v>
      </c>
      <c r="I1682" s="23">
        <v>36.048650000000002</v>
      </c>
      <c r="J1682" s="23">
        <v>-115.38253</v>
      </c>
      <c r="K1682">
        <v>327420</v>
      </c>
      <c r="L1682" t="s">
        <v>28</v>
      </c>
      <c r="M1682" t="s">
        <v>376</v>
      </c>
      <c r="N1682" s="49">
        <v>29574.887999999999</v>
      </c>
      <c r="O1682" s="49">
        <v>34124.171999999999</v>
      </c>
      <c r="P1682" s="49">
        <v>39740.199999999997</v>
      </c>
      <c r="Q1682" s="49">
        <v>42218.091999999997</v>
      </c>
    </row>
    <row r="1683" spans="1:22" x14ac:dyDescent="0.3">
      <c r="A1683">
        <v>1011645</v>
      </c>
      <c r="B1683" t="s">
        <v>8890</v>
      </c>
      <c r="C1683" t="s">
        <v>8891</v>
      </c>
      <c r="D1683" t="s">
        <v>8892</v>
      </c>
      <c r="E1683" t="s">
        <v>441</v>
      </c>
      <c r="F1683" t="s">
        <v>8893</v>
      </c>
      <c r="G1683" t="s">
        <v>8894</v>
      </c>
      <c r="H1683" t="s">
        <v>8895</v>
      </c>
      <c r="I1683" s="23">
        <v>36.490110000000001</v>
      </c>
      <c r="J1683" s="23">
        <v>-79.055976999999999</v>
      </c>
      <c r="K1683">
        <v>327420</v>
      </c>
      <c r="L1683" t="s">
        <v>28</v>
      </c>
      <c r="M1683" t="s">
        <v>376</v>
      </c>
      <c r="N1683" s="49">
        <v>25746.204000000002</v>
      </c>
      <c r="O1683" s="49">
        <v>40970.296000000002</v>
      </c>
      <c r="P1683" s="49">
        <v>52841.252</v>
      </c>
      <c r="Q1683" s="49">
        <v>65112.103999999999</v>
      </c>
      <c r="R1683" s="49">
        <v>57165.784</v>
      </c>
      <c r="S1683" s="49">
        <v>50997.807999999997</v>
      </c>
      <c r="T1683" s="49">
        <v>43361.336000000003</v>
      </c>
    </row>
    <row r="1684" spans="1:22" x14ac:dyDescent="0.3">
      <c r="A1684">
        <v>1004499</v>
      </c>
      <c r="B1684" t="s">
        <v>8896</v>
      </c>
      <c r="C1684" t="s">
        <v>8897</v>
      </c>
      <c r="D1684" t="s">
        <v>8898</v>
      </c>
      <c r="E1684" t="s">
        <v>339</v>
      </c>
      <c r="F1684" t="s">
        <v>347</v>
      </c>
      <c r="H1684" t="s">
        <v>1672</v>
      </c>
      <c r="I1684" s="23">
        <v>36.483800000000002</v>
      </c>
      <c r="J1684" s="23">
        <v>-108.1199</v>
      </c>
      <c r="K1684">
        <v>211130</v>
      </c>
      <c r="L1684" t="s">
        <v>368</v>
      </c>
      <c r="M1684" t="s">
        <v>102</v>
      </c>
      <c r="N1684" s="49">
        <v>381676.2</v>
      </c>
      <c r="O1684" s="49">
        <v>379788.79399999999</v>
      </c>
      <c r="P1684" s="49">
        <v>383868.65600000002</v>
      </c>
      <c r="Q1684" s="49">
        <v>424854.47</v>
      </c>
      <c r="R1684" s="49">
        <v>420220.43400000001</v>
      </c>
      <c r="S1684" s="49">
        <v>429986.16399999999</v>
      </c>
      <c r="T1684" s="49">
        <v>436676.90600000002</v>
      </c>
      <c r="U1684" s="49">
        <v>452703.02</v>
      </c>
      <c r="V1684" s="49">
        <v>514792.68400000001</v>
      </c>
    </row>
    <row r="1685" spans="1:22" x14ac:dyDescent="0.3">
      <c r="A1685">
        <v>1000649</v>
      </c>
      <c r="B1685" t="s">
        <v>8899</v>
      </c>
      <c r="C1685" t="s">
        <v>8900</v>
      </c>
      <c r="D1685" t="s">
        <v>8901</v>
      </c>
      <c r="E1685" t="s">
        <v>556</v>
      </c>
      <c r="F1685" t="s">
        <v>8902</v>
      </c>
      <c r="G1685" t="s">
        <v>8903</v>
      </c>
      <c r="H1685" t="s">
        <v>8904</v>
      </c>
      <c r="I1685" s="23">
        <v>38.544400000000003</v>
      </c>
      <c r="J1685" s="23">
        <v>-76.686099999999996</v>
      </c>
      <c r="K1685">
        <v>221112</v>
      </c>
      <c r="L1685" t="s">
        <v>335</v>
      </c>
      <c r="M1685" t="s">
        <v>336</v>
      </c>
      <c r="N1685" s="49">
        <v>610422.96799999999</v>
      </c>
      <c r="O1685" s="49">
        <v>1466728.3</v>
      </c>
      <c r="P1685" s="49">
        <v>819939.01399999997</v>
      </c>
      <c r="Q1685" s="49">
        <v>2325606.02</v>
      </c>
      <c r="R1685" s="49">
        <v>1957612.12</v>
      </c>
      <c r="S1685" s="49">
        <v>3047527.9819999998</v>
      </c>
      <c r="T1685" s="49">
        <v>2949640.2179999999</v>
      </c>
      <c r="U1685" s="49">
        <v>3829426.9739999999</v>
      </c>
      <c r="V1685" s="49">
        <v>4041923.4759999998</v>
      </c>
    </row>
    <row r="1686" spans="1:22" x14ac:dyDescent="0.3">
      <c r="A1686">
        <v>1000148</v>
      </c>
      <c r="B1686" t="s">
        <v>8905</v>
      </c>
      <c r="C1686" t="s">
        <v>8906</v>
      </c>
      <c r="D1686" t="s">
        <v>8907</v>
      </c>
      <c r="E1686" t="s">
        <v>447</v>
      </c>
      <c r="F1686" t="s">
        <v>8908</v>
      </c>
      <c r="G1686" t="s">
        <v>8909</v>
      </c>
      <c r="H1686" t="s">
        <v>5914</v>
      </c>
      <c r="I1686" s="23">
        <v>39.866799999999998</v>
      </c>
      <c r="J1686" s="23">
        <v>-77.685900000000004</v>
      </c>
      <c r="K1686">
        <v>221112</v>
      </c>
      <c r="L1686" t="s">
        <v>30</v>
      </c>
      <c r="M1686" t="s">
        <v>336</v>
      </c>
      <c r="N1686" s="49">
        <v>124054.217</v>
      </c>
      <c r="O1686" s="49">
        <v>87761.323999999993</v>
      </c>
      <c r="P1686" s="49">
        <v>93593.402000000002</v>
      </c>
      <c r="Q1686" s="49">
        <v>104506.11199999999</v>
      </c>
      <c r="R1686" s="49">
        <v>48091.771999999997</v>
      </c>
      <c r="S1686" s="49">
        <v>42516.192000000003</v>
      </c>
      <c r="T1686" s="49">
        <v>22127.867999999999</v>
      </c>
      <c r="U1686" s="49">
        <v>26866.851999999999</v>
      </c>
      <c r="V1686" s="49">
        <v>40052</v>
      </c>
    </row>
    <row r="1687" spans="1:22" x14ac:dyDescent="0.3">
      <c r="A1687">
        <v>1000717</v>
      </c>
      <c r="B1687" t="s">
        <v>8910</v>
      </c>
      <c r="C1687" t="s">
        <v>8911</v>
      </c>
      <c r="D1687" t="s">
        <v>8912</v>
      </c>
      <c r="E1687" t="s">
        <v>435</v>
      </c>
      <c r="F1687" t="s">
        <v>8913</v>
      </c>
      <c r="G1687" t="s">
        <v>8914</v>
      </c>
      <c r="H1687" t="s">
        <v>8915</v>
      </c>
      <c r="I1687" s="23">
        <v>38.685299999999998</v>
      </c>
      <c r="J1687" s="23">
        <v>-91.755600000000001</v>
      </c>
      <c r="K1687">
        <v>221112</v>
      </c>
      <c r="L1687" t="s">
        <v>335</v>
      </c>
      <c r="M1687" t="s">
        <v>336</v>
      </c>
      <c r="Q1687" s="49">
        <v>1.8</v>
      </c>
      <c r="R1687" s="49">
        <v>7.3</v>
      </c>
      <c r="S1687" s="49">
        <v>25.2</v>
      </c>
      <c r="T1687" s="49">
        <v>293417.038</v>
      </c>
      <c r="U1687" s="49">
        <v>314373.364</v>
      </c>
      <c r="V1687" s="49">
        <v>464613.66600000003</v>
      </c>
    </row>
    <row r="1688" spans="1:22" x14ac:dyDescent="0.3">
      <c r="A1688">
        <v>1012910</v>
      </c>
      <c r="B1688" t="s">
        <v>8916</v>
      </c>
      <c r="C1688" t="s">
        <v>8917</v>
      </c>
      <c r="D1688" t="s">
        <v>5420</v>
      </c>
      <c r="E1688" t="s">
        <v>303</v>
      </c>
      <c r="F1688" t="s">
        <v>8918</v>
      </c>
      <c r="G1688" t="s">
        <v>8919</v>
      </c>
      <c r="H1688" t="s">
        <v>483</v>
      </c>
      <c r="I1688" s="23">
        <v>29.874490000000002</v>
      </c>
      <c r="J1688" s="23">
        <v>-95.106947000000005</v>
      </c>
      <c r="K1688">
        <v>221112</v>
      </c>
      <c r="L1688" t="s">
        <v>30</v>
      </c>
      <c r="M1688" t="s">
        <v>336</v>
      </c>
      <c r="N1688" s="49">
        <v>43353.14</v>
      </c>
      <c r="O1688" s="49">
        <v>35966.167999999998</v>
      </c>
      <c r="P1688" s="49">
        <v>4225.8320000000003</v>
      </c>
    </row>
    <row r="1689" spans="1:22" x14ac:dyDescent="0.3">
      <c r="A1689">
        <v>1008252</v>
      </c>
      <c r="B1689" t="s">
        <v>8920</v>
      </c>
      <c r="C1689" t="s">
        <v>8921</v>
      </c>
      <c r="D1689" t="s">
        <v>8922</v>
      </c>
      <c r="E1689" t="s">
        <v>435</v>
      </c>
      <c r="F1689" t="s">
        <v>8923</v>
      </c>
      <c r="G1689" t="s">
        <v>8924</v>
      </c>
      <c r="H1689" t="s">
        <v>762</v>
      </c>
      <c r="I1689" s="23">
        <v>38.737417000000001</v>
      </c>
      <c r="J1689" s="23">
        <v>-90.461032000000003</v>
      </c>
      <c r="K1689">
        <v>562212</v>
      </c>
      <c r="L1689" t="s">
        <v>51</v>
      </c>
      <c r="M1689" t="s">
        <v>307</v>
      </c>
      <c r="N1689" s="49">
        <v>244653.25</v>
      </c>
      <c r="O1689" s="49">
        <v>226528.25</v>
      </c>
      <c r="P1689" s="49">
        <v>239700</v>
      </c>
      <c r="Q1689" s="49">
        <v>231835.25</v>
      </c>
      <c r="R1689" s="49">
        <v>176079.75</v>
      </c>
      <c r="S1689" s="49">
        <v>159451</v>
      </c>
      <c r="T1689" s="49">
        <v>161303.75</v>
      </c>
      <c r="U1689" s="49">
        <v>119333.5</v>
      </c>
      <c r="V1689" s="49">
        <v>102074.5</v>
      </c>
    </row>
    <row r="1690" spans="1:22" x14ac:dyDescent="0.3">
      <c r="A1690">
        <v>1011818</v>
      </c>
      <c r="B1690" t="s">
        <v>8925</v>
      </c>
      <c r="C1690" t="s">
        <v>8926</v>
      </c>
      <c r="D1690" t="s">
        <v>8927</v>
      </c>
      <c r="E1690" t="s">
        <v>663</v>
      </c>
      <c r="F1690" t="s">
        <v>8928</v>
      </c>
      <c r="G1690" t="s">
        <v>8929</v>
      </c>
      <c r="H1690" t="s">
        <v>1080</v>
      </c>
      <c r="I1690" s="23">
        <v>39.842529999999996</v>
      </c>
      <c r="J1690" s="23">
        <v>-81.945049999999995</v>
      </c>
      <c r="K1690">
        <v>486210</v>
      </c>
      <c r="L1690" t="s">
        <v>1275</v>
      </c>
      <c r="M1690" t="s">
        <v>102</v>
      </c>
      <c r="N1690" s="49">
        <v>192666.64</v>
      </c>
      <c r="O1690" s="49">
        <v>187528.402</v>
      </c>
      <c r="P1690" s="49">
        <v>207431.584</v>
      </c>
      <c r="Q1690" s="49">
        <v>43879.85</v>
      </c>
      <c r="R1690" s="49">
        <v>33197.03</v>
      </c>
    </row>
    <row r="1691" spans="1:22" x14ac:dyDescent="0.3">
      <c r="A1691">
        <v>1003211</v>
      </c>
      <c r="B1691" t="s">
        <v>8930</v>
      </c>
      <c r="C1691" t="s">
        <v>8931</v>
      </c>
      <c r="D1691" t="s">
        <v>8932</v>
      </c>
      <c r="E1691" t="s">
        <v>1418</v>
      </c>
      <c r="F1691" t="s">
        <v>8933</v>
      </c>
      <c r="G1691" t="s">
        <v>8934</v>
      </c>
      <c r="H1691" t="s">
        <v>8935</v>
      </c>
      <c r="I1691" s="23">
        <v>34.88861</v>
      </c>
      <c r="J1691" s="23">
        <v>-95.405640000000005</v>
      </c>
      <c r="K1691">
        <v>213112</v>
      </c>
      <c r="L1691" t="s">
        <v>8936</v>
      </c>
      <c r="M1691" t="s">
        <v>102</v>
      </c>
      <c r="N1691" s="49">
        <v>72625.254000000001</v>
      </c>
      <c r="O1691" s="49">
        <v>84967.471999999994</v>
      </c>
      <c r="P1691" s="49">
        <v>97177.665999999997</v>
      </c>
      <c r="Q1691" s="49">
        <v>113544.052</v>
      </c>
      <c r="R1691" s="49">
        <v>90362.104000000007</v>
      </c>
      <c r="S1691" s="49">
        <v>93411.865999999995</v>
      </c>
      <c r="T1691" s="49">
        <v>97993.974000000002</v>
      </c>
      <c r="U1691" s="49">
        <v>95380.076000000001</v>
      </c>
      <c r="V1691" s="49">
        <v>71290.135999999999</v>
      </c>
    </row>
    <row r="1692" spans="1:22" x14ac:dyDescent="0.3">
      <c r="A1692">
        <v>1001408</v>
      </c>
      <c r="B1692" t="s">
        <v>8937</v>
      </c>
      <c r="C1692" t="s">
        <v>8938</v>
      </c>
      <c r="D1692" t="s">
        <v>825</v>
      </c>
      <c r="E1692" t="s">
        <v>303</v>
      </c>
      <c r="F1692" t="s">
        <v>826</v>
      </c>
      <c r="G1692" t="s">
        <v>8939</v>
      </c>
      <c r="H1692" t="s">
        <v>828</v>
      </c>
      <c r="I1692" s="23">
        <v>29.718900000000001</v>
      </c>
      <c r="J1692" s="23">
        <v>-95.231899999999996</v>
      </c>
      <c r="K1692">
        <v>221112</v>
      </c>
      <c r="L1692" t="s">
        <v>335</v>
      </c>
      <c r="M1692" t="s">
        <v>336</v>
      </c>
      <c r="N1692" s="49">
        <v>1803643.57</v>
      </c>
      <c r="O1692" s="49">
        <v>1935264.5319999999</v>
      </c>
      <c r="P1692" s="49">
        <v>1945034.28</v>
      </c>
      <c r="Q1692" s="49">
        <v>1914208.3219999999</v>
      </c>
      <c r="R1692" s="49">
        <v>2036897.3940000001</v>
      </c>
      <c r="S1692" s="49">
        <v>1539250.2320000001</v>
      </c>
      <c r="T1692" s="49">
        <v>1208067.6440000001</v>
      </c>
      <c r="U1692" s="49">
        <v>1181804</v>
      </c>
      <c r="V1692" s="49">
        <v>1296289.6640000001</v>
      </c>
    </row>
    <row r="1693" spans="1:22" x14ac:dyDescent="0.3">
      <c r="A1693">
        <v>1007323</v>
      </c>
      <c r="B1693" t="s">
        <v>8940</v>
      </c>
      <c r="C1693" t="s">
        <v>8941</v>
      </c>
      <c r="D1693" t="s">
        <v>5420</v>
      </c>
      <c r="E1693" t="s">
        <v>303</v>
      </c>
      <c r="F1693" t="s">
        <v>8918</v>
      </c>
      <c r="G1693" t="s">
        <v>8942</v>
      </c>
      <c r="H1693" t="s">
        <v>828</v>
      </c>
      <c r="I1693" s="23">
        <v>29.835599999999999</v>
      </c>
      <c r="J1693" s="23">
        <v>-95.124200000000002</v>
      </c>
      <c r="K1693">
        <v>221112</v>
      </c>
      <c r="L1693" t="s">
        <v>30</v>
      </c>
      <c r="M1693" t="s">
        <v>336</v>
      </c>
      <c r="N1693" s="49">
        <v>3065006.392</v>
      </c>
      <c r="O1693" s="49">
        <v>2923609.4160000002</v>
      </c>
      <c r="P1693" s="49">
        <v>2875406.1439999999</v>
      </c>
      <c r="Q1693" s="49">
        <v>3130817.9479999999</v>
      </c>
      <c r="R1693" s="49">
        <v>3051131.5920000002</v>
      </c>
      <c r="S1693" s="49">
        <v>3180907.2119999998</v>
      </c>
      <c r="T1693" s="49">
        <v>3244642.2280000001</v>
      </c>
      <c r="U1693" s="49">
        <v>2903148.24</v>
      </c>
      <c r="V1693" s="49">
        <v>3070082.372</v>
      </c>
    </row>
    <row r="1694" spans="1:22" x14ac:dyDescent="0.3">
      <c r="A1694">
        <v>1005778</v>
      </c>
      <c r="B1694" t="s">
        <v>8943</v>
      </c>
      <c r="C1694" t="s">
        <v>8944</v>
      </c>
      <c r="D1694" t="s">
        <v>2211</v>
      </c>
      <c r="E1694" t="s">
        <v>542</v>
      </c>
      <c r="F1694" t="s">
        <v>2212</v>
      </c>
      <c r="G1694" t="s">
        <v>8945</v>
      </c>
      <c r="H1694" t="s">
        <v>8946</v>
      </c>
      <c r="I1694" s="23">
        <v>37.695300000000003</v>
      </c>
      <c r="J1694" s="23">
        <v>-95.458600000000004</v>
      </c>
      <c r="K1694">
        <v>221112</v>
      </c>
      <c r="L1694" t="s">
        <v>335</v>
      </c>
      <c r="M1694" t="s">
        <v>336</v>
      </c>
      <c r="N1694" s="49">
        <v>122463.344</v>
      </c>
      <c r="O1694" s="49">
        <v>67558.748000000007</v>
      </c>
      <c r="P1694" s="49">
        <v>19475.727999999999</v>
      </c>
      <c r="Q1694" s="49">
        <v>35642.968000000001</v>
      </c>
      <c r="R1694" s="49">
        <v>11646.656000000001</v>
      </c>
      <c r="S1694" s="49">
        <v>2289.7919999999999</v>
      </c>
      <c r="T1694" s="49">
        <v>1315.296</v>
      </c>
      <c r="U1694" s="49">
        <v>5994.9219999999996</v>
      </c>
      <c r="V1694" s="49">
        <v>10518.512000000001</v>
      </c>
    </row>
    <row r="1695" spans="1:22" x14ac:dyDescent="0.3">
      <c r="A1695">
        <v>1010488</v>
      </c>
      <c r="B1695" t="s">
        <v>8947</v>
      </c>
      <c r="C1695" t="s">
        <v>8948</v>
      </c>
      <c r="D1695" t="s">
        <v>8528</v>
      </c>
      <c r="E1695" t="s">
        <v>339</v>
      </c>
      <c r="F1695" t="s">
        <v>8949</v>
      </c>
      <c r="G1695" t="s">
        <v>8950</v>
      </c>
      <c r="H1695" t="s">
        <v>2171</v>
      </c>
      <c r="I1695" s="23">
        <v>32.630257</v>
      </c>
      <c r="J1695" s="23">
        <v>-103.87354499999999</v>
      </c>
      <c r="K1695">
        <v>211130</v>
      </c>
      <c r="L1695" t="s">
        <v>368</v>
      </c>
      <c r="M1695" t="s">
        <v>102</v>
      </c>
      <c r="N1695" s="49">
        <v>33543.292000000001</v>
      </c>
      <c r="O1695" s="49">
        <v>34964.885999999999</v>
      </c>
      <c r="P1695" s="49">
        <v>35217.086000000003</v>
      </c>
      <c r="Q1695" s="49">
        <v>34523.438000000002</v>
      </c>
      <c r="R1695" s="49">
        <v>45752.243999999999</v>
      </c>
    </row>
    <row r="1696" spans="1:22" x14ac:dyDescent="0.3">
      <c r="A1696">
        <v>1008146</v>
      </c>
      <c r="B1696" t="s">
        <v>8951</v>
      </c>
      <c r="C1696" t="s">
        <v>8952</v>
      </c>
      <c r="D1696" t="s">
        <v>8953</v>
      </c>
      <c r="E1696" t="s">
        <v>2780</v>
      </c>
      <c r="F1696" t="s">
        <v>8954</v>
      </c>
      <c r="G1696" t="s">
        <v>8955</v>
      </c>
      <c r="H1696" t="s">
        <v>8956</v>
      </c>
      <c r="I1696" s="23">
        <v>41.819927999999997</v>
      </c>
      <c r="J1696" s="23">
        <v>-72.156801000000002</v>
      </c>
      <c r="K1696">
        <v>486210</v>
      </c>
      <c r="L1696" t="s">
        <v>1275</v>
      </c>
      <c r="M1696" t="s">
        <v>102</v>
      </c>
      <c r="N1696" s="49">
        <v>49411.072</v>
      </c>
      <c r="O1696" s="49">
        <v>39415.258000000002</v>
      </c>
      <c r="P1696" s="49">
        <v>36488.218000000001</v>
      </c>
      <c r="Q1696" s="49">
        <v>25204.662</v>
      </c>
      <c r="R1696" s="49">
        <v>31943.036</v>
      </c>
      <c r="S1696" s="49">
        <v>29640.44</v>
      </c>
    </row>
    <row r="1697" spans="1:22" x14ac:dyDescent="0.3">
      <c r="A1697">
        <v>1013272</v>
      </c>
      <c r="B1697" t="s">
        <v>8957</v>
      </c>
      <c r="C1697" t="s">
        <v>8958</v>
      </c>
      <c r="D1697" t="s">
        <v>4383</v>
      </c>
      <c r="E1697" t="s">
        <v>640</v>
      </c>
      <c r="F1697" t="s">
        <v>4384</v>
      </c>
      <c r="H1697" t="s">
        <v>4380</v>
      </c>
      <c r="I1697" s="23">
        <v>47.929721999999998</v>
      </c>
      <c r="J1697" s="23">
        <v>-103.87361</v>
      </c>
      <c r="K1697">
        <v>486210</v>
      </c>
      <c r="L1697" t="s">
        <v>1275</v>
      </c>
      <c r="M1697" t="s">
        <v>102</v>
      </c>
      <c r="N1697" s="49">
        <v>31337.144</v>
      </c>
      <c r="O1697" s="49">
        <v>28696.498</v>
      </c>
    </row>
    <row r="1698" spans="1:22" x14ac:dyDescent="0.3">
      <c r="A1698">
        <v>1011999</v>
      </c>
      <c r="B1698" t="s">
        <v>8959</v>
      </c>
      <c r="C1698" t="s">
        <v>8960</v>
      </c>
      <c r="D1698" t="s">
        <v>8961</v>
      </c>
      <c r="E1698" t="s">
        <v>1418</v>
      </c>
      <c r="F1698" t="s">
        <v>7644</v>
      </c>
      <c r="G1698" t="s">
        <v>8962</v>
      </c>
      <c r="H1698" t="s">
        <v>5077</v>
      </c>
      <c r="I1698" s="23">
        <v>36.811070000000001</v>
      </c>
      <c r="J1698" s="23">
        <v>-97.125810000000001</v>
      </c>
      <c r="K1698">
        <v>221112</v>
      </c>
      <c r="L1698" t="s">
        <v>30</v>
      </c>
      <c r="M1698" t="s">
        <v>336</v>
      </c>
      <c r="N1698" s="49">
        <v>74512.563999999998</v>
      </c>
      <c r="O1698" s="49">
        <v>99460.331999999995</v>
      </c>
      <c r="P1698" s="49">
        <v>33813.523999999998</v>
      </c>
      <c r="Q1698" s="49">
        <v>27397.547999999999</v>
      </c>
      <c r="R1698" s="49">
        <v>23747.912</v>
      </c>
    </row>
    <row r="1699" spans="1:22" x14ac:dyDescent="0.3">
      <c r="A1699">
        <v>1001499</v>
      </c>
      <c r="B1699" t="s">
        <v>8963</v>
      </c>
      <c r="C1699" t="s">
        <v>8964</v>
      </c>
      <c r="D1699" t="s">
        <v>5952</v>
      </c>
      <c r="E1699" t="s">
        <v>468</v>
      </c>
      <c r="F1699" t="s">
        <v>5953</v>
      </c>
      <c r="G1699" t="s">
        <v>8965</v>
      </c>
      <c r="H1699" t="s">
        <v>3655</v>
      </c>
      <c r="I1699" s="23">
        <v>28.049099999999999</v>
      </c>
      <c r="J1699" s="23">
        <v>-81.9238</v>
      </c>
      <c r="K1699">
        <v>221112</v>
      </c>
      <c r="L1699" t="s">
        <v>335</v>
      </c>
      <c r="M1699" t="s">
        <v>336</v>
      </c>
      <c r="N1699" s="49">
        <v>89718.567999999999</v>
      </c>
      <c r="O1699" s="49">
        <v>49742.815999999999</v>
      </c>
      <c r="P1699" s="49">
        <v>68355.096000000005</v>
      </c>
      <c r="Q1699" s="49">
        <v>50624.411999999997</v>
      </c>
      <c r="R1699" s="49">
        <v>42765.392</v>
      </c>
      <c r="S1699" s="49">
        <v>2315.2919999999999</v>
      </c>
      <c r="T1699" s="49">
        <v>1013.496</v>
      </c>
      <c r="U1699" s="49">
        <v>22496.416000000001</v>
      </c>
      <c r="V1699" s="49">
        <v>28851.544000000002</v>
      </c>
    </row>
    <row r="1700" spans="1:22" x14ac:dyDescent="0.3">
      <c r="A1700">
        <v>1001418</v>
      </c>
      <c r="B1700" t="s">
        <v>8966</v>
      </c>
      <c r="C1700" t="s">
        <v>8967</v>
      </c>
      <c r="D1700" t="s">
        <v>8968</v>
      </c>
      <c r="E1700" t="s">
        <v>386</v>
      </c>
      <c r="F1700" t="s">
        <v>8969</v>
      </c>
      <c r="G1700" t="s">
        <v>8970</v>
      </c>
      <c r="H1700" t="s">
        <v>1159</v>
      </c>
      <c r="I1700" s="23">
        <v>31.485800000000001</v>
      </c>
      <c r="J1700" s="23">
        <v>-87.910600000000002</v>
      </c>
      <c r="K1700">
        <v>221121</v>
      </c>
      <c r="L1700" t="s">
        <v>30</v>
      </c>
      <c r="M1700" t="s">
        <v>336</v>
      </c>
      <c r="N1700" s="49">
        <v>981066.64399999997</v>
      </c>
      <c r="O1700" s="49">
        <v>1339453.868</v>
      </c>
      <c r="P1700" s="49">
        <v>1583887.682</v>
      </c>
      <c r="Q1700" s="49">
        <v>1772465.8</v>
      </c>
      <c r="R1700" s="49">
        <v>1861725.3060000001</v>
      </c>
      <c r="S1700" s="49">
        <v>2164536.0320000001</v>
      </c>
      <c r="T1700" s="49">
        <v>1974519.432</v>
      </c>
      <c r="U1700" s="49">
        <v>2121598.952</v>
      </c>
      <c r="V1700" s="49">
        <v>3463235.8739999998</v>
      </c>
    </row>
    <row r="1701" spans="1:22" x14ac:dyDescent="0.3">
      <c r="A1701">
        <v>1002359</v>
      </c>
      <c r="B1701" t="s">
        <v>8971</v>
      </c>
      <c r="C1701" t="s">
        <v>8972</v>
      </c>
      <c r="D1701" t="s">
        <v>8973</v>
      </c>
      <c r="E1701" t="s">
        <v>1248</v>
      </c>
      <c r="F1701" t="s">
        <v>8974</v>
      </c>
      <c r="G1701" t="s">
        <v>8975</v>
      </c>
      <c r="H1701" t="s">
        <v>2970</v>
      </c>
      <c r="I1701" s="23">
        <v>38.310783999999998</v>
      </c>
      <c r="J1701" s="23">
        <v>-81.618161000000001</v>
      </c>
      <c r="K1701">
        <v>562212</v>
      </c>
      <c r="L1701" t="s">
        <v>355</v>
      </c>
      <c r="M1701" t="s">
        <v>307</v>
      </c>
      <c r="N1701" s="49">
        <v>71144.148000000001</v>
      </c>
      <c r="O1701" s="49">
        <v>46091.898000000001</v>
      </c>
      <c r="P1701" s="49">
        <v>46027.148000000001</v>
      </c>
      <c r="Q1701" s="49">
        <v>83427.399999999994</v>
      </c>
      <c r="R1701" s="49">
        <v>58071.4</v>
      </c>
      <c r="S1701" s="49">
        <v>57333.9</v>
      </c>
      <c r="T1701" s="49">
        <v>47027.57</v>
      </c>
      <c r="U1701" s="49">
        <v>96166.231199999995</v>
      </c>
      <c r="V1701" s="49">
        <v>110376.128</v>
      </c>
    </row>
    <row r="1702" spans="1:22" x14ac:dyDescent="0.3">
      <c r="A1702">
        <v>1011757</v>
      </c>
      <c r="B1702" t="s">
        <v>8976</v>
      </c>
      <c r="C1702" t="s">
        <v>8977</v>
      </c>
      <c r="D1702" t="s">
        <v>8978</v>
      </c>
      <c r="E1702" t="s">
        <v>422</v>
      </c>
      <c r="F1702" t="s">
        <v>8979</v>
      </c>
      <c r="G1702" t="s">
        <v>8980</v>
      </c>
      <c r="H1702" t="s">
        <v>8981</v>
      </c>
      <c r="I1702" s="23">
        <v>35.446263999999999</v>
      </c>
      <c r="J1702" s="23">
        <v>-91.973652000000001</v>
      </c>
      <c r="K1702">
        <v>213112</v>
      </c>
      <c r="L1702" t="s">
        <v>28</v>
      </c>
      <c r="M1702" t="s">
        <v>102</v>
      </c>
      <c r="R1702" s="49">
        <v>41729.591999999997</v>
      </c>
      <c r="S1702" s="49">
        <v>35605.116000000002</v>
      </c>
    </row>
    <row r="1703" spans="1:22" x14ac:dyDescent="0.3">
      <c r="A1703">
        <v>1011737</v>
      </c>
      <c r="B1703" t="s">
        <v>8982</v>
      </c>
      <c r="C1703" t="s">
        <v>8983</v>
      </c>
      <c r="D1703" t="s">
        <v>8978</v>
      </c>
      <c r="E1703" t="s">
        <v>422</v>
      </c>
      <c r="F1703" t="s">
        <v>8979</v>
      </c>
      <c r="G1703" t="s">
        <v>8984</v>
      </c>
      <c r="H1703" t="s">
        <v>8981</v>
      </c>
      <c r="I1703" s="23">
        <v>35.430694000000003</v>
      </c>
      <c r="J1703" s="23">
        <v>-92.025210000000001</v>
      </c>
      <c r="K1703">
        <v>213112</v>
      </c>
      <c r="L1703" t="s">
        <v>28</v>
      </c>
      <c r="M1703" t="s">
        <v>102</v>
      </c>
      <c r="R1703" s="49">
        <v>37672.207999999999</v>
      </c>
      <c r="S1703" s="49">
        <v>34416.92</v>
      </c>
    </row>
    <row r="1704" spans="1:22" x14ac:dyDescent="0.3">
      <c r="A1704">
        <v>1003099</v>
      </c>
      <c r="B1704" t="s">
        <v>8985</v>
      </c>
      <c r="C1704" t="s">
        <v>8986</v>
      </c>
      <c r="D1704" t="s">
        <v>8987</v>
      </c>
      <c r="E1704" t="s">
        <v>441</v>
      </c>
      <c r="F1704" t="s">
        <v>8988</v>
      </c>
      <c r="G1704" t="s">
        <v>8989</v>
      </c>
      <c r="H1704" t="s">
        <v>8990</v>
      </c>
      <c r="I1704" s="23">
        <v>35.345247000000001</v>
      </c>
      <c r="J1704" s="23">
        <v>-80.682062000000002</v>
      </c>
      <c r="K1704">
        <v>562212</v>
      </c>
      <c r="L1704" t="s">
        <v>51</v>
      </c>
      <c r="M1704" t="s">
        <v>307</v>
      </c>
      <c r="N1704" s="49">
        <v>171309.5</v>
      </c>
      <c r="O1704" s="49">
        <v>151951.5</v>
      </c>
      <c r="P1704" s="49">
        <v>196161.75</v>
      </c>
      <c r="Q1704" s="49">
        <v>200397.75</v>
      </c>
      <c r="R1704" s="49">
        <v>167877.5</v>
      </c>
      <c r="S1704" s="49">
        <v>184842.75</v>
      </c>
      <c r="T1704" s="49">
        <v>227100</v>
      </c>
      <c r="U1704" s="49">
        <v>224240</v>
      </c>
      <c r="V1704" s="49">
        <v>287730</v>
      </c>
    </row>
    <row r="1705" spans="1:22" x14ac:dyDescent="0.3">
      <c r="A1705">
        <v>1002509</v>
      </c>
      <c r="B1705" t="s">
        <v>8991</v>
      </c>
      <c r="C1705" t="s">
        <v>8992</v>
      </c>
      <c r="D1705" t="s">
        <v>3725</v>
      </c>
      <c r="E1705" t="s">
        <v>303</v>
      </c>
      <c r="F1705" t="s">
        <v>8993</v>
      </c>
      <c r="G1705" t="s">
        <v>8994</v>
      </c>
      <c r="H1705" t="s">
        <v>8995</v>
      </c>
      <c r="I1705" s="23">
        <v>31.745833000000001</v>
      </c>
      <c r="J1705" s="23">
        <v>-102.546661</v>
      </c>
      <c r="K1705">
        <v>562212</v>
      </c>
      <c r="L1705" t="s">
        <v>355</v>
      </c>
      <c r="M1705" t="s">
        <v>307</v>
      </c>
      <c r="N1705" s="49">
        <v>123050</v>
      </c>
      <c r="O1705" s="49">
        <v>118149.25</v>
      </c>
      <c r="P1705" s="49">
        <v>112803.5</v>
      </c>
      <c r="Q1705" s="49">
        <v>108682</v>
      </c>
      <c r="R1705" s="49">
        <v>123823.75</v>
      </c>
      <c r="S1705" s="49">
        <v>117699</v>
      </c>
      <c r="T1705" s="49">
        <v>110637.5</v>
      </c>
      <c r="U1705" s="49">
        <v>105875.59387500001</v>
      </c>
      <c r="V1705" s="49">
        <v>105730.52897499999</v>
      </c>
    </row>
    <row r="1706" spans="1:22" x14ac:dyDescent="0.3">
      <c r="A1706">
        <v>1007015</v>
      </c>
      <c r="B1706" t="s">
        <v>8996</v>
      </c>
      <c r="C1706" t="s">
        <v>8997</v>
      </c>
      <c r="D1706" t="s">
        <v>7151</v>
      </c>
      <c r="E1706" t="s">
        <v>323</v>
      </c>
      <c r="F1706" t="s">
        <v>6037</v>
      </c>
      <c r="G1706" t="s">
        <v>8998</v>
      </c>
      <c r="H1706" t="s">
        <v>1427</v>
      </c>
      <c r="I1706" s="23">
        <v>36.687930000000001</v>
      </c>
      <c r="J1706" s="23">
        <v>-119.94582</v>
      </c>
      <c r="K1706">
        <v>562212</v>
      </c>
      <c r="L1706" t="s">
        <v>51</v>
      </c>
      <c r="M1706" t="s">
        <v>307</v>
      </c>
      <c r="R1706" s="49">
        <v>3328.25</v>
      </c>
      <c r="S1706" s="49">
        <v>5905.75</v>
      </c>
      <c r="T1706" s="49">
        <v>2927.5</v>
      </c>
      <c r="U1706" s="49">
        <v>4615</v>
      </c>
      <c r="V1706" s="49">
        <v>14187.5</v>
      </c>
    </row>
    <row r="1707" spans="1:22" x14ac:dyDescent="0.3">
      <c r="A1707">
        <v>1001178</v>
      </c>
      <c r="B1707" t="s">
        <v>8999</v>
      </c>
      <c r="C1707" t="s">
        <v>9000</v>
      </c>
      <c r="D1707" t="s">
        <v>3954</v>
      </c>
      <c r="E1707" t="s">
        <v>690</v>
      </c>
      <c r="F1707" t="s">
        <v>9001</v>
      </c>
      <c r="G1707" t="s">
        <v>9002</v>
      </c>
      <c r="H1707" t="s">
        <v>9003</v>
      </c>
      <c r="I1707" s="23">
        <v>33.406999999999996</v>
      </c>
      <c r="J1707" s="23">
        <v>-85.038700000000006</v>
      </c>
      <c r="K1707">
        <v>221112</v>
      </c>
      <c r="L1707" t="s">
        <v>30</v>
      </c>
      <c r="M1707" t="s">
        <v>336</v>
      </c>
      <c r="N1707" s="49">
        <v>1260715.328</v>
      </c>
      <c r="O1707" s="49">
        <v>1028462.2879999999</v>
      </c>
      <c r="P1707" s="49">
        <v>1291467.1640000001</v>
      </c>
      <c r="Q1707" s="49">
        <v>1156759.8119999999</v>
      </c>
      <c r="R1707" s="49">
        <v>1095846.44</v>
      </c>
      <c r="S1707" s="49">
        <v>1174305.548</v>
      </c>
      <c r="T1707" s="49">
        <v>1060099.872</v>
      </c>
      <c r="U1707" s="49">
        <v>971896.94799999997</v>
      </c>
      <c r="V1707" s="49">
        <v>736597.62</v>
      </c>
    </row>
    <row r="1708" spans="1:22" x14ac:dyDescent="0.3">
      <c r="A1708">
        <v>1005488</v>
      </c>
      <c r="B1708" t="s">
        <v>9004</v>
      </c>
      <c r="C1708" t="s">
        <v>9005</v>
      </c>
      <c r="D1708" t="s">
        <v>8712</v>
      </c>
      <c r="E1708" t="s">
        <v>331</v>
      </c>
      <c r="F1708" t="s">
        <v>9006</v>
      </c>
      <c r="G1708" t="s">
        <v>9007</v>
      </c>
      <c r="H1708" t="s">
        <v>9008</v>
      </c>
      <c r="I1708" s="23">
        <v>42.202637000000003</v>
      </c>
      <c r="J1708" s="23">
        <v>-79.312516000000002</v>
      </c>
      <c r="K1708">
        <v>562212</v>
      </c>
      <c r="L1708" t="s">
        <v>355</v>
      </c>
      <c r="M1708" t="s">
        <v>307</v>
      </c>
      <c r="N1708" s="49">
        <v>44277.074000000001</v>
      </c>
      <c r="O1708" s="49">
        <v>38953.485999999997</v>
      </c>
      <c r="P1708" s="49">
        <v>45011.1</v>
      </c>
      <c r="Q1708" s="49">
        <v>42647.953999999998</v>
      </c>
      <c r="R1708" s="49">
        <v>41429.398000000001</v>
      </c>
      <c r="S1708" s="49">
        <v>65598.368000000002</v>
      </c>
      <c r="T1708" s="49">
        <v>52377.118000000002</v>
      </c>
      <c r="U1708" s="49">
        <v>45045.417999999998</v>
      </c>
      <c r="V1708" s="49">
        <v>49966.913999999997</v>
      </c>
    </row>
    <row r="1709" spans="1:22" x14ac:dyDescent="0.3">
      <c r="A1709">
        <v>1000144</v>
      </c>
      <c r="B1709" t="s">
        <v>9009</v>
      </c>
      <c r="C1709" t="s">
        <v>9010</v>
      </c>
      <c r="D1709" t="s">
        <v>9011</v>
      </c>
      <c r="E1709" t="s">
        <v>946</v>
      </c>
      <c r="F1709" t="s">
        <v>9012</v>
      </c>
      <c r="G1709" t="s">
        <v>9013</v>
      </c>
      <c r="H1709" t="s">
        <v>5005</v>
      </c>
      <c r="I1709" s="23">
        <v>46.622599999999998</v>
      </c>
      <c r="J1709" s="23">
        <v>-122.9145</v>
      </c>
      <c r="K1709">
        <v>221112</v>
      </c>
      <c r="L1709" t="s">
        <v>335</v>
      </c>
      <c r="M1709" t="s">
        <v>336</v>
      </c>
      <c r="N1709" s="49">
        <v>979556.72</v>
      </c>
      <c r="O1709" s="49">
        <v>694176.12800000003</v>
      </c>
      <c r="P1709" s="49">
        <v>727164.35600000003</v>
      </c>
      <c r="Q1709" s="49">
        <v>591615.30799999996</v>
      </c>
      <c r="R1709" s="49">
        <v>445152.2</v>
      </c>
      <c r="S1709" s="49">
        <v>1062012.3640000001</v>
      </c>
      <c r="T1709" s="49">
        <v>678982.13600000006</v>
      </c>
      <c r="U1709" s="49">
        <v>371645.97200000001</v>
      </c>
      <c r="V1709" s="49">
        <v>280951.908</v>
      </c>
    </row>
    <row r="1710" spans="1:22" x14ac:dyDescent="0.3">
      <c r="A1710">
        <v>1006314</v>
      </c>
      <c r="B1710" t="s">
        <v>9014</v>
      </c>
      <c r="C1710" t="s">
        <v>9015</v>
      </c>
      <c r="D1710" t="s">
        <v>9016</v>
      </c>
      <c r="E1710" t="s">
        <v>303</v>
      </c>
      <c r="F1710" t="s">
        <v>9017</v>
      </c>
      <c r="G1710" t="s">
        <v>9018</v>
      </c>
      <c r="H1710" t="s">
        <v>9019</v>
      </c>
      <c r="I1710" s="23">
        <v>27.875556</v>
      </c>
      <c r="J1710" s="23">
        <v>-97.244721999999996</v>
      </c>
      <c r="K1710">
        <v>325120</v>
      </c>
      <c r="L1710" t="s">
        <v>403</v>
      </c>
      <c r="M1710" t="s">
        <v>404</v>
      </c>
      <c r="N1710" s="49">
        <v>28121.581999999999</v>
      </c>
      <c r="O1710" s="49">
        <v>24417.394</v>
      </c>
      <c r="P1710" s="49">
        <v>24335.863000000001</v>
      </c>
      <c r="Q1710" s="49">
        <v>25358.045600000001</v>
      </c>
      <c r="R1710" s="49">
        <v>18722.042000000001</v>
      </c>
      <c r="S1710" s="49">
        <v>13622.1</v>
      </c>
      <c r="T1710" s="49">
        <v>38926.764000000003</v>
      </c>
      <c r="U1710" s="49">
        <v>41496.706200000001</v>
      </c>
      <c r="V1710" s="49">
        <v>30535.276000000002</v>
      </c>
    </row>
    <row r="1711" spans="1:22" x14ac:dyDescent="0.3">
      <c r="A1711">
        <v>1007916</v>
      </c>
      <c r="B1711" t="s">
        <v>9020</v>
      </c>
      <c r="C1711" t="s">
        <v>9021</v>
      </c>
      <c r="D1711" t="s">
        <v>9022</v>
      </c>
      <c r="E1711" t="s">
        <v>1248</v>
      </c>
      <c r="F1711" t="s">
        <v>9023</v>
      </c>
      <c r="G1711" t="s">
        <v>9024</v>
      </c>
      <c r="H1711" t="s">
        <v>4910</v>
      </c>
      <c r="I1711" s="23">
        <v>38.243099999999998</v>
      </c>
      <c r="J1711" s="23">
        <v>-81.555999999999997</v>
      </c>
      <c r="K1711">
        <v>325199</v>
      </c>
      <c r="L1711" t="s">
        <v>649</v>
      </c>
      <c r="M1711" t="s">
        <v>931</v>
      </c>
      <c r="N1711" s="49">
        <v>106638.558</v>
      </c>
      <c r="O1711" s="49">
        <v>111267.89200000001</v>
      </c>
      <c r="P1711" s="49">
        <v>110483.694</v>
      </c>
      <c r="Q1711" s="49">
        <v>119921.86</v>
      </c>
      <c r="R1711" s="49">
        <v>126608.09</v>
      </c>
      <c r="S1711" s="49">
        <v>138868.29399999999</v>
      </c>
      <c r="T1711" s="49">
        <v>138993.5</v>
      </c>
      <c r="U1711" s="49">
        <v>150391.41</v>
      </c>
      <c r="V1711" s="49">
        <v>158365.024</v>
      </c>
    </row>
    <row r="1712" spans="1:22" x14ac:dyDescent="0.3">
      <c r="A1712">
        <v>1002616</v>
      </c>
      <c r="B1712" t="s">
        <v>9025</v>
      </c>
      <c r="C1712" t="s">
        <v>9026</v>
      </c>
      <c r="D1712" t="s">
        <v>9027</v>
      </c>
      <c r="E1712" t="s">
        <v>3890</v>
      </c>
      <c r="F1712" t="s">
        <v>9028</v>
      </c>
      <c r="G1712" t="s">
        <v>9029</v>
      </c>
      <c r="H1712" t="s">
        <v>9030</v>
      </c>
      <c r="I1712" s="23">
        <v>39.754364000000002</v>
      </c>
      <c r="J1712" s="23">
        <v>-75.492304000000004</v>
      </c>
      <c r="K1712">
        <v>325131</v>
      </c>
      <c r="L1712" t="s">
        <v>6808</v>
      </c>
      <c r="M1712" t="s">
        <v>530</v>
      </c>
      <c r="R1712" s="49">
        <v>85168.368000000002</v>
      </c>
      <c r="S1712" s="49">
        <v>119185.764</v>
      </c>
      <c r="T1712" s="49">
        <v>102910.33</v>
      </c>
      <c r="U1712" s="49">
        <v>104080.012</v>
      </c>
      <c r="V1712" s="49">
        <v>115967.40399999999</v>
      </c>
    </row>
    <row r="1713" spans="1:22" x14ac:dyDescent="0.3">
      <c r="A1713">
        <v>1000086</v>
      </c>
      <c r="B1713" t="s">
        <v>9031</v>
      </c>
      <c r="C1713" t="s">
        <v>9032</v>
      </c>
      <c r="D1713" t="s">
        <v>9033</v>
      </c>
      <c r="E1713" t="s">
        <v>676</v>
      </c>
      <c r="F1713" t="s">
        <v>9034</v>
      </c>
      <c r="G1713" t="s">
        <v>9035</v>
      </c>
      <c r="H1713" t="s">
        <v>9036</v>
      </c>
      <c r="I1713" s="23">
        <v>36.041899999999998</v>
      </c>
      <c r="J1713" s="23">
        <v>-87.975300000000004</v>
      </c>
      <c r="K1713">
        <v>325130</v>
      </c>
      <c r="L1713" t="s">
        <v>6808</v>
      </c>
      <c r="M1713" t="s">
        <v>530</v>
      </c>
      <c r="N1713" s="49">
        <v>283748.18199999997</v>
      </c>
      <c r="O1713" s="49">
        <v>362909.84</v>
      </c>
      <c r="P1713" s="49">
        <v>427299.424</v>
      </c>
      <c r="Q1713" s="49">
        <v>405364.02799999999</v>
      </c>
      <c r="R1713" s="49">
        <v>382193.24800000002</v>
      </c>
      <c r="S1713" s="49">
        <v>380310.24400000001</v>
      </c>
      <c r="T1713" s="49">
        <v>387099.99200000003</v>
      </c>
      <c r="U1713" s="49">
        <v>344530.44799999997</v>
      </c>
      <c r="V1713" s="49">
        <v>412787.848</v>
      </c>
    </row>
    <row r="1714" spans="1:22" x14ac:dyDescent="0.3">
      <c r="A1714">
        <v>1009487</v>
      </c>
      <c r="B1714" t="s">
        <v>9037</v>
      </c>
      <c r="C1714" t="s">
        <v>9038</v>
      </c>
      <c r="D1714" t="s">
        <v>2895</v>
      </c>
      <c r="E1714" t="s">
        <v>663</v>
      </c>
      <c r="F1714" t="s">
        <v>2896</v>
      </c>
      <c r="G1714" t="s">
        <v>9039</v>
      </c>
      <c r="H1714" t="s">
        <v>2898</v>
      </c>
      <c r="I1714" s="23">
        <v>41.681417000000003</v>
      </c>
      <c r="J1714" s="23">
        <v>-83.457722000000004</v>
      </c>
      <c r="K1714">
        <v>325180</v>
      </c>
      <c r="L1714" t="s">
        <v>28</v>
      </c>
      <c r="M1714" t="s">
        <v>530</v>
      </c>
      <c r="N1714" s="49">
        <v>33208.224000000002</v>
      </c>
      <c r="O1714" s="49">
        <v>30661.184000000001</v>
      </c>
      <c r="P1714" s="49">
        <v>27498.396000000001</v>
      </c>
      <c r="Q1714" s="49">
        <v>29206.639999999999</v>
      </c>
      <c r="R1714" s="49">
        <v>31439.031999999999</v>
      </c>
      <c r="S1714" s="49">
        <v>32248.027999999998</v>
      </c>
      <c r="T1714" s="49">
        <v>33016.400000000001</v>
      </c>
      <c r="U1714" s="49">
        <v>33841</v>
      </c>
      <c r="V1714" s="49">
        <v>34760</v>
      </c>
    </row>
    <row r="1715" spans="1:22" x14ac:dyDescent="0.3">
      <c r="A1715">
        <v>1004571</v>
      </c>
      <c r="B1715" t="s">
        <v>9040</v>
      </c>
      <c r="C1715" t="s">
        <v>9041</v>
      </c>
      <c r="D1715" t="s">
        <v>9042</v>
      </c>
      <c r="E1715" t="s">
        <v>386</v>
      </c>
      <c r="F1715" t="s">
        <v>9043</v>
      </c>
      <c r="G1715" t="s">
        <v>9044</v>
      </c>
      <c r="H1715" t="s">
        <v>1865</v>
      </c>
      <c r="I1715" s="23">
        <v>33.222752</v>
      </c>
      <c r="J1715" s="23">
        <v>-86.806501999999995</v>
      </c>
      <c r="K1715">
        <v>327410</v>
      </c>
      <c r="L1715" t="s">
        <v>1404</v>
      </c>
      <c r="M1715" t="s">
        <v>376</v>
      </c>
      <c r="N1715" s="49">
        <v>485406.22399999999</v>
      </c>
      <c r="O1715" s="49">
        <v>498684.016</v>
      </c>
      <c r="P1715" s="49">
        <v>455458.25400000002</v>
      </c>
      <c r="Q1715" s="49">
        <v>458492.01799999998</v>
      </c>
      <c r="R1715" s="49">
        <v>414682.31199999998</v>
      </c>
      <c r="S1715" s="49">
        <v>420680.06400000001</v>
      </c>
      <c r="T1715" s="49">
        <v>393691.87400000001</v>
      </c>
      <c r="U1715" s="49">
        <v>388763.77399999998</v>
      </c>
      <c r="V1715" s="49">
        <v>367819.23599999998</v>
      </c>
    </row>
    <row r="1716" spans="1:22" x14ac:dyDescent="0.3">
      <c r="A1716">
        <v>1008455</v>
      </c>
      <c r="B1716" t="s">
        <v>9045</v>
      </c>
      <c r="C1716" t="s">
        <v>9046</v>
      </c>
      <c r="D1716" t="s">
        <v>9047</v>
      </c>
      <c r="E1716" t="s">
        <v>583</v>
      </c>
      <c r="F1716" t="s">
        <v>9048</v>
      </c>
      <c r="G1716" t="s">
        <v>9049</v>
      </c>
      <c r="H1716" t="s">
        <v>9050</v>
      </c>
      <c r="I1716" s="23">
        <v>31.027564999999999</v>
      </c>
      <c r="J1716" s="23">
        <v>-92.249239000000003</v>
      </c>
      <c r="K1716">
        <v>486210</v>
      </c>
      <c r="L1716" t="s">
        <v>1275</v>
      </c>
      <c r="M1716" t="s">
        <v>102</v>
      </c>
      <c r="N1716" s="49">
        <v>81837.67</v>
      </c>
      <c r="O1716" s="49">
        <v>71278.047999999995</v>
      </c>
    </row>
    <row r="1717" spans="1:22" x14ac:dyDescent="0.3">
      <c r="A1717">
        <v>1007207</v>
      </c>
      <c r="B1717" t="s">
        <v>9051</v>
      </c>
      <c r="C1717" t="s">
        <v>5717</v>
      </c>
      <c r="D1717" t="s">
        <v>3188</v>
      </c>
      <c r="E1717" t="s">
        <v>1487</v>
      </c>
      <c r="F1717" t="s">
        <v>9052</v>
      </c>
      <c r="G1717" t="s">
        <v>9053</v>
      </c>
      <c r="H1717" t="s">
        <v>5413</v>
      </c>
      <c r="I1717" s="23">
        <v>39.8078</v>
      </c>
      <c r="J1717" s="23">
        <v>-104.9648</v>
      </c>
      <c r="K1717">
        <v>221112</v>
      </c>
      <c r="L1717" t="s">
        <v>335</v>
      </c>
      <c r="M1717" t="s">
        <v>336</v>
      </c>
      <c r="N1717" s="49">
        <v>1760431.9720000001</v>
      </c>
      <c r="O1717" s="49">
        <v>1744826.9280000001</v>
      </c>
      <c r="P1717" s="49">
        <v>2551981.7960000001</v>
      </c>
      <c r="Q1717" s="49">
        <v>3244707.514</v>
      </c>
      <c r="R1717" s="49">
        <v>3058002.4380000001</v>
      </c>
      <c r="S1717" s="49">
        <v>3268697.1060000001</v>
      </c>
      <c r="T1717" s="49">
        <v>3035373.2540000002</v>
      </c>
      <c r="U1717" s="49">
        <v>3062108.9160000002</v>
      </c>
      <c r="V1717" s="49">
        <v>4408982.3640000001</v>
      </c>
    </row>
    <row r="1718" spans="1:22" x14ac:dyDescent="0.3">
      <c r="A1718">
        <v>1010990</v>
      </c>
      <c r="B1718" t="s">
        <v>9054</v>
      </c>
      <c r="C1718" t="s">
        <v>9055</v>
      </c>
      <c r="D1718" t="s">
        <v>3266</v>
      </c>
      <c r="E1718" t="s">
        <v>690</v>
      </c>
      <c r="F1718" t="s">
        <v>3505</v>
      </c>
      <c r="G1718" t="s">
        <v>9056</v>
      </c>
      <c r="H1718" t="s">
        <v>3507</v>
      </c>
      <c r="I1718" s="23">
        <v>32.802500000000002</v>
      </c>
      <c r="J1718" s="23">
        <v>-83.635800000000003</v>
      </c>
      <c r="K1718">
        <v>327120</v>
      </c>
      <c r="L1718" t="s">
        <v>28</v>
      </c>
      <c r="M1718" t="s">
        <v>376</v>
      </c>
      <c r="N1718" s="49">
        <v>34962.375999999997</v>
      </c>
      <c r="O1718" s="49">
        <v>34285.031999999999</v>
      </c>
      <c r="P1718" s="49">
        <v>33458.911999999997</v>
      </c>
      <c r="Q1718" s="49">
        <v>31003.056</v>
      </c>
      <c r="R1718" s="49">
        <v>31083.734</v>
      </c>
      <c r="S1718" s="49">
        <v>29353.833999999999</v>
      </c>
      <c r="T1718" s="49">
        <v>28426.382000000001</v>
      </c>
    </row>
    <row r="1719" spans="1:22" x14ac:dyDescent="0.3">
      <c r="A1719">
        <v>1012899</v>
      </c>
      <c r="B1719"/>
      <c r="C1719" t="s">
        <v>9057</v>
      </c>
      <c r="D1719" t="s">
        <v>9058</v>
      </c>
      <c r="E1719" t="s">
        <v>303</v>
      </c>
      <c r="F1719" t="s">
        <v>9059</v>
      </c>
      <c r="G1719" t="s">
        <v>9060</v>
      </c>
      <c r="I1719" s="23">
        <v>31.3458085</v>
      </c>
      <c r="J1719" s="23">
        <v>-103.8911999</v>
      </c>
      <c r="K1719">
        <v>211130</v>
      </c>
      <c r="L1719" t="s">
        <v>368</v>
      </c>
      <c r="M1719" t="s">
        <v>102</v>
      </c>
      <c r="O1719" s="49">
        <v>74820.501999999993</v>
      </c>
      <c r="P1719" s="49">
        <v>36579.964</v>
      </c>
    </row>
    <row r="1720" spans="1:22" x14ac:dyDescent="0.3">
      <c r="A1720">
        <v>1007184</v>
      </c>
      <c r="B1720" t="s">
        <v>9061</v>
      </c>
      <c r="C1720" t="s">
        <v>9062</v>
      </c>
      <c r="D1720" t="s">
        <v>5714</v>
      </c>
      <c r="E1720" t="s">
        <v>954</v>
      </c>
      <c r="F1720" t="s">
        <v>5715</v>
      </c>
      <c r="G1720" t="s">
        <v>9063</v>
      </c>
      <c r="H1720" t="s">
        <v>5717</v>
      </c>
      <c r="I1720" s="23">
        <v>35.072699999999998</v>
      </c>
      <c r="J1720" s="23">
        <v>-81.613</v>
      </c>
      <c r="K1720">
        <v>221112</v>
      </c>
      <c r="L1720" t="s">
        <v>30</v>
      </c>
      <c r="M1720" t="s">
        <v>336</v>
      </c>
      <c r="N1720" s="49">
        <v>248002.95499999999</v>
      </c>
      <c r="O1720" s="49">
        <v>245805.76500000001</v>
      </c>
      <c r="P1720" s="49">
        <v>303492.77600000001</v>
      </c>
      <c r="Q1720" s="49">
        <v>272172.86700000003</v>
      </c>
      <c r="R1720" s="49">
        <v>230513.22099999999</v>
      </c>
      <c r="S1720" s="49">
        <v>153062.13200000001</v>
      </c>
      <c r="T1720" s="49">
        <v>228400.40400000001</v>
      </c>
      <c r="U1720" s="49">
        <v>307970.50799999997</v>
      </c>
      <c r="V1720" s="49">
        <v>230867.144</v>
      </c>
    </row>
    <row r="1721" spans="1:22" x14ac:dyDescent="0.3">
      <c r="A1721">
        <v>1012033</v>
      </c>
      <c r="B1721" t="s">
        <v>9064</v>
      </c>
      <c r="C1721" t="s">
        <v>9065</v>
      </c>
      <c r="D1721" t="s">
        <v>9066</v>
      </c>
      <c r="E1721" t="s">
        <v>690</v>
      </c>
      <c r="F1721" t="s">
        <v>2974</v>
      </c>
      <c r="G1721" t="s">
        <v>9067</v>
      </c>
      <c r="H1721" t="s">
        <v>2976</v>
      </c>
      <c r="I1721" s="23">
        <v>34.281270999999997</v>
      </c>
      <c r="J1721" s="23">
        <v>-84.363131999999993</v>
      </c>
      <c r="K1721">
        <v>221210</v>
      </c>
      <c r="L1721" t="s">
        <v>9068</v>
      </c>
      <c r="M1721" t="s">
        <v>9069</v>
      </c>
      <c r="N1721" s="49">
        <v>12580.502</v>
      </c>
      <c r="O1721" s="49">
        <v>23287.511999999999</v>
      </c>
      <c r="P1721" s="49">
        <v>19623.975999999999</v>
      </c>
      <c r="Q1721" s="49">
        <v>17521.784</v>
      </c>
      <c r="R1721" s="49">
        <v>28516.241999999998</v>
      </c>
    </row>
    <row r="1722" spans="1:22" x14ac:dyDescent="0.3">
      <c r="A1722">
        <v>1002480</v>
      </c>
      <c r="B1722" t="s">
        <v>9070</v>
      </c>
      <c r="C1722" t="s">
        <v>9071</v>
      </c>
      <c r="D1722" t="s">
        <v>9072</v>
      </c>
      <c r="E1722" t="s">
        <v>663</v>
      </c>
      <c r="F1722" t="s">
        <v>9073</v>
      </c>
      <c r="G1722" t="s">
        <v>9074</v>
      </c>
      <c r="H1722" t="s">
        <v>2856</v>
      </c>
      <c r="I1722" s="23">
        <v>40.413065000000003</v>
      </c>
      <c r="J1722" s="23">
        <v>-83.724428000000003</v>
      </c>
      <c r="K1722">
        <v>562212</v>
      </c>
      <c r="L1722" t="s">
        <v>355</v>
      </c>
      <c r="M1722" t="s">
        <v>307</v>
      </c>
      <c r="N1722" s="49">
        <v>73209.600000000006</v>
      </c>
      <c r="O1722" s="49">
        <v>85683</v>
      </c>
      <c r="P1722" s="49">
        <v>78954.8</v>
      </c>
      <c r="Q1722" s="49">
        <v>68517.75</v>
      </c>
      <c r="R1722" s="49">
        <v>40971.449999999997</v>
      </c>
      <c r="S1722" s="49">
        <v>40494.400000000001</v>
      </c>
      <c r="T1722" s="49">
        <v>45666.400000000001</v>
      </c>
      <c r="U1722" s="49">
        <v>53607.7</v>
      </c>
      <c r="V1722" s="49">
        <v>59081.3</v>
      </c>
    </row>
    <row r="1723" spans="1:22" x14ac:dyDescent="0.3">
      <c r="A1723">
        <v>1002222</v>
      </c>
      <c r="B1723" t="s">
        <v>9075</v>
      </c>
      <c r="C1723" t="s">
        <v>9076</v>
      </c>
      <c r="D1723" t="s">
        <v>9077</v>
      </c>
      <c r="E1723" t="s">
        <v>422</v>
      </c>
      <c r="F1723" t="s">
        <v>9078</v>
      </c>
      <c r="G1723" t="s">
        <v>9079</v>
      </c>
      <c r="H1723" t="s">
        <v>3628</v>
      </c>
      <c r="I1723" s="23">
        <v>36.281343999999997</v>
      </c>
      <c r="J1723" s="23">
        <v>-91.632378000000003</v>
      </c>
      <c r="K1723">
        <v>562212</v>
      </c>
      <c r="L1723" t="s">
        <v>355</v>
      </c>
      <c r="M1723" t="s">
        <v>307</v>
      </c>
      <c r="N1723" s="49">
        <v>107645.3</v>
      </c>
      <c r="O1723" s="49">
        <v>100890.35</v>
      </c>
      <c r="P1723" s="49">
        <v>95316.85</v>
      </c>
      <c r="Q1723" s="49">
        <v>89871.85</v>
      </c>
      <c r="R1723" s="49">
        <v>84934.75</v>
      </c>
      <c r="S1723" s="49">
        <v>80038</v>
      </c>
      <c r="T1723" s="49">
        <v>76355.75</v>
      </c>
      <c r="U1723" s="49">
        <v>74169.75</v>
      </c>
      <c r="V1723" s="49">
        <v>72315.600000000006</v>
      </c>
    </row>
    <row r="1724" spans="1:22" x14ac:dyDescent="0.3">
      <c r="A1724">
        <v>1011648</v>
      </c>
      <c r="B1724" t="s">
        <v>9080</v>
      </c>
      <c r="C1724" t="s">
        <v>9081</v>
      </c>
      <c r="D1724" t="s">
        <v>9082</v>
      </c>
      <c r="E1724" t="s">
        <v>447</v>
      </c>
      <c r="F1724" t="s">
        <v>9083</v>
      </c>
      <c r="H1724" t="s">
        <v>912</v>
      </c>
      <c r="I1724" s="23">
        <v>41.526646999999997</v>
      </c>
      <c r="J1724" s="23">
        <v>-76.342254999999994</v>
      </c>
      <c r="K1724">
        <v>211111</v>
      </c>
      <c r="L1724" t="s">
        <v>28</v>
      </c>
      <c r="M1724" t="s">
        <v>102</v>
      </c>
      <c r="R1724" s="49">
        <v>30976.984</v>
      </c>
      <c r="S1724" s="49">
        <v>31885.88</v>
      </c>
    </row>
    <row r="1725" spans="1:22" x14ac:dyDescent="0.3">
      <c r="A1725">
        <v>1010170</v>
      </c>
      <c r="B1725" t="s">
        <v>9084</v>
      </c>
      <c r="C1725" t="s">
        <v>9085</v>
      </c>
      <c r="D1725" t="s">
        <v>9086</v>
      </c>
      <c r="E1725" t="s">
        <v>447</v>
      </c>
      <c r="F1725" t="s">
        <v>9087</v>
      </c>
      <c r="G1725" t="s">
        <v>9088</v>
      </c>
      <c r="H1725" t="s">
        <v>9089</v>
      </c>
      <c r="I1725" s="23">
        <v>41.746630000000003</v>
      </c>
      <c r="J1725" s="23">
        <v>-77.122399999999999</v>
      </c>
      <c r="K1725">
        <v>211111</v>
      </c>
      <c r="L1725" t="s">
        <v>28</v>
      </c>
      <c r="M1725" t="s">
        <v>102</v>
      </c>
      <c r="R1725" s="49">
        <v>11962.704</v>
      </c>
      <c r="S1725" s="49">
        <v>25463.004000000001</v>
      </c>
      <c r="T1725" s="49">
        <v>34281.72</v>
      </c>
      <c r="U1725" s="49">
        <v>27407</v>
      </c>
    </row>
    <row r="1726" spans="1:22" x14ac:dyDescent="0.3">
      <c r="A1726">
        <v>1010133</v>
      </c>
      <c r="B1726" t="s">
        <v>9090</v>
      </c>
      <c r="C1726" t="s">
        <v>9091</v>
      </c>
      <c r="D1726" t="s">
        <v>9092</v>
      </c>
      <c r="E1726" t="s">
        <v>447</v>
      </c>
      <c r="F1726" t="s">
        <v>9093</v>
      </c>
      <c r="G1726" t="s">
        <v>9094</v>
      </c>
      <c r="H1726" t="s">
        <v>9095</v>
      </c>
      <c r="I1726" s="23">
        <v>40.737912000000001</v>
      </c>
      <c r="J1726" s="23">
        <v>-78.797083000000001</v>
      </c>
      <c r="K1726">
        <v>212112</v>
      </c>
      <c r="L1726" t="s">
        <v>90</v>
      </c>
      <c r="M1726" t="s">
        <v>315</v>
      </c>
      <c r="R1726" s="49">
        <v>9102.5</v>
      </c>
      <c r="S1726" s="49">
        <v>16770</v>
      </c>
      <c r="T1726" s="49">
        <v>19002.5</v>
      </c>
      <c r="U1726" s="49">
        <v>35365</v>
      </c>
      <c r="V1726" s="49">
        <v>50882.5</v>
      </c>
    </row>
    <row r="1727" spans="1:22" x14ac:dyDescent="0.3">
      <c r="A1727">
        <v>1000965</v>
      </c>
      <c r="B1727" t="s">
        <v>9096</v>
      </c>
      <c r="C1727" t="s">
        <v>9097</v>
      </c>
      <c r="D1727" t="s">
        <v>9098</v>
      </c>
      <c r="E1727" t="s">
        <v>793</v>
      </c>
      <c r="F1727" t="s">
        <v>9099</v>
      </c>
      <c r="G1727" t="s">
        <v>9100</v>
      </c>
      <c r="H1727" t="s">
        <v>9101</v>
      </c>
      <c r="I1727" s="23">
        <v>36.771099999999997</v>
      </c>
      <c r="J1727" s="23">
        <v>-76.301900000000003</v>
      </c>
      <c r="K1727">
        <v>221112</v>
      </c>
      <c r="L1727" t="s">
        <v>28</v>
      </c>
      <c r="M1727" t="s">
        <v>336</v>
      </c>
      <c r="P1727" s="49">
        <v>128.30000000000001</v>
      </c>
      <c r="Q1727" s="49">
        <v>210.7</v>
      </c>
      <c r="R1727" s="49">
        <v>512.44200000000001</v>
      </c>
      <c r="S1727" s="49">
        <v>1435410.96</v>
      </c>
      <c r="T1727" s="49">
        <v>1569921.736</v>
      </c>
      <c r="U1727" s="49">
        <v>1408282.7679999999</v>
      </c>
      <c r="V1727" s="49">
        <v>2739207.3820000002</v>
      </c>
    </row>
    <row r="1728" spans="1:22" x14ac:dyDescent="0.3">
      <c r="A1728">
        <v>1008526</v>
      </c>
      <c r="B1728" t="s">
        <v>9102</v>
      </c>
      <c r="C1728" t="s">
        <v>9103</v>
      </c>
      <c r="D1728" t="s">
        <v>9104</v>
      </c>
      <c r="E1728" t="s">
        <v>1418</v>
      </c>
      <c r="F1728" t="s">
        <v>9105</v>
      </c>
      <c r="G1728" t="s">
        <v>9106</v>
      </c>
      <c r="H1728" t="s">
        <v>9107</v>
      </c>
      <c r="I1728" s="23">
        <v>35.533760000000001</v>
      </c>
      <c r="J1728" s="23">
        <v>-97.529759999999996</v>
      </c>
      <c r="K1728">
        <v>211120</v>
      </c>
      <c r="L1728" t="s">
        <v>9108</v>
      </c>
      <c r="M1728" t="s">
        <v>102</v>
      </c>
      <c r="N1728" s="49">
        <v>52643.4</v>
      </c>
    </row>
    <row r="1729" spans="1:22" x14ac:dyDescent="0.3">
      <c r="A1729">
        <v>1000964</v>
      </c>
      <c r="B1729" t="s">
        <v>9109</v>
      </c>
      <c r="C1729" t="s">
        <v>9110</v>
      </c>
      <c r="D1729" t="s">
        <v>792</v>
      </c>
      <c r="E1729" t="s">
        <v>793</v>
      </c>
      <c r="F1729" t="s">
        <v>9111</v>
      </c>
      <c r="G1729" t="s">
        <v>9112</v>
      </c>
      <c r="H1729" t="s">
        <v>9113</v>
      </c>
      <c r="I1729" s="23">
        <v>37.382199999999997</v>
      </c>
      <c r="J1729" s="23">
        <v>-77.383300000000006</v>
      </c>
      <c r="K1729">
        <v>221112</v>
      </c>
      <c r="L1729" t="s">
        <v>335</v>
      </c>
      <c r="M1729" t="s">
        <v>336</v>
      </c>
      <c r="N1729" s="49">
        <v>1985810.922</v>
      </c>
      <c r="O1729" s="49">
        <v>3150885.48</v>
      </c>
      <c r="P1729" s="49">
        <v>4554678.5920000002</v>
      </c>
      <c r="Q1729" s="49">
        <v>7073882.6859999998</v>
      </c>
      <c r="R1729" s="49">
        <v>7566271.2300000004</v>
      </c>
      <c r="S1729" s="49">
        <v>7215448.5140000004</v>
      </c>
      <c r="T1729" s="49">
        <v>6993706.9199999999</v>
      </c>
      <c r="U1729" s="49">
        <v>4562372.9380000001</v>
      </c>
      <c r="V1729" s="49">
        <v>6136220.6979999999</v>
      </c>
    </row>
    <row r="1730" spans="1:22" x14ac:dyDescent="0.3">
      <c r="A1730">
        <v>1001198</v>
      </c>
      <c r="B1730" t="s">
        <v>9114</v>
      </c>
      <c r="C1730" t="s">
        <v>9115</v>
      </c>
      <c r="D1730" t="s">
        <v>9116</v>
      </c>
      <c r="E1730" t="s">
        <v>447</v>
      </c>
      <c r="F1730" t="s">
        <v>9117</v>
      </c>
      <c r="G1730" t="s">
        <v>9118</v>
      </c>
      <c r="H1730" t="s">
        <v>5783</v>
      </c>
      <c r="I1730" s="23">
        <v>40.5383</v>
      </c>
      <c r="J1730" s="23">
        <v>-79.790599999999998</v>
      </c>
      <c r="K1730">
        <v>221112</v>
      </c>
      <c r="L1730" t="s">
        <v>335</v>
      </c>
      <c r="M1730" t="s">
        <v>336</v>
      </c>
      <c r="N1730" s="49">
        <v>931915.02399999998</v>
      </c>
      <c r="O1730" s="49">
        <v>1299396.1059999999</v>
      </c>
      <c r="P1730" s="49">
        <v>1390876.1880000001</v>
      </c>
      <c r="Q1730" s="49">
        <v>2008396.034</v>
      </c>
      <c r="R1730" s="49">
        <v>2062288.6159999999</v>
      </c>
      <c r="S1730" s="49">
        <v>2869286.87</v>
      </c>
      <c r="T1730" s="49">
        <v>2761738.5159999998</v>
      </c>
      <c r="U1730" s="49">
        <v>2351721.628</v>
      </c>
      <c r="V1730" s="49">
        <v>2445661.0440000002</v>
      </c>
    </row>
    <row r="1731" spans="1:22" x14ac:dyDescent="0.3">
      <c r="A1731">
        <v>1000696</v>
      </c>
      <c r="B1731" t="s">
        <v>9119</v>
      </c>
      <c r="C1731" t="s">
        <v>9120</v>
      </c>
      <c r="D1731" t="s">
        <v>9121</v>
      </c>
      <c r="E1731" t="s">
        <v>1781</v>
      </c>
      <c r="F1731" t="s">
        <v>9122</v>
      </c>
      <c r="G1731" t="s">
        <v>9123</v>
      </c>
      <c r="H1731" t="s">
        <v>5417</v>
      </c>
      <c r="I1731" s="23">
        <v>30.34</v>
      </c>
      <c r="J1731" s="23">
        <v>-88.492000000000004</v>
      </c>
      <c r="K1731">
        <v>221112</v>
      </c>
      <c r="L1731" t="s">
        <v>335</v>
      </c>
      <c r="M1731" t="s">
        <v>336</v>
      </c>
      <c r="N1731" s="49">
        <v>822012.92200000002</v>
      </c>
      <c r="O1731" s="49">
        <v>788200.91599999997</v>
      </c>
      <c r="P1731" s="49">
        <v>803938.10800000001</v>
      </c>
      <c r="Q1731" s="49">
        <v>816304.15</v>
      </c>
      <c r="R1731" s="49">
        <v>842990.65800000005</v>
      </c>
      <c r="S1731" s="49">
        <v>845587.68799999997</v>
      </c>
      <c r="T1731" s="49">
        <v>813960.55599999998</v>
      </c>
      <c r="U1731" s="49">
        <v>836416.42</v>
      </c>
      <c r="V1731" s="49">
        <v>861629.728</v>
      </c>
    </row>
    <row r="1732" spans="1:22" x14ac:dyDescent="0.3">
      <c r="A1732">
        <v>1007694</v>
      </c>
      <c r="B1732" t="s">
        <v>9124</v>
      </c>
      <c r="C1732" t="s">
        <v>9125</v>
      </c>
      <c r="D1732" t="s">
        <v>9126</v>
      </c>
      <c r="E1732" t="s">
        <v>583</v>
      </c>
      <c r="F1732" t="s">
        <v>9127</v>
      </c>
      <c r="G1732" t="s">
        <v>9128</v>
      </c>
      <c r="H1732" t="s">
        <v>4155</v>
      </c>
      <c r="I1732" s="23">
        <v>29.808250000000001</v>
      </c>
      <c r="J1732" s="23">
        <v>-90.01</v>
      </c>
      <c r="K1732">
        <v>325199</v>
      </c>
      <c r="L1732" t="s">
        <v>28</v>
      </c>
      <c r="M1732" t="s">
        <v>530</v>
      </c>
      <c r="N1732" s="49">
        <v>143223.76</v>
      </c>
      <c r="O1732" s="49">
        <v>137672.13200000001</v>
      </c>
      <c r="P1732" s="49">
        <v>140959.72</v>
      </c>
      <c r="Q1732" s="49">
        <v>140592.32000000001</v>
      </c>
      <c r="R1732" s="49">
        <v>137396.932</v>
      </c>
      <c r="S1732" s="49">
        <v>141456.21599999999</v>
      </c>
      <c r="T1732" s="49">
        <v>146642.948</v>
      </c>
      <c r="U1732" s="49">
        <v>134620.992</v>
      </c>
      <c r="V1732" s="49">
        <v>147252.49600000001</v>
      </c>
    </row>
    <row r="1733" spans="1:22" x14ac:dyDescent="0.3">
      <c r="A1733">
        <v>1003286</v>
      </c>
      <c r="B1733" t="s">
        <v>9129</v>
      </c>
      <c r="C1733" t="s">
        <v>9130</v>
      </c>
      <c r="D1733" t="s">
        <v>9131</v>
      </c>
      <c r="E1733" t="s">
        <v>1781</v>
      </c>
      <c r="F1733" t="s">
        <v>9132</v>
      </c>
      <c r="G1733" t="s">
        <v>9133</v>
      </c>
      <c r="H1733" t="s">
        <v>1310</v>
      </c>
      <c r="I1733" s="23">
        <v>30.343733</v>
      </c>
      <c r="J1733" s="23">
        <v>-88.493799999999993</v>
      </c>
      <c r="K1733">
        <v>324110</v>
      </c>
      <c r="L1733" t="s">
        <v>9134</v>
      </c>
      <c r="M1733" t="s">
        <v>9135</v>
      </c>
      <c r="N1733" s="49">
        <v>4854785.71</v>
      </c>
      <c r="O1733" s="49">
        <v>5082348.102</v>
      </c>
      <c r="P1733" s="49">
        <v>4956739.2180000003</v>
      </c>
      <c r="Q1733" s="49">
        <v>4747729.784</v>
      </c>
      <c r="R1733" s="49">
        <v>4913159.3779999996</v>
      </c>
      <c r="S1733" s="49">
        <v>3992894.66</v>
      </c>
      <c r="T1733" s="49">
        <v>3826765.926</v>
      </c>
      <c r="U1733" s="49">
        <v>3955346.78</v>
      </c>
      <c r="V1733" s="49">
        <v>3845953.5720000002</v>
      </c>
    </row>
    <row r="1734" spans="1:22" x14ac:dyDescent="0.3">
      <c r="A1734">
        <v>1003991</v>
      </c>
      <c r="B1734" t="s">
        <v>9136</v>
      </c>
      <c r="C1734" t="s">
        <v>9137</v>
      </c>
      <c r="D1734" t="s">
        <v>2609</v>
      </c>
      <c r="E1734" t="s">
        <v>303</v>
      </c>
      <c r="F1734" t="s">
        <v>9138</v>
      </c>
      <c r="G1734" t="s">
        <v>9139</v>
      </c>
      <c r="H1734" t="s">
        <v>483</v>
      </c>
      <c r="I1734" s="23">
        <v>29.826000000000001</v>
      </c>
      <c r="J1734" s="23">
        <v>-94.921916999999993</v>
      </c>
      <c r="K1734">
        <v>325110</v>
      </c>
      <c r="L1734" t="s">
        <v>2196</v>
      </c>
      <c r="M1734" t="s">
        <v>530</v>
      </c>
      <c r="N1734" s="49">
        <v>2111666.2000000002</v>
      </c>
      <c r="O1734" s="49">
        <v>2523219.986</v>
      </c>
      <c r="P1734" s="49">
        <v>1068521.504</v>
      </c>
      <c r="Q1734" s="49">
        <v>1866324.814</v>
      </c>
      <c r="R1734" s="49">
        <v>1058293.422</v>
      </c>
      <c r="S1734" s="49">
        <v>1030422.662</v>
      </c>
      <c r="T1734" s="49">
        <v>951174.39</v>
      </c>
      <c r="U1734" s="49">
        <v>955503.31</v>
      </c>
      <c r="V1734" s="49">
        <v>932049.17</v>
      </c>
    </row>
    <row r="1735" spans="1:22" x14ac:dyDescent="0.3">
      <c r="A1735">
        <v>1012900</v>
      </c>
      <c r="B1735"/>
      <c r="C1735" t="s">
        <v>9140</v>
      </c>
      <c r="D1735" t="s">
        <v>9141</v>
      </c>
      <c r="E1735" t="s">
        <v>303</v>
      </c>
      <c r="F1735" t="s">
        <v>9142</v>
      </c>
      <c r="G1735" t="s">
        <v>9143</v>
      </c>
      <c r="I1735" s="23">
        <v>30.985585</v>
      </c>
      <c r="J1735" s="23">
        <v>-103.744702</v>
      </c>
      <c r="K1735">
        <v>211130</v>
      </c>
      <c r="L1735" t="s">
        <v>368</v>
      </c>
      <c r="M1735" t="s">
        <v>102</v>
      </c>
      <c r="O1735" s="49">
        <v>52582.697999999997</v>
      </c>
    </row>
    <row r="1736" spans="1:22" x14ac:dyDescent="0.3">
      <c r="A1736">
        <v>1005924</v>
      </c>
      <c r="B1736" t="s">
        <v>9144</v>
      </c>
      <c r="C1736" t="s">
        <v>9145</v>
      </c>
      <c r="D1736" t="s">
        <v>9146</v>
      </c>
      <c r="E1736" t="s">
        <v>461</v>
      </c>
      <c r="F1736" t="s">
        <v>9147</v>
      </c>
      <c r="G1736" t="s">
        <v>9148</v>
      </c>
      <c r="H1736" t="s">
        <v>6893</v>
      </c>
      <c r="I1736" s="23">
        <v>41.094900000000003</v>
      </c>
      <c r="J1736" s="23">
        <v>-104.908</v>
      </c>
      <c r="K1736">
        <v>325311</v>
      </c>
      <c r="L1736" t="s">
        <v>6685</v>
      </c>
      <c r="M1736" t="s">
        <v>804</v>
      </c>
      <c r="N1736" s="49">
        <v>434448.18199999997</v>
      </c>
      <c r="O1736" s="49">
        <v>406368.32400000002</v>
      </c>
      <c r="P1736" s="49">
        <v>398625.38199999998</v>
      </c>
      <c r="Q1736" s="49">
        <v>419844.41600000003</v>
      </c>
      <c r="R1736" s="49">
        <v>499921.48599999998</v>
      </c>
      <c r="S1736" s="49">
        <v>491489.57400000002</v>
      </c>
      <c r="T1736" s="49">
        <v>509911.65</v>
      </c>
      <c r="U1736" s="49">
        <v>469893.40600000002</v>
      </c>
      <c r="V1736" s="49">
        <v>386484.42</v>
      </c>
    </row>
    <row r="1737" spans="1:22" x14ac:dyDescent="0.3">
      <c r="A1737">
        <v>1012045</v>
      </c>
      <c r="B1737" t="s">
        <v>9149</v>
      </c>
      <c r="C1737" t="s">
        <v>9150</v>
      </c>
      <c r="D1737" t="s">
        <v>9146</v>
      </c>
      <c r="E1737" t="s">
        <v>461</v>
      </c>
      <c r="F1737" t="s">
        <v>6891</v>
      </c>
      <c r="G1737" t="s">
        <v>9151</v>
      </c>
      <c r="H1737" t="s">
        <v>6893</v>
      </c>
      <c r="I1737" s="23">
        <v>41.127029999999998</v>
      </c>
      <c r="J1737" s="23">
        <v>-104.72413</v>
      </c>
      <c r="K1737">
        <v>221112</v>
      </c>
      <c r="L1737" t="s">
        <v>335</v>
      </c>
      <c r="M1737" t="s">
        <v>336</v>
      </c>
      <c r="N1737" s="49">
        <v>137223.74</v>
      </c>
      <c r="O1737" s="49">
        <v>82840.644</v>
      </c>
      <c r="P1737" s="49">
        <v>56463.14</v>
      </c>
      <c r="Q1737" s="49">
        <v>73234.179999999993</v>
      </c>
      <c r="R1737" s="49">
        <v>49796.815999999999</v>
      </c>
    </row>
    <row r="1738" spans="1:22" x14ac:dyDescent="0.3">
      <c r="A1738">
        <v>1009927</v>
      </c>
      <c r="B1738" t="s">
        <v>9152</v>
      </c>
      <c r="C1738" t="s">
        <v>9153</v>
      </c>
      <c r="D1738" t="s">
        <v>9154</v>
      </c>
      <c r="E1738" t="s">
        <v>351</v>
      </c>
      <c r="F1738" t="s">
        <v>9155</v>
      </c>
      <c r="G1738" t="s">
        <v>9156</v>
      </c>
      <c r="H1738" t="s">
        <v>4362</v>
      </c>
      <c r="I1738" s="23">
        <v>41.737009999999998</v>
      </c>
      <c r="J1738" s="23">
        <v>-87.989189999999994</v>
      </c>
      <c r="K1738">
        <v>331523</v>
      </c>
      <c r="L1738" t="s">
        <v>87</v>
      </c>
      <c r="M1738" t="s">
        <v>538</v>
      </c>
      <c r="N1738" s="49">
        <v>28452.12</v>
      </c>
      <c r="O1738" s="49">
        <v>30458.52</v>
      </c>
      <c r="P1738" s="49">
        <v>30011.64</v>
      </c>
      <c r="Q1738" s="49">
        <v>25925.88</v>
      </c>
      <c r="R1738" s="49">
        <v>24302.52</v>
      </c>
      <c r="S1738" s="49">
        <v>25305.72</v>
      </c>
      <c r="T1738" s="49">
        <v>24644.52</v>
      </c>
      <c r="U1738" s="49">
        <v>22535.52</v>
      </c>
      <c r="V1738" s="49">
        <v>13695.96</v>
      </c>
    </row>
    <row r="1739" spans="1:22" x14ac:dyDescent="0.3">
      <c r="A1739">
        <v>1007523</v>
      </c>
      <c r="B1739" t="s">
        <v>9157</v>
      </c>
      <c r="C1739" t="s">
        <v>9158</v>
      </c>
      <c r="D1739" t="s">
        <v>9159</v>
      </c>
      <c r="E1739" t="s">
        <v>922</v>
      </c>
      <c r="F1739" t="s">
        <v>8311</v>
      </c>
      <c r="G1739" t="s">
        <v>9160</v>
      </c>
      <c r="H1739" t="s">
        <v>9161</v>
      </c>
      <c r="I1739" s="23">
        <v>40.746088</v>
      </c>
      <c r="J1739" s="23">
        <v>-99.767869000000005</v>
      </c>
      <c r="K1739">
        <v>325193</v>
      </c>
      <c r="L1739" t="s">
        <v>28</v>
      </c>
      <c r="M1739" t="s">
        <v>315</v>
      </c>
      <c r="N1739" s="49">
        <v>75133.168000000005</v>
      </c>
      <c r="O1739" s="49">
        <v>72803.975999999995</v>
      </c>
      <c r="P1739" s="49">
        <v>58466.28</v>
      </c>
      <c r="Q1739" s="49">
        <v>50874.608</v>
      </c>
    </row>
    <row r="1740" spans="1:22" x14ac:dyDescent="0.3">
      <c r="A1740">
        <v>1002174</v>
      </c>
      <c r="B1740" t="s">
        <v>9162</v>
      </c>
      <c r="C1740" t="s">
        <v>9163</v>
      </c>
      <c r="D1740" t="s">
        <v>3129</v>
      </c>
      <c r="E1740" t="s">
        <v>2294</v>
      </c>
      <c r="F1740" t="s">
        <v>3130</v>
      </c>
      <c r="H1740" t="s">
        <v>9164</v>
      </c>
      <c r="I1740" s="23">
        <v>40.034399999999998</v>
      </c>
      <c r="J1740" s="23">
        <v>-109.4289</v>
      </c>
      <c r="K1740">
        <v>211130</v>
      </c>
      <c r="L1740" t="s">
        <v>368</v>
      </c>
      <c r="M1740" t="s">
        <v>102</v>
      </c>
      <c r="N1740" s="49">
        <v>20029.892</v>
      </c>
      <c r="O1740" s="49">
        <v>57564.21</v>
      </c>
      <c r="P1740" s="49">
        <v>73894.534</v>
      </c>
      <c r="Q1740" s="49">
        <v>94478.737999999998</v>
      </c>
      <c r="R1740" s="49">
        <v>70611.046000000002</v>
      </c>
      <c r="S1740" s="49">
        <v>69892.995999999999</v>
      </c>
      <c r="T1740" s="49">
        <v>104928.602</v>
      </c>
      <c r="U1740" s="49">
        <v>298275.44799999997</v>
      </c>
      <c r="V1740" s="49">
        <v>24060.225999999999</v>
      </c>
    </row>
    <row r="1741" spans="1:22" x14ac:dyDescent="0.3">
      <c r="A1741">
        <v>1012794</v>
      </c>
      <c r="B1741" t="s">
        <v>9165</v>
      </c>
      <c r="C1741" t="s">
        <v>9166</v>
      </c>
      <c r="D1741" t="s">
        <v>8659</v>
      </c>
      <c r="E1741" t="s">
        <v>1418</v>
      </c>
      <c r="F1741" t="s">
        <v>8660</v>
      </c>
      <c r="H1741" t="s">
        <v>9167</v>
      </c>
      <c r="I1741" s="23">
        <v>35.774900000000002</v>
      </c>
      <c r="J1741" s="23">
        <v>-97.741200000000006</v>
      </c>
      <c r="K1741">
        <v>211130</v>
      </c>
      <c r="L1741" t="s">
        <v>368</v>
      </c>
      <c r="M1741" t="s">
        <v>102</v>
      </c>
      <c r="N1741" s="49">
        <v>227955.82399999999</v>
      </c>
      <c r="O1741" s="49">
        <v>156657.82800000001</v>
      </c>
      <c r="P1741" s="49">
        <v>158931.31</v>
      </c>
      <c r="Q1741" s="49">
        <v>56608.911999999997</v>
      </c>
    </row>
    <row r="1742" spans="1:22" x14ac:dyDescent="0.3">
      <c r="A1742">
        <v>1000171</v>
      </c>
      <c r="B1742" t="s">
        <v>9168</v>
      </c>
      <c r="C1742" t="s">
        <v>9169</v>
      </c>
      <c r="D1742" t="s">
        <v>9170</v>
      </c>
      <c r="E1742" t="s">
        <v>1781</v>
      </c>
      <c r="F1742" t="s">
        <v>9171</v>
      </c>
      <c r="G1742" t="s">
        <v>9172</v>
      </c>
      <c r="H1742" t="s">
        <v>2424</v>
      </c>
      <c r="I1742" s="23">
        <v>33.2881</v>
      </c>
      <c r="J1742" s="23">
        <v>-89.420100000000005</v>
      </c>
      <c r="K1742">
        <v>221112</v>
      </c>
      <c r="L1742" t="s">
        <v>335</v>
      </c>
      <c r="M1742" t="s">
        <v>336</v>
      </c>
      <c r="N1742" s="49">
        <v>1725377.1040000001</v>
      </c>
      <c r="O1742" s="49">
        <v>1944047.8959999999</v>
      </c>
      <c r="P1742" s="49">
        <v>1537306.7520000001</v>
      </c>
      <c r="Q1742" s="49">
        <v>1265774.3600000001</v>
      </c>
      <c r="R1742" s="49">
        <v>1341714.2279999999</v>
      </c>
      <c r="S1742" s="49">
        <v>1106598.2479999999</v>
      </c>
      <c r="T1742" s="49">
        <v>552672.6</v>
      </c>
      <c r="U1742" s="49">
        <v>332306.36800000002</v>
      </c>
      <c r="V1742" s="49">
        <v>196266.82399999999</v>
      </c>
    </row>
    <row r="1743" spans="1:22" x14ac:dyDescent="0.3">
      <c r="A1743">
        <v>1001421</v>
      </c>
      <c r="B1743" t="s">
        <v>9173</v>
      </c>
      <c r="C1743" t="s">
        <v>9174</v>
      </c>
      <c r="D1743" t="s">
        <v>9175</v>
      </c>
      <c r="E1743" t="s">
        <v>1902</v>
      </c>
      <c r="F1743" t="s">
        <v>9176</v>
      </c>
      <c r="G1743" t="s">
        <v>9177</v>
      </c>
      <c r="H1743" t="s">
        <v>9178</v>
      </c>
      <c r="I1743" s="23">
        <v>34.939399999999999</v>
      </c>
      <c r="J1743" s="23">
        <v>-110.30329999999999</v>
      </c>
      <c r="K1743">
        <v>221112</v>
      </c>
      <c r="L1743" t="s">
        <v>30</v>
      </c>
      <c r="M1743" t="s">
        <v>336</v>
      </c>
      <c r="N1743" s="49">
        <v>3216689.6460000002</v>
      </c>
      <c r="O1743" s="49">
        <v>4084002.1179999998</v>
      </c>
      <c r="P1743" s="49">
        <v>4310239.45</v>
      </c>
      <c r="Q1743" s="49">
        <v>2755102.14</v>
      </c>
      <c r="R1743" s="49">
        <v>6245513.8020000001</v>
      </c>
      <c r="S1743" s="49">
        <v>7508366.0319999997</v>
      </c>
      <c r="T1743" s="49">
        <v>7539188.0319999997</v>
      </c>
      <c r="U1743" s="49">
        <v>7744786.4680000003</v>
      </c>
      <c r="V1743" s="49">
        <v>7869918.0499999998</v>
      </c>
    </row>
    <row r="1744" spans="1:22" x14ac:dyDescent="0.3">
      <c r="A1744">
        <v>1001142</v>
      </c>
      <c r="B1744" t="s">
        <v>9179</v>
      </c>
      <c r="C1744" t="s">
        <v>9180</v>
      </c>
      <c r="D1744" t="s">
        <v>6005</v>
      </c>
      <c r="E1744" t="s">
        <v>1418</v>
      </c>
      <c r="F1744" t="s">
        <v>9181</v>
      </c>
      <c r="G1744" t="s">
        <v>9182</v>
      </c>
      <c r="H1744" t="s">
        <v>9183</v>
      </c>
      <c r="I1744" s="23">
        <v>36.220599999999997</v>
      </c>
      <c r="J1744" s="23">
        <v>-95.275599999999997</v>
      </c>
      <c r="K1744">
        <v>221112</v>
      </c>
      <c r="L1744" t="s">
        <v>335</v>
      </c>
      <c r="M1744" t="s">
        <v>336</v>
      </c>
      <c r="N1744" s="49">
        <v>2600669.8119999999</v>
      </c>
      <c r="O1744" s="49">
        <v>2240986.2960000001</v>
      </c>
      <c r="P1744" s="49">
        <v>1101805.0160000001</v>
      </c>
      <c r="Q1744" s="49">
        <v>1710225.764</v>
      </c>
      <c r="R1744" s="49">
        <v>1463187.128</v>
      </c>
      <c r="S1744" s="49">
        <v>940786.91200000001</v>
      </c>
      <c r="T1744" s="49">
        <v>1044900.876</v>
      </c>
      <c r="U1744" s="49">
        <v>1296598.544</v>
      </c>
      <c r="V1744" s="49">
        <v>782963.89599999995</v>
      </c>
    </row>
    <row r="1745" spans="1:22" x14ac:dyDescent="0.3">
      <c r="A1745">
        <v>1010566</v>
      </c>
      <c r="B1745" t="s">
        <v>9184</v>
      </c>
      <c r="C1745" t="s">
        <v>9185</v>
      </c>
      <c r="D1745" t="s">
        <v>7892</v>
      </c>
      <c r="E1745" t="s">
        <v>447</v>
      </c>
      <c r="F1745" t="s">
        <v>7893</v>
      </c>
      <c r="G1745" t="s">
        <v>9186</v>
      </c>
      <c r="H1745" t="s">
        <v>5170</v>
      </c>
      <c r="I1745" s="23">
        <v>40.667009999999998</v>
      </c>
      <c r="J1745" s="23">
        <v>-75.233530000000002</v>
      </c>
      <c r="K1745">
        <v>221119</v>
      </c>
      <c r="L1745" t="s">
        <v>28</v>
      </c>
      <c r="M1745" t="s">
        <v>336</v>
      </c>
      <c r="R1745" s="49">
        <v>67.930000000000007</v>
      </c>
      <c r="S1745" s="49">
        <v>78.83</v>
      </c>
      <c r="T1745" s="49">
        <v>135.01400000000001</v>
      </c>
      <c r="U1745" s="49">
        <v>155.56800000000001</v>
      </c>
    </row>
    <row r="1746" spans="1:22" x14ac:dyDescent="0.3">
      <c r="A1746">
        <v>1001475</v>
      </c>
      <c r="B1746" t="s">
        <v>9187</v>
      </c>
      <c r="C1746" t="s">
        <v>9188</v>
      </c>
      <c r="D1746" t="s">
        <v>1067</v>
      </c>
      <c r="E1746" t="s">
        <v>3890</v>
      </c>
      <c r="F1746" t="s">
        <v>9189</v>
      </c>
      <c r="G1746" t="s">
        <v>9190</v>
      </c>
      <c r="H1746" t="s">
        <v>9191</v>
      </c>
      <c r="I1746" s="23">
        <v>39.730200000000004</v>
      </c>
      <c r="J1746" s="23">
        <v>-75.537099999999995</v>
      </c>
      <c r="K1746">
        <v>221112</v>
      </c>
      <c r="L1746" t="s">
        <v>335</v>
      </c>
      <c r="M1746" t="s">
        <v>336</v>
      </c>
      <c r="S1746" s="49">
        <v>3164.3980000000001</v>
      </c>
      <c r="T1746" s="49">
        <v>176.09800000000001</v>
      </c>
      <c r="U1746" s="49">
        <v>455.59399999999999</v>
      </c>
      <c r="V1746" s="49">
        <v>410.19400000000002</v>
      </c>
    </row>
    <row r="1747" spans="1:22" x14ac:dyDescent="0.3">
      <c r="A1747">
        <v>1000150</v>
      </c>
      <c r="B1747" t="s">
        <v>9192</v>
      </c>
      <c r="C1747" t="s">
        <v>9193</v>
      </c>
      <c r="D1747" t="s">
        <v>9194</v>
      </c>
      <c r="E1747" t="s">
        <v>1920</v>
      </c>
      <c r="F1747" t="s">
        <v>5310</v>
      </c>
      <c r="G1747" t="s">
        <v>9195</v>
      </c>
      <c r="H1747" t="s">
        <v>3171</v>
      </c>
      <c r="I1747" s="23">
        <v>36.385300000000001</v>
      </c>
      <c r="J1747" s="23">
        <v>-114.9228</v>
      </c>
      <c r="K1747">
        <v>221112</v>
      </c>
      <c r="L1747" t="s">
        <v>335</v>
      </c>
      <c r="M1747" t="s">
        <v>336</v>
      </c>
      <c r="N1747" s="49">
        <v>2669114.8560000001</v>
      </c>
      <c r="O1747" s="49">
        <v>2682213.06</v>
      </c>
      <c r="P1747" s="49">
        <v>2522935.4</v>
      </c>
      <c r="Q1747" s="49">
        <v>2523704.2480000001</v>
      </c>
      <c r="R1747" s="49">
        <v>2878594.28</v>
      </c>
      <c r="S1747" s="49">
        <v>2433691.3840000001</v>
      </c>
      <c r="T1747" s="49">
        <v>2596100.7280000001</v>
      </c>
      <c r="U1747" s="49">
        <v>2515099.08</v>
      </c>
      <c r="V1747" s="49">
        <v>2397261.0645300001</v>
      </c>
    </row>
    <row r="1748" spans="1:22" x14ac:dyDescent="0.3">
      <c r="A1748">
        <v>1000075</v>
      </c>
      <c r="B1748" t="s">
        <v>9196</v>
      </c>
      <c r="C1748" t="s">
        <v>9197</v>
      </c>
      <c r="D1748" t="s">
        <v>9198</v>
      </c>
      <c r="E1748" t="s">
        <v>323</v>
      </c>
      <c r="F1748" t="s">
        <v>9199</v>
      </c>
      <c r="G1748" t="s">
        <v>9200</v>
      </c>
      <c r="H1748" t="s">
        <v>3174</v>
      </c>
      <c r="I1748" s="23">
        <v>32.5914</v>
      </c>
      <c r="J1748" s="23">
        <v>-117.0586</v>
      </c>
      <c r="K1748">
        <v>221112</v>
      </c>
      <c r="L1748" t="s">
        <v>30</v>
      </c>
      <c r="M1748" t="s">
        <v>336</v>
      </c>
      <c r="R1748" s="49">
        <v>1389.396</v>
      </c>
      <c r="S1748" s="49">
        <v>1037.296</v>
      </c>
      <c r="T1748" s="49">
        <v>498.94799999999998</v>
      </c>
      <c r="U1748" s="49">
        <v>2828.9879999999998</v>
      </c>
      <c r="V1748" s="49">
        <v>1294.096</v>
      </c>
    </row>
    <row r="1749" spans="1:22" x14ac:dyDescent="0.3">
      <c r="A1749">
        <v>1003579</v>
      </c>
      <c r="B1749" t="s">
        <v>9201</v>
      </c>
      <c r="C1749" t="s">
        <v>9202</v>
      </c>
      <c r="D1749" t="s">
        <v>9203</v>
      </c>
      <c r="E1749" t="s">
        <v>386</v>
      </c>
      <c r="F1749" t="s">
        <v>9204</v>
      </c>
      <c r="G1749" t="s">
        <v>9205</v>
      </c>
      <c r="H1749" t="s">
        <v>1384</v>
      </c>
      <c r="I1749" s="23">
        <v>30.94717</v>
      </c>
      <c r="J1749" s="23">
        <v>-88.167429999999996</v>
      </c>
      <c r="K1749">
        <v>211111</v>
      </c>
      <c r="L1749" t="s">
        <v>326</v>
      </c>
      <c r="M1749" t="s">
        <v>327</v>
      </c>
      <c r="Q1749" s="49">
        <v>11364.87</v>
      </c>
      <c r="R1749" s="49">
        <v>36861.870000000003</v>
      </c>
      <c r="S1749" s="49">
        <v>39602.410000000003</v>
      </c>
      <c r="T1749" s="49">
        <v>41977.358</v>
      </c>
      <c r="U1749" s="49">
        <v>43453.453999999998</v>
      </c>
      <c r="V1749" s="49">
        <v>48011.142</v>
      </c>
    </row>
    <row r="1750" spans="1:22" x14ac:dyDescent="0.3">
      <c r="A1750">
        <v>1001572</v>
      </c>
      <c r="B1750" t="s">
        <v>9206</v>
      </c>
      <c r="C1750" t="s">
        <v>9207</v>
      </c>
      <c r="D1750" t="s">
        <v>2121</v>
      </c>
      <c r="E1750" t="s">
        <v>542</v>
      </c>
      <c r="F1750" t="s">
        <v>2122</v>
      </c>
      <c r="G1750" t="s">
        <v>9208</v>
      </c>
      <c r="H1750" t="s">
        <v>9209</v>
      </c>
      <c r="I1750" s="23">
        <v>37.161099999999998</v>
      </c>
      <c r="J1750" s="23">
        <v>-100.7619</v>
      </c>
      <c r="K1750">
        <v>221112</v>
      </c>
      <c r="L1750" t="s">
        <v>335</v>
      </c>
      <c r="M1750" t="s">
        <v>336</v>
      </c>
      <c r="N1750" s="49">
        <v>21438.52</v>
      </c>
      <c r="O1750" s="49">
        <v>23454.612000000001</v>
      </c>
      <c r="P1750" s="49">
        <v>22424.815999999999</v>
      </c>
      <c r="Q1750" s="49">
        <v>18933.080000000002</v>
      </c>
      <c r="R1750" s="49">
        <v>14148.495999999999</v>
      </c>
      <c r="S1750" s="49">
        <v>33272.675999999999</v>
      </c>
      <c r="T1750" s="49">
        <v>103116.31600000001</v>
      </c>
      <c r="U1750" s="49">
        <v>143859.32999999999</v>
      </c>
      <c r="V1750" s="49">
        <v>66035.456000000006</v>
      </c>
    </row>
    <row r="1751" spans="1:22" x14ac:dyDescent="0.3">
      <c r="A1751">
        <v>1005621</v>
      </c>
      <c r="B1751" t="s">
        <v>9210</v>
      </c>
      <c r="C1751" t="s">
        <v>9211</v>
      </c>
      <c r="D1751" t="s">
        <v>9212</v>
      </c>
      <c r="E1751" t="s">
        <v>461</v>
      </c>
      <c r="F1751" t="s">
        <v>9213</v>
      </c>
      <c r="G1751" t="s">
        <v>9214</v>
      </c>
      <c r="H1751" t="s">
        <v>5338</v>
      </c>
      <c r="I1751" s="23">
        <v>41.717246000000003</v>
      </c>
      <c r="J1751" s="23">
        <v>-109.69176299999999</v>
      </c>
      <c r="K1751">
        <v>212391</v>
      </c>
      <c r="L1751" t="s">
        <v>9215</v>
      </c>
      <c r="M1751" t="s">
        <v>376</v>
      </c>
      <c r="N1751" s="49">
        <v>796960</v>
      </c>
      <c r="O1751" s="49">
        <v>737659.06400000001</v>
      </c>
      <c r="P1751" s="49">
        <v>752176.71600000001</v>
      </c>
      <c r="Q1751" s="49">
        <v>767552.68400000001</v>
      </c>
      <c r="R1751" s="49">
        <v>741392.54</v>
      </c>
      <c r="S1751" s="49">
        <v>703401.32400000002</v>
      </c>
      <c r="T1751" s="49">
        <v>692629.24399999995</v>
      </c>
      <c r="U1751" s="49">
        <v>704992.13600000006</v>
      </c>
      <c r="V1751" s="49">
        <v>677711.804</v>
      </c>
    </row>
    <row r="1752" spans="1:22" x14ac:dyDescent="0.3">
      <c r="A1752">
        <v>1002441</v>
      </c>
      <c r="B1752" t="s">
        <v>9216</v>
      </c>
      <c r="C1752" t="s">
        <v>9217</v>
      </c>
      <c r="D1752" t="s">
        <v>9218</v>
      </c>
      <c r="E1752" t="s">
        <v>1388</v>
      </c>
      <c r="F1752" t="s">
        <v>9219</v>
      </c>
      <c r="G1752" t="s">
        <v>9220</v>
      </c>
      <c r="H1752" t="s">
        <v>536</v>
      </c>
      <c r="I1752" s="23">
        <v>43.851480000000002</v>
      </c>
      <c r="J1752" s="23">
        <v>-112.53666</v>
      </c>
      <c r="K1752">
        <v>562212</v>
      </c>
      <c r="L1752" t="s">
        <v>51</v>
      </c>
      <c r="M1752" t="s">
        <v>307</v>
      </c>
      <c r="S1752" s="49">
        <v>11923.25</v>
      </c>
      <c r="T1752" s="49">
        <v>11305.5</v>
      </c>
      <c r="U1752" s="49">
        <v>10863</v>
      </c>
      <c r="V1752" s="49">
        <v>0</v>
      </c>
    </row>
    <row r="1753" spans="1:22" x14ac:dyDescent="0.3">
      <c r="A1753">
        <v>1012963</v>
      </c>
      <c r="B1753" t="s">
        <v>9221</v>
      </c>
      <c r="C1753" t="s">
        <v>9222</v>
      </c>
      <c r="D1753" t="s">
        <v>9223</v>
      </c>
      <c r="E1753" t="s">
        <v>303</v>
      </c>
      <c r="F1753" t="s">
        <v>9224</v>
      </c>
      <c r="G1753" t="s">
        <v>9225</v>
      </c>
      <c r="H1753" t="s">
        <v>9226</v>
      </c>
      <c r="I1753" s="23">
        <v>32.376852999999997</v>
      </c>
      <c r="J1753" s="23">
        <v>-99.003373999999994</v>
      </c>
      <c r="K1753">
        <v>486210</v>
      </c>
      <c r="L1753" t="s">
        <v>1275</v>
      </c>
      <c r="M1753" t="s">
        <v>102</v>
      </c>
      <c r="N1753" s="49">
        <v>60828.953999999998</v>
      </c>
      <c r="O1753" s="49">
        <v>51959.472000000002</v>
      </c>
      <c r="P1753" s="49">
        <v>41929.392</v>
      </c>
    </row>
    <row r="1754" spans="1:22" x14ac:dyDescent="0.3">
      <c r="A1754">
        <v>1004976</v>
      </c>
      <c r="B1754" t="s">
        <v>9227</v>
      </c>
      <c r="C1754" t="s">
        <v>9228</v>
      </c>
      <c r="D1754" t="s">
        <v>9229</v>
      </c>
      <c r="E1754" t="s">
        <v>454</v>
      </c>
      <c r="F1754" t="s">
        <v>9230</v>
      </c>
      <c r="G1754" t="s">
        <v>9231</v>
      </c>
      <c r="H1754" t="s">
        <v>4462</v>
      </c>
      <c r="I1754" s="23">
        <v>42.914749</v>
      </c>
      <c r="J1754" s="23">
        <v>-83.722403999999997</v>
      </c>
      <c r="K1754">
        <v>562212</v>
      </c>
      <c r="L1754" t="s">
        <v>355</v>
      </c>
      <c r="M1754" t="s">
        <v>307</v>
      </c>
      <c r="N1754" s="49">
        <v>63917.05</v>
      </c>
      <c r="O1754" s="49">
        <v>59763.6</v>
      </c>
      <c r="P1754" s="49">
        <v>48550.1</v>
      </c>
      <c r="Q1754" s="49">
        <v>46906.45</v>
      </c>
      <c r="R1754" s="49">
        <v>52866.3</v>
      </c>
      <c r="S1754" s="49">
        <v>57947.65</v>
      </c>
      <c r="T1754" s="49">
        <v>63989.8</v>
      </c>
      <c r="U1754" s="49">
        <v>63749.5</v>
      </c>
      <c r="V1754" s="49">
        <v>126690.9</v>
      </c>
    </row>
    <row r="1755" spans="1:22" x14ac:dyDescent="0.3">
      <c r="A1755">
        <v>1003762</v>
      </c>
      <c r="B1755" t="s">
        <v>9232</v>
      </c>
      <c r="C1755" t="s">
        <v>9233</v>
      </c>
      <c r="D1755" t="s">
        <v>9234</v>
      </c>
      <c r="E1755" t="s">
        <v>435</v>
      </c>
      <c r="F1755" t="s">
        <v>9235</v>
      </c>
      <c r="G1755" t="s">
        <v>9236</v>
      </c>
      <c r="H1755" t="s">
        <v>9237</v>
      </c>
      <c r="I1755" s="23">
        <v>38.846170000000001</v>
      </c>
      <c r="J1755" s="23">
        <v>-91.949021000000002</v>
      </c>
      <c r="K1755">
        <v>221210</v>
      </c>
      <c r="L1755" t="s">
        <v>9238</v>
      </c>
      <c r="M1755" t="s">
        <v>9239</v>
      </c>
      <c r="N1755" s="49">
        <v>189.2</v>
      </c>
      <c r="O1755" s="49">
        <v>306.84800000000001</v>
      </c>
      <c r="P1755" s="49">
        <v>358.14800000000002</v>
      </c>
      <c r="Q1755" s="49">
        <v>295.048</v>
      </c>
      <c r="R1755" s="49">
        <v>48.4</v>
      </c>
      <c r="S1755" s="49">
        <v>280.74799999999999</v>
      </c>
      <c r="T1755" s="49">
        <v>1575.944</v>
      </c>
      <c r="U1755" s="49">
        <v>278.7</v>
      </c>
      <c r="V1755" s="49">
        <v>259.7</v>
      </c>
    </row>
    <row r="1756" spans="1:22" x14ac:dyDescent="0.3">
      <c r="A1756">
        <v>1000252</v>
      </c>
      <c r="B1756" t="s">
        <v>9240</v>
      </c>
      <c r="C1756" t="s">
        <v>9241</v>
      </c>
      <c r="D1756" t="s">
        <v>799</v>
      </c>
      <c r="E1756" t="s">
        <v>793</v>
      </c>
      <c r="F1756" t="s">
        <v>800</v>
      </c>
      <c r="G1756" t="s">
        <v>9242</v>
      </c>
      <c r="H1756" t="s">
        <v>9243</v>
      </c>
      <c r="I1756" s="23">
        <v>37.293900000000001</v>
      </c>
      <c r="J1756" s="23">
        <v>-77.2697</v>
      </c>
      <c r="K1756">
        <v>221112</v>
      </c>
      <c r="L1756" t="s">
        <v>28</v>
      </c>
      <c r="M1756" t="s">
        <v>336</v>
      </c>
      <c r="N1756" s="49">
        <v>165721.52600000001</v>
      </c>
      <c r="O1756" s="49">
        <v>469891.658</v>
      </c>
      <c r="P1756" s="49">
        <v>427096.45799999998</v>
      </c>
      <c r="Q1756" s="49">
        <v>410392.57400000002</v>
      </c>
      <c r="R1756" s="49">
        <v>434130.12599999999</v>
      </c>
      <c r="S1756" s="49">
        <v>527313.01599999995</v>
      </c>
      <c r="T1756" s="49">
        <v>438174.10600000003</v>
      </c>
      <c r="U1756" s="49">
        <v>423944.44199999998</v>
      </c>
      <c r="V1756" s="49">
        <v>621870.84199999995</v>
      </c>
    </row>
    <row r="1757" spans="1:22" x14ac:dyDescent="0.3">
      <c r="A1757">
        <v>1000493</v>
      </c>
      <c r="B1757" t="s">
        <v>9244</v>
      </c>
      <c r="C1757" t="s">
        <v>9245</v>
      </c>
      <c r="D1757" t="s">
        <v>1976</v>
      </c>
      <c r="E1757" t="s">
        <v>422</v>
      </c>
      <c r="F1757" t="s">
        <v>7941</v>
      </c>
      <c r="G1757" t="s">
        <v>9246</v>
      </c>
      <c r="H1757" t="s">
        <v>9247</v>
      </c>
      <c r="I1757" s="23">
        <v>35.848100000000002</v>
      </c>
      <c r="J1757" s="23">
        <v>-90.725700000000003</v>
      </c>
      <c r="K1757">
        <v>221112</v>
      </c>
      <c r="L1757" t="s">
        <v>335</v>
      </c>
      <c r="M1757" t="s">
        <v>336</v>
      </c>
      <c r="N1757" s="49">
        <v>16750.934000000001</v>
      </c>
      <c r="O1757" s="49">
        <v>28237.498</v>
      </c>
      <c r="P1757" s="49">
        <v>31469.828000000001</v>
      </c>
      <c r="Q1757" s="49">
        <v>41446.944000000003</v>
      </c>
      <c r="R1757" s="49">
        <v>45595.839999999997</v>
      </c>
      <c r="S1757" s="49">
        <v>15591.69</v>
      </c>
      <c r="T1757" s="49">
        <v>1727.992</v>
      </c>
      <c r="U1757" s="49">
        <v>108290.352</v>
      </c>
      <c r="V1757" s="49">
        <v>141234.33600000001</v>
      </c>
    </row>
    <row r="1758" spans="1:22" x14ac:dyDescent="0.3">
      <c r="A1758">
        <v>1002328</v>
      </c>
      <c r="B1758" t="s">
        <v>9248</v>
      </c>
      <c r="C1758" t="s">
        <v>9249</v>
      </c>
      <c r="D1758" t="s">
        <v>1139</v>
      </c>
      <c r="E1758" t="s">
        <v>663</v>
      </c>
      <c r="F1758" t="s">
        <v>9250</v>
      </c>
      <c r="G1758" t="s">
        <v>9251</v>
      </c>
      <c r="H1758" t="s">
        <v>1142</v>
      </c>
      <c r="I1758" s="23">
        <v>41.073540000000001</v>
      </c>
      <c r="J1758" s="23">
        <v>-81.531989999999993</v>
      </c>
      <c r="K1758">
        <v>221330</v>
      </c>
      <c r="L1758" t="s">
        <v>28</v>
      </c>
      <c r="M1758" t="s">
        <v>336</v>
      </c>
      <c r="N1758" s="49">
        <v>51051.408000000003</v>
      </c>
      <c r="O1758" s="49">
        <v>51629.356</v>
      </c>
      <c r="P1758" s="49">
        <v>49700.911999999997</v>
      </c>
      <c r="Q1758" s="49">
        <v>49125.516000000003</v>
      </c>
      <c r="R1758" s="49">
        <v>66438.868000000002</v>
      </c>
      <c r="S1758" s="49">
        <v>102307.364</v>
      </c>
      <c r="T1758" s="49">
        <v>107708.834</v>
      </c>
      <c r="U1758" s="49">
        <v>103481.754</v>
      </c>
      <c r="V1758" s="49">
        <v>96299.74</v>
      </c>
    </row>
    <row r="1759" spans="1:22" x14ac:dyDescent="0.3">
      <c r="A1759">
        <v>1007279</v>
      </c>
      <c r="B1759" t="s">
        <v>9252</v>
      </c>
      <c r="C1759" t="s">
        <v>9253</v>
      </c>
      <c r="D1759" t="s">
        <v>9254</v>
      </c>
      <c r="E1759" t="s">
        <v>1902</v>
      </c>
      <c r="F1759" t="s">
        <v>9255</v>
      </c>
      <c r="G1759" t="s">
        <v>9256</v>
      </c>
      <c r="H1759" t="s">
        <v>2113</v>
      </c>
      <c r="I1759" s="23">
        <v>33.248800000000003</v>
      </c>
      <c r="J1759" s="23">
        <v>-111.82648</v>
      </c>
      <c r="K1759">
        <v>562212</v>
      </c>
      <c r="L1759" t="s">
        <v>51</v>
      </c>
      <c r="M1759" t="s">
        <v>307</v>
      </c>
      <c r="S1759" s="49">
        <v>2110.75</v>
      </c>
      <c r="T1759" s="49">
        <v>1332.5</v>
      </c>
      <c r="U1759" s="49">
        <v>5112.5</v>
      </c>
      <c r="V1759" s="49">
        <v>1770</v>
      </c>
    </row>
    <row r="1760" spans="1:22" x14ac:dyDescent="0.3">
      <c r="A1760">
        <v>1004063</v>
      </c>
      <c r="B1760" t="s">
        <v>9257</v>
      </c>
      <c r="C1760" t="s">
        <v>9258</v>
      </c>
      <c r="D1760" t="s">
        <v>9259</v>
      </c>
      <c r="E1760" t="s">
        <v>793</v>
      </c>
      <c r="F1760" t="s">
        <v>9260</v>
      </c>
      <c r="G1760" t="s">
        <v>9261</v>
      </c>
      <c r="H1760" t="s">
        <v>9262</v>
      </c>
      <c r="I1760" s="23">
        <v>38.029600000000002</v>
      </c>
      <c r="J1760" s="23">
        <v>-78.477720000000005</v>
      </c>
      <c r="K1760">
        <v>221210</v>
      </c>
      <c r="L1760" t="s">
        <v>3629</v>
      </c>
      <c r="M1760" t="s">
        <v>327</v>
      </c>
      <c r="U1760" s="49">
        <v>39666.048000000003</v>
      </c>
      <c r="V1760" s="49">
        <v>36135.864000000001</v>
      </c>
    </row>
    <row r="1761" spans="1:22" x14ac:dyDescent="0.3">
      <c r="A1761">
        <v>1011669</v>
      </c>
      <c r="B1761" t="s">
        <v>9263</v>
      </c>
      <c r="C1761" t="s">
        <v>9264</v>
      </c>
      <c r="D1761" t="s">
        <v>9265</v>
      </c>
      <c r="E1761" t="s">
        <v>323</v>
      </c>
      <c r="F1761" t="s">
        <v>9266</v>
      </c>
      <c r="G1761" t="s">
        <v>9267</v>
      </c>
      <c r="H1761" t="s">
        <v>1427</v>
      </c>
      <c r="I1761" s="23">
        <v>36.939807999999999</v>
      </c>
      <c r="J1761" s="23">
        <v>-119.68879800000001</v>
      </c>
      <c r="K1761">
        <v>562212</v>
      </c>
      <c r="L1761" t="s">
        <v>51</v>
      </c>
      <c r="M1761" t="s">
        <v>307</v>
      </c>
      <c r="N1761" s="49">
        <v>17145.25</v>
      </c>
      <c r="O1761" s="49">
        <v>27764.75</v>
      </c>
      <c r="P1761" s="49">
        <v>33117.75</v>
      </c>
      <c r="Q1761" s="49">
        <v>28526.5</v>
      </c>
      <c r="R1761" s="49">
        <v>29110.5</v>
      </c>
      <c r="S1761" s="49">
        <v>32328.75</v>
      </c>
    </row>
    <row r="1762" spans="1:22" x14ac:dyDescent="0.3">
      <c r="A1762">
        <v>1001580</v>
      </c>
      <c r="B1762" t="s">
        <v>9268</v>
      </c>
      <c r="C1762" t="s">
        <v>9269</v>
      </c>
      <c r="D1762" t="s">
        <v>7405</v>
      </c>
      <c r="E1762" t="s">
        <v>542</v>
      </c>
      <c r="F1762" t="s">
        <v>7406</v>
      </c>
      <c r="G1762" t="s">
        <v>9270</v>
      </c>
      <c r="H1762" t="s">
        <v>7957</v>
      </c>
      <c r="I1762" s="23">
        <v>37.0456</v>
      </c>
      <c r="J1762" s="23">
        <v>-95.607600000000005</v>
      </c>
      <c r="K1762">
        <v>221112</v>
      </c>
      <c r="L1762" t="s">
        <v>335</v>
      </c>
      <c r="M1762" t="s">
        <v>336</v>
      </c>
      <c r="N1762" s="49">
        <v>25158.655999999999</v>
      </c>
      <c r="O1762" s="49">
        <v>12664.804</v>
      </c>
      <c r="P1762" s="49">
        <v>11170.907999999999</v>
      </c>
      <c r="Q1762" s="49">
        <v>28062.696</v>
      </c>
      <c r="R1762" s="49">
        <v>14173.048000000001</v>
      </c>
      <c r="S1762" s="49">
        <v>10155.712</v>
      </c>
      <c r="T1762" s="49">
        <v>20852.022000000001</v>
      </c>
      <c r="U1762" s="49">
        <v>33196.675999999999</v>
      </c>
      <c r="V1762" s="49">
        <v>1740.194</v>
      </c>
    </row>
    <row r="1763" spans="1:22" x14ac:dyDescent="0.3">
      <c r="A1763">
        <v>1010957</v>
      </c>
      <c r="B1763" t="s">
        <v>9271</v>
      </c>
      <c r="C1763" t="s">
        <v>9272</v>
      </c>
      <c r="D1763" t="s">
        <v>9273</v>
      </c>
      <c r="E1763" t="s">
        <v>386</v>
      </c>
      <c r="F1763" t="s">
        <v>9274</v>
      </c>
      <c r="G1763" t="s">
        <v>9275</v>
      </c>
      <c r="H1763" t="s">
        <v>3058</v>
      </c>
      <c r="I1763" s="23">
        <v>31.240369999999999</v>
      </c>
      <c r="J1763" s="23">
        <v>-85.356880000000004</v>
      </c>
      <c r="K1763">
        <v>562212</v>
      </c>
      <c r="L1763" t="s">
        <v>51</v>
      </c>
      <c r="M1763" t="s">
        <v>307</v>
      </c>
      <c r="N1763" s="49">
        <v>144842.75</v>
      </c>
      <c r="O1763" s="49">
        <v>153217.5</v>
      </c>
      <c r="P1763" s="49">
        <v>161295</v>
      </c>
      <c r="Q1763" s="49">
        <v>170489.25</v>
      </c>
      <c r="R1763" s="49">
        <v>180113</v>
      </c>
      <c r="S1763" s="49">
        <v>185215.5</v>
      </c>
      <c r="T1763" s="49">
        <v>185332.25</v>
      </c>
      <c r="U1763" s="49">
        <v>184728.25</v>
      </c>
      <c r="V1763" s="49">
        <v>183996.25</v>
      </c>
    </row>
    <row r="1764" spans="1:22" x14ac:dyDescent="0.3">
      <c r="A1764">
        <v>1004423</v>
      </c>
      <c r="B1764" t="s">
        <v>9276</v>
      </c>
      <c r="C1764" t="s">
        <v>9277</v>
      </c>
      <c r="D1764" t="s">
        <v>1780</v>
      </c>
      <c r="E1764" t="s">
        <v>954</v>
      </c>
      <c r="F1764" t="s">
        <v>9278</v>
      </c>
      <c r="G1764" t="s">
        <v>9279</v>
      </c>
      <c r="H1764" t="s">
        <v>5329</v>
      </c>
      <c r="I1764" s="23">
        <v>34.808390000000003</v>
      </c>
      <c r="J1764" s="23">
        <v>-82.334338000000002</v>
      </c>
      <c r="K1764">
        <v>562212</v>
      </c>
      <c r="L1764" t="s">
        <v>51</v>
      </c>
      <c r="M1764" t="s">
        <v>307</v>
      </c>
      <c r="N1764" s="49">
        <v>29878</v>
      </c>
      <c r="O1764" s="49">
        <v>31630.75</v>
      </c>
      <c r="P1764" s="49">
        <v>33486</v>
      </c>
      <c r="Q1764" s="49">
        <v>35450</v>
      </c>
      <c r="R1764" s="49">
        <v>37529.5</v>
      </c>
      <c r="S1764" s="49">
        <v>39730.75</v>
      </c>
      <c r="T1764" s="49">
        <v>48100</v>
      </c>
      <c r="U1764" s="49">
        <v>44528.25</v>
      </c>
      <c r="V1764" s="49">
        <v>53900</v>
      </c>
    </row>
    <row r="1765" spans="1:22" x14ac:dyDescent="0.3">
      <c r="A1765">
        <v>1006634</v>
      </c>
      <c r="B1765" t="s">
        <v>9280</v>
      </c>
      <c r="C1765" t="s">
        <v>9281</v>
      </c>
      <c r="D1765" t="s">
        <v>9282</v>
      </c>
      <c r="E1765" t="s">
        <v>303</v>
      </c>
      <c r="F1765" t="s">
        <v>9283</v>
      </c>
      <c r="G1765" t="s">
        <v>9284</v>
      </c>
      <c r="H1765" t="s">
        <v>3637</v>
      </c>
      <c r="I1765" s="23">
        <v>32.81353</v>
      </c>
      <c r="J1765" s="23">
        <v>-96.955290000000005</v>
      </c>
      <c r="K1765">
        <v>562212</v>
      </c>
      <c r="L1765" t="s">
        <v>51</v>
      </c>
      <c r="M1765" t="s">
        <v>307</v>
      </c>
      <c r="N1765" s="49">
        <v>126324.75</v>
      </c>
      <c r="O1765" s="49">
        <v>120737.75</v>
      </c>
      <c r="P1765" s="49">
        <v>115383.75</v>
      </c>
      <c r="Q1765" s="49">
        <v>109527.25</v>
      </c>
      <c r="R1765" s="49">
        <v>104855.5</v>
      </c>
      <c r="S1765" s="49">
        <v>100427.75</v>
      </c>
      <c r="T1765" s="49">
        <v>96595</v>
      </c>
      <c r="U1765" s="49">
        <v>91953.5</v>
      </c>
      <c r="V1765" s="49">
        <v>86689.5</v>
      </c>
    </row>
    <row r="1766" spans="1:22" x14ac:dyDescent="0.3">
      <c r="A1766">
        <v>1004460</v>
      </c>
      <c r="B1766" t="s">
        <v>9285</v>
      </c>
      <c r="C1766" t="s">
        <v>9286</v>
      </c>
      <c r="D1766" t="s">
        <v>9287</v>
      </c>
      <c r="E1766" t="s">
        <v>303</v>
      </c>
      <c r="F1766" t="s">
        <v>9288</v>
      </c>
      <c r="G1766" t="s">
        <v>9289</v>
      </c>
      <c r="H1766" t="s">
        <v>3772</v>
      </c>
      <c r="I1766" s="23">
        <v>27.4969</v>
      </c>
      <c r="J1766" s="23">
        <v>-99.404399999999995</v>
      </c>
      <c r="K1766">
        <v>562212</v>
      </c>
      <c r="L1766" t="s">
        <v>51</v>
      </c>
      <c r="M1766" t="s">
        <v>307</v>
      </c>
      <c r="N1766" s="49">
        <v>164554.75</v>
      </c>
      <c r="O1766" s="49">
        <v>245878.5</v>
      </c>
      <c r="P1766" s="49">
        <v>238264.25</v>
      </c>
      <c r="Q1766" s="49">
        <v>231702.75</v>
      </c>
      <c r="R1766" s="49">
        <v>266989.75</v>
      </c>
      <c r="S1766" s="49">
        <v>261514.75</v>
      </c>
      <c r="T1766" s="49">
        <v>260927.5</v>
      </c>
      <c r="U1766" s="49">
        <v>246654.75</v>
      </c>
      <c r="V1766" s="49">
        <v>139839.5</v>
      </c>
    </row>
    <row r="1767" spans="1:22" x14ac:dyDescent="0.3">
      <c r="A1767">
        <v>1002538</v>
      </c>
      <c r="B1767" t="s">
        <v>9290</v>
      </c>
      <c r="C1767" t="s">
        <v>9291</v>
      </c>
      <c r="D1767" t="s">
        <v>2808</v>
      </c>
      <c r="E1767" t="s">
        <v>303</v>
      </c>
      <c r="F1767" t="s">
        <v>9292</v>
      </c>
      <c r="G1767" t="s">
        <v>9293</v>
      </c>
      <c r="H1767" t="s">
        <v>3161</v>
      </c>
      <c r="I1767" s="23">
        <v>32.000039999999998</v>
      </c>
      <c r="J1767" s="23">
        <v>-102.07568999999999</v>
      </c>
      <c r="K1767">
        <v>562212</v>
      </c>
      <c r="L1767" t="s">
        <v>51</v>
      </c>
      <c r="M1767" t="s">
        <v>307</v>
      </c>
      <c r="N1767" s="49">
        <v>110903.5</v>
      </c>
      <c r="O1767" s="49">
        <v>104905.25</v>
      </c>
      <c r="P1767" s="49">
        <v>99948.5</v>
      </c>
      <c r="Q1767" s="49">
        <v>95493.75</v>
      </c>
      <c r="R1767" s="49">
        <v>89360</v>
      </c>
      <c r="S1767" s="49">
        <v>83187.25</v>
      </c>
      <c r="T1767" s="49">
        <v>78147.5</v>
      </c>
      <c r="U1767" s="49">
        <v>73845</v>
      </c>
      <c r="V1767" s="49">
        <v>69397.25</v>
      </c>
    </row>
    <row r="1768" spans="1:22" x14ac:dyDescent="0.3">
      <c r="A1768">
        <v>1002457</v>
      </c>
      <c r="B1768" t="s">
        <v>9294</v>
      </c>
      <c r="C1768" t="s">
        <v>9295</v>
      </c>
      <c r="D1768" t="s">
        <v>9296</v>
      </c>
      <c r="E1768" t="s">
        <v>303</v>
      </c>
      <c r="F1768" t="s">
        <v>9297</v>
      </c>
      <c r="G1768" t="s">
        <v>9298</v>
      </c>
      <c r="H1768" t="s">
        <v>1933</v>
      </c>
      <c r="I1768" s="23">
        <v>31.648515</v>
      </c>
      <c r="J1768" s="23">
        <v>-94.681272000000007</v>
      </c>
      <c r="K1768">
        <v>562212</v>
      </c>
      <c r="L1768" t="s">
        <v>51</v>
      </c>
      <c r="M1768" t="s">
        <v>307</v>
      </c>
      <c r="N1768" s="49">
        <v>64583.25</v>
      </c>
      <c r="O1768" s="49">
        <v>63522.5</v>
      </c>
      <c r="P1768" s="49">
        <v>62459.5</v>
      </c>
      <c r="Q1768" s="49">
        <v>61118.75</v>
      </c>
      <c r="R1768" s="49">
        <v>60107.75</v>
      </c>
      <c r="S1768" s="49">
        <v>59464.25</v>
      </c>
      <c r="T1768" s="49">
        <v>58597.5</v>
      </c>
      <c r="U1768" s="49">
        <v>68741.25</v>
      </c>
      <c r="V1768" s="49">
        <v>66932.25</v>
      </c>
    </row>
    <row r="1769" spans="1:22" x14ac:dyDescent="0.3">
      <c r="A1769">
        <v>1002855</v>
      </c>
      <c r="B1769" t="s">
        <v>9299</v>
      </c>
      <c r="C1769" t="s">
        <v>9300</v>
      </c>
      <c r="D1769" t="s">
        <v>9301</v>
      </c>
      <c r="E1769" t="s">
        <v>1418</v>
      </c>
      <c r="F1769" t="s">
        <v>7888</v>
      </c>
      <c r="H1769" t="s">
        <v>3064</v>
      </c>
      <c r="I1769" s="23">
        <v>35.603247000000003</v>
      </c>
      <c r="J1769" s="23">
        <v>-95.890226999999996</v>
      </c>
      <c r="K1769">
        <v>562212</v>
      </c>
      <c r="L1769" t="s">
        <v>51</v>
      </c>
      <c r="M1769" t="s">
        <v>307</v>
      </c>
      <c r="N1769" s="49">
        <v>30499.25</v>
      </c>
      <c r="O1769" s="49">
        <v>30222.75</v>
      </c>
      <c r="P1769" s="49">
        <v>29918.5</v>
      </c>
      <c r="Q1769" s="49">
        <v>29763.5</v>
      </c>
      <c r="R1769" s="49">
        <v>29934</v>
      </c>
      <c r="S1769" s="49">
        <v>30156.75</v>
      </c>
      <c r="T1769" s="49">
        <v>30370.5</v>
      </c>
      <c r="U1769" s="49">
        <v>30644.25</v>
      </c>
      <c r="V1769" s="49">
        <v>30629.75</v>
      </c>
    </row>
    <row r="1770" spans="1:22" x14ac:dyDescent="0.3">
      <c r="A1770">
        <v>1002705</v>
      </c>
      <c r="B1770" t="s">
        <v>9302</v>
      </c>
      <c r="C1770" t="s">
        <v>9303</v>
      </c>
      <c r="D1770" t="s">
        <v>9304</v>
      </c>
      <c r="E1770" t="s">
        <v>303</v>
      </c>
      <c r="F1770" t="s">
        <v>9305</v>
      </c>
      <c r="H1770" t="s">
        <v>9306</v>
      </c>
      <c r="I1770" s="23">
        <v>35.575000000000003</v>
      </c>
      <c r="J1770" s="23">
        <v>-100.9333</v>
      </c>
      <c r="K1770">
        <v>562212</v>
      </c>
      <c r="L1770" t="s">
        <v>51</v>
      </c>
      <c r="M1770" t="s">
        <v>307</v>
      </c>
      <c r="N1770" s="49">
        <v>27274.25</v>
      </c>
      <c r="O1770" s="49">
        <v>26364.25</v>
      </c>
      <c r="P1770" s="49">
        <v>25391</v>
      </c>
      <c r="Q1770" s="49">
        <v>24318.75</v>
      </c>
      <c r="R1770" s="49">
        <v>23375.5</v>
      </c>
      <c r="S1770" s="49">
        <v>34629.25</v>
      </c>
      <c r="T1770" s="49">
        <v>33039</v>
      </c>
      <c r="U1770" s="49">
        <v>31265</v>
      </c>
      <c r="V1770" s="49">
        <v>29650</v>
      </c>
    </row>
    <row r="1771" spans="1:22" x14ac:dyDescent="0.3">
      <c r="A1771">
        <v>1005665</v>
      </c>
      <c r="B1771" t="s">
        <v>9307</v>
      </c>
      <c r="C1771" t="s">
        <v>9308</v>
      </c>
      <c r="D1771" t="s">
        <v>9309</v>
      </c>
      <c r="E1771" t="s">
        <v>303</v>
      </c>
      <c r="F1771" t="s">
        <v>3858</v>
      </c>
      <c r="G1771" t="s">
        <v>9310</v>
      </c>
      <c r="H1771" t="s">
        <v>536</v>
      </c>
      <c r="I1771" s="23">
        <v>29.933336000000001</v>
      </c>
      <c r="J1771" s="23">
        <v>-93.935038000000006</v>
      </c>
      <c r="K1771">
        <v>562212</v>
      </c>
      <c r="L1771" t="s">
        <v>51</v>
      </c>
      <c r="M1771" t="s">
        <v>307</v>
      </c>
      <c r="N1771" s="49">
        <v>127285.75</v>
      </c>
      <c r="O1771" s="49">
        <v>125771.75</v>
      </c>
      <c r="P1771" s="49">
        <v>121433.75</v>
      </c>
      <c r="Q1771" s="49">
        <v>120552.5</v>
      </c>
      <c r="R1771" s="49">
        <v>142260</v>
      </c>
      <c r="S1771" s="49">
        <v>141445.25</v>
      </c>
      <c r="T1771" s="49">
        <v>138785.5</v>
      </c>
      <c r="U1771" s="49">
        <v>134747</v>
      </c>
      <c r="V1771" s="49">
        <v>129787.5</v>
      </c>
    </row>
    <row r="1772" spans="1:22" x14ac:dyDescent="0.3">
      <c r="A1772">
        <v>1006960</v>
      </c>
      <c r="B1772" t="s">
        <v>9311</v>
      </c>
      <c r="C1772" t="s">
        <v>9312</v>
      </c>
      <c r="D1772" t="s">
        <v>8586</v>
      </c>
      <c r="E1772" t="s">
        <v>323</v>
      </c>
      <c r="F1772" t="s">
        <v>9313</v>
      </c>
      <c r="G1772" t="s">
        <v>9314</v>
      </c>
      <c r="H1772" t="s">
        <v>1048</v>
      </c>
      <c r="I1772" s="23">
        <v>38.585619999999999</v>
      </c>
      <c r="J1772" s="23">
        <v>-121.46389000000001</v>
      </c>
      <c r="K1772">
        <v>562212</v>
      </c>
      <c r="L1772" t="s">
        <v>51</v>
      </c>
      <c r="M1772" t="s">
        <v>307</v>
      </c>
      <c r="S1772" s="49">
        <v>3643.5</v>
      </c>
      <c r="T1772" s="49">
        <v>19532.5</v>
      </c>
      <c r="U1772" s="49">
        <v>19077.5</v>
      </c>
      <c r="V1772" s="49">
        <v>14395</v>
      </c>
    </row>
    <row r="1773" spans="1:22" x14ac:dyDescent="0.3">
      <c r="A1773">
        <v>1003963</v>
      </c>
      <c r="B1773" t="s">
        <v>9315</v>
      </c>
      <c r="C1773" t="s">
        <v>9316</v>
      </c>
      <c r="D1773" t="s">
        <v>9317</v>
      </c>
      <c r="E1773" t="s">
        <v>1418</v>
      </c>
      <c r="F1773" t="s">
        <v>9318</v>
      </c>
      <c r="G1773" t="s">
        <v>9319</v>
      </c>
      <c r="H1773" t="s">
        <v>9320</v>
      </c>
      <c r="I1773" s="23">
        <v>35.415306000000001</v>
      </c>
      <c r="J1773" s="23">
        <v>-94.816806</v>
      </c>
      <c r="K1773">
        <v>562212</v>
      </c>
      <c r="L1773" t="s">
        <v>51</v>
      </c>
      <c r="M1773" t="s">
        <v>307</v>
      </c>
      <c r="N1773" s="49">
        <v>52383.75</v>
      </c>
      <c r="O1773" s="49">
        <v>50131.25</v>
      </c>
      <c r="P1773" s="49">
        <v>58563</v>
      </c>
      <c r="Q1773" s="49">
        <v>62934.5</v>
      </c>
      <c r="R1773" s="49">
        <v>55555.75</v>
      </c>
      <c r="S1773" s="49">
        <v>60056.25</v>
      </c>
      <c r="T1773" s="49">
        <v>104880</v>
      </c>
      <c r="U1773" s="49">
        <v>125540</v>
      </c>
      <c r="V1773" s="49">
        <v>117544.5</v>
      </c>
    </row>
    <row r="1774" spans="1:22" x14ac:dyDescent="0.3">
      <c r="A1774">
        <v>1004053</v>
      </c>
      <c r="B1774" t="s">
        <v>9321</v>
      </c>
      <c r="C1774" t="s">
        <v>9322</v>
      </c>
      <c r="D1774" t="s">
        <v>9323</v>
      </c>
      <c r="E1774" t="s">
        <v>946</v>
      </c>
      <c r="F1774" t="s">
        <v>9324</v>
      </c>
      <c r="G1774" t="s">
        <v>9325</v>
      </c>
      <c r="H1774" t="s">
        <v>5575</v>
      </c>
      <c r="I1774" s="23">
        <v>47.626528999999998</v>
      </c>
      <c r="J1774" s="23">
        <v>-117.504278</v>
      </c>
      <c r="K1774">
        <v>562213</v>
      </c>
      <c r="L1774" t="s">
        <v>28</v>
      </c>
      <c r="M1774" t="s">
        <v>307</v>
      </c>
      <c r="N1774" s="49">
        <v>99878.995999999999</v>
      </c>
      <c r="O1774" s="49">
        <v>94676.343999999997</v>
      </c>
      <c r="P1774" s="49">
        <v>93294.66</v>
      </c>
      <c r="Q1774" s="49">
        <v>101889.534</v>
      </c>
      <c r="R1774" s="49">
        <v>104514.042</v>
      </c>
      <c r="S1774" s="49">
        <v>106421.31200000001</v>
      </c>
      <c r="T1774" s="49">
        <v>104663.236</v>
      </c>
      <c r="U1774" s="49">
        <v>102963.11</v>
      </c>
      <c r="V1774" s="49">
        <v>100852.954</v>
      </c>
    </row>
    <row r="1775" spans="1:22" x14ac:dyDescent="0.3">
      <c r="A1775">
        <v>1003374</v>
      </c>
      <c r="B1775" t="s">
        <v>9326</v>
      </c>
      <c r="C1775" t="s">
        <v>9327</v>
      </c>
      <c r="D1775" t="s">
        <v>9328</v>
      </c>
      <c r="E1775" t="s">
        <v>690</v>
      </c>
      <c r="F1775" t="s">
        <v>9329</v>
      </c>
      <c r="G1775" t="s">
        <v>9330</v>
      </c>
      <c r="H1775" t="s">
        <v>9331</v>
      </c>
      <c r="I1775" s="23">
        <v>30.803699999999999</v>
      </c>
      <c r="J1775" s="23">
        <v>-83.912899999999993</v>
      </c>
      <c r="K1775">
        <v>562212</v>
      </c>
      <c r="L1775" t="s">
        <v>51</v>
      </c>
      <c r="M1775" t="s">
        <v>307</v>
      </c>
      <c r="N1775" s="49">
        <v>77531.75</v>
      </c>
      <c r="O1775" s="49">
        <v>72094.5</v>
      </c>
      <c r="P1775" s="49">
        <v>37573</v>
      </c>
      <c r="Q1775" s="49">
        <v>29039.75</v>
      </c>
      <c r="R1775" s="49">
        <v>28658.75</v>
      </c>
      <c r="S1775" s="49">
        <v>26982.75</v>
      </c>
      <c r="T1775" s="49">
        <v>29727.75</v>
      </c>
      <c r="U1775" s="49">
        <v>45864.75</v>
      </c>
      <c r="V1775" s="49">
        <v>61264.5</v>
      </c>
    </row>
    <row r="1776" spans="1:22" x14ac:dyDescent="0.3">
      <c r="A1776">
        <v>1007802</v>
      </c>
      <c r="B1776" t="s">
        <v>9332</v>
      </c>
      <c r="C1776" t="s">
        <v>9333</v>
      </c>
      <c r="D1776" t="s">
        <v>9334</v>
      </c>
      <c r="E1776" t="s">
        <v>303</v>
      </c>
      <c r="F1776" t="s">
        <v>9335</v>
      </c>
      <c r="G1776" t="s">
        <v>9336</v>
      </c>
      <c r="H1776" t="s">
        <v>9337</v>
      </c>
      <c r="I1776" s="23">
        <v>28.694649999999999</v>
      </c>
      <c r="J1776" s="23">
        <v>-96.905940000000001</v>
      </c>
      <c r="K1776">
        <v>562212</v>
      </c>
      <c r="L1776" t="s">
        <v>51</v>
      </c>
      <c r="M1776" t="s">
        <v>307</v>
      </c>
      <c r="N1776" s="49">
        <v>17757</v>
      </c>
      <c r="O1776" s="49">
        <v>13197.75</v>
      </c>
      <c r="P1776" s="49">
        <v>17869.25</v>
      </c>
      <c r="Q1776" s="49">
        <v>13708</v>
      </c>
      <c r="R1776" s="49">
        <v>31051.5</v>
      </c>
      <c r="S1776" s="49">
        <v>44850.5</v>
      </c>
      <c r="T1776" s="49">
        <v>75732.5</v>
      </c>
      <c r="U1776" s="49">
        <v>83010</v>
      </c>
      <c r="V1776" s="49">
        <v>85982.5</v>
      </c>
    </row>
    <row r="1777" spans="1:22" x14ac:dyDescent="0.3">
      <c r="A1777">
        <v>1002554</v>
      </c>
      <c r="B1777" t="s">
        <v>9338</v>
      </c>
      <c r="C1777" t="s">
        <v>9339</v>
      </c>
      <c r="D1777" t="s">
        <v>9340</v>
      </c>
      <c r="E1777" t="s">
        <v>303</v>
      </c>
      <c r="F1777" t="s">
        <v>9341</v>
      </c>
      <c r="G1777" t="s">
        <v>9342</v>
      </c>
      <c r="H1777" t="s">
        <v>9343</v>
      </c>
      <c r="I1777" s="23">
        <v>31.485771</v>
      </c>
      <c r="J1777" s="23">
        <v>-97.234032999999997</v>
      </c>
      <c r="K1777">
        <v>562212</v>
      </c>
      <c r="L1777" t="s">
        <v>355</v>
      </c>
      <c r="M1777" t="s">
        <v>307</v>
      </c>
      <c r="N1777" s="49">
        <v>167589.70000000001</v>
      </c>
      <c r="O1777" s="49">
        <v>161703.70000000001</v>
      </c>
      <c r="P1777" s="49">
        <v>148157.6</v>
      </c>
      <c r="Q1777" s="49">
        <v>139909.4</v>
      </c>
      <c r="R1777" s="49">
        <v>133994.20000000001</v>
      </c>
      <c r="S1777" s="49">
        <v>147047.65</v>
      </c>
      <c r="T1777" s="49">
        <v>140952.29999999999</v>
      </c>
      <c r="U1777" s="49">
        <v>77017.05</v>
      </c>
      <c r="V1777" s="49">
        <v>78390</v>
      </c>
    </row>
    <row r="1778" spans="1:22" x14ac:dyDescent="0.3">
      <c r="A1778">
        <v>1002964</v>
      </c>
      <c r="B1778" t="s">
        <v>9344</v>
      </c>
      <c r="C1778" t="s">
        <v>9345</v>
      </c>
      <c r="D1778" t="s">
        <v>9346</v>
      </c>
      <c r="E1778" t="s">
        <v>303</v>
      </c>
      <c r="F1778" t="s">
        <v>9347</v>
      </c>
      <c r="G1778" t="s">
        <v>9348</v>
      </c>
      <c r="H1778" t="s">
        <v>9349</v>
      </c>
      <c r="I1778" s="23">
        <v>33.909999999999997</v>
      </c>
      <c r="J1778" s="23">
        <v>-98.49</v>
      </c>
      <c r="K1778">
        <v>562212</v>
      </c>
      <c r="L1778" t="s">
        <v>51</v>
      </c>
      <c r="M1778" t="s">
        <v>307</v>
      </c>
      <c r="N1778" s="49">
        <v>138376.25</v>
      </c>
      <c r="O1778" s="49">
        <v>136793.75</v>
      </c>
      <c r="P1778" s="49">
        <v>134860.75</v>
      </c>
      <c r="Q1778" s="49">
        <v>132867.25</v>
      </c>
      <c r="R1778" s="49">
        <v>130011.75</v>
      </c>
      <c r="S1778" s="49">
        <v>128630.5</v>
      </c>
      <c r="T1778" s="49">
        <v>127050</v>
      </c>
      <c r="U1778" s="49">
        <v>125793.75</v>
      </c>
      <c r="V1778" s="49">
        <v>123205.5</v>
      </c>
    </row>
    <row r="1779" spans="1:22" x14ac:dyDescent="0.3">
      <c r="A1779">
        <v>1006486</v>
      </c>
      <c r="B1779" t="s">
        <v>9350</v>
      </c>
      <c r="C1779" t="s">
        <v>9351</v>
      </c>
      <c r="D1779" t="s">
        <v>9352</v>
      </c>
      <c r="E1779" t="s">
        <v>542</v>
      </c>
      <c r="F1779" t="s">
        <v>9353</v>
      </c>
      <c r="G1779" t="s">
        <v>9354</v>
      </c>
      <c r="H1779" t="s">
        <v>9355</v>
      </c>
      <c r="I1779" s="23">
        <v>37.2376</v>
      </c>
      <c r="J1779" s="23">
        <v>-96.9619</v>
      </c>
      <c r="K1779">
        <v>486210</v>
      </c>
      <c r="L1779" t="s">
        <v>127</v>
      </c>
      <c r="M1779" t="s">
        <v>9356</v>
      </c>
      <c r="P1779" s="49">
        <v>992.39599999999996</v>
      </c>
      <c r="Q1779" s="49">
        <v>3914.4360000000001</v>
      </c>
      <c r="R1779" s="49">
        <v>12688.966</v>
      </c>
      <c r="S1779" s="49">
        <v>5220.18</v>
      </c>
      <c r="T1779" s="49">
        <v>9370.8160000000007</v>
      </c>
      <c r="U1779" s="49">
        <v>4704.3760000000002</v>
      </c>
      <c r="V1779" s="49">
        <v>9045.7160000000003</v>
      </c>
    </row>
    <row r="1780" spans="1:22" x14ac:dyDescent="0.3">
      <c r="A1780">
        <v>1010761</v>
      </c>
      <c r="B1780" t="s">
        <v>9357</v>
      </c>
      <c r="C1780" t="s">
        <v>9358</v>
      </c>
      <c r="D1780" t="s">
        <v>8338</v>
      </c>
      <c r="E1780" t="s">
        <v>311</v>
      </c>
      <c r="F1780" t="s">
        <v>9359</v>
      </c>
      <c r="G1780" t="s">
        <v>9360</v>
      </c>
      <c r="H1780" t="s">
        <v>536</v>
      </c>
      <c r="I1780" s="23">
        <v>38.233611000000003</v>
      </c>
      <c r="J1780" s="23">
        <v>-85.775499999999994</v>
      </c>
      <c r="K1780">
        <v>325180</v>
      </c>
      <c r="L1780" t="s">
        <v>28</v>
      </c>
      <c r="M1780" t="s">
        <v>530</v>
      </c>
      <c r="N1780" s="49">
        <v>29505.387999999999</v>
      </c>
      <c r="O1780" s="49">
        <v>25157.655999999999</v>
      </c>
      <c r="P1780" s="49">
        <v>26232.552</v>
      </c>
      <c r="Q1780" s="49">
        <v>16911.488000000001</v>
      </c>
      <c r="R1780" s="49">
        <v>19979.675999999999</v>
      </c>
      <c r="S1780" s="49">
        <v>25073.955999999998</v>
      </c>
      <c r="T1780" s="49">
        <v>24291.508000000002</v>
      </c>
      <c r="U1780" s="49">
        <v>24354.86</v>
      </c>
      <c r="V1780" s="49">
        <v>33886.671999999999</v>
      </c>
    </row>
    <row r="1781" spans="1:22" x14ac:dyDescent="0.3">
      <c r="A1781">
        <v>1011102</v>
      </c>
      <c r="B1781" t="s">
        <v>9361</v>
      </c>
      <c r="C1781" t="s">
        <v>9362</v>
      </c>
      <c r="D1781" t="s">
        <v>9363</v>
      </c>
      <c r="E1781" t="s">
        <v>954</v>
      </c>
      <c r="F1781" t="s">
        <v>9364</v>
      </c>
      <c r="G1781" t="s">
        <v>9365</v>
      </c>
      <c r="H1781" t="s">
        <v>9366</v>
      </c>
      <c r="I1781" s="23">
        <v>34.157460999999998</v>
      </c>
      <c r="J1781" s="23">
        <v>-79.571355999999994</v>
      </c>
      <c r="K1781">
        <v>331492</v>
      </c>
      <c r="L1781" t="s">
        <v>4612</v>
      </c>
      <c r="M1781" t="s">
        <v>538</v>
      </c>
      <c r="N1781" s="49">
        <v>58665.892</v>
      </c>
      <c r="O1781" s="49">
        <v>56175.148000000001</v>
      </c>
      <c r="P1781" s="49">
        <v>58363.292000000001</v>
      </c>
      <c r="Q1781" s="49">
        <v>60567.936000000002</v>
      </c>
      <c r="R1781" s="49">
        <v>53656.127999999997</v>
      </c>
      <c r="S1781" s="49">
        <v>49358.703999999998</v>
      </c>
      <c r="T1781" s="49">
        <v>40845.46</v>
      </c>
    </row>
    <row r="1782" spans="1:22" x14ac:dyDescent="0.3">
      <c r="A1782">
        <v>1000726</v>
      </c>
      <c r="B1782" t="s">
        <v>9367</v>
      </c>
      <c r="C1782" t="s">
        <v>3171</v>
      </c>
      <c r="D1782" t="s">
        <v>1919</v>
      </c>
      <c r="E1782" t="s">
        <v>1920</v>
      </c>
      <c r="F1782" t="s">
        <v>9368</v>
      </c>
      <c r="G1782" t="s">
        <v>9369</v>
      </c>
      <c r="H1782" t="s">
        <v>3171</v>
      </c>
      <c r="I1782" s="23">
        <v>36.087499999999999</v>
      </c>
      <c r="J1782" s="23">
        <v>-115.05070000000001</v>
      </c>
      <c r="K1782">
        <v>221112</v>
      </c>
      <c r="L1782" t="s">
        <v>335</v>
      </c>
      <c r="M1782" t="s">
        <v>336</v>
      </c>
      <c r="N1782" s="49">
        <v>367378.23200000002</v>
      </c>
      <c r="O1782" s="49">
        <v>489775.37199999997</v>
      </c>
      <c r="P1782" s="49">
        <v>466897.804</v>
      </c>
      <c r="Q1782" s="49">
        <v>469600.196</v>
      </c>
      <c r="R1782" s="49">
        <v>482703.24400000001</v>
      </c>
      <c r="S1782" s="49">
        <v>275517.16800000001</v>
      </c>
      <c r="T1782" s="49">
        <v>342566.364</v>
      </c>
      <c r="U1782" s="49">
        <v>284077.73200000002</v>
      </c>
      <c r="V1782" s="49">
        <v>159977.50604000001</v>
      </c>
    </row>
    <row r="1783" spans="1:22" x14ac:dyDescent="0.3">
      <c r="A1783">
        <v>1011224</v>
      </c>
      <c r="B1783" t="s">
        <v>9370</v>
      </c>
      <c r="C1783" t="s">
        <v>9371</v>
      </c>
      <c r="D1783" t="s">
        <v>8460</v>
      </c>
      <c r="E1783" t="s">
        <v>447</v>
      </c>
      <c r="F1783" t="s">
        <v>8461</v>
      </c>
      <c r="G1783" t="s">
        <v>9372</v>
      </c>
      <c r="H1783" t="s">
        <v>1498</v>
      </c>
      <c r="I1783" s="23">
        <v>41.809001000000002</v>
      </c>
      <c r="J1783" s="23">
        <v>-76.289897999999994</v>
      </c>
      <c r="K1783">
        <v>221210</v>
      </c>
      <c r="L1783" t="s">
        <v>28</v>
      </c>
      <c r="M1783" t="s">
        <v>315</v>
      </c>
      <c r="R1783" s="49">
        <v>49923.612000000001</v>
      </c>
      <c r="S1783" s="49">
        <v>42234.04</v>
      </c>
      <c r="T1783" s="49">
        <v>40534.04</v>
      </c>
    </row>
    <row r="1784" spans="1:22" x14ac:dyDescent="0.3">
      <c r="A1784">
        <v>1007169</v>
      </c>
      <c r="B1784" t="s">
        <v>9373</v>
      </c>
      <c r="C1784" t="s">
        <v>9374</v>
      </c>
      <c r="D1784" t="s">
        <v>9375</v>
      </c>
      <c r="E1784" t="s">
        <v>1248</v>
      </c>
      <c r="F1784" t="s">
        <v>9376</v>
      </c>
      <c r="H1784" t="s">
        <v>3255</v>
      </c>
      <c r="I1784" s="23">
        <v>39.296984000000002</v>
      </c>
      <c r="J1784" s="23">
        <v>-80.409965999999997</v>
      </c>
      <c r="K1784">
        <v>211111</v>
      </c>
      <c r="L1784" t="s">
        <v>28</v>
      </c>
      <c r="M1784" t="s">
        <v>102</v>
      </c>
      <c r="P1784" s="49">
        <v>11810.36</v>
      </c>
      <c r="Q1784" s="49">
        <v>23178.616000000002</v>
      </c>
      <c r="R1784" s="49">
        <v>20920.723999999998</v>
      </c>
      <c r="S1784" s="49">
        <v>25506.655999999999</v>
      </c>
      <c r="T1784" s="49">
        <v>25354.155999999999</v>
      </c>
      <c r="U1784" s="49">
        <v>25468.955999999998</v>
      </c>
      <c r="V1784" s="49">
        <v>26650.98</v>
      </c>
    </row>
    <row r="1785" spans="1:22" x14ac:dyDescent="0.3">
      <c r="A1785">
        <v>1003854</v>
      </c>
      <c r="B1785" t="s">
        <v>9377</v>
      </c>
      <c r="C1785" t="s">
        <v>9378</v>
      </c>
      <c r="D1785" t="s">
        <v>9379</v>
      </c>
      <c r="E1785" t="s">
        <v>690</v>
      </c>
      <c r="F1785" t="s">
        <v>9380</v>
      </c>
      <c r="G1785" t="s">
        <v>9381</v>
      </c>
      <c r="H1785" t="s">
        <v>9382</v>
      </c>
      <c r="I1785" s="23">
        <v>33.441800000000001</v>
      </c>
      <c r="J1785" s="23">
        <v>-84.307599999999994</v>
      </c>
      <c r="K1785">
        <v>562212</v>
      </c>
      <c r="L1785" t="s">
        <v>355</v>
      </c>
      <c r="M1785" t="s">
        <v>307</v>
      </c>
      <c r="N1785" s="49">
        <v>49467.758000000002</v>
      </c>
      <c r="O1785" s="49">
        <v>54266.008000000002</v>
      </c>
      <c r="P1785" s="49">
        <v>52162.593999999997</v>
      </c>
      <c r="Q1785" s="49">
        <v>55128.19</v>
      </c>
      <c r="R1785" s="49">
        <v>55063.536</v>
      </c>
      <c r="S1785" s="49">
        <v>53571.93</v>
      </c>
      <c r="T1785" s="49">
        <v>53068.631999999998</v>
      </c>
      <c r="U1785" s="49">
        <v>44964.97</v>
      </c>
      <c r="V1785" s="49">
        <v>45146.75</v>
      </c>
    </row>
    <row r="1786" spans="1:22" x14ac:dyDescent="0.3">
      <c r="A1786">
        <v>1012074</v>
      </c>
      <c r="B1786" t="s">
        <v>9383</v>
      </c>
      <c r="C1786" t="s">
        <v>9384</v>
      </c>
      <c r="D1786" t="s">
        <v>9385</v>
      </c>
      <c r="E1786" t="s">
        <v>1663</v>
      </c>
      <c r="F1786" t="s">
        <v>9386</v>
      </c>
      <c r="G1786" t="s">
        <v>9387</v>
      </c>
      <c r="H1786" t="s">
        <v>3322</v>
      </c>
      <c r="I1786" s="23">
        <v>39.427370000000003</v>
      </c>
      <c r="J1786" s="23">
        <v>-75.019469999999998</v>
      </c>
      <c r="K1786">
        <v>221112</v>
      </c>
      <c r="L1786" t="s">
        <v>30</v>
      </c>
      <c r="M1786" t="s">
        <v>336</v>
      </c>
      <c r="N1786" s="49">
        <v>42680.692000000003</v>
      </c>
      <c r="O1786" s="49">
        <v>44702.584000000003</v>
      </c>
      <c r="P1786" s="49">
        <v>53096.904000000002</v>
      </c>
      <c r="Q1786" s="49">
        <v>68012.347999999998</v>
      </c>
      <c r="R1786" s="49">
        <v>1922.492</v>
      </c>
    </row>
    <row r="1787" spans="1:22" x14ac:dyDescent="0.3">
      <c r="A1787">
        <v>1009930</v>
      </c>
      <c r="B1787" t="s">
        <v>9388</v>
      </c>
      <c r="C1787" t="s">
        <v>9389</v>
      </c>
      <c r="D1787" t="s">
        <v>9390</v>
      </c>
      <c r="E1787" t="s">
        <v>323</v>
      </c>
      <c r="F1787" t="s">
        <v>9391</v>
      </c>
      <c r="G1787" t="s">
        <v>9392</v>
      </c>
      <c r="H1787" t="s">
        <v>2179</v>
      </c>
      <c r="I1787" s="23">
        <v>35.403061000000001</v>
      </c>
      <c r="J1787" s="23">
        <v>-119.615756</v>
      </c>
      <c r="K1787">
        <v>562212</v>
      </c>
      <c r="L1787" t="s">
        <v>93</v>
      </c>
      <c r="M1787" t="s">
        <v>307</v>
      </c>
      <c r="N1787" s="49">
        <v>27347.25</v>
      </c>
      <c r="O1787" s="49">
        <v>27899.75</v>
      </c>
      <c r="P1787" s="49">
        <v>28463.25</v>
      </c>
      <c r="Q1787" s="49">
        <v>28896.25</v>
      </c>
      <c r="R1787" s="49">
        <v>28502</v>
      </c>
      <c r="S1787" s="49">
        <v>33132.25</v>
      </c>
      <c r="T1787" s="49">
        <v>33232</v>
      </c>
      <c r="U1787" s="49">
        <v>33605.5</v>
      </c>
      <c r="V1787" s="49">
        <v>33963.5</v>
      </c>
    </row>
    <row r="1788" spans="1:22" x14ac:dyDescent="0.3">
      <c r="A1788">
        <v>1003475</v>
      </c>
      <c r="B1788" t="s">
        <v>9393</v>
      </c>
      <c r="C1788" t="s">
        <v>9394</v>
      </c>
      <c r="D1788" t="s">
        <v>9395</v>
      </c>
      <c r="E1788" t="s">
        <v>583</v>
      </c>
      <c r="F1788" t="s">
        <v>4883</v>
      </c>
      <c r="G1788" t="s">
        <v>9396</v>
      </c>
      <c r="H1788" t="s">
        <v>6092</v>
      </c>
      <c r="I1788" s="23">
        <v>32.239218000000001</v>
      </c>
      <c r="J1788" s="23">
        <v>-93.520563999999993</v>
      </c>
      <c r="K1788">
        <v>213112</v>
      </c>
      <c r="L1788" t="s">
        <v>368</v>
      </c>
      <c r="M1788" t="s">
        <v>102</v>
      </c>
      <c r="N1788" s="49">
        <v>237430.26800000001</v>
      </c>
      <c r="O1788" s="49">
        <v>306896.87199999997</v>
      </c>
      <c r="P1788" s="49">
        <v>260393.46799999999</v>
      </c>
      <c r="Q1788" s="49">
        <v>185776.204</v>
      </c>
      <c r="R1788" s="49">
        <v>117792.632</v>
      </c>
      <c r="S1788" s="49">
        <v>261689.962</v>
      </c>
      <c r="T1788" s="49">
        <v>265006.99599999998</v>
      </c>
      <c r="U1788" s="49">
        <v>348122.13400000002</v>
      </c>
      <c r="V1788" s="49">
        <v>350156.51799999998</v>
      </c>
    </row>
    <row r="1789" spans="1:22" x14ac:dyDescent="0.3">
      <c r="A1789">
        <v>1000503</v>
      </c>
      <c r="B1789" t="s">
        <v>9397</v>
      </c>
      <c r="C1789" t="s">
        <v>9398</v>
      </c>
      <c r="D1789" t="s">
        <v>825</v>
      </c>
      <c r="E1789" t="s">
        <v>303</v>
      </c>
      <c r="F1789" t="s">
        <v>1413</v>
      </c>
      <c r="G1789" t="s">
        <v>9399</v>
      </c>
      <c r="H1789" t="s">
        <v>828</v>
      </c>
      <c r="I1789" s="23">
        <v>29.625499999999999</v>
      </c>
      <c r="J1789" s="23">
        <v>-95.066999999999993</v>
      </c>
      <c r="K1789">
        <v>221112</v>
      </c>
      <c r="L1789" t="s">
        <v>30</v>
      </c>
      <c r="M1789" t="s">
        <v>336</v>
      </c>
      <c r="P1789" s="49">
        <v>5721.78</v>
      </c>
      <c r="Q1789" s="49">
        <v>190421.59599999999</v>
      </c>
      <c r="R1789" s="49">
        <v>269408.90000000002</v>
      </c>
      <c r="S1789" s="49">
        <v>239965.712</v>
      </c>
      <c r="T1789" s="49">
        <v>247691.03200000001</v>
      </c>
      <c r="U1789" s="49">
        <v>285791.14</v>
      </c>
      <c r="V1789" s="49">
        <v>458892.7</v>
      </c>
    </row>
    <row r="1790" spans="1:22" x14ac:dyDescent="0.3">
      <c r="A1790">
        <v>1004277</v>
      </c>
      <c r="B1790" t="s">
        <v>9400</v>
      </c>
      <c r="C1790" t="s">
        <v>9401</v>
      </c>
      <c r="D1790" t="s">
        <v>9402</v>
      </c>
      <c r="E1790" t="s">
        <v>1920</v>
      </c>
      <c r="F1790" t="s">
        <v>9403</v>
      </c>
      <c r="G1790" t="s">
        <v>9404</v>
      </c>
      <c r="H1790" t="s">
        <v>1559</v>
      </c>
      <c r="I1790" s="23">
        <v>36.230449999999998</v>
      </c>
      <c r="J1790" s="23">
        <v>-115.12944</v>
      </c>
      <c r="K1790">
        <v>322121</v>
      </c>
      <c r="L1790" t="s">
        <v>28</v>
      </c>
      <c r="M1790" t="s">
        <v>680</v>
      </c>
      <c r="N1790" s="49">
        <v>35265.667999999998</v>
      </c>
      <c r="O1790" s="49">
        <v>34271.019999999997</v>
      </c>
      <c r="P1790" s="49">
        <v>33519.624000000003</v>
      </c>
      <c r="Q1790" s="49">
        <v>32453.227999999999</v>
      </c>
      <c r="R1790" s="49">
        <v>31741.18</v>
      </c>
      <c r="S1790" s="49">
        <v>31565.232</v>
      </c>
      <c r="T1790" s="49">
        <v>30087.036</v>
      </c>
      <c r="U1790" s="49">
        <v>30344.98</v>
      </c>
      <c r="V1790" s="49">
        <v>30997.98</v>
      </c>
    </row>
    <row r="1791" spans="1:22" x14ac:dyDescent="0.3">
      <c r="A1791">
        <v>1010974</v>
      </c>
      <c r="B1791" t="s">
        <v>9405</v>
      </c>
      <c r="C1791" t="s">
        <v>9406</v>
      </c>
      <c r="D1791" t="s">
        <v>2816</v>
      </c>
      <c r="E1791" t="s">
        <v>441</v>
      </c>
      <c r="F1791" t="s">
        <v>9407</v>
      </c>
      <c r="G1791" t="s">
        <v>9408</v>
      </c>
      <c r="H1791" t="s">
        <v>7304</v>
      </c>
      <c r="I1791" s="23">
        <v>35.318519999999999</v>
      </c>
      <c r="J1791" s="23">
        <v>-81.610100000000003</v>
      </c>
      <c r="K1791">
        <v>322121</v>
      </c>
      <c r="L1791" t="s">
        <v>28</v>
      </c>
      <c r="M1791" t="s">
        <v>680</v>
      </c>
      <c r="N1791" s="49">
        <v>66009.7</v>
      </c>
      <c r="O1791" s="49">
        <v>55544.54</v>
      </c>
      <c r="P1791" s="49">
        <v>55606.44</v>
      </c>
      <c r="Q1791" s="49">
        <v>53819.847999999998</v>
      </c>
      <c r="R1791" s="49">
        <v>53626.048000000003</v>
      </c>
      <c r="S1791" s="49">
        <v>58629.08</v>
      </c>
      <c r="T1791" s="49">
        <v>52048.904000000002</v>
      </c>
    </row>
    <row r="1792" spans="1:22" x14ac:dyDescent="0.3">
      <c r="A1792">
        <v>1000667</v>
      </c>
      <c r="B1792" t="s">
        <v>9409</v>
      </c>
      <c r="C1792" t="s">
        <v>9410</v>
      </c>
      <c r="D1792" t="s">
        <v>9411</v>
      </c>
      <c r="E1792" t="s">
        <v>1682</v>
      </c>
      <c r="F1792" t="s">
        <v>9412</v>
      </c>
      <c r="G1792" t="s">
        <v>9413</v>
      </c>
      <c r="H1792" t="s">
        <v>5629</v>
      </c>
      <c r="I1792" s="23">
        <v>41.865299999999998</v>
      </c>
      <c r="J1792" s="23">
        <v>-71.106099999999998</v>
      </c>
      <c r="K1792">
        <v>221112</v>
      </c>
      <c r="L1792" t="s">
        <v>335</v>
      </c>
      <c r="M1792" t="s">
        <v>336</v>
      </c>
      <c r="N1792" s="49">
        <v>23698.002</v>
      </c>
      <c r="O1792" s="49">
        <v>51357.482000000004</v>
      </c>
      <c r="P1792" s="49">
        <v>38612.197999999997</v>
      </c>
      <c r="Q1792" s="49">
        <v>50891.892</v>
      </c>
      <c r="R1792" s="49">
        <v>104047.74400000001</v>
      </c>
      <c r="S1792" s="49">
        <v>92012.782000000007</v>
      </c>
      <c r="T1792" s="49">
        <v>56074.32</v>
      </c>
      <c r="U1792" s="49">
        <v>52601.08</v>
      </c>
      <c r="V1792" s="49">
        <v>38585.544000000002</v>
      </c>
    </row>
    <row r="1793" spans="1:22" x14ac:dyDescent="0.3">
      <c r="A1793">
        <v>1005649</v>
      </c>
      <c r="B1793" t="s">
        <v>9414</v>
      </c>
      <c r="C1793" t="s">
        <v>9415</v>
      </c>
      <c r="D1793" t="s">
        <v>9416</v>
      </c>
      <c r="E1793" t="s">
        <v>303</v>
      </c>
      <c r="F1793" t="s">
        <v>7873</v>
      </c>
      <c r="H1793" t="s">
        <v>906</v>
      </c>
      <c r="I1793" s="23">
        <v>32.293100000000003</v>
      </c>
      <c r="J1793" s="23">
        <v>-97.550600000000003</v>
      </c>
      <c r="K1793">
        <v>486210</v>
      </c>
      <c r="L1793" t="s">
        <v>1275</v>
      </c>
      <c r="M1793" t="s">
        <v>102</v>
      </c>
      <c r="N1793" s="49">
        <v>37131.574000000001</v>
      </c>
      <c r="O1793" s="49">
        <v>38384.815999999999</v>
      </c>
      <c r="P1793" s="49">
        <v>32036.353999999999</v>
      </c>
      <c r="Q1793" s="49">
        <v>29151.277999999998</v>
      </c>
      <c r="R1793" s="49">
        <v>29180.466</v>
      </c>
      <c r="S1793" s="49">
        <v>39030.482000000004</v>
      </c>
      <c r="T1793" s="49">
        <v>42444.53</v>
      </c>
      <c r="U1793" s="49">
        <v>45800.447999999997</v>
      </c>
      <c r="V1793" s="49">
        <v>47267.565999999999</v>
      </c>
    </row>
    <row r="1794" spans="1:22" x14ac:dyDescent="0.3">
      <c r="A1794">
        <v>1004281</v>
      </c>
      <c r="B1794" t="s">
        <v>9417</v>
      </c>
      <c r="C1794" t="s">
        <v>9415</v>
      </c>
      <c r="D1794" t="s">
        <v>9418</v>
      </c>
      <c r="E1794" t="s">
        <v>303</v>
      </c>
      <c r="F1794" t="s">
        <v>9419</v>
      </c>
      <c r="G1794" t="s">
        <v>9420</v>
      </c>
      <c r="H1794" t="s">
        <v>5496</v>
      </c>
      <c r="I1794" s="23">
        <v>32.415970999999999</v>
      </c>
      <c r="J1794" s="23">
        <v>-97.430036000000001</v>
      </c>
      <c r="K1794">
        <v>211111</v>
      </c>
      <c r="L1794" t="s">
        <v>28</v>
      </c>
      <c r="M1794" t="s">
        <v>102</v>
      </c>
      <c r="R1794" s="49">
        <v>42062.892</v>
      </c>
      <c r="S1794" s="49">
        <v>43351.936000000002</v>
      </c>
      <c r="T1794" s="49">
        <v>44702.531999999999</v>
      </c>
      <c r="U1794" s="49">
        <v>45607.72</v>
      </c>
      <c r="V1794" s="49">
        <v>47537.62</v>
      </c>
    </row>
    <row r="1795" spans="1:22" x14ac:dyDescent="0.3">
      <c r="A1795">
        <v>1010132</v>
      </c>
      <c r="B1795" t="s">
        <v>9421</v>
      </c>
      <c r="C1795" t="s">
        <v>9422</v>
      </c>
      <c r="D1795" t="s">
        <v>9423</v>
      </c>
      <c r="E1795" t="s">
        <v>447</v>
      </c>
      <c r="F1795" t="s">
        <v>9424</v>
      </c>
      <c r="G1795" t="s">
        <v>9425</v>
      </c>
      <c r="H1795" t="s">
        <v>9426</v>
      </c>
      <c r="I1795" s="23">
        <v>40.722636000000001</v>
      </c>
      <c r="J1795" s="23">
        <v>-79.596182999999996</v>
      </c>
      <c r="K1795">
        <v>212112</v>
      </c>
      <c r="L1795" t="s">
        <v>90</v>
      </c>
      <c r="M1795" t="s">
        <v>315</v>
      </c>
      <c r="R1795" s="49">
        <v>0</v>
      </c>
      <c r="S1795" s="49">
        <v>14336.5</v>
      </c>
      <c r="T1795" s="49">
        <v>14437</v>
      </c>
      <c r="U1795" s="49">
        <v>39053.75</v>
      </c>
      <c r="V1795" s="49">
        <v>45494.25</v>
      </c>
    </row>
    <row r="1796" spans="1:22" x14ac:dyDescent="0.3">
      <c r="A1796">
        <v>1011634</v>
      </c>
      <c r="B1796" t="s">
        <v>9427</v>
      </c>
      <c r="C1796" t="s">
        <v>9428</v>
      </c>
      <c r="D1796" t="s">
        <v>9429</v>
      </c>
      <c r="E1796" t="s">
        <v>1248</v>
      </c>
      <c r="F1796" t="s">
        <v>9430</v>
      </c>
      <c r="G1796" t="s">
        <v>9431</v>
      </c>
      <c r="H1796" t="s">
        <v>2970</v>
      </c>
      <c r="I1796" s="23">
        <v>38.49653</v>
      </c>
      <c r="J1796" s="23">
        <v>-81.311369999999997</v>
      </c>
      <c r="K1796">
        <v>486210</v>
      </c>
      <c r="L1796" t="s">
        <v>1275</v>
      </c>
      <c r="M1796" t="s">
        <v>102</v>
      </c>
      <c r="O1796" s="49">
        <v>14120.214</v>
      </c>
      <c r="P1796" s="49">
        <v>1917.25</v>
      </c>
      <c r="Q1796" s="49">
        <v>7051.7460000000001</v>
      </c>
      <c r="R1796" s="49">
        <v>28219.968000000001</v>
      </c>
      <c r="S1796" s="49">
        <v>37335.023999999998</v>
      </c>
    </row>
    <row r="1797" spans="1:22" x14ac:dyDescent="0.3">
      <c r="A1797">
        <v>1004016</v>
      </c>
      <c r="B1797" t="s">
        <v>9432</v>
      </c>
      <c r="C1797" t="s">
        <v>9433</v>
      </c>
      <c r="D1797" t="s">
        <v>9434</v>
      </c>
      <c r="E1797" t="s">
        <v>663</v>
      </c>
      <c r="F1797" t="s">
        <v>9435</v>
      </c>
      <c r="G1797" t="s">
        <v>9436</v>
      </c>
      <c r="H1797" t="s">
        <v>3285</v>
      </c>
      <c r="I1797" s="23">
        <v>41.501089999999998</v>
      </c>
      <c r="J1797" s="23">
        <v>-81.615660000000005</v>
      </c>
      <c r="K1797">
        <v>622110</v>
      </c>
      <c r="L1797" t="s">
        <v>28</v>
      </c>
      <c r="M1797" t="s">
        <v>315</v>
      </c>
      <c r="N1797" s="49">
        <v>52134.504000000001</v>
      </c>
      <c r="O1797" s="49">
        <v>59659.375999999997</v>
      </c>
      <c r="P1797" s="49">
        <v>53619.248</v>
      </c>
      <c r="Q1797" s="49">
        <v>52781.55</v>
      </c>
      <c r="R1797" s="49">
        <v>59529.374000000003</v>
      </c>
      <c r="S1797" s="49">
        <v>59571.675999999999</v>
      </c>
      <c r="T1797" s="49">
        <v>63033.712</v>
      </c>
      <c r="U1797" s="49">
        <v>62302.415999999997</v>
      </c>
      <c r="V1797" s="49">
        <v>60236.122000000003</v>
      </c>
    </row>
    <row r="1798" spans="1:22" x14ac:dyDescent="0.3">
      <c r="A1798">
        <v>1000565</v>
      </c>
      <c r="B1798" t="s">
        <v>9437</v>
      </c>
      <c r="C1798" t="s">
        <v>9438</v>
      </c>
      <c r="D1798" t="s">
        <v>9439</v>
      </c>
      <c r="E1798" t="s">
        <v>441</v>
      </c>
      <c r="F1798" t="s">
        <v>9440</v>
      </c>
      <c r="G1798" t="s">
        <v>9441</v>
      </c>
      <c r="H1798" t="s">
        <v>9434</v>
      </c>
      <c r="I1798" s="23">
        <v>35.1706</v>
      </c>
      <c r="J1798" s="23">
        <v>-81.4161</v>
      </c>
      <c r="K1798">
        <v>221112</v>
      </c>
      <c r="L1798" t="s">
        <v>335</v>
      </c>
      <c r="M1798" t="s">
        <v>336</v>
      </c>
      <c r="N1798" s="49">
        <v>544117.47</v>
      </c>
      <c r="O1798" s="49">
        <v>435044.342</v>
      </c>
      <c r="P1798" s="49">
        <v>481880.06199999998</v>
      </c>
      <c r="Q1798" s="49">
        <v>445925.73599999998</v>
      </c>
      <c r="R1798" s="49">
        <v>580378.32400000002</v>
      </c>
      <c r="S1798" s="49">
        <v>415043.08799999999</v>
      </c>
      <c r="T1798" s="49">
        <v>157993.01</v>
      </c>
      <c r="U1798" s="49">
        <v>18592.335999999999</v>
      </c>
    </row>
    <row r="1799" spans="1:22" x14ac:dyDescent="0.3">
      <c r="A1799">
        <v>1000832</v>
      </c>
      <c r="B1799" t="s">
        <v>9442</v>
      </c>
      <c r="C1799" t="s">
        <v>9443</v>
      </c>
      <c r="D1799" t="s">
        <v>9444</v>
      </c>
      <c r="E1799" t="s">
        <v>441</v>
      </c>
      <c r="F1799" t="s">
        <v>9445</v>
      </c>
      <c r="G1799" t="s">
        <v>9446</v>
      </c>
      <c r="H1799" t="s">
        <v>9434</v>
      </c>
      <c r="I1799" s="23">
        <v>35.22</v>
      </c>
      <c r="J1799" s="23">
        <v>-81.759399999999999</v>
      </c>
      <c r="K1799">
        <v>221112</v>
      </c>
      <c r="L1799" t="s">
        <v>335</v>
      </c>
      <c r="M1799" t="s">
        <v>336</v>
      </c>
      <c r="N1799" s="49">
        <v>5253472.2419999996</v>
      </c>
      <c r="O1799" s="49">
        <v>4903202.5020000003</v>
      </c>
      <c r="P1799" s="49">
        <v>5005112.2120000003</v>
      </c>
      <c r="Q1799" s="49">
        <v>3290301.298</v>
      </c>
      <c r="R1799" s="49">
        <v>3568615.18</v>
      </c>
      <c r="S1799" s="49">
        <v>5158890.4639999997</v>
      </c>
      <c r="T1799" s="49">
        <v>5292863.5319999997</v>
      </c>
      <c r="U1799" s="49">
        <v>1255122.1839999999</v>
      </c>
      <c r="V1799" s="49">
        <v>2327522.2340000002</v>
      </c>
    </row>
    <row r="1800" spans="1:22" x14ac:dyDescent="0.3">
      <c r="A1800">
        <v>1010750</v>
      </c>
      <c r="B1800" t="s">
        <v>9447</v>
      </c>
      <c r="C1800" t="s">
        <v>9448</v>
      </c>
      <c r="D1800" t="s">
        <v>9449</v>
      </c>
      <c r="E1800" t="s">
        <v>303</v>
      </c>
      <c r="F1800" t="s">
        <v>7075</v>
      </c>
      <c r="G1800" t="s">
        <v>9450</v>
      </c>
      <c r="H1800" t="s">
        <v>2185</v>
      </c>
      <c r="I1800" s="23">
        <v>35.353721999999998</v>
      </c>
      <c r="J1800" s="23">
        <v>-101.993222</v>
      </c>
      <c r="K1800">
        <v>325120</v>
      </c>
      <c r="L1800" t="s">
        <v>368</v>
      </c>
      <c r="M1800" t="s">
        <v>102</v>
      </c>
      <c r="N1800" s="49">
        <v>66918.032000000007</v>
      </c>
      <c r="O1800" s="49">
        <v>64686.23</v>
      </c>
      <c r="P1800" s="49">
        <v>65901.3</v>
      </c>
      <c r="Q1800" s="49">
        <v>80117.932000000001</v>
      </c>
      <c r="R1800" s="49">
        <v>81883.631999999998</v>
      </c>
      <c r="S1800" s="49">
        <v>89069.28</v>
      </c>
      <c r="T1800" s="49">
        <v>78576.58</v>
      </c>
      <c r="U1800" s="49">
        <v>93108.13</v>
      </c>
      <c r="V1800" s="49">
        <v>93854.38</v>
      </c>
    </row>
    <row r="1801" spans="1:22" x14ac:dyDescent="0.3">
      <c r="A1801">
        <v>1004265</v>
      </c>
      <c r="B1801" t="s">
        <v>9451</v>
      </c>
      <c r="C1801" t="s">
        <v>9452</v>
      </c>
      <c r="D1801" t="s">
        <v>9453</v>
      </c>
      <c r="E1801" t="s">
        <v>542</v>
      </c>
      <c r="F1801" t="s">
        <v>9454</v>
      </c>
      <c r="G1801" t="s">
        <v>9455</v>
      </c>
      <c r="H1801" t="s">
        <v>2087</v>
      </c>
      <c r="I1801" s="23">
        <v>39.611564000000001</v>
      </c>
      <c r="J1801" s="23">
        <v>-97.274524999999997</v>
      </c>
      <c r="K1801">
        <v>221112</v>
      </c>
      <c r="L1801" t="s">
        <v>28</v>
      </c>
      <c r="M1801" t="s">
        <v>336</v>
      </c>
      <c r="S1801" s="49">
        <v>3545.636</v>
      </c>
      <c r="T1801" s="49">
        <v>11670.656000000001</v>
      </c>
      <c r="U1801" s="49">
        <v>1362.798</v>
      </c>
      <c r="V1801" s="49">
        <v>6281.2759999999998</v>
      </c>
    </row>
    <row r="1802" spans="1:22" x14ac:dyDescent="0.3">
      <c r="A1802">
        <v>1001531</v>
      </c>
      <c r="B1802" t="s">
        <v>9456</v>
      </c>
      <c r="C1802" t="s">
        <v>9457</v>
      </c>
      <c r="D1802" t="s">
        <v>5361</v>
      </c>
      <c r="E1802" t="s">
        <v>491</v>
      </c>
      <c r="F1802" t="s">
        <v>9458</v>
      </c>
      <c r="G1802" t="s">
        <v>9459</v>
      </c>
      <c r="H1802" t="s">
        <v>8413</v>
      </c>
      <c r="I1802" s="23">
        <v>38.738300000000002</v>
      </c>
      <c r="J1802" s="23">
        <v>-85.419200000000004</v>
      </c>
      <c r="K1802">
        <v>221112</v>
      </c>
      <c r="L1802" t="s">
        <v>335</v>
      </c>
      <c r="M1802" t="s">
        <v>336</v>
      </c>
      <c r="N1802" s="49">
        <v>5830255.8159999996</v>
      </c>
      <c r="O1802" s="49">
        <v>6426977.1679999996</v>
      </c>
      <c r="P1802" s="49">
        <v>6235092.8059999999</v>
      </c>
      <c r="Q1802" s="49">
        <v>5245158.03</v>
      </c>
      <c r="R1802" s="49">
        <v>5329046.034</v>
      </c>
      <c r="S1802" s="49">
        <v>5964869.7599999998</v>
      </c>
      <c r="T1802" s="49">
        <v>5765596.2259999998</v>
      </c>
      <c r="U1802" s="49">
        <v>5734352.608</v>
      </c>
      <c r="V1802" s="49">
        <v>7279634.5939999996</v>
      </c>
    </row>
    <row r="1803" spans="1:22" x14ac:dyDescent="0.3">
      <c r="A1803">
        <v>1007359</v>
      </c>
      <c r="B1803" t="s">
        <v>9460</v>
      </c>
      <c r="C1803" t="s">
        <v>9461</v>
      </c>
      <c r="D1803" t="s">
        <v>3206</v>
      </c>
      <c r="E1803" t="s">
        <v>793</v>
      </c>
      <c r="F1803" t="s">
        <v>9462</v>
      </c>
      <c r="G1803" t="s">
        <v>9463</v>
      </c>
      <c r="H1803" t="s">
        <v>9464</v>
      </c>
      <c r="I1803" s="23">
        <v>36.933300000000003</v>
      </c>
      <c r="J1803" s="23">
        <v>-82.199700000000007</v>
      </c>
      <c r="K1803">
        <v>221112</v>
      </c>
      <c r="L1803" t="s">
        <v>335</v>
      </c>
      <c r="M1803" t="s">
        <v>336</v>
      </c>
      <c r="N1803" s="49">
        <v>221084.08</v>
      </c>
      <c r="O1803" s="49">
        <v>364278.3</v>
      </c>
      <c r="P1803" s="49">
        <v>152059.636</v>
      </c>
      <c r="Q1803" s="49">
        <v>189345.09599999999</v>
      </c>
      <c r="R1803" s="49">
        <v>459201.636</v>
      </c>
      <c r="S1803" s="49">
        <v>721280.53</v>
      </c>
      <c r="T1803" s="49">
        <v>934517.26800000004</v>
      </c>
      <c r="U1803" s="49">
        <v>839687.58</v>
      </c>
      <c r="V1803" s="49">
        <v>1323028.0519999999</v>
      </c>
    </row>
    <row r="1804" spans="1:22" x14ac:dyDescent="0.3">
      <c r="A1804">
        <v>1012381</v>
      </c>
      <c r="B1804" t="s">
        <v>9465</v>
      </c>
      <c r="C1804" t="s">
        <v>9466</v>
      </c>
      <c r="D1804" t="s">
        <v>5417</v>
      </c>
      <c r="E1804" t="s">
        <v>1781</v>
      </c>
      <c r="F1804" t="s">
        <v>9467</v>
      </c>
      <c r="G1804" t="s">
        <v>9468</v>
      </c>
      <c r="H1804" t="s">
        <v>9469</v>
      </c>
      <c r="I1804" s="23">
        <v>32.409466999999999</v>
      </c>
      <c r="J1804" s="23">
        <v>-90.256446999999994</v>
      </c>
      <c r="K1804">
        <v>486210</v>
      </c>
      <c r="L1804" t="s">
        <v>1275</v>
      </c>
      <c r="M1804" t="s">
        <v>102</v>
      </c>
      <c r="N1804" s="49">
        <v>22460.97</v>
      </c>
      <c r="O1804" s="49">
        <v>58513.133999999998</v>
      </c>
      <c r="P1804" s="49">
        <v>30215.241999999998</v>
      </c>
    </row>
    <row r="1805" spans="1:22" x14ac:dyDescent="0.3">
      <c r="A1805">
        <v>1005462</v>
      </c>
      <c r="B1805" t="s">
        <v>9470</v>
      </c>
      <c r="C1805" t="s">
        <v>9471</v>
      </c>
      <c r="D1805" t="s">
        <v>9472</v>
      </c>
      <c r="E1805" t="s">
        <v>331</v>
      </c>
      <c r="F1805" t="s">
        <v>9473</v>
      </c>
      <c r="H1805" t="s">
        <v>3628</v>
      </c>
      <c r="I1805" s="23">
        <v>43.048780000000001</v>
      </c>
      <c r="J1805" s="23">
        <v>-74.310699999999997</v>
      </c>
      <c r="K1805">
        <v>562212</v>
      </c>
      <c r="L1805" t="s">
        <v>51</v>
      </c>
      <c r="M1805" t="s">
        <v>307</v>
      </c>
      <c r="N1805" s="49">
        <v>22644.25</v>
      </c>
      <c r="O1805" s="49">
        <v>23972.5</v>
      </c>
      <c r="P1805" s="49">
        <v>25378.5</v>
      </c>
      <c r="Q1805" s="49">
        <v>26867.25</v>
      </c>
      <c r="R1805" s="49">
        <v>34131.75</v>
      </c>
      <c r="S1805" s="49">
        <v>36133.75</v>
      </c>
      <c r="T1805" s="49">
        <v>38253.25</v>
      </c>
      <c r="U1805" s="49">
        <v>44628.25</v>
      </c>
      <c r="V1805" s="49">
        <v>47246</v>
      </c>
    </row>
    <row r="1806" spans="1:22" x14ac:dyDescent="0.3">
      <c r="A1806">
        <v>1003022</v>
      </c>
      <c r="B1806" t="s">
        <v>9474</v>
      </c>
      <c r="C1806" t="s">
        <v>9475</v>
      </c>
      <c r="D1806" t="s">
        <v>9476</v>
      </c>
      <c r="E1806" t="s">
        <v>1487</v>
      </c>
      <c r="F1806" t="s">
        <v>7014</v>
      </c>
      <c r="H1806" t="s">
        <v>3822</v>
      </c>
      <c r="I1806" s="23">
        <v>39.518610000000002</v>
      </c>
      <c r="J1806" s="23">
        <v>-107.889912</v>
      </c>
      <c r="K1806">
        <v>213112</v>
      </c>
      <c r="L1806" t="s">
        <v>28</v>
      </c>
      <c r="M1806" t="s">
        <v>102</v>
      </c>
      <c r="R1806" s="49">
        <v>24411.407999999999</v>
      </c>
      <c r="S1806" s="49">
        <v>24960.756000000001</v>
      </c>
      <c r="T1806" s="49">
        <v>20053.324000000001</v>
      </c>
      <c r="U1806" s="49">
        <v>15341.492</v>
      </c>
      <c r="V1806" s="49">
        <v>25076.621999999999</v>
      </c>
    </row>
    <row r="1807" spans="1:22" x14ac:dyDescent="0.3">
      <c r="A1807">
        <v>1013696</v>
      </c>
      <c r="B1807" t="s">
        <v>7341</v>
      </c>
      <c r="C1807" t="s">
        <v>9477</v>
      </c>
      <c r="D1807" t="s">
        <v>9478</v>
      </c>
      <c r="E1807" t="s">
        <v>323</v>
      </c>
      <c r="F1807" t="s">
        <v>7344</v>
      </c>
      <c r="G1807" t="s">
        <v>9479</v>
      </c>
      <c r="H1807" t="s">
        <v>2952</v>
      </c>
      <c r="I1807" s="23">
        <v>38.576729999999998</v>
      </c>
      <c r="J1807" s="23">
        <v>-122.53431</v>
      </c>
      <c r="K1807">
        <v>562212</v>
      </c>
      <c r="L1807" t="s">
        <v>355</v>
      </c>
      <c r="M1807" t="s">
        <v>307</v>
      </c>
      <c r="N1807" s="49">
        <v>64356.025999999998</v>
      </c>
    </row>
    <row r="1808" spans="1:22" x14ac:dyDescent="0.3">
      <c r="A1808">
        <v>1001093</v>
      </c>
      <c r="B1808" t="s">
        <v>9480</v>
      </c>
      <c r="C1808" t="s">
        <v>9481</v>
      </c>
      <c r="D1808" t="s">
        <v>9482</v>
      </c>
      <c r="E1808" t="s">
        <v>793</v>
      </c>
      <c r="F1808" t="s">
        <v>9483</v>
      </c>
      <c r="G1808" t="s">
        <v>9484</v>
      </c>
      <c r="H1808" t="s">
        <v>9485</v>
      </c>
      <c r="I1808" s="23">
        <v>36.869199999999999</v>
      </c>
      <c r="J1808" s="23">
        <v>-78.704599999999999</v>
      </c>
      <c r="K1808">
        <v>221112</v>
      </c>
      <c r="L1808" t="s">
        <v>30</v>
      </c>
      <c r="M1808" t="s">
        <v>336</v>
      </c>
      <c r="N1808" s="49">
        <v>1323139.8759999999</v>
      </c>
      <c r="O1808" s="49">
        <v>3058576.5419999999</v>
      </c>
      <c r="P1808" s="49">
        <v>3393359.3739999998</v>
      </c>
      <c r="Q1808" s="49">
        <v>5490682.9160000002</v>
      </c>
      <c r="R1808" s="49">
        <v>5437793.0159999998</v>
      </c>
      <c r="S1808" s="49">
        <v>5662798.7580000004</v>
      </c>
      <c r="T1808" s="49">
        <v>5903791.8260000004</v>
      </c>
      <c r="U1808" s="49">
        <v>4476469.3559999997</v>
      </c>
      <c r="V1808" s="49">
        <v>5274014.96</v>
      </c>
    </row>
    <row r="1809" spans="1:22" x14ac:dyDescent="0.3">
      <c r="A1809">
        <v>1013705</v>
      </c>
      <c r="B1809" t="s">
        <v>9486</v>
      </c>
      <c r="C1809" t="s">
        <v>9487</v>
      </c>
      <c r="D1809" t="s">
        <v>9487</v>
      </c>
      <c r="E1809" t="s">
        <v>663</v>
      </c>
      <c r="F1809" t="s">
        <v>9488</v>
      </c>
      <c r="G1809" t="s">
        <v>9489</v>
      </c>
      <c r="H1809" t="s">
        <v>1535</v>
      </c>
      <c r="I1809" s="23">
        <v>41.351787999999999</v>
      </c>
      <c r="J1809" s="23">
        <v>-82.892173</v>
      </c>
      <c r="K1809">
        <v>486210</v>
      </c>
      <c r="L1809" t="s">
        <v>1275</v>
      </c>
      <c r="M1809" t="s">
        <v>102</v>
      </c>
      <c r="N1809" s="49">
        <v>33366.425999999999</v>
      </c>
    </row>
    <row r="1810" spans="1:22" x14ac:dyDescent="0.3">
      <c r="A1810">
        <v>1007429</v>
      </c>
      <c r="B1810" t="s">
        <v>9490</v>
      </c>
      <c r="C1810" t="s">
        <v>9491</v>
      </c>
      <c r="D1810" t="s">
        <v>9492</v>
      </c>
      <c r="E1810" t="s">
        <v>640</v>
      </c>
      <c r="F1810" t="s">
        <v>9493</v>
      </c>
      <c r="G1810" t="s">
        <v>9494</v>
      </c>
      <c r="H1810" t="s">
        <v>9495</v>
      </c>
      <c r="I1810" s="23">
        <v>47.376100000000001</v>
      </c>
      <c r="J1810" s="23">
        <v>-101.1567</v>
      </c>
      <c r="K1810">
        <v>221112</v>
      </c>
      <c r="L1810" t="s">
        <v>335</v>
      </c>
      <c r="M1810" t="s">
        <v>336</v>
      </c>
      <c r="N1810" s="49">
        <v>8655619.1060000006</v>
      </c>
      <c r="O1810" s="49">
        <v>9557094.1239999998</v>
      </c>
      <c r="P1810" s="49">
        <v>8177532.2280000001</v>
      </c>
      <c r="Q1810" s="49">
        <v>8354829.0999999996</v>
      </c>
      <c r="R1810" s="49">
        <v>9268113.5319999997</v>
      </c>
      <c r="S1810" s="49">
        <v>9241294.2479999997</v>
      </c>
      <c r="T1810" s="49">
        <v>9219664.0879999995</v>
      </c>
      <c r="U1810" s="49">
        <v>9617591.7960000001</v>
      </c>
      <c r="V1810" s="49">
        <v>8953957.2899999991</v>
      </c>
    </row>
    <row r="1811" spans="1:22" x14ac:dyDescent="0.3">
      <c r="A1811">
        <v>1004441</v>
      </c>
      <c r="B1811" t="s">
        <v>9496</v>
      </c>
      <c r="C1811" t="s">
        <v>9497</v>
      </c>
      <c r="D1811" t="s">
        <v>9498</v>
      </c>
      <c r="E1811" t="s">
        <v>1248</v>
      </c>
      <c r="F1811" t="s">
        <v>9499</v>
      </c>
      <c r="G1811" t="s">
        <v>9500</v>
      </c>
      <c r="H1811" t="s">
        <v>8803</v>
      </c>
      <c r="I1811" s="23">
        <v>38.247128099999998</v>
      </c>
      <c r="J1811" s="23">
        <v>-81.745884500000003</v>
      </c>
      <c r="K1811">
        <v>212112</v>
      </c>
      <c r="L1811" t="s">
        <v>90</v>
      </c>
      <c r="M1811" t="s">
        <v>315</v>
      </c>
      <c r="T1811" s="49">
        <v>66648.5</v>
      </c>
      <c r="U1811" s="49">
        <v>97075.5</v>
      </c>
      <c r="V1811" s="49">
        <v>73114</v>
      </c>
    </row>
    <row r="1812" spans="1:22" x14ac:dyDescent="0.3">
      <c r="A1812">
        <v>1004046</v>
      </c>
      <c r="B1812" t="s">
        <v>9501</v>
      </c>
      <c r="C1812" t="s">
        <v>2495</v>
      </c>
      <c r="D1812" t="s">
        <v>2495</v>
      </c>
      <c r="E1812" t="s">
        <v>323</v>
      </c>
      <c r="F1812" t="s">
        <v>2496</v>
      </c>
      <c r="G1812" t="s">
        <v>9502</v>
      </c>
      <c r="H1812" t="s">
        <v>4238</v>
      </c>
      <c r="I1812" s="23">
        <v>36.289250000000003</v>
      </c>
      <c r="J1812" s="23">
        <v>-120.30213000000001</v>
      </c>
      <c r="K1812">
        <v>211111</v>
      </c>
      <c r="L1812" t="s">
        <v>28</v>
      </c>
      <c r="M1812" t="s">
        <v>102</v>
      </c>
      <c r="R1812" s="49">
        <v>457272.228</v>
      </c>
      <c r="S1812" s="49">
        <v>333376.59600000002</v>
      </c>
      <c r="T1812" s="49">
        <v>284275.28000000003</v>
      </c>
      <c r="U1812" s="49">
        <v>236400.36</v>
      </c>
      <c r="V1812" s="49">
        <v>280218.24400000001</v>
      </c>
    </row>
    <row r="1813" spans="1:22" x14ac:dyDescent="0.3">
      <c r="A1813">
        <v>1007204</v>
      </c>
      <c r="B1813" t="s">
        <v>9503</v>
      </c>
      <c r="C1813" t="s">
        <v>9504</v>
      </c>
      <c r="D1813" t="s">
        <v>9505</v>
      </c>
      <c r="E1813" t="s">
        <v>323</v>
      </c>
      <c r="F1813" t="s">
        <v>2496</v>
      </c>
      <c r="G1813" t="s">
        <v>9506</v>
      </c>
      <c r="H1813" t="s">
        <v>7151</v>
      </c>
      <c r="I1813" s="23">
        <v>36.180700000000002</v>
      </c>
      <c r="J1813" s="23">
        <v>-120.38849999999999</v>
      </c>
      <c r="K1813">
        <v>221112</v>
      </c>
      <c r="L1813" t="s">
        <v>9507</v>
      </c>
      <c r="M1813" t="s">
        <v>9508</v>
      </c>
      <c r="N1813" s="49">
        <v>0</v>
      </c>
      <c r="O1813" s="49">
        <v>0</v>
      </c>
      <c r="P1813" s="49">
        <v>0</v>
      </c>
      <c r="Q1813" s="49">
        <v>174161.00399999999</v>
      </c>
      <c r="R1813" s="49">
        <v>198362.364</v>
      </c>
      <c r="S1813" s="49">
        <v>209417.12400000001</v>
      </c>
      <c r="T1813" s="49">
        <v>174732.45199999999</v>
      </c>
      <c r="U1813" s="49">
        <v>169084.08</v>
      </c>
      <c r="V1813" s="49">
        <v>207927.42800000001</v>
      </c>
    </row>
    <row r="1814" spans="1:22" x14ac:dyDescent="0.3">
      <c r="A1814">
        <v>1000227</v>
      </c>
      <c r="B1814" t="s">
        <v>9509</v>
      </c>
      <c r="C1814" t="s">
        <v>9510</v>
      </c>
      <c r="D1814" t="s">
        <v>9511</v>
      </c>
      <c r="E1814" t="s">
        <v>441</v>
      </c>
      <c r="F1814" t="s">
        <v>9512</v>
      </c>
      <c r="G1814" t="s">
        <v>9513</v>
      </c>
      <c r="H1814" t="s">
        <v>9514</v>
      </c>
      <c r="I1814" s="23">
        <v>35.022500000000001</v>
      </c>
      <c r="J1814" s="23">
        <v>-77.857500000000002</v>
      </c>
      <c r="K1814">
        <v>221112</v>
      </c>
      <c r="L1814" t="s">
        <v>28</v>
      </c>
      <c r="M1814" t="s">
        <v>336</v>
      </c>
      <c r="T1814" s="49">
        <v>45635.718000000001</v>
      </c>
      <c r="U1814" s="49">
        <v>7886.46</v>
      </c>
      <c r="V1814" s="49">
        <v>8567.67</v>
      </c>
    </row>
    <row r="1815" spans="1:22" x14ac:dyDescent="0.3">
      <c r="A1815">
        <v>1003035</v>
      </c>
      <c r="B1815" t="s">
        <v>9515</v>
      </c>
      <c r="C1815" t="s">
        <v>9516</v>
      </c>
      <c r="D1815" t="s">
        <v>9517</v>
      </c>
      <c r="E1815" t="s">
        <v>441</v>
      </c>
      <c r="F1815" t="s">
        <v>9518</v>
      </c>
      <c r="G1815" t="s">
        <v>9519</v>
      </c>
      <c r="H1815" t="s">
        <v>9520</v>
      </c>
      <c r="I1815" s="23">
        <v>34.943666999999998</v>
      </c>
      <c r="J1815" s="23">
        <v>-76.948346000000001</v>
      </c>
      <c r="K1815">
        <v>562212</v>
      </c>
      <c r="L1815" t="s">
        <v>51</v>
      </c>
      <c r="M1815" t="s">
        <v>307</v>
      </c>
      <c r="N1815" s="49">
        <v>139443.25</v>
      </c>
      <c r="O1815" s="49">
        <v>125127.25</v>
      </c>
      <c r="P1815" s="49">
        <v>103166.25</v>
      </c>
      <c r="Q1815" s="49">
        <v>86126.5</v>
      </c>
      <c r="R1815" s="49">
        <v>81776.5</v>
      </c>
      <c r="S1815" s="49">
        <v>90223.5</v>
      </c>
      <c r="T1815" s="49">
        <v>91139.25</v>
      </c>
      <c r="U1815" s="49">
        <v>87352.75</v>
      </c>
      <c r="V1815" s="49">
        <v>86144</v>
      </c>
    </row>
    <row r="1816" spans="1:22" x14ac:dyDescent="0.3">
      <c r="A1816">
        <v>1007775</v>
      </c>
      <c r="B1816" t="s">
        <v>9521</v>
      </c>
      <c r="C1816" t="s">
        <v>9522</v>
      </c>
      <c r="D1816" t="s">
        <v>9429</v>
      </c>
      <c r="E1816" t="s">
        <v>1248</v>
      </c>
      <c r="F1816" t="s">
        <v>9430</v>
      </c>
      <c r="G1816" t="s">
        <v>9523</v>
      </c>
      <c r="H1816" t="s">
        <v>9524</v>
      </c>
      <c r="I1816" s="23">
        <v>38.491605999999997</v>
      </c>
      <c r="J1816" s="23">
        <v>-81.342905999999999</v>
      </c>
      <c r="K1816">
        <v>211112</v>
      </c>
      <c r="L1816" t="s">
        <v>368</v>
      </c>
      <c r="M1816" t="s">
        <v>102</v>
      </c>
      <c r="R1816" s="49">
        <v>1054.248</v>
      </c>
      <c r="S1816" s="49">
        <v>1010.998</v>
      </c>
      <c r="T1816" s="49">
        <v>926.298</v>
      </c>
      <c r="U1816" s="49">
        <v>826.84799999999996</v>
      </c>
      <c r="V1816" s="49">
        <v>758.048</v>
      </c>
    </row>
    <row r="1817" spans="1:22" x14ac:dyDescent="0.3">
      <c r="A1817">
        <v>1005275</v>
      </c>
      <c r="B1817" t="s">
        <v>9525</v>
      </c>
      <c r="C1817" t="s">
        <v>9526</v>
      </c>
      <c r="D1817" t="s">
        <v>9527</v>
      </c>
      <c r="E1817" t="s">
        <v>663</v>
      </c>
      <c r="F1817" t="s">
        <v>9528</v>
      </c>
      <c r="G1817" t="s">
        <v>9529</v>
      </c>
      <c r="H1817" t="s">
        <v>522</v>
      </c>
      <c r="I1817" s="23">
        <v>41.651229999999998</v>
      </c>
      <c r="J1817" s="23">
        <v>-81.404409999999999</v>
      </c>
      <c r="K1817">
        <v>486210</v>
      </c>
      <c r="L1817" t="s">
        <v>28</v>
      </c>
      <c r="M1817" t="s">
        <v>102</v>
      </c>
      <c r="R1817" s="49">
        <v>6</v>
      </c>
      <c r="S1817" s="49">
        <v>3934.3319999999999</v>
      </c>
      <c r="T1817" s="49">
        <v>2351.3919999999998</v>
      </c>
      <c r="U1817" s="49">
        <v>2675.04</v>
      </c>
    </row>
    <row r="1818" spans="1:22" x14ac:dyDescent="0.3">
      <c r="A1818">
        <v>1007526</v>
      </c>
      <c r="B1818" t="s">
        <v>9530</v>
      </c>
      <c r="C1818" t="s">
        <v>9531</v>
      </c>
      <c r="D1818" t="s">
        <v>8385</v>
      </c>
      <c r="E1818" t="s">
        <v>1370</v>
      </c>
      <c r="F1818" t="s">
        <v>8386</v>
      </c>
      <c r="G1818" t="s">
        <v>9532</v>
      </c>
      <c r="H1818" t="s">
        <v>8388</v>
      </c>
      <c r="I1818" s="23">
        <v>58.867489999999997</v>
      </c>
      <c r="J1818" s="23">
        <v>-135.10475600000001</v>
      </c>
      <c r="K1818">
        <v>212221</v>
      </c>
      <c r="L1818" t="s">
        <v>28</v>
      </c>
      <c r="M1818" t="s">
        <v>315</v>
      </c>
      <c r="N1818" s="49">
        <v>40687.14</v>
      </c>
      <c r="O1818" s="49">
        <v>37605.339999999997</v>
      </c>
      <c r="P1818" s="49">
        <v>37948.868000000002</v>
      </c>
      <c r="Q1818" s="49">
        <v>34495.286</v>
      </c>
      <c r="R1818" s="49">
        <v>33288.152000000002</v>
      </c>
      <c r="S1818" s="49">
        <v>32330.27</v>
      </c>
      <c r="T1818" s="49">
        <v>32485.27</v>
      </c>
      <c r="U1818" s="49">
        <v>27238.295999999998</v>
      </c>
      <c r="V1818" s="49">
        <v>25731.876</v>
      </c>
    </row>
    <row r="1819" spans="1:22" x14ac:dyDescent="0.3">
      <c r="A1819">
        <v>1006889</v>
      </c>
      <c r="B1819" t="s">
        <v>9533</v>
      </c>
      <c r="C1819" t="s">
        <v>9534</v>
      </c>
      <c r="D1819" t="s">
        <v>9535</v>
      </c>
      <c r="E1819" t="s">
        <v>351</v>
      </c>
      <c r="F1819" t="s">
        <v>9536</v>
      </c>
      <c r="G1819" t="s">
        <v>9537</v>
      </c>
      <c r="H1819" t="s">
        <v>7957</v>
      </c>
      <c r="I1819" s="23">
        <v>39.058599999999998</v>
      </c>
      <c r="J1819" s="23">
        <v>-89.403099999999995</v>
      </c>
      <c r="K1819">
        <v>221112</v>
      </c>
      <c r="L1819" t="s">
        <v>335</v>
      </c>
      <c r="M1819" t="s">
        <v>336</v>
      </c>
      <c r="N1819" s="49">
        <v>2867752.2179999999</v>
      </c>
      <c r="O1819" s="49">
        <v>5589657.9639999997</v>
      </c>
      <c r="P1819" s="49">
        <v>5662131.4859999996</v>
      </c>
      <c r="Q1819" s="49">
        <v>4657952.7640000004</v>
      </c>
      <c r="R1819" s="49">
        <v>4749442.5240000002</v>
      </c>
      <c r="S1819" s="49">
        <v>5383254.6059999997</v>
      </c>
      <c r="T1819" s="49">
        <v>4861589.2560000001</v>
      </c>
      <c r="U1819" s="49">
        <v>5194632.5259999996</v>
      </c>
      <c r="V1819" s="49">
        <v>5514974.8380000005</v>
      </c>
    </row>
    <row r="1820" spans="1:22" x14ac:dyDescent="0.3">
      <c r="A1820">
        <v>1006475</v>
      </c>
      <c r="B1820" t="s">
        <v>9538</v>
      </c>
      <c r="C1820" t="s">
        <v>9539</v>
      </c>
      <c r="D1820" t="s">
        <v>9540</v>
      </c>
      <c r="E1820" t="s">
        <v>1418</v>
      </c>
      <c r="F1820" t="s">
        <v>9541</v>
      </c>
      <c r="H1820" t="s">
        <v>2255</v>
      </c>
      <c r="I1820" s="23">
        <v>34.663379999999997</v>
      </c>
      <c r="J1820" s="23">
        <v>-96.306629999999998</v>
      </c>
      <c r="K1820">
        <v>486210</v>
      </c>
      <c r="L1820" t="s">
        <v>28</v>
      </c>
      <c r="M1820" t="s">
        <v>102</v>
      </c>
      <c r="R1820" s="49">
        <v>17481.083999999999</v>
      </c>
      <c r="S1820" s="49">
        <v>21117.82</v>
      </c>
      <c r="T1820" s="49">
        <v>25593.603999999999</v>
      </c>
      <c r="U1820" s="49">
        <v>31001.984</v>
      </c>
      <c r="V1820" s="49">
        <v>26699.1</v>
      </c>
    </row>
    <row r="1821" spans="1:22" x14ac:dyDescent="0.3">
      <c r="A1821">
        <v>1012981</v>
      </c>
      <c r="B1821" t="s">
        <v>9542</v>
      </c>
      <c r="C1821" t="s">
        <v>9543</v>
      </c>
      <c r="D1821" t="s">
        <v>9544</v>
      </c>
      <c r="E1821" t="s">
        <v>542</v>
      </c>
      <c r="F1821" t="s">
        <v>7406</v>
      </c>
      <c r="G1821" t="s">
        <v>9545</v>
      </c>
      <c r="H1821" t="s">
        <v>1952</v>
      </c>
      <c r="I1821" s="23">
        <v>37.092976999999998</v>
      </c>
      <c r="J1821" s="23">
        <v>-95.585154000000003</v>
      </c>
      <c r="K1821">
        <v>221112</v>
      </c>
      <c r="L1821" t="s">
        <v>28</v>
      </c>
      <c r="M1821" t="s">
        <v>336</v>
      </c>
      <c r="N1821" s="49">
        <v>31003.684000000001</v>
      </c>
      <c r="O1821" s="49">
        <v>27240.148000000001</v>
      </c>
      <c r="P1821" s="49">
        <v>29215.64</v>
      </c>
    </row>
    <row r="1822" spans="1:22" x14ac:dyDescent="0.3">
      <c r="A1822">
        <v>1004381</v>
      </c>
      <c r="B1822" t="s">
        <v>9546</v>
      </c>
      <c r="C1822" t="s">
        <v>9547</v>
      </c>
      <c r="D1822" t="s">
        <v>9544</v>
      </c>
      <c r="E1822" t="s">
        <v>542</v>
      </c>
      <c r="F1822" t="s">
        <v>7406</v>
      </c>
      <c r="G1822" t="s">
        <v>9548</v>
      </c>
      <c r="H1822" t="s">
        <v>1952</v>
      </c>
      <c r="I1822" s="23">
        <v>37.047556</v>
      </c>
      <c r="J1822" s="23">
        <v>-95.606105999999997</v>
      </c>
      <c r="K1822">
        <v>324110</v>
      </c>
      <c r="L1822" t="s">
        <v>6080</v>
      </c>
      <c r="M1822" t="s">
        <v>6081</v>
      </c>
      <c r="N1822" s="49">
        <v>1119527.8600000001</v>
      </c>
      <c r="O1822" s="49">
        <v>1101088.9480000001</v>
      </c>
      <c r="P1822" s="49">
        <v>1195990.92</v>
      </c>
      <c r="Q1822" s="49">
        <v>1216387.622</v>
      </c>
      <c r="R1822" s="49">
        <v>964647.93799999997</v>
      </c>
      <c r="S1822" s="49">
        <v>935345.64800000004</v>
      </c>
      <c r="T1822" s="49">
        <v>868991.74399999995</v>
      </c>
      <c r="U1822" s="49">
        <v>1026009.81</v>
      </c>
      <c r="V1822" s="49">
        <v>920643.424</v>
      </c>
    </row>
    <row r="1823" spans="1:22" x14ac:dyDescent="0.3">
      <c r="A1823">
        <v>1011083</v>
      </c>
      <c r="B1823" t="s">
        <v>7408</v>
      </c>
      <c r="C1823" t="s">
        <v>9549</v>
      </c>
      <c r="D1823" t="s">
        <v>9550</v>
      </c>
      <c r="E1823" t="s">
        <v>2164</v>
      </c>
      <c r="F1823" t="s">
        <v>7411</v>
      </c>
      <c r="G1823" t="s">
        <v>9551</v>
      </c>
      <c r="H1823" t="s">
        <v>949</v>
      </c>
      <c r="I1823" s="23">
        <v>44.69529</v>
      </c>
      <c r="J1823" s="23">
        <v>-123.22338999999999</v>
      </c>
      <c r="K1823">
        <v>221119</v>
      </c>
      <c r="L1823" t="s">
        <v>28</v>
      </c>
      <c r="M1823" t="s">
        <v>336</v>
      </c>
      <c r="T1823" s="49">
        <v>120.63200000000001</v>
      </c>
    </row>
    <row r="1824" spans="1:22" x14ac:dyDescent="0.3">
      <c r="A1824">
        <v>1008724</v>
      </c>
      <c r="B1824" t="s">
        <v>9552</v>
      </c>
      <c r="C1824" t="s">
        <v>9553</v>
      </c>
      <c r="D1824" t="s">
        <v>9554</v>
      </c>
      <c r="E1824" t="s">
        <v>1418</v>
      </c>
      <c r="F1824" t="s">
        <v>9555</v>
      </c>
      <c r="H1824" t="s">
        <v>9556</v>
      </c>
      <c r="I1824" s="23">
        <v>35.362720000000003</v>
      </c>
      <c r="J1824" s="23">
        <v>-98.167460000000005</v>
      </c>
      <c r="K1824">
        <v>486210</v>
      </c>
      <c r="L1824" t="s">
        <v>1275</v>
      </c>
      <c r="M1824" t="s">
        <v>102</v>
      </c>
      <c r="N1824" s="49">
        <v>44583.534</v>
      </c>
      <c r="O1824" s="49">
        <v>54576.771999999997</v>
      </c>
      <c r="P1824" s="49">
        <v>47550.775999999998</v>
      </c>
      <c r="Q1824" s="49">
        <v>40861.097999999998</v>
      </c>
      <c r="R1824" s="49">
        <v>45227.088000000003</v>
      </c>
      <c r="S1824" s="49">
        <v>38568.158000000003</v>
      </c>
      <c r="T1824" s="49">
        <v>28825.898000000001</v>
      </c>
      <c r="U1824" s="49">
        <v>18741.689999999999</v>
      </c>
      <c r="V1824" s="49">
        <v>31235.243999999999</v>
      </c>
    </row>
    <row r="1825" spans="1:22" x14ac:dyDescent="0.3">
      <c r="A1825">
        <v>1007829</v>
      </c>
      <c r="B1825" t="s">
        <v>9557</v>
      </c>
      <c r="C1825" t="s">
        <v>9558</v>
      </c>
      <c r="D1825" t="s">
        <v>9559</v>
      </c>
      <c r="E1825" t="s">
        <v>386</v>
      </c>
      <c r="F1825" t="s">
        <v>4824</v>
      </c>
      <c r="G1825" t="s">
        <v>9560</v>
      </c>
      <c r="H1825" t="s">
        <v>9558</v>
      </c>
      <c r="I1825" s="23">
        <v>34.743899999999996</v>
      </c>
      <c r="J1825" s="23">
        <v>-87.848600000000005</v>
      </c>
      <c r="K1825">
        <v>221112</v>
      </c>
      <c r="L1825" t="s">
        <v>28</v>
      </c>
      <c r="M1825" t="s">
        <v>336</v>
      </c>
      <c r="N1825" s="49">
        <v>2868.79</v>
      </c>
      <c r="O1825" s="49">
        <v>54292.612999999998</v>
      </c>
      <c r="P1825" s="49">
        <v>13277.852000000001</v>
      </c>
      <c r="Q1825" s="49">
        <v>882750.96299999999</v>
      </c>
      <c r="R1825" s="49">
        <v>3183417.8879999998</v>
      </c>
      <c r="S1825" s="49">
        <v>3593511.39</v>
      </c>
      <c r="T1825" s="49">
        <v>3366889.97</v>
      </c>
      <c r="U1825" s="49">
        <v>3395001.8960000002</v>
      </c>
      <c r="V1825" s="49">
        <v>4745824.0060000001</v>
      </c>
    </row>
    <row r="1826" spans="1:22" x14ac:dyDescent="0.3">
      <c r="A1826">
        <v>1012000</v>
      </c>
      <c r="B1826" t="s">
        <v>9561</v>
      </c>
      <c r="C1826" t="s">
        <v>9562</v>
      </c>
      <c r="D1826" t="s">
        <v>9563</v>
      </c>
      <c r="E1826" t="s">
        <v>454</v>
      </c>
      <c r="F1826" t="s">
        <v>9564</v>
      </c>
      <c r="G1826" t="s">
        <v>9565</v>
      </c>
      <c r="H1826" t="s">
        <v>9566</v>
      </c>
      <c r="I1826" s="23">
        <v>41.919254000000002</v>
      </c>
      <c r="J1826" s="23">
        <v>-85.023414000000002</v>
      </c>
      <c r="K1826">
        <v>221112</v>
      </c>
      <c r="L1826" t="s">
        <v>28</v>
      </c>
      <c r="M1826" t="s">
        <v>336</v>
      </c>
      <c r="R1826" s="49">
        <v>1405.444</v>
      </c>
    </row>
    <row r="1827" spans="1:22" x14ac:dyDescent="0.3">
      <c r="A1827">
        <v>1010662</v>
      </c>
      <c r="B1827" t="s">
        <v>9567</v>
      </c>
      <c r="C1827" t="s">
        <v>9568</v>
      </c>
      <c r="D1827" t="s">
        <v>8327</v>
      </c>
      <c r="E1827" t="s">
        <v>447</v>
      </c>
      <c r="F1827" t="s">
        <v>9569</v>
      </c>
      <c r="G1827" t="s">
        <v>9570</v>
      </c>
      <c r="H1827" t="s">
        <v>1498</v>
      </c>
      <c r="I1827" s="23">
        <v>41.882021000000002</v>
      </c>
      <c r="J1827" s="23">
        <v>-76.854133000000004</v>
      </c>
      <c r="K1827">
        <v>211111</v>
      </c>
      <c r="L1827" t="s">
        <v>28</v>
      </c>
      <c r="M1827" t="s">
        <v>102</v>
      </c>
      <c r="R1827" s="49">
        <v>46711.324000000001</v>
      </c>
      <c r="S1827" s="49">
        <v>43872.184000000001</v>
      </c>
      <c r="T1827" s="49">
        <v>40204.148000000001</v>
      </c>
      <c r="U1827" s="49">
        <v>46803.224000000002</v>
      </c>
    </row>
    <row r="1828" spans="1:22" x14ac:dyDescent="0.3">
      <c r="A1828">
        <v>1001599</v>
      </c>
      <c r="B1828" t="s">
        <v>9571</v>
      </c>
      <c r="C1828" t="s">
        <v>9572</v>
      </c>
      <c r="D1828" t="s">
        <v>6622</v>
      </c>
      <c r="E1828" t="s">
        <v>311</v>
      </c>
      <c r="F1828" t="s">
        <v>6623</v>
      </c>
      <c r="G1828" t="s">
        <v>9573</v>
      </c>
      <c r="H1828" t="s">
        <v>3250</v>
      </c>
      <c r="I1828" s="23">
        <v>37.962800000000001</v>
      </c>
      <c r="J1828" s="23">
        <v>-86.791700000000006</v>
      </c>
      <c r="K1828">
        <v>221112</v>
      </c>
      <c r="L1828" t="s">
        <v>335</v>
      </c>
      <c r="M1828" t="s">
        <v>336</v>
      </c>
      <c r="N1828" s="49">
        <v>0</v>
      </c>
      <c r="O1828" s="49">
        <v>44.6</v>
      </c>
      <c r="P1828" s="49">
        <v>31.5</v>
      </c>
      <c r="Q1828" s="49">
        <v>23.5</v>
      </c>
      <c r="R1828" s="49">
        <v>35.299999999999997</v>
      </c>
      <c r="S1828" s="49">
        <v>1132475.726</v>
      </c>
      <c r="T1828" s="49">
        <v>3297495.4580000001</v>
      </c>
      <c r="U1828" s="49">
        <v>3332664.378</v>
      </c>
      <c r="V1828" s="49">
        <v>3524339.946</v>
      </c>
    </row>
    <row r="1829" spans="1:22" x14ac:dyDescent="0.3">
      <c r="A1829">
        <v>1013702</v>
      </c>
      <c r="B1829"/>
      <c r="C1829" t="s">
        <v>9574</v>
      </c>
      <c r="D1829" t="s">
        <v>9575</v>
      </c>
      <c r="E1829" t="s">
        <v>663</v>
      </c>
      <c r="F1829" t="s">
        <v>9576</v>
      </c>
      <c r="G1829" t="s">
        <v>9577</v>
      </c>
      <c r="I1829" s="23"/>
      <c r="J1829" s="23"/>
      <c r="K1829">
        <v>486210</v>
      </c>
      <c r="L1829" t="s">
        <v>1275</v>
      </c>
      <c r="M1829" t="s">
        <v>102</v>
      </c>
      <c r="N1829" s="49">
        <v>52097.093999999997</v>
      </c>
    </row>
    <row r="1830" spans="1:22" x14ac:dyDescent="0.3">
      <c r="A1830">
        <v>1001038</v>
      </c>
      <c r="B1830" t="s">
        <v>9578</v>
      </c>
      <c r="C1830" t="s">
        <v>9579</v>
      </c>
      <c r="D1830" t="s">
        <v>9580</v>
      </c>
      <c r="E1830" t="s">
        <v>303</v>
      </c>
      <c r="F1830" t="s">
        <v>9581</v>
      </c>
      <c r="G1830" t="s">
        <v>9582</v>
      </c>
      <c r="H1830" t="s">
        <v>9583</v>
      </c>
      <c r="I1830" s="23">
        <v>28.712800000000001</v>
      </c>
      <c r="J1830" s="23">
        <v>-97.214200000000005</v>
      </c>
      <c r="K1830">
        <v>221112</v>
      </c>
      <c r="L1830" t="s">
        <v>30</v>
      </c>
      <c r="M1830" t="s">
        <v>336</v>
      </c>
      <c r="N1830" s="49">
        <v>3411934.9539999999</v>
      </c>
      <c r="O1830" s="49">
        <v>3945030.15</v>
      </c>
      <c r="P1830" s="49">
        <v>3955304.0980000002</v>
      </c>
      <c r="Q1830" s="49">
        <v>3133655.5520000001</v>
      </c>
      <c r="R1830" s="49">
        <v>3136630.7880000002</v>
      </c>
      <c r="S1830" s="49">
        <v>4790999.3619999997</v>
      </c>
      <c r="T1830" s="49">
        <v>4438614.1519999998</v>
      </c>
      <c r="U1830" s="49">
        <v>5043260.4239999996</v>
      </c>
      <c r="V1830" s="49">
        <v>3901237.03</v>
      </c>
    </row>
    <row r="1831" spans="1:22" x14ac:dyDescent="0.3">
      <c r="A1831">
        <v>1000483</v>
      </c>
      <c r="B1831" t="s">
        <v>9584</v>
      </c>
      <c r="C1831" t="s">
        <v>9585</v>
      </c>
      <c r="D1831" t="s">
        <v>9586</v>
      </c>
      <c r="E1831" t="s">
        <v>303</v>
      </c>
      <c r="F1831" t="s">
        <v>9587</v>
      </c>
      <c r="G1831" t="s">
        <v>9588</v>
      </c>
      <c r="H1831" t="s">
        <v>5322</v>
      </c>
      <c r="I1831" s="23">
        <v>29.287800000000001</v>
      </c>
      <c r="J1831" s="23">
        <v>-96.068299999999994</v>
      </c>
      <c r="K1831">
        <v>221112</v>
      </c>
      <c r="L1831" t="s">
        <v>30</v>
      </c>
      <c r="M1831" t="s">
        <v>336</v>
      </c>
      <c r="N1831" s="49">
        <v>946403.54399999999</v>
      </c>
      <c r="O1831" s="49">
        <v>812619.39199999999</v>
      </c>
      <c r="P1831" s="49">
        <v>994450.46400000004</v>
      </c>
      <c r="Q1831" s="49">
        <v>1026389.296</v>
      </c>
      <c r="R1831" s="49">
        <v>726630.80799999996</v>
      </c>
      <c r="S1831" s="49">
        <v>711671.16399999999</v>
      </c>
      <c r="T1831" s="49">
        <v>782059.55200000003</v>
      </c>
      <c r="U1831" s="49">
        <v>753511.10800000001</v>
      </c>
      <c r="V1831" s="49">
        <v>688874.196</v>
      </c>
    </row>
    <row r="1832" spans="1:22" x14ac:dyDescent="0.3">
      <c r="A1832">
        <v>1013024</v>
      </c>
      <c r="B1832" t="s">
        <v>9589</v>
      </c>
      <c r="C1832" t="s">
        <v>9590</v>
      </c>
      <c r="D1832" t="s">
        <v>5322</v>
      </c>
      <c r="E1832" t="s">
        <v>303</v>
      </c>
      <c r="F1832" t="s">
        <v>9587</v>
      </c>
      <c r="G1832" t="s">
        <v>9591</v>
      </c>
      <c r="H1832" t="s">
        <v>9592</v>
      </c>
      <c r="I1832" s="23">
        <v>29.287800000000001</v>
      </c>
      <c r="J1832" s="23">
        <v>-96.068299999999994</v>
      </c>
      <c r="K1832">
        <v>221112</v>
      </c>
      <c r="L1832" t="s">
        <v>335</v>
      </c>
      <c r="M1832" t="s">
        <v>336</v>
      </c>
      <c r="N1832" s="49">
        <v>2237763.8560000001</v>
      </c>
      <c r="O1832" s="49">
        <v>1718389.2320000001</v>
      </c>
      <c r="P1832" s="49">
        <v>1168112.4720000001</v>
      </c>
    </row>
    <row r="1833" spans="1:22" x14ac:dyDescent="0.3">
      <c r="A1833">
        <v>1003568</v>
      </c>
      <c r="B1833" t="s">
        <v>9593</v>
      </c>
      <c r="C1833" t="s">
        <v>9594</v>
      </c>
      <c r="D1833" t="s">
        <v>9595</v>
      </c>
      <c r="E1833" t="s">
        <v>1487</v>
      </c>
      <c r="F1833" t="s">
        <v>9596</v>
      </c>
      <c r="G1833" t="s">
        <v>9597</v>
      </c>
      <c r="H1833" t="s">
        <v>536</v>
      </c>
      <c r="I1833" s="23">
        <v>39.760554999999997</v>
      </c>
      <c r="J1833" s="23">
        <v>-105.215</v>
      </c>
      <c r="K1833">
        <v>221330</v>
      </c>
      <c r="L1833" t="s">
        <v>28</v>
      </c>
      <c r="M1833" t="s">
        <v>336</v>
      </c>
      <c r="N1833" s="49">
        <v>241804.54</v>
      </c>
      <c r="O1833" s="49">
        <v>246432.07199999999</v>
      </c>
      <c r="P1833" s="49">
        <v>271313.728</v>
      </c>
      <c r="Q1833" s="49">
        <v>329424.11200000002</v>
      </c>
      <c r="R1833" s="49">
        <v>379087.85399999999</v>
      </c>
      <c r="S1833" s="49">
        <v>434194.69</v>
      </c>
      <c r="T1833" s="49">
        <v>482343.3</v>
      </c>
      <c r="U1833" s="49">
        <v>560101.19200000004</v>
      </c>
      <c r="V1833" s="49">
        <v>573380.554</v>
      </c>
    </row>
    <row r="1834" spans="1:22" x14ac:dyDescent="0.3">
      <c r="A1834">
        <v>1008019</v>
      </c>
      <c r="B1834" t="s">
        <v>9598</v>
      </c>
      <c r="C1834" t="s">
        <v>9599</v>
      </c>
      <c r="D1834" t="s">
        <v>9600</v>
      </c>
      <c r="E1834" t="s">
        <v>1487</v>
      </c>
      <c r="F1834" t="s">
        <v>9601</v>
      </c>
      <c r="G1834" t="s">
        <v>9602</v>
      </c>
      <c r="H1834" t="s">
        <v>4527</v>
      </c>
      <c r="I1834" s="23">
        <v>38.847490999999998</v>
      </c>
      <c r="J1834" s="23">
        <v>-104.572053</v>
      </c>
      <c r="K1834">
        <v>562212</v>
      </c>
      <c r="L1834" t="s">
        <v>355</v>
      </c>
      <c r="M1834" t="s">
        <v>307</v>
      </c>
      <c r="N1834" s="49">
        <v>158616.20000000001</v>
      </c>
      <c r="O1834" s="49">
        <v>155169.95000000001</v>
      </c>
      <c r="P1834" s="49">
        <v>151637.45000000001</v>
      </c>
      <c r="Q1834" s="49">
        <v>147789.20000000001</v>
      </c>
      <c r="R1834" s="49">
        <v>173704.95</v>
      </c>
      <c r="S1834" s="49">
        <v>170014.95</v>
      </c>
      <c r="T1834" s="49">
        <v>138606.19</v>
      </c>
      <c r="U1834" s="49">
        <v>155685.02434999999</v>
      </c>
      <c r="V1834" s="49">
        <v>199275.44399999999</v>
      </c>
    </row>
    <row r="1835" spans="1:22" x14ac:dyDescent="0.3">
      <c r="A1835">
        <v>1001020</v>
      </c>
      <c r="B1835" t="s">
        <v>9603</v>
      </c>
      <c r="C1835" t="s">
        <v>9604</v>
      </c>
      <c r="D1835" t="s">
        <v>7442</v>
      </c>
      <c r="E1835" t="s">
        <v>2235</v>
      </c>
      <c r="F1835" t="s">
        <v>7443</v>
      </c>
      <c r="G1835" t="s">
        <v>9605</v>
      </c>
      <c r="H1835" t="s">
        <v>9606</v>
      </c>
      <c r="I1835" s="23">
        <v>45.883099999999999</v>
      </c>
      <c r="J1835" s="23">
        <v>-106.614</v>
      </c>
      <c r="K1835">
        <v>221112</v>
      </c>
      <c r="L1835" t="s">
        <v>30</v>
      </c>
      <c r="M1835" t="s">
        <v>336</v>
      </c>
      <c r="N1835" s="49">
        <v>14277559.368000001</v>
      </c>
      <c r="O1835" s="49">
        <v>13315611.939999999</v>
      </c>
      <c r="P1835" s="49">
        <v>13934588.854</v>
      </c>
      <c r="Q1835" s="49">
        <v>14390436.189999999</v>
      </c>
      <c r="R1835" s="49">
        <v>15972992.92</v>
      </c>
      <c r="S1835" s="49">
        <v>14907331.444</v>
      </c>
      <c r="T1835" s="49">
        <v>13679348.148</v>
      </c>
      <c r="U1835" s="49">
        <v>13495224.165999999</v>
      </c>
      <c r="V1835" s="49">
        <v>14096357.398</v>
      </c>
    </row>
    <row r="1836" spans="1:22" x14ac:dyDescent="0.3">
      <c r="A1836">
        <v>1001186</v>
      </c>
      <c r="B1836" t="s">
        <v>9607</v>
      </c>
      <c r="C1836" t="s">
        <v>8327</v>
      </c>
      <c r="D1836" t="s">
        <v>9608</v>
      </c>
      <c r="E1836" t="s">
        <v>393</v>
      </c>
      <c r="F1836" t="s">
        <v>9609</v>
      </c>
      <c r="G1836" t="s">
        <v>9610</v>
      </c>
      <c r="H1836" t="s">
        <v>8327</v>
      </c>
      <c r="I1836" s="23">
        <v>43.486400000000003</v>
      </c>
      <c r="J1836" s="23">
        <v>-89.420299999999997</v>
      </c>
      <c r="K1836">
        <v>221112</v>
      </c>
      <c r="L1836" t="s">
        <v>335</v>
      </c>
      <c r="M1836" t="s">
        <v>336</v>
      </c>
      <c r="N1836" s="49">
        <v>5816078.898</v>
      </c>
      <c r="O1836" s="49">
        <v>7195816.1979999999</v>
      </c>
      <c r="P1836" s="49">
        <v>7000436.54</v>
      </c>
      <c r="Q1836" s="49">
        <v>5469992.7000000002</v>
      </c>
      <c r="R1836" s="49">
        <v>5433320.8380000005</v>
      </c>
      <c r="S1836" s="49">
        <v>5459935.0379999997</v>
      </c>
      <c r="T1836" s="49">
        <v>7647055.7779999999</v>
      </c>
      <c r="U1836" s="49">
        <v>7898148.5279999999</v>
      </c>
      <c r="V1836" s="49">
        <v>7267381.824</v>
      </c>
    </row>
    <row r="1837" spans="1:22" x14ac:dyDescent="0.3">
      <c r="A1837">
        <v>1000709</v>
      </c>
      <c r="B1837" t="s">
        <v>9611</v>
      </c>
      <c r="C1837" t="s">
        <v>8327</v>
      </c>
      <c r="D1837" t="s">
        <v>7257</v>
      </c>
      <c r="E1837" t="s">
        <v>435</v>
      </c>
      <c r="F1837" t="s">
        <v>9612</v>
      </c>
      <c r="G1837" t="s">
        <v>9613</v>
      </c>
      <c r="H1837" t="s">
        <v>5530</v>
      </c>
      <c r="I1837" s="23">
        <v>38.965800000000002</v>
      </c>
      <c r="J1837" s="23">
        <v>-92.317499999999995</v>
      </c>
      <c r="K1837">
        <v>221112</v>
      </c>
      <c r="L1837" t="s">
        <v>335</v>
      </c>
      <c r="M1837" t="s">
        <v>336</v>
      </c>
      <c r="N1837" s="49">
        <v>17371.335999999999</v>
      </c>
      <c r="O1837" s="49">
        <v>18414.432000000001</v>
      </c>
      <c r="P1837" s="49">
        <v>5978.6279999999997</v>
      </c>
      <c r="Q1837" s="49">
        <v>9967.4639999999999</v>
      </c>
      <c r="R1837" s="49">
        <v>33124.864000000001</v>
      </c>
      <c r="S1837" s="49">
        <v>62243.741999999998</v>
      </c>
      <c r="T1837" s="49">
        <v>79121.262000000002</v>
      </c>
      <c r="U1837" s="49">
        <v>56517.792000000001</v>
      </c>
      <c r="V1837" s="49">
        <v>99350.453999999998</v>
      </c>
    </row>
    <row r="1838" spans="1:22" x14ac:dyDescent="0.3">
      <c r="A1838">
        <v>1000820</v>
      </c>
      <c r="B1838" t="s">
        <v>9614</v>
      </c>
      <c r="C1838" t="s">
        <v>9615</v>
      </c>
      <c r="D1838" t="s">
        <v>7257</v>
      </c>
      <c r="E1838" t="s">
        <v>435</v>
      </c>
      <c r="F1838" t="s">
        <v>7535</v>
      </c>
      <c r="G1838" t="s">
        <v>9616</v>
      </c>
      <c r="H1838" t="s">
        <v>5530</v>
      </c>
      <c r="I1838" s="23">
        <v>39.018300000000004</v>
      </c>
      <c r="J1838" s="23">
        <v>-92.263300000000001</v>
      </c>
      <c r="K1838">
        <v>221112</v>
      </c>
      <c r="L1838" t="s">
        <v>335</v>
      </c>
      <c r="M1838" t="s">
        <v>336</v>
      </c>
      <c r="R1838" s="49">
        <v>9946.7639999999992</v>
      </c>
      <c r="S1838" s="49">
        <v>6338.2240000000002</v>
      </c>
      <c r="T1838" s="49">
        <v>20473.824000000001</v>
      </c>
      <c r="U1838" s="49">
        <v>9275.6640000000007</v>
      </c>
      <c r="V1838" s="49">
        <v>4856.8280000000004</v>
      </c>
    </row>
    <row r="1839" spans="1:22" x14ac:dyDescent="0.3">
      <c r="A1839">
        <v>1006999</v>
      </c>
      <c r="B1839" t="s">
        <v>9617</v>
      </c>
      <c r="C1839" t="s">
        <v>9618</v>
      </c>
      <c r="D1839" t="s">
        <v>9619</v>
      </c>
      <c r="E1839" t="s">
        <v>954</v>
      </c>
      <c r="F1839" t="s">
        <v>9620</v>
      </c>
      <c r="G1839" t="s">
        <v>9621</v>
      </c>
      <c r="H1839" t="s">
        <v>8177</v>
      </c>
      <c r="I1839" s="23">
        <v>33.869199999999999</v>
      </c>
      <c r="J1839" s="23">
        <v>-81.018299999999996</v>
      </c>
      <c r="K1839">
        <v>221112</v>
      </c>
      <c r="L1839" t="s">
        <v>335</v>
      </c>
      <c r="M1839" t="s">
        <v>336</v>
      </c>
      <c r="N1839" s="49">
        <v>1343658.3559999999</v>
      </c>
      <c r="O1839" s="49">
        <v>955973.03</v>
      </c>
      <c r="P1839" s="49">
        <v>763685.69299999997</v>
      </c>
      <c r="Q1839" s="49">
        <v>612861.09900000005</v>
      </c>
      <c r="R1839" s="49">
        <v>408500.68900000001</v>
      </c>
      <c r="S1839" s="49">
        <v>338359.02799999999</v>
      </c>
      <c r="T1839" s="49">
        <v>367694.58399999997</v>
      </c>
      <c r="U1839" s="49">
        <v>119959.448</v>
      </c>
      <c r="V1839" s="49">
        <v>159194.10399999999</v>
      </c>
    </row>
    <row r="1840" spans="1:22" x14ac:dyDescent="0.3">
      <c r="A1840">
        <v>1013321</v>
      </c>
      <c r="B1840" t="s">
        <v>9622</v>
      </c>
      <c r="C1840" t="s">
        <v>9623</v>
      </c>
      <c r="D1840" t="s">
        <v>9624</v>
      </c>
      <c r="E1840" t="s">
        <v>1248</v>
      </c>
      <c r="F1840" t="s">
        <v>9625</v>
      </c>
      <c r="G1840" t="s">
        <v>9626</v>
      </c>
      <c r="H1840" t="s">
        <v>2144</v>
      </c>
      <c r="I1840" s="23">
        <v>39.880090000000003</v>
      </c>
      <c r="J1840" s="23">
        <v>-80.585380000000001</v>
      </c>
      <c r="K1840">
        <v>486210</v>
      </c>
      <c r="L1840" t="s">
        <v>1275</v>
      </c>
      <c r="M1840" t="s">
        <v>102</v>
      </c>
      <c r="N1840" s="49">
        <v>99129.23</v>
      </c>
      <c r="O1840" s="49">
        <v>56099.243999999999</v>
      </c>
    </row>
    <row r="1841" spans="1:22" x14ac:dyDescent="0.3">
      <c r="A1841">
        <v>1013320</v>
      </c>
      <c r="B1841" t="s">
        <v>9627</v>
      </c>
      <c r="C1841" t="s">
        <v>9628</v>
      </c>
      <c r="D1841" t="s">
        <v>9629</v>
      </c>
      <c r="E1841" t="s">
        <v>663</v>
      </c>
      <c r="F1841" t="s">
        <v>9630</v>
      </c>
      <c r="G1841" t="s">
        <v>9631</v>
      </c>
      <c r="H1841" t="s">
        <v>1310</v>
      </c>
      <c r="I1841" s="23">
        <v>38.929000000000002</v>
      </c>
      <c r="J1841" s="23">
        <v>-82.547499999999999</v>
      </c>
      <c r="K1841">
        <v>486210</v>
      </c>
      <c r="L1841" t="s">
        <v>1275</v>
      </c>
      <c r="M1841" t="s">
        <v>102</v>
      </c>
      <c r="N1841" s="49">
        <v>32206.28</v>
      </c>
      <c r="O1841" s="49">
        <v>61940.718000000001</v>
      </c>
    </row>
    <row r="1842" spans="1:22" x14ac:dyDescent="0.3">
      <c r="A1842">
        <v>1007362</v>
      </c>
      <c r="B1842" t="s">
        <v>9632</v>
      </c>
      <c r="C1842" t="s">
        <v>9633</v>
      </c>
      <c r="D1842" t="s">
        <v>9634</v>
      </c>
      <c r="E1842" t="s">
        <v>1248</v>
      </c>
      <c r="F1842" t="s">
        <v>9635</v>
      </c>
      <c r="G1842" t="s">
        <v>9636</v>
      </c>
      <c r="H1842" t="s">
        <v>9637</v>
      </c>
      <c r="I1842" s="23">
        <v>39.72025</v>
      </c>
      <c r="J1842" s="23">
        <v>-79.700019999999995</v>
      </c>
      <c r="K1842">
        <v>486210</v>
      </c>
      <c r="L1842" t="s">
        <v>1275</v>
      </c>
      <c r="M1842" t="s">
        <v>102</v>
      </c>
      <c r="Q1842" s="49">
        <v>7175.7780000000002</v>
      </c>
      <c r="R1842" s="49">
        <v>19764.401999999998</v>
      </c>
      <c r="S1842" s="49">
        <v>11472.164000000001</v>
      </c>
      <c r="T1842" s="49">
        <v>21431.498</v>
      </c>
      <c r="U1842" s="49">
        <v>24649.272000000001</v>
      </c>
      <c r="V1842" s="49">
        <v>28639.344000000001</v>
      </c>
    </row>
    <row r="1843" spans="1:22" x14ac:dyDescent="0.3">
      <c r="A1843">
        <v>1004032</v>
      </c>
      <c r="B1843" t="s">
        <v>9638</v>
      </c>
      <c r="C1843" t="s">
        <v>9639</v>
      </c>
      <c r="D1843" t="s">
        <v>9640</v>
      </c>
      <c r="E1843" t="s">
        <v>1248</v>
      </c>
      <c r="F1843" t="s">
        <v>9641</v>
      </c>
      <c r="G1843" t="s">
        <v>9642</v>
      </c>
      <c r="H1843" t="s">
        <v>8603</v>
      </c>
      <c r="I1843" s="23">
        <v>38.750556000000003</v>
      </c>
      <c r="J1843" s="23">
        <v>-80.362778000000006</v>
      </c>
      <c r="K1843">
        <v>486210</v>
      </c>
      <c r="L1843" t="s">
        <v>1275</v>
      </c>
      <c r="M1843" t="s">
        <v>102</v>
      </c>
      <c r="N1843" s="49">
        <v>105437.58199999999</v>
      </c>
      <c r="O1843" s="49">
        <v>54312.803999999996</v>
      </c>
      <c r="P1843" s="49">
        <v>37337.627999999997</v>
      </c>
      <c r="Q1843" s="49">
        <v>19017.738000000001</v>
      </c>
      <c r="R1843" s="49">
        <v>35134.383999999998</v>
      </c>
      <c r="S1843" s="49">
        <v>23396.425999999999</v>
      </c>
      <c r="T1843" s="49">
        <v>42058.576000000001</v>
      </c>
      <c r="U1843" s="49">
        <v>34697.135999999999</v>
      </c>
      <c r="V1843" s="49">
        <v>32651.988000000001</v>
      </c>
    </row>
    <row r="1844" spans="1:22" x14ac:dyDescent="0.3">
      <c r="A1844">
        <v>1011636</v>
      </c>
      <c r="B1844" t="s">
        <v>9643</v>
      </c>
      <c r="C1844" t="s">
        <v>9644</v>
      </c>
      <c r="D1844" t="s">
        <v>9645</v>
      </c>
      <c r="E1844" t="s">
        <v>1248</v>
      </c>
      <c r="F1844" t="s">
        <v>9646</v>
      </c>
      <c r="G1844" t="s">
        <v>9647</v>
      </c>
      <c r="H1844" t="s">
        <v>9648</v>
      </c>
      <c r="I1844" s="23">
        <v>38.915832999999999</v>
      </c>
      <c r="J1844" s="23">
        <v>-80.837918000000002</v>
      </c>
      <c r="K1844">
        <v>486210</v>
      </c>
      <c r="L1844" t="s">
        <v>1275</v>
      </c>
      <c r="M1844" t="s">
        <v>102</v>
      </c>
      <c r="N1844" s="49">
        <v>55492.02</v>
      </c>
      <c r="O1844" s="49">
        <v>70446.092000000004</v>
      </c>
      <c r="P1844" s="49">
        <v>78950.025999999998</v>
      </c>
      <c r="Q1844" s="49">
        <v>71785.813999999998</v>
      </c>
      <c r="R1844" s="49">
        <v>86289.52</v>
      </c>
      <c r="S1844" s="49">
        <v>40401.216</v>
      </c>
    </row>
    <row r="1845" spans="1:22" x14ac:dyDescent="0.3">
      <c r="A1845">
        <v>1004356</v>
      </c>
      <c r="B1845" t="s">
        <v>9649</v>
      </c>
      <c r="C1845" t="s">
        <v>9650</v>
      </c>
      <c r="D1845" t="s">
        <v>9651</v>
      </c>
      <c r="E1845" t="s">
        <v>1248</v>
      </c>
      <c r="F1845" t="s">
        <v>4455</v>
      </c>
      <c r="G1845" t="s">
        <v>9652</v>
      </c>
      <c r="H1845" t="s">
        <v>1118</v>
      </c>
      <c r="I1845" s="23">
        <v>38.343046000000001</v>
      </c>
      <c r="J1845" s="23">
        <v>-82.551046999999997</v>
      </c>
      <c r="K1845">
        <v>486210</v>
      </c>
      <c r="L1845" t="s">
        <v>1275</v>
      </c>
      <c r="M1845" t="s">
        <v>102</v>
      </c>
      <c r="N1845" s="49">
        <v>25224.87</v>
      </c>
      <c r="O1845" s="49">
        <v>26961.119999999999</v>
      </c>
      <c r="P1845" s="49">
        <v>27830.704000000002</v>
      </c>
      <c r="Q1845" s="49">
        <v>30292.802</v>
      </c>
      <c r="R1845" s="49">
        <v>30959.955999999998</v>
      </c>
      <c r="S1845" s="49">
        <v>15693.92</v>
      </c>
      <c r="T1845" s="49">
        <v>37209.995999999999</v>
      </c>
      <c r="U1845" s="49">
        <v>40036.336000000003</v>
      </c>
      <c r="V1845" s="49">
        <v>35625.235999999997</v>
      </c>
    </row>
    <row r="1846" spans="1:22" x14ac:dyDescent="0.3">
      <c r="A1846">
        <v>1004357</v>
      </c>
      <c r="B1846" t="s">
        <v>9653</v>
      </c>
      <c r="C1846" t="s">
        <v>9654</v>
      </c>
      <c r="D1846" t="s">
        <v>9655</v>
      </c>
      <c r="E1846" t="s">
        <v>1248</v>
      </c>
      <c r="F1846" t="s">
        <v>9656</v>
      </c>
      <c r="G1846" t="s">
        <v>9657</v>
      </c>
      <c r="H1846" t="s">
        <v>9658</v>
      </c>
      <c r="I1846" s="23">
        <v>38.876938000000003</v>
      </c>
      <c r="J1846" s="23">
        <v>-78.860833999999997</v>
      </c>
      <c r="K1846">
        <v>486210</v>
      </c>
      <c r="L1846" t="s">
        <v>1275</v>
      </c>
      <c r="M1846" t="s">
        <v>102</v>
      </c>
      <c r="N1846" s="49">
        <v>93961.178</v>
      </c>
      <c r="O1846" s="49">
        <v>37451.614000000001</v>
      </c>
      <c r="P1846" s="49">
        <v>37258.364000000001</v>
      </c>
      <c r="Q1846" s="49">
        <v>50359.29</v>
      </c>
      <c r="R1846" s="49">
        <v>45353.39</v>
      </c>
      <c r="S1846" s="49">
        <v>42465.205999999998</v>
      </c>
      <c r="T1846" s="49">
        <v>32672.403999999999</v>
      </c>
      <c r="U1846" s="49">
        <v>35943.381999999998</v>
      </c>
      <c r="V1846" s="49">
        <v>27286.955999999998</v>
      </c>
    </row>
    <row r="1847" spans="1:22" x14ac:dyDescent="0.3">
      <c r="A1847">
        <v>1012697</v>
      </c>
      <c r="B1847" t="s">
        <v>9659</v>
      </c>
      <c r="C1847" t="s">
        <v>9660</v>
      </c>
      <c r="D1847" t="s">
        <v>9661</v>
      </c>
      <c r="E1847" t="s">
        <v>1248</v>
      </c>
      <c r="F1847" t="s">
        <v>9662</v>
      </c>
      <c r="G1847" t="s">
        <v>9663</v>
      </c>
      <c r="H1847" t="s">
        <v>6358</v>
      </c>
      <c r="I1847" s="23">
        <v>38.808750000000003</v>
      </c>
      <c r="J1847" s="23">
        <v>-79.390068999999997</v>
      </c>
      <c r="K1847">
        <v>486210</v>
      </c>
      <c r="L1847" t="s">
        <v>1275</v>
      </c>
      <c r="M1847" t="s">
        <v>102</v>
      </c>
      <c r="N1847" s="49">
        <v>58580.705999999998</v>
      </c>
      <c r="O1847" s="49">
        <v>37114.021999999997</v>
      </c>
      <c r="P1847" s="49">
        <v>30825.392</v>
      </c>
      <c r="Q1847" s="49">
        <v>31290.542000000001</v>
      </c>
    </row>
    <row r="1848" spans="1:22" x14ac:dyDescent="0.3">
      <c r="A1848">
        <v>1013642</v>
      </c>
      <c r="B1848"/>
      <c r="C1848" t="s">
        <v>9664</v>
      </c>
      <c r="D1848" t="s">
        <v>9665</v>
      </c>
      <c r="E1848" t="s">
        <v>1248</v>
      </c>
      <c r="F1848" t="s">
        <v>9666</v>
      </c>
      <c r="G1848" t="s">
        <v>9667</v>
      </c>
      <c r="I1848" s="23"/>
      <c r="J1848" s="23"/>
      <c r="K1848">
        <v>486210</v>
      </c>
      <c r="L1848" t="s">
        <v>1275</v>
      </c>
      <c r="M1848" t="s">
        <v>102</v>
      </c>
      <c r="N1848" s="49">
        <v>31830.383999999998</v>
      </c>
    </row>
    <row r="1849" spans="1:22" x14ac:dyDescent="0.3">
      <c r="A1849">
        <v>1013312</v>
      </c>
      <c r="B1849" t="s">
        <v>9668</v>
      </c>
      <c r="C1849" t="s">
        <v>9669</v>
      </c>
      <c r="D1849" t="s">
        <v>9670</v>
      </c>
      <c r="E1849" t="s">
        <v>663</v>
      </c>
      <c r="F1849" t="s">
        <v>9671</v>
      </c>
      <c r="G1849" t="s">
        <v>9672</v>
      </c>
      <c r="H1849" t="s">
        <v>4859</v>
      </c>
      <c r="I1849" s="23">
        <v>39.790880000000001</v>
      </c>
      <c r="J1849" s="23">
        <v>-81.379199999999997</v>
      </c>
      <c r="K1849">
        <v>486210</v>
      </c>
      <c r="L1849" t="s">
        <v>1275</v>
      </c>
      <c r="M1849" t="s">
        <v>102</v>
      </c>
      <c r="N1849" s="49">
        <v>51151.508000000002</v>
      </c>
      <c r="O1849" s="49">
        <v>46684.624000000003</v>
      </c>
    </row>
    <row r="1850" spans="1:22" x14ac:dyDescent="0.3">
      <c r="A1850">
        <v>1013604</v>
      </c>
      <c r="B1850" t="s">
        <v>9673</v>
      </c>
      <c r="C1850" t="s">
        <v>9674</v>
      </c>
      <c r="D1850" t="s">
        <v>9675</v>
      </c>
      <c r="E1850" t="s">
        <v>676</v>
      </c>
      <c r="F1850" t="s">
        <v>9676</v>
      </c>
      <c r="G1850" t="s">
        <v>9677</v>
      </c>
      <c r="H1850" t="s">
        <v>5538</v>
      </c>
      <c r="I1850" s="23">
        <v>36.023634000000001</v>
      </c>
      <c r="J1850" s="23">
        <v>-86.688466000000005</v>
      </c>
      <c r="K1850">
        <v>486210</v>
      </c>
      <c r="L1850" t="s">
        <v>1275</v>
      </c>
      <c r="M1850" t="s">
        <v>102</v>
      </c>
      <c r="N1850" s="49">
        <v>44223.336000000003</v>
      </c>
    </row>
    <row r="1851" spans="1:22" x14ac:dyDescent="0.3">
      <c r="A1851">
        <v>1013599</v>
      </c>
      <c r="B1851"/>
      <c r="C1851" t="s">
        <v>9678</v>
      </c>
      <c r="D1851" t="s">
        <v>9679</v>
      </c>
      <c r="E1851" t="s">
        <v>676</v>
      </c>
      <c r="F1851" t="s">
        <v>9680</v>
      </c>
      <c r="G1851" t="s">
        <v>9681</v>
      </c>
      <c r="I1851" s="23"/>
      <c r="J1851" s="23"/>
      <c r="K1851">
        <v>486210</v>
      </c>
      <c r="L1851" t="s">
        <v>1275</v>
      </c>
      <c r="M1851" t="s">
        <v>102</v>
      </c>
      <c r="N1851" s="49">
        <v>43433.887999999999</v>
      </c>
    </row>
    <row r="1852" spans="1:22" x14ac:dyDescent="0.3">
      <c r="A1852">
        <v>1013607</v>
      </c>
      <c r="B1852" t="s">
        <v>9682</v>
      </c>
      <c r="C1852" t="s">
        <v>9683</v>
      </c>
      <c r="D1852" t="s">
        <v>9684</v>
      </c>
      <c r="E1852" t="s">
        <v>311</v>
      </c>
      <c r="F1852" t="s">
        <v>9685</v>
      </c>
      <c r="G1852" t="s">
        <v>9686</v>
      </c>
      <c r="H1852" t="s">
        <v>9687</v>
      </c>
      <c r="I1852" s="23">
        <v>36.905166000000001</v>
      </c>
      <c r="J1852" s="23">
        <v>-85.656306000000001</v>
      </c>
      <c r="K1852">
        <v>486210</v>
      </c>
      <c r="L1852" t="s">
        <v>1275</v>
      </c>
      <c r="M1852" t="s">
        <v>102</v>
      </c>
      <c r="N1852" s="49">
        <v>44487.883999999998</v>
      </c>
    </row>
    <row r="1853" spans="1:22" x14ac:dyDescent="0.3">
      <c r="A1853">
        <v>1013589</v>
      </c>
      <c r="B1853" t="s">
        <v>9688</v>
      </c>
      <c r="C1853" t="s">
        <v>9689</v>
      </c>
      <c r="D1853" t="s">
        <v>9690</v>
      </c>
      <c r="E1853" t="s">
        <v>311</v>
      </c>
      <c r="F1853" t="s">
        <v>9691</v>
      </c>
      <c r="G1853" t="s">
        <v>9692</v>
      </c>
      <c r="H1853" t="s">
        <v>9693</v>
      </c>
      <c r="I1853" s="23">
        <v>38.35004</v>
      </c>
      <c r="J1853" s="23">
        <v>-82.907809999999998</v>
      </c>
      <c r="K1853">
        <v>486210</v>
      </c>
      <c r="L1853" t="s">
        <v>1275</v>
      </c>
      <c r="M1853" t="s">
        <v>102</v>
      </c>
      <c r="N1853" s="49">
        <v>80615.5</v>
      </c>
      <c r="O1853" s="49">
        <v>41235.15</v>
      </c>
    </row>
    <row r="1854" spans="1:22" x14ac:dyDescent="0.3">
      <c r="A1854">
        <v>1013594</v>
      </c>
      <c r="B1854" t="s">
        <v>9694</v>
      </c>
      <c r="C1854" t="s">
        <v>9695</v>
      </c>
      <c r="D1854" t="s">
        <v>9696</v>
      </c>
      <c r="E1854" t="s">
        <v>311</v>
      </c>
      <c r="F1854" t="s">
        <v>9697</v>
      </c>
      <c r="G1854" t="s">
        <v>9698</v>
      </c>
      <c r="H1854" t="s">
        <v>6391</v>
      </c>
      <c r="I1854" s="23">
        <v>38.249510000000001</v>
      </c>
      <c r="J1854" s="23">
        <v>-83.438378999999998</v>
      </c>
      <c r="K1854">
        <v>486210</v>
      </c>
      <c r="L1854" t="s">
        <v>1275</v>
      </c>
      <c r="M1854" t="s">
        <v>102</v>
      </c>
      <c r="N1854" s="49">
        <v>60497.574000000001</v>
      </c>
    </row>
    <row r="1855" spans="1:22" x14ac:dyDescent="0.3">
      <c r="A1855">
        <v>1013603</v>
      </c>
      <c r="B1855"/>
      <c r="C1855" t="s">
        <v>9699</v>
      </c>
      <c r="D1855" t="s">
        <v>9700</v>
      </c>
      <c r="E1855" t="s">
        <v>1781</v>
      </c>
      <c r="F1855" t="s">
        <v>9701</v>
      </c>
      <c r="G1855" t="s">
        <v>9702</v>
      </c>
      <c r="I1855" s="23"/>
      <c r="J1855" s="23"/>
      <c r="K1855">
        <v>486210</v>
      </c>
      <c r="L1855" t="s">
        <v>1275</v>
      </c>
      <c r="M1855" t="s">
        <v>102</v>
      </c>
      <c r="N1855" s="49">
        <v>40144.699999999997</v>
      </c>
    </row>
    <row r="1856" spans="1:22" x14ac:dyDescent="0.3">
      <c r="A1856">
        <v>1013608</v>
      </c>
      <c r="B1856" t="s">
        <v>9703</v>
      </c>
      <c r="C1856" t="s">
        <v>9704</v>
      </c>
      <c r="D1856" t="s">
        <v>9705</v>
      </c>
      <c r="E1856" t="s">
        <v>311</v>
      </c>
      <c r="F1856" t="s">
        <v>9706</v>
      </c>
      <c r="G1856" t="s">
        <v>9707</v>
      </c>
      <c r="H1856" t="s">
        <v>9708</v>
      </c>
      <c r="I1856" s="23">
        <v>37.579721999999997</v>
      </c>
      <c r="J1856" s="23">
        <v>-84.459721999999999</v>
      </c>
      <c r="K1856">
        <v>486210</v>
      </c>
      <c r="L1856" t="s">
        <v>1275</v>
      </c>
      <c r="M1856" t="s">
        <v>102</v>
      </c>
      <c r="N1856" s="49">
        <v>33232.275999999998</v>
      </c>
    </row>
    <row r="1857" spans="1:22" x14ac:dyDescent="0.3">
      <c r="A1857">
        <v>1012685</v>
      </c>
      <c r="B1857" t="s">
        <v>9709</v>
      </c>
      <c r="C1857" t="s">
        <v>9710</v>
      </c>
      <c r="D1857" t="s">
        <v>9711</v>
      </c>
      <c r="E1857" t="s">
        <v>583</v>
      </c>
      <c r="F1857" t="s">
        <v>9712</v>
      </c>
      <c r="G1857" t="s">
        <v>9713</v>
      </c>
      <c r="H1857" t="s">
        <v>9050</v>
      </c>
      <c r="I1857" s="23">
        <v>31.437176999999998</v>
      </c>
      <c r="J1857" s="23">
        <v>-92.233087999999995</v>
      </c>
      <c r="K1857">
        <v>486210</v>
      </c>
      <c r="L1857" t="s">
        <v>1275</v>
      </c>
      <c r="M1857" t="s">
        <v>102</v>
      </c>
      <c r="N1857" s="49">
        <v>102947.08</v>
      </c>
      <c r="O1857" s="49">
        <v>101582.126</v>
      </c>
      <c r="P1857" s="49">
        <v>30468.04</v>
      </c>
      <c r="Q1857" s="49">
        <v>36222.553999999996</v>
      </c>
    </row>
    <row r="1858" spans="1:22" x14ac:dyDescent="0.3">
      <c r="A1858">
        <v>1012920</v>
      </c>
      <c r="B1858" t="s">
        <v>9714</v>
      </c>
      <c r="C1858" t="s">
        <v>9715</v>
      </c>
      <c r="D1858" t="s">
        <v>9716</v>
      </c>
      <c r="E1858" t="s">
        <v>663</v>
      </c>
      <c r="F1858" t="s">
        <v>9717</v>
      </c>
      <c r="G1858" t="s">
        <v>9718</v>
      </c>
      <c r="H1858" t="s">
        <v>9719</v>
      </c>
      <c r="I1858" s="23">
        <v>39.714010999999999</v>
      </c>
      <c r="J1858" s="23">
        <v>-82.871729000000002</v>
      </c>
      <c r="K1858">
        <v>486210</v>
      </c>
      <c r="L1858" t="s">
        <v>1275</v>
      </c>
      <c r="M1858" t="s">
        <v>102</v>
      </c>
      <c r="N1858" s="49">
        <v>193187.226</v>
      </c>
      <c r="O1858" s="49">
        <v>179391.78400000001</v>
      </c>
      <c r="P1858" s="49">
        <v>222302.66800000001</v>
      </c>
    </row>
    <row r="1859" spans="1:22" x14ac:dyDescent="0.3">
      <c r="A1859">
        <v>1003863</v>
      </c>
      <c r="B1859" t="s">
        <v>9720</v>
      </c>
      <c r="C1859" t="s">
        <v>9721</v>
      </c>
      <c r="D1859" t="s">
        <v>3212</v>
      </c>
      <c r="E1859" t="s">
        <v>690</v>
      </c>
      <c r="F1859" t="s">
        <v>7549</v>
      </c>
      <c r="G1859" t="s">
        <v>9722</v>
      </c>
      <c r="H1859" t="s">
        <v>7551</v>
      </c>
      <c r="I1859" s="23">
        <v>32.496810000000004</v>
      </c>
      <c r="J1859" s="23">
        <v>-84.862629999999996</v>
      </c>
      <c r="K1859">
        <v>562212</v>
      </c>
      <c r="L1859" t="s">
        <v>51</v>
      </c>
      <c r="M1859" t="s">
        <v>307</v>
      </c>
      <c r="N1859" s="49">
        <v>93234.5</v>
      </c>
      <c r="O1859" s="49">
        <v>90736.5</v>
      </c>
      <c r="P1859" s="49">
        <v>87806</v>
      </c>
      <c r="Q1859" s="49">
        <v>80400</v>
      </c>
      <c r="R1859" s="49">
        <v>77490</v>
      </c>
      <c r="S1859" s="49">
        <v>74880.75</v>
      </c>
      <c r="T1859" s="49">
        <v>71874</v>
      </c>
      <c r="U1859" s="49">
        <v>68411.5</v>
      </c>
      <c r="V1859" s="49">
        <v>63910</v>
      </c>
    </row>
    <row r="1860" spans="1:22" x14ac:dyDescent="0.3">
      <c r="A1860">
        <v>1001204</v>
      </c>
      <c r="B1860" t="s">
        <v>9723</v>
      </c>
      <c r="C1860" t="s">
        <v>9724</v>
      </c>
      <c r="D1860" t="s">
        <v>9725</v>
      </c>
      <c r="E1860" t="s">
        <v>447</v>
      </c>
      <c r="F1860" t="s">
        <v>9726</v>
      </c>
      <c r="G1860" t="s">
        <v>9727</v>
      </c>
      <c r="H1860" t="s">
        <v>8263</v>
      </c>
      <c r="I1860" s="23">
        <v>40.549999999999997</v>
      </c>
      <c r="J1860" s="23">
        <v>-78.8</v>
      </c>
      <c r="K1860">
        <v>221112</v>
      </c>
      <c r="L1860" t="s">
        <v>28</v>
      </c>
      <c r="M1860" t="s">
        <v>336</v>
      </c>
      <c r="N1860" s="49">
        <v>927927.98199999996</v>
      </c>
      <c r="O1860" s="49">
        <v>1000976.172</v>
      </c>
      <c r="P1860" s="49">
        <v>984394.3</v>
      </c>
      <c r="Q1860" s="49">
        <v>927831.9</v>
      </c>
      <c r="R1860" s="49">
        <v>1046701.13</v>
      </c>
      <c r="S1860" s="49">
        <v>1108072.274</v>
      </c>
      <c r="T1860" s="49">
        <v>1077317.074</v>
      </c>
      <c r="U1860" s="49">
        <v>1061050.726</v>
      </c>
      <c r="V1860" s="49">
        <v>903643.89199999999</v>
      </c>
    </row>
    <row r="1861" spans="1:22" x14ac:dyDescent="0.3">
      <c r="A1861">
        <v>1001462</v>
      </c>
      <c r="B1861" t="s">
        <v>9728</v>
      </c>
      <c r="C1861" t="s">
        <v>9729</v>
      </c>
      <c r="D1861" t="s">
        <v>1967</v>
      </c>
      <c r="E1861" t="s">
        <v>1487</v>
      </c>
      <c r="F1861" t="s">
        <v>9730</v>
      </c>
      <c r="G1861" t="s">
        <v>9731</v>
      </c>
      <c r="H1861" t="s">
        <v>9732</v>
      </c>
      <c r="I1861" s="23">
        <v>38.208100000000002</v>
      </c>
      <c r="J1861" s="23">
        <v>-104.57470000000001</v>
      </c>
      <c r="K1861">
        <v>221112</v>
      </c>
      <c r="L1861" t="s">
        <v>335</v>
      </c>
      <c r="M1861" t="s">
        <v>336</v>
      </c>
      <c r="N1861" s="49">
        <v>8230492.0060000001</v>
      </c>
      <c r="O1861" s="49">
        <v>9317943.2760000005</v>
      </c>
      <c r="P1861" s="49">
        <v>8993098.3320000004</v>
      </c>
      <c r="Q1861" s="49">
        <v>8803362.1380000003</v>
      </c>
      <c r="R1861" s="49">
        <v>8424077.2719999999</v>
      </c>
      <c r="S1861" s="49">
        <v>7954636.5020000003</v>
      </c>
      <c r="T1861" s="49">
        <v>8752635.7119999994</v>
      </c>
      <c r="U1861" s="49">
        <v>8858427.5859999992</v>
      </c>
      <c r="V1861" s="49">
        <v>7242373.9100000001</v>
      </c>
    </row>
    <row r="1862" spans="1:22" x14ac:dyDescent="0.3">
      <c r="A1862">
        <v>1001191</v>
      </c>
      <c r="B1862" t="s">
        <v>9733</v>
      </c>
      <c r="C1862" t="s">
        <v>9734</v>
      </c>
      <c r="D1862" t="s">
        <v>9735</v>
      </c>
      <c r="E1862" t="s">
        <v>1418</v>
      </c>
      <c r="F1862" t="s">
        <v>9736</v>
      </c>
      <c r="G1862" t="s">
        <v>9737</v>
      </c>
      <c r="H1862" t="s">
        <v>9738</v>
      </c>
      <c r="I1862" s="23">
        <v>34.543100000000003</v>
      </c>
      <c r="J1862" s="23">
        <v>-98.324399999999997</v>
      </c>
      <c r="K1862">
        <v>221112</v>
      </c>
      <c r="L1862" t="s">
        <v>30</v>
      </c>
      <c r="M1862" t="s">
        <v>336</v>
      </c>
      <c r="N1862" s="49">
        <v>139430.38399999999</v>
      </c>
      <c r="O1862" s="49">
        <v>98256.335999999996</v>
      </c>
      <c r="P1862" s="49">
        <v>58834.631999999998</v>
      </c>
      <c r="Q1862" s="49">
        <v>58608.932000000001</v>
      </c>
      <c r="R1862" s="49">
        <v>181042.28</v>
      </c>
      <c r="S1862" s="49">
        <v>245657.34</v>
      </c>
      <c r="T1862" s="49">
        <v>378371.94799999997</v>
      </c>
      <c r="U1862" s="49">
        <v>469788.86</v>
      </c>
      <c r="V1862" s="49">
        <v>393758.04</v>
      </c>
    </row>
    <row r="1863" spans="1:22" x14ac:dyDescent="0.3">
      <c r="A1863">
        <v>1000078</v>
      </c>
      <c r="B1863" t="s">
        <v>9739</v>
      </c>
      <c r="C1863" t="s">
        <v>9740</v>
      </c>
      <c r="D1863" t="s">
        <v>9741</v>
      </c>
      <c r="E1863" t="s">
        <v>393</v>
      </c>
      <c r="F1863" t="s">
        <v>9742</v>
      </c>
      <c r="G1863" t="s">
        <v>9743</v>
      </c>
      <c r="H1863" t="s">
        <v>9744</v>
      </c>
      <c r="I1863" s="23">
        <v>44.271700000000003</v>
      </c>
      <c r="J1863" s="23">
        <v>-88.301100000000005</v>
      </c>
      <c r="K1863">
        <v>221112</v>
      </c>
      <c r="L1863" t="s">
        <v>30</v>
      </c>
      <c r="M1863" t="s">
        <v>336</v>
      </c>
      <c r="U1863" s="49">
        <v>4821.9319999999998</v>
      </c>
      <c r="V1863" s="49">
        <v>11642.356</v>
      </c>
    </row>
    <row r="1864" spans="1:22" x14ac:dyDescent="0.3">
      <c r="A1864">
        <v>1003326</v>
      </c>
      <c r="B1864" t="s">
        <v>9745</v>
      </c>
      <c r="C1864" t="s">
        <v>9746</v>
      </c>
      <c r="D1864" t="s">
        <v>9747</v>
      </c>
      <c r="E1864" t="s">
        <v>303</v>
      </c>
      <c r="F1864" t="s">
        <v>9748</v>
      </c>
      <c r="G1864" t="s">
        <v>9749</v>
      </c>
      <c r="H1864" t="s">
        <v>1853</v>
      </c>
      <c r="I1864" s="23">
        <v>29.996852000000001</v>
      </c>
      <c r="J1864" s="23">
        <v>-98.826633999999999</v>
      </c>
      <c r="K1864">
        <v>486210</v>
      </c>
      <c r="L1864" t="s">
        <v>1275</v>
      </c>
      <c r="M1864" t="s">
        <v>102</v>
      </c>
      <c r="N1864" s="49">
        <v>69456.255999999994</v>
      </c>
      <c r="O1864" s="49">
        <v>60392.093999999997</v>
      </c>
      <c r="P1864" s="49">
        <v>48104.374000000003</v>
      </c>
      <c r="Q1864" s="49">
        <v>40119.798000000003</v>
      </c>
    </row>
    <row r="1865" spans="1:22" x14ac:dyDescent="0.3">
      <c r="A1865">
        <v>1011447</v>
      </c>
      <c r="B1865" t="s">
        <v>9750</v>
      </c>
      <c r="C1865" t="s">
        <v>9751</v>
      </c>
      <c r="D1865" t="s">
        <v>9752</v>
      </c>
      <c r="E1865" t="s">
        <v>447</v>
      </c>
      <c r="F1865" t="s">
        <v>9753</v>
      </c>
      <c r="G1865" t="s">
        <v>9754</v>
      </c>
      <c r="H1865" t="s">
        <v>6565</v>
      </c>
      <c r="I1865" s="23">
        <v>41.907035</v>
      </c>
      <c r="J1865" s="23">
        <v>-75.535447000000005</v>
      </c>
      <c r="K1865">
        <v>221210</v>
      </c>
      <c r="L1865" t="s">
        <v>28</v>
      </c>
      <c r="M1865" t="s">
        <v>315</v>
      </c>
      <c r="R1865" s="49">
        <v>38119.756000000001</v>
      </c>
    </row>
    <row r="1866" spans="1:22" x14ac:dyDescent="0.3">
      <c r="A1866">
        <v>1007538</v>
      </c>
      <c r="B1866" t="s">
        <v>9755</v>
      </c>
      <c r="C1866" t="s">
        <v>9756</v>
      </c>
      <c r="D1866" t="s">
        <v>9757</v>
      </c>
      <c r="E1866" t="s">
        <v>793</v>
      </c>
      <c r="F1866" t="s">
        <v>9758</v>
      </c>
      <c r="G1866" t="s">
        <v>9759</v>
      </c>
      <c r="H1866" t="s">
        <v>9760</v>
      </c>
      <c r="I1866" s="23">
        <v>37.989199999999997</v>
      </c>
      <c r="J1866" s="23">
        <v>-75.540000000000006</v>
      </c>
      <c r="K1866">
        <v>221112</v>
      </c>
      <c r="L1866" t="s">
        <v>30</v>
      </c>
      <c r="M1866" t="s">
        <v>336</v>
      </c>
      <c r="N1866" s="49">
        <v>13892.474</v>
      </c>
      <c r="O1866" s="49">
        <v>81641.576000000001</v>
      </c>
      <c r="P1866" s="49">
        <v>58162.008000000002</v>
      </c>
      <c r="Q1866" s="49">
        <v>79438.712</v>
      </c>
      <c r="R1866" s="49">
        <v>99148.691999999995</v>
      </c>
      <c r="S1866" s="49">
        <v>112150.82399999999</v>
      </c>
      <c r="T1866" s="49">
        <v>33709.752</v>
      </c>
      <c r="U1866" s="49">
        <v>56481.88</v>
      </c>
      <c r="V1866" s="49">
        <v>24779.245999999999</v>
      </c>
    </row>
    <row r="1867" spans="1:22" x14ac:dyDescent="0.3">
      <c r="A1867">
        <v>1009764</v>
      </c>
      <c r="B1867" t="s">
        <v>9761</v>
      </c>
      <c r="C1867" t="s">
        <v>9762</v>
      </c>
      <c r="D1867" t="s">
        <v>9763</v>
      </c>
      <c r="E1867" t="s">
        <v>2294</v>
      </c>
      <c r="F1867" t="s">
        <v>9764</v>
      </c>
      <c r="G1867" t="s">
        <v>9765</v>
      </c>
      <c r="H1867" t="s">
        <v>9766</v>
      </c>
      <c r="I1867" s="23">
        <v>41.27017</v>
      </c>
      <c r="J1867" s="23">
        <v>-112.22377</v>
      </c>
      <c r="K1867">
        <v>325180</v>
      </c>
      <c r="L1867" t="s">
        <v>28</v>
      </c>
      <c r="M1867" t="s">
        <v>530</v>
      </c>
      <c r="N1867" s="49">
        <v>95185.691999999995</v>
      </c>
      <c r="O1867" s="49">
        <v>90696.508000000002</v>
      </c>
      <c r="P1867" s="49">
        <v>88647.716</v>
      </c>
      <c r="Q1867" s="49">
        <v>86137.275999999998</v>
      </c>
      <c r="R1867" s="49">
        <v>92206.851999999999</v>
      </c>
      <c r="S1867" s="49">
        <v>106020.5</v>
      </c>
      <c r="T1867" s="49">
        <v>96319.888000000006</v>
      </c>
      <c r="U1867" s="49">
        <v>22158.016</v>
      </c>
      <c r="V1867" s="49">
        <v>2679.94</v>
      </c>
    </row>
    <row r="1868" spans="1:22" x14ac:dyDescent="0.3">
      <c r="A1868">
        <v>1002406</v>
      </c>
      <c r="B1868" t="s">
        <v>9767</v>
      </c>
      <c r="C1868" t="s">
        <v>9768</v>
      </c>
      <c r="D1868" t="s">
        <v>9769</v>
      </c>
      <c r="E1868" t="s">
        <v>1487</v>
      </c>
      <c r="F1868" t="s">
        <v>9770</v>
      </c>
      <c r="G1868" t="s">
        <v>9771</v>
      </c>
      <c r="H1868" t="s">
        <v>2856</v>
      </c>
      <c r="I1868" s="23">
        <v>40.994388999999998</v>
      </c>
      <c r="J1868" s="23">
        <v>-102.855976</v>
      </c>
      <c r="K1868">
        <v>486210</v>
      </c>
      <c r="L1868" t="s">
        <v>1275</v>
      </c>
      <c r="M1868" t="s">
        <v>102</v>
      </c>
      <c r="N1868" s="49">
        <v>90010.067999999999</v>
      </c>
      <c r="O1868" s="49">
        <v>75479.771999999997</v>
      </c>
      <c r="P1868" s="49">
        <v>68833.495999999999</v>
      </c>
      <c r="Q1868" s="49">
        <v>51373.01</v>
      </c>
      <c r="R1868" s="49">
        <v>56844.288</v>
      </c>
      <c r="S1868" s="49">
        <v>22529.315999999999</v>
      </c>
      <c r="T1868" s="49">
        <v>41367.845999999998</v>
      </c>
      <c r="U1868" s="49">
        <v>41340.44</v>
      </c>
      <c r="V1868" s="49">
        <v>57720.58</v>
      </c>
    </row>
    <row r="1869" spans="1:22" x14ac:dyDescent="0.3">
      <c r="A1869">
        <v>1006445</v>
      </c>
      <c r="B1869" t="s">
        <v>9772</v>
      </c>
      <c r="C1869" t="s">
        <v>9773</v>
      </c>
      <c r="D1869" t="s">
        <v>5482</v>
      </c>
      <c r="E1869" t="s">
        <v>323</v>
      </c>
      <c r="F1869" t="s">
        <v>9774</v>
      </c>
      <c r="G1869" t="s">
        <v>9775</v>
      </c>
      <c r="H1869" t="s">
        <v>2474</v>
      </c>
      <c r="I1869" s="23">
        <v>37.760779999999997</v>
      </c>
      <c r="J1869" s="23">
        <v>-120.84308</v>
      </c>
      <c r="K1869">
        <v>311421</v>
      </c>
      <c r="L1869" t="s">
        <v>28</v>
      </c>
      <c r="M1869" t="s">
        <v>315</v>
      </c>
      <c r="N1869" s="49">
        <v>59553.375999999997</v>
      </c>
      <c r="O1869" s="49">
        <v>60232.824000000001</v>
      </c>
      <c r="P1869" s="49">
        <v>51902.103999999999</v>
      </c>
      <c r="Q1869" s="49">
        <v>72195.428</v>
      </c>
      <c r="R1869" s="49">
        <v>73736.872000000003</v>
      </c>
      <c r="S1869" s="49">
        <v>76426.712</v>
      </c>
      <c r="T1869" s="49">
        <v>73191.224000000002</v>
      </c>
      <c r="U1869" s="49">
        <v>64617.156000000003</v>
      </c>
      <c r="V1869" s="49">
        <v>66787.347999999998</v>
      </c>
    </row>
    <row r="1870" spans="1:22" x14ac:dyDescent="0.3">
      <c r="A1870">
        <v>1006896</v>
      </c>
      <c r="B1870" t="s">
        <v>9776</v>
      </c>
      <c r="C1870" t="s">
        <v>9773</v>
      </c>
      <c r="D1870" t="s">
        <v>9777</v>
      </c>
      <c r="E1870" t="s">
        <v>447</v>
      </c>
      <c r="F1870" t="s">
        <v>9778</v>
      </c>
      <c r="G1870" t="s">
        <v>9779</v>
      </c>
      <c r="H1870" t="s">
        <v>6846</v>
      </c>
      <c r="I1870" s="23">
        <v>41.012279999999997</v>
      </c>
      <c r="J1870" s="23">
        <v>-76.858680000000007</v>
      </c>
      <c r="K1870">
        <v>311422</v>
      </c>
      <c r="L1870" t="s">
        <v>28</v>
      </c>
      <c r="M1870" t="s">
        <v>315</v>
      </c>
      <c r="N1870" s="49">
        <v>29536.588</v>
      </c>
      <c r="O1870" s="49">
        <v>33266.523999999998</v>
      </c>
      <c r="P1870" s="49">
        <v>34151.572</v>
      </c>
      <c r="Q1870" s="49">
        <v>30955.883999999998</v>
      </c>
      <c r="R1870" s="49">
        <v>33548.624000000003</v>
      </c>
      <c r="S1870" s="49">
        <v>32169.727999999999</v>
      </c>
      <c r="T1870" s="49">
        <v>29179.34</v>
      </c>
      <c r="U1870" s="49">
        <v>34311.22</v>
      </c>
      <c r="V1870" s="49">
        <v>38832.103999999999</v>
      </c>
    </row>
    <row r="1871" spans="1:22" x14ac:dyDescent="0.3">
      <c r="A1871">
        <v>1002227</v>
      </c>
      <c r="B1871" t="s">
        <v>9780</v>
      </c>
      <c r="C1871" t="s">
        <v>9773</v>
      </c>
      <c r="D1871" t="s">
        <v>3889</v>
      </c>
      <c r="E1871" t="s">
        <v>676</v>
      </c>
      <c r="F1871" t="s">
        <v>9781</v>
      </c>
      <c r="G1871" t="s">
        <v>9782</v>
      </c>
      <c r="H1871" t="s">
        <v>9783</v>
      </c>
      <c r="I1871" s="23">
        <v>35.965150000000001</v>
      </c>
      <c r="J1871" s="23">
        <v>-83.178219999999996</v>
      </c>
      <c r="K1871">
        <v>311422</v>
      </c>
      <c r="L1871" t="s">
        <v>28</v>
      </c>
      <c r="M1871" t="s">
        <v>315</v>
      </c>
      <c r="Q1871" s="49">
        <v>20304.723999999998</v>
      </c>
      <c r="R1871" s="49">
        <v>22640.563999999998</v>
      </c>
      <c r="S1871" s="49">
        <v>23574.712</v>
      </c>
      <c r="T1871" s="49">
        <v>24013.759999999998</v>
      </c>
      <c r="U1871" s="49">
        <v>22429.616000000002</v>
      </c>
      <c r="V1871" s="49">
        <v>24994.655999999999</v>
      </c>
    </row>
    <row r="1872" spans="1:22" x14ac:dyDescent="0.3">
      <c r="A1872">
        <v>1006937</v>
      </c>
      <c r="B1872" t="s">
        <v>9784</v>
      </c>
      <c r="C1872" t="s">
        <v>9773</v>
      </c>
      <c r="D1872" t="s">
        <v>9785</v>
      </c>
      <c r="E1872" t="s">
        <v>323</v>
      </c>
      <c r="F1872" t="s">
        <v>9786</v>
      </c>
      <c r="G1872" t="s">
        <v>9787</v>
      </c>
      <c r="H1872" t="s">
        <v>1427</v>
      </c>
      <c r="I1872" s="23">
        <v>36.531579999999998</v>
      </c>
      <c r="J1872" s="23">
        <v>-120.08609</v>
      </c>
      <c r="K1872">
        <v>311421</v>
      </c>
      <c r="L1872" t="s">
        <v>28</v>
      </c>
      <c r="M1872" t="s">
        <v>315</v>
      </c>
      <c r="R1872" s="49">
        <v>33914.072</v>
      </c>
      <c r="S1872" s="49">
        <v>32395.428</v>
      </c>
      <c r="T1872" s="49">
        <v>29337.439999999999</v>
      </c>
      <c r="U1872" s="49">
        <v>33744.072</v>
      </c>
      <c r="V1872" s="49">
        <v>28232.743999999999</v>
      </c>
    </row>
    <row r="1873" spans="1:22" x14ac:dyDescent="0.3">
      <c r="A1873">
        <v>1000608</v>
      </c>
      <c r="B1873" t="s">
        <v>9788</v>
      </c>
      <c r="C1873" t="s">
        <v>9789</v>
      </c>
      <c r="D1873" t="s">
        <v>1746</v>
      </c>
      <c r="E1873" t="s">
        <v>583</v>
      </c>
      <c r="F1873" t="s">
        <v>1747</v>
      </c>
      <c r="G1873" t="s">
        <v>9790</v>
      </c>
      <c r="H1873" t="s">
        <v>1749</v>
      </c>
      <c r="I1873" s="23">
        <v>32.458610999999998</v>
      </c>
      <c r="J1873" s="23">
        <v>-91.574443000000002</v>
      </c>
      <c r="K1873">
        <v>311411</v>
      </c>
      <c r="L1873" t="s">
        <v>573</v>
      </c>
      <c r="M1873" t="s">
        <v>574</v>
      </c>
      <c r="R1873" s="49">
        <v>15745.642</v>
      </c>
      <c r="S1873" s="49">
        <v>15485.191999999999</v>
      </c>
      <c r="T1873" s="49">
        <v>14856.522000000001</v>
      </c>
      <c r="U1873" s="49">
        <v>14679.316000000001</v>
      </c>
      <c r="V1873" s="49">
        <v>25508.952000000001</v>
      </c>
    </row>
    <row r="1874" spans="1:22" x14ac:dyDescent="0.3">
      <c r="A1874">
        <v>1013721</v>
      </c>
      <c r="B1874" t="s">
        <v>9791</v>
      </c>
      <c r="C1874" t="s">
        <v>9792</v>
      </c>
      <c r="D1874" t="s">
        <v>9793</v>
      </c>
      <c r="E1874" t="s">
        <v>422</v>
      </c>
      <c r="F1874" t="s">
        <v>9794</v>
      </c>
      <c r="G1874" t="s">
        <v>9795</v>
      </c>
      <c r="H1874" t="s">
        <v>9796</v>
      </c>
      <c r="I1874" s="23">
        <v>35.276484000000004</v>
      </c>
      <c r="J1874" s="23">
        <v>-93.092555000000004</v>
      </c>
      <c r="K1874">
        <v>311615</v>
      </c>
      <c r="L1874" t="s">
        <v>28</v>
      </c>
      <c r="M1874" t="s">
        <v>315</v>
      </c>
      <c r="N1874" s="49">
        <v>34610.019999999997</v>
      </c>
    </row>
    <row r="1875" spans="1:22" x14ac:dyDescent="0.3">
      <c r="A1875">
        <v>1001086</v>
      </c>
      <c r="B1875" t="s">
        <v>9797</v>
      </c>
      <c r="C1875" t="s">
        <v>9798</v>
      </c>
      <c r="D1875" t="s">
        <v>9799</v>
      </c>
      <c r="E1875" t="s">
        <v>393</v>
      </c>
      <c r="F1875" t="s">
        <v>9800</v>
      </c>
      <c r="G1875" t="s">
        <v>9801</v>
      </c>
      <c r="H1875" t="s">
        <v>8413</v>
      </c>
      <c r="I1875" s="23">
        <v>43.166899999999998</v>
      </c>
      <c r="J1875" s="23">
        <v>-88.69</v>
      </c>
      <c r="K1875">
        <v>221112</v>
      </c>
      <c r="L1875" t="s">
        <v>30</v>
      </c>
      <c r="M1875" t="s">
        <v>336</v>
      </c>
      <c r="N1875" s="49">
        <v>68107.228000000003</v>
      </c>
      <c r="O1875" s="49">
        <v>112229.546</v>
      </c>
      <c r="P1875" s="49">
        <v>64058.207999999999</v>
      </c>
      <c r="Q1875" s="49">
        <v>79814.452000000005</v>
      </c>
      <c r="R1875" s="49">
        <v>68861.296000000002</v>
      </c>
      <c r="S1875" s="49">
        <v>38853.622000000003</v>
      </c>
      <c r="T1875" s="49">
        <v>33994.652000000002</v>
      </c>
      <c r="U1875" s="49">
        <v>60526.165999999997</v>
      </c>
      <c r="V1875" s="49">
        <v>18301.272000000001</v>
      </c>
    </row>
    <row r="1876" spans="1:22" x14ac:dyDescent="0.3">
      <c r="A1876">
        <v>1000877</v>
      </c>
      <c r="B1876" t="s">
        <v>9802</v>
      </c>
      <c r="C1876" t="s">
        <v>9803</v>
      </c>
      <c r="D1876" t="s">
        <v>3483</v>
      </c>
      <c r="E1876" t="s">
        <v>447</v>
      </c>
      <c r="F1876" t="s">
        <v>3484</v>
      </c>
      <c r="G1876" t="s">
        <v>9804</v>
      </c>
      <c r="H1876" t="s">
        <v>3486</v>
      </c>
      <c r="I1876" s="23">
        <v>40.3842</v>
      </c>
      <c r="J1876" s="23">
        <v>-79.061099999999996</v>
      </c>
      <c r="K1876">
        <v>221112</v>
      </c>
      <c r="L1876" t="s">
        <v>335</v>
      </c>
      <c r="M1876" t="s">
        <v>336</v>
      </c>
      <c r="N1876" s="49">
        <v>10483904.390000001</v>
      </c>
      <c r="O1876" s="49">
        <v>10726754.892000001</v>
      </c>
      <c r="P1876" s="49">
        <v>10704644.282</v>
      </c>
      <c r="Q1876" s="49">
        <v>8850414.7579999994</v>
      </c>
      <c r="R1876" s="49">
        <v>10261399.568</v>
      </c>
      <c r="S1876" s="49">
        <v>9892927.9680000003</v>
      </c>
      <c r="T1876" s="49">
        <v>10601387.335999999</v>
      </c>
      <c r="U1876" s="49">
        <v>9849644.3420000002</v>
      </c>
      <c r="V1876" s="49">
        <v>9783340.0140000004</v>
      </c>
    </row>
    <row r="1877" spans="1:22" x14ac:dyDescent="0.3">
      <c r="A1877">
        <v>1000845</v>
      </c>
      <c r="B1877" t="s">
        <v>9805</v>
      </c>
      <c r="C1877" t="s">
        <v>9806</v>
      </c>
      <c r="D1877" t="s">
        <v>9807</v>
      </c>
      <c r="E1877" t="s">
        <v>663</v>
      </c>
      <c r="F1877" t="s">
        <v>9808</v>
      </c>
      <c r="G1877" t="s">
        <v>9809</v>
      </c>
      <c r="H1877" t="s">
        <v>9810</v>
      </c>
      <c r="I1877" s="23">
        <v>40.184199999999997</v>
      </c>
      <c r="J1877" s="23">
        <v>-81.881100000000004</v>
      </c>
      <c r="K1877">
        <v>221112</v>
      </c>
      <c r="L1877" t="s">
        <v>335</v>
      </c>
      <c r="M1877" t="s">
        <v>336</v>
      </c>
      <c r="N1877" s="49">
        <v>2516385.0559999999</v>
      </c>
      <c r="O1877" s="49">
        <v>4285147.7139999997</v>
      </c>
      <c r="P1877" s="49">
        <v>3933683.2459999998</v>
      </c>
      <c r="Q1877" s="49">
        <v>4787655.6239999998</v>
      </c>
      <c r="R1877" s="49">
        <v>5213895.29</v>
      </c>
      <c r="S1877" s="49">
        <v>8175800.034</v>
      </c>
      <c r="T1877" s="49">
        <v>6645706.1660000002</v>
      </c>
      <c r="U1877" s="49">
        <v>6178903.2419999996</v>
      </c>
      <c r="V1877" s="49">
        <v>7378917.1780000003</v>
      </c>
    </row>
    <row r="1878" spans="1:22" x14ac:dyDescent="0.3">
      <c r="A1878">
        <v>1007414</v>
      </c>
      <c r="B1878" t="s">
        <v>9811</v>
      </c>
      <c r="C1878" t="s">
        <v>9812</v>
      </c>
      <c r="D1878" t="s">
        <v>9813</v>
      </c>
      <c r="E1878" t="s">
        <v>1487</v>
      </c>
      <c r="F1878" t="s">
        <v>9814</v>
      </c>
      <c r="H1878" t="s">
        <v>4784</v>
      </c>
      <c r="I1878" s="23">
        <v>39.481900000000003</v>
      </c>
      <c r="J1878" s="23">
        <v>-108.2479</v>
      </c>
      <c r="K1878">
        <v>211111</v>
      </c>
      <c r="L1878" t="s">
        <v>28</v>
      </c>
      <c r="M1878" t="s">
        <v>102</v>
      </c>
      <c r="R1878" s="49">
        <v>32910.476000000002</v>
      </c>
      <c r="S1878" s="49">
        <v>36751.411999999997</v>
      </c>
      <c r="T1878" s="49">
        <v>49376.964</v>
      </c>
      <c r="U1878" s="49">
        <v>68909.047999999995</v>
      </c>
      <c r="V1878" s="49">
        <v>47071.531999999999</v>
      </c>
    </row>
    <row r="1879" spans="1:22" x14ac:dyDescent="0.3">
      <c r="A1879">
        <v>1000673</v>
      </c>
      <c r="B1879" t="s">
        <v>9815</v>
      </c>
      <c r="C1879" t="s">
        <v>9816</v>
      </c>
      <c r="D1879" t="s">
        <v>3979</v>
      </c>
      <c r="E1879" t="s">
        <v>454</v>
      </c>
      <c r="F1879" t="s">
        <v>9817</v>
      </c>
      <c r="G1879" t="s">
        <v>9818</v>
      </c>
      <c r="H1879" t="s">
        <v>5253</v>
      </c>
      <c r="I1879" s="23">
        <v>42.359699999999997</v>
      </c>
      <c r="J1879" s="23">
        <v>-82.961100000000002</v>
      </c>
      <c r="K1879">
        <v>221112</v>
      </c>
      <c r="L1879" t="s">
        <v>335</v>
      </c>
      <c r="M1879" t="s">
        <v>336</v>
      </c>
      <c r="T1879" s="49">
        <v>338.64800000000002</v>
      </c>
      <c r="U1879" s="49">
        <v>605.64800000000002</v>
      </c>
      <c r="V1879" s="49">
        <v>1169.7919999999999</v>
      </c>
    </row>
    <row r="1880" spans="1:22" x14ac:dyDescent="0.3">
      <c r="A1880">
        <v>1005789</v>
      </c>
      <c r="B1880" t="s">
        <v>9819</v>
      </c>
      <c r="C1880" t="s">
        <v>9820</v>
      </c>
      <c r="D1880" t="s">
        <v>9821</v>
      </c>
      <c r="E1880" t="s">
        <v>1370</v>
      </c>
      <c r="F1880" t="s">
        <v>578</v>
      </c>
      <c r="H1880" t="s">
        <v>1372</v>
      </c>
      <c r="I1880" s="23">
        <v>70.323300000000003</v>
      </c>
      <c r="J1880" s="23">
        <v>-149.60499999999999</v>
      </c>
      <c r="K1880">
        <v>211120</v>
      </c>
      <c r="L1880" t="s">
        <v>1344</v>
      </c>
      <c r="M1880" t="s">
        <v>1345</v>
      </c>
      <c r="N1880" s="49">
        <v>548907.31999999995</v>
      </c>
      <c r="O1880" s="49">
        <v>559895.99399999995</v>
      </c>
      <c r="P1880" s="49">
        <v>556345.81200000003</v>
      </c>
      <c r="Q1880" s="49">
        <v>527827.63199999998</v>
      </c>
      <c r="R1880" s="49">
        <v>531887.89800000004</v>
      </c>
      <c r="S1880" s="49">
        <v>525680.14599999995</v>
      </c>
      <c r="T1880" s="49">
        <v>508247.13199999998</v>
      </c>
      <c r="U1880" s="49">
        <v>530579.88800000004</v>
      </c>
      <c r="V1880" s="49">
        <v>531053.06999999995</v>
      </c>
    </row>
    <row r="1881" spans="1:22" x14ac:dyDescent="0.3">
      <c r="A1881">
        <v>1004422</v>
      </c>
      <c r="B1881" t="s">
        <v>9819</v>
      </c>
      <c r="C1881" t="s">
        <v>9822</v>
      </c>
      <c r="D1881" t="s">
        <v>9821</v>
      </c>
      <c r="E1881" t="s">
        <v>1370</v>
      </c>
      <c r="F1881" t="s">
        <v>578</v>
      </c>
      <c r="H1881" t="s">
        <v>1372</v>
      </c>
      <c r="I1881" s="23">
        <v>70.288300000000007</v>
      </c>
      <c r="J1881" s="23">
        <v>-149.88579999999999</v>
      </c>
      <c r="K1881">
        <v>211120</v>
      </c>
      <c r="L1881" t="s">
        <v>28</v>
      </c>
      <c r="M1881" t="s">
        <v>102</v>
      </c>
      <c r="N1881" s="49">
        <v>411757.652</v>
      </c>
      <c r="O1881" s="49">
        <v>403745.38</v>
      </c>
      <c r="P1881" s="49">
        <v>409212.20799999998</v>
      </c>
      <c r="Q1881" s="49">
        <v>403872.28</v>
      </c>
      <c r="R1881" s="49">
        <v>402551.63199999998</v>
      </c>
      <c r="S1881" s="49">
        <v>375513.68800000002</v>
      </c>
      <c r="T1881" s="49">
        <v>342683.71</v>
      </c>
      <c r="U1881" s="49">
        <v>326402.92</v>
      </c>
      <c r="V1881" s="49">
        <v>361742.18800000002</v>
      </c>
    </row>
    <row r="1882" spans="1:22" x14ac:dyDescent="0.3">
      <c r="A1882">
        <v>1004998</v>
      </c>
      <c r="B1882" t="s">
        <v>9823</v>
      </c>
      <c r="C1882" t="s">
        <v>9824</v>
      </c>
      <c r="D1882" t="s">
        <v>9821</v>
      </c>
      <c r="E1882" t="s">
        <v>1370</v>
      </c>
      <c r="F1882" t="s">
        <v>578</v>
      </c>
      <c r="H1882" t="s">
        <v>1372</v>
      </c>
      <c r="I1882" s="23">
        <v>70.398099999999999</v>
      </c>
      <c r="J1882" s="23">
        <v>-149.8158</v>
      </c>
      <c r="K1882">
        <v>211120</v>
      </c>
      <c r="L1882" t="s">
        <v>28</v>
      </c>
      <c r="M1882" t="s">
        <v>102</v>
      </c>
      <c r="N1882" s="49">
        <v>311368.37599999999</v>
      </c>
      <c r="O1882" s="49">
        <v>326384.07199999999</v>
      </c>
      <c r="P1882" s="49">
        <v>330327.65999999997</v>
      </c>
      <c r="Q1882" s="49">
        <v>323277.43199999997</v>
      </c>
      <c r="R1882" s="49">
        <v>318928.64799999999</v>
      </c>
      <c r="S1882" s="49">
        <v>311777.67599999998</v>
      </c>
      <c r="T1882" s="49">
        <v>324522.28000000003</v>
      </c>
      <c r="U1882" s="49">
        <v>322306.28399999999</v>
      </c>
      <c r="V1882" s="49">
        <v>313822.41600000003</v>
      </c>
    </row>
    <row r="1883" spans="1:22" x14ac:dyDescent="0.3">
      <c r="A1883">
        <v>1005001</v>
      </c>
      <c r="B1883" t="s">
        <v>9825</v>
      </c>
      <c r="C1883" t="s">
        <v>9826</v>
      </c>
      <c r="D1883" t="s">
        <v>9821</v>
      </c>
      <c r="E1883" t="s">
        <v>1370</v>
      </c>
      <c r="F1883" t="s">
        <v>578</v>
      </c>
      <c r="H1883" t="s">
        <v>1372</v>
      </c>
      <c r="I1883" s="23">
        <v>70.510300000000001</v>
      </c>
      <c r="J1883" s="23">
        <v>-149.8664</v>
      </c>
      <c r="K1883">
        <v>211120</v>
      </c>
      <c r="L1883" t="s">
        <v>28</v>
      </c>
      <c r="M1883" t="s">
        <v>102</v>
      </c>
      <c r="N1883" s="49">
        <v>90838.107999999993</v>
      </c>
      <c r="O1883" s="49">
        <v>93078.1</v>
      </c>
      <c r="P1883" s="49">
        <v>96875.784</v>
      </c>
      <c r="Q1883" s="49">
        <v>87432.320000000007</v>
      </c>
      <c r="R1883" s="49">
        <v>90229.06</v>
      </c>
      <c r="S1883" s="49">
        <v>71703.428</v>
      </c>
      <c r="T1883" s="49">
        <v>79851.199999999997</v>
      </c>
      <c r="U1883" s="49">
        <v>78111.755999999994</v>
      </c>
      <c r="V1883" s="49">
        <v>89464.611999999994</v>
      </c>
    </row>
    <row r="1884" spans="1:22" x14ac:dyDescent="0.3">
      <c r="A1884">
        <v>1007575</v>
      </c>
      <c r="B1884" t="s">
        <v>9827</v>
      </c>
      <c r="C1884" t="s">
        <v>9828</v>
      </c>
      <c r="D1884" t="s">
        <v>9829</v>
      </c>
      <c r="E1884" t="s">
        <v>303</v>
      </c>
      <c r="F1884" t="s">
        <v>9830</v>
      </c>
      <c r="G1884" t="s">
        <v>9831</v>
      </c>
      <c r="H1884" t="s">
        <v>1952</v>
      </c>
      <c r="I1884" s="23">
        <v>30.31203</v>
      </c>
      <c r="J1884" s="23">
        <v>-95.425376</v>
      </c>
      <c r="K1884">
        <v>562212</v>
      </c>
      <c r="L1884" t="s">
        <v>51</v>
      </c>
      <c r="M1884" t="s">
        <v>307</v>
      </c>
      <c r="N1884" s="49">
        <v>1111.75</v>
      </c>
      <c r="O1884" s="49">
        <v>4873.25</v>
      </c>
      <c r="P1884" s="49">
        <v>1753.25</v>
      </c>
      <c r="Q1884" s="49">
        <v>1279.25</v>
      </c>
      <c r="R1884" s="49">
        <v>6818.25</v>
      </c>
      <c r="S1884" s="49">
        <v>8615.5</v>
      </c>
      <c r="T1884" s="49">
        <v>7201.25</v>
      </c>
      <c r="U1884" s="49">
        <v>8412.75</v>
      </c>
      <c r="V1884" s="49">
        <v>2375</v>
      </c>
    </row>
    <row r="1885" spans="1:22" x14ac:dyDescent="0.3">
      <c r="A1885">
        <v>1013093</v>
      </c>
      <c r="B1885" t="s">
        <v>9832</v>
      </c>
      <c r="C1885" t="s">
        <v>9833</v>
      </c>
      <c r="D1885" t="s">
        <v>9829</v>
      </c>
      <c r="E1885" t="s">
        <v>303</v>
      </c>
      <c r="F1885" t="s">
        <v>7615</v>
      </c>
      <c r="G1885" t="s">
        <v>9834</v>
      </c>
      <c r="H1885" t="s">
        <v>1952</v>
      </c>
      <c r="I1885" s="23">
        <v>30.263639999999999</v>
      </c>
      <c r="J1885" s="23">
        <v>-95.373801</v>
      </c>
      <c r="K1885">
        <v>211130</v>
      </c>
      <c r="L1885" t="s">
        <v>368</v>
      </c>
      <c r="M1885" t="s">
        <v>102</v>
      </c>
      <c r="N1885" s="49">
        <v>17167.137999999999</v>
      </c>
      <c r="O1885" s="49">
        <v>18886.482</v>
      </c>
      <c r="P1885" s="49">
        <v>25737.655999999999</v>
      </c>
    </row>
    <row r="1886" spans="1:22" x14ac:dyDescent="0.3">
      <c r="A1886">
        <v>1010549</v>
      </c>
      <c r="B1886" t="s">
        <v>9835</v>
      </c>
      <c r="C1886" t="s">
        <v>9836</v>
      </c>
      <c r="D1886" t="s">
        <v>9837</v>
      </c>
      <c r="E1886" t="s">
        <v>491</v>
      </c>
      <c r="F1886" t="s">
        <v>492</v>
      </c>
      <c r="G1886" t="s">
        <v>9838</v>
      </c>
      <c r="H1886" t="s">
        <v>7761</v>
      </c>
      <c r="I1886" s="23">
        <v>37.926259999999999</v>
      </c>
      <c r="J1886" s="23">
        <v>-87.872230000000002</v>
      </c>
      <c r="K1886">
        <v>311224</v>
      </c>
      <c r="L1886" t="s">
        <v>28</v>
      </c>
      <c r="M1886" t="s">
        <v>315</v>
      </c>
      <c r="N1886" s="49">
        <v>55271.991999999998</v>
      </c>
      <c r="O1886" s="49">
        <v>46108.375999999997</v>
      </c>
      <c r="P1886" s="49">
        <v>38188.756000000001</v>
      </c>
      <c r="Q1886" s="49">
        <v>37988.307999999997</v>
      </c>
      <c r="R1886" s="49">
        <v>37531.408000000003</v>
      </c>
      <c r="S1886" s="49">
        <v>36576.212</v>
      </c>
      <c r="T1886" s="49">
        <v>37087.360000000001</v>
      </c>
      <c r="U1886" s="49">
        <v>36058.656000000003</v>
      </c>
    </row>
    <row r="1887" spans="1:22" x14ac:dyDescent="0.3">
      <c r="A1887">
        <v>1007193</v>
      </c>
      <c r="B1887" t="s">
        <v>9839</v>
      </c>
      <c r="C1887" t="s">
        <v>9840</v>
      </c>
      <c r="D1887" t="s">
        <v>9841</v>
      </c>
      <c r="E1887" t="s">
        <v>1248</v>
      </c>
      <c r="F1887" t="s">
        <v>9842</v>
      </c>
      <c r="G1887" t="s">
        <v>9843</v>
      </c>
      <c r="H1887" t="s">
        <v>1310</v>
      </c>
      <c r="I1887" s="23">
        <v>38.927778000000004</v>
      </c>
      <c r="J1887" s="23">
        <v>-81.663332999999994</v>
      </c>
      <c r="K1887">
        <v>331314</v>
      </c>
      <c r="L1887" t="s">
        <v>28</v>
      </c>
      <c r="M1887" t="s">
        <v>538</v>
      </c>
      <c r="N1887" s="49">
        <v>125373.928</v>
      </c>
      <c r="O1887" s="49">
        <v>121242.844</v>
      </c>
      <c r="P1887" s="49">
        <v>126601.372</v>
      </c>
      <c r="Q1887" s="49">
        <v>125164.728</v>
      </c>
      <c r="R1887" s="49">
        <v>129270.81200000001</v>
      </c>
      <c r="S1887" s="49">
        <v>123810.38400000001</v>
      </c>
      <c r="T1887" s="49">
        <v>119975.848</v>
      </c>
      <c r="U1887" s="49">
        <v>106329.74800000001</v>
      </c>
      <c r="V1887" s="49">
        <v>93916.995999999999</v>
      </c>
    </row>
    <row r="1888" spans="1:22" x14ac:dyDescent="0.3">
      <c r="A1888">
        <v>1001779</v>
      </c>
      <c r="B1888" t="s">
        <v>9844</v>
      </c>
      <c r="C1888" t="s">
        <v>9845</v>
      </c>
      <c r="D1888" t="s">
        <v>577</v>
      </c>
      <c r="E1888" t="s">
        <v>583</v>
      </c>
      <c r="F1888" t="s">
        <v>578</v>
      </c>
      <c r="I1888" s="23">
        <v>27.292200000000001</v>
      </c>
      <c r="J1888" s="23">
        <v>-89.032200000000003</v>
      </c>
      <c r="K1888">
        <v>211120</v>
      </c>
      <c r="L1888" t="s">
        <v>579</v>
      </c>
      <c r="M1888" t="s">
        <v>102</v>
      </c>
      <c r="N1888" s="49">
        <v>114121.84600000001</v>
      </c>
      <c r="O1888" s="49">
        <v>63888.485999999997</v>
      </c>
      <c r="P1888" s="49">
        <v>48349.624000000003</v>
      </c>
      <c r="Q1888" s="49">
        <v>66603.474000000002</v>
      </c>
      <c r="R1888" s="49">
        <v>57455.031999999999</v>
      </c>
      <c r="S1888" s="49">
        <v>59897.31</v>
      </c>
      <c r="T1888" s="49">
        <v>95291.822</v>
      </c>
      <c r="U1888" s="49">
        <v>132229.29800000001</v>
      </c>
      <c r="V1888" s="49">
        <v>89356.614000000001</v>
      </c>
    </row>
    <row r="1889" spans="1:22" x14ac:dyDescent="0.3">
      <c r="A1889">
        <v>1007535</v>
      </c>
      <c r="B1889" t="s">
        <v>9846</v>
      </c>
      <c r="C1889" t="s">
        <v>9847</v>
      </c>
      <c r="D1889" t="s">
        <v>9848</v>
      </c>
      <c r="E1889" t="s">
        <v>454</v>
      </c>
      <c r="F1889" t="s">
        <v>9849</v>
      </c>
      <c r="G1889" t="s">
        <v>9850</v>
      </c>
      <c r="H1889" t="s">
        <v>9851</v>
      </c>
      <c r="I1889" s="23">
        <v>42.810699999999997</v>
      </c>
      <c r="J1889" s="23">
        <v>-82.865799999999993</v>
      </c>
      <c r="K1889">
        <v>486210</v>
      </c>
      <c r="L1889" t="s">
        <v>1275</v>
      </c>
      <c r="M1889" t="s">
        <v>102</v>
      </c>
      <c r="N1889" s="49">
        <v>28729.936000000002</v>
      </c>
      <c r="O1889" s="49">
        <v>24608.466</v>
      </c>
      <c r="P1889" s="49">
        <v>21880.671999999999</v>
      </c>
      <c r="Q1889" s="49">
        <v>26139.166000000001</v>
      </c>
      <c r="R1889" s="49">
        <v>24773.71</v>
      </c>
      <c r="S1889" s="49">
        <v>35556.69</v>
      </c>
    </row>
    <row r="1890" spans="1:22" x14ac:dyDescent="0.3">
      <c r="A1890">
        <v>1010980</v>
      </c>
      <c r="B1890" t="s">
        <v>9852</v>
      </c>
      <c r="C1890" t="s">
        <v>9853</v>
      </c>
      <c r="D1890" t="s">
        <v>5983</v>
      </c>
      <c r="E1890" t="s">
        <v>454</v>
      </c>
      <c r="F1890" t="s">
        <v>9854</v>
      </c>
      <c r="G1890" t="s">
        <v>9855</v>
      </c>
      <c r="H1890" t="s">
        <v>9856</v>
      </c>
      <c r="I1890" s="23">
        <v>44.082163000000001</v>
      </c>
      <c r="J1890" s="23">
        <v>-85.014230999999995</v>
      </c>
      <c r="K1890">
        <v>486210</v>
      </c>
      <c r="L1890" t="s">
        <v>1275</v>
      </c>
      <c r="M1890" t="s">
        <v>102</v>
      </c>
      <c r="N1890" s="49">
        <v>19576.632000000001</v>
      </c>
      <c r="O1890" s="49">
        <v>22881.416000000001</v>
      </c>
      <c r="P1890" s="49">
        <v>19278.88</v>
      </c>
      <c r="Q1890" s="49">
        <v>19650.73</v>
      </c>
      <c r="R1890" s="49">
        <v>16408.993999999999</v>
      </c>
      <c r="S1890" s="49">
        <v>21640.132000000001</v>
      </c>
      <c r="T1890" s="49">
        <v>29971.344000000001</v>
      </c>
    </row>
    <row r="1891" spans="1:22" x14ac:dyDescent="0.3">
      <c r="A1891">
        <v>1005177</v>
      </c>
      <c r="B1891" t="s">
        <v>9857</v>
      </c>
      <c r="C1891" t="s">
        <v>9858</v>
      </c>
      <c r="D1891" t="s">
        <v>9859</v>
      </c>
      <c r="E1891" t="s">
        <v>663</v>
      </c>
      <c r="F1891" t="s">
        <v>9860</v>
      </c>
      <c r="G1891" t="s">
        <v>9861</v>
      </c>
      <c r="H1891" t="s">
        <v>9862</v>
      </c>
      <c r="I1891" s="23">
        <v>40.528767999999999</v>
      </c>
      <c r="J1891" s="23">
        <v>-84.389757000000003</v>
      </c>
      <c r="K1891">
        <v>326291</v>
      </c>
      <c r="L1891" t="s">
        <v>28</v>
      </c>
      <c r="M1891" t="s">
        <v>315</v>
      </c>
      <c r="N1891" s="49">
        <v>14734.644</v>
      </c>
      <c r="O1891" s="49">
        <v>14347.196</v>
      </c>
      <c r="P1891" s="49">
        <v>12804.852000000001</v>
      </c>
      <c r="Q1891" s="49">
        <v>11799.755999999999</v>
      </c>
      <c r="R1891" s="49">
        <v>12952.852000000001</v>
      </c>
      <c r="S1891" s="49">
        <v>15552.291999999999</v>
      </c>
      <c r="T1891" s="49">
        <v>16357.09</v>
      </c>
      <c r="U1891" s="49">
        <v>26227.738000000001</v>
      </c>
      <c r="V1891" s="49">
        <v>28725.448</v>
      </c>
    </row>
    <row r="1892" spans="1:22" x14ac:dyDescent="0.3">
      <c r="A1892">
        <v>1002186</v>
      </c>
      <c r="B1892" t="s">
        <v>9863</v>
      </c>
      <c r="C1892" t="s">
        <v>9864</v>
      </c>
      <c r="D1892" t="s">
        <v>9865</v>
      </c>
      <c r="E1892" t="s">
        <v>331</v>
      </c>
      <c r="F1892" t="s">
        <v>9866</v>
      </c>
      <c r="G1892" t="s">
        <v>9867</v>
      </c>
      <c r="H1892" t="s">
        <v>2988</v>
      </c>
      <c r="I1892" s="23">
        <v>41.263947999999999</v>
      </c>
      <c r="J1892" s="23">
        <v>-73.949197999999996</v>
      </c>
      <c r="K1892">
        <v>327420</v>
      </c>
      <c r="L1892" t="s">
        <v>28</v>
      </c>
      <c r="M1892" t="s">
        <v>376</v>
      </c>
      <c r="N1892" s="49">
        <v>47818.62</v>
      </c>
      <c r="O1892" s="49">
        <v>62420.616000000002</v>
      </c>
      <c r="P1892" s="49">
        <v>59863.523999999998</v>
      </c>
      <c r="Q1892" s="49">
        <v>69918.535999999993</v>
      </c>
      <c r="R1892" s="49">
        <v>68077.644</v>
      </c>
      <c r="S1892" s="49">
        <v>58065.732000000004</v>
      </c>
      <c r="T1892" s="49">
        <v>56688.735999999997</v>
      </c>
      <c r="U1892" s="49">
        <v>54266.196000000004</v>
      </c>
      <c r="V1892" s="49">
        <v>57649.131999999998</v>
      </c>
    </row>
    <row r="1893" spans="1:22" x14ac:dyDescent="0.3">
      <c r="A1893">
        <v>1010215</v>
      </c>
      <c r="B1893" t="s">
        <v>9868</v>
      </c>
      <c r="C1893" t="s">
        <v>9869</v>
      </c>
      <c r="D1893" t="s">
        <v>9870</v>
      </c>
      <c r="E1893" t="s">
        <v>435</v>
      </c>
      <c r="F1893" t="s">
        <v>3885</v>
      </c>
      <c r="G1893" t="s">
        <v>9871</v>
      </c>
      <c r="H1893" t="s">
        <v>6580</v>
      </c>
      <c r="I1893" s="23">
        <v>39.798983</v>
      </c>
      <c r="J1893" s="23">
        <v>-91.514610000000005</v>
      </c>
      <c r="K1893">
        <v>331521</v>
      </c>
      <c r="L1893" t="s">
        <v>7628</v>
      </c>
      <c r="M1893" t="s">
        <v>538</v>
      </c>
      <c r="Q1893" s="49">
        <v>15907.832</v>
      </c>
      <c r="R1893" s="49">
        <v>30374.788</v>
      </c>
      <c r="S1893" s="49">
        <v>34700.284</v>
      </c>
      <c r="T1893" s="49">
        <v>21063.295999999998</v>
      </c>
      <c r="U1893" s="49">
        <v>14995.249</v>
      </c>
      <c r="V1893" s="49">
        <v>50872.23</v>
      </c>
    </row>
    <row r="1894" spans="1:22" x14ac:dyDescent="0.3">
      <c r="A1894">
        <v>1012424</v>
      </c>
      <c r="B1894" t="s">
        <v>9872</v>
      </c>
      <c r="C1894" t="s">
        <v>9873</v>
      </c>
      <c r="D1894" t="s">
        <v>9874</v>
      </c>
      <c r="E1894" t="s">
        <v>454</v>
      </c>
      <c r="F1894" t="s">
        <v>9875</v>
      </c>
      <c r="G1894" t="s">
        <v>9876</v>
      </c>
      <c r="H1894" t="s">
        <v>2353</v>
      </c>
      <c r="I1894" s="23">
        <v>43.059840000000001</v>
      </c>
      <c r="J1894" s="23">
        <v>-85.951740000000001</v>
      </c>
      <c r="K1894">
        <v>311514</v>
      </c>
      <c r="L1894" t="s">
        <v>28</v>
      </c>
      <c r="M1894" t="s">
        <v>315</v>
      </c>
      <c r="N1894" s="49">
        <v>42399.34</v>
      </c>
      <c r="O1894" s="49">
        <v>40023.599999999999</v>
      </c>
      <c r="P1894" s="49">
        <v>36206.864000000001</v>
      </c>
      <c r="Q1894" s="49">
        <v>31341.531999999999</v>
      </c>
    </row>
    <row r="1895" spans="1:22" x14ac:dyDescent="0.3">
      <c r="A1895">
        <v>1002012</v>
      </c>
      <c r="B1895" t="s">
        <v>9877</v>
      </c>
      <c r="C1895" t="s">
        <v>9878</v>
      </c>
      <c r="D1895" t="s">
        <v>9879</v>
      </c>
      <c r="E1895" t="s">
        <v>468</v>
      </c>
      <c r="F1895" t="s">
        <v>9880</v>
      </c>
      <c r="G1895" t="s">
        <v>9881</v>
      </c>
      <c r="H1895" t="s">
        <v>4753</v>
      </c>
      <c r="I1895" s="23">
        <v>29.744192999999999</v>
      </c>
      <c r="J1895" s="23">
        <v>-81.642583000000002</v>
      </c>
      <c r="K1895">
        <v>327420</v>
      </c>
      <c r="L1895" t="s">
        <v>28</v>
      </c>
      <c r="M1895" t="s">
        <v>376</v>
      </c>
      <c r="N1895" s="49">
        <v>102979.412</v>
      </c>
      <c r="O1895" s="49">
        <v>102487.864</v>
      </c>
      <c r="P1895" s="49">
        <v>95422.34</v>
      </c>
      <c r="Q1895" s="49">
        <v>91420.055999999997</v>
      </c>
      <c r="R1895" s="49">
        <v>77351.008000000002</v>
      </c>
      <c r="S1895" s="49">
        <v>76941.759999999995</v>
      </c>
      <c r="T1895" s="49">
        <v>74927.368000000002</v>
      </c>
      <c r="U1895" s="49">
        <v>64977.856</v>
      </c>
      <c r="V1895" s="49">
        <v>57437.084000000003</v>
      </c>
    </row>
    <row r="1896" spans="1:22" x14ac:dyDescent="0.3">
      <c r="A1896">
        <v>1006449</v>
      </c>
      <c r="B1896" t="s">
        <v>9882</v>
      </c>
      <c r="C1896" t="s">
        <v>9883</v>
      </c>
      <c r="D1896" t="s">
        <v>9884</v>
      </c>
      <c r="E1896" t="s">
        <v>311</v>
      </c>
      <c r="F1896" t="s">
        <v>9885</v>
      </c>
      <c r="G1896" t="s">
        <v>9886</v>
      </c>
      <c r="H1896" t="s">
        <v>464</v>
      </c>
      <c r="I1896" s="23">
        <v>39.036720000000003</v>
      </c>
      <c r="J1896" s="23">
        <v>-84.390190000000004</v>
      </c>
      <c r="K1896">
        <v>327420</v>
      </c>
      <c r="L1896" t="s">
        <v>28</v>
      </c>
      <c r="M1896" t="s">
        <v>376</v>
      </c>
      <c r="N1896" s="49">
        <v>167029.372</v>
      </c>
      <c r="O1896" s="49">
        <v>163839.38399999999</v>
      </c>
      <c r="P1896" s="49">
        <v>145067.704</v>
      </c>
      <c r="Q1896" s="49">
        <v>138289.07999999999</v>
      </c>
      <c r="R1896" s="49">
        <v>120473.296</v>
      </c>
      <c r="S1896" s="49">
        <v>116746.26</v>
      </c>
      <c r="T1896" s="49">
        <v>107962.944</v>
      </c>
      <c r="U1896" s="49">
        <v>99614.823999999993</v>
      </c>
      <c r="V1896" s="49">
        <v>98296.98</v>
      </c>
    </row>
    <row r="1897" spans="1:22" x14ac:dyDescent="0.3">
      <c r="A1897">
        <v>1007313</v>
      </c>
      <c r="B1897" t="s">
        <v>9887</v>
      </c>
      <c r="C1897" t="s">
        <v>9888</v>
      </c>
      <c r="D1897" t="s">
        <v>7668</v>
      </c>
      <c r="E1897" t="s">
        <v>323</v>
      </c>
      <c r="F1897" t="s">
        <v>7669</v>
      </c>
      <c r="G1897" t="s">
        <v>9889</v>
      </c>
      <c r="H1897" t="s">
        <v>9890</v>
      </c>
      <c r="I1897" s="23">
        <v>38.0184</v>
      </c>
      <c r="J1897" s="23">
        <v>-121.761</v>
      </c>
      <c r="K1897">
        <v>221112</v>
      </c>
      <c r="L1897" t="s">
        <v>30</v>
      </c>
      <c r="M1897" t="s">
        <v>336</v>
      </c>
      <c r="T1897" s="49">
        <v>19778.276000000002</v>
      </c>
      <c r="U1897" s="49">
        <v>87031.528000000006</v>
      </c>
      <c r="V1897" s="49">
        <v>57951.836000000003</v>
      </c>
    </row>
    <row r="1898" spans="1:22" x14ac:dyDescent="0.3">
      <c r="A1898">
        <v>1009181</v>
      </c>
      <c r="B1898" t="s">
        <v>9891</v>
      </c>
      <c r="C1898" t="s">
        <v>9892</v>
      </c>
      <c r="D1898" t="s">
        <v>4882</v>
      </c>
      <c r="E1898" t="s">
        <v>583</v>
      </c>
      <c r="F1898" t="s">
        <v>4883</v>
      </c>
      <c r="G1898" t="s">
        <v>9893</v>
      </c>
      <c r="H1898" t="s">
        <v>4885</v>
      </c>
      <c r="I1898" s="23">
        <v>31.955057</v>
      </c>
      <c r="J1898" s="23">
        <v>-93.681659999999994</v>
      </c>
      <c r="K1898">
        <v>211120</v>
      </c>
      <c r="L1898" t="s">
        <v>368</v>
      </c>
      <c r="M1898" t="s">
        <v>102</v>
      </c>
      <c r="N1898" s="49">
        <v>205643.70800000001</v>
      </c>
      <c r="O1898" s="49">
        <v>217872.56</v>
      </c>
      <c r="P1898" s="49">
        <v>208645.79199999999</v>
      </c>
      <c r="Q1898" s="49">
        <v>213986.41399999999</v>
      </c>
      <c r="R1898" s="49">
        <v>196115.92800000001</v>
      </c>
      <c r="S1898" s="49">
        <v>194257.524</v>
      </c>
      <c r="T1898" s="49">
        <v>194143.478</v>
      </c>
      <c r="U1898" s="49">
        <v>310106.83199999999</v>
      </c>
      <c r="V1898" s="49">
        <v>202836.55</v>
      </c>
    </row>
    <row r="1899" spans="1:22" x14ac:dyDescent="0.3">
      <c r="A1899">
        <v>1007962</v>
      </c>
      <c r="B1899" t="s">
        <v>9894</v>
      </c>
      <c r="C1899" t="s">
        <v>9895</v>
      </c>
      <c r="D1899" t="s">
        <v>4770</v>
      </c>
      <c r="E1899" t="s">
        <v>1902</v>
      </c>
      <c r="F1899" t="s">
        <v>9896</v>
      </c>
      <c r="G1899" t="s">
        <v>9897</v>
      </c>
      <c r="H1899" t="s">
        <v>1958</v>
      </c>
      <c r="I1899" s="23">
        <v>32.917499999999997</v>
      </c>
      <c r="J1899" s="23">
        <v>-111.50409999999999</v>
      </c>
      <c r="K1899">
        <v>221112</v>
      </c>
      <c r="L1899" t="s">
        <v>30</v>
      </c>
      <c r="M1899" t="s">
        <v>336</v>
      </c>
      <c r="N1899" s="49">
        <v>185869.91200000001</v>
      </c>
      <c r="O1899" s="49">
        <v>84191.335999999996</v>
      </c>
      <c r="P1899" s="49">
        <v>89838.720000000001</v>
      </c>
      <c r="Q1899" s="49">
        <v>89517.62</v>
      </c>
      <c r="R1899" s="49">
        <v>144942.66</v>
      </c>
      <c r="S1899" s="49">
        <v>108151.348</v>
      </c>
      <c r="T1899" s="49">
        <v>121337.8</v>
      </c>
      <c r="U1899" s="49">
        <v>162355.09599999999</v>
      </c>
      <c r="V1899" s="49">
        <v>76591.615999999995</v>
      </c>
    </row>
    <row r="1900" spans="1:22" x14ac:dyDescent="0.3">
      <c r="A1900">
        <v>1001445</v>
      </c>
      <c r="B1900" t="s">
        <v>9898</v>
      </c>
      <c r="C1900" t="s">
        <v>9899</v>
      </c>
      <c r="D1900" t="s">
        <v>9900</v>
      </c>
      <c r="E1900" t="s">
        <v>323</v>
      </c>
      <c r="F1900" t="s">
        <v>9901</v>
      </c>
      <c r="G1900" t="s">
        <v>9902</v>
      </c>
      <c r="H1900" t="s">
        <v>2575</v>
      </c>
      <c r="I1900" s="23">
        <v>34.862200000000001</v>
      </c>
      <c r="J1900" s="23">
        <v>-116.854</v>
      </c>
      <c r="K1900">
        <v>221112</v>
      </c>
      <c r="L1900" t="s">
        <v>30</v>
      </c>
      <c r="M1900" t="s">
        <v>336</v>
      </c>
      <c r="R1900" s="49">
        <v>0</v>
      </c>
      <c r="S1900" s="49">
        <v>154855.48800000001</v>
      </c>
      <c r="T1900" s="49">
        <v>161451.75200000001</v>
      </c>
      <c r="U1900" s="49">
        <v>287866.03200000001</v>
      </c>
      <c r="V1900" s="49">
        <v>64037.712</v>
      </c>
    </row>
    <row r="1901" spans="1:22" x14ac:dyDescent="0.3">
      <c r="A1901">
        <v>1003238</v>
      </c>
      <c r="B1901" t="s">
        <v>9903</v>
      </c>
      <c r="C1901" t="s">
        <v>9904</v>
      </c>
      <c r="D1901" t="s">
        <v>8812</v>
      </c>
      <c r="E1901" t="s">
        <v>303</v>
      </c>
      <c r="F1901" t="s">
        <v>3635</v>
      </c>
      <c r="G1901" t="s">
        <v>8813</v>
      </c>
      <c r="H1901" t="s">
        <v>9905</v>
      </c>
      <c r="I1901" s="23">
        <v>33.460059999999999</v>
      </c>
      <c r="J1901" s="23">
        <v>-95.697339999999997</v>
      </c>
      <c r="K1901">
        <v>486210</v>
      </c>
      <c r="L1901" t="s">
        <v>1275</v>
      </c>
      <c r="M1901" t="s">
        <v>102</v>
      </c>
      <c r="N1901" s="49">
        <v>12264.956</v>
      </c>
      <c r="O1901" s="49">
        <v>8685.8179999999993</v>
      </c>
      <c r="P1901" s="49">
        <v>6854.33</v>
      </c>
      <c r="Q1901" s="49">
        <v>17939.335999999999</v>
      </c>
      <c r="R1901" s="49">
        <v>25420.114000000001</v>
      </c>
      <c r="S1901" s="49">
        <v>29016.103999999999</v>
      </c>
      <c r="T1901" s="49">
        <v>30911.006000000001</v>
      </c>
      <c r="U1901" s="49">
        <v>32451.004000000001</v>
      </c>
      <c r="V1901" s="49">
        <v>30117.8</v>
      </c>
    </row>
    <row r="1902" spans="1:22" x14ac:dyDescent="0.3">
      <c r="A1902">
        <v>1007442</v>
      </c>
      <c r="B1902" t="s">
        <v>9906</v>
      </c>
      <c r="C1902" t="s">
        <v>9907</v>
      </c>
      <c r="D1902" t="s">
        <v>9908</v>
      </c>
      <c r="E1902" t="s">
        <v>954</v>
      </c>
      <c r="F1902" t="s">
        <v>8857</v>
      </c>
      <c r="G1902" t="s">
        <v>9909</v>
      </c>
      <c r="H1902" t="s">
        <v>2101</v>
      </c>
      <c r="I1902" s="23">
        <v>32.986764000000001</v>
      </c>
      <c r="J1902" s="23">
        <v>-79.932947999999996</v>
      </c>
      <c r="K1902">
        <v>221330</v>
      </c>
      <c r="L1902" t="s">
        <v>28</v>
      </c>
      <c r="M1902" t="s">
        <v>336</v>
      </c>
      <c r="N1902" s="49">
        <v>50251.83</v>
      </c>
      <c r="O1902" s="49">
        <v>42090.845999999998</v>
      </c>
      <c r="P1902" s="49">
        <v>39971.374000000003</v>
      </c>
      <c r="Q1902" s="49">
        <v>40573.258000000002</v>
      </c>
      <c r="R1902" s="49">
        <v>40300.555999999997</v>
      </c>
      <c r="S1902" s="49">
        <v>44761.305999999997</v>
      </c>
      <c r="T1902" s="49">
        <v>41579.932000000001</v>
      </c>
      <c r="U1902" s="49">
        <v>44764.982000000004</v>
      </c>
      <c r="V1902" s="49">
        <v>48337.978000000003</v>
      </c>
    </row>
    <row r="1903" spans="1:22" x14ac:dyDescent="0.3">
      <c r="A1903">
        <v>1002623</v>
      </c>
      <c r="B1903" t="s">
        <v>9910</v>
      </c>
      <c r="C1903" t="s">
        <v>9911</v>
      </c>
      <c r="D1903" t="s">
        <v>4373</v>
      </c>
      <c r="E1903" t="s">
        <v>303</v>
      </c>
      <c r="F1903" t="s">
        <v>9912</v>
      </c>
      <c r="G1903" t="s">
        <v>9913</v>
      </c>
      <c r="H1903" t="s">
        <v>2922</v>
      </c>
      <c r="I1903" s="23">
        <v>29.633099999999999</v>
      </c>
      <c r="J1903" s="23">
        <v>-96.719424000000004</v>
      </c>
      <c r="K1903">
        <v>211130</v>
      </c>
      <c r="L1903" t="s">
        <v>326</v>
      </c>
      <c r="M1903" t="s">
        <v>327</v>
      </c>
      <c r="N1903" s="49">
        <v>360158.86599999998</v>
      </c>
      <c r="O1903" s="49">
        <v>360278.12599999999</v>
      </c>
      <c r="P1903" s="49">
        <v>370615.64600000001</v>
      </c>
      <c r="Q1903" s="49">
        <v>415385.85</v>
      </c>
      <c r="R1903" s="49">
        <v>393635.92800000001</v>
      </c>
      <c r="S1903" s="49">
        <v>393267.91600000003</v>
      </c>
      <c r="T1903" s="49">
        <v>357258.50599999999</v>
      </c>
      <c r="U1903" s="49">
        <v>471394.22399999999</v>
      </c>
      <c r="V1903" s="49">
        <v>506282.27600000001</v>
      </c>
    </row>
    <row r="1904" spans="1:22" x14ac:dyDescent="0.3">
      <c r="A1904">
        <v>1002624</v>
      </c>
      <c r="B1904" t="s">
        <v>9914</v>
      </c>
      <c r="C1904" t="s">
        <v>9915</v>
      </c>
      <c r="D1904" t="s">
        <v>9916</v>
      </c>
      <c r="E1904" t="s">
        <v>303</v>
      </c>
      <c r="F1904" t="s">
        <v>9917</v>
      </c>
      <c r="G1904" t="s">
        <v>9918</v>
      </c>
      <c r="H1904" t="s">
        <v>9919</v>
      </c>
      <c r="I1904" s="23">
        <v>33.630000000000003</v>
      </c>
      <c r="J1904" s="23">
        <v>-97.628219999999999</v>
      </c>
      <c r="K1904">
        <v>211130</v>
      </c>
      <c r="L1904" t="s">
        <v>368</v>
      </c>
      <c r="M1904" t="s">
        <v>102</v>
      </c>
      <c r="N1904" s="49">
        <v>189358.39199999999</v>
      </c>
      <c r="O1904" s="49">
        <v>217982.44</v>
      </c>
      <c r="P1904" s="49">
        <v>262949.342</v>
      </c>
      <c r="Q1904" s="49">
        <v>283991.24200000003</v>
      </c>
      <c r="R1904" s="49">
        <v>269659.98800000001</v>
      </c>
      <c r="S1904" s="49">
        <v>295659.39399999997</v>
      </c>
      <c r="T1904" s="49">
        <v>272876.79599999997</v>
      </c>
      <c r="U1904" s="49">
        <v>264114.53200000001</v>
      </c>
      <c r="V1904" s="49">
        <v>219343.46</v>
      </c>
    </row>
    <row r="1905" spans="1:22" x14ac:dyDescent="0.3">
      <c r="A1905">
        <v>1004080</v>
      </c>
      <c r="B1905" t="s">
        <v>9920</v>
      </c>
      <c r="C1905" t="s">
        <v>9921</v>
      </c>
      <c r="D1905" t="s">
        <v>4375</v>
      </c>
      <c r="E1905" t="s">
        <v>461</v>
      </c>
      <c r="F1905" t="s">
        <v>4374</v>
      </c>
      <c r="H1905" t="s">
        <v>4375</v>
      </c>
      <c r="I1905" s="23">
        <v>44.833033</v>
      </c>
      <c r="J1905" s="23">
        <v>-106.819382</v>
      </c>
      <c r="K1905">
        <v>486210</v>
      </c>
      <c r="L1905" t="s">
        <v>28</v>
      </c>
      <c r="M1905" t="s">
        <v>102</v>
      </c>
      <c r="Q1905" s="49">
        <v>0</v>
      </c>
      <c r="R1905" s="49">
        <v>2485.34</v>
      </c>
      <c r="S1905" s="49">
        <v>6596.4759999999997</v>
      </c>
      <c r="T1905" s="49">
        <v>21155.32</v>
      </c>
      <c r="U1905" s="49">
        <v>27545.596000000001</v>
      </c>
      <c r="V1905" s="49">
        <v>27025.448</v>
      </c>
    </row>
    <row r="1906" spans="1:22" x14ac:dyDescent="0.3">
      <c r="A1906">
        <v>1004306</v>
      </c>
      <c r="B1906" t="s">
        <v>9922</v>
      </c>
      <c r="C1906" t="s">
        <v>9923</v>
      </c>
      <c r="D1906" t="s">
        <v>4375</v>
      </c>
      <c r="E1906" t="s">
        <v>461</v>
      </c>
      <c r="F1906" t="s">
        <v>4374</v>
      </c>
      <c r="H1906" t="s">
        <v>4375</v>
      </c>
      <c r="I1906" s="23">
        <v>44.922750000000001</v>
      </c>
      <c r="J1906" s="23">
        <v>-106.729527</v>
      </c>
      <c r="K1906">
        <v>486210</v>
      </c>
      <c r="L1906" t="s">
        <v>28</v>
      </c>
      <c r="M1906" t="s">
        <v>102</v>
      </c>
      <c r="R1906" s="49">
        <v>93</v>
      </c>
      <c r="S1906" s="49">
        <v>3019.1880000000001</v>
      </c>
      <c r="T1906" s="49">
        <v>16038.54</v>
      </c>
      <c r="U1906" s="49">
        <v>24540.108</v>
      </c>
      <c r="V1906" s="49">
        <v>29511.588</v>
      </c>
    </row>
    <row r="1907" spans="1:22" x14ac:dyDescent="0.3">
      <c r="A1907">
        <v>1001092</v>
      </c>
      <c r="B1907" t="s">
        <v>9924</v>
      </c>
      <c r="C1907" t="s">
        <v>9925</v>
      </c>
      <c r="D1907" t="s">
        <v>9926</v>
      </c>
      <c r="E1907" t="s">
        <v>954</v>
      </c>
      <c r="F1907" t="s">
        <v>9927</v>
      </c>
      <c r="G1907" t="s">
        <v>9928</v>
      </c>
      <c r="H1907" t="s">
        <v>9929</v>
      </c>
      <c r="I1907" s="23">
        <v>33.364199999999997</v>
      </c>
      <c r="J1907" s="23">
        <v>-81.03</v>
      </c>
      <c r="K1907">
        <v>221112</v>
      </c>
      <c r="L1907" t="s">
        <v>335</v>
      </c>
      <c r="M1907" t="s">
        <v>336</v>
      </c>
      <c r="N1907" s="49">
        <v>1199467.0519999999</v>
      </c>
      <c r="O1907" s="49">
        <v>1352243.3119999999</v>
      </c>
      <c r="P1907" s="49">
        <v>1952552.368</v>
      </c>
      <c r="Q1907" s="49">
        <v>1614187.2560000001</v>
      </c>
      <c r="R1907" s="49">
        <v>1799789.4620000001</v>
      </c>
      <c r="S1907" s="49">
        <v>2425420.1779999998</v>
      </c>
      <c r="T1907" s="49">
        <v>2025714.52</v>
      </c>
      <c r="U1907" s="49">
        <v>1689862.692</v>
      </c>
      <c r="V1907" s="49">
        <v>2055484.648</v>
      </c>
    </row>
    <row r="1908" spans="1:22" x14ac:dyDescent="0.3">
      <c r="A1908">
        <v>1000540</v>
      </c>
      <c r="B1908" t="s">
        <v>9930</v>
      </c>
      <c r="C1908" t="s">
        <v>9931</v>
      </c>
      <c r="D1908" t="s">
        <v>7317</v>
      </c>
      <c r="E1908" t="s">
        <v>303</v>
      </c>
      <c r="F1908" t="s">
        <v>9932</v>
      </c>
      <c r="G1908" t="s">
        <v>9933</v>
      </c>
      <c r="H1908" t="s">
        <v>9934</v>
      </c>
      <c r="I1908" s="23">
        <v>31.756900000000002</v>
      </c>
      <c r="J1908" s="23">
        <v>-106.375</v>
      </c>
      <c r="K1908">
        <v>221112</v>
      </c>
      <c r="L1908" t="s">
        <v>28</v>
      </c>
      <c r="M1908" t="s">
        <v>336</v>
      </c>
      <c r="N1908" s="49">
        <v>36725.612000000001</v>
      </c>
      <c r="O1908" s="49">
        <v>41432.644</v>
      </c>
      <c r="P1908" s="49">
        <v>17347.484</v>
      </c>
      <c r="Q1908" s="49">
        <v>29696.088</v>
      </c>
      <c r="R1908" s="49">
        <v>25267.903999999999</v>
      </c>
      <c r="S1908" s="49">
        <v>36814.411999999997</v>
      </c>
      <c r="T1908" s="49">
        <v>30727.184000000001</v>
      </c>
      <c r="U1908" s="49">
        <v>33844.271999999997</v>
      </c>
      <c r="V1908" s="49">
        <v>36449.112000000001</v>
      </c>
    </row>
    <row r="1909" spans="1:22" x14ac:dyDescent="0.3">
      <c r="A1909">
        <v>1001354</v>
      </c>
      <c r="B1909" t="s">
        <v>9935</v>
      </c>
      <c r="C1909" t="s">
        <v>9936</v>
      </c>
      <c r="D1909" t="s">
        <v>407</v>
      </c>
      <c r="E1909" t="s">
        <v>351</v>
      </c>
      <c r="F1909" t="s">
        <v>408</v>
      </c>
      <c r="G1909" t="s">
        <v>9937</v>
      </c>
      <c r="H1909" t="s">
        <v>9938</v>
      </c>
      <c r="I1909" s="23">
        <v>41.714599999999997</v>
      </c>
      <c r="J1909" s="23">
        <v>-90.280199999999994</v>
      </c>
      <c r="K1909">
        <v>221112</v>
      </c>
      <c r="L1909" t="s">
        <v>335</v>
      </c>
      <c r="M1909" t="s">
        <v>336</v>
      </c>
      <c r="N1909" s="49">
        <v>612029.93200000003</v>
      </c>
      <c r="O1909" s="49">
        <v>30835.635999999999</v>
      </c>
      <c r="P1909" s="49">
        <v>31002.083999999999</v>
      </c>
      <c r="Q1909" s="49">
        <v>20222.576000000001</v>
      </c>
      <c r="R1909" s="49">
        <v>5663.18</v>
      </c>
      <c r="S1909" s="49">
        <v>25180.603999999999</v>
      </c>
      <c r="T1909" s="49">
        <v>24601.06</v>
      </c>
      <c r="U1909" s="49">
        <v>2412.7399999999998</v>
      </c>
      <c r="V1909" s="49">
        <v>9570.2160000000003</v>
      </c>
    </row>
    <row r="1910" spans="1:22" x14ac:dyDescent="0.3">
      <c r="A1910">
        <v>1010117</v>
      </c>
      <c r="B1910" t="s">
        <v>9939</v>
      </c>
      <c r="C1910" t="s">
        <v>9940</v>
      </c>
      <c r="D1910" t="s">
        <v>9941</v>
      </c>
      <c r="E1910" t="s">
        <v>454</v>
      </c>
      <c r="F1910" t="s">
        <v>9942</v>
      </c>
      <c r="G1910" t="s">
        <v>9943</v>
      </c>
      <c r="H1910" t="s">
        <v>2892</v>
      </c>
      <c r="I1910" s="23">
        <v>45.033842</v>
      </c>
      <c r="J1910" s="23">
        <v>-84.511469000000005</v>
      </c>
      <c r="K1910">
        <v>211120</v>
      </c>
      <c r="L1910" t="s">
        <v>9944</v>
      </c>
      <c r="M1910" t="s">
        <v>8304</v>
      </c>
      <c r="O1910" s="49">
        <v>30326.436000000002</v>
      </c>
      <c r="P1910" s="49">
        <v>29166.240000000002</v>
      </c>
    </row>
    <row r="1911" spans="1:22" x14ac:dyDescent="0.3">
      <c r="A1911">
        <v>1007232</v>
      </c>
      <c r="B1911" t="s">
        <v>9945</v>
      </c>
      <c r="C1911" t="s">
        <v>9946</v>
      </c>
      <c r="D1911" t="s">
        <v>9947</v>
      </c>
      <c r="E1911" t="s">
        <v>331</v>
      </c>
      <c r="F1911" t="s">
        <v>9948</v>
      </c>
      <c r="G1911" t="s">
        <v>9949</v>
      </c>
      <c r="H1911" t="s">
        <v>8730</v>
      </c>
      <c r="I1911" s="23">
        <v>42.442799999999998</v>
      </c>
      <c r="J1911" s="23">
        <v>-76.476399999999998</v>
      </c>
      <c r="K1911">
        <v>611310</v>
      </c>
      <c r="L1911" t="s">
        <v>28</v>
      </c>
      <c r="M1911" t="s">
        <v>315</v>
      </c>
      <c r="N1911" s="49">
        <v>164598.48000000001</v>
      </c>
      <c r="O1911" s="49">
        <v>173134.59599999999</v>
      </c>
      <c r="P1911" s="49">
        <v>164795.57800000001</v>
      </c>
      <c r="Q1911" s="49">
        <v>169266.11</v>
      </c>
      <c r="R1911" s="49">
        <v>165019.57199999999</v>
      </c>
      <c r="S1911" s="49">
        <v>152415.796</v>
      </c>
      <c r="T1911" s="49">
        <v>149569.53400000001</v>
      </c>
      <c r="U1911" s="49">
        <v>142068.81</v>
      </c>
      <c r="V1911" s="49">
        <v>158651.22</v>
      </c>
    </row>
    <row r="1912" spans="1:22" x14ac:dyDescent="0.3">
      <c r="A1912">
        <v>1004570</v>
      </c>
      <c r="B1912" t="s">
        <v>9950</v>
      </c>
      <c r="C1912" t="s">
        <v>9951</v>
      </c>
      <c r="D1912" t="s">
        <v>9952</v>
      </c>
      <c r="E1912" t="s">
        <v>583</v>
      </c>
      <c r="F1912" t="s">
        <v>9953</v>
      </c>
      <c r="G1912" t="s">
        <v>9954</v>
      </c>
      <c r="H1912" t="s">
        <v>9955</v>
      </c>
      <c r="I1912" s="23">
        <v>29.958888999999999</v>
      </c>
      <c r="J1912" s="23">
        <v>-90.270471999999998</v>
      </c>
      <c r="K1912">
        <v>325199</v>
      </c>
      <c r="L1912" t="s">
        <v>2196</v>
      </c>
      <c r="M1912" t="s">
        <v>530</v>
      </c>
      <c r="N1912" s="49">
        <v>392494.962</v>
      </c>
      <c r="O1912" s="49">
        <v>373901.15600000002</v>
      </c>
      <c r="P1912" s="49">
        <v>357761.54599999997</v>
      </c>
      <c r="Q1912" s="49">
        <v>332129.64399999997</v>
      </c>
      <c r="R1912" s="49">
        <v>332872.06199999998</v>
      </c>
      <c r="S1912" s="49">
        <v>334542.85200000001</v>
      </c>
      <c r="T1912" s="49">
        <v>323537.28000000003</v>
      </c>
      <c r="U1912" s="49">
        <v>318868.61</v>
      </c>
      <c r="V1912" s="49">
        <v>318129.86</v>
      </c>
    </row>
    <row r="1913" spans="1:22" x14ac:dyDescent="0.3">
      <c r="A1913">
        <v>1005984</v>
      </c>
      <c r="B1913" t="s">
        <v>9956</v>
      </c>
      <c r="C1913" t="s">
        <v>9957</v>
      </c>
      <c r="D1913" t="s">
        <v>9958</v>
      </c>
      <c r="E1913" t="s">
        <v>1663</v>
      </c>
      <c r="F1913" t="s">
        <v>9959</v>
      </c>
      <c r="G1913" t="s">
        <v>9960</v>
      </c>
      <c r="H1913" t="s">
        <v>3322</v>
      </c>
      <c r="I1913" s="23">
        <v>39.497532</v>
      </c>
      <c r="J1913" s="23">
        <v>-75.021203</v>
      </c>
      <c r="K1913">
        <v>327215</v>
      </c>
      <c r="L1913" t="s">
        <v>375</v>
      </c>
      <c r="M1913" t="s">
        <v>376</v>
      </c>
      <c r="N1913" s="49">
        <v>32006.178</v>
      </c>
      <c r="O1913" s="49">
        <v>31012.98</v>
      </c>
      <c r="P1913" s="49">
        <v>30214.833999999999</v>
      </c>
      <c r="Q1913" s="49">
        <v>29406.988000000001</v>
      </c>
      <c r="R1913" s="49">
        <v>30812.781999999999</v>
      </c>
      <c r="S1913" s="49">
        <v>30331.338</v>
      </c>
      <c r="T1913" s="49">
        <v>30094.585999999999</v>
      </c>
      <c r="U1913" s="49">
        <v>31041.984</v>
      </c>
      <c r="V1913" s="49">
        <v>30242.488000000001</v>
      </c>
    </row>
    <row r="1914" spans="1:22" x14ac:dyDescent="0.3">
      <c r="A1914">
        <v>1013365</v>
      </c>
      <c r="B1914"/>
      <c r="C1914" t="s">
        <v>9961</v>
      </c>
      <c r="D1914" t="s">
        <v>7902</v>
      </c>
      <c r="E1914" t="s">
        <v>1248</v>
      </c>
      <c r="F1914" t="s">
        <v>7903</v>
      </c>
      <c r="G1914" t="s">
        <v>9962</v>
      </c>
      <c r="I1914" s="23">
        <v>39.517479999999999</v>
      </c>
      <c r="J1914" s="23">
        <v>-80.539648999999997</v>
      </c>
      <c r="K1914">
        <v>486210</v>
      </c>
      <c r="L1914" t="s">
        <v>1275</v>
      </c>
      <c r="M1914" t="s">
        <v>102</v>
      </c>
      <c r="N1914" s="49">
        <v>39099.004000000001</v>
      </c>
      <c r="O1914" s="49">
        <v>61669.552000000003</v>
      </c>
    </row>
    <row r="1915" spans="1:22" x14ac:dyDescent="0.3">
      <c r="A1915">
        <v>1007103</v>
      </c>
      <c r="B1915" t="s">
        <v>9963</v>
      </c>
      <c r="C1915" t="s">
        <v>9964</v>
      </c>
      <c r="D1915" t="s">
        <v>9965</v>
      </c>
      <c r="E1915" t="s">
        <v>1902</v>
      </c>
      <c r="F1915" t="s">
        <v>9966</v>
      </c>
      <c r="H1915" t="s">
        <v>9967</v>
      </c>
      <c r="I1915" s="23">
        <v>34.577800000000003</v>
      </c>
      <c r="J1915" s="23">
        <v>-109.2717</v>
      </c>
      <c r="K1915">
        <v>221112</v>
      </c>
      <c r="L1915" t="s">
        <v>9968</v>
      </c>
      <c r="M1915" t="s">
        <v>4599</v>
      </c>
      <c r="N1915" s="49">
        <v>2560334.122</v>
      </c>
      <c r="O1915" s="49">
        <v>4192563.0720000002</v>
      </c>
      <c r="P1915" s="49">
        <v>4594470.9759999998</v>
      </c>
      <c r="Q1915" s="49">
        <v>5642092.2659999998</v>
      </c>
      <c r="R1915" s="49">
        <v>5571744.9079999998</v>
      </c>
      <c r="S1915" s="49">
        <v>6065383.2860000003</v>
      </c>
      <c r="T1915" s="49">
        <v>6483269.9859999996</v>
      </c>
      <c r="U1915" s="49">
        <v>6304958.0219999999</v>
      </c>
      <c r="V1915" s="49">
        <v>6030449.3859999999</v>
      </c>
    </row>
    <row r="1916" spans="1:22" x14ac:dyDescent="0.3">
      <c r="A1916">
        <v>1001363</v>
      </c>
      <c r="B1916" t="s">
        <v>9969</v>
      </c>
      <c r="C1916" t="s">
        <v>9970</v>
      </c>
      <c r="D1916" t="s">
        <v>966</v>
      </c>
      <c r="E1916" t="s">
        <v>303</v>
      </c>
      <c r="F1916" t="s">
        <v>967</v>
      </c>
      <c r="G1916" t="s">
        <v>9971</v>
      </c>
      <c r="H1916" t="s">
        <v>4798</v>
      </c>
      <c r="I1916" s="23">
        <v>27.8139</v>
      </c>
      <c r="J1916" s="23">
        <v>-97.428299999999993</v>
      </c>
      <c r="K1916">
        <v>221112</v>
      </c>
      <c r="L1916" t="s">
        <v>335</v>
      </c>
      <c r="M1916" t="s">
        <v>336</v>
      </c>
      <c r="N1916" s="49">
        <v>1223060.746</v>
      </c>
      <c r="O1916" s="49">
        <v>1315148.48</v>
      </c>
      <c r="P1916" s="49">
        <v>1309228.6040000001</v>
      </c>
      <c r="Q1916" s="49">
        <v>1439499.6880000001</v>
      </c>
      <c r="R1916" s="49">
        <v>1438826.7919999999</v>
      </c>
      <c r="S1916" s="49">
        <v>1265894.8940000001</v>
      </c>
      <c r="T1916" s="49">
        <v>1241484.466</v>
      </c>
      <c r="U1916" s="49">
        <v>1378162.8840000001</v>
      </c>
      <c r="V1916" s="49">
        <v>1505975.5719999999</v>
      </c>
    </row>
    <row r="1917" spans="1:22" x14ac:dyDescent="0.3">
      <c r="A1917">
        <v>1013179</v>
      </c>
      <c r="B1917"/>
      <c r="C1917" t="s">
        <v>9972</v>
      </c>
      <c r="D1917" t="s">
        <v>9016</v>
      </c>
      <c r="E1917" t="s">
        <v>303</v>
      </c>
      <c r="F1917" t="s">
        <v>9017</v>
      </c>
      <c r="G1917" t="s">
        <v>9973</v>
      </c>
      <c r="I1917" s="23">
        <v>27.886226000000001</v>
      </c>
      <c r="J1917" s="23">
        <v>-97.273453000000003</v>
      </c>
      <c r="K1917">
        <v>221210</v>
      </c>
      <c r="L1917" t="s">
        <v>7859</v>
      </c>
      <c r="M1917" t="s">
        <v>102</v>
      </c>
      <c r="N1917" s="49">
        <v>1498068.5519999999</v>
      </c>
      <c r="O1917" s="49">
        <v>211181.158</v>
      </c>
    </row>
    <row r="1918" spans="1:22" x14ac:dyDescent="0.3">
      <c r="A1918">
        <v>1012506</v>
      </c>
      <c r="B1918" t="s">
        <v>9974</v>
      </c>
      <c r="C1918" t="s">
        <v>9975</v>
      </c>
      <c r="D1918" t="s">
        <v>2615</v>
      </c>
      <c r="E1918" t="s">
        <v>303</v>
      </c>
      <c r="F1918" t="s">
        <v>967</v>
      </c>
      <c r="G1918" t="s">
        <v>9976</v>
      </c>
      <c r="H1918" t="s">
        <v>969</v>
      </c>
      <c r="I1918" s="23">
        <v>27.811440999999999</v>
      </c>
      <c r="J1918" s="23">
        <v>-97.431764999999999</v>
      </c>
      <c r="K1918">
        <v>324110</v>
      </c>
      <c r="L1918" t="s">
        <v>1344</v>
      </c>
      <c r="M1918" t="s">
        <v>1345</v>
      </c>
      <c r="N1918" s="49">
        <v>55519.468000000001</v>
      </c>
      <c r="O1918" s="49">
        <v>78700.297999999995</v>
      </c>
      <c r="P1918" s="49">
        <v>54119.832000000002</v>
      </c>
      <c r="Q1918" s="49">
        <v>247.298</v>
      </c>
    </row>
    <row r="1919" spans="1:22" x14ac:dyDescent="0.3">
      <c r="A1919">
        <v>1007805</v>
      </c>
      <c r="B1919" t="s">
        <v>9977</v>
      </c>
      <c r="C1919" t="s">
        <v>9978</v>
      </c>
      <c r="D1919" t="s">
        <v>9979</v>
      </c>
      <c r="E1919" t="s">
        <v>323</v>
      </c>
      <c r="F1919" t="s">
        <v>9980</v>
      </c>
      <c r="G1919" t="s">
        <v>9981</v>
      </c>
      <c r="H1919" t="s">
        <v>1001</v>
      </c>
      <c r="I1919" s="23">
        <v>38.023128999999997</v>
      </c>
      <c r="J1919" s="23">
        <v>-121.855352</v>
      </c>
      <c r="K1919">
        <v>325199</v>
      </c>
      <c r="L1919" t="s">
        <v>28</v>
      </c>
      <c r="M1919" t="s">
        <v>530</v>
      </c>
      <c r="N1919" s="49">
        <v>52540.052000000003</v>
      </c>
      <c r="O1919" s="49">
        <v>49493.563999999998</v>
      </c>
      <c r="P1919" s="49">
        <v>54368.995999999999</v>
      </c>
      <c r="Q1919" s="49">
        <v>48434.167999999998</v>
      </c>
      <c r="R1919" s="49">
        <v>40918.095999999998</v>
      </c>
      <c r="S1919" s="49">
        <v>40285.048000000003</v>
      </c>
      <c r="T1919" s="49">
        <v>38311.756000000001</v>
      </c>
      <c r="U1919" s="49">
        <v>41745.692000000003</v>
      </c>
      <c r="V1919" s="49">
        <v>49042.516000000003</v>
      </c>
    </row>
    <row r="1920" spans="1:22" x14ac:dyDescent="0.3">
      <c r="A1920">
        <v>1006565</v>
      </c>
      <c r="B1920" t="s">
        <v>9982</v>
      </c>
      <c r="C1920" t="s">
        <v>9983</v>
      </c>
      <c r="D1920" t="s">
        <v>9984</v>
      </c>
      <c r="E1920" t="s">
        <v>583</v>
      </c>
      <c r="F1920" t="s">
        <v>9985</v>
      </c>
      <c r="G1920" t="s">
        <v>9986</v>
      </c>
      <c r="H1920" t="s">
        <v>3743</v>
      </c>
      <c r="I1920" s="23">
        <v>30.225083000000001</v>
      </c>
      <c r="J1920" s="23">
        <v>-91.069423999999998</v>
      </c>
      <c r="K1920">
        <v>325110</v>
      </c>
      <c r="L1920" t="s">
        <v>28</v>
      </c>
      <c r="M1920" t="s">
        <v>530</v>
      </c>
      <c r="N1920" s="49">
        <v>358780.50799999997</v>
      </c>
      <c r="O1920" s="49">
        <v>296367.82799999998</v>
      </c>
      <c r="P1920" s="49">
        <v>342273.16</v>
      </c>
      <c r="Q1920" s="49">
        <v>380612.83600000001</v>
      </c>
      <c r="R1920" s="49">
        <v>385831.86800000002</v>
      </c>
      <c r="S1920" s="49">
        <v>426222.89600000001</v>
      </c>
      <c r="T1920" s="49">
        <v>410575.48</v>
      </c>
      <c r="U1920" s="49">
        <v>357687.712</v>
      </c>
      <c r="V1920" s="49">
        <v>397014.674</v>
      </c>
    </row>
    <row r="1921" spans="1:22" x14ac:dyDescent="0.3">
      <c r="A1921">
        <v>1008999</v>
      </c>
      <c r="B1921" t="s">
        <v>9987</v>
      </c>
      <c r="C1921" t="s">
        <v>9988</v>
      </c>
      <c r="D1921" t="s">
        <v>9989</v>
      </c>
      <c r="E1921" t="s">
        <v>946</v>
      </c>
      <c r="F1921" t="s">
        <v>9990</v>
      </c>
      <c r="G1921" t="s">
        <v>9991</v>
      </c>
      <c r="H1921" t="s">
        <v>9992</v>
      </c>
      <c r="I1921" s="23">
        <v>46.953543000000003</v>
      </c>
      <c r="J1921" s="23">
        <v>-123.761737</v>
      </c>
      <c r="K1921">
        <v>322110</v>
      </c>
      <c r="L1921" t="s">
        <v>1172</v>
      </c>
      <c r="M1921" t="s">
        <v>1173</v>
      </c>
      <c r="N1921" s="49">
        <v>34849.792000000001</v>
      </c>
      <c r="O1921" s="49">
        <v>24591.258000000002</v>
      </c>
      <c r="P1921" s="49">
        <v>25042.248</v>
      </c>
      <c r="Q1921" s="49">
        <v>26250.896000000001</v>
      </c>
      <c r="R1921" s="49">
        <v>25480.784</v>
      </c>
      <c r="S1921" s="49">
        <v>32886.300000000003</v>
      </c>
      <c r="T1921" s="49">
        <v>26735.14</v>
      </c>
      <c r="U1921" s="49">
        <v>36037.622000000003</v>
      </c>
      <c r="V1921" s="49">
        <v>72035.245999999999</v>
      </c>
    </row>
    <row r="1922" spans="1:22" x14ac:dyDescent="0.3">
      <c r="A1922">
        <v>1000323</v>
      </c>
      <c r="B1922" t="s">
        <v>9993</v>
      </c>
      <c r="C1922" t="s">
        <v>9994</v>
      </c>
      <c r="D1922" t="s">
        <v>9995</v>
      </c>
      <c r="E1922" t="s">
        <v>323</v>
      </c>
      <c r="F1922" t="s">
        <v>9996</v>
      </c>
      <c r="G1922" t="s">
        <v>9997</v>
      </c>
      <c r="H1922" t="s">
        <v>8586</v>
      </c>
      <c r="I1922" s="23">
        <v>38.338299999999997</v>
      </c>
      <c r="J1922" s="23">
        <v>-121.12390000000001</v>
      </c>
      <c r="K1922">
        <v>221112</v>
      </c>
      <c r="L1922" t="s">
        <v>30</v>
      </c>
      <c r="M1922" t="s">
        <v>336</v>
      </c>
      <c r="N1922" s="49">
        <v>1045748.9840000001</v>
      </c>
      <c r="O1922" s="49">
        <v>1281994.676</v>
      </c>
      <c r="P1922" s="49">
        <v>1225992.844</v>
      </c>
      <c r="Q1922" s="49">
        <v>1445010.22</v>
      </c>
      <c r="R1922" s="49">
        <v>1463005.054</v>
      </c>
      <c r="S1922" s="49">
        <v>1475833.8659999999</v>
      </c>
      <c r="T1922" s="49">
        <v>1426649.7</v>
      </c>
      <c r="U1922" s="49">
        <v>1351344.956</v>
      </c>
      <c r="V1922" s="49">
        <v>1276370.42</v>
      </c>
    </row>
    <row r="1923" spans="1:22" x14ac:dyDescent="0.3">
      <c r="A1923">
        <v>1001291</v>
      </c>
      <c r="B1923" t="s">
        <v>9998</v>
      </c>
      <c r="C1923" t="s">
        <v>9999</v>
      </c>
      <c r="D1923" t="s">
        <v>10000</v>
      </c>
      <c r="E1923" t="s">
        <v>380</v>
      </c>
      <c r="F1923" t="s">
        <v>414</v>
      </c>
      <c r="G1923" t="s">
        <v>10001</v>
      </c>
      <c r="H1923" t="s">
        <v>1159</v>
      </c>
      <c r="I1923" s="23">
        <v>44.7956</v>
      </c>
      <c r="J1923" s="23">
        <v>-92.911900000000003</v>
      </c>
      <c r="K1923">
        <v>221112</v>
      </c>
      <c r="L1923" t="s">
        <v>335</v>
      </c>
      <c r="M1923" t="s">
        <v>336</v>
      </c>
      <c r="N1923" s="49">
        <v>256296.4</v>
      </c>
      <c r="O1923" s="49">
        <v>172900.908</v>
      </c>
      <c r="P1923" s="49">
        <v>152572.23199999999</v>
      </c>
      <c r="Q1923" s="49">
        <v>200930.42199999999</v>
      </c>
      <c r="R1923" s="49">
        <v>143432.614</v>
      </c>
      <c r="S1923" s="49">
        <v>106506.63</v>
      </c>
      <c r="T1923" s="49">
        <v>164648.924</v>
      </c>
      <c r="U1923" s="49">
        <v>253592.826</v>
      </c>
      <c r="V1923" s="49">
        <v>123638.64200000001</v>
      </c>
    </row>
    <row r="1924" spans="1:22" x14ac:dyDescent="0.3">
      <c r="A1924">
        <v>1004462</v>
      </c>
      <c r="B1924" t="s">
        <v>10002</v>
      </c>
      <c r="C1924" t="s">
        <v>10003</v>
      </c>
      <c r="D1924" t="s">
        <v>10004</v>
      </c>
      <c r="E1924" t="s">
        <v>303</v>
      </c>
      <c r="F1924" t="s">
        <v>10005</v>
      </c>
      <c r="G1924" t="s">
        <v>10006</v>
      </c>
      <c r="H1924" t="s">
        <v>3637</v>
      </c>
      <c r="I1924" s="23">
        <v>32.781210000000002</v>
      </c>
      <c r="J1924" s="23">
        <v>-96.796756000000002</v>
      </c>
      <c r="K1924">
        <v>211120</v>
      </c>
      <c r="L1924" t="s">
        <v>368</v>
      </c>
      <c r="M1924" t="s">
        <v>102</v>
      </c>
      <c r="N1924" s="49">
        <v>31327.279999999999</v>
      </c>
      <c r="O1924" s="49">
        <v>40252.663999999997</v>
      </c>
      <c r="P1924" s="49">
        <v>41449.858</v>
      </c>
      <c r="Q1924" s="49">
        <v>45391.603999999999</v>
      </c>
      <c r="R1924" s="49">
        <v>44271.46</v>
      </c>
      <c r="S1924" s="49">
        <v>44936.811999999998</v>
      </c>
      <c r="T1924" s="49">
        <v>62176.78</v>
      </c>
      <c r="U1924" s="49">
        <v>67303.978000000003</v>
      </c>
      <c r="V1924" s="49">
        <v>61543.277999999998</v>
      </c>
    </row>
    <row r="1925" spans="1:22" x14ac:dyDescent="0.3">
      <c r="A1925">
        <v>1007303</v>
      </c>
      <c r="B1925" t="s">
        <v>10007</v>
      </c>
      <c r="C1925" t="s">
        <v>10008</v>
      </c>
      <c r="D1925" t="s">
        <v>10009</v>
      </c>
      <c r="E1925" t="s">
        <v>303</v>
      </c>
      <c r="F1925" t="s">
        <v>10010</v>
      </c>
      <c r="G1925" t="s">
        <v>10011</v>
      </c>
      <c r="H1925" t="s">
        <v>5188</v>
      </c>
      <c r="I1925" s="23">
        <v>30.258800000000001</v>
      </c>
      <c r="J1925" s="23">
        <v>-93.735299999999995</v>
      </c>
      <c r="K1925">
        <v>221112</v>
      </c>
      <c r="L1925" t="s">
        <v>335</v>
      </c>
      <c r="M1925" t="s">
        <v>336</v>
      </c>
      <c r="N1925" s="49">
        <v>2828068.9160000002</v>
      </c>
      <c r="O1925" s="49">
        <v>2835846.0920000002</v>
      </c>
      <c r="P1925" s="49">
        <v>2495523.7560000001</v>
      </c>
      <c r="Q1925" s="49">
        <v>1875400.852</v>
      </c>
      <c r="R1925" s="49">
        <v>2759104.324</v>
      </c>
      <c r="S1925" s="49">
        <v>2051473.496</v>
      </c>
      <c r="T1925" s="49">
        <v>2282808.4419999998</v>
      </c>
      <c r="U1925" s="49">
        <v>2817893.9810000001</v>
      </c>
      <c r="V1925" s="49">
        <v>2083943.2509999999</v>
      </c>
    </row>
    <row r="1926" spans="1:22" x14ac:dyDescent="0.3">
      <c r="A1926">
        <v>1003011</v>
      </c>
      <c r="B1926" t="s">
        <v>10012</v>
      </c>
      <c r="C1926" t="s">
        <v>10013</v>
      </c>
      <c r="D1926" t="s">
        <v>3820</v>
      </c>
      <c r="E1926" t="s">
        <v>1487</v>
      </c>
      <c r="F1926" t="s">
        <v>3821</v>
      </c>
      <c r="H1926" t="s">
        <v>3822</v>
      </c>
      <c r="I1926" s="23">
        <v>39.481873999999998</v>
      </c>
      <c r="J1926" s="23">
        <v>-107.991952</v>
      </c>
      <c r="K1926">
        <v>213112</v>
      </c>
      <c r="L1926" t="s">
        <v>28</v>
      </c>
      <c r="M1926" t="s">
        <v>102</v>
      </c>
      <c r="R1926" s="49">
        <v>30406.936000000002</v>
      </c>
      <c r="S1926" s="49">
        <v>28178.743999999999</v>
      </c>
      <c r="T1926" s="49">
        <v>26012.252</v>
      </c>
    </row>
    <row r="1927" spans="1:22" x14ac:dyDescent="0.3">
      <c r="A1927">
        <v>1001729</v>
      </c>
      <c r="B1927" t="s">
        <v>10014</v>
      </c>
      <c r="C1927" t="s">
        <v>10015</v>
      </c>
      <c r="D1927" t="s">
        <v>5499</v>
      </c>
      <c r="E1927" t="s">
        <v>2294</v>
      </c>
      <c r="F1927" t="s">
        <v>3130</v>
      </c>
      <c r="H1927" t="s">
        <v>3131</v>
      </c>
      <c r="I1927" s="23">
        <v>40.009700000000002</v>
      </c>
      <c r="J1927" s="23">
        <v>-109.5448</v>
      </c>
      <c r="K1927">
        <v>211111</v>
      </c>
      <c r="L1927" t="s">
        <v>28</v>
      </c>
      <c r="M1927" t="s">
        <v>102</v>
      </c>
      <c r="R1927" s="49">
        <v>42975.088000000003</v>
      </c>
      <c r="S1927" s="49">
        <v>45186.879999999997</v>
      </c>
      <c r="T1927" s="49">
        <v>47727.92</v>
      </c>
      <c r="U1927" s="49">
        <v>54377.196000000004</v>
      </c>
      <c r="V1927" s="49">
        <v>33882.572</v>
      </c>
    </row>
    <row r="1928" spans="1:22" x14ac:dyDescent="0.3">
      <c r="A1928">
        <v>1001603</v>
      </c>
      <c r="B1928" t="s">
        <v>10016</v>
      </c>
      <c r="C1928" t="s">
        <v>10017</v>
      </c>
      <c r="D1928" t="s">
        <v>10018</v>
      </c>
      <c r="E1928" t="s">
        <v>583</v>
      </c>
      <c r="F1928" t="s">
        <v>10019</v>
      </c>
      <c r="G1928" t="s">
        <v>10020</v>
      </c>
      <c r="H1928" t="s">
        <v>10021</v>
      </c>
      <c r="I1928" s="23">
        <v>30.844200000000001</v>
      </c>
      <c r="J1928" s="23">
        <v>-92.260599999999997</v>
      </c>
      <c r="K1928">
        <v>221112</v>
      </c>
      <c r="L1928" t="s">
        <v>30</v>
      </c>
      <c r="M1928" t="s">
        <v>336</v>
      </c>
      <c r="N1928" s="49">
        <v>1556157.2320000001</v>
      </c>
      <c r="O1928" s="49">
        <v>1367431.7320000001</v>
      </c>
      <c r="P1928" s="49">
        <v>953517.46799999999</v>
      </c>
      <c r="Q1928" s="49">
        <v>1134624.9439999999</v>
      </c>
      <c r="R1928" s="49">
        <v>1251365.5120000001</v>
      </c>
      <c r="S1928" s="49">
        <v>683632.01599999995</v>
      </c>
      <c r="T1928" s="49">
        <v>413728.96799999999</v>
      </c>
      <c r="U1928" s="49">
        <v>621195.39599999995</v>
      </c>
      <c r="V1928" s="49">
        <v>99682.58</v>
      </c>
    </row>
    <row r="1929" spans="1:22" x14ac:dyDescent="0.3">
      <c r="A1929">
        <v>1012110</v>
      </c>
      <c r="B1929" t="s">
        <v>10022</v>
      </c>
      <c r="C1929" t="s">
        <v>10023</v>
      </c>
      <c r="D1929" t="s">
        <v>10024</v>
      </c>
      <c r="E1929" t="s">
        <v>323</v>
      </c>
      <c r="F1929" t="s">
        <v>10025</v>
      </c>
      <c r="G1929" t="s">
        <v>10026</v>
      </c>
      <c r="I1929" s="23">
        <v>33.746391500000001</v>
      </c>
      <c r="J1929" s="23">
        <v>-117.8604472</v>
      </c>
      <c r="K1929">
        <v>921190</v>
      </c>
      <c r="L1929" t="s">
        <v>28</v>
      </c>
      <c r="M1929" t="s">
        <v>315</v>
      </c>
      <c r="N1929" s="49">
        <v>33947.771999999997</v>
      </c>
      <c r="O1929" s="49">
        <v>36436.212</v>
      </c>
      <c r="P1929" s="49">
        <v>36498.311999999998</v>
      </c>
      <c r="Q1929" s="49">
        <v>35017.567999999999</v>
      </c>
      <c r="R1929" s="49">
        <v>36436.411999999997</v>
      </c>
      <c r="S1929" s="49">
        <v>35150.368000000002</v>
      </c>
      <c r="T1929" s="49">
        <v>36264.264000000003</v>
      </c>
      <c r="U1929" s="49">
        <v>36407.811999999998</v>
      </c>
      <c r="V1929" s="49">
        <v>36792.811999999998</v>
      </c>
    </row>
    <row r="1930" spans="1:22" x14ac:dyDescent="0.3">
      <c r="A1930">
        <v>1013729</v>
      </c>
      <c r="B1930" t="s">
        <v>10027</v>
      </c>
      <c r="C1930" t="s">
        <v>10028</v>
      </c>
      <c r="D1930" t="s">
        <v>10029</v>
      </c>
      <c r="E1930" t="s">
        <v>303</v>
      </c>
      <c r="F1930" t="s">
        <v>10030</v>
      </c>
      <c r="G1930" t="s">
        <v>10031</v>
      </c>
      <c r="H1930" t="s">
        <v>10032</v>
      </c>
      <c r="I1930" s="23">
        <v>30.481780000000001</v>
      </c>
      <c r="J1930" s="23">
        <v>-97.398970000000006</v>
      </c>
      <c r="K1930">
        <v>486990</v>
      </c>
      <c r="L1930" t="s">
        <v>28</v>
      </c>
      <c r="M1930" t="s">
        <v>315</v>
      </c>
      <c r="N1930" s="49">
        <v>27966.644</v>
      </c>
    </row>
    <row r="1931" spans="1:22" x14ac:dyDescent="0.3">
      <c r="A1931">
        <v>1011632</v>
      </c>
      <c r="B1931" t="s">
        <v>10033</v>
      </c>
      <c r="C1931" t="s">
        <v>10034</v>
      </c>
      <c r="D1931" t="s">
        <v>3089</v>
      </c>
      <c r="E1931" t="s">
        <v>393</v>
      </c>
      <c r="F1931" t="s">
        <v>10035</v>
      </c>
      <c r="G1931" t="s">
        <v>10036</v>
      </c>
      <c r="H1931" t="s">
        <v>10037</v>
      </c>
      <c r="I1931" s="23">
        <v>43.125770000000003</v>
      </c>
      <c r="J1931" s="23">
        <v>-89.332629999999995</v>
      </c>
      <c r="K1931">
        <v>541380</v>
      </c>
      <c r="L1931" t="s">
        <v>28</v>
      </c>
      <c r="M1931" t="s">
        <v>315</v>
      </c>
      <c r="N1931" s="49">
        <v>13002.652</v>
      </c>
      <c r="O1931" s="49">
        <v>13037.1</v>
      </c>
      <c r="P1931" s="49">
        <v>11570.556</v>
      </c>
      <c r="Q1931" s="49">
        <v>22029.268</v>
      </c>
      <c r="R1931" s="49">
        <v>26613.9</v>
      </c>
      <c r="S1931" s="49">
        <v>26463.3</v>
      </c>
    </row>
    <row r="1932" spans="1:22" x14ac:dyDescent="0.3">
      <c r="A1932">
        <v>1011198</v>
      </c>
      <c r="B1932" t="s">
        <v>10038</v>
      </c>
      <c r="C1932" t="s">
        <v>10039</v>
      </c>
      <c r="D1932" t="s">
        <v>10040</v>
      </c>
      <c r="E1932" t="s">
        <v>491</v>
      </c>
      <c r="F1932" t="s">
        <v>10041</v>
      </c>
      <c r="G1932" t="s">
        <v>10042</v>
      </c>
      <c r="H1932" t="s">
        <v>666</v>
      </c>
      <c r="I1932" s="23">
        <v>39.772806000000003</v>
      </c>
      <c r="J1932" s="23">
        <v>-85.798972000000006</v>
      </c>
      <c r="K1932">
        <v>325412</v>
      </c>
      <c r="L1932" t="s">
        <v>28</v>
      </c>
      <c r="M1932" t="s">
        <v>530</v>
      </c>
      <c r="N1932" s="49">
        <v>23942.86</v>
      </c>
      <c r="O1932" s="49">
        <v>22326.813999999998</v>
      </c>
      <c r="P1932" s="49">
        <v>21182.42</v>
      </c>
      <c r="Q1932" s="49">
        <v>21476.518</v>
      </c>
      <c r="R1932" s="49">
        <v>23206.01</v>
      </c>
      <c r="S1932" s="49">
        <v>25779.952000000001</v>
      </c>
      <c r="T1932" s="49">
        <v>25819.41</v>
      </c>
    </row>
    <row r="1933" spans="1:22" x14ac:dyDescent="0.3">
      <c r="A1933">
        <v>1001245</v>
      </c>
      <c r="B1933" t="s">
        <v>10043</v>
      </c>
      <c r="C1933" t="s">
        <v>10044</v>
      </c>
      <c r="D1933" t="s">
        <v>10045</v>
      </c>
      <c r="E1933" t="s">
        <v>331</v>
      </c>
      <c r="F1933" t="s">
        <v>10046</v>
      </c>
      <c r="G1933" t="s">
        <v>10047</v>
      </c>
      <c r="H1933" t="s">
        <v>10048</v>
      </c>
      <c r="I1933" s="23">
        <v>43.0839</v>
      </c>
      <c r="J1933" s="23">
        <v>-79.005600000000001</v>
      </c>
      <c r="K1933">
        <v>562213</v>
      </c>
      <c r="L1933" t="s">
        <v>335</v>
      </c>
      <c r="M1933" t="s">
        <v>336</v>
      </c>
      <c r="N1933" s="49">
        <v>337753.10200000001</v>
      </c>
      <c r="O1933" s="49">
        <v>355137.55200000003</v>
      </c>
      <c r="P1933" s="49">
        <v>397651.60800000001</v>
      </c>
      <c r="Q1933" s="49">
        <v>382162.15</v>
      </c>
      <c r="R1933" s="49">
        <v>498080.37400000001</v>
      </c>
      <c r="S1933" s="49">
        <v>555707.80799999996</v>
      </c>
      <c r="T1933" s="49">
        <v>397118.04599999997</v>
      </c>
      <c r="U1933" s="49">
        <v>328071.93599999999</v>
      </c>
      <c r="V1933" s="49">
        <v>345465.326</v>
      </c>
    </row>
    <row r="1934" spans="1:22" x14ac:dyDescent="0.3">
      <c r="A1934">
        <v>1003200</v>
      </c>
      <c r="B1934" t="s">
        <v>10049</v>
      </c>
      <c r="C1934" t="s">
        <v>10050</v>
      </c>
      <c r="D1934" t="s">
        <v>10051</v>
      </c>
      <c r="E1934" t="s">
        <v>323</v>
      </c>
      <c r="F1934" t="s">
        <v>10052</v>
      </c>
      <c r="G1934" t="s">
        <v>10053</v>
      </c>
      <c r="H1934" t="s">
        <v>2474</v>
      </c>
      <c r="I1934" s="23">
        <v>37.385379999999998</v>
      </c>
      <c r="J1934" s="23">
        <v>-121.14088</v>
      </c>
      <c r="K1934">
        <v>562213</v>
      </c>
      <c r="L1934" t="s">
        <v>28</v>
      </c>
      <c r="M1934" t="s">
        <v>307</v>
      </c>
      <c r="N1934" s="49">
        <v>108970.39</v>
      </c>
      <c r="O1934" s="49">
        <v>106260.764</v>
      </c>
      <c r="P1934" s="49">
        <v>100864.31600000001</v>
      </c>
      <c r="Q1934" s="49">
        <v>107590.512</v>
      </c>
      <c r="R1934" s="49">
        <v>107482.564</v>
      </c>
      <c r="S1934" s="49">
        <v>107544.96799999999</v>
      </c>
      <c r="T1934" s="49">
        <v>93993.245999999999</v>
      </c>
      <c r="U1934" s="49">
        <v>88377.38</v>
      </c>
      <c r="V1934" s="49">
        <v>83862.172000000006</v>
      </c>
    </row>
    <row r="1935" spans="1:22" x14ac:dyDescent="0.3">
      <c r="A1935">
        <v>1004963</v>
      </c>
      <c r="B1935" t="s">
        <v>10054</v>
      </c>
      <c r="C1935" t="s">
        <v>10055</v>
      </c>
      <c r="D1935" t="s">
        <v>10056</v>
      </c>
      <c r="E1935" t="s">
        <v>1418</v>
      </c>
      <c r="F1935" t="s">
        <v>10057</v>
      </c>
      <c r="G1935" t="s">
        <v>10058</v>
      </c>
      <c r="H1935" t="s">
        <v>1421</v>
      </c>
      <c r="I1935" s="23">
        <v>36.132210000000001</v>
      </c>
      <c r="J1935" s="23">
        <v>-96.017380000000003</v>
      </c>
      <c r="K1935">
        <v>562213</v>
      </c>
      <c r="L1935" t="s">
        <v>28</v>
      </c>
      <c r="M1935" t="s">
        <v>307</v>
      </c>
      <c r="N1935" s="49">
        <v>161188.78599999999</v>
      </c>
      <c r="O1935" s="49">
        <v>133968.05600000001</v>
      </c>
      <c r="P1935" s="49">
        <v>148829.796</v>
      </c>
      <c r="Q1935" s="49">
        <v>158345.45199999999</v>
      </c>
      <c r="R1935" s="49">
        <v>151076.58199999999</v>
      </c>
      <c r="S1935" s="49">
        <v>136772.91800000001</v>
      </c>
      <c r="T1935" s="49">
        <v>132891.73000000001</v>
      </c>
      <c r="U1935" s="49">
        <v>133732.9</v>
      </c>
      <c r="V1935" s="49">
        <v>102571.2</v>
      </c>
    </row>
    <row r="1936" spans="1:22" x14ac:dyDescent="0.3">
      <c r="A1936">
        <v>1003272</v>
      </c>
      <c r="B1936" t="s">
        <v>10059</v>
      </c>
      <c r="C1936" t="s">
        <v>10060</v>
      </c>
      <c r="D1936" t="s">
        <v>10061</v>
      </c>
      <c r="E1936" t="s">
        <v>422</v>
      </c>
      <c r="F1936" t="s">
        <v>10062</v>
      </c>
      <c r="H1936" t="s">
        <v>686</v>
      </c>
      <c r="I1936" s="23">
        <v>34.429592</v>
      </c>
      <c r="J1936" s="23">
        <v>-94.448993999999999</v>
      </c>
      <c r="K1936">
        <v>486210</v>
      </c>
      <c r="L1936" t="s">
        <v>1275</v>
      </c>
      <c r="M1936" t="s">
        <v>102</v>
      </c>
      <c r="N1936" s="49">
        <v>29605.542000000001</v>
      </c>
      <c r="O1936" s="49">
        <v>29208.044000000002</v>
      </c>
      <c r="P1936" s="49">
        <v>38114.21</v>
      </c>
    </row>
    <row r="1937" spans="1:22" x14ac:dyDescent="0.3">
      <c r="A1937">
        <v>1011755</v>
      </c>
      <c r="B1937" t="s">
        <v>10063</v>
      </c>
      <c r="C1937" t="s">
        <v>10064</v>
      </c>
      <c r="D1937" t="s">
        <v>10065</v>
      </c>
      <c r="E1937" t="s">
        <v>422</v>
      </c>
      <c r="F1937" t="s">
        <v>10066</v>
      </c>
      <c r="G1937" t="s">
        <v>10067</v>
      </c>
      <c r="H1937" t="s">
        <v>10068</v>
      </c>
      <c r="I1937" s="23">
        <v>35.386626999999997</v>
      </c>
      <c r="J1937" s="23">
        <v>-92.463680999999994</v>
      </c>
      <c r="K1937">
        <v>213112</v>
      </c>
      <c r="L1937" t="s">
        <v>28</v>
      </c>
      <c r="M1937" t="s">
        <v>102</v>
      </c>
      <c r="R1937" s="49">
        <v>44819.432000000001</v>
      </c>
      <c r="S1937" s="49">
        <v>43266.487999999998</v>
      </c>
    </row>
    <row r="1938" spans="1:22" x14ac:dyDescent="0.3">
      <c r="A1938">
        <v>1003885</v>
      </c>
      <c r="B1938" t="s">
        <v>10069</v>
      </c>
      <c r="C1938" t="s">
        <v>10070</v>
      </c>
      <c r="D1938" t="s">
        <v>10071</v>
      </c>
      <c r="E1938" t="s">
        <v>422</v>
      </c>
      <c r="F1938" t="s">
        <v>10072</v>
      </c>
      <c r="G1938" t="s">
        <v>10073</v>
      </c>
      <c r="H1938" t="s">
        <v>7102</v>
      </c>
      <c r="I1938" s="23">
        <v>35.318370000000002</v>
      </c>
      <c r="J1938" s="23">
        <v>-92.491990000000001</v>
      </c>
      <c r="K1938">
        <v>213112</v>
      </c>
      <c r="L1938" t="s">
        <v>28</v>
      </c>
      <c r="M1938" t="s">
        <v>102</v>
      </c>
      <c r="R1938" s="49">
        <v>70578.584000000003</v>
      </c>
      <c r="S1938" s="49">
        <v>47790.52</v>
      </c>
      <c r="T1938" s="49">
        <v>48168.37</v>
      </c>
      <c r="U1938" s="49">
        <v>34104.072</v>
      </c>
      <c r="V1938" s="49">
        <v>58462.080000000002</v>
      </c>
    </row>
    <row r="1939" spans="1:22" x14ac:dyDescent="0.3">
      <c r="A1939">
        <v>1003816</v>
      </c>
      <c r="B1939" t="s">
        <v>10074</v>
      </c>
      <c r="C1939" t="s">
        <v>10075</v>
      </c>
      <c r="D1939" t="s">
        <v>8092</v>
      </c>
      <c r="E1939" t="s">
        <v>422</v>
      </c>
      <c r="F1939" t="s">
        <v>8093</v>
      </c>
      <c r="G1939" t="s">
        <v>10076</v>
      </c>
      <c r="H1939" t="s">
        <v>10077</v>
      </c>
      <c r="I1939" s="23">
        <v>35.407845999999999</v>
      </c>
      <c r="J1939" s="23">
        <v>-92.407202999999996</v>
      </c>
      <c r="K1939">
        <v>213112</v>
      </c>
      <c r="L1939" t="s">
        <v>28</v>
      </c>
      <c r="M1939" t="s">
        <v>102</v>
      </c>
      <c r="R1939" s="49">
        <v>44877.531999999999</v>
      </c>
      <c r="S1939" s="49">
        <v>58896.428</v>
      </c>
      <c r="T1939" s="49">
        <v>59883.33</v>
      </c>
      <c r="U1939" s="49">
        <v>49295.063999999998</v>
      </c>
      <c r="V1939" s="49">
        <v>35200.267999999996</v>
      </c>
    </row>
    <row r="1940" spans="1:22" x14ac:dyDescent="0.3">
      <c r="A1940">
        <v>1003439</v>
      </c>
      <c r="B1940" t="s">
        <v>10078</v>
      </c>
      <c r="C1940" t="s">
        <v>10079</v>
      </c>
      <c r="D1940" t="s">
        <v>2716</v>
      </c>
      <c r="E1940" t="s">
        <v>303</v>
      </c>
      <c r="F1940" t="s">
        <v>10080</v>
      </c>
      <c r="G1940" t="s">
        <v>10081</v>
      </c>
      <c r="H1940" t="s">
        <v>2719</v>
      </c>
      <c r="I1940" s="23">
        <v>29.343579999999999</v>
      </c>
      <c r="J1940" s="23">
        <v>-98.646370000000005</v>
      </c>
      <c r="K1940">
        <v>562212</v>
      </c>
      <c r="L1940" t="s">
        <v>355</v>
      </c>
      <c r="M1940" t="s">
        <v>307</v>
      </c>
      <c r="N1940" s="49">
        <v>252980.25</v>
      </c>
      <c r="O1940" s="49">
        <v>195944</v>
      </c>
      <c r="P1940" s="49">
        <v>184504.81200000001</v>
      </c>
      <c r="Q1940" s="49">
        <v>201430.81200000001</v>
      </c>
      <c r="R1940" s="49">
        <v>186902.75</v>
      </c>
      <c r="S1940" s="49">
        <v>163919.75</v>
      </c>
      <c r="T1940" s="49">
        <v>207620.524</v>
      </c>
      <c r="U1940" s="49">
        <v>244809.82384999999</v>
      </c>
      <c r="V1940" s="49">
        <v>292350</v>
      </c>
    </row>
    <row r="1941" spans="1:22" x14ac:dyDescent="0.3">
      <c r="A1941">
        <v>1004621</v>
      </c>
      <c r="B1941" t="s">
        <v>10082</v>
      </c>
      <c r="C1941" t="s">
        <v>10083</v>
      </c>
      <c r="D1941" t="s">
        <v>2609</v>
      </c>
      <c r="E1941" t="s">
        <v>303</v>
      </c>
      <c r="F1941" t="s">
        <v>2610</v>
      </c>
      <c r="G1941" t="s">
        <v>10084</v>
      </c>
      <c r="H1941" t="s">
        <v>2612</v>
      </c>
      <c r="I1941" s="23">
        <v>29.7575</v>
      </c>
      <c r="J1941" s="23">
        <v>-94.903056000000007</v>
      </c>
      <c r="K1941">
        <v>325211</v>
      </c>
      <c r="L1941" t="s">
        <v>28</v>
      </c>
      <c r="M1941" t="s">
        <v>315</v>
      </c>
      <c r="N1941" s="49">
        <v>56737.235999999997</v>
      </c>
      <c r="O1941" s="49">
        <v>60346.572</v>
      </c>
      <c r="P1941" s="49">
        <v>58816.728000000003</v>
      </c>
      <c r="Q1941" s="49">
        <v>58919.627999999997</v>
      </c>
      <c r="R1941" s="49">
        <v>58068.031999999999</v>
      </c>
      <c r="S1941" s="49">
        <v>56925.735999999997</v>
      </c>
      <c r="T1941" s="49">
        <v>53808.748</v>
      </c>
      <c r="U1941" s="49">
        <v>44766.432000000001</v>
      </c>
      <c r="V1941" s="49">
        <v>49895.712</v>
      </c>
    </row>
    <row r="1942" spans="1:22" x14ac:dyDescent="0.3">
      <c r="A1942">
        <v>1008180</v>
      </c>
      <c r="B1942" t="s">
        <v>10085</v>
      </c>
      <c r="C1942" t="s">
        <v>10086</v>
      </c>
      <c r="D1942" t="s">
        <v>10087</v>
      </c>
      <c r="E1942" t="s">
        <v>946</v>
      </c>
      <c r="F1942" t="s">
        <v>10088</v>
      </c>
      <c r="G1942" t="s">
        <v>10089</v>
      </c>
      <c r="H1942" t="s">
        <v>10090</v>
      </c>
      <c r="I1942" s="23">
        <v>46.248725</v>
      </c>
      <c r="J1942" s="23">
        <v>-122.778109</v>
      </c>
      <c r="K1942">
        <v>562212</v>
      </c>
      <c r="L1942" t="s">
        <v>355</v>
      </c>
      <c r="M1942" t="s">
        <v>307</v>
      </c>
      <c r="N1942" s="49">
        <v>246282.416</v>
      </c>
      <c r="O1942" s="49">
        <v>233530.20600000001</v>
      </c>
      <c r="P1942" s="49">
        <v>207425.932</v>
      </c>
      <c r="Q1942" s="49">
        <v>171130.21400000001</v>
      </c>
      <c r="R1942" s="49">
        <v>188105.2</v>
      </c>
      <c r="S1942" s="49">
        <v>153414.97</v>
      </c>
      <c r="T1942" s="49">
        <v>128504.336</v>
      </c>
      <c r="U1942" s="49">
        <v>120937.88400000001</v>
      </c>
      <c r="V1942" s="49">
        <v>115422.98</v>
      </c>
    </row>
    <row r="1943" spans="1:22" x14ac:dyDescent="0.3">
      <c r="A1943">
        <v>1007104</v>
      </c>
      <c r="B1943" t="s">
        <v>10091</v>
      </c>
      <c r="C1943" t="s">
        <v>10092</v>
      </c>
      <c r="D1943" t="s">
        <v>3520</v>
      </c>
      <c r="E1943" t="s">
        <v>303</v>
      </c>
      <c r="F1943" t="s">
        <v>3521</v>
      </c>
      <c r="G1943" t="s">
        <v>10093</v>
      </c>
      <c r="H1943" t="s">
        <v>8718</v>
      </c>
      <c r="I1943" s="23">
        <v>31.190833000000001</v>
      </c>
      <c r="J1943" s="23">
        <v>-102.98944400000001</v>
      </c>
      <c r="K1943">
        <v>211130</v>
      </c>
      <c r="L1943" t="s">
        <v>368</v>
      </c>
      <c r="M1943" t="s">
        <v>102</v>
      </c>
      <c r="N1943" s="49">
        <v>67819.686000000002</v>
      </c>
      <c r="O1943" s="49">
        <v>86823.842000000004</v>
      </c>
      <c r="P1943" s="49">
        <v>68861.03</v>
      </c>
      <c r="Q1943" s="49">
        <v>91344.694000000003</v>
      </c>
      <c r="R1943" s="49">
        <v>56685.182000000001</v>
      </c>
      <c r="S1943" s="49">
        <v>109685.012</v>
      </c>
      <c r="T1943" s="49">
        <v>85884.37</v>
      </c>
      <c r="U1943" s="49">
        <v>68562.991999999998</v>
      </c>
      <c r="V1943" s="49">
        <v>75964.767999999996</v>
      </c>
    </row>
    <row r="1944" spans="1:22" x14ac:dyDescent="0.3">
      <c r="A1944">
        <v>1007420</v>
      </c>
      <c r="B1944" t="s">
        <v>10094</v>
      </c>
      <c r="C1944" t="s">
        <v>10095</v>
      </c>
      <c r="D1944" t="s">
        <v>3147</v>
      </c>
      <c r="E1944" t="s">
        <v>640</v>
      </c>
      <c r="F1944" t="s">
        <v>3148</v>
      </c>
      <c r="G1944" t="s">
        <v>10096</v>
      </c>
      <c r="H1944" t="s">
        <v>3150</v>
      </c>
      <c r="I1944" s="23">
        <v>47.221699999999998</v>
      </c>
      <c r="J1944" s="23">
        <v>-101.8139</v>
      </c>
      <c r="K1944">
        <v>221112</v>
      </c>
      <c r="L1944" t="s">
        <v>335</v>
      </c>
      <c r="M1944" t="s">
        <v>336</v>
      </c>
      <c r="N1944" s="49">
        <v>2314833.2680000002</v>
      </c>
      <c r="O1944" s="49">
        <v>3439908.148</v>
      </c>
      <c r="P1944" s="49">
        <v>2972738.1839999999</v>
      </c>
      <c r="Q1944" s="49">
        <v>2698412.38</v>
      </c>
      <c r="R1944" s="49">
        <v>2266318.8659999999</v>
      </c>
      <c r="S1944" s="49">
        <v>3206173.16</v>
      </c>
      <c r="T1944" s="49">
        <v>3108962.66</v>
      </c>
      <c r="U1944" s="49">
        <v>2689019.1359999999</v>
      </c>
      <c r="V1944" s="49">
        <v>3541955.0320000001</v>
      </c>
    </row>
    <row r="1945" spans="1:22" x14ac:dyDescent="0.3">
      <c r="A1945">
        <v>1001946</v>
      </c>
      <c r="B1945" t="s">
        <v>10097</v>
      </c>
      <c r="C1945" t="s">
        <v>10098</v>
      </c>
      <c r="D1945" t="s">
        <v>3455</v>
      </c>
      <c r="E1945" t="s">
        <v>1487</v>
      </c>
      <c r="F1945" t="s">
        <v>5509</v>
      </c>
      <c r="H1945" t="s">
        <v>10099</v>
      </c>
      <c r="I1945" s="23">
        <v>37.014099999999999</v>
      </c>
      <c r="J1945" s="23">
        <v>-108.0615</v>
      </c>
      <c r="K1945">
        <v>211111</v>
      </c>
      <c r="L1945" t="s">
        <v>368</v>
      </c>
      <c r="M1945" t="s">
        <v>102</v>
      </c>
      <c r="P1945" s="49">
        <v>34332.92</v>
      </c>
      <c r="Q1945" s="49">
        <v>129298.77</v>
      </c>
      <c r="R1945" s="49">
        <v>162809.53200000001</v>
      </c>
      <c r="S1945" s="49">
        <v>218504.92</v>
      </c>
      <c r="T1945" s="49">
        <v>206216.516</v>
      </c>
      <c r="U1945" s="49">
        <v>236550.788</v>
      </c>
      <c r="V1945" s="49">
        <v>258507.41800000001</v>
      </c>
    </row>
    <row r="1946" spans="1:22" x14ac:dyDescent="0.3">
      <c r="A1946">
        <v>1001119</v>
      </c>
      <c r="B1946" t="s">
        <v>10100</v>
      </c>
      <c r="C1946" t="s">
        <v>10101</v>
      </c>
      <c r="D1946" t="s">
        <v>5450</v>
      </c>
      <c r="E1946" t="s">
        <v>2164</v>
      </c>
      <c r="F1946" t="s">
        <v>5451</v>
      </c>
      <c r="G1946" t="s">
        <v>10102</v>
      </c>
      <c r="H1946" t="s">
        <v>5453</v>
      </c>
      <c r="I1946" s="23">
        <v>45.848599999999998</v>
      </c>
      <c r="J1946" s="23">
        <v>-119.67440000000001</v>
      </c>
      <c r="K1946">
        <v>221112</v>
      </c>
      <c r="L1946" t="s">
        <v>335</v>
      </c>
      <c r="M1946" t="s">
        <v>336</v>
      </c>
      <c r="N1946" s="49">
        <v>1364780.692</v>
      </c>
      <c r="O1946" s="49">
        <v>1106976.8959999999</v>
      </c>
      <c r="P1946" s="49">
        <v>1096405.588</v>
      </c>
      <c r="Q1946" s="49">
        <v>1226265.0560000001</v>
      </c>
      <c r="R1946" s="49">
        <v>1357404.4680000001</v>
      </c>
      <c r="S1946" s="49">
        <v>1067210.9439999999</v>
      </c>
      <c r="T1946" s="49">
        <v>983849.35199999996</v>
      </c>
      <c r="U1946" s="49">
        <v>887392.06</v>
      </c>
      <c r="V1946" s="49">
        <v>543755.68400000001</v>
      </c>
    </row>
    <row r="1947" spans="1:22" x14ac:dyDescent="0.3">
      <c r="A1947">
        <v>1006903</v>
      </c>
      <c r="B1947" t="s">
        <v>10103</v>
      </c>
      <c r="C1947" t="s">
        <v>10104</v>
      </c>
      <c r="D1947" t="s">
        <v>3129</v>
      </c>
      <c r="E1947" t="s">
        <v>2294</v>
      </c>
      <c r="F1947" t="s">
        <v>3130</v>
      </c>
      <c r="H1947" t="s">
        <v>3131</v>
      </c>
      <c r="I1947" s="23">
        <v>40.038378999999999</v>
      </c>
      <c r="J1947" s="23">
        <v>-109.441328</v>
      </c>
      <c r="K1947">
        <v>211111</v>
      </c>
      <c r="L1947" t="s">
        <v>28</v>
      </c>
      <c r="M1947" t="s">
        <v>102</v>
      </c>
      <c r="R1947" s="49">
        <v>32000.68</v>
      </c>
      <c r="S1947" s="49">
        <v>32230.227999999999</v>
      </c>
      <c r="T1947" s="49">
        <v>38010.955999999998</v>
      </c>
      <c r="U1947" s="49">
        <v>39909.9</v>
      </c>
      <c r="V1947" s="49">
        <v>53584.347999999998</v>
      </c>
    </row>
    <row r="1948" spans="1:22" x14ac:dyDescent="0.3">
      <c r="A1948">
        <v>1001008</v>
      </c>
      <c r="B1948" t="s">
        <v>10105</v>
      </c>
      <c r="C1948" t="s">
        <v>5219</v>
      </c>
      <c r="D1948" t="s">
        <v>10106</v>
      </c>
      <c r="E1948" t="s">
        <v>1487</v>
      </c>
      <c r="F1948" t="s">
        <v>10107</v>
      </c>
      <c r="G1948" t="s">
        <v>10108</v>
      </c>
      <c r="H1948" t="s">
        <v>10109</v>
      </c>
      <c r="I1948" s="23">
        <v>40.462699999999998</v>
      </c>
      <c r="J1948" s="23">
        <v>-107.5912</v>
      </c>
      <c r="K1948">
        <v>221112</v>
      </c>
      <c r="L1948" t="s">
        <v>335</v>
      </c>
      <c r="M1948" t="s">
        <v>336</v>
      </c>
      <c r="N1948" s="49">
        <v>8395394.4079999998</v>
      </c>
      <c r="O1948" s="49">
        <v>7637522.1940000001</v>
      </c>
      <c r="P1948" s="49">
        <v>8087056.8420000002</v>
      </c>
      <c r="Q1948" s="49">
        <v>8328994.4720000001</v>
      </c>
      <c r="R1948" s="49">
        <v>8213415.5300000003</v>
      </c>
      <c r="S1948" s="49">
        <v>9275761.9800000004</v>
      </c>
      <c r="T1948" s="49">
        <v>8021810.8219999997</v>
      </c>
      <c r="U1948" s="49">
        <v>9041228.6579999998</v>
      </c>
      <c r="V1948" s="49">
        <v>9152331.5480000004</v>
      </c>
    </row>
    <row r="1949" spans="1:22" x14ac:dyDescent="0.3">
      <c r="A1949">
        <v>1007732</v>
      </c>
      <c r="B1949" t="s">
        <v>10110</v>
      </c>
      <c r="C1949" t="s">
        <v>10111</v>
      </c>
      <c r="D1949" t="s">
        <v>9517</v>
      </c>
      <c r="E1949" t="s">
        <v>441</v>
      </c>
      <c r="F1949" t="s">
        <v>9518</v>
      </c>
      <c r="G1949" t="s">
        <v>10112</v>
      </c>
      <c r="H1949" t="s">
        <v>9520</v>
      </c>
      <c r="I1949" s="23">
        <v>35.128500000000003</v>
      </c>
      <c r="J1949" s="23">
        <v>-77.17</v>
      </c>
      <c r="K1949">
        <v>221117</v>
      </c>
      <c r="L1949" t="s">
        <v>30</v>
      </c>
      <c r="M1949" t="s">
        <v>336</v>
      </c>
      <c r="N1949" s="49">
        <v>6639.4139999999998</v>
      </c>
      <c r="O1949" s="49">
        <v>6680.1</v>
      </c>
      <c r="P1949" s="49">
        <v>7268.34</v>
      </c>
      <c r="Q1949" s="49">
        <v>6642.54</v>
      </c>
      <c r="R1949" s="49">
        <v>6614.2</v>
      </c>
      <c r="S1949" s="49">
        <v>6551.88</v>
      </c>
      <c r="T1949" s="49">
        <v>6637.7359999999999</v>
      </c>
      <c r="U1949" s="49">
        <v>10986.976000000001</v>
      </c>
      <c r="V1949" s="49">
        <v>10262.704</v>
      </c>
    </row>
    <row r="1950" spans="1:22" x14ac:dyDescent="0.3">
      <c r="A1950">
        <v>1006582</v>
      </c>
      <c r="B1950" t="s">
        <v>10113</v>
      </c>
      <c r="C1950" t="s">
        <v>10114</v>
      </c>
      <c r="D1950" t="s">
        <v>10115</v>
      </c>
      <c r="E1950" t="s">
        <v>1248</v>
      </c>
      <c r="F1950" t="s">
        <v>10116</v>
      </c>
      <c r="G1950" t="s">
        <v>10117</v>
      </c>
      <c r="H1950" t="s">
        <v>10118</v>
      </c>
      <c r="I1950" s="23">
        <v>39.706347999999998</v>
      </c>
      <c r="J1950" s="23">
        <v>-80.000243999999995</v>
      </c>
      <c r="K1950">
        <v>212112</v>
      </c>
      <c r="L1950" t="s">
        <v>90</v>
      </c>
      <c r="M1950" t="s">
        <v>315</v>
      </c>
      <c r="P1950" s="49">
        <v>36110.75</v>
      </c>
      <c r="Q1950" s="49">
        <v>27829.5</v>
      </c>
      <c r="R1950" s="49">
        <v>33636.5</v>
      </c>
      <c r="S1950" s="49">
        <v>58698</v>
      </c>
      <c r="T1950" s="49">
        <v>43021.5</v>
      </c>
      <c r="U1950" s="49">
        <v>36206</v>
      </c>
      <c r="V1950" s="49">
        <v>30182</v>
      </c>
    </row>
    <row r="1951" spans="1:22" x14ac:dyDescent="0.3">
      <c r="A1951">
        <v>1001518</v>
      </c>
      <c r="B1951" t="s">
        <v>10119</v>
      </c>
      <c r="C1951" t="s">
        <v>1547</v>
      </c>
      <c r="D1951" t="s">
        <v>2998</v>
      </c>
      <c r="E1951" t="s">
        <v>351</v>
      </c>
      <c r="F1951" t="s">
        <v>10120</v>
      </c>
      <c r="G1951" t="s">
        <v>10121</v>
      </c>
      <c r="H1951" t="s">
        <v>8246</v>
      </c>
      <c r="I1951" s="23">
        <v>41.827800000000003</v>
      </c>
      <c r="J1951" s="23">
        <v>-87.723600000000005</v>
      </c>
      <c r="K1951">
        <v>221112</v>
      </c>
      <c r="L1951" t="s">
        <v>30</v>
      </c>
      <c r="M1951" t="s">
        <v>336</v>
      </c>
      <c r="U1951" s="49">
        <v>1517257.514</v>
      </c>
      <c r="V1951" s="49">
        <v>2763993.71</v>
      </c>
    </row>
    <row r="1952" spans="1:22" x14ac:dyDescent="0.3">
      <c r="A1952">
        <v>1012448</v>
      </c>
      <c r="B1952" t="s">
        <v>10122</v>
      </c>
      <c r="C1952" t="s">
        <v>10123</v>
      </c>
      <c r="D1952" t="s">
        <v>10124</v>
      </c>
      <c r="E1952" t="s">
        <v>441</v>
      </c>
      <c r="F1952" t="s">
        <v>10125</v>
      </c>
      <c r="G1952" t="s">
        <v>10126</v>
      </c>
      <c r="H1952" t="s">
        <v>10127</v>
      </c>
      <c r="I1952" s="23">
        <v>35.91704</v>
      </c>
      <c r="J1952" s="23">
        <v>-78.870279999999994</v>
      </c>
      <c r="K1952">
        <v>334413</v>
      </c>
      <c r="L1952" t="s">
        <v>1560</v>
      </c>
      <c r="M1952" t="s">
        <v>315</v>
      </c>
      <c r="N1952" s="49">
        <v>124991.554743</v>
      </c>
      <c r="O1952" s="49">
        <v>116586.656758</v>
      </c>
      <c r="P1952" s="49">
        <v>98964.109167000002</v>
      </c>
      <c r="Q1952" s="49">
        <v>74822.233181999996</v>
      </c>
    </row>
    <row r="1953" spans="1:22" x14ac:dyDescent="0.3">
      <c r="A1953">
        <v>1005759</v>
      </c>
      <c r="B1953" t="s">
        <v>10128</v>
      </c>
      <c r="C1953" t="s">
        <v>10129</v>
      </c>
      <c r="D1953" t="s">
        <v>10124</v>
      </c>
      <c r="E1953" t="s">
        <v>441</v>
      </c>
      <c r="F1953" t="s">
        <v>10130</v>
      </c>
      <c r="G1953" t="s">
        <v>10131</v>
      </c>
      <c r="H1953" t="s">
        <v>10127</v>
      </c>
      <c r="I1953" s="23">
        <v>35.899298000000002</v>
      </c>
      <c r="J1953" s="23">
        <v>-78.840801999999996</v>
      </c>
      <c r="K1953">
        <v>334413</v>
      </c>
      <c r="L1953" t="s">
        <v>1560</v>
      </c>
      <c r="M1953" t="s">
        <v>315</v>
      </c>
      <c r="N1953" s="49">
        <v>102749.88215200001</v>
      </c>
      <c r="O1953" s="49">
        <v>120869.69094</v>
      </c>
      <c r="P1953" s="49">
        <v>111625.986137</v>
      </c>
      <c r="Q1953" s="49">
        <v>105031.10593999999</v>
      </c>
      <c r="R1953" s="49">
        <v>72741.204970000006</v>
      </c>
      <c r="S1953" s="49">
        <v>78375.163757999995</v>
      </c>
      <c r="T1953" s="49">
        <v>59334.83</v>
      </c>
      <c r="U1953" s="49">
        <v>61062.203000000001</v>
      </c>
      <c r="V1953" s="49">
        <v>33898.266000000003</v>
      </c>
    </row>
    <row r="1954" spans="1:22" x14ac:dyDescent="0.3">
      <c r="A1954">
        <v>1000080</v>
      </c>
      <c r="B1954" t="s">
        <v>10132</v>
      </c>
      <c r="C1954" t="s">
        <v>10133</v>
      </c>
      <c r="D1954" t="s">
        <v>10134</v>
      </c>
      <c r="E1954" t="s">
        <v>323</v>
      </c>
      <c r="F1954" t="s">
        <v>10135</v>
      </c>
      <c r="G1954" t="s">
        <v>10136</v>
      </c>
      <c r="H1954" t="s">
        <v>8135</v>
      </c>
      <c r="I1954" s="23">
        <v>38.241900000000001</v>
      </c>
      <c r="J1954" s="23">
        <v>-121.85509999999999</v>
      </c>
      <c r="K1954">
        <v>221112</v>
      </c>
      <c r="L1954" t="s">
        <v>30</v>
      </c>
      <c r="M1954" t="s">
        <v>336</v>
      </c>
      <c r="S1954" s="49">
        <v>6638.076</v>
      </c>
      <c r="T1954" s="49">
        <v>7593.6719999999996</v>
      </c>
      <c r="U1954" s="49">
        <v>6628.6760000000004</v>
      </c>
      <c r="V1954" s="49">
        <v>3138.4879999999998</v>
      </c>
    </row>
    <row r="1955" spans="1:22" x14ac:dyDescent="0.3">
      <c r="A1955">
        <v>1007377</v>
      </c>
      <c r="B1955" t="s">
        <v>10137</v>
      </c>
      <c r="C1955" t="s">
        <v>10138</v>
      </c>
      <c r="D1955" t="s">
        <v>10139</v>
      </c>
      <c r="E1955" t="s">
        <v>1418</v>
      </c>
      <c r="F1955" t="s">
        <v>10140</v>
      </c>
      <c r="G1955" t="s">
        <v>10141</v>
      </c>
      <c r="H1955" t="s">
        <v>2856</v>
      </c>
      <c r="I1955" s="23">
        <v>35.898769999999999</v>
      </c>
      <c r="J1955" s="23">
        <v>-97.618300000000005</v>
      </c>
      <c r="K1955">
        <v>211130</v>
      </c>
      <c r="L1955" t="s">
        <v>368</v>
      </c>
      <c r="M1955" t="s">
        <v>102</v>
      </c>
      <c r="N1955" s="49">
        <v>38216.78</v>
      </c>
      <c r="O1955" s="49">
        <v>40730.326000000001</v>
      </c>
      <c r="P1955" s="49">
        <v>47166.822</v>
      </c>
      <c r="Q1955" s="49">
        <v>50269.991999999998</v>
      </c>
      <c r="R1955" s="49">
        <v>53987.841999999997</v>
      </c>
      <c r="S1955" s="49">
        <v>43570.49</v>
      </c>
      <c r="T1955" s="49">
        <v>39980.875999999997</v>
      </c>
      <c r="U1955" s="49">
        <v>28377.194</v>
      </c>
      <c r="V1955" s="49">
        <v>25147.955999999998</v>
      </c>
    </row>
    <row r="1956" spans="1:22" x14ac:dyDescent="0.3">
      <c r="A1956">
        <v>1001384</v>
      </c>
      <c r="B1956" t="s">
        <v>10142</v>
      </c>
      <c r="C1956" t="s">
        <v>10143</v>
      </c>
      <c r="D1956" t="s">
        <v>10144</v>
      </c>
      <c r="E1956" t="s">
        <v>351</v>
      </c>
      <c r="F1956" t="s">
        <v>10145</v>
      </c>
      <c r="G1956" t="s">
        <v>10146</v>
      </c>
      <c r="H1956" t="s">
        <v>10147</v>
      </c>
      <c r="I1956" s="23">
        <v>41.429699999999997</v>
      </c>
      <c r="J1956" s="23">
        <v>-87.618700000000004</v>
      </c>
      <c r="K1956">
        <v>221112</v>
      </c>
      <c r="L1956" t="s">
        <v>335</v>
      </c>
      <c r="M1956" t="s">
        <v>336</v>
      </c>
      <c r="N1956" s="49">
        <v>47826.072</v>
      </c>
      <c r="O1956" s="49">
        <v>58233.135999999999</v>
      </c>
      <c r="P1956" s="49">
        <v>25471.056</v>
      </c>
      <c r="Q1956" s="49">
        <v>66706.203999999998</v>
      </c>
      <c r="R1956" s="49">
        <v>17910.932000000001</v>
      </c>
      <c r="S1956" s="49">
        <v>21482.072</v>
      </c>
      <c r="T1956" s="49">
        <v>22170.716</v>
      </c>
      <c r="U1956" s="49">
        <v>20558.175999999999</v>
      </c>
      <c r="V1956" s="49">
        <v>15903.691999999999</v>
      </c>
    </row>
    <row r="1957" spans="1:22" x14ac:dyDescent="0.3">
      <c r="A1957">
        <v>1013598</v>
      </c>
      <c r="B1957" t="s">
        <v>10148</v>
      </c>
      <c r="C1957" t="s">
        <v>10149</v>
      </c>
      <c r="D1957" t="s">
        <v>10150</v>
      </c>
      <c r="E1957" t="s">
        <v>331</v>
      </c>
      <c r="F1957" t="s">
        <v>10151</v>
      </c>
      <c r="G1957" t="s">
        <v>10152</v>
      </c>
      <c r="H1957" t="s">
        <v>10153</v>
      </c>
      <c r="I1957" s="23">
        <v>41.676160000000003</v>
      </c>
      <c r="J1957" s="23">
        <v>-73.576914000000002</v>
      </c>
      <c r="K1957">
        <v>221112</v>
      </c>
      <c r="L1957" t="s">
        <v>335</v>
      </c>
      <c r="M1957" t="s">
        <v>336</v>
      </c>
      <c r="N1957" s="49">
        <v>1553.5440000000001</v>
      </c>
    </row>
    <row r="1958" spans="1:22" x14ac:dyDescent="0.3">
      <c r="A1958">
        <v>1011226</v>
      </c>
      <c r="B1958" t="s">
        <v>10154</v>
      </c>
      <c r="C1958" t="s">
        <v>10155</v>
      </c>
      <c r="D1958" t="s">
        <v>2870</v>
      </c>
      <c r="E1958" t="s">
        <v>323</v>
      </c>
      <c r="F1958" t="s">
        <v>10156</v>
      </c>
      <c r="G1958" t="s">
        <v>10157</v>
      </c>
      <c r="H1958" t="s">
        <v>2179</v>
      </c>
      <c r="I1958" s="23">
        <v>35.363340000000001</v>
      </c>
      <c r="J1958" s="23">
        <v>-119.05781</v>
      </c>
      <c r="K1958">
        <v>211120</v>
      </c>
      <c r="L1958" t="s">
        <v>238</v>
      </c>
      <c r="M1958" t="s">
        <v>102</v>
      </c>
      <c r="R1958" s="49">
        <v>26511</v>
      </c>
    </row>
    <row r="1959" spans="1:22" x14ac:dyDescent="0.3">
      <c r="A1959">
        <v>1009669</v>
      </c>
      <c r="B1959" t="s">
        <v>10158</v>
      </c>
      <c r="C1959" t="s">
        <v>10159</v>
      </c>
      <c r="D1959" t="s">
        <v>10160</v>
      </c>
      <c r="E1959" t="s">
        <v>690</v>
      </c>
      <c r="F1959" t="s">
        <v>10161</v>
      </c>
      <c r="G1959" t="s">
        <v>10162</v>
      </c>
      <c r="H1959" t="s">
        <v>10163</v>
      </c>
      <c r="I1959" s="23">
        <v>31.955480999999999</v>
      </c>
      <c r="J1959" s="23">
        <v>-83.777799999999999</v>
      </c>
      <c r="K1959">
        <v>562212</v>
      </c>
      <c r="L1959" t="s">
        <v>51</v>
      </c>
      <c r="M1959" t="s">
        <v>307</v>
      </c>
      <c r="N1959" s="49">
        <v>57399.5</v>
      </c>
      <c r="O1959" s="49">
        <v>55587</v>
      </c>
      <c r="P1959" s="49">
        <v>53527.5</v>
      </c>
      <c r="Q1959" s="49">
        <v>51679.5</v>
      </c>
      <c r="R1959" s="49">
        <v>49000</v>
      </c>
      <c r="S1959" s="49">
        <v>47422.5</v>
      </c>
      <c r="T1959" s="49">
        <v>45894.75</v>
      </c>
      <c r="U1959" s="49">
        <v>40133.5</v>
      </c>
      <c r="V1959" s="49">
        <v>39544.5</v>
      </c>
    </row>
    <row r="1960" spans="1:22" x14ac:dyDescent="0.3">
      <c r="A1960">
        <v>1006702</v>
      </c>
      <c r="B1960" t="s">
        <v>10164</v>
      </c>
      <c r="C1960" t="s">
        <v>10165</v>
      </c>
      <c r="D1960" t="s">
        <v>2157</v>
      </c>
      <c r="E1960" t="s">
        <v>468</v>
      </c>
      <c r="F1960" t="s">
        <v>10166</v>
      </c>
      <c r="G1960" t="s">
        <v>10167</v>
      </c>
      <c r="H1960" t="s">
        <v>10168</v>
      </c>
      <c r="I1960" s="23">
        <v>30.566099999999999</v>
      </c>
      <c r="J1960" s="23">
        <v>-87.228899999999996</v>
      </c>
      <c r="K1960">
        <v>221112</v>
      </c>
      <c r="L1960" t="s">
        <v>30</v>
      </c>
      <c r="M1960" t="s">
        <v>336</v>
      </c>
      <c r="N1960" s="49">
        <v>2806816.162</v>
      </c>
      <c r="O1960" s="49">
        <v>3161769.0359999998</v>
      </c>
      <c r="P1960" s="49">
        <v>3448256.25</v>
      </c>
      <c r="Q1960" s="49">
        <v>3122866.84</v>
      </c>
      <c r="R1960" s="49">
        <v>2865633.35</v>
      </c>
      <c r="S1960" s="49">
        <v>3824781.3360000001</v>
      </c>
      <c r="T1960" s="49">
        <v>3462096.1839999999</v>
      </c>
      <c r="U1960" s="49">
        <v>3215855.8560000001</v>
      </c>
      <c r="V1960" s="49">
        <v>4620909.7319999998</v>
      </c>
    </row>
    <row r="1961" spans="1:22" x14ac:dyDescent="0.3">
      <c r="A1961">
        <v>1013317</v>
      </c>
      <c r="B1961" t="s">
        <v>10169</v>
      </c>
      <c r="C1961" t="s">
        <v>10170</v>
      </c>
      <c r="D1961" t="s">
        <v>9191</v>
      </c>
      <c r="E1961" t="s">
        <v>3890</v>
      </c>
      <c r="F1961" t="s">
        <v>10171</v>
      </c>
      <c r="G1961" t="s">
        <v>10172</v>
      </c>
      <c r="H1961" t="s">
        <v>3893</v>
      </c>
      <c r="I1961" s="23">
        <v>39.689630000000001</v>
      </c>
      <c r="J1961" s="23">
        <v>-75.542339999999996</v>
      </c>
      <c r="K1961">
        <v>325613</v>
      </c>
      <c r="L1961" t="s">
        <v>28</v>
      </c>
      <c r="M1961" t="s">
        <v>530</v>
      </c>
      <c r="N1961" s="49">
        <v>25988.628000000001</v>
      </c>
      <c r="O1961" s="49">
        <v>31554.526000000002</v>
      </c>
    </row>
    <row r="1962" spans="1:22" x14ac:dyDescent="0.3">
      <c r="A1962">
        <v>1000896</v>
      </c>
      <c r="B1962" t="s">
        <v>10173</v>
      </c>
      <c r="C1962" t="s">
        <v>10174</v>
      </c>
      <c r="D1962" t="s">
        <v>10175</v>
      </c>
      <c r="E1962" t="s">
        <v>447</v>
      </c>
      <c r="F1962" t="s">
        <v>10176</v>
      </c>
      <c r="G1962" t="s">
        <v>10177</v>
      </c>
      <c r="H1962" t="s">
        <v>10178</v>
      </c>
      <c r="I1962" s="23">
        <v>40.151400000000002</v>
      </c>
      <c r="J1962" s="23">
        <v>-75.530600000000007</v>
      </c>
      <c r="K1962">
        <v>221112</v>
      </c>
      <c r="L1962" t="s">
        <v>335</v>
      </c>
      <c r="M1962" t="s">
        <v>336</v>
      </c>
      <c r="T1962" s="49">
        <v>0</v>
      </c>
      <c r="U1962" s="49">
        <v>3885.038</v>
      </c>
      <c r="V1962" s="49">
        <v>228515.818</v>
      </c>
    </row>
    <row r="1963" spans="1:22" x14ac:dyDescent="0.3">
      <c r="A1963">
        <v>1006130</v>
      </c>
      <c r="B1963" t="s">
        <v>10179</v>
      </c>
      <c r="C1963" t="s">
        <v>10180</v>
      </c>
      <c r="D1963" t="s">
        <v>10180</v>
      </c>
      <c r="E1963" t="s">
        <v>2780</v>
      </c>
      <c r="F1963" t="s">
        <v>10181</v>
      </c>
      <c r="G1963" t="s">
        <v>10182</v>
      </c>
      <c r="H1963" t="s">
        <v>3046</v>
      </c>
      <c r="I1963" s="23">
        <v>41.63214</v>
      </c>
      <c r="J1963" s="23">
        <v>-72.673457999999997</v>
      </c>
      <c r="K1963">
        <v>486210</v>
      </c>
      <c r="L1963" t="s">
        <v>1275</v>
      </c>
      <c r="M1963" t="s">
        <v>102</v>
      </c>
      <c r="N1963" s="49">
        <v>61536.480000000003</v>
      </c>
      <c r="O1963" s="49">
        <v>69179.755999999994</v>
      </c>
      <c r="P1963" s="49">
        <v>73242.13</v>
      </c>
      <c r="Q1963" s="49">
        <v>59100.633999999998</v>
      </c>
      <c r="R1963" s="49">
        <v>60181.892</v>
      </c>
      <c r="S1963" s="49">
        <v>60173.345999999998</v>
      </c>
      <c r="T1963" s="49">
        <v>48274.385999999999</v>
      </c>
      <c r="U1963" s="49">
        <v>53429.212</v>
      </c>
      <c r="V1963" s="49">
        <v>50568.631999999998</v>
      </c>
    </row>
    <row r="1964" spans="1:22" x14ac:dyDescent="0.3">
      <c r="A1964">
        <v>1013071</v>
      </c>
      <c r="B1964" t="s">
        <v>10183</v>
      </c>
      <c r="C1964" t="s">
        <v>10184</v>
      </c>
      <c r="D1964" t="s">
        <v>3486</v>
      </c>
      <c r="E1964" t="s">
        <v>447</v>
      </c>
      <c r="F1964" t="s">
        <v>10185</v>
      </c>
      <c r="G1964" t="s">
        <v>10186</v>
      </c>
      <c r="H1964" t="s">
        <v>10187</v>
      </c>
      <c r="I1964" s="23">
        <v>40.664816000000002</v>
      </c>
      <c r="J1964" s="23">
        <v>-79.245350999999999</v>
      </c>
      <c r="K1964">
        <v>212112</v>
      </c>
      <c r="L1964" t="s">
        <v>90</v>
      </c>
      <c r="M1964" t="s">
        <v>315</v>
      </c>
      <c r="N1964" s="49">
        <v>85775</v>
      </c>
      <c r="O1964" s="49">
        <v>108000</v>
      </c>
      <c r="P1964" s="49">
        <v>68540</v>
      </c>
    </row>
    <row r="1965" spans="1:22" x14ac:dyDescent="0.3">
      <c r="A1965">
        <v>1001427</v>
      </c>
      <c r="B1965" t="s">
        <v>10188</v>
      </c>
      <c r="C1965" t="s">
        <v>10189</v>
      </c>
      <c r="D1965" t="s">
        <v>10190</v>
      </c>
      <c r="E1965" t="s">
        <v>954</v>
      </c>
      <c r="F1965" t="s">
        <v>10191</v>
      </c>
      <c r="G1965" t="s">
        <v>10192</v>
      </c>
      <c r="H1965" t="s">
        <v>4344</v>
      </c>
      <c r="I1965" s="23">
        <v>33.369199999999999</v>
      </c>
      <c r="J1965" s="23">
        <v>-80.111900000000006</v>
      </c>
      <c r="K1965">
        <v>221112</v>
      </c>
      <c r="L1965" t="s">
        <v>30</v>
      </c>
      <c r="M1965" t="s">
        <v>336</v>
      </c>
      <c r="N1965" s="49">
        <v>8554333.8499999996</v>
      </c>
      <c r="O1965" s="49">
        <v>9771695.6779999994</v>
      </c>
      <c r="P1965" s="49">
        <v>8515111.0580000002</v>
      </c>
      <c r="Q1965" s="49">
        <v>10419584.818</v>
      </c>
      <c r="R1965" s="49">
        <v>9126579.1579999998</v>
      </c>
      <c r="S1965" s="49">
        <v>11677583.982000001</v>
      </c>
      <c r="T1965" s="49">
        <v>12443283.338</v>
      </c>
      <c r="U1965" s="49">
        <v>12914766.684</v>
      </c>
      <c r="V1965" s="49">
        <v>14106736.138</v>
      </c>
    </row>
    <row r="1966" spans="1:22" x14ac:dyDescent="0.3">
      <c r="A1966">
        <v>1010472</v>
      </c>
      <c r="B1966" t="s">
        <v>10193</v>
      </c>
      <c r="C1966" t="s">
        <v>10194</v>
      </c>
      <c r="D1966" t="s">
        <v>3725</v>
      </c>
      <c r="E1966" t="s">
        <v>303</v>
      </c>
      <c r="F1966" t="s">
        <v>3726</v>
      </c>
      <c r="H1966" t="s">
        <v>10195</v>
      </c>
      <c r="I1966" s="23">
        <v>31.588623370000001</v>
      </c>
      <c r="J1966" s="23">
        <v>-102.23166740000001</v>
      </c>
      <c r="K1966">
        <v>211111</v>
      </c>
      <c r="L1966" t="s">
        <v>28</v>
      </c>
      <c r="M1966" t="s">
        <v>102</v>
      </c>
      <c r="R1966" s="49">
        <v>28596.275000000001</v>
      </c>
      <c r="S1966" s="49">
        <v>30329.862000000001</v>
      </c>
    </row>
    <row r="1967" spans="1:22" x14ac:dyDescent="0.3">
      <c r="A1967">
        <v>1011402</v>
      </c>
      <c r="B1967" t="s">
        <v>10196</v>
      </c>
      <c r="C1967" t="s">
        <v>10197</v>
      </c>
      <c r="D1967" t="s">
        <v>10198</v>
      </c>
      <c r="E1967" t="s">
        <v>1418</v>
      </c>
      <c r="F1967" t="s">
        <v>10199</v>
      </c>
      <c r="H1967" t="s">
        <v>10200</v>
      </c>
      <c r="I1967" s="23">
        <v>34.643000000000001</v>
      </c>
      <c r="J1967" s="23">
        <v>-97.599000000000004</v>
      </c>
      <c r="K1967">
        <v>211111</v>
      </c>
      <c r="L1967" t="s">
        <v>28</v>
      </c>
      <c r="M1967" t="s">
        <v>102</v>
      </c>
      <c r="R1967" s="49">
        <v>27149.1705</v>
      </c>
      <c r="S1967" s="49">
        <v>28569.514999999999</v>
      </c>
    </row>
    <row r="1968" spans="1:22" x14ac:dyDescent="0.3">
      <c r="A1968">
        <v>1000152</v>
      </c>
      <c r="B1968" t="s">
        <v>10201</v>
      </c>
      <c r="C1968" t="s">
        <v>10202</v>
      </c>
      <c r="D1968" t="s">
        <v>10203</v>
      </c>
      <c r="E1968" t="s">
        <v>1781</v>
      </c>
      <c r="F1968" t="s">
        <v>10204</v>
      </c>
      <c r="G1968" t="s">
        <v>10205</v>
      </c>
      <c r="H1968" t="s">
        <v>10206</v>
      </c>
      <c r="I1968" s="23">
        <v>34.183</v>
      </c>
      <c r="J1968" s="23">
        <v>-90.562100000000001</v>
      </c>
      <c r="K1968">
        <v>221112</v>
      </c>
      <c r="L1968" t="s">
        <v>30</v>
      </c>
      <c r="M1968" t="s">
        <v>336</v>
      </c>
      <c r="N1968" s="49">
        <v>91575.2</v>
      </c>
      <c r="O1968" s="49">
        <v>45262.868000000002</v>
      </c>
      <c r="P1968" s="49">
        <v>8594.6919999999991</v>
      </c>
      <c r="Q1968" s="49">
        <v>15754.036</v>
      </c>
      <c r="R1968" s="49">
        <v>14328.592000000001</v>
      </c>
      <c r="S1968" s="49">
        <v>45996.116000000002</v>
      </c>
      <c r="T1968" s="49">
        <v>27312.027999999998</v>
      </c>
      <c r="U1968" s="49">
        <v>44501.332000000002</v>
      </c>
      <c r="V1968" s="49">
        <v>63361.408000000003</v>
      </c>
    </row>
    <row r="1969" spans="1:22" x14ac:dyDescent="0.3">
      <c r="A1969">
        <v>1006590</v>
      </c>
      <c r="B1969" t="s">
        <v>10207</v>
      </c>
      <c r="C1969" t="s">
        <v>10208</v>
      </c>
      <c r="D1969" t="s">
        <v>10209</v>
      </c>
      <c r="E1969" t="s">
        <v>303</v>
      </c>
      <c r="F1969" t="s">
        <v>10210</v>
      </c>
      <c r="G1969" t="s">
        <v>10211</v>
      </c>
      <c r="H1969" t="s">
        <v>3255</v>
      </c>
      <c r="I1969" s="23">
        <v>32.429805000000002</v>
      </c>
      <c r="J1969" s="23">
        <v>-94.306386000000003</v>
      </c>
      <c r="K1969">
        <v>211112</v>
      </c>
      <c r="L1969" t="s">
        <v>28</v>
      </c>
      <c r="M1969" t="s">
        <v>102</v>
      </c>
      <c r="R1969" s="49">
        <v>2.617</v>
      </c>
      <c r="S1969" s="49">
        <v>28489.300999999999</v>
      </c>
      <c r="T1969" s="49">
        <v>28928.519</v>
      </c>
      <c r="U1969" s="49">
        <v>34607.599999999999</v>
      </c>
      <c r="V1969" s="49">
        <v>39497.64</v>
      </c>
    </row>
    <row r="1970" spans="1:22" x14ac:dyDescent="0.3">
      <c r="A1970">
        <v>1010845</v>
      </c>
      <c r="B1970" t="s">
        <v>10212</v>
      </c>
      <c r="C1970" t="s">
        <v>10213</v>
      </c>
      <c r="D1970" t="s">
        <v>10214</v>
      </c>
      <c r="E1970" t="s">
        <v>331</v>
      </c>
      <c r="F1970" t="s">
        <v>10215</v>
      </c>
      <c r="G1970" t="s">
        <v>10216</v>
      </c>
      <c r="H1970" t="s">
        <v>2988</v>
      </c>
      <c r="I1970" s="23">
        <v>41.195210000000003</v>
      </c>
      <c r="J1970" s="23">
        <v>-73.888130000000004</v>
      </c>
      <c r="K1970">
        <v>562212</v>
      </c>
      <c r="L1970" t="s">
        <v>355</v>
      </c>
      <c r="M1970" t="s">
        <v>307</v>
      </c>
      <c r="N1970" s="49">
        <v>29268.1</v>
      </c>
      <c r="O1970" s="49">
        <v>31588</v>
      </c>
      <c r="P1970" s="49">
        <v>32946.550000000003</v>
      </c>
      <c r="Q1970" s="49">
        <v>33707.5</v>
      </c>
      <c r="R1970" s="49">
        <v>35676.15</v>
      </c>
      <c r="S1970" s="49">
        <v>37499.800000000003</v>
      </c>
      <c r="T1970" s="49">
        <v>40929.050000000003</v>
      </c>
      <c r="U1970" s="49">
        <v>48989.447999999997</v>
      </c>
      <c r="V1970" s="49">
        <v>43249.197999999997</v>
      </c>
    </row>
    <row r="1971" spans="1:22" x14ac:dyDescent="0.3">
      <c r="A1971">
        <v>1003172</v>
      </c>
      <c r="B1971" t="s">
        <v>10217</v>
      </c>
      <c r="C1971" t="s">
        <v>10218</v>
      </c>
      <c r="D1971" t="s">
        <v>10219</v>
      </c>
      <c r="E1971" t="s">
        <v>303</v>
      </c>
      <c r="F1971" t="s">
        <v>10220</v>
      </c>
      <c r="H1971" t="s">
        <v>5496</v>
      </c>
      <c r="I1971" s="23">
        <v>32.477103</v>
      </c>
      <c r="J1971" s="23">
        <v>-97.441466000000005</v>
      </c>
      <c r="K1971">
        <v>486210</v>
      </c>
      <c r="L1971" t="s">
        <v>28</v>
      </c>
      <c r="M1971" t="s">
        <v>102</v>
      </c>
      <c r="R1971" s="49">
        <v>14944.544</v>
      </c>
      <c r="S1971" s="49">
        <v>41913.892</v>
      </c>
      <c r="T1971" s="49">
        <v>50314.26</v>
      </c>
      <c r="U1971" s="49">
        <v>57626.932000000001</v>
      </c>
      <c r="V1971" s="49">
        <v>69728.490000000005</v>
      </c>
    </row>
    <row r="1972" spans="1:22" x14ac:dyDescent="0.3">
      <c r="A1972">
        <v>1004863</v>
      </c>
      <c r="B1972" t="s">
        <v>10221</v>
      </c>
      <c r="C1972" t="s">
        <v>10222</v>
      </c>
      <c r="D1972" t="s">
        <v>10223</v>
      </c>
      <c r="E1972" t="s">
        <v>380</v>
      </c>
      <c r="F1972" t="s">
        <v>10224</v>
      </c>
      <c r="G1972" t="s">
        <v>10225</v>
      </c>
      <c r="H1972" t="s">
        <v>10226</v>
      </c>
      <c r="I1972" s="23">
        <v>46.430796999999998</v>
      </c>
      <c r="J1972" s="23">
        <v>-94.068195000000003</v>
      </c>
      <c r="K1972">
        <v>562212</v>
      </c>
      <c r="L1972" t="s">
        <v>355</v>
      </c>
      <c r="M1972" t="s">
        <v>307</v>
      </c>
      <c r="N1972" s="49">
        <v>85369.933999999994</v>
      </c>
      <c r="O1972" s="49">
        <v>38020.65</v>
      </c>
      <c r="P1972" s="49">
        <v>33172.050000000003</v>
      </c>
      <c r="Q1972" s="49">
        <v>30956.1</v>
      </c>
      <c r="R1972" s="49">
        <v>26233.95</v>
      </c>
      <c r="S1972" s="49">
        <v>24158.598000000002</v>
      </c>
      <c r="T1972" s="49">
        <v>17026.25</v>
      </c>
      <c r="U1972" s="49">
        <v>23466</v>
      </c>
      <c r="V1972" s="49">
        <v>16320.25</v>
      </c>
    </row>
    <row r="1973" spans="1:22" x14ac:dyDescent="0.3">
      <c r="A1973">
        <v>1011474</v>
      </c>
      <c r="B1973"/>
      <c r="C1973" t="s">
        <v>10227</v>
      </c>
      <c r="D1973" t="s">
        <v>10228</v>
      </c>
      <c r="E1973" t="s">
        <v>663</v>
      </c>
      <c r="F1973" t="s">
        <v>10229</v>
      </c>
      <c r="G1973" t="s">
        <v>10230</v>
      </c>
      <c r="I1973" s="23">
        <v>39.866781000000003</v>
      </c>
      <c r="J1973" s="23">
        <v>-81.359555999999998</v>
      </c>
      <c r="K1973">
        <v>211111</v>
      </c>
      <c r="L1973" t="s">
        <v>28</v>
      </c>
      <c r="M1973" t="s">
        <v>102</v>
      </c>
      <c r="R1973" s="49">
        <v>54314.400000000001</v>
      </c>
    </row>
    <row r="1974" spans="1:22" x14ac:dyDescent="0.3">
      <c r="A1974">
        <v>1001487</v>
      </c>
      <c r="B1974" t="s">
        <v>10231</v>
      </c>
      <c r="C1974" t="s">
        <v>10232</v>
      </c>
      <c r="D1974" t="s">
        <v>10233</v>
      </c>
      <c r="E1974" t="s">
        <v>468</v>
      </c>
      <c r="F1974" t="s">
        <v>10234</v>
      </c>
      <c r="G1974" t="s">
        <v>10235</v>
      </c>
      <c r="H1974" t="s">
        <v>10236</v>
      </c>
      <c r="I1974" s="23">
        <v>28.959399999999999</v>
      </c>
      <c r="J1974" s="23">
        <v>-82.700299999999999</v>
      </c>
      <c r="K1974">
        <v>221112</v>
      </c>
      <c r="L1974" t="s">
        <v>10237</v>
      </c>
      <c r="M1974" t="s">
        <v>4599</v>
      </c>
      <c r="N1974" s="49">
        <v>8323261.392</v>
      </c>
      <c r="O1974" s="49">
        <v>10122426.210000001</v>
      </c>
      <c r="P1974" s="49">
        <v>9727074.8200000003</v>
      </c>
      <c r="Q1974" s="49">
        <v>9513535.5700000003</v>
      </c>
      <c r="R1974" s="49">
        <v>10509087.966</v>
      </c>
      <c r="S1974" s="49">
        <v>12430440.546</v>
      </c>
      <c r="T1974" s="49">
        <v>11019252.619999999</v>
      </c>
      <c r="U1974" s="49">
        <v>10529182.189999999</v>
      </c>
      <c r="V1974" s="49">
        <v>11127493.752</v>
      </c>
    </row>
    <row r="1975" spans="1:22" x14ac:dyDescent="0.3">
      <c r="A1975">
        <v>1009759</v>
      </c>
      <c r="B1975" t="s">
        <v>10238</v>
      </c>
      <c r="C1975" t="s">
        <v>10239</v>
      </c>
      <c r="D1975" t="s">
        <v>10240</v>
      </c>
      <c r="E1975" t="s">
        <v>1248</v>
      </c>
      <c r="F1975" t="s">
        <v>10241</v>
      </c>
      <c r="H1975" t="s">
        <v>10242</v>
      </c>
      <c r="I1975" s="23">
        <v>37.2866</v>
      </c>
      <c r="J1975" s="23">
        <v>-81.635499999999993</v>
      </c>
      <c r="K1975">
        <v>212112</v>
      </c>
      <c r="L1975" t="s">
        <v>90</v>
      </c>
      <c r="M1975" t="s">
        <v>315</v>
      </c>
      <c r="R1975" s="49">
        <v>0</v>
      </c>
      <c r="S1975" s="49">
        <v>52925</v>
      </c>
      <c r="T1975" s="49">
        <v>66798.25</v>
      </c>
      <c r="U1975" s="49">
        <v>42789.25</v>
      </c>
      <c r="V1975" s="49">
        <v>152957.5</v>
      </c>
    </row>
    <row r="1976" spans="1:22" x14ac:dyDescent="0.3">
      <c r="A1976">
        <v>1000563</v>
      </c>
      <c r="B1976" t="s">
        <v>10243</v>
      </c>
      <c r="C1976" t="s">
        <v>10244</v>
      </c>
      <c r="D1976" t="s">
        <v>10245</v>
      </c>
      <c r="E1976" t="s">
        <v>2235</v>
      </c>
      <c r="F1976" t="s">
        <v>10246</v>
      </c>
      <c r="G1976" t="s">
        <v>10247</v>
      </c>
      <c r="H1976" t="s">
        <v>10248</v>
      </c>
      <c r="I1976" s="23">
        <v>48.2104</v>
      </c>
      <c r="J1976" s="23">
        <v>-104.39190000000001</v>
      </c>
      <c r="K1976">
        <v>221112</v>
      </c>
      <c r="L1976" t="s">
        <v>30</v>
      </c>
      <c r="M1976" t="s">
        <v>336</v>
      </c>
      <c r="N1976" s="49">
        <v>66168.304000000004</v>
      </c>
      <c r="O1976" s="49">
        <v>59544.38</v>
      </c>
      <c r="P1976" s="49">
        <v>26037.004000000001</v>
      </c>
      <c r="Q1976" s="49">
        <v>50821.012000000002</v>
      </c>
      <c r="R1976" s="49">
        <v>45875.88</v>
      </c>
      <c r="S1976" s="49">
        <v>27019.7</v>
      </c>
      <c r="T1976" s="49">
        <v>55518.343999999997</v>
      </c>
      <c r="U1976" s="49">
        <v>27950.096000000001</v>
      </c>
      <c r="V1976" s="49">
        <v>27788.348000000002</v>
      </c>
    </row>
    <row r="1977" spans="1:22" x14ac:dyDescent="0.3">
      <c r="A1977">
        <v>1007382</v>
      </c>
      <c r="B1977" t="s">
        <v>10249</v>
      </c>
      <c r="C1977" t="s">
        <v>10250</v>
      </c>
      <c r="D1977" t="s">
        <v>10251</v>
      </c>
      <c r="E1977" t="s">
        <v>386</v>
      </c>
      <c r="F1977" t="s">
        <v>10252</v>
      </c>
      <c r="G1977" t="s">
        <v>10253</v>
      </c>
      <c r="H1977" t="s">
        <v>10254</v>
      </c>
      <c r="I1977" s="23">
        <v>34.0244</v>
      </c>
      <c r="J1977" s="23">
        <v>-86.899600000000007</v>
      </c>
      <c r="K1977">
        <v>562212</v>
      </c>
      <c r="L1977" t="s">
        <v>51</v>
      </c>
      <c r="M1977" t="s">
        <v>307</v>
      </c>
      <c r="N1977" s="49">
        <v>60614.25</v>
      </c>
      <c r="O1977" s="49">
        <v>57941.75</v>
      </c>
      <c r="P1977" s="49">
        <v>56227.75</v>
      </c>
      <c r="Q1977" s="49">
        <v>54680</v>
      </c>
      <c r="R1977" s="49">
        <v>52792.5</v>
      </c>
      <c r="S1977" s="49">
        <v>51181.75</v>
      </c>
      <c r="T1977" s="49">
        <v>49256</v>
      </c>
      <c r="U1977" s="49">
        <v>47517.25</v>
      </c>
      <c r="V1977" s="49">
        <v>0</v>
      </c>
    </row>
    <row r="1978" spans="1:22" x14ac:dyDescent="0.3">
      <c r="A1978">
        <v>1007639</v>
      </c>
      <c r="B1978" t="s">
        <v>10255</v>
      </c>
      <c r="C1978" t="s">
        <v>5933</v>
      </c>
      <c r="D1978" t="s">
        <v>10256</v>
      </c>
      <c r="E1978" t="s">
        <v>676</v>
      </c>
      <c r="F1978" t="s">
        <v>10257</v>
      </c>
      <c r="G1978" t="s">
        <v>10258</v>
      </c>
      <c r="H1978" t="s">
        <v>10259</v>
      </c>
      <c r="I1978" s="23">
        <v>36.390300000000003</v>
      </c>
      <c r="J1978" s="23">
        <v>-87.653899999999993</v>
      </c>
      <c r="K1978">
        <v>221112</v>
      </c>
      <c r="L1978" t="s">
        <v>335</v>
      </c>
      <c r="M1978" t="s">
        <v>336</v>
      </c>
      <c r="N1978" s="49">
        <v>9208456.7259999998</v>
      </c>
      <c r="O1978" s="49">
        <v>10188123.302999999</v>
      </c>
      <c r="P1978" s="49">
        <v>9614729.716</v>
      </c>
      <c r="Q1978" s="49">
        <v>12575931.870999999</v>
      </c>
      <c r="R1978" s="49">
        <v>13140436.523</v>
      </c>
      <c r="S1978" s="49">
        <v>13795995.005999999</v>
      </c>
      <c r="T1978" s="49">
        <v>13638613.927999999</v>
      </c>
      <c r="U1978" s="49">
        <v>14134615.310000001</v>
      </c>
      <c r="V1978" s="49">
        <v>12292767.396</v>
      </c>
    </row>
    <row r="1979" spans="1:22" x14ac:dyDescent="0.3">
      <c r="A1979">
        <v>1009887</v>
      </c>
      <c r="B1979" t="s">
        <v>10260</v>
      </c>
      <c r="C1979" t="s">
        <v>10261</v>
      </c>
      <c r="D1979" t="s">
        <v>10262</v>
      </c>
      <c r="E1979" t="s">
        <v>447</v>
      </c>
      <c r="F1979" t="s">
        <v>7483</v>
      </c>
      <c r="G1979" t="s">
        <v>10263</v>
      </c>
      <c r="H1979" t="s">
        <v>450</v>
      </c>
      <c r="I1979" s="23">
        <v>39.795470000000002</v>
      </c>
      <c r="J1979" s="23">
        <v>-80.164420000000007</v>
      </c>
      <c r="K1979">
        <v>212112</v>
      </c>
      <c r="L1979" t="s">
        <v>2673</v>
      </c>
      <c r="M1979" t="s">
        <v>315</v>
      </c>
      <c r="N1979" s="49">
        <v>1850609.118</v>
      </c>
      <c r="O1979" s="49">
        <v>1206026.4720000001</v>
      </c>
      <c r="P1979" s="49">
        <v>1519202.8559999999</v>
      </c>
      <c r="Q1979" s="49">
        <v>1858114.618</v>
      </c>
      <c r="R1979" s="49">
        <v>1872392.1640000001</v>
      </c>
      <c r="S1979" s="49">
        <v>2046702.7679999999</v>
      </c>
      <c r="T1979" s="49">
        <v>2119400.014</v>
      </c>
      <c r="U1979" s="49">
        <v>2155465.5660000001</v>
      </c>
      <c r="V1979" s="49">
        <v>1858030.2420000001</v>
      </c>
    </row>
    <row r="1980" spans="1:22" x14ac:dyDescent="0.3">
      <c r="A1980">
        <v>1006939</v>
      </c>
      <c r="B1980" t="s">
        <v>10264</v>
      </c>
      <c r="C1980" t="s">
        <v>10265</v>
      </c>
      <c r="D1980" t="s">
        <v>8033</v>
      </c>
      <c r="E1980" t="s">
        <v>1663</v>
      </c>
      <c r="F1980" t="s">
        <v>8034</v>
      </c>
      <c r="G1980" t="s">
        <v>10266</v>
      </c>
      <c r="H1980" t="s">
        <v>5933</v>
      </c>
      <c r="I1980" s="23">
        <v>39.375700000000002</v>
      </c>
      <c r="J1980" s="23">
        <v>-74.965400000000002</v>
      </c>
      <c r="K1980">
        <v>221112</v>
      </c>
      <c r="L1980" t="s">
        <v>335</v>
      </c>
      <c r="M1980" t="s">
        <v>336</v>
      </c>
      <c r="N1980" s="49">
        <v>45840.27</v>
      </c>
      <c r="O1980" s="49">
        <v>102050.17200000001</v>
      </c>
      <c r="P1980" s="49">
        <v>85793.157999999996</v>
      </c>
      <c r="Q1980" s="49">
        <v>60247.953999999998</v>
      </c>
      <c r="R1980" s="49">
        <v>55303.08</v>
      </c>
      <c r="S1980" s="49">
        <v>62698.875999999997</v>
      </c>
      <c r="T1980" s="49">
        <v>43630.521999999997</v>
      </c>
      <c r="U1980" s="49">
        <v>30622.558000000001</v>
      </c>
      <c r="V1980" s="49">
        <v>35189.974000000002</v>
      </c>
    </row>
    <row r="1981" spans="1:22" x14ac:dyDescent="0.3">
      <c r="A1981">
        <v>1010249</v>
      </c>
      <c r="B1981" t="s">
        <v>10267</v>
      </c>
      <c r="C1981" t="s">
        <v>10268</v>
      </c>
      <c r="D1981" t="s">
        <v>10269</v>
      </c>
      <c r="E1981" t="s">
        <v>793</v>
      </c>
      <c r="F1981" t="s">
        <v>10270</v>
      </c>
      <c r="G1981" t="s">
        <v>10271</v>
      </c>
      <c r="H1981" t="s">
        <v>2845</v>
      </c>
      <c r="I1981" s="23">
        <v>37.018099999999997</v>
      </c>
      <c r="J1981" s="23">
        <v>-82.760300000000001</v>
      </c>
      <c r="K1981">
        <v>212112</v>
      </c>
      <c r="L1981" t="s">
        <v>90</v>
      </c>
      <c r="M1981" t="s">
        <v>315</v>
      </c>
      <c r="R1981" s="49">
        <v>46391.75</v>
      </c>
      <c r="S1981" s="49">
        <v>51025</v>
      </c>
      <c r="T1981" s="49">
        <v>71492.5</v>
      </c>
      <c r="U1981" s="49">
        <v>57606</v>
      </c>
      <c r="V1981" s="49">
        <v>31516.5</v>
      </c>
    </row>
    <row r="1982" spans="1:22" x14ac:dyDescent="0.3">
      <c r="A1982">
        <v>1007736</v>
      </c>
      <c r="B1982" t="s">
        <v>10272</v>
      </c>
      <c r="C1982" t="s">
        <v>10273</v>
      </c>
      <c r="D1982" t="s">
        <v>10274</v>
      </c>
      <c r="E1982" t="s">
        <v>323</v>
      </c>
      <c r="F1982" t="s">
        <v>10275</v>
      </c>
      <c r="G1982" t="s">
        <v>10276</v>
      </c>
      <c r="H1982" t="s">
        <v>10277</v>
      </c>
      <c r="I1982" s="23">
        <v>40.762349999999998</v>
      </c>
      <c r="J1982" s="23">
        <v>-124.08941</v>
      </c>
      <c r="K1982">
        <v>562212</v>
      </c>
      <c r="L1982" t="s">
        <v>51</v>
      </c>
      <c r="M1982" t="s">
        <v>307</v>
      </c>
      <c r="N1982" s="49">
        <v>10618.5</v>
      </c>
      <c r="O1982" s="49">
        <v>9519</v>
      </c>
      <c r="P1982" s="49">
        <v>8878.5</v>
      </c>
      <c r="Q1982" s="49">
        <v>9608</v>
      </c>
      <c r="R1982" s="49">
        <v>27079</v>
      </c>
      <c r="S1982" s="49">
        <v>25988.5</v>
      </c>
      <c r="T1982" s="49">
        <v>23922.25</v>
      </c>
      <c r="U1982" s="49">
        <v>0</v>
      </c>
      <c r="V1982" s="49">
        <v>0</v>
      </c>
    </row>
    <row r="1983" spans="1:22" x14ac:dyDescent="0.3">
      <c r="A1983">
        <v>1000755</v>
      </c>
      <c r="B1983" t="s">
        <v>10278</v>
      </c>
      <c r="C1983" t="s">
        <v>10279</v>
      </c>
      <c r="D1983" t="s">
        <v>10280</v>
      </c>
      <c r="E1983" t="s">
        <v>339</v>
      </c>
      <c r="F1983" t="s">
        <v>365</v>
      </c>
      <c r="G1983" t="s">
        <v>10281</v>
      </c>
      <c r="H1983" t="s">
        <v>10282</v>
      </c>
      <c r="I1983" s="23">
        <v>32.713099999999997</v>
      </c>
      <c r="J1983" s="23">
        <v>-103.3533</v>
      </c>
      <c r="K1983">
        <v>221112</v>
      </c>
      <c r="L1983" t="s">
        <v>335</v>
      </c>
      <c r="M1983" t="s">
        <v>336</v>
      </c>
      <c r="N1983" s="49">
        <v>1006101.772</v>
      </c>
      <c r="O1983" s="49">
        <v>808853.1</v>
      </c>
      <c r="P1983" s="49">
        <v>537761.05599999998</v>
      </c>
      <c r="Q1983" s="49">
        <v>787103.18400000001</v>
      </c>
      <c r="R1983" s="49">
        <v>545758.02800000005</v>
      </c>
      <c r="S1983" s="49">
        <v>605602.65599999996</v>
      </c>
      <c r="T1983" s="49">
        <v>592259.20400000003</v>
      </c>
      <c r="U1983" s="49">
        <v>603629.46</v>
      </c>
      <c r="V1983" s="49">
        <v>681510.82400000002</v>
      </c>
    </row>
    <row r="1984" spans="1:22" x14ac:dyDescent="0.3">
      <c r="A1984">
        <v>1006151</v>
      </c>
      <c r="B1984" t="s">
        <v>10283</v>
      </c>
      <c r="C1984" t="s">
        <v>10284</v>
      </c>
      <c r="D1984" t="s">
        <v>10285</v>
      </c>
      <c r="E1984" t="s">
        <v>542</v>
      </c>
      <c r="F1984" t="s">
        <v>10286</v>
      </c>
      <c r="G1984" t="s">
        <v>10287</v>
      </c>
      <c r="H1984" t="s">
        <v>10288</v>
      </c>
      <c r="I1984" s="23">
        <v>37.683100000000003</v>
      </c>
      <c r="J1984" s="23">
        <v>-98.464799999999997</v>
      </c>
      <c r="K1984">
        <v>486210</v>
      </c>
      <c r="L1984" t="s">
        <v>1714</v>
      </c>
      <c r="M1984" t="s">
        <v>102</v>
      </c>
      <c r="N1984" s="49">
        <v>34544.807999999997</v>
      </c>
      <c r="O1984" s="49">
        <v>33972.353999999999</v>
      </c>
      <c r="P1984" s="49">
        <v>31092.76</v>
      </c>
      <c r="Q1984" s="49">
        <v>33088.406000000003</v>
      </c>
      <c r="R1984" s="49">
        <v>28684.308000000001</v>
      </c>
      <c r="S1984" s="49">
        <v>30015.797999999999</v>
      </c>
      <c r="T1984" s="49">
        <v>28652.598000000002</v>
      </c>
      <c r="U1984" s="49">
        <v>26850.766</v>
      </c>
      <c r="V1984" s="49">
        <v>28702.002</v>
      </c>
    </row>
    <row r="1985" spans="1:22" x14ac:dyDescent="0.3">
      <c r="A1985">
        <v>1000436</v>
      </c>
      <c r="B1985" t="s">
        <v>10289</v>
      </c>
      <c r="C1985" t="s">
        <v>10290</v>
      </c>
      <c r="D1985" t="s">
        <v>10291</v>
      </c>
      <c r="E1985" t="s">
        <v>2294</v>
      </c>
      <c r="F1985" t="s">
        <v>10292</v>
      </c>
      <c r="G1985" t="s">
        <v>10293</v>
      </c>
      <c r="H1985" t="s">
        <v>10294</v>
      </c>
      <c r="I1985" s="23">
        <v>39.822299999999998</v>
      </c>
      <c r="J1985" s="23">
        <v>-111.89400000000001</v>
      </c>
      <c r="K1985">
        <v>221112</v>
      </c>
      <c r="L1985" t="s">
        <v>335</v>
      </c>
      <c r="M1985" t="s">
        <v>336</v>
      </c>
      <c r="N1985" s="49">
        <v>1169534.6640000001</v>
      </c>
      <c r="O1985" s="49">
        <v>978355.424</v>
      </c>
      <c r="P1985" s="49">
        <v>505306.47600000002</v>
      </c>
      <c r="Q1985" s="49">
        <v>610161.73600000003</v>
      </c>
      <c r="R1985" s="49">
        <v>920117.29200000002</v>
      </c>
      <c r="S1985" s="49">
        <v>1012725.548</v>
      </c>
      <c r="T1985" s="49">
        <v>970001.10400000005</v>
      </c>
      <c r="U1985" s="49">
        <v>868508.63600000006</v>
      </c>
      <c r="V1985" s="49">
        <v>887231.66799999995</v>
      </c>
    </row>
    <row r="1986" spans="1:22" x14ac:dyDescent="0.3">
      <c r="A1986">
        <v>1001472</v>
      </c>
      <c r="B1986" t="s">
        <v>10295</v>
      </c>
      <c r="C1986" t="s">
        <v>10296</v>
      </c>
      <c r="D1986" t="s">
        <v>10297</v>
      </c>
      <c r="E1986" t="s">
        <v>468</v>
      </c>
      <c r="F1986" t="s">
        <v>10298</v>
      </c>
      <c r="G1986" t="s">
        <v>10299</v>
      </c>
      <c r="H1986" t="s">
        <v>841</v>
      </c>
      <c r="I1986" s="23">
        <v>28.483599999999999</v>
      </c>
      <c r="J1986" s="23">
        <v>-81.168599999999998</v>
      </c>
      <c r="K1986">
        <v>221112</v>
      </c>
      <c r="L1986" t="s">
        <v>30</v>
      </c>
      <c r="M1986" t="s">
        <v>336</v>
      </c>
      <c r="N1986" s="49">
        <v>4752739.8720000004</v>
      </c>
      <c r="O1986" s="49">
        <v>4933635.47</v>
      </c>
      <c r="P1986" s="49">
        <v>5188291.5420000004</v>
      </c>
      <c r="Q1986" s="49">
        <v>4569381.57</v>
      </c>
      <c r="R1986" s="49">
        <v>4517860.966</v>
      </c>
      <c r="S1986" s="49">
        <v>5133267.5460000001</v>
      </c>
      <c r="T1986" s="49">
        <v>4192690.912</v>
      </c>
      <c r="U1986" s="49">
        <v>3470394.8620000002</v>
      </c>
      <c r="V1986" s="49">
        <v>4842222.8420000002</v>
      </c>
    </row>
    <row r="1987" spans="1:22" x14ac:dyDescent="0.3">
      <c r="A1987">
        <v>1003214</v>
      </c>
      <c r="B1987"/>
      <c r="C1987" t="s">
        <v>10300</v>
      </c>
      <c r="D1987" t="s">
        <v>3183</v>
      </c>
      <c r="E1987" t="s">
        <v>1418</v>
      </c>
      <c r="F1987" t="s">
        <v>10301</v>
      </c>
      <c r="G1987" t="s">
        <v>10302</v>
      </c>
      <c r="I1987" s="23">
        <v>35.638731999999997</v>
      </c>
      <c r="J1987" s="23">
        <v>-99.023560000000003</v>
      </c>
      <c r="K1987">
        <v>486210</v>
      </c>
      <c r="L1987" t="s">
        <v>1275</v>
      </c>
      <c r="M1987" t="s">
        <v>102</v>
      </c>
      <c r="N1987" s="49">
        <v>12648.356</v>
      </c>
      <c r="O1987" s="49">
        <v>29462.434000000001</v>
      </c>
    </row>
    <row r="1988" spans="1:22" x14ac:dyDescent="0.3">
      <c r="A1988">
        <v>1001482</v>
      </c>
      <c r="B1988" t="s">
        <v>10303</v>
      </c>
      <c r="C1988" t="s">
        <v>10304</v>
      </c>
      <c r="D1988" t="s">
        <v>467</v>
      </c>
      <c r="E1988" t="s">
        <v>468</v>
      </c>
      <c r="F1988" t="s">
        <v>10305</v>
      </c>
      <c r="G1988" t="s">
        <v>10306</v>
      </c>
      <c r="H1988" t="s">
        <v>10307</v>
      </c>
      <c r="I1988" s="23">
        <v>25.632100000000001</v>
      </c>
      <c r="J1988" s="23">
        <v>-80.298900000000003</v>
      </c>
      <c r="K1988">
        <v>221112</v>
      </c>
      <c r="L1988" t="s">
        <v>30</v>
      </c>
      <c r="M1988" t="s">
        <v>336</v>
      </c>
      <c r="U1988" s="49">
        <v>0</v>
      </c>
      <c r="V1988" s="49">
        <v>0</v>
      </c>
    </row>
    <row r="1989" spans="1:22" x14ac:dyDescent="0.3">
      <c r="A1989">
        <v>1000067</v>
      </c>
      <c r="B1989" t="s">
        <v>10308</v>
      </c>
      <c r="C1989" t="s">
        <v>10309</v>
      </c>
      <c r="D1989" t="s">
        <v>10310</v>
      </c>
      <c r="E1989" t="s">
        <v>323</v>
      </c>
      <c r="F1989" t="s">
        <v>10311</v>
      </c>
      <c r="G1989" t="s">
        <v>10312</v>
      </c>
      <c r="H1989" t="s">
        <v>3174</v>
      </c>
      <c r="I1989" s="23">
        <v>32.7971</v>
      </c>
      <c r="J1989" s="23">
        <v>-116.97199999999999</v>
      </c>
      <c r="K1989">
        <v>221112</v>
      </c>
      <c r="L1989" t="s">
        <v>30</v>
      </c>
      <c r="M1989" t="s">
        <v>336</v>
      </c>
      <c r="Q1989" s="49">
        <v>4981.9319999999998</v>
      </c>
      <c r="R1989" s="49">
        <v>6156.7759999999998</v>
      </c>
      <c r="S1989" s="49">
        <v>13845.248</v>
      </c>
      <c r="T1989" s="49">
        <v>23815.759999999998</v>
      </c>
      <c r="U1989" s="49">
        <v>27563.696</v>
      </c>
      <c r="V1989" s="49">
        <v>11857.456</v>
      </c>
    </row>
    <row r="1990" spans="1:22" x14ac:dyDescent="0.3">
      <c r="A1990">
        <v>1007955</v>
      </c>
      <c r="B1990" t="s">
        <v>10313</v>
      </c>
      <c r="C1990" t="s">
        <v>10314</v>
      </c>
      <c r="D1990" t="s">
        <v>322</v>
      </c>
      <c r="E1990" t="s">
        <v>323</v>
      </c>
      <c r="F1990" t="s">
        <v>324</v>
      </c>
      <c r="G1990" t="s">
        <v>10315</v>
      </c>
      <c r="H1990" t="s">
        <v>2179</v>
      </c>
      <c r="I1990" s="23">
        <v>35.308700000000002</v>
      </c>
      <c r="J1990" s="23">
        <v>-119.63235</v>
      </c>
      <c r="K1990">
        <v>211111</v>
      </c>
      <c r="L1990" t="s">
        <v>326</v>
      </c>
      <c r="M1990" t="s">
        <v>327</v>
      </c>
      <c r="R1990" s="49">
        <v>870823.22199999995</v>
      </c>
      <c r="S1990" s="49">
        <v>863446.60199999996</v>
      </c>
      <c r="T1990" s="49">
        <v>809084.054</v>
      </c>
      <c r="U1990" s="49">
        <v>765753.66599999997</v>
      </c>
      <c r="V1990" s="49">
        <v>782483.70200000005</v>
      </c>
    </row>
    <row r="1991" spans="1:22" x14ac:dyDescent="0.3">
      <c r="A1991">
        <v>1002984</v>
      </c>
      <c r="B1991" t="s">
        <v>10316</v>
      </c>
      <c r="C1991" t="s">
        <v>10317</v>
      </c>
      <c r="D1991" t="s">
        <v>322</v>
      </c>
      <c r="E1991" t="s">
        <v>323</v>
      </c>
      <c r="F1991" t="s">
        <v>324</v>
      </c>
      <c r="H1991" t="s">
        <v>2876</v>
      </c>
      <c r="I1991" s="23">
        <v>35.348050000000001</v>
      </c>
      <c r="J1991" s="23">
        <v>-119.64839000000001</v>
      </c>
      <c r="K1991">
        <v>211111</v>
      </c>
      <c r="L1991" t="s">
        <v>28</v>
      </c>
      <c r="M1991" t="s">
        <v>102</v>
      </c>
      <c r="R1991" s="49">
        <v>331054.50799999997</v>
      </c>
      <c r="S1991" s="49">
        <v>346245.47200000001</v>
      </c>
      <c r="T1991" s="49">
        <v>338067.45199999999</v>
      </c>
      <c r="U1991" s="49">
        <v>324146.74400000001</v>
      </c>
      <c r="V1991" s="49">
        <v>362978.22399999999</v>
      </c>
    </row>
    <row r="1992" spans="1:22" x14ac:dyDescent="0.3">
      <c r="A1992">
        <v>1010141</v>
      </c>
      <c r="B1992" t="s">
        <v>10318</v>
      </c>
      <c r="C1992" t="s">
        <v>10319</v>
      </c>
      <c r="D1992" t="s">
        <v>2339</v>
      </c>
      <c r="E1992" t="s">
        <v>303</v>
      </c>
      <c r="F1992" t="s">
        <v>10320</v>
      </c>
      <c r="G1992" t="s">
        <v>10321</v>
      </c>
      <c r="H1992" t="s">
        <v>2347</v>
      </c>
      <c r="I1992" s="23">
        <v>30.217500000000001</v>
      </c>
      <c r="J1992" s="23">
        <v>-97.723056</v>
      </c>
      <c r="K1992">
        <v>334413</v>
      </c>
      <c r="L1992" t="s">
        <v>1560</v>
      </c>
      <c r="M1992" t="s">
        <v>315</v>
      </c>
      <c r="N1992" s="49">
        <v>83878.417694000003</v>
      </c>
      <c r="O1992" s="49">
        <v>83523.471697000001</v>
      </c>
      <c r="P1992" s="49">
        <v>85089.440151000003</v>
      </c>
      <c r="Q1992" s="49">
        <v>72346.263223000002</v>
      </c>
      <c r="R1992" s="49">
        <v>59918.113226000001</v>
      </c>
      <c r="S1992" s="49">
        <v>86820.708727000005</v>
      </c>
      <c r="T1992" s="49">
        <v>75496.737999999998</v>
      </c>
      <c r="U1992" s="49">
        <v>99956.12</v>
      </c>
      <c r="V1992" s="49">
        <v>99206.269400000005</v>
      </c>
    </row>
    <row r="1993" spans="1:22" x14ac:dyDescent="0.3">
      <c r="A1993">
        <v>1011456</v>
      </c>
      <c r="B1993" t="s">
        <v>10322</v>
      </c>
      <c r="C1993" t="s">
        <v>10323</v>
      </c>
      <c r="D1993" t="s">
        <v>10324</v>
      </c>
      <c r="E1993" t="s">
        <v>954</v>
      </c>
      <c r="F1993" t="s">
        <v>10325</v>
      </c>
      <c r="G1993" t="s">
        <v>10326</v>
      </c>
      <c r="H1993" t="s">
        <v>5329</v>
      </c>
      <c r="I1993" s="23">
        <v>34.739539999999998</v>
      </c>
      <c r="J1993" s="23">
        <v>-82.39152</v>
      </c>
      <c r="K1993">
        <v>335991</v>
      </c>
      <c r="L1993" t="s">
        <v>28</v>
      </c>
      <c r="M1993" t="s">
        <v>315</v>
      </c>
      <c r="N1993" s="49">
        <v>35623.519999999997</v>
      </c>
      <c r="O1993" s="49">
        <v>35478.868000000002</v>
      </c>
      <c r="P1993" s="49">
        <v>31589.684000000001</v>
      </c>
      <c r="Q1993" s="49">
        <v>32120.78</v>
      </c>
      <c r="R1993" s="49">
        <v>30971.083999999999</v>
      </c>
      <c r="S1993" s="49">
        <v>29082.74</v>
      </c>
    </row>
    <row r="1994" spans="1:22" x14ac:dyDescent="0.3">
      <c r="A1994">
        <v>1001066</v>
      </c>
      <c r="B1994" t="s">
        <v>10327</v>
      </c>
      <c r="C1994" t="s">
        <v>10328</v>
      </c>
      <c r="D1994" t="s">
        <v>10329</v>
      </c>
      <c r="E1994" t="s">
        <v>311</v>
      </c>
      <c r="F1994" t="s">
        <v>10330</v>
      </c>
      <c r="G1994" t="s">
        <v>10331</v>
      </c>
      <c r="H1994" t="s">
        <v>10332</v>
      </c>
      <c r="I1994" s="23">
        <v>37.4497</v>
      </c>
      <c r="J1994" s="23">
        <v>-87.080299999999994</v>
      </c>
      <c r="K1994">
        <v>221112</v>
      </c>
      <c r="L1994" t="s">
        <v>335</v>
      </c>
      <c r="M1994" t="s">
        <v>336</v>
      </c>
      <c r="N1994" s="49">
        <v>2937095.9879999999</v>
      </c>
      <c r="O1994" s="49">
        <v>2480912.2280000001</v>
      </c>
      <c r="P1994" s="49">
        <v>2975204.3220000002</v>
      </c>
      <c r="Q1994" s="49">
        <v>3400437.8480000002</v>
      </c>
      <c r="R1994" s="49">
        <v>3747750.1379999998</v>
      </c>
      <c r="S1994" s="49">
        <v>3102408.9920000001</v>
      </c>
      <c r="T1994" s="49">
        <v>3070332.4619999998</v>
      </c>
      <c r="U1994" s="49">
        <v>3064087.6839999999</v>
      </c>
      <c r="V1994" s="49">
        <v>3471645.0279999999</v>
      </c>
    </row>
    <row r="1995" spans="1:22" x14ac:dyDescent="0.3">
      <c r="A1995">
        <v>1006862</v>
      </c>
      <c r="B1995" t="s">
        <v>10333</v>
      </c>
      <c r="C1995" t="s">
        <v>10334</v>
      </c>
      <c r="D1995" t="s">
        <v>10335</v>
      </c>
      <c r="E1995" t="s">
        <v>583</v>
      </c>
      <c r="F1995" t="s">
        <v>10336</v>
      </c>
      <c r="G1995" t="s">
        <v>10337</v>
      </c>
      <c r="H1995" t="s">
        <v>9050</v>
      </c>
      <c r="I1995" s="23">
        <v>31.321000000000002</v>
      </c>
      <c r="J1995" s="23">
        <v>-92.462599999999995</v>
      </c>
      <c r="K1995">
        <v>221112</v>
      </c>
      <c r="L1995" t="s">
        <v>28</v>
      </c>
      <c r="M1995" t="s">
        <v>336</v>
      </c>
      <c r="N1995" s="49">
        <v>28904.191999999999</v>
      </c>
      <c r="O1995" s="49">
        <v>87169.872000000003</v>
      </c>
      <c r="P1995" s="49">
        <v>71782.880000000005</v>
      </c>
      <c r="Q1995" s="49">
        <v>29810.788</v>
      </c>
      <c r="R1995" s="49">
        <v>180.9</v>
      </c>
      <c r="S1995" s="49">
        <v>200.4</v>
      </c>
      <c r="T1995" s="49">
        <v>1584.3440000000001</v>
      </c>
      <c r="U1995" s="49">
        <v>3338.4879999999998</v>
      </c>
      <c r="V1995" s="49">
        <v>15424.492</v>
      </c>
    </row>
    <row r="1996" spans="1:22" x14ac:dyDescent="0.3">
      <c r="A1996">
        <v>1009077</v>
      </c>
      <c r="B1996" t="s">
        <v>10338</v>
      </c>
      <c r="C1996" t="s">
        <v>10339</v>
      </c>
      <c r="D1996" t="s">
        <v>467</v>
      </c>
      <c r="E1996" t="s">
        <v>468</v>
      </c>
      <c r="F1996" t="s">
        <v>469</v>
      </c>
      <c r="G1996" t="s">
        <v>10340</v>
      </c>
      <c r="H1996" t="s">
        <v>471</v>
      </c>
      <c r="I1996" s="23">
        <v>25.835882999999999</v>
      </c>
      <c r="J1996" s="23">
        <v>-80.356200999999999</v>
      </c>
      <c r="K1996">
        <v>562213</v>
      </c>
      <c r="L1996" t="s">
        <v>28</v>
      </c>
      <c r="M1996" t="s">
        <v>307</v>
      </c>
      <c r="N1996" s="49">
        <v>255866.60200000001</v>
      </c>
      <c r="O1996" s="49">
        <v>282436.64399999997</v>
      </c>
      <c r="P1996" s="49">
        <v>278426.53999999998</v>
      </c>
      <c r="Q1996" s="49">
        <v>324090.13799999998</v>
      </c>
      <c r="R1996" s="49">
        <v>308995.196</v>
      </c>
      <c r="S1996" s="49">
        <v>254044.88</v>
      </c>
      <c r="T1996" s="49">
        <v>253488.3</v>
      </c>
      <c r="U1996" s="49">
        <v>261675.34400000001</v>
      </c>
      <c r="V1996" s="49">
        <v>277830.12800000003</v>
      </c>
    </row>
    <row r="1997" spans="1:22" x14ac:dyDescent="0.3">
      <c r="A1997">
        <v>1007754</v>
      </c>
      <c r="B1997" t="s">
        <v>10341</v>
      </c>
      <c r="C1997" t="s">
        <v>10342</v>
      </c>
      <c r="D1997" t="s">
        <v>10343</v>
      </c>
      <c r="E1997" t="s">
        <v>454</v>
      </c>
      <c r="F1997" t="s">
        <v>10344</v>
      </c>
      <c r="G1997" t="s">
        <v>10345</v>
      </c>
      <c r="H1997" t="s">
        <v>598</v>
      </c>
      <c r="I1997" s="23">
        <v>46.335799999999999</v>
      </c>
      <c r="J1997" s="23">
        <v>-84.444000000000003</v>
      </c>
      <c r="K1997">
        <v>562212</v>
      </c>
      <c r="L1997" t="s">
        <v>355</v>
      </c>
      <c r="M1997" t="s">
        <v>307</v>
      </c>
      <c r="N1997" s="49">
        <v>36439.599999999999</v>
      </c>
      <c r="O1997" s="49">
        <v>35820.6</v>
      </c>
      <c r="P1997" s="49">
        <v>35339.599999999999</v>
      </c>
      <c r="Q1997" s="49">
        <v>34850.6</v>
      </c>
      <c r="R1997" s="49">
        <v>41295.35</v>
      </c>
      <c r="S1997" s="49">
        <v>41768.839999999997</v>
      </c>
      <c r="T1997" s="49">
        <v>41700.44</v>
      </c>
      <c r="U1997" s="49">
        <v>41007.831995</v>
      </c>
      <c r="V1997" s="49">
        <v>50462.812575000004</v>
      </c>
    </row>
    <row r="1998" spans="1:22" x14ac:dyDescent="0.3">
      <c r="A1998">
        <v>1005062</v>
      </c>
      <c r="B1998" t="s">
        <v>10346</v>
      </c>
      <c r="C1998" t="s">
        <v>10347</v>
      </c>
      <c r="D1998" t="s">
        <v>399</v>
      </c>
      <c r="E1998" t="s">
        <v>386</v>
      </c>
      <c r="F1998" t="s">
        <v>2885</v>
      </c>
      <c r="G1998" t="s">
        <v>10348</v>
      </c>
      <c r="H1998" t="s">
        <v>402</v>
      </c>
      <c r="I1998" s="23">
        <v>34.63147</v>
      </c>
      <c r="J1998" s="23">
        <v>-87.038430000000005</v>
      </c>
      <c r="K1998">
        <v>325211</v>
      </c>
      <c r="L1998" t="s">
        <v>6824</v>
      </c>
      <c r="M1998" t="s">
        <v>404</v>
      </c>
      <c r="N1998" s="49">
        <v>718447.70120000001</v>
      </c>
      <c r="O1998" s="49">
        <v>508384.81809999997</v>
      </c>
      <c r="P1998" s="49">
        <v>462687.70270000002</v>
      </c>
      <c r="Q1998" s="49">
        <v>342636.196</v>
      </c>
      <c r="R1998" s="49">
        <v>303321.38</v>
      </c>
      <c r="S1998" s="49">
        <v>354097.56</v>
      </c>
      <c r="T1998" s="49">
        <v>313333.53999999998</v>
      </c>
      <c r="U1998" s="49">
        <v>302374.49599999998</v>
      </c>
      <c r="V1998" s="49">
        <v>346778.19199999998</v>
      </c>
    </row>
    <row r="1999" spans="1:22" x14ac:dyDescent="0.3">
      <c r="A1999">
        <v>1002033</v>
      </c>
      <c r="B1999" t="s">
        <v>10349</v>
      </c>
      <c r="C1999" t="s">
        <v>10350</v>
      </c>
      <c r="D1999" t="s">
        <v>4049</v>
      </c>
      <c r="E1999" t="s">
        <v>954</v>
      </c>
      <c r="F1999" t="s">
        <v>4050</v>
      </c>
      <c r="G1999" t="s">
        <v>10351</v>
      </c>
      <c r="H1999" t="s">
        <v>2101</v>
      </c>
      <c r="I1999" s="23">
        <v>33.056713999999999</v>
      </c>
      <c r="J1999" s="23">
        <v>-79.941351999999995</v>
      </c>
      <c r="K1999">
        <v>325211</v>
      </c>
      <c r="L1999" t="s">
        <v>28</v>
      </c>
      <c r="M1999" t="s">
        <v>315</v>
      </c>
      <c r="N1999" s="49">
        <v>106455.834</v>
      </c>
      <c r="O1999" s="49">
        <v>110734.648</v>
      </c>
      <c r="P1999" s="49">
        <v>112086.38400000001</v>
      </c>
      <c r="Q1999" s="49">
        <v>114955.648</v>
      </c>
      <c r="R1999" s="49">
        <v>114578.912</v>
      </c>
      <c r="S1999" s="49">
        <v>135781.682</v>
      </c>
      <c r="T1999" s="49">
        <v>129833.85799999999</v>
      </c>
      <c r="U1999" s="49">
        <v>134546.79</v>
      </c>
      <c r="V1999" s="49">
        <v>133180.21</v>
      </c>
    </row>
    <row r="2000" spans="1:22" x14ac:dyDescent="0.3">
      <c r="A2000">
        <v>1004178</v>
      </c>
      <c r="B2000" t="s">
        <v>10352</v>
      </c>
      <c r="C2000" t="s">
        <v>10350</v>
      </c>
      <c r="D2000" t="s">
        <v>5930</v>
      </c>
      <c r="E2000" t="s">
        <v>441</v>
      </c>
      <c r="F2000" t="s">
        <v>5931</v>
      </c>
      <c r="G2000" t="s">
        <v>10353</v>
      </c>
      <c r="H2000" t="s">
        <v>3322</v>
      </c>
      <c r="I2000" s="23">
        <v>34.983049999999999</v>
      </c>
      <c r="J2000" s="23">
        <v>-78.787220000000005</v>
      </c>
      <c r="K2000">
        <v>325211</v>
      </c>
      <c r="L2000" t="s">
        <v>28</v>
      </c>
      <c r="M2000" t="s">
        <v>315</v>
      </c>
      <c r="N2000" s="49">
        <v>41059.396000000001</v>
      </c>
      <c r="O2000" s="49">
        <v>43533.336000000003</v>
      </c>
      <c r="P2000" s="49">
        <v>43871.836000000003</v>
      </c>
      <c r="Q2000" s="49">
        <v>41333.923999999999</v>
      </c>
      <c r="R2000" s="49">
        <v>43214.288</v>
      </c>
      <c r="S2000" s="49">
        <v>40782.847999999998</v>
      </c>
      <c r="T2000" s="49">
        <v>42807.887999999999</v>
      </c>
      <c r="U2000" s="49">
        <v>44557.425999999999</v>
      </c>
      <c r="V2000" s="49">
        <v>47440.095999999998</v>
      </c>
    </row>
    <row r="2001" spans="1:22" x14ac:dyDescent="0.3">
      <c r="A2001">
        <v>1002099</v>
      </c>
      <c r="B2001" t="s">
        <v>10354</v>
      </c>
      <c r="C2001" t="s">
        <v>10350</v>
      </c>
      <c r="D2001" t="s">
        <v>4077</v>
      </c>
      <c r="E2001" t="s">
        <v>441</v>
      </c>
      <c r="F2001" t="s">
        <v>10355</v>
      </c>
      <c r="G2001" t="s">
        <v>10356</v>
      </c>
      <c r="H2001" t="s">
        <v>10357</v>
      </c>
      <c r="I2001" s="23">
        <v>34.322316000000001</v>
      </c>
      <c r="J2001" s="23">
        <v>-78.039565999999994</v>
      </c>
      <c r="K2001">
        <v>325222</v>
      </c>
      <c r="L2001" t="s">
        <v>28</v>
      </c>
      <c r="M2001" t="s">
        <v>315</v>
      </c>
      <c r="S2001" s="49">
        <v>0</v>
      </c>
      <c r="T2001" s="49">
        <v>177923.37</v>
      </c>
      <c r="U2001" s="49">
        <v>215573.58199999999</v>
      </c>
      <c r="V2001" s="49">
        <v>296688.51400000002</v>
      </c>
    </row>
    <row r="2002" spans="1:22" x14ac:dyDescent="0.3">
      <c r="A2002">
        <v>1009221</v>
      </c>
      <c r="B2002" t="s">
        <v>10358</v>
      </c>
      <c r="C2002" t="s">
        <v>10359</v>
      </c>
      <c r="D2002" t="s">
        <v>9619</v>
      </c>
      <c r="E2002" t="s">
        <v>954</v>
      </c>
      <c r="F2002" t="s">
        <v>9620</v>
      </c>
      <c r="G2002" t="s">
        <v>10360</v>
      </c>
      <c r="H2002" t="s">
        <v>1227</v>
      </c>
      <c r="I2002" s="23">
        <v>33.866387000000003</v>
      </c>
      <c r="J2002" s="23">
        <v>-81.012711999999993</v>
      </c>
      <c r="K2002">
        <v>325211</v>
      </c>
      <c r="L2002" t="s">
        <v>28</v>
      </c>
      <c r="M2002" t="s">
        <v>315</v>
      </c>
      <c r="N2002" s="49">
        <v>89640.911999999997</v>
      </c>
      <c r="O2002" s="49">
        <v>94604.644</v>
      </c>
      <c r="P2002" s="49">
        <v>85240.278000000006</v>
      </c>
      <c r="Q2002" s="49">
        <v>88244.368000000002</v>
      </c>
      <c r="R2002" s="49">
        <v>88753.313999999998</v>
      </c>
      <c r="S2002" s="49">
        <v>90649.407999999996</v>
      </c>
      <c r="T2002" s="49">
        <v>85867.876000000004</v>
      </c>
      <c r="U2002" s="49">
        <v>84173.232000000004</v>
      </c>
      <c r="V2002" s="49">
        <v>76818.45</v>
      </c>
    </row>
    <row r="2003" spans="1:22" x14ac:dyDescent="0.3">
      <c r="A2003">
        <v>1003081</v>
      </c>
      <c r="B2003" t="s">
        <v>10361</v>
      </c>
      <c r="C2003" t="s">
        <v>10362</v>
      </c>
      <c r="D2003" t="s">
        <v>10363</v>
      </c>
      <c r="E2003" t="s">
        <v>1781</v>
      </c>
      <c r="F2003" t="s">
        <v>10364</v>
      </c>
      <c r="G2003" t="s">
        <v>10365</v>
      </c>
      <c r="H2003" t="s">
        <v>666</v>
      </c>
      <c r="I2003" s="23">
        <v>30.233028000000001</v>
      </c>
      <c r="J2003" s="23">
        <v>-89.561667</v>
      </c>
      <c r="K2003">
        <v>325211</v>
      </c>
      <c r="L2003" t="s">
        <v>28</v>
      </c>
      <c r="M2003" t="s">
        <v>315</v>
      </c>
      <c r="N2003" s="49">
        <v>52697.351999999999</v>
      </c>
      <c r="O2003" s="49">
        <v>49558.264000000003</v>
      </c>
      <c r="P2003" s="49">
        <v>59743.576000000001</v>
      </c>
      <c r="Q2003" s="49">
        <v>56347.987999999998</v>
      </c>
      <c r="R2003" s="49">
        <v>54038.696000000004</v>
      </c>
      <c r="S2003" s="49">
        <v>44849.832000000002</v>
      </c>
      <c r="T2003" s="49">
        <v>50318.53</v>
      </c>
      <c r="U2003" s="49">
        <v>50449.86</v>
      </c>
      <c r="V2003" s="49">
        <v>51619.055999999997</v>
      </c>
    </row>
    <row r="2004" spans="1:22" x14ac:dyDescent="0.3">
      <c r="A2004">
        <v>1002585</v>
      </c>
      <c r="B2004" t="s">
        <v>10366</v>
      </c>
      <c r="C2004" t="s">
        <v>10367</v>
      </c>
      <c r="D2004" t="s">
        <v>10368</v>
      </c>
      <c r="E2004" t="s">
        <v>549</v>
      </c>
      <c r="F2004" t="s">
        <v>10369</v>
      </c>
      <c r="G2004" t="s">
        <v>10370</v>
      </c>
      <c r="H2004" t="s">
        <v>522</v>
      </c>
      <c r="I2004" s="23">
        <v>43.976388999999998</v>
      </c>
      <c r="J2004" s="23">
        <v>-96.953329999999994</v>
      </c>
      <c r="K2004">
        <v>325193</v>
      </c>
      <c r="L2004" t="s">
        <v>28</v>
      </c>
      <c r="M2004" t="s">
        <v>315</v>
      </c>
      <c r="N2004" s="49">
        <v>83439.635999999999</v>
      </c>
      <c r="O2004" s="49">
        <v>55573.54</v>
      </c>
      <c r="P2004" s="49">
        <v>65254.603999999999</v>
      </c>
      <c r="Q2004" s="49">
        <v>68505.990000000005</v>
      </c>
      <c r="R2004" s="49">
        <v>68945.34</v>
      </c>
      <c r="S2004" s="49">
        <v>74563.92</v>
      </c>
      <c r="T2004" s="49">
        <v>73843.471999999994</v>
      </c>
      <c r="U2004" s="49">
        <v>71193.432000000001</v>
      </c>
      <c r="V2004" s="49">
        <v>72997.623999999996</v>
      </c>
    </row>
    <row r="2005" spans="1:22" x14ac:dyDescent="0.3">
      <c r="A2005">
        <v>1003583</v>
      </c>
      <c r="B2005" t="s">
        <v>10371</v>
      </c>
      <c r="C2005" t="s">
        <v>10372</v>
      </c>
      <c r="D2005" t="s">
        <v>10373</v>
      </c>
      <c r="E2005" t="s">
        <v>640</v>
      </c>
      <c r="F2005" t="s">
        <v>10374</v>
      </c>
      <c r="G2005" t="s">
        <v>10375</v>
      </c>
      <c r="H2005" t="s">
        <v>10376</v>
      </c>
      <c r="I2005" s="23">
        <v>46.258482000000001</v>
      </c>
      <c r="J2005" s="23">
        <v>-97.695059999999998</v>
      </c>
      <c r="K2005">
        <v>562212</v>
      </c>
      <c r="L2005" t="s">
        <v>355</v>
      </c>
      <c r="M2005" t="s">
        <v>307</v>
      </c>
      <c r="N2005" s="49">
        <v>63270.794000000002</v>
      </c>
      <c r="O2005" s="49">
        <v>62550.398000000001</v>
      </c>
      <c r="P2005" s="49">
        <v>62125.597999999998</v>
      </c>
      <c r="Q2005" s="49">
        <v>61552.847999999998</v>
      </c>
      <c r="R2005" s="49">
        <v>60709.597999999998</v>
      </c>
      <c r="S2005" s="49">
        <v>59444.347999999998</v>
      </c>
      <c r="T2005" s="49">
        <v>57864.396000000001</v>
      </c>
      <c r="U2005" s="49">
        <v>67620.033632999999</v>
      </c>
      <c r="V2005" s="49">
        <v>88949.226250000007</v>
      </c>
    </row>
    <row r="2006" spans="1:22" x14ac:dyDescent="0.3">
      <c r="A2006">
        <v>1002961</v>
      </c>
      <c r="B2006" t="s">
        <v>10377</v>
      </c>
      <c r="C2006" t="s">
        <v>10378</v>
      </c>
      <c r="D2006" t="s">
        <v>7317</v>
      </c>
      <c r="E2006" t="s">
        <v>303</v>
      </c>
      <c r="F2006" t="s">
        <v>10379</v>
      </c>
      <c r="G2006" t="s">
        <v>10380</v>
      </c>
      <c r="H2006" t="s">
        <v>4527</v>
      </c>
      <c r="I2006" s="23">
        <v>31.957737000000002</v>
      </c>
      <c r="J2006" s="23">
        <v>-106.351547</v>
      </c>
      <c r="K2006">
        <v>327120</v>
      </c>
      <c r="L2006" t="s">
        <v>28</v>
      </c>
      <c r="M2006" t="s">
        <v>376</v>
      </c>
      <c r="N2006" s="49">
        <v>32304.128000000001</v>
      </c>
      <c r="O2006" s="49">
        <v>31094.132000000001</v>
      </c>
      <c r="P2006" s="49">
        <v>32815.275999999998</v>
      </c>
      <c r="Q2006" s="49">
        <v>33356.023999999998</v>
      </c>
      <c r="R2006" s="49">
        <v>33755.171999999999</v>
      </c>
      <c r="S2006" s="49">
        <v>33183.076000000001</v>
      </c>
      <c r="T2006" s="49">
        <v>36940.199999999997</v>
      </c>
      <c r="U2006" s="49">
        <v>30795.484</v>
      </c>
      <c r="V2006" s="49">
        <v>31065.132000000001</v>
      </c>
    </row>
    <row r="2007" spans="1:22" x14ac:dyDescent="0.3">
      <c r="A2007">
        <v>1006243</v>
      </c>
      <c r="B2007" t="s">
        <v>10381</v>
      </c>
      <c r="C2007" t="s">
        <v>10382</v>
      </c>
      <c r="D2007" t="s">
        <v>10383</v>
      </c>
      <c r="E2007" t="s">
        <v>1418</v>
      </c>
      <c r="F2007" t="s">
        <v>10384</v>
      </c>
      <c r="G2007" t="s">
        <v>10385</v>
      </c>
      <c r="H2007" t="s">
        <v>10386</v>
      </c>
      <c r="I2007" s="23">
        <v>35.706510000000002</v>
      </c>
      <c r="J2007" s="23">
        <v>-95.386110000000002</v>
      </c>
      <c r="K2007">
        <v>327120</v>
      </c>
      <c r="L2007" t="s">
        <v>28</v>
      </c>
      <c r="M2007" t="s">
        <v>376</v>
      </c>
      <c r="N2007" s="49">
        <v>61290.62</v>
      </c>
      <c r="O2007" s="49">
        <v>68495.592000000004</v>
      </c>
      <c r="P2007" s="49">
        <v>72794.576000000001</v>
      </c>
      <c r="Q2007" s="49">
        <v>75018.868000000002</v>
      </c>
      <c r="R2007" s="49">
        <v>78554.104000000007</v>
      </c>
      <c r="S2007" s="49">
        <v>74664.967999999993</v>
      </c>
      <c r="T2007" s="49">
        <v>69170.100000000006</v>
      </c>
      <c r="U2007" s="49">
        <v>69172.289999999994</v>
      </c>
      <c r="V2007" s="49">
        <v>71944.728000000003</v>
      </c>
    </row>
    <row r="2008" spans="1:22" x14ac:dyDescent="0.3">
      <c r="A2008">
        <v>1005907</v>
      </c>
      <c r="B2008" t="s">
        <v>10387</v>
      </c>
      <c r="C2008" t="s">
        <v>10388</v>
      </c>
      <c r="D2008" t="s">
        <v>10389</v>
      </c>
      <c r="E2008" t="s">
        <v>491</v>
      </c>
      <c r="F2008" t="s">
        <v>10390</v>
      </c>
      <c r="G2008" t="s">
        <v>10391</v>
      </c>
      <c r="H2008" t="s">
        <v>10392</v>
      </c>
      <c r="I2008" s="23">
        <v>41.235750000000003</v>
      </c>
      <c r="J2008" s="23">
        <v>-85.832527999999996</v>
      </c>
      <c r="K2008">
        <v>331511</v>
      </c>
      <c r="L2008" t="s">
        <v>28</v>
      </c>
      <c r="M2008" t="s">
        <v>538</v>
      </c>
      <c r="N2008" s="49">
        <v>27849.346000000001</v>
      </c>
      <c r="O2008" s="49">
        <v>29293.27</v>
      </c>
      <c r="P2008" s="49">
        <v>27369.151999999998</v>
      </c>
      <c r="Q2008" s="49">
        <v>25044.876</v>
      </c>
      <c r="R2008" s="49">
        <v>29208.741999999998</v>
      </c>
      <c r="S2008" s="49">
        <v>31823.531999999999</v>
      </c>
      <c r="T2008" s="49">
        <v>37197.423999999999</v>
      </c>
      <c r="U2008" s="49">
        <v>33338.624000000003</v>
      </c>
      <c r="V2008" s="49">
        <v>34829.769999999997</v>
      </c>
    </row>
    <row r="2009" spans="1:22" x14ac:dyDescent="0.3">
      <c r="A2009">
        <v>1002863</v>
      </c>
      <c r="B2009" t="s">
        <v>10393</v>
      </c>
      <c r="C2009" t="s">
        <v>10394</v>
      </c>
      <c r="D2009" t="s">
        <v>1176</v>
      </c>
      <c r="E2009" t="s">
        <v>690</v>
      </c>
      <c r="F2009" t="s">
        <v>10395</v>
      </c>
      <c r="G2009" t="s">
        <v>10396</v>
      </c>
      <c r="H2009" t="s">
        <v>1179</v>
      </c>
      <c r="I2009" s="23">
        <v>34.65119</v>
      </c>
      <c r="J2009" s="23">
        <v>-84.95693</v>
      </c>
      <c r="K2009">
        <v>562212</v>
      </c>
      <c r="L2009" t="s">
        <v>51</v>
      </c>
      <c r="M2009" t="s">
        <v>307</v>
      </c>
      <c r="N2009" s="49">
        <v>164957</v>
      </c>
      <c r="O2009" s="49">
        <v>158780.5</v>
      </c>
      <c r="P2009" s="49">
        <v>129052.5</v>
      </c>
      <c r="Q2009" s="49">
        <v>119351.25</v>
      </c>
      <c r="R2009" s="49">
        <v>119944.25</v>
      </c>
      <c r="S2009" s="49">
        <v>128750.5</v>
      </c>
      <c r="T2009" s="49">
        <v>129241.25</v>
      </c>
      <c r="U2009" s="49">
        <v>147725</v>
      </c>
      <c r="V2009" s="49">
        <v>139400</v>
      </c>
    </row>
    <row r="2010" spans="1:22" x14ac:dyDescent="0.3">
      <c r="A2010">
        <v>1004057</v>
      </c>
      <c r="B2010" t="s">
        <v>10397</v>
      </c>
      <c r="C2010" t="s">
        <v>10398</v>
      </c>
      <c r="D2010" t="s">
        <v>10399</v>
      </c>
      <c r="E2010" t="s">
        <v>331</v>
      </c>
      <c r="F2010" t="s">
        <v>10400</v>
      </c>
      <c r="G2010" t="s">
        <v>10401</v>
      </c>
      <c r="H2010" t="s">
        <v>536</v>
      </c>
      <c r="I2010" s="23">
        <v>43.825060000000001</v>
      </c>
      <c r="J2010" s="23">
        <v>-75.903959999999998</v>
      </c>
      <c r="K2010">
        <v>562212</v>
      </c>
      <c r="L2010" t="s">
        <v>355</v>
      </c>
      <c r="M2010" t="s">
        <v>307</v>
      </c>
      <c r="N2010" s="49">
        <v>54308.498</v>
      </c>
      <c r="O2010" s="49">
        <v>47585.148000000001</v>
      </c>
      <c r="P2010" s="49">
        <v>33742.148000000001</v>
      </c>
      <c r="Q2010" s="49">
        <v>42644.35</v>
      </c>
      <c r="R2010" s="49">
        <v>54085.75</v>
      </c>
      <c r="S2010" s="49">
        <v>99117.7</v>
      </c>
      <c r="T2010" s="49">
        <v>72084.649999999994</v>
      </c>
      <c r="U2010" s="49">
        <v>52527.45</v>
      </c>
      <c r="V2010" s="49">
        <v>46922.15</v>
      </c>
    </row>
    <row r="2011" spans="1:22" x14ac:dyDescent="0.3">
      <c r="A2011">
        <v>1006096</v>
      </c>
      <c r="B2011" t="s">
        <v>10402</v>
      </c>
      <c r="C2011" t="s">
        <v>10403</v>
      </c>
      <c r="D2011" t="s">
        <v>5361</v>
      </c>
      <c r="E2011" t="s">
        <v>393</v>
      </c>
      <c r="F2011" t="s">
        <v>10404</v>
      </c>
      <c r="G2011" t="s">
        <v>10405</v>
      </c>
      <c r="H2011" t="s">
        <v>10037</v>
      </c>
      <c r="I2011" s="23">
        <v>43.045000000000002</v>
      </c>
      <c r="J2011" s="23">
        <v>-89.254999999999995</v>
      </c>
      <c r="K2011">
        <v>562212</v>
      </c>
      <c r="L2011" t="s">
        <v>355</v>
      </c>
      <c r="M2011" t="s">
        <v>307</v>
      </c>
      <c r="N2011" s="49">
        <v>33287.483999999997</v>
      </c>
      <c r="O2011" s="49">
        <v>31139.016</v>
      </c>
      <c r="P2011" s="49">
        <v>72331.789999999994</v>
      </c>
      <c r="Q2011" s="49">
        <v>63219.148000000001</v>
      </c>
      <c r="R2011" s="49">
        <v>52458.13</v>
      </c>
      <c r="S2011" s="49">
        <v>44732.62</v>
      </c>
      <c r="T2011" s="49">
        <v>49933.512000000002</v>
      </c>
      <c r="U2011" s="49">
        <v>79445.78</v>
      </c>
      <c r="V2011" s="49">
        <v>54390.09</v>
      </c>
    </row>
    <row r="2012" spans="1:22" x14ac:dyDescent="0.3">
      <c r="A2012">
        <v>1003247</v>
      </c>
      <c r="B2012" t="s">
        <v>10406</v>
      </c>
      <c r="C2012" t="s">
        <v>10407</v>
      </c>
      <c r="D2012" t="s">
        <v>10408</v>
      </c>
      <c r="E2012" t="s">
        <v>311</v>
      </c>
      <c r="F2012" t="s">
        <v>10409</v>
      </c>
      <c r="G2012" t="s">
        <v>10410</v>
      </c>
      <c r="H2012" t="s">
        <v>10411</v>
      </c>
      <c r="I2012" s="23">
        <v>37.168610999999999</v>
      </c>
      <c r="J2012" s="23">
        <v>-85.918610999999999</v>
      </c>
      <c r="K2012">
        <v>326140</v>
      </c>
      <c r="L2012" t="s">
        <v>28</v>
      </c>
      <c r="M2012" t="s">
        <v>315</v>
      </c>
      <c r="N2012" s="49">
        <v>26634.799999999999</v>
      </c>
      <c r="O2012" s="49">
        <v>26145.952000000001</v>
      </c>
      <c r="P2012" s="49">
        <v>30898.135999999999</v>
      </c>
      <c r="Q2012" s="49">
        <v>28486.092000000001</v>
      </c>
      <c r="R2012" s="49">
        <v>29979.488000000001</v>
      </c>
      <c r="S2012" s="49">
        <v>28160.144</v>
      </c>
      <c r="T2012" s="49">
        <v>27466.948</v>
      </c>
      <c r="U2012" s="49">
        <v>35398.464</v>
      </c>
      <c r="V2012" s="49">
        <v>39681.491999999998</v>
      </c>
    </row>
    <row r="2013" spans="1:22" x14ac:dyDescent="0.3">
      <c r="A2013">
        <v>1000184</v>
      </c>
      <c r="B2013" t="s">
        <v>10412</v>
      </c>
      <c r="C2013" t="s">
        <v>10413</v>
      </c>
      <c r="D2013" t="s">
        <v>10414</v>
      </c>
      <c r="E2013" t="s">
        <v>303</v>
      </c>
      <c r="F2013" t="s">
        <v>10415</v>
      </c>
      <c r="G2013" t="s">
        <v>10416</v>
      </c>
      <c r="H2013" t="s">
        <v>2220</v>
      </c>
      <c r="I2013" s="23">
        <v>32.426943999999999</v>
      </c>
      <c r="J2013" s="23">
        <v>-96.85</v>
      </c>
      <c r="K2013">
        <v>326140</v>
      </c>
      <c r="L2013" t="s">
        <v>28</v>
      </c>
      <c r="M2013" t="s">
        <v>315</v>
      </c>
      <c r="N2013" s="49">
        <v>31929.279999999999</v>
      </c>
      <c r="O2013" s="49">
        <v>36000.264000000003</v>
      </c>
      <c r="P2013" s="49">
        <v>62986.61</v>
      </c>
      <c r="Q2013" s="49">
        <v>40807.595999999998</v>
      </c>
      <c r="R2013" s="49">
        <v>45689.425999999999</v>
      </c>
      <c r="S2013" s="49">
        <v>39081.504000000001</v>
      </c>
      <c r="T2013" s="49">
        <v>35800.313999999998</v>
      </c>
      <c r="U2013" s="49">
        <v>36322.063999999998</v>
      </c>
      <c r="V2013" s="49">
        <v>34868.868000000002</v>
      </c>
    </row>
    <row r="2014" spans="1:22" x14ac:dyDescent="0.3">
      <c r="A2014">
        <v>1005264</v>
      </c>
      <c r="B2014" t="s">
        <v>10417</v>
      </c>
      <c r="C2014" t="s">
        <v>10418</v>
      </c>
      <c r="D2014" t="s">
        <v>10419</v>
      </c>
      <c r="E2014" t="s">
        <v>1650</v>
      </c>
      <c r="F2014" t="s">
        <v>10420</v>
      </c>
      <c r="G2014" t="s">
        <v>10421</v>
      </c>
      <c r="H2014" t="s">
        <v>10422</v>
      </c>
      <c r="I2014" s="23">
        <v>43.702219999999997</v>
      </c>
      <c r="J2014" s="23">
        <v>-72.285780000000003</v>
      </c>
      <c r="K2014">
        <v>611310</v>
      </c>
      <c r="L2014" t="s">
        <v>28</v>
      </c>
      <c r="M2014" t="s">
        <v>315</v>
      </c>
      <c r="N2014" s="49">
        <v>44096.29</v>
      </c>
      <c r="O2014" s="49">
        <v>44627.932000000001</v>
      </c>
      <c r="P2014" s="49">
        <v>42222.875999999997</v>
      </c>
      <c r="Q2014" s="49">
        <v>42734.565999999999</v>
      </c>
      <c r="R2014" s="49">
        <v>43326.46</v>
      </c>
      <c r="S2014" s="49">
        <v>43742.053999999996</v>
      </c>
      <c r="T2014" s="49">
        <v>42910.966</v>
      </c>
      <c r="U2014" s="49">
        <v>43870.65</v>
      </c>
      <c r="V2014" s="49">
        <v>55677.012000000002</v>
      </c>
    </row>
    <row r="2015" spans="1:22" x14ac:dyDescent="0.3">
      <c r="A2015">
        <v>1003503</v>
      </c>
      <c r="B2015" t="s">
        <v>10423</v>
      </c>
      <c r="C2015" t="s">
        <v>10424</v>
      </c>
      <c r="D2015" t="s">
        <v>10425</v>
      </c>
      <c r="E2015" t="s">
        <v>447</v>
      </c>
      <c r="F2015" t="s">
        <v>10426</v>
      </c>
      <c r="G2015" t="s">
        <v>10427</v>
      </c>
      <c r="H2015" t="s">
        <v>2023</v>
      </c>
      <c r="I2015" s="23">
        <v>40.548139999999997</v>
      </c>
      <c r="J2015" s="23">
        <v>-76.875251000000006</v>
      </c>
      <c r="K2015">
        <v>562212</v>
      </c>
      <c r="L2015" t="s">
        <v>355</v>
      </c>
      <c r="M2015" t="s">
        <v>307</v>
      </c>
      <c r="S2015" s="49">
        <v>8897.6479999999992</v>
      </c>
      <c r="T2015" s="49">
        <v>11344.142</v>
      </c>
      <c r="U2015" s="49">
        <v>13099.203492000001</v>
      </c>
      <c r="V2015" s="49">
        <v>27384.841</v>
      </c>
    </row>
    <row r="2016" spans="1:22" x14ac:dyDescent="0.3">
      <c r="A2016">
        <v>1003628</v>
      </c>
      <c r="B2016" t="s">
        <v>10428</v>
      </c>
      <c r="C2016" t="s">
        <v>10429</v>
      </c>
      <c r="D2016" t="s">
        <v>7617</v>
      </c>
      <c r="E2016" t="s">
        <v>491</v>
      </c>
      <c r="F2016" t="s">
        <v>10430</v>
      </c>
      <c r="G2016" t="s">
        <v>10431</v>
      </c>
      <c r="H2016" t="s">
        <v>10432</v>
      </c>
      <c r="I2016" s="23">
        <v>38.679029999999997</v>
      </c>
      <c r="J2016" s="23">
        <v>-87.045807999999994</v>
      </c>
      <c r="K2016">
        <v>562212</v>
      </c>
      <c r="L2016" t="s">
        <v>355</v>
      </c>
      <c r="M2016" t="s">
        <v>307</v>
      </c>
      <c r="N2016" s="49">
        <v>31041.05</v>
      </c>
      <c r="O2016" s="49">
        <v>30420.9</v>
      </c>
      <c r="P2016" s="49">
        <v>29831.3</v>
      </c>
      <c r="Q2016" s="49">
        <v>29335.7</v>
      </c>
      <c r="R2016" s="49">
        <v>28969.200000000001</v>
      </c>
      <c r="S2016" s="49">
        <v>28355.05</v>
      </c>
      <c r="T2016" s="49">
        <v>27607.8</v>
      </c>
      <c r="U2016" s="49">
        <v>27045.599999999999</v>
      </c>
      <c r="V2016" s="49">
        <v>26054.5</v>
      </c>
    </row>
    <row r="2017" spans="1:22" x14ac:dyDescent="0.3">
      <c r="A2017">
        <v>1006991</v>
      </c>
      <c r="B2017" t="s">
        <v>10433</v>
      </c>
      <c r="C2017" t="s">
        <v>10434</v>
      </c>
      <c r="D2017" t="s">
        <v>765</v>
      </c>
      <c r="E2017" t="s">
        <v>351</v>
      </c>
      <c r="F2017" t="s">
        <v>766</v>
      </c>
      <c r="G2017" t="s">
        <v>10435</v>
      </c>
      <c r="H2017" t="s">
        <v>10436</v>
      </c>
      <c r="I2017" s="23">
        <v>42.094551000000003</v>
      </c>
      <c r="J2017" s="23">
        <v>-89.113416599999994</v>
      </c>
      <c r="K2017">
        <v>562212</v>
      </c>
      <c r="L2017" t="s">
        <v>51</v>
      </c>
      <c r="M2017" t="s">
        <v>307</v>
      </c>
      <c r="S2017" s="49">
        <v>1433.25</v>
      </c>
      <c r="T2017" s="49">
        <v>2050</v>
      </c>
      <c r="U2017" s="49">
        <v>2222.5</v>
      </c>
      <c r="V2017" s="49">
        <v>4440</v>
      </c>
    </row>
    <row r="2018" spans="1:22" x14ac:dyDescent="0.3">
      <c r="A2018">
        <v>1007765</v>
      </c>
      <c r="B2018" t="s">
        <v>10437</v>
      </c>
      <c r="C2018" t="s">
        <v>10438</v>
      </c>
      <c r="D2018" t="s">
        <v>10439</v>
      </c>
      <c r="E2018" t="s">
        <v>663</v>
      </c>
      <c r="F2018" t="s">
        <v>10440</v>
      </c>
      <c r="G2018" t="s">
        <v>10441</v>
      </c>
      <c r="H2018" t="s">
        <v>10442</v>
      </c>
      <c r="I2018" s="23">
        <v>41.296111000000003</v>
      </c>
      <c r="J2018" s="23">
        <v>-81.468333000000001</v>
      </c>
      <c r="K2018">
        <v>325510</v>
      </c>
      <c r="L2018" t="s">
        <v>28</v>
      </c>
      <c r="M2018" t="s">
        <v>315</v>
      </c>
      <c r="T2018" s="49">
        <v>1055.396</v>
      </c>
      <c r="U2018" s="49">
        <v>1086.796</v>
      </c>
      <c r="V2018" s="49">
        <v>929.99599999999998</v>
      </c>
    </row>
    <row r="2019" spans="1:22" x14ac:dyDescent="0.3">
      <c r="A2019">
        <v>1007555</v>
      </c>
      <c r="B2019" t="s">
        <v>10443</v>
      </c>
      <c r="C2019" t="s">
        <v>10444</v>
      </c>
      <c r="D2019" t="s">
        <v>3206</v>
      </c>
      <c r="E2019" t="s">
        <v>663</v>
      </c>
      <c r="F2019" t="s">
        <v>10445</v>
      </c>
      <c r="G2019" t="s">
        <v>10446</v>
      </c>
      <c r="H2019" t="s">
        <v>3285</v>
      </c>
      <c r="I2019" s="23">
        <v>41.518210000000003</v>
      </c>
      <c r="J2019" s="23">
        <v>-81.660749999999993</v>
      </c>
      <c r="K2019">
        <v>325510</v>
      </c>
      <c r="L2019" t="s">
        <v>28</v>
      </c>
      <c r="M2019" t="s">
        <v>315</v>
      </c>
      <c r="T2019" s="49">
        <v>1892.3920000000001</v>
      </c>
      <c r="U2019" s="49">
        <v>1741.7919999999999</v>
      </c>
      <c r="V2019" s="49">
        <v>1770.3440000000001</v>
      </c>
    </row>
    <row r="2020" spans="1:22" x14ac:dyDescent="0.3">
      <c r="A2020">
        <v>1007556</v>
      </c>
      <c r="B2020" t="s">
        <v>10447</v>
      </c>
      <c r="C2020" t="s">
        <v>10448</v>
      </c>
      <c r="D2020" t="s">
        <v>2287</v>
      </c>
      <c r="E2020" t="s">
        <v>323</v>
      </c>
      <c r="F2020" t="s">
        <v>10449</v>
      </c>
      <c r="G2020" t="s">
        <v>10450</v>
      </c>
      <c r="H2020" t="s">
        <v>963</v>
      </c>
      <c r="I2020" s="23">
        <v>33.9572</v>
      </c>
      <c r="J2020" s="23">
        <v>-118.18639</v>
      </c>
      <c r="K2020">
        <v>325510</v>
      </c>
      <c r="L2020" t="s">
        <v>28</v>
      </c>
      <c r="M2020" t="s">
        <v>315</v>
      </c>
      <c r="T2020" s="49">
        <v>3.3</v>
      </c>
      <c r="U2020" s="49">
        <v>4.9000000000000004</v>
      </c>
      <c r="V2020" s="49">
        <v>3</v>
      </c>
    </row>
    <row r="2021" spans="1:22" x14ac:dyDescent="0.3">
      <c r="A2021">
        <v>1007056</v>
      </c>
      <c r="B2021" t="s">
        <v>10451</v>
      </c>
      <c r="C2021" t="s">
        <v>10452</v>
      </c>
      <c r="D2021" t="s">
        <v>10453</v>
      </c>
      <c r="E2021" t="s">
        <v>386</v>
      </c>
      <c r="F2021" t="s">
        <v>10454</v>
      </c>
      <c r="G2021" t="s">
        <v>10455</v>
      </c>
      <c r="H2021" t="s">
        <v>1952</v>
      </c>
      <c r="I2021" s="23">
        <v>32.393355999999997</v>
      </c>
      <c r="J2021" s="23">
        <v>-86.070797999999996</v>
      </c>
      <c r="K2021">
        <v>331410</v>
      </c>
      <c r="L2021" t="s">
        <v>6454</v>
      </c>
      <c r="M2021" t="s">
        <v>538</v>
      </c>
      <c r="N2021" s="49">
        <v>246427.198</v>
      </c>
      <c r="O2021" s="49">
        <v>248740.348</v>
      </c>
      <c r="P2021" s="49">
        <v>253642.79800000001</v>
      </c>
      <c r="Q2021" s="49">
        <v>278252.04800000001</v>
      </c>
      <c r="R2021" s="49">
        <v>247788.49799999999</v>
      </c>
      <c r="S2021" s="49">
        <v>212494.848</v>
      </c>
      <c r="T2021" s="49">
        <v>248215.25</v>
      </c>
      <c r="U2021" s="49">
        <v>200280.04800000001</v>
      </c>
      <c r="V2021" s="49">
        <v>200206.04800000001</v>
      </c>
    </row>
    <row r="2022" spans="1:22" x14ac:dyDescent="0.3">
      <c r="A2022">
        <v>1011747</v>
      </c>
      <c r="B2022" t="s">
        <v>10456</v>
      </c>
      <c r="C2022" t="s">
        <v>10457</v>
      </c>
      <c r="D2022" t="s">
        <v>10458</v>
      </c>
      <c r="E2022" t="s">
        <v>447</v>
      </c>
      <c r="F2022" t="s">
        <v>10459</v>
      </c>
      <c r="G2022" t="s">
        <v>10460</v>
      </c>
      <c r="H2022" t="s">
        <v>10461</v>
      </c>
      <c r="I2022" s="23">
        <v>41.663690000000003</v>
      </c>
      <c r="J2022" s="23">
        <v>-77.119392500000004</v>
      </c>
      <c r="K2022">
        <v>211111</v>
      </c>
      <c r="L2022" t="s">
        <v>28</v>
      </c>
      <c r="M2022" t="s">
        <v>102</v>
      </c>
      <c r="R2022" s="49">
        <v>14400.196</v>
      </c>
      <c r="S2022" s="49">
        <v>27786.348000000002</v>
      </c>
    </row>
    <row r="2023" spans="1:22" x14ac:dyDescent="0.3">
      <c r="A2023">
        <v>1005740</v>
      </c>
      <c r="B2023" t="s">
        <v>10462</v>
      </c>
      <c r="C2023" t="s">
        <v>10463</v>
      </c>
      <c r="D2023" t="s">
        <v>2410</v>
      </c>
      <c r="E2023" t="s">
        <v>339</v>
      </c>
      <c r="F2023" t="s">
        <v>10464</v>
      </c>
      <c r="H2023" t="s">
        <v>367</v>
      </c>
      <c r="I2023" s="23">
        <v>32.514400000000002</v>
      </c>
      <c r="J2023" s="23">
        <v>-103.28189999999999</v>
      </c>
      <c r="K2023">
        <v>211130</v>
      </c>
      <c r="L2023" t="s">
        <v>368</v>
      </c>
      <c r="M2023" t="s">
        <v>102</v>
      </c>
      <c r="N2023" s="49">
        <v>151822.64000000001</v>
      </c>
      <c r="O2023" s="49">
        <v>147632.74799999999</v>
      </c>
      <c r="P2023" s="49">
        <v>141632.15</v>
      </c>
      <c r="Q2023" s="49">
        <v>142951.228</v>
      </c>
      <c r="R2023" s="49">
        <v>153915.63099999999</v>
      </c>
      <c r="S2023" s="49">
        <v>148052.14600000001</v>
      </c>
      <c r="T2023" s="49">
        <v>154497.05100000001</v>
      </c>
      <c r="U2023" s="49">
        <v>160709.17600000001</v>
      </c>
      <c r="V2023" s="49">
        <v>169803.799</v>
      </c>
    </row>
    <row r="2024" spans="1:22" x14ac:dyDescent="0.3">
      <c r="A2024">
        <v>1008920</v>
      </c>
      <c r="B2024" t="s">
        <v>10465</v>
      </c>
      <c r="C2024" t="s">
        <v>10466</v>
      </c>
      <c r="D2024" t="s">
        <v>10467</v>
      </c>
      <c r="E2024" t="s">
        <v>1418</v>
      </c>
      <c r="F2024" t="s">
        <v>10468</v>
      </c>
      <c r="H2024" t="s">
        <v>1830</v>
      </c>
      <c r="I2024" s="23">
        <v>36.181899999999999</v>
      </c>
      <c r="J2024" s="23">
        <v>-98.994200000000006</v>
      </c>
      <c r="K2024">
        <v>211130</v>
      </c>
      <c r="L2024" t="s">
        <v>368</v>
      </c>
      <c r="M2024" t="s">
        <v>102</v>
      </c>
      <c r="N2024" s="49">
        <v>47178.163999999997</v>
      </c>
      <c r="O2024" s="49">
        <v>47321.017999999996</v>
      </c>
      <c r="P2024" s="49">
        <v>43695.822</v>
      </c>
      <c r="Q2024" s="49">
        <v>45060.366000000002</v>
      </c>
      <c r="R2024" s="49">
        <v>49449.636830000003</v>
      </c>
      <c r="S2024" s="49">
        <v>42438.913</v>
      </c>
      <c r="T2024" s="49">
        <v>35332.476000000002</v>
      </c>
      <c r="U2024" s="49">
        <v>29905.614000000001</v>
      </c>
      <c r="V2024" s="49">
        <v>29373.012999999999</v>
      </c>
    </row>
    <row r="2025" spans="1:22" x14ac:dyDescent="0.3">
      <c r="A2025">
        <v>1008921</v>
      </c>
      <c r="B2025" t="s">
        <v>10469</v>
      </c>
      <c r="C2025" t="s">
        <v>10470</v>
      </c>
      <c r="D2025" t="s">
        <v>10471</v>
      </c>
      <c r="E2025" t="s">
        <v>1418</v>
      </c>
      <c r="F2025" t="s">
        <v>8660</v>
      </c>
      <c r="H2025" t="s">
        <v>9167</v>
      </c>
      <c r="I2025" s="23">
        <v>35.789200000000001</v>
      </c>
      <c r="J2025" s="23">
        <v>-97.744500000000002</v>
      </c>
      <c r="K2025">
        <v>211130</v>
      </c>
      <c r="L2025" t="s">
        <v>368</v>
      </c>
      <c r="M2025" t="s">
        <v>102</v>
      </c>
      <c r="N2025" s="49">
        <v>37869.165999999997</v>
      </c>
      <c r="O2025" s="49">
        <v>39007.612000000001</v>
      </c>
      <c r="P2025" s="49">
        <v>30588.84</v>
      </c>
      <c r="Q2025" s="49">
        <v>36066.722000000002</v>
      </c>
      <c r="R2025" s="49">
        <v>41206.705999999998</v>
      </c>
      <c r="S2025" s="49">
        <v>46318.591999999997</v>
      </c>
      <c r="T2025" s="49">
        <v>40322.856</v>
      </c>
      <c r="U2025" s="49">
        <v>46471.35</v>
      </c>
      <c r="V2025" s="49">
        <v>42326.351000000002</v>
      </c>
    </row>
    <row r="2026" spans="1:22" x14ac:dyDescent="0.3">
      <c r="A2026">
        <v>1002191</v>
      </c>
      <c r="B2026" t="s">
        <v>10472</v>
      </c>
      <c r="C2026" t="s">
        <v>10473</v>
      </c>
      <c r="D2026" t="s">
        <v>10474</v>
      </c>
      <c r="E2026" t="s">
        <v>1418</v>
      </c>
      <c r="F2026" t="s">
        <v>1828</v>
      </c>
      <c r="G2026" t="s">
        <v>10475</v>
      </c>
      <c r="H2026" t="s">
        <v>1830</v>
      </c>
      <c r="I2026" s="23">
        <v>36.437916999999999</v>
      </c>
      <c r="J2026" s="23">
        <v>-99.157527999999999</v>
      </c>
      <c r="K2026">
        <v>211130</v>
      </c>
      <c r="L2026" t="s">
        <v>368</v>
      </c>
      <c r="M2026" t="s">
        <v>102</v>
      </c>
      <c r="O2026" s="49">
        <v>42470.531999999999</v>
      </c>
      <c r="P2026" s="49">
        <v>43732.722000000002</v>
      </c>
      <c r="Q2026" s="49">
        <v>46002.118000000002</v>
      </c>
      <c r="R2026" s="49">
        <v>47361.085350000001</v>
      </c>
      <c r="S2026" s="49">
        <v>50757.313999999998</v>
      </c>
      <c r="T2026" s="49">
        <v>38911.883999999998</v>
      </c>
      <c r="U2026" s="49">
        <v>38894.78</v>
      </c>
      <c r="V2026" s="49">
        <v>41210.243000000002</v>
      </c>
    </row>
    <row r="2027" spans="1:22" x14ac:dyDescent="0.3">
      <c r="A2027">
        <v>1006905</v>
      </c>
      <c r="B2027" t="s">
        <v>10476</v>
      </c>
      <c r="C2027" t="s">
        <v>10477</v>
      </c>
      <c r="D2027" t="s">
        <v>10478</v>
      </c>
      <c r="E2027" t="s">
        <v>1418</v>
      </c>
      <c r="F2027" t="s">
        <v>10479</v>
      </c>
      <c r="G2027" t="s">
        <v>10480</v>
      </c>
      <c r="H2027" t="s">
        <v>9167</v>
      </c>
      <c r="I2027" s="23">
        <v>35.734124999999999</v>
      </c>
      <c r="J2027" s="23">
        <v>-98.084146000000004</v>
      </c>
      <c r="K2027">
        <v>211130</v>
      </c>
      <c r="L2027" t="s">
        <v>368</v>
      </c>
      <c r="M2027" t="s">
        <v>102</v>
      </c>
      <c r="N2027" s="49">
        <v>77659.77</v>
      </c>
      <c r="O2027" s="49">
        <v>77267.27</v>
      </c>
      <c r="P2027" s="49">
        <v>72872.982000000004</v>
      </c>
      <c r="Q2027" s="49">
        <v>71365.490000000005</v>
      </c>
      <c r="R2027" s="49">
        <v>67465.788199999995</v>
      </c>
      <c r="S2027" s="49">
        <v>72734.645999999993</v>
      </c>
      <c r="T2027" s="49">
        <v>69333.114000000001</v>
      </c>
      <c r="U2027" s="49">
        <v>63541.663</v>
      </c>
      <c r="V2027" s="49">
        <v>72127.995999999999</v>
      </c>
    </row>
    <row r="2028" spans="1:22" x14ac:dyDescent="0.3">
      <c r="A2028">
        <v>1002182</v>
      </c>
      <c r="B2028" t="s">
        <v>10481</v>
      </c>
      <c r="C2028" t="s">
        <v>10482</v>
      </c>
      <c r="D2028" t="s">
        <v>10483</v>
      </c>
      <c r="E2028" t="s">
        <v>3890</v>
      </c>
      <c r="F2028" t="s">
        <v>10484</v>
      </c>
      <c r="G2028" t="s">
        <v>10485</v>
      </c>
      <c r="H2028" t="s">
        <v>618</v>
      </c>
      <c r="I2028" s="23">
        <v>39.03237</v>
      </c>
      <c r="J2028" s="23">
        <v>-75.727930000000001</v>
      </c>
      <c r="K2028">
        <v>562212</v>
      </c>
      <c r="L2028" t="s">
        <v>51</v>
      </c>
      <c r="M2028" t="s">
        <v>307</v>
      </c>
      <c r="N2028" s="49">
        <v>63008.25</v>
      </c>
      <c r="O2028" s="49">
        <v>55153.75</v>
      </c>
      <c r="P2028" s="49">
        <v>58303.5</v>
      </c>
      <c r="Q2028" s="49">
        <v>27988</v>
      </c>
      <c r="S2028" s="49">
        <v>2475</v>
      </c>
      <c r="T2028" s="49">
        <v>2466.5</v>
      </c>
      <c r="U2028" s="49">
        <v>5546</v>
      </c>
      <c r="V2028" s="49">
        <v>3052.75</v>
      </c>
    </row>
    <row r="2029" spans="1:22" x14ac:dyDescent="0.3">
      <c r="A2029">
        <v>1002010</v>
      </c>
      <c r="B2029" t="s">
        <v>10486</v>
      </c>
      <c r="C2029" t="s">
        <v>10487</v>
      </c>
      <c r="D2029" t="s">
        <v>1067</v>
      </c>
      <c r="E2029" t="s">
        <v>3890</v>
      </c>
      <c r="F2029" t="s">
        <v>9028</v>
      </c>
      <c r="G2029" t="s">
        <v>10488</v>
      </c>
      <c r="H2029" t="s">
        <v>3893</v>
      </c>
      <c r="I2029" s="23">
        <v>39.732754</v>
      </c>
      <c r="J2029" s="23">
        <v>-75.517487000000003</v>
      </c>
      <c r="K2029">
        <v>562212</v>
      </c>
      <c r="L2029" t="s">
        <v>51</v>
      </c>
      <c r="M2029" t="s">
        <v>307</v>
      </c>
      <c r="N2029" s="49">
        <v>189301.25</v>
      </c>
      <c r="O2029" s="49">
        <v>184813</v>
      </c>
      <c r="P2029" s="49">
        <v>149865.75</v>
      </c>
      <c r="Q2029" s="49">
        <v>188399.25</v>
      </c>
      <c r="R2029" s="49">
        <v>216100.75</v>
      </c>
      <c r="S2029" s="49">
        <v>184471.75</v>
      </c>
      <c r="T2029" s="49">
        <v>139421.75</v>
      </c>
      <c r="U2029" s="49">
        <v>105689.25</v>
      </c>
      <c r="V2029" s="49">
        <v>45396.5</v>
      </c>
    </row>
    <row r="2030" spans="1:22" x14ac:dyDescent="0.3">
      <c r="A2030">
        <v>1004897</v>
      </c>
      <c r="B2030" t="s">
        <v>10489</v>
      </c>
      <c r="C2030" t="s">
        <v>10490</v>
      </c>
      <c r="D2030" t="s">
        <v>9030</v>
      </c>
      <c r="E2030" t="s">
        <v>3890</v>
      </c>
      <c r="F2030" t="s">
        <v>10171</v>
      </c>
      <c r="G2030" t="s">
        <v>10491</v>
      </c>
      <c r="H2030" t="s">
        <v>3893</v>
      </c>
      <c r="I2030" s="23">
        <v>39.705509999999997</v>
      </c>
      <c r="J2030" s="23">
        <v>-75.532839999999993</v>
      </c>
      <c r="K2030">
        <v>562212</v>
      </c>
      <c r="L2030" t="s">
        <v>51</v>
      </c>
      <c r="M2030" t="s">
        <v>307</v>
      </c>
      <c r="N2030" s="49">
        <v>23163.25</v>
      </c>
      <c r="O2030" s="49">
        <v>24522</v>
      </c>
      <c r="P2030" s="49">
        <v>25960.25</v>
      </c>
      <c r="Q2030" s="49">
        <v>27483</v>
      </c>
      <c r="R2030" s="49">
        <v>29095</v>
      </c>
      <c r="S2030" s="49">
        <v>30801.75</v>
      </c>
      <c r="T2030" s="49">
        <v>32608.5</v>
      </c>
      <c r="U2030" s="49">
        <v>47798.5</v>
      </c>
      <c r="V2030" s="49">
        <v>50602</v>
      </c>
    </row>
    <row r="2031" spans="1:22" x14ac:dyDescent="0.3">
      <c r="A2031">
        <v>1002183</v>
      </c>
      <c r="B2031" t="s">
        <v>10492</v>
      </c>
      <c r="C2031" t="s">
        <v>10493</v>
      </c>
      <c r="D2031" t="s">
        <v>10494</v>
      </c>
      <c r="E2031" t="s">
        <v>3890</v>
      </c>
      <c r="F2031" t="s">
        <v>10495</v>
      </c>
      <c r="G2031" t="s">
        <v>10496</v>
      </c>
      <c r="H2031" t="s">
        <v>2318</v>
      </c>
      <c r="I2031" s="23">
        <v>38.588692000000002</v>
      </c>
      <c r="J2031" s="23">
        <v>-75.445419000000001</v>
      </c>
      <c r="K2031">
        <v>562212</v>
      </c>
      <c r="L2031" t="s">
        <v>51</v>
      </c>
      <c r="M2031" t="s">
        <v>307</v>
      </c>
      <c r="N2031" s="49">
        <v>31429.25</v>
      </c>
      <c r="O2031" s="49">
        <v>25050</v>
      </c>
      <c r="P2031" s="49">
        <v>56081.75</v>
      </c>
      <c r="Q2031" s="49">
        <v>56843.5</v>
      </c>
      <c r="R2031" s="49">
        <v>33488.75</v>
      </c>
      <c r="S2031" s="49">
        <v>27111.5</v>
      </c>
      <c r="T2031" s="49">
        <v>2140.75</v>
      </c>
      <c r="U2031" s="49">
        <v>1779</v>
      </c>
      <c r="V2031" s="49">
        <v>15071.5</v>
      </c>
    </row>
    <row r="2032" spans="1:22" x14ac:dyDescent="0.3">
      <c r="A2032">
        <v>1003740</v>
      </c>
      <c r="B2032" t="s">
        <v>10497</v>
      </c>
      <c r="C2032" t="s">
        <v>10498</v>
      </c>
      <c r="D2032" t="s">
        <v>5444</v>
      </c>
      <c r="E2032" t="s">
        <v>690</v>
      </c>
      <c r="F2032" t="s">
        <v>10499</v>
      </c>
      <c r="G2032" t="s">
        <v>10500</v>
      </c>
      <c r="H2032" t="s">
        <v>5743</v>
      </c>
      <c r="I2032" s="23">
        <v>33.352710000000002</v>
      </c>
      <c r="J2032" s="23">
        <v>-82.144099999999995</v>
      </c>
      <c r="K2032">
        <v>562212</v>
      </c>
      <c r="L2032" t="s">
        <v>51</v>
      </c>
      <c r="M2032" t="s">
        <v>307</v>
      </c>
      <c r="N2032" s="49">
        <v>244435.5</v>
      </c>
      <c r="O2032" s="49">
        <v>250471.5</v>
      </c>
      <c r="P2032" s="49">
        <v>245164</v>
      </c>
      <c r="Q2032" s="49">
        <v>251468</v>
      </c>
      <c r="R2032" s="49">
        <v>223773.25</v>
      </c>
      <c r="S2032" s="49">
        <v>209721.25</v>
      </c>
      <c r="T2032" s="49">
        <v>198052.75</v>
      </c>
      <c r="U2032" s="49">
        <v>137550.75</v>
      </c>
      <c r="V2032" s="49">
        <v>117738.25</v>
      </c>
    </row>
    <row r="2033" spans="1:22" x14ac:dyDescent="0.3">
      <c r="A2033">
        <v>1011635</v>
      </c>
      <c r="B2033" t="s">
        <v>10501</v>
      </c>
      <c r="C2033" t="s">
        <v>10502</v>
      </c>
      <c r="D2033" t="s">
        <v>9813</v>
      </c>
      <c r="E2033" t="s">
        <v>1487</v>
      </c>
      <c r="F2033" t="s">
        <v>9814</v>
      </c>
      <c r="H2033" t="s">
        <v>10503</v>
      </c>
      <c r="I2033" s="23">
        <v>39.326900000000002</v>
      </c>
      <c r="J2033" s="23">
        <v>-108.2431</v>
      </c>
      <c r="K2033">
        <v>211130</v>
      </c>
      <c r="L2033" t="s">
        <v>368</v>
      </c>
      <c r="M2033" t="s">
        <v>102</v>
      </c>
      <c r="N2033" s="49">
        <v>21607.871999999999</v>
      </c>
      <c r="O2033" s="49">
        <v>28379.606</v>
      </c>
      <c r="P2033" s="49">
        <v>25393.416000000001</v>
      </c>
      <c r="Q2033" s="49">
        <v>25316.716</v>
      </c>
      <c r="R2033" s="49">
        <v>23539.921999999999</v>
      </c>
      <c r="S2033" s="49">
        <v>25653.376</v>
      </c>
    </row>
    <row r="2034" spans="1:22" x14ac:dyDescent="0.3">
      <c r="A2034">
        <v>1002693</v>
      </c>
      <c r="B2034" t="s">
        <v>10504</v>
      </c>
      <c r="C2034" t="s">
        <v>10505</v>
      </c>
      <c r="D2034" t="s">
        <v>10506</v>
      </c>
      <c r="E2034" t="s">
        <v>922</v>
      </c>
      <c r="F2034" t="s">
        <v>10507</v>
      </c>
      <c r="G2034" t="s">
        <v>10508</v>
      </c>
      <c r="H2034" t="s">
        <v>2057</v>
      </c>
      <c r="I2034" s="23">
        <v>40.81691</v>
      </c>
      <c r="J2034" s="23">
        <v>-96.741829999999993</v>
      </c>
      <c r="K2034">
        <v>221330</v>
      </c>
      <c r="L2034" t="s">
        <v>28</v>
      </c>
      <c r="M2034" t="s">
        <v>336</v>
      </c>
      <c r="U2034" s="49">
        <v>1662.5440000000001</v>
      </c>
      <c r="V2034" s="49">
        <v>2134.692</v>
      </c>
    </row>
    <row r="2035" spans="1:22" x14ac:dyDescent="0.3">
      <c r="A2035">
        <v>1010723</v>
      </c>
      <c r="B2035" t="s">
        <v>10509</v>
      </c>
      <c r="C2035" t="s">
        <v>10510</v>
      </c>
      <c r="D2035" t="s">
        <v>10506</v>
      </c>
      <c r="E2035" t="s">
        <v>922</v>
      </c>
      <c r="F2035" t="s">
        <v>10511</v>
      </c>
      <c r="G2035" t="s">
        <v>10512</v>
      </c>
      <c r="H2035" t="s">
        <v>2057</v>
      </c>
      <c r="I2035" s="23">
        <v>40.811799999999998</v>
      </c>
      <c r="J2035" s="23">
        <v>-96.775409999999994</v>
      </c>
      <c r="K2035">
        <v>221330</v>
      </c>
      <c r="L2035" t="s">
        <v>28</v>
      </c>
      <c r="M2035" t="s">
        <v>336</v>
      </c>
      <c r="S2035" s="49">
        <v>272</v>
      </c>
      <c r="T2035" s="49">
        <v>80.8</v>
      </c>
      <c r="U2035" s="49">
        <v>128.648</v>
      </c>
    </row>
    <row r="2036" spans="1:22" x14ac:dyDescent="0.3">
      <c r="A2036">
        <v>1005214</v>
      </c>
      <c r="B2036" t="s">
        <v>10513</v>
      </c>
      <c r="C2036" t="s">
        <v>10514</v>
      </c>
      <c r="D2036" t="s">
        <v>1775</v>
      </c>
      <c r="E2036" t="s">
        <v>491</v>
      </c>
      <c r="F2036" t="s">
        <v>10515</v>
      </c>
      <c r="G2036" t="s">
        <v>10516</v>
      </c>
      <c r="H2036" t="s">
        <v>3872</v>
      </c>
      <c r="I2036" s="23">
        <v>39.348599999999998</v>
      </c>
      <c r="J2036" s="23">
        <v>-85.618570000000005</v>
      </c>
      <c r="K2036">
        <v>562212</v>
      </c>
      <c r="L2036" t="s">
        <v>355</v>
      </c>
      <c r="M2036" t="s">
        <v>307</v>
      </c>
      <c r="N2036" s="49">
        <v>23838.385999999999</v>
      </c>
      <c r="O2036" s="49">
        <v>25167.39</v>
      </c>
      <c r="P2036" s="49">
        <v>21885.335999999999</v>
      </c>
      <c r="Q2036" s="49">
        <v>45215.735999999997</v>
      </c>
      <c r="R2036" s="49">
        <v>47350.536</v>
      </c>
      <c r="S2036" s="49">
        <v>53323.133999999998</v>
      </c>
      <c r="T2036" s="49">
        <v>47568.578000000001</v>
      </c>
      <c r="U2036" s="49">
        <v>55180.525999999998</v>
      </c>
      <c r="V2036" s="49">
        <v>37976.178</v>
      </c>
    </row>
    <row r="2037" spans="1:22" x14ac:dyDescent="0.3">
      <c r="A2037">
        <v>1005337</v>
      </c>
      <c r="B2037" t="s">
        <v>10517</v>
      </c>
      <c r="C2037" t="s">
        <v>10518</v>
      </c>
      <c r="D2037" t="s">
        <v>10519</v>
      </c>
      <c r="E2037" t="s">
        <v>454</v>
      </c>
      <c r="F2037" t="s">
        <v>10520</v>
      </c>
      <c r="G2037" t="s">
        <v>10521</v>
      </c>
      <c r="H2037" t="s">
        <v>10522</v>
      </c>
      <c r="I2037" s="23">
        <v>45.064036000000002</v>
      </c>
      <c r="J2037" s="23">
        <v>-83.424389000000005</v>
      </c>
      <c r="K2037">
        <v>321219</v>
      </c>
      <c r="L2037" t="s">
        <v>28</v>
      </c>
      <c r="M2037" t="s">
        <v>315</v>
      </c>
      <c r="N2037" s="49">
        <v>95256.813999999998</v>
      </c>
      <c r="O2037" s="49">
        <v>88694.842000000004</v>
      </c>
      <c r="P2037" s="49">
        <v>96603.634000000005</v>
      </c>
      <c r="Q2037" s="49">
        <v>94327.971999999994</v>
      </c>
      <c r="R2037" s="49">
        <v>113307.89</v>
      </c>
      <c r="S2037" s="49">
        <v>125507.57399999999</v>
      </c>
      <c r="T2037" s="49">
        <v>116737.35</v>
      </c>
      <c r="U2037" s="49">
        <v>107202.61199999999</v>
      </c>
      <c r="V2037" s="49">
        <v>108121.338</v>
      </c>
    </row>
    <row r="2038" spans="1:22" x14ac:dyDescent="0.3">
      <c r="A2038">
        <v>1007878</v>
      </c>
      <c r="B2038" t="s">
        <v>10523</v>
      </c>
      <c r="C2038" t="s">
        <v>10524</v>
      </c>
      <c r="D2038" t="s">
        <v>9799</v>
      </c>
      <c r="E2038" t="s">
        <v>393</v>
      </c>
      <c r="F2038" t="s">
        <v>9800</v>
      </c>
      <c r="G2038" t="s">
        <v>10525</v>
      </c>
      <c r="H2038" t="s">
        <v>536</v>
      </c>
      <c r="I2038" s="23">
        <v>43.091344999999997</v>
      </c>
      <c r="J2038" s="23">
        <v>-88.744230999999999</v>
      </c>
      <c r="K2038">
        <v>562212</v>
      </c>
      <c r="L2038" t="s">
        <v>355</v>
      </c>
      <c r="M2038" t="s">
        <v>307</v>
      </c>
      <c r="N2038" s="49">
        <v>26502.858</v>
      </c>
      <c r="O2038" s="49">
        <v>31187.972000000002</v>
      </c>
      <c r="P2038" s="49">
        <v>34737.25</v>
      </c>
      <c r="Q2038" s="49">
        <v>43344.21</v>
      </c>
      <c r="R2038" s="49">
        <v>47098.017999999996</v>
      </c>
      <c r="S2038" s="49">
        <v>50831.324000000001</v>
      </c>
      <c r="T2038" s="49">
        <v>44632.218000000001</v>
      </c>
      <c r="U2038" s="49">
        <v>73951.096745000003</v>
      </c>
      <c r="V2038" s="49">
        <v>82489.916939000002</v>
      </c>
    </row>
    <row r="2039" spans="1:22" x14ac:dyDescent="0.3">
      <c r="A2039">
        <v>1004600</v>
      </c>
      <c r="B2039" t="s">
        <v>10526</v>
      </c>
      <c r="C2039" t="s">
        <v>10527</v>
      </c>
      <c r="D2039" t="s">
        <v>10528</v>
      </c>
      <c r="E2039" t="s">
        <v>491</v>
      </c>
      <c r="F2039" t="s">
        <v>10529</v>
      </c>
      <c r="G2039" t="s">
        <v>10530</v>
      </c>
      <c r="H2039" t="s">
        <v>10531</v>
      </c>
      <c r="I2039" s="23">
        <v>41.65146</v>
      </c>
      <c r="J2039" s="23">
        <v>-86.903147000000004</v>
      </c>
      <c r="K2039">
        <v>562212</v>
      </c>
      <c r="L2039" t="s">
        <v>355</v>
      </c>
      <c r="M2039" t="s">
        <v>307</v>
      </c>
      <c r="N2039" s="49">
        <v>4879.6959999999999</v>
      </c>
      <c r="O2039" s="49">
        <v>4677.5879999999997</v>
      </c>
      <c r="P2039" s="49">
        <v>5796.8140000000003</v>
      </c>
      <c r="Q2039" s="49">
        <v>5434.9380000000001</v>
      </c>
      <c r="R2039" s="49">
        <v>20892.166000000001</v>
      </c>
      <c r="S2039" s="49">
        <v>21134.673999999999</v>
      </c>
      <c r="T2039" s="49">
        <v>24422.673999999999</v>
      </c>
      <c r="U2039" s="49">
        <v>35734.988982000003</v>
      </c>
      <c r="V2039" s="49">
        <v>41037.835713</v>
      </c>
    </row>
    <row r="2040" spans="1:22" x14ac:dyDescent="0.3">
      <c r="A2040">
        <v>1004065</v>
      </c>
      <c r="B2040" t="s">
        <v>10532</v>
      </c>
      <c r="C2040" t="s">
        <v>10533</v>
      </c>
      <c r="D2040" t="s">
        <v>6141</v>
      </c>
      <c r="E2040" t="s">
        <v>542</v>
      </c>
      <c r="F2040" t="s">
        <v>10534</v>
      </c>
      <c r="G2040" t="s">
        <v>10535</v>
      </c>
      <c r="H2040" t="s">
        <v>906</v>
      </c>
      <c r="I2040" s="23">
        <v>39.036313999999997</v>
      </c>
      <c r="J2040" s="23">
        <v>-94.794083000000001</v>
      </c>
      <c r="K2040">
        <v>562212</v>
      </c>
      <c r="L2040" t="s">
        <v>355</v>
      </c>
      <c r="M2040" t="s">
        <v>307</v>
      </c>
      <c r="N2040" s="49">
        <v>106850.35</v>
      </c>
      <c r="O2040" s="49">
        <v>108121.548</v>
      </c>
      <c r="P2040" s="49">
        <v>112589.798</v>
      </c>
      <c r="Q2040" s="49">
        <v>114868.85</v>
      </c>
      <c r="R2040" s="49">
        <v>193680.2</v>
      </c>
      <c r="S2040" s="49">
        <v>893572.69799999997</v>
      </c>
      <c r="T2040" s="49">
        <v>836215.04599999997</v>
      </c>
      <c r="U2040" s="49">
        <v>739448.59400000004</v>
      </c>
      <c r="V2040" s="49">
        <v>607270.69200000004</v>
      </c>
    </row>
    <row r="2041" spans="1:22" x14ac:dyDescent="0.3">
      <c r="A2041">
        <v>1001101</v>
      </c>
      <c r="B2041" t="s">
        <v>10536</v>
      </c>
      <c r="C2041" t="s">
        <v>10537</v>
      </c>
      <c r="D2041" t="s">
        <v>10538</v>
      </c>
      <c r="E2041" t="s">
        <v>663</v>
      </c>
      <c r="F2041" t="s">
        <v>1741</v>
      </c>
      <c r="G2041" t="s">
        <v>10539</v>
      </c>
      <c r="H2041" t="s">
        <v>1743</v>
      </c>
      <c r="I2041" s="23">
        <v>41.251852</v>
      </c>
      <c r="J2041" s="23">
        <v>-84.412270000000007</v>
      </c>
      <c r="K2041">
        <v>562212</v>
      </c>
      <c r="L2041" t="s">
        <v>51</v>
      </c>
      <c r="M2041" t="s">
        <v>307</v>
      </c>
      <c r="N2041" s="49">
        <v>67865</v>
      </c>
      <c r="O2041" s="49">
        <v>64950.5</v>
      </c>
      <c r="P2041" s="49">
        <v>62487</v>
      </c>
      <c r="Q2041" s="49">
        <v>60364</v>
      </c>
      <c r="R2041" s="49">
        <v>58263.5</v>
      </c>
      <c r="S2041" s="49">
        <v>56662.25</v>
      </c>
      <c r="T2041" s="49">
        <v>54938.75</v>
      </c>
      <c r="U2041" s="49">
        <v>64269</v>
      </c>
      <c r="V2041" s="49">
        <v>63009.5</v>
      </c>
    </row>
    <row r="2042" spans="1:22" x14ac:dyDescent="0.3">
      <c r="A2042">
        <v>1007724</v>
      </c>
      <c r="B2042" t="s">
        <v>10540</v>
      </c>
      <c r="C2042" t="s">
        <v>10541</v>
      </c>
      <c r="D2042" t="s">
        <v>10542</v>
      </c>
      <c r="E2042" t="s">
        <v>351</v>
      </c>
      <c r="F2042" t="s">
        <v>10543</v>
      </c>
      <c r="G2042" t="s">
        <v>10544</v>
      </c>
      <c r="H2042" t="s">
        <v>10545</v>
      </c>
      <c r="I2042" s="23">
        <v>41.897846000000001</v>
      </c>
      <c r="J2042" s="23">
        <v>-88.685484000000002</v>
      </c>
      <c r="K2042">
        <v>562212</v>
      </c>
      <c r="L2042" t="s">
        <v>355</v>
      </c>
      <c r="M2042" t="s">
        <v>307</v>
      </c>
      <c r="N2042" s="49">
        <v>104917.45</v>
      </c>
      <c r="O2042" s="49">
        <v>83239.199999999997</v>
      </c>
      <c r="P2042" s="49">
        <v>77190.7</v>
      </c>
      <c r="Q2042" s="49">
        <v>87058.4</v>
      </c>
      <c r="R2042" s="49">
        <v>82793.423999999999</v>
      </c>
      <c r="S2042" s="49">
        <v>75299.123999999996</v>
      </c>
      <c r="T2042" s="49">
        <v>87333.716</v>
      </c>
      <c r="U2042" s="49">
        <v>103829.64152999999</v>
      </c>
      <c r="V2042" s="49">
        <v>102083.833</v>
      </c>
    </row>
    <row r="2043" spans="1:22" x14ac:dyDescent="0.3">
      <c r="A2043">
        <v>1006447</v>
      </c>
      <c r="B2043" t="s">
        <v>10546</v>
      </c>
      <c r="C2043" t="s">
        <v>10547</v>
      </c>
      <c r="D2043" t="s">
        <v>10548</v>
      </c>
      <c r="E2043" t="s">
        <v>323</v>
      </c>
      <c r="F2043" t="s">
        <v>10549</v>
      </c>
      <c r="G2043" t="s">
        <v>10550</v>
      </c>
      <c r="H2043" t="s">
        <v>2368</v>
      </c>
      <c r="I2043" s="23">
        <v>36.254869999999997</v>
      </c>
      <c r="J2043" s="23">
        <v>-119.65031999999999</v>
      </c>
      <c r="K2043">
        <v>311421</v>
      </c>
      <c r="L2043" t="s">
        <v>28</v>
      </c>
      <c r="M2043" t="s">
        <v>315</v>
      </c>
      <c r="N2043" s="49">
        <v>21060.12</v>
      </c>
      <c r="O2043" s="49">
        <v>24705.856</v>
      </c>
      <c r="P2043" s="49">
        <v>21308.92</v>
      </c>
      <c r="Q2043" s="49">
        <v>29735.988000000001</v>
      </c>
      <c r="R2043" s="49">
        <v>30055.036</v>
      </c>
      <c r="S2043" s="49">
        <v>28147.144</v>
      </c>
      <c r="T2043" s="49">
        <v>28163.144</v>
      </c>
      <c r="U2043" s="49">
        <v>29980.284</v>
      </c>
      <c r="V2043" s="49">
        <v>30847.583999999999</v>
      </c>
    </row>
    <row r="2044" spans="1:22" x14ac:dyDescent="0.3">
      <c r="A2044">
        <v>1005733</v>
      </c>
      <c r="B2044" t="s">
        <v>10551</v>
      </c>
      <c r="C2044" t="s">
        <v>10552</v>
      </c>
      <c r="D2044" t="s">
        <v>10553</v>
      </c>
      <c r="E2044" t="s">
        <v>447</v>
      </c>
      <c r="F2044" t="s">
        <v>10554</v>
      </c>
      <c r="G2044" t="s">
        <v>10555</v>
      </c>
      <c r="H2044" t="s">
        <v>5018</v>
      </c>
      <c r="I2044" s="23">
        <v>40.361350000000002</v>
      </c>
      <c r="J2044" s="23">
        <v>-75.716049999999996</v>
      </c>
      <c r="K2044">
        <v>562212</v>
      </c>
      <c r="L2044" t="s">
        <v>355</v>
      </c>
      <c r="M2044" t="s">
        <v>307</v>
      </c>
      <c r="N2044" s="49">
        <v>127631.35</v>
      </c>
      <c r="O2044" s="49">
        <v>151372.95000000001</v>
      </c>
      <c r="P2044" s="49">
        <v>143607.75</v>
      </c>
      <c r="Q2044" s="49">
        <v>122504.444</v>
      </c>
      <c r="R2044" s="49">
        <v>115080.462</v>
      </c>
      <c r="S2044" s="49">
        <v>120258.838</v>
      </c>
      <c r="T2044" s="49">
        <v>128213.548</v>
      </c>
      <c r="U2044" s="49">
        <v>115153.75</v>
      </c>
      <c r="V2044" s="49">
        <v>113677.348</v>
      </c>
    </row>
    <row r="2045" spans="1:22" x14ac:dyDescent="0.3">
      <c r="A2045">
        <v>1004696</v>
      </c>
      <c r="B2045" t="s">
        <v>10556</v>
      </c>
      <c r="C2045" t="s">
        <v>10557</v>
      </c>
      <c r="D2045" t="s">
        <v>10558</v>
      </c>
      <c r="E2045" t="s">
        <v>454</v>
      </c>
      <c r="F2045" t="s">
        <v>10559</v>
      </c>
      <c r="G2045" t="s">
        <v>10560</v>
      </c>
      <c r="H2045" t="s">
        <v>9905</v>
      </c>
      <c r="I2045" s="23">
        <v>45.764721999999999</v>
      </c>
      <c r="J2045" s="23">
        <v>-87.131</v>
      </c>
      <c r="K2045">
        <v>562212</v>
      </c>
      <c r="L2045" t="s">
        <v>355</v>
      </c>
      <c r="M2045" t="s">
        <v>307</v>
      </c>
      <c r="N2045" s="49">
        <v>33154.398000000001</v>
      </c>
      <c r="O2045" s="49">
        <v>28431.348000000002</v>
      </c>
      <c r="P2045" s="49">
        <v>35378.9</v>
      </c>
      <c r="Q2045" s="49">
        <v>27039.05</v>
      </c>
      <c r="R2045" s="49">
        <v>29249.85</v>
      </c>
      <c r="S2045" s="49">
        <v>32002.9</v>
      </c>
      <c r="T2045" s="49">
        <v>23679.248</v>
      </c>
      <c r="U2045" s="49">
        <v>33750.097999999998</v>
      </c>
      <c r="V2045" s="49">
        <v>37597.248</v>
      </c>
    </row>
    <row r="2046" spans="1:22" x14ac:dyDescent="0.3">
      <c r="A2046">
        <v>1002789</v>
      </c>
      <c r="B2046" t="s">
        <v>10561</v>
      </c>
      <c r="C2046" t="s">
        <v>10562</v>
      </c>
      <c r="D2046" t="s">
        <v>7079</v>
      </c>
      <c r="E2046" t="s">
        <v>583</v>
      </c>
      <c r="F2046" t="s">
        <v>10563</v>
      </c>
      <c r="G2046" t="s">
        <v>10564</v>
      </c>
      <c r="H2046" t="s">
        <v>2660</v>
      </c>
      <c r="I2046" s="23">
        <v>30.553363999999998</v>
      </c>
      <c r="J2046" s="23">
        <v>-91.202427999999998</v>
      </c>
      <c r="K2046">
        <v>325199</v>
      </c>
      <c r="L2046" t="s">
        <v>28</v>
      </c>
      <c r="M2046" t="s">
        <v>530</v>
      </c>
      <c r="N2046" s="49">
        <v>92147.504000000001</v>
      </c>
      <c r="O2046" s="49">
        <v>87527.42</v>
      </c>
      <c r="P2046" s="49">
        <v>97105.084000000003</v>
      </c>
      <c r="Q2046" s="49">
        <v>113148.524</v>
      </c>
      <c r="R2046" s="49">
        <v>101543.76</v>
      </c>
      <c r="S2046" s="49">
        <v>104416.906</v>
      </c>
      <c r="T2046" s="49">
        <v>79639.83</v>
      </c>
      <c r="U2046" s="49">
        <v>74403.648000000001</v>
      </c>
      <c r="V2046" s="49">
        <v>83674.240000000005</v>
      </c>
    </row>
    <row r="2047" spans="1:22" x14ac:dyDescent="0.3">
      <c r="A2047">
        <v>1006861</v>
      </c>
      <c r="B2047" t="s">
        <v>10565</v>
      </c>
      <c r="C2047" t="s">
        <v>10566</v>
      </c>
      <c r="D2047" t="s">
        <v>10567</v>
      </c>
      <c r="E2047" t="s">
        <v>323</v>
      </c>
      <c r="F2047" t="s">
        <v>10568</v>
      </c>
      <c r="G2047" t="s">
        <v>10569</v>
      </c>
      <c r="H2047" t="s">
        <v>963</v>
      </c>
      <c r="I2047" s="23">
        <v>33.910116000000002</v>
      </c>
      <c r="J2047" s="23">
        <v>-118.221906</v>
      </c>
      <c r="K2047">
        <v>324199</v>
      </c>
      <c r="L2047" t="s">
        <v>28</v>
      </c>
      <c r="M2047" t="s">
        <v>102</v>
      </c>
      <c r="N2047" s="49">
        <v>25476.403999999999</v>
      </c>
      <c r="O2047" s="49">
        <v>26238.351999999999</v>
      </c>
      <c r="P2047" s="49">
        <v>25863.651999999998</v>
      </c>
      <c r="Q2047" s="49">
        <v>26979.948</v>
      </c>
      <c r="R2047" s="49">
        <v>27214.448</v>
      </c>
      <c r="S2047" s="49">
        <v>27478.096000000001</v>
      </c>
      <c r="T2047" s="49">
        <v>27773.295999999998</v>
      </c>
      <c r="U2047" s="49">
        <v>29501.444</v>
      </c>
      <c r="V2047" s="49">
        <v>29860.788</v>
      </c>
    </row>
    <row r="2048" spans="1:22" x14ac:dyDescent="0.3">
      <c r="A2048">
        <v>1002177</v>
      </c>
      <c r="B2048" t="s">
        <v>10570</v>
      </c>
      <c r="C2048" t="s">
        <v>10571</v>
      </c>
      <c r="D2048" t="s">
        <v>1145</v>
      </c>
      <c r="E2048" t="s">
        <v>380</v>
      </c>
      <c r="F2048" t="s">
        <v>10572</v>
      </c>
      <c r="G2048" t="s">
        <v>10573</v>
      </c>
      <c r="H2048" t="s">
        <v>10574</v>
      </c>
      <c r="I2048" s="23">
        <v>45.5747</v>
      </c>
      <c r="J2048" s="23">
        <v>-95.910799999999995</v>
      </c>
      <c r="K2048">
        <v>325193</v>
      </c>
      <c r="L2048" t="s">
        <v>573</v>
      </c>
      <c r="M2048" t="s">
        <v>574</v>
      </c>
      <c r="N2048" s="49">
        <v>39603.396000000001</v>
      </c>
      <c r="O2048" s="49">
        <v>42916.686000000002</v>
      </c>
      <c r="P2048" s="49">
        <v>39674</v>
      </c>
      <c r="Q2048" s="49">
        <v>36936.161999999997</v>
      </c>
      <c r="R2048" s="49">
        <v>41790.542000000001</v>
      </c>
      <c r="S2048" s="49">
        <v>43297.23</v>
      </c>
      <c r="T2048" s="49">
        <v>40593.646000000001</v>
      </c>
      <c r="U2048" s="49">
        <v>35637.415999999997</v>
      </c>
      <c r="V2048" s="49">
        <v>45748.875999999997</v>
      </c>
    </row>
    <row r="2049" spans="1:22" x14ac:dyDescent="0.3">
      <c r="A2049">
        <v>1007709</v>
      </c>
      <c r="B2049" t="s">
        <v>10575</v>
      </c>
      <c r="C2049" t="s">
        <v>10576</v>
      </c>
      <c r="D2049" t="s">
        <v>3689</v>
      </c>
      <c r="E2049" t="s">
        <v>1487</v>
      </c>
      <c r="F2049" t="s">
        <v>10577</v>
      </c>
      <c r="G2049" t="s">
        <v>10578</v>
      </c>
      <c r="H2049" t="s">
        <v>10579</v>
      </c>
      <c r="I2049" s="23">
        <v>39.645820000000001</v>
      </c>
      <c r="J2049" s="23">
        <v>-104.71626000000001</v>
      </c>
      <c r="K2049">
        <v>562212</v>
      </c>
      <c r="L2049" t="s">
        <v>355</v>
      </c>
      <c r="M2049" t="s">
        <v>307</v>
      </c>
      <c r="N2049" s="49">
        <v>45653.381999999998</v>
      </c>
      <c r="O2049" s="49">
        <v>47519.91</v>
      </c>
      <c r="P2049" s="49">
        <v>64738.091999999997</v>
      </c>
      <c r="Q2049" s="49">
        <v>57049.544000000002</v>
      </c>
      <c r="R2049" s="49">
        <v>53688.55</v>
      </c>
      <c r="S2049" s="49">
        <v>48660.968000000001</v>
      </c>
      <c r="T2049" s="49">
        <v>42817.696000000004</v>
      </c>
      <c r="U2049" s="49">
        <v>80618.789464999994</v>
      </c>
      <c r="V2049" s="49">
        <v>82574.235002000001</v>
      </c>
    </row>
    <row r="2050" spans="1:22" x14ac:dyDescent="0.3">
      <c r="A2050">
        <v>1004796</v>
      </c>
      <c r="B2050" t="s">
        <v>10580</v>
      </c>
      <c r="C2050" t="s">
        <v>10581</v>
      </c>
      <c r="D2050" t="s">
        <v>3188</v>
      </c>
      <c r="E2050" t="s">
        <v>1487</v>
      </c>
      <c r="F2050" t="s">
        <v>10582</v>
      </c>
      <c r="G2050" t="s">
        <v>10583</v>
      </c>
      <c r="H2050" t="s">
        <v>5884</v>
      </c>
      <c r="I2050" s="23">
        <v>39.834249999999997</v>
      </c>
      <c r="J2050" s="23">
        <v>-104.70435999999999</v>
      </c>
      <c r="K2050">
        <v>488119</v>
      </c>
      <c r="L2050" t="s">
        <v>28</v>
      </c>
      <c r="M2050" t="s">
        <v>315</v>
      </c>
      <c r="N2050" s="49">
        <v>29905.088</v>
      </c>
      <c r="O2050" s="49">
        <v>28778.092000000001</v>
      </c>
      <c r="P2050" s="49">
        <v>26693.848000000002</v>
      </c>
      <c r="Q2050" s="49">
        <v>27573.446</v>
      </c>
      <c r="R2050" s="49">
        <v>27704.694</v>
      </c>
      <c r="S2050" s="49">
        <v>29195.635999999999</v>
      </c>
      <c r="T2050" s="49">
        <v>29165.385999999999</v>
      </c>
      <c r="U2050" s="49">
        <v>24263.26</v>
      </c>
      <c r="V2050" s="49">
        <v>34647.766000000003</v>
      </c>
    </row>
    <row r="2051" spans="1:22" x14ac:dyDescent="0.3">
      <c r="A2051">
        <v>1005633</v>
      </c>
      <c r="B2051" t="s">
        <v>10584</v>
      </c>
      <c r="C2051" t="s">
        <v>10585</v>
      </c>
      <c r="D2051" t="s">
        <v>10586</v>
      </c>
      <c r="E2051" t="s">
        <v>1487</v>
      </c>
      <c r="F2051" t="s">
        <v>10587</v>
      </c>
      <c r="G2051" t="s">
        <v>10588</v>
      </c>
      <c r="H2051" t="s">
        <v>6242</v>
      </c>
      <c r="I2051" s="23">
        <v>40.024535</v>
      </c>
      <c r="J2051" s="23">
        <v>-105.027726</v>
      </c>
      <c r="K2051">
        <v>562212</v>
      </c>
      <c r="L2051" t="s">
        <v>51</v>
      </c>
      <c r="M2051" t="s">
        <v>307</v>
      </c>
      <c r="N2051" s="49">
        <v>202615</v>
      </c>
      <c r="O2051" s="49">
        <v>188984.75</v>
      </c>
      <c r="P2051" s="49">
        <v>202396.75</v>
      </c>
      <c r="Q2051" s="49">
        <v>204957</v>
      </c>
      <c r="R2051" s="49">
        <v>242126.75</v>
      </c>
      <c r="S2051" s="49">
        <v>171091.5</v>
      </c>
      <c r="T2051" s="49">
        <v>163496</v>
      </c>
      <c r="U2051" s="49">
        <v>112615</v>
      </c>
      <c r="V2051" s="49">
        <v>127425</v>
      </c>
    </row>
    <row r="2052" spans="1:22" x14ac:dyDescent="0.3">
      <c r="A2052">
        <v>1005858</v>
      </c>
      <c r="B2052" t="s">
        <v>10589</v>
      </c>
      <c r="C2052" t="s">
        <v>10590</v>
      </c>
      <c r="D2052" t="s">
        <v>10591</v>
      </c>
      <c r="E2052" t="s">
        <v>303</v>
      </c>
      <c r="F2052" t="s">
        <v>10592</v>
      </c>
      <c r="G2052" t="s">
        <v>10593</v>
      </c>
      <c r="H2052" t="s">
        <v>8302</v>
      </c>
      <c r="I2052" s="23">
        <v>32.98019</v>
      </c>
      <c r="J2052" s="23">
        <v>-102.8172</v>
      </c>
      <c r="K2052">
        <v>211120</v>
      </c>
      <c r="L2052" t="s">
        <v>368</v>
      </c>
      <c r="M2052" t="s">
        <v>102</v>
      </c>
      <c r="N2052" s="49">
        <v>89380.558000000005</v>
      </c>
      <c r="O2052" s="49">
        <v>69552.301999999996</v>
      </c>
      <c r="P2052" s="49">
        <v>271668.15600000002</v>
      </c>
      <c r="Q2052" s="49">
        <v>143788.22</v>
      </c>
      <c r="R2052" s="49">
        <v>140312.90400000001</v>
      </c>
      <c r="S2052" s="49">
        <v>142354.962</v>
      </c>
      <c r="T2052" s="49">
        <v>142914.23199999999</v>
      </c>
      <c r="U2052" s="49">
        <v>158930.44200000001</v>
      </c>
      <c r="V2052" s="49">
        <v>156756.26800000001</v>
      </c>
    </row>
    <row r="2053" spans="1:22" x14ac:dyDescent="0.3">
      <c r="A2053">
        <v>1002610</v>
      </c>
      <c r="B2053" t="s">
        <v>10594</v>
      </c>
      <c r="C2053" t="s">
        <v>10595</v>
      </c>
      <c r="D2053" t="s">
        <v>4087</v>
      </c>
      <c r="E2053" t="s">
        <v>569</v>
      </c>
      <c r="F2053" t="s">
        <v>4088</v>
      </c>
      <c r="G2053" t="s">
        <v>10596</v>
      </c>
      <c r="H2053" t="s">
        <v>4090</v>
      </c>
      <c r="I2053" s="23">
        <v>40.836987000000001</v>
      </c>
      <c r="J2053" s="23">
        <v>-91.193123</v>
      </c>
      <c r="K2053">
        <v>562212</v>
      </c>
      <c r="L2053" t="s">
        <v>355</v>
      </c>
      <c r="M2053" t="s">
        <v>307</v>
      </c>
      <c r="N2053" s="49">
        <v>59081.9</v>
      </c>
      <c r="O2053" s="49">
        <v>57924.45</v>
      </c>
      <c r="P2053" s="49">
        <v>55425.65</v>
      </c>
      <c r="Q2053" s="49">
        <v>55644.55</v>
      </c>
      <c r="R2053" s="49">
        <v>54904.95</v>
      </c>
      <c r="S2053" s="49">
        <v>53711.95</v>
      </c>
      <c r="T2053" s="49">
        <v>52130.400000000001</v>
      </c>
      <c r="U2053" s="49">
        <v>61007.55</v>
      </c>
      <c r="V2053" s="49">
        <v>60589.4</v>
      </c>
    </row>
    <row r="2054" spans="1:22" x14ac:dyDescent="0.3">
      <c r="A2054">
        <v>1003743</v>
      </c>
      <c r="B2054" t="s">
        <v>10597</v>
      </c>
      <c r="C2054" t="s">
        <v>10598</v>
      </c>
      <c r="D2054" t="s">
        <v>10599</v>
      </c>
      <c r="E2054" t="s">
        <v>351</v>
      </c>
      <c r="F2054" t="s">
        <v>10600</v>
      </c>
      <c r="G2054" t="s">
        <v>10601</v>
      </c>
      <c r="H2054" t="s">
        <v>354</v>
      </c>
      <c r="I2054" s="23">
        <v>42.067272000000003</v>
      </c>
      <c r="J2054" s="23">
        <v>-87.885750000000002</v>
      </c>
      <c r="K2054">
        <v>562212</v>
      </c>
      <c r="L2054" t="s">
        <v>51</v>
      </c>
      <c r="M2054" t="s">
        <v>307</v>
      </c>
      <c r="N2054" s="49">
        <v>11225.25</v>
      </c>
      <c r="O2054" s="49">
        <v>23960.75</v>
      </c>
      <c r="P2054" s="49">
        <v>22600.5</v>
      </c>
      <c r="Q2054" s="49">
        <v>27732</v>
      </c>
      <c r="R2054" s="49">
        <v>32415</v>
      </c>
      <c r="S2054" s="49">
        <v>49682.5</v>
      </c>
      <c r="T2054" s="49">
        <v>26414</v>
      </c>
      <c r="U2054" s="49">
        <v>37633.25</v>
      </c>
      <c r="V2054" s="49">
        <v>50640</v>
      </c>
    </row>
    <row r="2055" spans="1:22" x14ac:dyDescent="0.3">
      <c r="A2055">
        <v>1006281</v>
      </c>
      <c r="B2055" t="s">
        <v>10602</v>
      </c>
      <c r="C2055" t="s">
        <v>10603</v>
      </c>
      <c r="D2055" t="s">
        <v>3979</v>
      </c>
      <c r="E2055" t="s">
        <v>454</v>
      </c>
      <c r="F2055" t="s">
        <v>10604</v>
      </c>
      <c r="G2055" t="s">
        <v>10605</v>
      </c>
      <c r="H2055" t="s">
        <v>1118</v>
      </c>
      <c r="I2055" s="23">
        <v>42.376420000000003</v>
      </c>
      <c r="J2055" s="23">
        <v>-83.261039999999994</v>
      </c>
      <c r="K2055">
        <v>333618</v>
      </c>
      <c r="L2055" t="s">
        <v>28</v>
      </c>
      <c r="M2055" t="s">
        <v>315</v>
      </c>
      <c r="N2055" s="49">
        <v>19089.554</v>
      </c>
      <c r="O2055" s="49">
        <v>30860.578000000001</v>
      </c>
      <c r="P2055" s="49">
        <v>27292.23</v>
      </c>
      <c r="Q2055" s="49">
        <v>13431.986000000001</v>
      </c>
      <c r="R2055" s="49">
        <v>34418.521999999997</v>
      </c>
      <c r="S2055" s="49">
        <v>37779.146000000001</v>
      </c>
      <c r="T2055" s="49">
        <v>35281.784</v>
      </c>
      <c r="U2055" s="49">
        <v>37828.58</v>
      </c>
      <c r="V2055" s="49">
        <v>43986.23</v>
      </c>
    </row>
    <row r="2056" spans="1:22" x14ac:dyDescent="0.3">
      <c r="A2056">
        <v>1005510</v>
      </c>
      <c r="B2056" t="s">
        <v>10606</v>
      </c>
      <c r="C2056" t="s">
        <v>10607</v>
      </c>
      <c r="D2056" t="s">
        <v>3979</v>
      </c>
      <c r="E2056" t="s">
        <v>454</v>
      </c>
      <c r="F2056" t="s">
        <v>10608</v>
      </c>
      <c r="G2056" t="s">
        <v>10609</v>
      </c>
      <c r="H2056" t="s">
        <v>5253</v>
      </c>
      <c r="I2056" s="23">
        <v>42.303800000000003</v>
      </c>
      <c r="J2056" s="23">
        <v>-83.090400000000002</v>
      </c>
      <c r="K2056">
        <v>221112</v>
      </c>
      <c r="L2056" t="s">
        <v>30</v>
      </c>
      <c r="M2056" t="s">
        <v>336</v>
      </c>
      <c r="S2056" s="49">
        <v>0</v>
      </c>
      <c r="T2056" s="49">
        <v>0.29799999999999999</v>
      </c>
      <c r="U2056" s="49">
        <v>3.3839999999999999</v>
      </c>
      <c r="V2056" s="49">
        <v>0.29799999999999999</v>
      </c>
    </row>
    <row r="2057" spans="1:22" x14ac:dyDescent="0.3">
      <c r="A2057">
        <v>1006388</v>
      </c>
      <c r="B2057" t="s">
        <v>10610</v>
      </c>
      <c r="C2057" t="s">
        <v>10611</v>
      </c>
      <c r="D2057" t="s">
        <v>3979</v>
      </c>
      <c r="E2057" t="s">
        <v>454</v>
      </c>
      <c r="F2057" t="s">
        <v>2645</v>
      </c>
      <c r="G2057" t="s">
        <v>10612</v>
      </c>
      <c r="H2057" t="s">
        <v>1118</v>
      </c>
      <c r="I2057" s="23">
        <v>42.284100000000002</v>
      </c>
      <c r="J2057" s="23">
        <v>-83.152699999999996</v>
      </c>
      <c r="K2057">
        <v>324110</v>
      </c>
      <c r="L2057" t="s">
        <v>1344</v>
      </c>
      <c r="M2057" t="s">
        <v>1345</v>
      </c>
      <c r="N2057" s="49">
        <v>862855.88</v>
      </c>
      <c r="O2057" s="49">
        <v>825403.74199999997</v>
      </c>
      <c r="P2057" s="49">
        <v>823521.34600000002</v>
      </c>
      <c r="Q2057" s="49">
        <v>896579.69799999997</v>
      </c>
      <c r="R2057" s="49">
        <v>884668.054</v>
      </c>
      <c r="S2057" s="49">
        <v>906553.66200000001</v>
      </c>
      <c r="T2057" s="49">
        <v>878758.86199999996</v>
      </c>
      <c r="U2057" s="49">
        <v>738087.87</v>
      </c>
      <c r="V2057" s="49">
        <v>724939.17200000002</v>
      </c>
    </row>
    <row r="2058" spans="1:22" x14ac:dyDescent="0.3">
      <c r="A2058">
        <v>1005834</v>
      </c>
      <c r="B2058" t="s">
        <v>10613</v>
      </c>
      <c r="C2058" t="s">
        <v>10614</v>
      </c>
      <c r="D2058" t="s">
        <v>6101</v>
      </c>
      <c r="E2058" t="s">
        <v>303</v>
      </c>
      <c r="F2058" t="s">
        <v>10615</v>
      </c>
      <c r="G2058" t="s">
        <v>10616</v>
      </c>
      <c r="H2058" t="s">
        <v>1268</v>
      </c>
      <c r="I2058" s="23">
        <v>33.006709000000001</v>
      </c>
      <c r="J2058" s="23">
        <v>-96.996093000000002</v>
      </c>
      <c r="K2058">
        <v>562212</v>
      </c>
      <c r="L2058" t="s">
        <v>355</v>
      </c>
      <c r="M2058" t="s">
        <v>307</v>
      </c>
      <c r="N2058" s="49">
        <v>171522.85</v>
      </c>
      <c r="O2058" s="49">
        <v>184139.99600000001</v>
      </c>
      <c r="P2058" s="49">
        <v>169654.31200000001</v>
      </c>
      <c r="Q2058" s="49">
        <v>161214.41800000001</v>
      </c>
      <c r="R2058" s="49">
        <v>138060.304</v>
      </c>
      <c r="S2058" s="49">
        <v>125250.818</v>
      </c>
      <c r="T2058" s="49">
        <v>123138.766</v>
      </c>
      <c r="U2058" s="49">
        <v>138971.72020899999</v>
      </c>
      <c r="V2058" s="49">
        <v>145427.99618799999</v>
      </c>
    </row>
    <row r="2059" spans="1:22" x14ac:dyDescent="0.3">
      <c r="A2059">
        <v>1008310</v>
      </c>
      <c r="B2059" t="s">
        <v>10617</v>
      </c>
      <c r="C2059" t="s">
        <v>10618</v>
      </c>
      <c r="D2059" t="s">
        <v>10619</v>
      </c>
      <c r="E2059" t="s">
        <v>303</v>
      </c>
      <c r="F2059" t="s">
        <v>10620</v>
      </c>
      <c r="G2059" t="s">
        <v>10621</v>
      </c>
      <c r="H2059" t="s">
        <v>10622</v>
      </c>
      <c r="I2059" s="23">
        <v>28.456666999999999</v>
      </c>
      <c r="J2059" s="23">
        <v>-98.190276999999995</v>
      </c>
      <c r="K2059">
        <v>324110</v>
      </c>
      <c r="L2059" t="s">
        <v>1344</v>
      </c>
      <c r="M2059" t="s">
        <v>1345</v>
      </c>
      <c r="N2059" s="49">
        <v>754625.41799999995</v>
      </c>
      <c r="O2059" s="49">
        <v>672039.59600000002</v>
      </c>
      <c r="P2059" s="49">
        <v>579816.82400000002</v>
      </c>
      <c r="Q2059" s="49">
        <v>711771.57799999998</v>
      </c>
      <c r="R2059" s="49">
        <v>740535.14399999997</v>
      </c>
      <c r="S2059" s="49">
        <v>718373.89800000004</v>
      </c>
      <c r="T2059" s="49">
        <v>696276.62800000003</v>
      </c>
      <c r="U2059" s="49">
        <v>693965.01599999995</v>
      </c>
      <c r="V2059" s="49">
        <v>761321.63199999998</v>
      </c>
    </row>
    <row r="2060" spans="1:22" x14ac:dyDescent="0.3">
      <c r="A2060">
        <v>1002387</v>
      </c>
      <c r="B2060" t="s">
        <v>10623</v>
      </c>
      <c r="C2060" t="s">
        <v>10624</v>
      </c>
      <c r="D2060" t="s">
        <v>10625</v>
      </c>
      <c r="E2060" t="s">
        <v>303</v>
      </c>
      <c r="F2060" t="s">
        <v>10626</v>
      </c>
      <c r="G2060" t="s">
        <v>10627</v>
      </c>
      <c r="H2060" t="s">
        <v>1596</v>
      </c>
      <c r="I2060" s="23">
        <v>31.191713</v>
      </c>
      <c r="J2060" s="23">
        <v>-94.788945999999996</v>
      </c>
      <c r="K2060">
        <v>321219</v>
      </c>
      <c r="L2060" t="s">
        <v>28</v>
      </c>
      <c r="M2060" t="s">
        <v>315</v>
      </c>
      <c r="O2060" s="49">
        <v>7735.3360000000002</v>
      </c>
      <c r="P2060" s="49">
        <v>7869.1719999999996</v>
      </c>
      <c r="Q2060" s="49">
        <v>6033.5479999999998</v>
      </c>
      <c r="R2060" s="49">
        <v>35783.311999999998</v>
      </c>
      <c r="S2060" s="49">
        <v>34584.137999999999</v>
      </c>
      <c r="T2060" s="49">
        <v>24635.754000000001</v>
      </c>
      <c r="U2060" s="49">
        <v>25104.698</v>
      </c>
      <c r="V2060" s="49">
        <v>25837.276000000002</v>
      </c>
    </row>
    <row r="2061" spans="1:22" x14ac:dyDescent="0.3">
      <c r="A2061">
        <v>1007651</v>
      </c>
      <c r="B2061" t="s">
        <v>10628</v>
      </c>
      <c r="C2061" t="s">
        <v>10629</v>
      </c>
      <c r="D2061" t="s">
        <v>10630</v>
      </c>
      <c r="E2061" t="s">
        <v>323</v>
      </c>
      <c r="F2061" t="s">
        <v>10631</v>
      </c>
      <c r="G2061" t="s">
        <v>10632</v>
      </c>
      <c r="H2061" t="s">
        <v>1590</v>
      </c>
      <c r="I2061" s="23">
        <v>41.031300000000002</v>
      </c>
      <c r="J2061" s="23">
        <v>-121.68170000000001</v>
      </c>
      <c r="K2061">
        <v>212399</v>
      </c>
      <c r="L2061" t="s">
        <v>28</v>
      </c>
      <c r="M2061" t="s">
        <v>315</v>
      </c>
      <c r="N2061" s="49">
        <v>29159.98</v>
      </c>
      <c r="O2061" s="49">
        <v>27935.547999999999</v>
      </c>
      <c r="P2061" s="49">
        <v>27683.554</v>
      </c>
      <c r="Q2061" s="49">
        <v>23407.17</v>
      </c>
      <c r="R2061" s="49">
        <v>25596.838</v>
      </c>
      <c r="S2061" s="49">
        <v>30036.964</v>
      </c>
      <c r="T2061" s="49">
        <v>29305.828000000001</v>
      </c>
      <c r="U2061" s="49">
        <v>28753.736000000001</v>
      </c>
      <c r="V2061" s="49">
        <v>30176.614000000001</v>
      </c>
    </row>
    <row r="2062" spans="1:22" x14ac:dyDescent="0.3">
      <c r="A2062">
        <v>1007690</v>
      </c>
      <c r="B2062" t="s">
        <v>10633</v>
      </c>
      <c r="C2062" t="s">
        <v>10634</v>
      </c>
      <c r="D2062" t="s">
        <v>10635</v>
      </c>
      <c r="E2062" t="s">
        <v>569</v>
      </c>
      <c r="F2062" t="s">
        <v>10636</v>
      </c>
      <c r="G2062" t="s">
        <v>10637</v>
      </c>
      <c r="H2062" t="s">
        <v>1761</v>
      </c>
      <c r="I2062" s="23">
        <v>43.371406999999998</v>
      </c>
      <c r="J2062" s="23">
        <v>-95.076991000000007</v>
      </c>
      <c r="K2062">
        <v>562212</v>
      </c>
      <c r="L2062" t="s">
        <v>355</v>
      </c>
      <c r="M2062" t="s">
        <v>307</v>
      </c>
      <c r="N2062" s="49">
        <v>26967.599999999999</v>
      </c>
      <c r="O2062" s="49">
        <v>27609.45</v>
      </c>
      <c r="P2062" s="49">
        <v>60397.7</v>
      </c>
      <c r="Q2062" s="49">
        <v>55741.45</v>
      </c>
      <c r="R2062" s="49">
        <v>76202.95</v>
      </c>
      <c r="S2062" s="49">
        <v>64667.7</v>
      </c>
      <c r="T2062" s="49">
        <v>77764.445999999996</v>
      </c>
      <c r="U2062" s="49">
        <v>82764.646364</v>
      </c>
      <c r="V2062" s="49">
        <v>32022.133000000002</v>
      </c>
    </row>
    <row r="2063" spans="1:22" x14ac:dyDescent="0.3">
      <c r="A2063">
        <v>1001071</v>
      </c>
      <c r="B2063" t="s">
        <v>10638</v>
      </c>
      <c r="C2063" t="s">
        <v>10639</v>
      </c>
      <c r="D2063" t="s">
        <v>10640</v>
      </c>
      <c r="E2063" t="s">
        <v>393</v>
      </c>
      <c r="F2063" t="s">
        <v>10641</v>
      </c>
      <c r="G2063" t="s">
        <v>10642</v>
      </c>
      <c r="H2063" t="s">
        <v>1201</v>
      </c>
      <c r="I2063" s="23">
        <v>43.537309999999998</v>
      </c>
      <c r="J2063" s="23">
        <v>-89.103149999999999</v>
      </c>
      <c r="K2063">
        <v>325193</v>
      </c>
      <c r="L2063" t="s">
        <v>28</v>
      </c>
      <c r="M2063" t="s">
        <v>315</v>
      </c>
      <c r="N2063" s="49">
        <v>82467.64</v>
      </c>
      <c r="O2063" s="49">
        <v>82411.839999999997</v>
      </c>
      <c r="P2063" s="49">
        <v>74908.168000000005</v>
      </c>
      <c r="Q2063" s="49">
        <v>88074.567999999999</v>
      </c>
      <c r="R2063" s="49">
        <v>89424.763999999996</v>
      </c>
      <c r="S2063" s="49">
        <v>89045.364000000001</v>
      </c>
      <c r="T2063" s="49">
        <v>80967.733999999997</v>
      </c>
      <c r="U2063" s="49">
        <v>80783.217999999993</v>
      </c>
      <c r="V2063" s="49">
        <v>76811.570000000007</v>
      </c>
    </row>
    <row r="2064" spans="1:22" x14ac:dyDescent="0.3">
      <c r="A2064">
        <v>1005326</v>
      </c>
      <c r="B2064" t="s">
        <v>10643</v>
      </c>
      <c r="C2064" t="s">
        <v>10644</v>
      </c>
      <c r="D2064" t="s">
        <v>1307</v>
      </c>
      <c r="E2064" t="s">
        <v>663</v>
      </c>
      <c r="F2064" t="s">
        <v>10645</v>
      </c>
      <c r="G2064" t="s">
        <v>10646</v>
      </c>
      <c r="H2064" t="s">
        <v>3285</v>
      </c>
      <c r="I2064" s="23">
        <v>41.381639999999997</v>
      </c>
      <c r="J2064" s="23">
        <v>-81.623570000000001</v>
      </c>
      <c r="K2064">
        <v>212399</v>
      </c>
      <c r="L2064" t="s">
        <v>28</v>
      </c>
      <c r="M2064" t="s">
        <v>315</v>
      </c>
      <c r="O2064" s="49">
        <v>28031.119999999999</v>
      </c>
      <c r="P2064" s="49">
        <v>32372.973999999998</v>
      </c>
      <c r="Q2064" s="49">
        <v>34367.748</v>
      </c>
      <c r="R2064" s="49">
        <v>33961.434000000001</v>
      </c>
      <c r="S2064" s="49">
        <v>28536.21</v>
      </c>
      <c r="T2064" s="49">
        <v>28753.360000000001</v>
      </c>
      <c r="U2064" s="49">
        <v>25056.68</v>
      </c>
      <c r="V2064" s="49">
        <v>25662.560000000001</v>
      </c>
    </row>
    <row r="2065" spans="1:22" x14ac:dyDescent="0.3">
      <c r="A2065">
        <v>1007459</v>
      </c>
      <c r="B2065" t="s">
        <v>10647</v>
      </c>
      <c r="C2065" t="s">
        <v>10648</v>
      </c>
      <c r="D2065" t="s">
        <v>10649</v>
      </c>
      <c r="E2065" t="s">
        <v>303</v>
      </c>
      <c r="F2065" t="s">
        <v>10650</v>
      </c>
      <c r="H2065" t="s">
        <v>1647</v>
      </c>
      <c r="I2065" s="23">
        <v>27.534400000000002</v>
      </c>
      <c r="J2065" s="23">
        <v>-98.761300000000006</v>
      </c>
      <c r="K2065">
        <v>211130</v>
      </c>
      <c r="L2065" t="s">
        <v>368</v>
      </c>
      <c r="M2065" t="s">
        <v>102</v>
      </c>
      <c r="N2065" s="49">
        <v>20425.472000000002</v>
      </c>
      <c r="O2065" s="49">
        <v>30693.062000000002</v>
      </c>
      <c r="P2065" s="49">
        <v>27690.57</v>
      </c>
      <c r="Q2065" s="49">
        <v>27928.928</v>
      </c>
      <c r="R2065" s="49">
        <v>7239.6719999999996</v>
      </c>
      <c r="S2065" s="49">
        <v>0</v>
      </c>
      <c r="T2065" s="49">
        <v>22645.223999999998</v>
      </c>
      <c r="U2065" s="49">
        <v>33203.491999999998</v>
      </c>
      <c r="V2065" s="49">
        <v>61418.235999999997</v>
      </c>
    </row>
    <row r="2066" spans="1:22" x14ac:dyDescent="0.3">
      <c r="A2066">
        <v>1002235</v>
      </c>
      <c r="B2066" t="s">
        <v>10651</v>
      </c>
      <c r="C2066" t="s">
        <v>10652</v>
      </c>
      <c r="D2066" t="s">
        <v>10653</v>
      </c>
      <c r="E2066" t="s">
        <v>583</v>
      </c>
      <c r="F2066" t="s">
        <v>10654</v>
      </c>
      <c r="G2066" t="s">
        <v>10655</v>
      </c>
      <c r="H2066" t="s">
        <v>2636</v>
      </c>
      <c r="I2066" s="23">
        <v>29.860523000000001</v>
      </c>
      <c r="J2066" s="23">
        <v>-90.453429</v>
      </c>
      <c r="K2066">
        <v>211130</v>
      </c>
      <c r="L2066" t="s">
        <v>326</v>
      </c>
      <c r="M2066" t="s">
        <v>327</v>
      </c>
      <c r="N2066" s="49">
        <v>117371.31</v>
      </c>
      <c r="O2066" s="49">
        <v>116451.662</v>
      </c>
      <c r="P2066" s="49">
        <v>120050.15</v>
      </c>
      <c r="Q2066" s="49">
        <v>120974.74800000001</v>
      </c>
      <c r="R2066" s="49">
        <v>123521.09</v>
      </c>
      <c r="S2066" s="49">
        <v>122922.09</v>
      </c>
      <c r="T2066" s="49">
        <v>122168.732</v>
      </c>
      <c r="U2066" s="49">
        <v>124258.78</v>
      </c>
      <c r="V2066" s="49">
        <v>128374.26</v>
      </c>
    </row>
    <row r="2067" spans="1:22" x14ac:dyDescent="0.3">
      <c r="A2067">
        <v>1002628</v>
      </c>
      <c r="B2067" t="s">
        <v>10656</v>
      </c>
      <c r="C2067" t="s">
        <v>10657</v>
      </c>
      <c r="D2067" t="s">
        <v>10658</v>
      </c>
      <c r="E2067" t="s">
        <v>583</v>
      </c>
      <c r="F2067" t="s">
        <v>10659</v>
      </c>
      <c r="G2067" t="s">
        <v>10660</v>
      </c>
      <c r="H2067" t="s">
        <v>10661</v>
      </c>
      <c r="I2067" s="23">
        <v>29.545400000000001</v>
      </c>
      <c r="J2067" s="23">
        <v>-90.397360000000006</v>
      </c>
      <c r="K2067">
        <v>211130</v>
      </c>
      <c r="L2067" t="s">
        <v>368</v>
      </c>
      <c r="M2067" t="s">
        <v>102</v>
      </c>
      <c r="N2067" s="49">
        <v>180311.90400000001</v>
      </c>
      <c r="O2067" s="49">
        <v>142545.33799999999</v>
      </c>
      <c r="P2067" s="49">
        <v>191908.19399999999</v>
      </c>
      <c r="Q2067" s="49">
        <v>227479.96400000001</v>
      </c>
      <c r="R2067" s="49">
        <v>228527.52</v>
      </c>
      <c r="S2067" s="49">
        <v>147213.54999999999</v>
      </c>
      <c r="T2067" s="49">
        <v>160877.95800000001</v>
      </c>
      <c r="U2067" s="49">
        <v>196209.96799999999</v>
      </c>
      <c r="V2067" s="49">
        <v>224522.81400000001</v>
      </c>
    </row>
    <row r="2068" spans="1:22" x14ac:dyDescent="0.3">
      <c r="A2068">
        <v>1003544</v>
      </c>
      <c r="B2068" t="s">
        <v>10662</v>
      </c>
      <c r="C2068" t="s">
        <v>10663</v>
      </c>
      <c r="D2068" t="s">
        <v>10664</v>
      </c>
      <c r="E2068" t="s">
        <v>1248</v>
      </c>
      <c r="F2068" t="s">
        <v>10665</v>
      </c>
      <c r="G2068" t="s">
        <v>10666</v>
      </c>
      <c r="H2068" t="s">
        <v>4753</v>
      </c>
      <c r="I2068" s="23">
        <v>38.402700000000003</v>
      </c>
      <c r="J2068" s="23">
        <v>-82.020799999999994</v>
      </c>
      <c r="K2068">
        <v>562212</v>
      </c>
      <c r="L2068" t="s">
        <v>355</v>
      </c>
      <c r="M2068" t="s">
        <v>307</v>
      </c>
      <c r="N2068" s="49">
        <v>95269.347999999998</v>
      </c>
      <c r="O2068" s="49">
        <v>94679.097999999998</v>
      </c>
      <c r="P2068" s="49">
        <v>94969.347999999998</v>
      </c>
      <c r="Q2068" s="49">
        <v>95248.2</v>
      </c>
      <c r="R2068" s="49">
        <v>114719.95</v>
      </c>
      <c r="S2068" s="49">
        <v>115023.7</v>
      </c>
      <c r="T2068" s="49">
        <v>115387.54399999999</v>
      </c>
      <c r="U2068" s="49">
        <v>115428.2543</v>
      </c>
      <c r="V2068" s="49">
        <v>152254.18867500001</v>
      </c>
    </row>
    <row r="2069" spans="1:22" x14ac:dyDescent="0.3">
      <c r="A2069">
        <v>1006101</v>
      </c>
      <c r="B2069" t="s">
        <v>10667</v>
      </c>
      <c r="C2069" t="s">
        <v>10668</v>
      </c>
      <c r="D2069" t="s">
        <v>10669</v>
      </c>
      <c r="E2069" t="s">
        <v>380</v>
      </c>
      <c r="F2069" t="s">
        <v>10670</v>
      </c>
      <c r="G2069" t="s">
        <v>10671</v>
      </c>
      <c r="H2069" t="s">
        <v>382</v>
      </c>
      <c r="I2069" s="23">
        <v>44.943330000000003</v>
      </c>
      <c r="J2069" s="23">
        <v>-93.096815000000007</v>
      </c>
      <c r="K2069">
        <v>221330</v>
      </c>
      <c r="L2069" t="s">
        <v>28</v>
      </c>
      <c r="M2069" t="s">
        <v>336</v>
      </c>
      <c r="N2069" s="49">
        <v>49152.163999999997</v>
      </c>
      <c r="O2069" s="49">
        <v>44072.084000000003</v>
      </c>
      <c r="P2069" s="49">
        <v>48329.2</v>
      </c>
      <c r="Q2069" s="49">
        <v>34489.042000000001</v>
      </c>
      <c r="R2069" s="49">
        <v>44878.33</v>
      </c>
      <c r="S2069" s="49">
        <v>63518.608</v>
      </c>
      <c r="T2069" s="49">
        <v>54323.438000000002</v>
      </c>
      <c r="U2069" s="49">
        <v>37707.56</v>
      </c>
      <c r="V2069" s="49">
        <v>74724.263999999996</v>
      </c>
    </row>
    <row r="2070" spans="1:22" x14ac:dyDescent="0.3">
      <c r="A2070">
        <v>1003769</v>
      </c>
      <c r="B2070" t="s">
        <v>10672</v>
      </c>
      <c r="C2070" t="s">
        <v>10673</v>
      </c>
      <c r="D2070" t="s">
        <v>10674</v>
      </c>
      <c r="E2070" t="s">
        <v>1682</v>
      </c>
      <c r="F2070" t="s">
        <v>10675</v>
      </c>
      <c r="G2070" t="s">
        <v>10676</v>
      </c>
      <c r="H2070" t="s">
        <v>3046</v>
      </c>
      <c r="I2070" s="23">
        <v>42.393109000000003</v>
      </c>
      <c r="J2070" s="23">
        <v>-71.064635999999993</v>
      </c>
      <c r="K2070">
        <v>221210</v>
      </c>
      <c r="L2070" t="s">
        <v>7859</v>
      </c>
      <c r="M2070" t="s">
        <v>102</v>
      </c>
      <c r="N2070" s="49">
        <v>30289.54</v>
      </c>
      <c r="O2070" s="49">
        <v>41691.841999999997</v>
      </c>
      <c r="P2070" s="49">
        <v>54197.898000000001</v>
      </c>
      <c r="Q2070" s="49">
        <v>58876.482000000004</v>
      </c>
      <c r="R2070" s="49">
        <v>35211.173999999999</v>
      </c>
      <c r="S2070" s="49">
        <v>18064.536</v>
      </c>
      <c r="T2070" s="49">
        <v>49798.667999999998</v>
      </c>
      <c r="U2070" s="49">
        <v>72042.084000000003</v>
      </c>
      <c r="V2070" s="49">
        <v>113622.128</v>
      </c>
    </row>
    <row r="2071" spans="1:22" x14ac:dyDescent="0.3">
      <c r="A2071">
        <v>1003548</v>
      </c>
      <c r="B2071" t="s">
        <v>10677</v>
      </c>
      <c r="C2071" t="s">
        <v>10678</v>
      </c>
      <c r="D2071" t="s">
        <v>6883</v>
      </c>
      <c r="E2071" t="s">
        <v>2294</v>
      </c>
      <c r="F2071" t="s">
        <v>10679</v>
      </c>
      <c r="G2071" t="s">
        <v>10680</v>
      </c>
      <c r="H2071" t="s">
        <v>2302</v>
      </c>
      <c r="I2071" s="23">
        <v>40.726143999999998</v>
      </c>
      <c r="J2071" s="23">
        <v>-112.031565</v>
      </c>
      <c r="K2071">
        <v>562212</v>
      </c>
      <c r="L2071" t="s">
        <v>51</v>
      </c>
      <c r="M2071" t="s">
        <v>307</v>
      </c>
      <c r="N2071" s="49">
        <v>60209</v>
      </c>
      <c r="O2071" s="49">
        <v>61425.25</v>
      </c>
      <c r="P2071" s="49">
        <v>62666.25</v>
      </c>
      <c r="Q2071" s="49">
        <v>63932.25</v>
      </c>
      <c r="R2071" s="49">
        <v>65223.75</v>
      </c>
      <c r="S2071" s="49">
        <v>66541.25</v>
      </c>
      <c r="T2071" s="49">
        <v>67885.5</v>
      </c>
      <c r="U2071" s="49">
        <v>83108.25</v>
      </c>
      <c r="V2071" s="49">
        <v>84787</v>
      </c>
    </row>
    <row r="2072" spans="1:22" x14ac:dyDescent="0.3">
      <c r="A2072">
        <v>1006536</v>
      </c>
      <c r="B2072" t="s">
        <v>10681</v>
      </c>
      <c r="C2072" t="s">
        <v>10682</v>
      </c>
      <c r="D2072" t="s">
        <v>10683</v>
      </c>
      <c r="E2072" t="s">
        <v>435</v>
      </c>
      <c r="F2072" t="s">
        <v>10684</v>
      </c>
      <c r="G2072" t="s">
        <v>10685</v>
      </c>
      <c r="H2072" t="s">
        <v>536</v>
      </c>
      <c r="I2072" s="23">
        <v>38.260599999999997</v>
      </c>
      <c r="J2072" s="23">
        <v>-90.376599999999996</v>
      </c>
      <c r="K2072">
        <v>331419</v>
      </c>
      <c r="L2072" t="s">
        <v>28</v>
      </c>
      <c r="M2072" t="s">
        <v>538</v>
      </c>
      <c r="Q2072" s="49">
        <v>5904.8280000000004</v>
      </c>
      <c r="R2072" s="49">
        <v>6230.1760000000004</v>
      </c>
      <c r="S2072" s="49">
        <v>9614.5640000000003</v>
      </c>
      <c r="T2072" s="49">
        <v>123727.90399999999</v>
      </c>
      <c r="U2072" s="49">
        <v>127496.208</v>
      </c>
      <c r="V2072" s="49">
        <v>143394.01199999999</v>
      </c>
    </row>
    <row r="2073" spans="1:22" x14ac:dyDescent="0.3">
      <c r="A2073">
        <v>1002852</v>
      </c>
      <c r="B2073" t="s">
        <v>10686</v>
      </c>
      <c r="C2073" t="s">
        <v>10687</v>
      </c>
      <c r="D2073" t="s">
        <v>10688</v>
      </c>
      <c r="E2073" t="s">
        <v>339</v>
      </c>
      <c r="F2073" t="s">
        <v>10689</v>
      </c>
      <c r="H2073" t="s">
        <v>6402</v>
      </c>
      <c r="I2073" s="23">
        <v>36.433999999999997</v>
      </c>
      <c r="J2073" s="23">
        <v>-107.4807</v>
      </c>
      <c r="K2073">
        <v>213112</v>
      </c>
      <c r="L2073" t="s">
        <v>28</v>
      </c>
      <c r="M2073" t="s">
        <v>102</v>
      </c>
      <c r="R2073" s="49">
        <v>46274.576000000001</v>
      </c>
      <c r="S2073" s="49">
        <v>47281.472000000002</v>
      </c>
      <c r="T2073" s="49">
        <v>48002.02</v>
      </c>
      <c r="U2073" s="49">
        <v>47249.67</v>
      </c>
      <c r="V2073" s="49">
        <v>45870.82</v>
      </c>
    </row>
    <row r="2074" spans="1:22" x14ac:dyDescent="0.3">
      <c r="A2074">
        <v>1004396</v>
      </c>
      <c r="B2074" t="s">
        <v>10690</v>
      </c>
      <c r="C2074" t="s">
        <v>10691</v>
      </c>
      <c r="D2074" t="s">
        <v>10692</v>
      </c>
      <c r="E2074" t="s">
        <v>393</v>
      </c>
      <c r="F2074" t="s">
        <v>10693</v>
      </c>
      <c r="G2074" t="s">
        <v>10694</v>
      </c>
      <c r="H2074" t="s">
        <v>726</v>
      </c>
      <c r="I2074" s="23">
        <v>44.314300000000003</v>
      </c>
      <c r="J2074" s="23">
        <v>-89.896199999999993</v>
      </c>
      <c r="K2074">
        <v>322121</v>
      </c>
      <c r="L2074" t="s">
        <v>1172</v>
      </c>
      <c r="M2074" t="s">
        <v>1173</v>
      </c>
      <c r="N2074" s="49">
        <v>268899.63400000002</v>
      </c>
      <c r="O2074" s="49">
        <v>284170.37400000001</v>
      </c>
      <c r="P2074" s="49">
        <v>268900.30800000002</v>
      </c>
      <c r="Q2074" s="49">
        <v>282243.51799999998</v>
      </c>
      <c r="R2074" s="49">
        <v>271003.81599999999</v>
      </c>
      <c r="S2074" s="49">
        <v>371652.52799999999</v>
      </c>
      <c r="T2074" s="49">
        <v>395037.34</v>
      </c>
      <c r="U2074" s="49">
        <v>398082.11</v>
      </c>
      <c r="V2074" s="49">
        <v>401939.36</v>
      </c>
    </row>
    <row r="2075" spans="1:22" x14ac:dyDescent="0.3">
      <c r="A2075">
        <v>1005994</v>
      </c>
      <c r="B2075" t="s">
        <v>10695</v>
      </c>
      <c r="C2075" t="s">
        <v>10696</v>
      </c>
      <c r="D2075" t="s">
        <v>10697</v>
      </c>
      <c r="E2075" t="s">
        <v>422</v>
      </c>
      <c r="F2075" t="s">
        <v>10698</v>
      </c>
      <c r="G2075" t="s">
        <v>10699</v>
      </c>
      <c r="H2075" t="s">
        <v>2249</v>
      </c>
      <c r="I2075" s="23">
        <v>33.641080000000002</v>
      </c>
      <c r="J2075" s="23">
        <v>-94.112430000000003</v>
      </c>
      <c r="K2075">
        <v>322121</v>
      </c>
      <c r="L2075" t="s">
        <v>1172</v>
      </c>
      <c r="M2075" t="s">
        <v>1173</v>
      </c>
      <c r="N2075" s="49">
        <v>524626.57400000002</v>
      </c>
      <c r="O2075" s="49">
        <v>419882.07</v>
      </c>
      <c r="P2075" s="49">
        <v>438515.8</v>
      </c>
      <c r="Q2075" s="49">
        <v>529543.054</v>
      </c>
      <c r="R2075" s="49">
        <v>534326.87800000003</v>
      </c>
      <c r="S2075" s="49">
        <v>498013.64</v>
      </c>
      <c r="T2075" s="49">
        <v>567770.26399999997</v>
      </c>
      <c r="U2075" s="49">
        <v>679110.89</v>
      </c>
      <c r="V2075" s="49">
        <v>680796.93400000001</v>
      </c>
    </row>
    <row r="2076" spans="1:22" x14ac:dyDescent="0.3">
      <c r="A2076">
        <v>1000961</v>
      </c>
      <c r="B2076" t="s">
        <v>10700</v>
      </c>
      <c r="C2076" t="s">
        <v>10701</v>
      </c>
      <c r="D2076" t="s">
        <v>6622</v>
      </c>
      <c r="E2076" t="s">
        <v>311</v>
      </c>
      <c r="F2076" t="s">
        <v>6623</v>
      </c>
      <c r="G2076" t="s">
        <v>10702</v>
      </c>
      <c r="H2076" t="s">
        <v>666</v>
      </c>
      <c r="I2076" s="23">
        <v>37.894846999999999</v>
      </c>
      <c r="J2076" s="23">
        <v>-86.685793000000004</v>
      </c>
      <c r="K2076">
        <v>322121</v>
      </c>
      <c r="L2076" t="s">
        <v>1172</v>
      </c>
      <c r="M2076" t="s">
        <v>1173</v>
      </c>
      <c r="N2076" s="49">
        <v>145143.37400000001</v>
      </c>
      <c r="O2076" s="49">
        <v>100209.474</v>
      </c>
      <c r="P2076" s="49">
        <v>95116.347999999998</v>
      </c>
      <c r="Q2076" s="49">
        <v>137464.75200000001</v>
      </c>
      <c r="R2076" s="49">
        <v>130967.65</v>
      </c>
      <c r="S2076" s="49">
        <v>123997.458</v>
      </c>
      <c r="T2076" s="49">
        <v>122312.99800000001</v>
      </c>
      <c r="U2076" s="49">
        <v>152954.81599999999</v>
      </c>
      <c r="V2076" s="49">
        <v>161536.51800000001</v>
      </c>
    </row>
    <row r="2077" spans="1:22" x14ac:dyDescent="0.3">
      <c r="A2077">
        <v>1005345</v>
      </c>
      <c r="B2077" t="s">
        <v>10703</v>
      </c>
      <c r="C2077" t="s">
        <v>10704</v>
      </c>
      <c r="D2077" t="s">
        <v>10705</v>
      </c>
      <c r="E2077" t="s">
        <v>393</v>
      </c>
      <c r="F2077" t="s">
        <v>10706</v>
      </c>
      <c r="G2077" t="s">
        <v>10707</v>
      </c>
      <c r="H2077" t="s">
        <v>396</v>
      </c>
      <c r="I2077" s="23">
        <v>44.891939999999998</v>
      </c>
      <c r="J2077" s="23">
        <v>-89.624669999999995</v>
      </c>
      <c r="K2077">
        <v>322121</v>
      </c>
      <c r="L2077" t="s">
        <v>28</v>
      </c>
      <c r="M2077" t="s">
        <v>680</v>
      </c>
      <c r="S2077" s="49">
        <v>1605.8440000000001</v>
      </c>
      <c r="T2077" s="49">
        <v>58151.163999999997</v>
      </c>
      <c r="U2077" s="49">
        <v>84759.922000000006</v>
      </c>
      <c r="V2077" s="49">
        <v>80374.649999999994</v>
      </c>
    </row>
    <row r="2078" spans="1:22" x14ac:dyDescent="0.3">
      <c r="A2078">
        <v>1005959</v>
      </c>
      <c r="B2078" t="s">
        <v>10708</v>
      </c>
      <c r="C2078" t="s">
        <v>10709</v>
      </c>
      <c r="D2078" t="s">
        <v>909</v>
      </c>
      <c r="E2078" t="s">
        <v>676</v>
      </c>
      <c r="F2078" t="s">
        <v>10710</v>
      </c>
      <c r="G2078" t="s">
        <v>10711</v>
      </c>
      <c r="H2078" t="s">
        <v>912</v>
      </c>
      <c r="I2078" s="23">
        <v>36.547989999999999</v>
      </c>
      <c r="J2078" s="23">
        <v>-82.564750000000004</v>
      </c>
      <c r="K2078">
        <v>322121</v>
      </c>
      <c r="L2078" t="s">
        <v>1940</v>
      </c>
      <c r="M2078" t="s">
        <v>680</v>
      </c>
      <c r="N2078" s="49">
        <v>62426.277999999998</v>
      </c>
      <c r="O2078" s="49">
        <v>66352.918000000005</v>
      </c>
      <c r="P2078" s="49">
        <v>56033.241999999998</v>
      </c>
      <c r="Q2078" s="49">
        <v>55090.303999999996</v>
      </c>
      <c r="R2078" s="49">
        <v>50001.396000000001</v>
      </c>
      <c r="S2078" s="49">
        <v>51082.116000000002</v>
      </c>
      <c r="T2078" s="49">
        <v>47750.8</v>
      </c>
      <c r="U2078" s="49">
        <v>58205.874000000003</v>
      </c>
      <c r="V2078" s="49">
        <v>65744.432000000001</v>
      </c>
    </row>
    <row r="2079" spans="1:22" x14ac:dyDescent="0.3">
      <c r="A2079">
        <v>1000199</v>
      </c>
      <c r="B2079" t="s">
        <v>10712</v>
      </c>
      <c r="C2079" t="s">
        <v>10713</v>
      </c>
      <c r="D2079" t="s">
        <v>921</v>
      </c>
      <c r="E2079" t="s">
        <v>922</v>
      </c>
      <c r="F2079" t="s">
        <v>923</v>
      </c>
      <c r="G2079" t="s">
        <v>10714</v>
      </c>
      <c r="H2079" t="s">
        <v>10715</v>
      </c>
      <c r="I2079" s="23">
        <v>40.583086000000002</v>
      </c>
      <c r="J2079" s="23">
        <v>-98.420023</v>
      </c>
      <c r="K2079">
        <v>221112</v>
      </c>
      <c r="L2079" t="s">
        <v>28</v>
      </c>
      <c r="M2079" t="s">
        <v>336</v>
      </c>
      <c r="R2079" s="49">
        <v>63.2</v>
      </c>
      <c r="S2079" s="49">
        <v>48.3</v>
      </c>
      <c r="T2079" s="49">
        <v>121.25</v>
      </c>
      <c r="U2079" s="49">
        <v>552.75</v>
      </c>
      <c r="V2079" s="49">
        <v>85.37</v>
      </c>
    </row>
    <row r="2080" spans="1:22" x14ac:dyDescent="0.3">
      <c r="A2080">
        <v>1000367</v>
      </c>
      <c r="B2080" t="s">
        <v>10716</v>
      </c>
      <c r="C2080" t="s">
        <v>10717</v>
      </c>
      <c r="D2080" t="s">
        <v>3400</v>
      </c>
      <c r="E2080" t="s">
        <v>323</v>
      </c>
      <c r="F2080" t="s">
        <v>10718</v>
      </c>
      <c r="G2080" t="s">
        <v>10719</v>
      </c>
      <c r="H2080" t="s">
        <v>6843</v>
      </c>
      <c r="I2080" s="23">
        <v>33.752909000000002</v>
      </c>
      <c r="J2080" s="23">
        <v>-116.056224</v>
      </c>
      <c r="K2080">
        <v>562212</v>
      </c>
      <c r="L2080" t="s">
        <v>51</v>
      </c>
      <c r="M2080" t="s">
        <v>307</v>
      </c>
      <c r="S2080" s="49">
        <v>1374.75</v>
      </c>
      <c r="T2080" s="49">
        <v>1065</v>
      </c>
      <c r="U2080" s="49">
        <v>1047.75</v>
      </c>
      <c r="V2080" s="49">
        <v>2303.75</v>
      </c>
    </row>
    <row r="2081" spans="1:22" x14ac:dyDescent="0.3">
      <c r="A2081">
        <v>1002820</v>
      </c>
      <c r="B2081" t="s">
        <v>10720</v>
      </c>
      <c r="C2081" t="s">
        <v>10721</v>
      </c>
      <c r="D2081" t="s">
        <v>3783</v>
      </c>
      <c r="E2081" t="s">
        <v>323</v>
      </c>
      <c r="F2081" t="s">
        <v>2871</v>
      </c>
      <c r="G2081" t="s">
        <v>10722</v>
      </c>
      <c r="H2081" t="s">
        <v>2179</v>
      </c>
      <c r="I2081" s="23">
        <v>35.490363000000002</v>
      </c>
      <c r="J2081" s="23">
        <v>-119.042957</v>
      </c>
      <c r="K2081">
        <v>221112</v>
      </c>
      <c r="L2081" t="s">
        <v>28</v>
      </c>
      <c r="M2081" t="s">
        <v>336</v>
      </c>
      <c r="N2081" s="49">
        <v>8919.5679999999993</v>
      </c>
      <c r="O2081" s="49">
        <v>14446.744000000001</v>
      </c>
      <c r="P2081" s="49">
        <v>13000.552</v>
      </c>
      <c r="Q2081" s="49">
        <v>5859.4279999999999</v>
      </c>
      <c r="R2081" s="49">
        <v>28703.491999999998</v>
      </c>
      <c r="S2081" s="49">
        <v>16624.736000000001</v>
      </c>
      <c r="T2081" s="49">
        <v>4695.0839999999998</v>
      </c>
      <c r="U2081" s="49">
        <v>6752.3239999999996</v>
      </c>
      <c r="V2081" s="49">
        <v>21481.919999999998</v>
      </c>
    </row>
    <row r="2082" spans="1:22" x14ac:dyDescent="0.3">
      <c r="A2082">
        <v>1000522</v>
      </c>
      <c r="B2082" t="s">
        <v>10723</v>
      </c>
      <c r="C2082" t="s">
        <v>10724</v>
      </c>
      <c r="D2082" t="s">
        <v>10725</v>
      </c>
      <c r="E2082" t="s">
        <v>922</v>
      </c>
      <c r="F2082" t="s">
        <v>10726</v>
      </c>
      <c r="G2082" t="s">
        <v>10727</v>
      </c>
      <c r="H2082" t="s">
        <v>10728</v>
      </c>
      <c r="I2082" s="23">
        <v>41.33578</v>
      </c>
      <c r="J2082" s="23">
        <v>-96.111900000000006</v>
      </c>
      <c r="K2082">
        <v>562212</v>
      </c>
      <c r="L2082" t="s">
        <v>51</v>
      </c>
      <c r="M2082" t="s">
        <v>307</v>
      </c>
      <c r="N2082" s="49">
        <v>30031.75</v>
      </c>
      <c r="O2082" s="49">
        <v>34132.75</v>
      </c>
      <c r="P2082" s="49">
        <v>45566.5</v>
      </c>
      <c r="Q2082" s="49">
        <v>40323.25</v>
      </c>
      <c r="R2082" s="49">
        <v>87992.75</v>
      </c>
      <c r="S2082" s="49">
        <v>22939.25</v>
      </c>
      <c r="T2082" s="49">
        <v>7858.75</v>
      </c>
      <c r="U2082" s="49">
        <v>8054.75</v>
      </c>
      <c r="V2082" s="49">
        <v>6550</v>
      </c>
    </row>
    <row r="2083" spans="1:22" x14ac:dyDescent="0.3">
      <c r="A2083">
        <v>1007835</v>
      </c>
      <c r="B2083" t="s">
        <v>10729</v>
      </c>
      <c r="C2083" t="s">
        <v>10730</v>
      </c>
      <c r="D2083" t="s">
        <v>10731</v>
      </c>
      <c r="E2083" t="s">
        <v>922</v>
      </c>
      <c r="F2083" t="s">
        <v>10732</v>
      </c>
      <c r="G2083" t="s">
        <v>10733</v>
      </c>
      <c r="H2083" t="s">
        <v>10728</v>
      </c>
      <c r="I2083" s="23">
        <v>41.381520000000002</v>
      </c>
      <c r="J2083" s="23">
        <v>-96.252600000000001</v>
      </c>
      <c r="K2083">
        <v>562212</v>
      </c>
      <c r="L2083" t="s">
        <v>355</v>
      </c>
      <c r="M2083" t="s">
        <v>307</v>
      </c>
      <c r="N2083" s="49">
        <v>57172.093999999997</v>
      </c>
      <c r="O2083" s="49">
        <v>71452.487999999998</v>
      </c>
      <c r="P2083" s="49">
        <v>66610.928</v>
      </c>
      <c r="Q2083" s="49">
        <v>61920.15</v>
      </c>
      <c r="R2083" s="49">
        <v>49417.55</v>
      </c>
      <c r="S2083" s="49">
        <v>65457.08</v>
      </c>
      <c r="T2083" s="49">
        <v>70801.115999999995</v>
      </c>
      <c r="U2083" s="49">
        <v>67099.901169000004</v>
      </c>
      <c r="V2083" s="49">
        <v>89294.157149999999</v>
      </c>
    </row>
    <row r="2084" spans="1:22" x14ac:dyDescent="0.3">
      <c r="A2084">
        <v>1006908</v>
      </c>
      <c r="B2084" t="s">
        <v>10734</v>
      </c>
      <c r="C2084" t="s">
        <v>10735</v>
      </c>
      <c r="D2084" t="s">
        <v>10736</v>
      </c>
      <c r="E2084" t="s">
        <v>1418</v>
      </c>
      <c r="F2084" t="s">
        <v>10737</v>
      </c>
      <c r="G2084" t="s">
        <v>10738</v>
      </c>
      <c r="H2084" t="s">
        <v>9167</v>
      </c>
      <c r="I2084" s="23">
        <v>36.073059999999998</v>
      </c>
      <c r="J2084" s="23">
        <v>-97.904179999999997</v>
      </c>
      <c r="K2084">
        <v>211130</v>
      </c>
      <c r="L2084" t="s">
        <v>368</v>
      </c>
      <c r="M2084" t="s">
        <v>102</v>
      </c>
      <c r="N2084" s="49">
        <v>23666.214</v>
      </c>
      <c r="O2084" s="49">
        <v>47568.932000000001</v>
      </c>
      <c r="P2084" s="49">
        <v>56819.178</v>
      </c>
      <c r="Q2084" s="49">
        <v>61905.284</v>
      </c>
      <c r="R2084" s="49">
        <v>73027.95</v>
      </c>
      <c r="S2084" s="49">
        <v>72182.676000000007</v>
      </c>
      <c r="T2084" s="49">
        <v>271312.64399999997</v>
      </c>
      <c r="U2084" s="49">
        <v>29379.14</v>
      </c>
      <c r="V2084" s="49">
        <v>28888.592000000001</v>
      </c>
    </row>
    <row r="2085" spans="1:22" x14ac:dyDescent="0.3">
      <c r="A2085">
        <v>1006663</v>
      </c>
      <c r="B2085" t="s">
        <v>10739</v>
      </c>
      <c r="C2085" t="s">
        <v>10740</v>
      </c>
      <c r="D2085" t="s">
        <v>10741</v>
      </c>
      <c r="E2085" t="s">
        <v>663</v>
      </c>
      <c r="F2085" t="s">
        <v>10742</v>
      </c>
      <c r="G2085" t="s">
        <v>10743</v>
      </c>
      <c r="H2085" t="s">
        <v>10744</v>
      </c>
      <c r="I2085" s="23">
        <v>40.520119999999999</v>
      </c>
      <c r="J2085" s="23">
        <v>-81.467590000000001</v>
      </c>
      <c r="K2085">
        <v>221112</v>
      </c>
      <c r="L2085" t="s">
        <v>28</v>
      </c>
      <c r="M2085" t="s">
        <v>336</v>
      </c>
      <c r="N2085" s="49">
        <v>82573.411999999997</v>
      </c>
      <c r="O2085" s="49">
        <v>92054.194000000003</v>
      </c>
      <c r="P2085" s="49">
        <v>80773.66</v>
      </c>
      <c r="Q2085" s="49">
        <v>74948.122000000003</v>
      </c>
      <c r="R2085" s="49">
        <v>75229.258000000002</v>
      </c>
      <c r="S2085" s="49">
        <v>86299.021999999997</v>
      </c>
      <c r="T2085" s="49">
        <v>99400.774000000005</v>
      </c>
      <c r="U2085" s="49">
        <v>88700.085999999996</v>
      </c>
      <c r="V2085" s="49">
        <v>116890.94</v>
      </c>
    </row>
    <row r="2086" spans="1:22" x14ac:dyDescent="0.3">
      <c r="A2086">
        <v>1002529</v>
      </c>
      <c r="B2086" t="s">
        <v>10745</v>
      </c>
      <c r="C2086" t="s">
        <v>10746</v>
      </c>
      <c r="D2086" t="s">
        <v>10747</v>
      </c>
      <c r="E2086" t="s">
        <v>454</v>
      </c>
      <c r="F2086" t="s">
        <v>10748</v>
      </c>
      <c r="G2086" t="s">
        <v>10749</v>
      </c>
      <c r="H2086" t="s">
        <v>4637</v>
      </c>
      <c r="I2086" s="23">
        <v>43.846111000000001</v>
      </c>
      <c r="J2086" s="23">
        <v>-82.649721999999997</v>
      </c>
      <c r="K2086">
        <v>325320</v>
      </c>
      <c r="L2086" t="s">
        <v>28</v>
      </c>
      <c r="M2086" t="s">
        <v>530</v>
      </c>
      <c r="N2086" s="49">
        <v>65076.703999999998</v>
      </c>
      <c r="O2086" s="49">
        <v>62288.315999999999</v>
      </c>
      <c r="P2086" s="49">
        <v>58722.527999999998</v>
      </c>
      <c r="Q2086" s="49">
        <v>50356.160000000003</v>
      </c>
      <c r="R2086" s="49">
        <v>55891.14</v>
      </c>
      <c r="S2086" s="49">
        <v>58184.08</v>
      </c>
      <c r="T2086" s="49">
        <v>58403.28</v>
      </c>
      <c r="U2086" s="49">
        <v>56993.635999999999</v>
      </c>
      <c r="V2086" s="49">
        <v>57796.631999999998</v>
      </c>
    </row>
    <row r="2087" spans="1:22" x14ac:dyDescent="0.3">
      <c r="A2087">
        <v>1002548</v>
      </c>
      <c r="B2087" t="s">
        <v>10750</v>
      </c>
      <c r="C2087" t="s">
        <v>10751</v>
      </c>
      <c r="D2087" t="s">
        <v>6658</v>
      </c>
      <c r="E2087" t="s">
        <v>311</v>
      </c>
      <c r="F2087" t="s">
        <v>6659</v>
      </c>
      <c r="G2087" t="s">
        <v>10752</v>
      </c>
      <c r="H2087" t="s">
        <v>877</v>
      </c>
      <c r="I2087" s="23">
        <v>38.7074</v>
      </c>
      <c r="J2087" s="23">
        <v>-85.104799999999997</v>
      </c>
      <c r="K2087">
        <v>325199</v>
      </c>
      <c r="L2087" t="s">
        <v>649</v>
      </c>
      <c r="M2087" t="s">
        <v>931</v>
      </c>
      <c r="N2087" s="49">
        <v>163543.63399999999</v>
      </c>
      <c r="O2087" s="49">
        <v>158554.554</v>
      </c>
      <c r="P2087" s="49">
        <v>157632.508</v>
      </c>
      <c r="Q2087" s="49">
        <v>147686.09400000001</v>
      </c>
      <c r="R2087" s="49">
        <v>137316.18400000001</v>
      </c>
      <c r="S2087" s="49">
        <v>143439.26</v>
      </c>
      <c r="T2087" s="49">
        <v>144969.71</v>
      </c>
      <c r="U2087" s="49">
        <v>142346.51</v>
      </c>
      <c r="V2087" s="49">
        <v>128662.87</v>
      </c>
    </row>
    <row r="2088" spans="1:22" x14ac:dyDescent="0.3">
      <c r="A2088">
        <v>1002040</v>
      </c>
      <c r="B2088" t="s">
        <v>10753</v>
      </c>
      <c r="C2088" t="s">
        <v>10754</v>
      </c>
      <c r="D2088" t="s">
        <v>972</v>
      </c>
      <c r="E2088" t="s">
        <v>303</v>
      </c>
      <c r="F2088" t="s">
        <v>973</v>
      </c>
      <c r="G2088" t="s">
        <v>10755</v>
      </c>
      <c r="H2088" t="s">
        <v>975</v>
      </c>
      <c r="I2088" s="23">
        <v>28.979199999999999</v>
      </c>
      <c r="J2088" s="23">
        <v>-95.354900000000001</v>
      </c>
      <c r="K2088">
        <v>325110</v>
      </c>
      <c r="L2088" t="s">
        <v>10756</v>
      </c>
      <c r="M2088" t="s">
        <v>10757</v>
      </c>
      <c r="N2088" s="49">
        <v>4264561.4960000003</v>
      </c>
      <c r="O2088" s="49">
        <v>4499375.8480000002</v>
      </c>
      <c r="P2088" s="49">
        <v>3891696.372</v>
      </c>
      <c r="Q2088" s="49">
        <v>3545479.46</v>
      </c>
      <c r="R2088" s="49">
        <v>3518549.8679999998</v>
      </c>
      <c r="S2088" s="49">
        <v>5365638.5640000002</v>
      </c>
      <c r="T2088" s="49">
        <v>5180089.8320000004</v>
      </c>
      <c r="U2088" s="49">
        <v>5465157.96</v>
      </c>
      <c r="V2088" s="49">
        <v>5875022.5700000003</v>
      </c>
    </row>
    <row r="2089" spans="1:22" x14ac:dyDescent="0.3">
      <c r="A2089">
        <v>1003694</v>
      </c>
      <c r="B2089" t="s">
        <v>10758</v>
      </c>
      <c r="C2089" t="s">
        <v>10759</v>
      </c>
      <c r="D2089" t="s">
        <v>10760</v>
      </c>
      <c r="E2089" t="s">
        <v>311</v>
      </c>
      <c r="F2089" t="s">
        <v>10761</v>
      </c>
      <c r="G2089" t="s">
        <v>10762</v>
      </c>
      <c r="H2089" t="s">
        <v>2284</v>
      </c>
      <c r="I2089" s="23">
        <v>37.741667</v>
      </c>
      <c r="J2089" s="23">
        <v>-87.977778000000001</v>
      </c>
      <c r="K2089">
        <v>562212</v>
      </c>
      <c r="L2089" t="s">
        <v>355</v>
      </c>
      <c r="M2089" t="s">
        <v>307</v>
      </c>
      <c r="N2089" s="49">
        <v>74569.05</v>
      </c>
      <c r="O2089" s="49">
        <v>78945.149999999994</v>
      </c>
      <c r="P2089" s="49">
        <v>75216</v>
      </c>
      <c r="Q2089" s="49">
        <v>79633.45</v>
      </c>
      <c r="R2089" s="49">
        <v>86763.199999999997</v>
      </c>
      <c r="S2089" s="49">
        <v>72050.5</v>
      </c>
      <c r="T2089" s="49">
        <v>72457.399999999994</v>
      </c>
      <c r="U2089" s="49">
        <v>82083.480200000005</v>
      </c>
      <c r="V2089" s="49">
        <v>86665.611499999999</v>
      </c>
    </row>
    <row r="2090" spans="1:22" x14ac:dyDescent="0.3">
      <c r="A2090">
        <v>1003594</v>
      </c>
      <c r="B2090" t="s">
        <v>10763</v>
      </c>
      <c r="C2090" t="s">
        <v>10764</v>
      </c>
      <c r="D2090" t="s">
        <v>10765</v>
      </c>
      <c r="E2090" t="s">
        <v>3929</v>
      </c>
      <c r="F2090" t="s">
        <v>10766</v>
      </c>
      <c r="G2090" t="s">
        <v>10767</v>
      </c>
      <c r="H2090" t="s">
        <v>2672</v>
      </c>
      <c r="I2090" s="23">
        <v>44.084009999999999</v>
      </c>
      <c r="J2090" s="23">
        <v>-69.157238000000007</v>
      </c>
      <c r="K2090">
        <v>327310</v>
      </c>
      <c r="L2090" t="s">
        <v>2095</v>
      </c>
      <c r="M2090" t="s">
        <v>376</v>
      </c>
      <c r="N2090" s="49">
        <v>332211.62</v>
      </c>
      <c r="O2090" s="49">
        <v>362036.652</v>
      </c>
      <c r="P2090" s="49">
        <v>381014.37199999997</v>
      </c>
      <c r="Q2090" s="49">
        <v>368148.85200000001</v>
      </c>
      <c r="R2090" s="49">
        <v>359489.62800000003</v>
      </c>
      <c r="S2090" s="49">
        <v>405726.46799999999</v>
      </c>
      <c r="T2090" s="49">
        <v>347566.71799999999</v>
      </c>
      <c r="U2090" s="49">
        <v>314332.68400000001</v>
      </c>
      <c r="V2090" s="49">
        <v>329437.28999999998</v>
      </c>
    </row>
    <row r="2091" spans="1:22" x14ac:dyDescent="0.3">
      <c r="A2091">
        <v>1009823</v>
      </c>
      <c r="B2091" t="s">
        <v>10768</v>
      </c>
      <c r="C2091" t="s">
        <v>10769</v>
      </c>
      <c r="D2091" t="s">
        <v>9434</v>
      </c>
      <c r="E2091" t="s">
        <v>793</v>
      </c>
      <c r="F2091" t="s">
        <v>9462</v>
      </c>
      <c r="G2091" t="s">
        <v>10770</v>
      </c>
      <c r="H2091" t="s">
        <v>9464</v>
      </c>
      <c r="I2091" s="23">
        <v>36.965249999999997</v>
      </c>
      <c r="J2091" s="23">
        <v>-82.182000000000002</v>
      </c>
      <c r="K2091">
        <v>212112</v>
      </c>
      <c r="L2091" t="s">
        <v>90</v>
      </c>
      <c r="M2091" t="s">
        <v>315</v>
      </c>
      <c r="S2091" s="49">
        <v>9615.5</v>
      </c>
      <c r="T2091" s="49">
        <v>11412.5</v>
      </c>
      <c r="U2091" s="49">
        <v>9962.75</v>
      </c>
      <c r="V2091" s="49">
        <v>20412.75</v>
      </c>
    </row>
    <row r="2092" spans="1:22" x14ac:dyDescent="0.3">
      <c r="A2092">
        <v>1004197</v>
      </c>
      <c r="B2092" t="s">
        <v>10771</v>
      </c>
      <c r="C2092" t="s">
        <v>10772</v>
      </c>
      <c r="D2092" t="s">
        <v>10773</v>
      </c>
      <c r="E2092" t="s">
        <v>1418</v>
      </c>
      <c r="F2092" t="s">
        <v>10774</v>
      </c>
      <c r="H2092" t="s">
        <v>10775</v>
      </c>
      <c r="I2092" s="23">
        <v>36.9056</v>
      </c>
      <c r="J2092" s="23">
        <v>-101.6164</v>
      </c>
      <c r="K2092">
        <v>211130</v>
      </c>
      <c r="L2092" t="s">
        <v>368</v>
      </c>
      <c r="M2092" t="s">
        <v>102</v>
      </c>
      <c r="O2092" s="49">
        <v>24892.932000000001</v>
      </c>
      <c r="P2092" s="49">
        <v>23754.936000000002</v>
      </c>
      <c r="Q2092" s="49">
        <v>24734.914000000001</v>
      </c>
      <c r="R2092" s="49">
        <v>21106.06</v>
      </c>
      <c r="S2092" s="49">
        <v>19468.858</v>
      </c>
      <c r="T2092" s="49">
        <v>26504.603999999999</v>
      </c>
      <c r="U2092" s="49">
        <v>34331.43</v>
      </c>
      <c r="V2092" s="49">
        <v>38823.212</v>
      </c>
    </row>
    <row r="2093" spans="1:22" x14ac:dyDescent="0.3">
      <c r="A2093">
        <v>1006428</v>
      </c>
      <c r="B2093" t="s">
        <v>10776</v>
      </c>
      <c r="C2093" t="s">
        <v>10777</v>
      </c>
      <c r="D2093" t="s">
        <v>8505</v>
      </c>
      <c r="E2093" t="s">
        <v>690</v>
      </c>
      <c r="F2093" t="s">
        <v>10778</v>
      </c>
      <c r="G2093" t="s">
        <v>10779</v>
      </c>
      <c r="H2093" t="s">
        <v>5743</v>
      </c>
      <c r="I2093" s="23">
        <v>33.441360000000003</v>
      </c>
      <c r="J2093" s="23">
        <v>-81.931229999999999</v>
      </c>
      <c r="K2093">
        <v>325199</v>
      </c>
      <c r="L2093" t="s">
        <v>28</v>
      </c>
      <c r="M2093" t="s">
        <v>530</v>
      </c>
      <c r="P2093" s="49">
        <v>27965.896000000001</v>
      </c>
      <c r="Q2093" s="49">
        <v>248133.66800000001</v>
      </c>
      <c r="R2093" s="49">
        <v>411654.598</v>
      </c>
      <c r="S2093" s="49">
        <v>438207.35399999999</v>
      </c>
      <c r="T2093" s="49">
        <v>454926.17</v>
      </c>
      <c r="U2093" s="49">
        <v>437308.41600000003</v>
      </c>
      <c r="V2093" s="49">
        <v>471831.10399999999</v>
      </c>
    </row>
    <row r="2094" spans="1:22" x14ac:dyDescent="0.3">
      <c r="A2094">
        <v>1001741</v>
      </c>
      <c r="B2094" t="s">
        <v>10780</v>
      </c>
      <c r="C2094" t="s">
        <v>10781</v>
      </c>
      <c r="D2094" t="s">
        <v>10782</v>
      </c>
      <c r="E2094" t="s">
        <v>1663</v>
      </c>
      <c r="F2094" t="s">
        <v>10783</v>
      </c>
      <c r="G2094" t="s">
        <v>10784</v>
      </c>
      <c r="H2094" t="s">
        <v>4118</v>
      </c>
      <c r="I2094" s="23">
        <v>40.841900000000003</v>
      </c>
      <c r="J2094" s="23">
        <v>-75.067499999999995</v>
      </c>
      <c r="K2094">
        <v>325411</v>
      </c>
      <c r="L2094" t="s">
        <v>28</v>
      </c>
      <c r="M2094" t="s">
        <v>530</v>
      </c>
      <c r="N2094" s="49">
        <v>53672.542000000001</v>
      </c>
      <c r="O2094" s="49">
        <v>54671.186000000002</v>
      </c>
      <c r="P2094" s="49">
        <v>55606.881999999998</v>
      </c>
      <c r="Q2094" s="49">
        <v>54600.288</v>
      </c>
      <c r="R2094" s="49">
        <v>57485.627999999997</v>
      </c>
      <c r="S2094" s="49">
        <v>54640.69</v>
      </c>
      <c r="T2094" s="49">
        <v>50900.453999999998</v>
      </c>
      <c r="U2094" s="49">
        <v>32780.32</v>
      </c>
      <c r="V2094" s="49">
        <v>29003.232</v>
      </c>
    </row>
    <row r="2095" spans="1:22" x14ac:dyDescent="0.3">
      <c r="A2095">
        <v>1009539</v>
      </c>
      <c r="B2095" t="s">
        <v>10785</v>
      </c>
      <c r="C2095" t="s">
        <v>10786</v>
      </c>
      <c r="D2095" t="s">
        <v>10787</v>
      </c>
      <c r="E2095" t="s">
        <v>954</v>
      </c>
      <c r="F2095" t="s">
        <v>10788</v>
      </c>
      <c r="G2095" t="s">
        <v>10789</v>
      </c>
      <c r="H2095" t="s">
        <v>10790</v>
      </c>
      <c r="I2095" s="23">
        <v>33.730840999999998</v>
      </c>
      <c r="J2095" s="23">
        <v>-79.805201999999994</v>
      </c>
      <c r="K2095">
        <v>311224</v>
      </c>
      <c r="L2095" t="s">
        <v>649</v>
      </c>
      <c r="M2095" t="s">
        <v>574</v>
      </c>
      <c r="N2095" s="49">
        <v>29754.3</v>
      </c>
      <c r="O2095" s="49">
        <v>30306.081999999999</v>
      </c>
      <c r="P2095" s="49">
        <v>29958.995999999999</v>
      </c>
      <c r="Q2095" s="49">
        <v>29018.346000000001</v>
      </c>
      <c r="R2095" s="49">
        <v>25463.808000000001</v>
      </c>
      <c r="S2095" s="49">
        <v>23983.225999999999</v>
      </c>
      <c r="T2095" s="49">
        <v>27495.666000000001</v>
      </c>
      <c r="U2095" s="49">
        <v>27736.367999999999</v>
      </c>
      <c r="V2095" s="49">
        <v>27699.55</v>
      </c>
    </row>
    <row r="2096" spans="1:22" x14ac:dyDescent="0.3">
      <c r="A2096">
        <v>1000282</v>
      </c>
      <c r="B2096" t="s">
        <v>10791</v>
      </c>
      <c r="C2096" t="s">
        <v>10792</v>
      </c>
      <c r="D2096" t="s">
        <v>2141</v>
      </c>
      <c r="E2096" t="s">
        <v>311</v>
      </c>
      <c r="F2096" t="s">
        <v>2142</v>
      </c>
      <c r="G2096" t="s">
        <v>10793</v>
      </c>
      <c r="H2096" t="s">
        <v>10209</v>
      </c>
      <c r="I2096" s="23">
        <v>37.046700000000001</v>
      </c>
      <c r="J2096" s="23">
        <v>-88.3506</v>
      </c>
      <c r="K2096">
        <v>221330</v>
      </c>
      <c r="L2096" t="s">
        <v>28</v>
      </c>
      <c r="M2096" t="s">
        <v>336</v>
      </c>
      <c r="N2096" s="49">
        <v>202443.38800000001</v>
      </c>
      <c r="O2096" s="49">
        <v>199128.2</v>
      </c>
      <c r="P2096" s="49">
        <v>211553.304</v>
      </c>
      <c r="Q2096" s="49">
        <v>212528.2</v>
      </c>
      <c r="R2096" s="49">
        <v>201346.592</v>
      </c>
      <c r="S2096" s="49">
        <v>221520.516</v>
      </c>
      <c r="T2096" s="49">
        <v>195640.66399999999</v>
      </c>
      <c r="U2096" s="49">
        <v>199240.152</v>
      </c>
      <c r="V2096" s="49">
        <v>193712.28</v>
      </c>
    </row>
    <row r="2097" spans="1:22" x14ac:dyDescent="0.3">
      <c r="A2097">
        <v>1000173</v>
      </c>
      <c r="B2097" t="s">
        <v>10794</v>
      </c>
      <c r="C2097" t="s">
        <v>10795</v>
      </c>
      <c r="D2097" t="s">
        <v>10796</v>
      </c>
      <c r="E2097" t="s">
        <v>454</v>
      </c>
      <c r="F2097" t="s">
        <v>5059</v>
      </c>
      <c r="G2097" t="s">
        <v>10797</v>
      </c>
      <c r="H2097" t="s">
        <v>5061</v>
      </c>
      <c r="I2097" s="23">
        <v>42.774000000000001</v>
      </c>
      <c r="J2097" s="23">
        <v>-82.481800000000007</v>
      </c>
      <c r="K2097">
        <v>221112</v>
      </c>
      <c r="L2097" t="s">
        <v>30</v>
      </c>
      <c r="M2097" t="s">
        <v>336</v>
      </c>
      <c r="N2097" s="49">
        <v>172494.66</v>
      </c>
      <c r="O2097" s="49">
        <v>174809.45199999999</v>
      </c>
      <c r="P2097" s="49">
        <v>79170.755999999994</v>
      </c>
      <c r="Q2097" s="49">
        <v>188700.4</v>
      </c>
      <c r="R2097" s="49">
        <v>10597.407999999999</v>
      </c>
      <c r="S2097" s="49">
        <v>4788.18</v>
      </c>
      <c r="T2097" s="49">
        <v>52095.656000000003</v>
      </c>
      <c r="U2097" s="49">
        <v>80796</v>
      </c>
      <c r="V2097" s="49">
        <v>17242.936000000002</v>
      </c>
    </row>
    <row r="2098" spans="1:22" x14ac:dyDescent="0.3">
      <c r="A2098">
        <v>1000572</v>
      </c>
      <c r="B2098" t="s">
        <v>10798</v>
      </c>
      <c r="C2098" t="s">
        <v>10799</v>
      </c>
      <c r="D2098" t="s">
        <v>10800</v>
      </c>
      <c r="E2098" t="s">
        <v>323</v>
      </c>
      <c r="F2098" t="s">
        <v>10801</v>
      </c>
      <c r="G2098" t="s">
        <v>10802</v>
      </c>
      <c r="H2098" t="s">
        <v>10803</v>
      </c>
      <c r="I2098" s="23">
        <v>37.941600000000001</v>
      </c>
      <c r="J2098" s="23">
        <v>-121.32729999999999</v>
      </c>
      <c r="K2098">
        <v>221119</v>
      </c>
      <c r="L2098" t="s">
        <v>335</v>
      </c>
      <c r="M2098" t="s">
        <v>336</v>
      </c>
      <c r="Q2098" s="49">
        <v>9047.2279999999992</v>
      </c>
      <c r="R2098" s="49">
        <v>6811.9059999999999</v>
      </c>
      <c r="S2098" s="49">
        <v>6411.4319999999998</v>
      </c>
    </row>
    <row r="2099" spans="1:22" x14ac:dyDescent="0.3">
      <c r="A2099">
        <v>1000989</v>
      </c>
      <c r="B2099" t="s">
        <v>10804</v>
      </c>
      <c r="C2099" t="s">
        <v>10805</v>
      </c>
      <c r="D2099" t="s">
        <v>10806</v>
      </c>
      <c r="E2099" t="s">
        <v>393</v>
      </c>
      <c r="F2099" t="s">
        <v>10807</v>
      </c>
      <c r="G2099" t="s">
        <v>10808</v>
      </c>
      <c r="H2099" t="s">
        <v>5262</v>
      </c>
      <c r="I2099" s="23">
        <v>42.708300000000001</v>
      </c>
      <c r="J2099" s="23">
        <v>-90.985299999999995</v>
      </c>
      <c r="K2099">
        <v>221119</v>
      </c>
      <c r="L2099" t="s">
        <v>335</v>
      </c>
      <c r="M2099" t="s">
        <v>336</v>
      </c>
      <c r="S2099" s="49">
        <v>6006.7280000000001</v>
      </c>
      <c r="T2099" s="49">
        <v>6516.6080000000002</v>
      </c>
      <c r="U2099" s="49">
        <v>9858.7260000000006</v>
      </c>
      <c r="V2099" s="49">
        <v>8569.1479999999992</v>
      </c>
    </row>
    <row r="2100" spans="1:22" x14ac:dyDescent="0.3">
      <c r="A2100">
        <v>1001715</v>
      </c>
      <c r="B2100" t="s">
        <v>10809</v>
      </c>
      <c r="C2100" t="s">
        <v>10810</v>
      </c>
      <c r="D2100" t="s">
        <v>10811</v>
      </c>
      <c r="E2100" t="s">
        <v>583</v>
      </c>
      <c r="F2100" t="s">
        <v>3975</v>
      </c>
      <c r="G2100" t="s">
        <v>10812</v>
      </c>
      <c r="H2100" t="s">
        <v>1042</v>
      </c>
      <c r="I2100" s="23">
        <v>30.058900000000001</v>
      </c>
      <c r="J2100" s="23">
        <v>-90.524100000000004</v>
      </c>
      <c r="K2100">
        <v>325110</v>
      </c>
      <c r="L2100" t="s">
        <v>28</v>
      </c>
      <c r="M2100" t="s">
        <v>530</v>
      </c>
      <c r="N2100" s="49">
        <v>110756.232</v>
      </c>
      <c r="O2100" s="49">
        <v>104405.75599999999</v>
      </c>
      <c r="P2100" s="49">
        <v>87303.372000000003</v>
      </c>
      <c r="Q2100" s="49">
        <v>88321.067999999999</v>
      </c>
      <c r="R2100" s="49">
        <v>89071.164000000004</v>
      </c>
      <c r="S2100" s="49">
        <v>84823.38</v>
      </c>
      <c r="T2100" s="49">
        <v>91330.755999999994</v>
      </c>
      <c r="U2100" s="49">
        <v>86625.724000000002</v>
      </c>
      <c r="V2100" s="49">
        <v>91464.255999999994</v>
      </c>
    </row>
    <row r="2101" spans="1:22" x14ac:dyDescent="0.3">
      <c r="A2101">
        <v>1000473</v>
      </c>
      <c r="B2101" t="s">
        <v>10813</v>
      </c>
      <c r="C2101" t="s">
        <v>10814</v>
      </c>
      <c r="D2101" t="s">
        <v>10815</v>
      </c>
      <c r="E2101" t="s">
        <v>569</v>
      </c>
      <c r="F2101" t="s">
        <v>10816</v>
      </c>
      <c r="G2101" t="s">
        <v>10817</v>
      </c>
      <c r="H2101" t="s">
        <v>10818</v>
      </c>
      <c r="I2101" s="23">
        <v>42.467497999999999</v>
      </c>
      <c r="J2101" s="23">
        <v>-90.775633999999997</v>
      </c>
      <c r="K2101">
        <v>562212</v>
      </c>
      <c r="L2101" t="s">
        <v>355</v>
      </c>
      <c r="M2101" t="s">
        <v>307</v>
      </c>
      <c r="N2101" s="49">
        <v>25685.547999999999</v>
      </c>
      <c r="O2101" s="49">
        <v>57447.9</v>
      </c>
      <c r="P2101" s="49">
        <v>47995.3</v>
      </c>
      <c r="Q2101" s="49">
        <v>39424.048000000003</v>
      </c>
      <c r="R2101" s="49">
        <v>46286.55</v>
      </c>
      <c r="S2101" s="49">
        <v>33616.449999999997</v>
      </c>
      <c r="T2101" s="49">
        <v>50840.95</v>
      </c>
      <c r="U2101" s="49">
        <v>50980</v>
      </c>
      <c r="V2101" s="49">
        <v>45295.75</v>
      </c>
    </row>
    <row r="2102" spans="1:22" x14ac:dyDescent="0.3">
      <c r="A2102">
        <v>1003297</v>
      </c>
      <c r="B2102" t="s">
        <v>10819</v>
      </c>
      <c r="C2102" t="s">
        <v>10820</v>
      </c>
      <c r="D2102" t="s">
        <v>7119</v>
      </c>
      <c r="E2102" t="s">
        <v>441</v>
      </c>
      <c r="F2102" t="s">
        <v>10821</v>
      </c>
      <c r="G2102" t="s">
        <v>10822</v>
      </c>
      <c r="H2102" t="s">
        <v>10127</v>
      </c>
      <c r="I2102" s="23">
        <v>36.008498000000003</v>
      </c>
      <c r="J2102" s="23">
        <v>-78.942577999999997</v>
      </c>
      <c r="K2102">
        <v>611310</v>
      </c>
      <c r="L2102" t="s">
        <v>28</v>
      </c>
      <c r="M2102" t="s">
        <v>315</v>
      </c>
      <c r="N2102" s="49">
        <v>88263.915999999997</v>
      </c>
      <c r="O2102" s="49">
        <v>89000.714000000007</v>
      </c>
      <c r="P2102" s="49">
        <v>82815.885999999999</v>
      </c>
      <c r="Q2102" s="49">
        <v>81529.644</v>
      </c>
      <c r="R2102" s="49">
        <v>82461.94</v>
      </c>
      <c r="S2102" s="49">
        <v>87158.399999999994</v>
      </c>
      <c r="T2102" s="49">
        <v>88677.563999999998</v>
      </c>
      <c r="U2102" s="49">
        <v>55267.735999999997</v>
      </c>
      <c r="V2102" s="49">
        <v>91821.66</v>
      </c>
    </row>
    <row r="2103" spans="1:22" x14ac:dyDescent="0.3">
      <c r="A2103">
        <v>1005704</v>
      </c>
      <c r="B2103" t="s">
        <v>10823</v>
      </c>
      <c r="C2103" t="s">
        <v>10824</v>
      </c>
      <c r="D2103" t="s">
        <v>10825</v>
      </c>
      <c r="E2103" t="s">
        <v>454</v>
      </c>
      <c r="F2103" t="s">
        <v>10826</v>
      </c>
      <c r="G2103" t="s">
        <v>10827</v>
      </c>
      <c r="H2103" t="s">
        <v>705</v>
      </c>
      <c r="I2103" s="23">
        <v>43.004750000000001</v>
      </c>
      <c r="J2103" s="23">
        <v>-82.423180000000002</v>
      </c>
      <c r="K2103">
        <v>322121</v>
      </c>
      <c r="L2103" t="s">
        <v>28</v>
      </c>
      <c r="M2103" t="s">
        <v>680</v>
      </c>
      <c r="N2103" s="49">
        <v>33420.324000000001</v>
      </c>
      <c r="O2103" s="49">
        <v>31947.98</v>
      </c>
      <c r="P2103" s="49">
        <v>30784.883999999998</v>
      </c>
      <c r="Q2103" s="49">
        <v>29486.588</v>
      </c>
      <c r="R2103" s="49">
        <v>29768.288</v>
      </c>
      <c r="S2103" s="49">
        <v>31085.232</v>
      </c>
      <c r="T2103" s="49">
        <v>28621</v>
      </c>
      <c r="U2103" s="49">
        <v>27800</v>
      </c>
      <c r="V2103" s="49">
        <v>32020.98</v>
      </c>
    </row>
    <row r="2104" spans="1:22" x14ac:dyDescent="0.3">
      <c r="A2104">
        <v>1001720</v>
      </c>
      <c r="B2104" t="s">
        <v>10828</v>
      </c>
      <c r="C2104" t="s">
        <v>10829</v>
      </c>
      <c r="D2104" t="s">
        <v>10830</v>
      </c>
      <c r="E2104" t="s">
        <v>663</v>
      </c>
      <c r="F2104" t="s">
        <v>10831</v>
      </c>
      <c r="G2104" t="s">
        <v>10832</v>
      </c>
      <c r="H2104" t="s">
        <v>9719</v>
      </c>
      <c r="I2104" s="23">
        <v>39.55762</v>
      </c>
      <c r="J2104" s="23">
        <v>-82.963769999999997</v>
      </c>
      <c r="K2104">
        <v>325211</v>
      </c>
      <c r="L2104" t="s">
        <v>28</v>
      </c>
      <c r="M2104" t="s">
        <v>315</v>
      </c>
      <c r="N2104" s="49">
        <v>44775.578000000001</v>
      </c>
      <c r="O2104" s="49">
        <v>50104.356</v>
      </c>
      <c r="P2104" s="49">
        <v>48833.212</v>
      </c>
      <c r="Q2104" s="49">
        <v>35965.508000000002</v>
      </c>
      <c r="R2104" s="49">
        <v>43752.682000000001</v>
      </c>
      <c r="S2104" s="49">
        <v>45017.88</v>
      </c>
      <c r="T2104" s="49">
        <v>42607.199999999997</v>
      </c>
      <c r="U2104" s="49">
        <v>34545.72</v>
      </c>
      <c r="V2104" s="49">
        <v>26231.851999999999</v>
      </c>
    </row>
    <row r="2105" spans="1:22" x14ac:dyDescent="0.3">
      <c r="A2105">
        <v>1002712</v>
      </c>
      <c r="B2105" t="s">
        <v>10833</v>
      </c>
      <c r="C2105" t="s">
        <v>10834</v>
      </c>
      <c r="D2105" t="s">
        <v>1067</v>
      </c>
      <c r="E2105" t="s">
        <v>3890</v>
      </c>
      <c r="F2105" t="s">
        <v>10835</v>
      </c>
      <c r="G2105" t="s">
        <v>10836</v>
      </c>
      <c r="H2105" t="s">
        <v>3893</v>
      </c>
      <c r="I2105" s="23">
        <v>39.773200000000003</v>
      </c>
      <c r="J2105" s="23">
        <v>-75.573599999999999</v>
      </c>
      <c r="K2105">
        <v>541715</v>
      </c>
      <c r="L2105" t="s">
        <v>28</v>
      </c>
      <c r="M2105" t="s">
        <v>315</v>
      </c>
      <c r="N2105" s="49">
        <v>42919.266000000003</v>
      </c>
      <c r="O2105" s="49">
        <v>47804.438000000002</v>
      </c>
      <c r="P2105" s="49">
        <v>47577.286</v>
      </c>
      <c r="Q2105" s="49">
        <v>60559.807999999997</v>
      </c>
      <c r="R2105" s="49">
        <v>77681.856</v>
      </c>
      <c r="S2105" s="49">
        <v>83621.664000000004</v>
      </c>
      <c r="T2105" s="49">
        <v>78248.148000000001</v>
      </c>
      <c r="U2105" s="49">
        <v>74544.203999999998</v>
      </c>
      <c r="V2105" s="49">
        <v>76932.63</v>
      </c>
    </row>
    <row r="2106" spans="1:22" x14ac:dyDescent="0.3">
      <c r="A2106">
        <v>1004136</v>
      </c>
      <c r="B2106" t="s">
        <v>10837</v>
      </c>
      <c r="C2106" t="s">
        <v>10838</v>
      </c>
      <c r="D2106" t="s">
        <v>10839</v>
      </c>
      <c r="E2106" t="s">
        <v>441</v>
      </c>
      <c r="F2106" t="s">
        <v>10840</v>
      </c>
      <c r="G2106" t="s">
        <v>10841</v>
      </c>
      <c r="H2106" t="s">
        <v>10842</v>
      </c>
      <c r="I2106" s="23">
        <v>35.330599999999997</v>
      </c>
      <c r="J2106" s="23">
        <v>-77.477199999999996</v>
      </c>
      <c r="K2106">
        <v>325211</v>
      </c>
      <c r="L2106" t="s">
        <v>28</v>
      </c>
      <c r="M2106" t="s">
        <v>315</v>
      </c>
      <c r="N2106" s="49">
        <v>37290.06</v>
      </c>
      <c r="O2106" s="49">
        <v>39362.699999999997</v>
      </c>
      <c r="P2106" s="49">
        <v>37150.949999999997</v>
      </c>
      <c r="Q2106" s="49">
        <v>36000.964</v>
      </c>
      <c r="R2106" s="49">
        <v>33418.212</v>
      </c>
      <c r="S2106" s="49">
        <v>36545</v>
      </c>
      <c r="T2106" s="49">
        <v>36706.311999999998</v>
      </c>
      <c r="U2106" s="49">
        <v>36151.864000000001</v>
      </c>
      <c r="V2106" s="49">
        <v>36226.902000000002</v>
      </c>
    </row>
    <row r="2107" spans="1:22" x14ac:dyDescent="0.3">
      <c r="A2107">
        <v>1006917</v>
      </c>
      <c r="B2107" t="s">
        <v>10843</v>
      </c>
      <c r="C2107" t="s">
        <v>10844</v>
      </c>
      <c r="D2107" t="s">
        <v>10845</v>
      </c>
      <c r="E2107" t="s">
        <v>3929</v>
      </c>
      <c r="F2107" t="s">
        <v>10846</v>
      </c>
      <c r="G2107" t="s">
        <v>10847</v>
      </c>
      <c r="H2107" t="s">
        <v>2672</v>
      </c>
      <c r="I2107" s="23">
        <v>44.107013999999999</v>
      </c>
      <c r="J2107" s="23">
        <v>-69.104236</v>
      </c>
      <c r="K2107">
        <v>311999</v>
      </c>
      <c r="L2107" t="s">
        <v>28</v>
      </c>
      <c r="M2107" t="s">
        <v>315</v>
      </c>
      <c r="N2107" s="49">
        <v>32294.403999999999</v>
      </c>
      <c r="O2107" s="49">
        <v>32418.004000000001</v>
      </c>
      <c r="P2107" s="49">
        <v>33191.665999999997</v>
      </c>
      <c r="Q2107" s="49">
        <v>32198.148000000001</v>
      </c>
      <c r="R2107" s="49">
        <v>33472.722000000002</v>
      </c>
      <c r="S2107" s="49">
        <v>42240.826000000001</v>
      </c>
      <c r="T2107" s="49">
        <v>49829.705999999998</v>
      </c>
      <c r="U2107" s="49">
        <v>50271.85</v>
      </c>
      <c r="V2107" s="49">
        <v>52574.95</v>
      </c>
    </row>
    <row r="2108" spans="1:22" x14ac:dyDescent="0.3">
      <c r="A2108">
        <v>1003976</v>
      </c>
      <c r="B2108" t="s">
        <v>10848</v>
      </c>
      <c r="C2108" t="s">
        <v>10849</v>
      </c>
      <c r="D2108" t="s">
        <v>792</v>
      </c>
      <c r="E2108" t="s">
        <v>793</v>
      </c>
      <c r="F2108" t="s">
        <v>794</v>
      </c>
      <c r="G2108" t="s">
        <v>10850</v>
      </c>
      <c r="H2108" t="s">
        <v>796</v>
      </c>
      <c r="I2108" s="23">
        <v>37.350627000000003</v>
      </c>
      <c r="J2108" s="23">
        <v>-77.291095999999996</v>
      </c>
      <c r="K2108">
        <v>326113</v>
      </c>
      <c r="L2108" t="s">
        <v>28</v>
      </c>
      <c r="M2108" t="s">
        <v>315</v>
      </c>
      <c r="N2108" s="49">
        <v>22002.067999999999</v>
      </c>
      <c r="O2108" s="49">
        <v>27767.396000000001</v>
      </c>
      <c r="P2108" s="49">
        <v>30614.484</v>
      </c>
      <c r="Q2108" s="49">
        <v>32602.328000000001</v>
      </c>
      <c r="R2108" s="49">
        <v>32661.493999999999</v>
      </c>
      <c r="S2108" s="49">
        <v>35790.161999999997</v>
      </c>
      <c r="T2108" s="49">
        <v>32736.376</v>
      </c>
      <c r="U2108" s="49">
        <v>34473.72</v>
      </c>
      <c r="V2108" s="49">
        <v>38120.256000000001</v>
      </c>
    </row>
    <row r="2109" spans="1:22" x14ac:dyDescent="0.3">
      <c r="A2109">
        <v>1007966</v>
      </c>
      <c r="B2109" t="s">
        <v>10851</v>
      </c>
      <c r="C2109" t="s">
        <v>10852</v>
      </c>
      <c r="D2109" t="s">
        <v>8033</v>
      </c>
      <c r="E2109" t="s">
        <v>1663</v>
      </c>
      <c r="F2109" t="s">
        <v>8034</v>
      </c>
      <c r="G2109" t="s">
        <v>10853</v>
      </c>
      <c r="H2109" t="s">
        <v>3322</v>
      </c>
      <c r="I2109" s="23">
        <v>39.387565000000002</v>
      </c>
      <c r="J2109" s="23">
        <v>-75.017671000000007</v>
      </c>
      <c r="K2109">
        <v>327212</v>
      </c>
      <c r="L2109" t="s">
        <v>375</v>
      </c>
      <c r="M2109" t="s">
        <v>376</v>
      </c>
      <c r="N2109" s="49">
        <v>78638.251999999993</v>
      </c>
      <c r="O2109" s="49">
        <v>95125.111999999994</v>
      </c>
      <c r="P2109" s="49">
        <v>94513.611999999994</v>
      </c>
      <c r="Q2109" s="49">
        <v>88853.932000000001</v>
      </c>
      <c r="R2109" s="49">
        <v>90247.032000000007</v>
      </c>
      <c r="S2109" s="49">
        <v>86089.487999999998</v>
      </c>
      <c r="T2109" s="49">
        <v>90144.915999999997</v>
      </c>
      <c r="U2109" s="49">
        <v>88172.857999999993</v>
      </c>
      <c r="V2109" s="49">
        <v>84117.982000000004</v>
      </c>
    </row>
    <row r="2110" spans="1:22" x14ac:dyDescent="0.3">
      <c r="A2110">
        <v>1003110</v>
      </c>
      <c r="B2110" t="s">
        <v>10854</v>
      </c>
      <c r="C2110" t="s">
        <v>10855</v>
      </c>
      <c r="D2110" t="s">
        <v>10856</v>
      </c>
      <c r="E2110" t="s">
        <v>331</v>
      </c>
      <c r="F2110" t="s">
        <v>10857</v>
      </c>
      <c r="G2110" t="s">
        <v>10858</v>
      </c>
      <c r="H2110" t="s">
        <v>10153</v>
      </c>
      <c r="I2110" s="23">
        <v>41.647458</v>
      </c>
      <c r="J2110" s="23">
        <v>-73.942631000000006</v>
      </c>
      <c r="K2110">
        <v>562213</v>
      </c>
      <c r="L2110" t="s">
        <v>28</v>
      </c>
      <c r="M2110" t="s">
        <v>307</v>
      </c>
      <c r="N2110" s="49">
        <v>43361.696000000004</v>
      </c>
      <c r="O2110" s="49">
        <v>35737.512000000002</v>
      </c>
      <c r="P2110" s="49">
        <v>41103.199999999997</v>
      </c>
      <c r="Q2110" s="49">
        <v>47558.756000000001</v>
      </c>
      <c r="R2110" s="49">
        <v>50545.69</v>
      </c>
      <c r="S2110" s="49">
        <v>47580.921999999999</v>
      </c>
      <c r="T2110" s="49">
        <v>46740.624000000003</v>
      </c>
      <c r="U2110" s="49">
        <v>44569.387999999999</v>
      </c>
      <c r="V2110" s="49">
        <v>45446.016000000003</v>
      </c>
    </row>
    <row r="2111" spans="1:22" x14ac:dyDescent="0.3">
      <c r="A2111">
        <v>1006067</v>
      </c>
      <c r="B2111" t="s">
        <v>10859</v>
      </c>
      <c r="C2111" t="s">
        <v>10860</v>
      </c>
      <c r="D2111" t="s">
        <v>10861</v>
      </c>
      <c r="E2111" t="s">
        <v>447</v>
      </c>
      <c r="F2111" t="s">
        <v>10862</v>
      </c>
      <c r="G2111" t="s">
        <v>10863</v>
      </c>
      <c r="H2111" t="s">
        <v>2087</v>
      </c>
      <c r="I2111" s="23">
        <v>40.188611000000002</v>
      </c>
      <c r="J2111" s="23">
        <v>-79.856388999999993</v>
      </c>
      <c r="K2111">
        <v>325311</v>
      </c>
      <c r="L2111" t="s">
        <v>1603</v>
      </c>
      <c r="M2111" t="s">
        <v>530</v>
      </c>
      <c r="R2111" s="49">
        <v>15585.974</v>
      </c>
      <c r="S2111" s="49">
        <v>37795.114000000001</v>
      </c>
      <c r="T2111" s="49">
        <v>29798.2</v>
      </c>
      <c r="U2111" s="49">
        <v>35006.9</v>
      </c>
      <c r="V2111" s="49">
        <v>87672.49</v>
      </c>
    </row>
    <row r="2112" spans="1:22" x14ac:dyDescent="0.3">
      <c r="A2112">
        <v>1006100</v>
      </c>
      <c r="B2112" t="s">
        <v>10864</v>
      </c>
      <c r="C2112" t="s">
        <v>10865</v>
      </c>
      <c r="D2112" t="s">
        <v>10866</v>
      </c>
      <c r="E2112" t="s">
        <v>435</v>
      </c>
      <c r="F2112" t="s">
        <v>10867</v>
      </c>
      <c r="G2112" t="s">
        <v>10868</v>
      </c>
      <c r="H2112" t="s">
        <v>4586</v>
      </c>
      <c r="I2112" s="23">
        <v>39.428890000000003</v>
      </c>
      <c r="J2112" s="23">
        <v>-91.032982000000004</v>
      </c>
      <c r="K2112">
        <v>325311</v>
      </c>
      <c r="L2112" t="s">
        <v>1603</v>
      </c>
      <c r="M2112" t="s">
        <v>530</v>
      </c>
      <c r="N2112" s="49">
        <v>279428.62</v>
      </c>
      <c r="O2112" s="49">
        <v>263065.75799999997</v>
      </c>
      <c r="P2112" s="49">
        <v>397107.60800000001</v>
      </c>
      <c r="Q2112" s="49">
        <v>486003.92</v>
      </c>
      <c r="R2112" s="49">
        <v>556080.67200000002</v>
      </c>
      <c r="S2112" s="49">
        <v>445541.91200000001</v>
      </c>
      <c r="T2112" s="49">
        <v>364387.03</v>
      </c>
      <c r="U2112" s="49">
        <v>392179.73</v>
      </c>
      <c r="V2112" s="49">
        <v>396291.08600000001</v>
      </c>
    </row>
    <row r="2113" spans="1:22" x14ac:dyDescent="0.3">
      <c r="A2113">
        <v>1001147</v>
      </c>
      <c r="B2113" t="s">
        <v>10869</v>
      </c>
      <c r="C2113" t="s">
        <v>10870</v>
      </c>
      <c r="D2113" t="s">
        <v>10871</v>
      </c>
      <c r="E2113" t="s">
        <v>690</v>
      </c>
      <c r="F2113" t="s">
        <v>10872</v>
      </c>
      <c r="G2113" t="s">
        <v>10873</v>
      </c>
      <c r="H2113" t="s">
        <v>5417</v>
      </c>
      <c r="I2113" s="23">
        <v>34.038600000000002</v>
      </c>
      <c r="J2113" s="23">
        <v>-83.397199999999998</v>
      </c>
      <c r="K2113">
        <v>221112</v>
      </c>
      <c r="L2113" t="s">
        <v>335</v>
      </c>
      <c r="M2113" t="s">
        <v>336</v>
      </c>
      <c r="N2113" s="49">
        <v>340515.516</v>
      </c>
      <c r="O2113" s="49">
        <v>291293.65600000002</v>
      </c>
      <c r="P2113" s="49">
        <v>227192.66</v>
      </c>
      <c r="Q2113" s="49">
        <v>416699.83399999997</v>
      </c>
      <c r="R2113" s="49">
        <v>353803.212</v>
      </c>
      <c r="S2113" s="49">
        <v>243726.95</v>
      </c>
      <c r="T2113" s="49">
        <v>91991.868000000002</v>
      </c>
      <c r="U2113" s="49">
        <v>263952.39799999999</v>
      </c>
      <c r="V2113" s="49">
        <v>138249.95199999999</v>
      </c>
    </row>
    <row r="2114" spans="1:22" x14ac:dyDescent="0.3">
      <c r="A2114">
        <v>1012898</v>
      </c>
      <c r="B2114" t="s">
        <v>10874</v>
      </c>
      <c r="C2114" t="s">
        <v>10875</v>
      </c>
      <c r="D2114" t="s">
        <v>9141</v>
      </c>
      <c r="E2114" t="s">
        <v>303</v>
      </c>
      <c r="F2114" t="s">
        <v>9142</v>
      </c>
      <c r="G2114" t="s">
        <v>10876</v>
      </c>
      <c r="H2114" t="s">
        <v>10877</v>
      </c>
      <c r="I2114" s="23">
        <v>31.161370000000002</v>
      </c>
      <c r="J2114" s="23">
        <v>-103.87081000000001</v>
      </c>
      <c r="K2114">
        <v>211130</v>
      </c>
      <c r="L2114" t="s">
        <v>368</v>
      </c>
      <c r="M2114" t="s">
        <v>102</v>
      </c>
      <c r="O2114" s="49">
        <v>74169.906000000003</v>
      </c>
    </row>
    <row r="2115" spans="1:22" x14ac:dyDescent="0.3">
      <c r="A2115">
        <v>1012694</v>
      </c>
      <c r="B2115"/>
      <c r="C2115" t="s">
        <v>10878</v>
      </c>
      <c r="D2115" t="s">
        <v>10879</v>
      </c>
      <c r="E2115" t="s">
        <v>676</v>
      </c>
      <c r="F2115" t="s">
        <v>10880</v>
      </c>
      <c r="G2115" t="s">
        <v>10881</v>
      </c>
      <c r="I2115" s="23">
        <v>36.105160499999997</v>
      </c>
      <c r="J2115" s="23">
        <v>-87.420751800000005</v>
      </c>
      <c r="K2115">
        <v>327120</v>
      </c>
      <c r="L2115" t="s">
        <v>28</v>
      </c>
      <c r="M2115" t="s">
        <v>376</v>
      </c>
      <c r="N2115" s="49">
        <v>34614.22</v>
      </c>
      <c r="O2115" s="49">
        <v>30823.883999999998</v>
      </c>
      <c r="P2115" s="49">
        <v>36574.012000000002</v>
      </c>
    </row>
    <row r="2116" spans="1:22" x14ac:dyDescent="0.3">
      <c r="A2116">
        <v>1005106</v>
      </c>
      <c r="B2116" t="s">
        <v>10882</v>
      </c>
      <c r="C2116" t="s">
        <v>10883</v>
      </c>
      <c r="D2116" t="s">
        <v>7231</v>
      </c>
      <c r="E2116" t="s">
        <v>303</v>
      </c>
      <c r="F2116" t="s">
        <v>10884</v>
      </c>
      <c r="G2116" t="s">
        <v>10885</v>
      </c>
      <c r="H2116" t="s">
        <v>3637</v>
      </c>
      <c r="I2116" s="23">
        <v>32.766944000000002</v>
      </c>
      <c r="J2116" s="23">
        <v>-96.562776999999997</v>
      </c>
      <c r="K2116">
        <v>327120</v>
      </c>
      <c r="L2116" t="s">
        <v>28</v>
      </c>
      <c r="M2116" t="s">
        <v>376</v>
      </c>
      <c r="N2116" s="49">
        <v>84864.38</v>
      </c>
      <c r="O2116" s="49">
        <v>78719.104000000007</v>
      </c>
      <c r="P2116" s="49">
        <v>85187.98</v>
      </c>
      <c r="Q2116" s="49">
        <v>87541.22</v>
      </c>
      <c r="R2116" s="49">
        <v>80944.895999999993</v>
      </c>
      <c r="S2116" s="49">
        <v>76768.66</v>
      </c>
      <c r="T2116" s="49">
        <v>67256.899999999994</v>
      </c>
      <c r="U2116" s="49">
        <v>64229.707999999999</v>
      </c>
      <c r="V2116" s="49">
        <v>50381.86</v>
      </c>
    </row>
    <row r="2117" spans="1:22" x14ac:dyDescent="0.3">
      <c r="A2117">
        <v>1013247</v>
      </c>
      <c r="B2117" t="s">
        <v>10886</v>
      </c>
      <c r="C2117" t="s">
        <v>10887</v>
      </c>
      <c r="D2117" t="s">
        <v>10888</v>
      </c>
      <c r="E2117" t="s">
        <v>303</v>
      </c>
      <c r="F2117" t="s">
        <v>10889</v>
      </c>
      <c r="G2117" t="s">
        <v>10890</v>
      </c>
      <c r="H2117" t="s">
        <v>3637</v>
      </c>
      <c r="I2117" s="23">
        <v>32.62659</v>
      </c>
      <c r="J2117" s="23">
        <v>-96.852980000000002</v>
      </c>
      <c r="K2117">
        <v>333611</v>
      </c>
      <c r="L2117" t="s">
        <v>28</v>
      </c>
      <c r="M2117" t="s">
        <v>315</v>
      </c>
      <c r="N2117" s="49">
        <v>31961.002</v>
      </c>
      <c r="O2117" s="49">
        <v>27388.563999999998</v>
      </c>
    </row>
    <row r="2118" spans="1:22" x14ac:dyDescent="0.3">
      <c r="A2118">
        <v>1001529</v>
      </c>
      <c r="B2118" t="s">
        <v>10891</v>
      </c>
      <c r="C2118" t="s">
        <v>10892</v>
      </c>
      <c r="D2118" t="s">
        <v>10893</v>
      </c>
      <c r="E2118" t="s">
        <v>351</v>
      </c>
      <c r="F2118" t="s">
        <v>10894</v>
      </c>
      <c r="G2118" t="s">
        <v>10895</v>
      </c>
      <c r="H2118" t="s">
        <v>10896</v>
      </c>
      <c r="I2118" s="23">
        <v>39.753900000000002</v>
      </c>
      <c r="J2118" s="23">
        <v>-89.601100000000002</v>
      </c>
      <c r="K2118">
        <v>221112</v>
      </c>
      <c r="L2118" t="s">
        <v>335</v>
      </c>
      <c r="M2118" t="s">
        <v>336</v>
      </c>
      <c r="N2118" s="49">
        <v>2088335.122</v>
      </c>
      <c r="O2118" s="49">
        <v>2707556.7059999998</v>
      </c>
      <c r="P2118" s="49">
        <v>2631577.0980000002</v>
      </c>
      <c r="Q2118" s="49">
        <v>1962082.338</v>
      </c>
      <c r="R2118" s="49">
        <v>2182506.398</v>
      </c>
      <c r="S2118" s="49">
        <v>2592030.9959999998</v>
      </c>
      <c r="T2118" s="49">
        <v>2589367.9139999999</v>
      </c>
      <c r="U2118" s="49">
        <v>2213038.81</v>
      </c>
      <c r="V2118" s="49">
        <v>2569416.23</v>
      </c>
    </row>
    <row r="2119" spans="1:22" x14ac:dyDescent="0.3">
      <c r="A2119">
        <v>1007374</v>
      </c>
      <c r="B2119" t="s">
        <v>10897</v>
      </c>
      <c r="C2119" t="s">
        <v>10898</v>
      </c>
      <c r="D2119" t="s">
        <v>10899</v>
      </c>
      <c r="E2119" t="s">
        <v>454</v>
      </c>
      <c r="F2119" t="s">
        <v>10900</v>
      </c>
      <c r="G2119" t="s">
        <v>10901</v>
      </c>
      <c r="H2119" t="s">
        <v>10902</v>
      </c>
      <c r="I2119" s="23">
        <v>43.642499999999998</v>
      </c>
      <c r="J2119" s="23">
        <v>-83.843100000000007</v>
      </c>
      <c r="K2119">
        <v>221112</v>
      </c>
      <c r="L2119" t="s">
        <v>335</v>
      </c>
      <c r="M2119" t="s">
        <v>336</v>
      </c>
      <c r="N2119" s="49">
        <v>2034537.436</v>
      </c>
      <c r="O2119" s="49">
        <v>2734015.3659999999</v>
      </c>
      <c r="P2119" s="49">
        <v>2945335.486</v>
      </c>
      <c r="Q2119" s="49">
        <v>2915491.3760000002</v>
      </c>
      <c r="R2119" s="49">
        <v>3919479.236</v>
      </c>
      <c r="S2119" s="49">
        <v>3715577.8539999998</v>
      </c>
      <c r="T2119" s="49">
        <v>4348966.4000000004</v>
      </c>
      <c r="U2119" s="49">
        <v>3848214.5260000001</v>
      </c>
      <c r="V2119" s="49">
        <v>4320932.59</v>
      </c>
    </row>
    <row r="2120" spans="1:22" x14ac:dyDescent="0.3">
      <c r="A2120">
        <v>1000833</v>
      </c>
      <c r="B2120" t="s">
        <v>10903</v>
      </c>
      <c r="C2120" t="s">
        <v>10904</v>
      </c>
      <c r="D2120" t="s">
        <v>10905</v>
      </c>
      <c r="E2120" t="s">
        <v>441</v>
      </c>
      <c r="F2120" t="s">
        <v>10906</v>
      </c>
      <c r="G2120" t="s">
        <v>10907</v>
      </c>
      <c r="H2120" t="s">
        <v>8647</v>
      </c>
      <c r="I2120" s="23">
        <v>36.486199999999997</v>
      </c>
      <c r="J2120" s="23">
        <v>-79.720799999999997</v>
      </c>
      <c r="K2120">
        <v>221112</v>
      </c>
      <c r="L2120" t="s">
        <v>335</v>
      </c>
      <c r="M2120" t="s">
        <v>336</v>
      </c>
      <c r="N2120" s="49">
        <v>1709972.264</v>
      </c>
      <c r="O2120" s="49">
        <v>1925980.3119999999</v>
      </c>
      <c r="P2120" s="49">
        <v>1876249.496</v>
      </c>
      <c r="Q2120" s="49">
        <v>1838464.736</v>
      </c>
      <c r="R2120" s="49">
        <v>1757416.088</v>
      </c>
      <c r="S2120" s="49">
        <v>1467109.764</v>
      </c>
      <c r="T2120" s="49">
        <v>1534333.07</v>
      </c>
      <c r="U2120" s="49">
        <v>39629.08</v>
      </c>
      <c r="V2120" s="49">
        <v>293545.02399999998</v>
      </c>
    </row>
    <row r="2121" spans="1:22" x14ac:dyDescent="0.3">
      <c r="A2121">
        <v>1007370</v>
      </c>
      <c r="B2121" t="s">
        <v>10908</v>
      </c>
      <c r="C2121" t="s">
        <v>10909</v>
      </c>
      <c r="D2121" t="s">
        <v>10910</v>
      </c>
      <c r="E2121" t="s">
        <v>1781</v>
      </c>
      <c r="F2121" t="s">
        <v>10911</v>
      </c>
      <c r="G2121" t="s">
        <v>10912</v>
      </c>
      <c r="H2121" t="s">
        <v>5417</v>
      </c>
      <c r="I2121" s="23">
        <v>30.5335</v>
      </c>
      <c r="J2121" s="23">
        <v>-88.557400000000001</v>
      </c>
      <c r="K2121">
        <v>221112</v>
      </c>
      <c r="L2121" t="s">
        <v>335</v>
      </c>
      <c r="M2121" t="s">
        <v>336</v>
      </c>
      <c r="N2121" s="49">
        <v>5477418.6239999998</v>
      </c>
      <c r="O2121" s="49">
        <v>5841013.1160000004</v>
      </c>
      <c r="P2121" s="49">
        <v>5500648.4019999998</v>
      </c>
      <c r="Q2121" s="49">
        <v>5228874.4579999996</v>
      </c>
      <c r="R2121" s="49">
        <v>5724583.7039999999</v>
      </c>
      <c r="S2121" s="49">
        <v>6581980.8399999999</v>
      </c>
      <c r="T2121" s="49">
        <v>4770409.88</v>
      </c>
      <c r="U2121" s="49">
        <v>4925153.176</v>
      </c>
      <c r="V2121" s="49">
        <v>5401458.1440000003</v>
      </c>
    </row>
    <row r="2122" spans="1:22" x14ac:dyDescent="0.3">
      <c r="A2122">
        <v>1000758</v>
      </c>
      <c r="B2122" t="s">
        <v>10913</v>
      </c>
      <c r="C2122" t="s">
        <v>10914</v>
      </c>
      <c r="D2122" t="s">
        <v>1204</v>
      </c>
      <c r="E2122" t="s">
        <v>331</v>
      </c>
      <c r="F2122" t="s">
        <v>10915</v>
      </c>
      <c r="G2122" t="s">
        <v>10916</v>
      </c>
      <c r="H2122" t="s">
        <v>841</v>
      </c>
      <c r="I2122" s="23">
        <v>41.573</v>
      </c>
      <c r="J2122" s="23">
        <v>-73.964600000000004</v>
      </c>
      <c r="K2122">
        <v>221112</v>
      </c>
      <c r="L2122" t="s">
        <v>30</v>
      </c>
      <c r="M2122" t="s">
        <v>336</v>
      </c>
      <c r="N2122" s="49">
        <v>5842.6279999999997</v>
      </c>
      <c r="O2122" s="49">
        <v>23773.56</v>
      </c>
      <c r="P2122" s="49">
        <v>5407.38</v>
      </c>
      <c r="Q2122" s="49">
        <v>15045.226000000001</v>
      </c>
      <c r="R2122" s="49">
        <v>63868.421999999999</v>
      </c>
      <c r="S2122" s="49">
        <v>15954.092000000001</v>
      </c>
      <c r="T2122" s="49">
        <v>0</v>
      </c>
      <c r="U2122" s="49">
        <v>303435.37400000001</v>
      </c>
      <c r="V2122" s="49">
        <v>886262.17599999998</v>
      </c>
    </row>
    <row r="2123" spans="1:22" x14ac:dyDescent="0.3">
      <c r="A2123">
        <v>1002580</v>
      </c>
      <c r="B2123" t="s">
        <v>10917</v>
      </c>
      <c r="C2123" t="s">
        <v>10918</v>
      </c>
      <c r="D2123" t="s">
        <v>10918</v>
      </c>
      <c r="E2123" t="s">
        <v>311</v>
      </c>
      <c r="F2123" t="s">
        <v>10919</v>
      </c>
      <c r="G2123" t="s">
        <v>10920</v>
      </c>
      <c r="H2123" t="s">
        <v>8803</v>
      </c>
      <c r="I2123" s="23">
        <v>37.58</v>
      </c>
      <c r="J2123" s="23">
        <v>-84.75</v>
      </c>
      <c r="K2123">
        <v>486210</v>
      </c>
      <c r="L2123" t="s">
        <v>1275</v>
      </c>
      <c r="M2123" t="s">
        <v>102</v>
      </c>
      <c r="N2123" s="49">
        <v>42716.624000000003</v>
      </c>
      <c r="O2123" s="49">
        <v>128712.29399999999</v>
      </c>
      <c r="P2123" s="49">
        <v>30849.65</v>
      </c>
      <c r="Q2123" s="49">
        <v>1164.75</v>
      </c>
      <c r="R2123" s="49">
        <v>18689.534</v>
      </c>
      <c r="S2123" s="49">
        <v>74186.343999999997</v>
      </c>
      <c r="T2123" s="49">
        <v>13703.302</v>
      </c>
      <c r="U2123" s="49">
        <v>32278.69</v>
      </c>
      <c r="V2123" s="49">
        <v>108978.114</v>
      </c>
    </row>
    <row r="2124" spans="1:22" x14ac:dyDescent="0.3">
      <c r="A2124">
        <v>1001382</v>
      </c>
      <c r="B2124" t="s">
        <v>10921</v>
      </c>
      <c r="C2124" t="s">
        <v>10922</v>
      </c>
      <c r="D2124" t="s">
        <v>10923</v>
      </c>
      <c r="E2124" t="s">
        <v>663</v>
      </c>
      <c r="F2124" t="s">
        <v>10924</v>
      </c>
      <c r="G2124" t="s">
        <v>10925</v>
      </c>
      <c r="H2124" t="s">
        <v>10926</v>
      </c>
      <c r="I2124" s="23">
        <v>39.713900000000002</v>
      </c>
      <c r="J2124" s="23">
        <v>-83.177800000000005</v>
      </c>
      <c r="K2124">
        <v>221112</v>
      </c>
      <c r="L2124" t="s">
        <v>335</v>
      </c>
      <c r="M2124" t="s">
        <v>336</v>
      </c>
      <c r="N2124" s="49">
        <v>257212.34599999999</v>
      </c>
      <c r="O2124" s="49">
        <v>166728.27600000001</v>
      </c>
      <c r="P2124" s="49">
        <v>96913.487999999998</v>
      </c>
      <c r="Q2124" s="49">
        <v>45521.864000000001</v>
      </c>
      <c r="R2124" s="49">
        <v>37924.46</v>
      </c>
      <c r="S2124" s="49">
        <v>20771.624</v>
      </c>
      <c r="T2124" s="49">
        <v>30549.684000000001</v>
      </c>
      <c r="U2124" s="49">
        <v>51543.408000000003</v>
      </c>
      <c r="V2124" s="49">
        <v>24225.360000000001</v>
      </c>
    </row>
    <row r="2125" spans="1:22" x14ac:dyDescent="0.3">
      <c r="A2125">
        <v>1000303</v>
      </c>
      <c r="B2125" t="s">
        <v>10927</v>
      </c>
      <c r="C2125" t="s">
        <v>10928</v>
      </c>
      <c r="D2125" t="s">
        <v>897</v>
      </c>
      <c r="E2125" t="s">
        <v>793</v>
      </c>
      <c r="F2125" t="s">
        <v>10929</v>
      </c>
      <c r="G2125" t="s">
        <v>10930</v>
      </c>
      <c r="H2125" t="s">
        <v>10931</v>
      </c>
      <c r="I2125" s="23">
        <v>37.497799999999998</v>
      </c>
      <c r="J2125" s="23">
        <v>-77.367999999999995</v>
      </c>
      <c r="K2125">
        <v>221112</v>
      </c>
      <c r="L2125" t="s">
        <v>30</v>
      </c>
      <c r="M2125" t="s">
        <v>336</v>
      </c>
      <c r="N2125" s="49">
        <v>42871.214</v>
      </c>
      <c r="O2125" s="49">
        <v>65977.202000000005</v>
      </c>
      <c r="P2125" s="49">
        <v>79258.494000000006</v>
      </c>
      <c r="Q2125" s="49">
        <v>26518.81</v>
      </c>
      <c r="R2125" s="49">
        <v>57726.05</v>
      </c>
      <c r="S2125" s="49">
        <v>36671.843999999997</v>
      </c>
      <c r="T2125" s="49">
        <v>114046.29</v>
      </c>
      <c r="U2125" s="49">
        <v>76849.111999999994</v>
      </c>
      <c r="V2125" s="49">
        <v>63034.957999999999</v>
      </c>
    </row>
    <row r="2126" spans="1:22" x14ac:dyDescent="0.3">
      <c r="A2126">
        <v>1010891</v>
      </c>
      <c r="B2126" t="s">
        <v>10932</v>
      </c>
      <c r="C2126" t="s">
        <v>10933</v>
      </c>
      <c r="D2126" t="s">
        <v>10934</v>
      </c>
      <c r="E2126" t="s">
        <v>946</v>
      </c>
      <c r="F2126" t="s">
        <v>10935</v>
      </c>
      <c r="G2126" t="s">
        <v>10936</v>
      </c>
      <c r="H2126" t="s">
        <v>10937</v>
      </c>
      <c r="I2126" s="23">
        <v>46.300367999999999</v>
      </c>
      <c r="J2126" s="23">
        <v>-120.015979</v>
      </c>
      <c r="K2126">
        <v>311513</v>
      </c>
      <c r="L2126" t="s">
        <v>28</v>
      </c>
      <c r="M2126" t="s">
        <v>315</v>
      </c>
      <c r="N2126" s="49">
        <v>42702.088000000003</v>
      </c>
      <c r="O2126" s="49">
        <v>38345.199999999997</v>
      </c>
      <c r="P2126" s="49">
        <v>37985.756000000001</v>
      </c>
      <c r="Q2126" s="49">
        <v>31479.984</v>
      </c>
    </row>
    <row r="2127" spans="1:22" x14ac:dyDescent="0.3">
      <c r="A2127">
        <v>1002881</v>
      </c>
      <c r="B2127" t="s">
        <v>10938</v>
      </c>
      <c r="C2127" t="s">
        <v>10939</v>
      </c>
      <c r="D2127" t="s">
        <v>10940</v>
      </c>
      <c r="E2127" t="s">
        <v>676</v>
      </c>
      <c r="F2127" t="s">
        <v>10941</v>
      </c>
      <c r="G2127" t="s">
        <v>10942</v>
      </c>
      <c r="H2127" t="s">
        <v>10943</v>
      </c>
      <c r="I2127" s="23">
        <v>36.398670000000003</v>
      </c>
      <c r="J2127" s="23">
        <v>-88.994010000000003</v>
      </c>
      <c r="K2127">
        <v>311613</v>
      </c>
      <c r="L2127" t="s">
        <v>573</v>
      </c>
      <c r="M2127" t="s">
        <v>574</v>
      </c>
      <c r="N2127" s="49">
        <v>46625.957999999999</v>
      </c>
      <c r="O2127" s="49">
        <v>36918.411999999997</v>
      </c>
      <c r="P2127" s="49">
        <v>38892.472000000002</v>
      </c>
      <c r="Q2127" s="49">
        <v>40164.124000000003</v>
      </c>
      <c r="R2127" s="49">
        <v>38196.406000000003</v>
      </c>
      <c r="S2127" s="49">
        <v>35433.271999999997</v>
      </c>
      <c r="T2127" s="49">
        <v>36644.269999999997</v>
      </c>
      <c r="U2127" s="49">
        <v>33530.016000000003</v>
      </c>
      <c r="V2127" s="49">
        <v>36365.057999999997</v>
      </c>
    </row>
    <row r="2128" spans="1:22" x14ac:dyDescent="0.3">
      <c r="A2128">
        <v>1013363</v>
      </c>
      <c r="B2128" t="s">
        <v>10944</v>
      </c>
      <c r="C2128" t="s">
        <v>10939</v>
      </c>
      <c r="D2128" t="s">
        <v>4848</v>
      </c>
      <c r="E2128" t="s">
        <v>303</v>
      </c>
      <c r="F2128" t="s">
        <v>10945</v>
      </c>
      <c r="G2128" t="s">
        <v>10946</v>
      </c>
      <c r="H2128" t="s">
        <v>606</v>
      </c>
      <c r="I2128" s="23">
        <v>30.21489</v>
      </c>
      <c r="J2128" s="23">
        <v>-97.300780000000003</v>
      </c>
      <c r="K2128">
        <v>311613</v>
      </c>
      <c r="L2128" t="s">
        <v>28</v>
      </c>
      <c r="M2128" t="s">
        <v>315</v>
      </c>
      <c r="N2128" s="49">
        <v>36156.764000000003</v>
      </c>
      <c r="O2128" s="49">
        <v>32936.275999999998</v>
      </c>
      <c r="P2128" s="49">
        <v>26114.552</v>
      </c>
    </row>
    <row r="2129" spans="1:22" x14ac:dyDescent="0.3">
      <c r="A2129">
        <v>1011551</v>
      </c>
      <c r="B2129" t="s">
        <v>10947</v>
      </c>
      <c r="C2129" t="s">
        <v>10939</v>
      </c>
      <c r="D2129" t="s">
        <v>10948</v>
      </c>
      <c r="E2129" t="s">
        <v>491</v>
      </c>
      <c r="F2129" t="s">
        <v>10949</v>
      </c>
      <c r="G2129" t="s">
        <v>10950</v>
      </c>
      <c r="H2129" t="s">
        <v>450</v>
      </c>
      <c r="I2129" s="23">
        <v>38.911056000000002</v>
      </c>
      <c r="J2129" s="23">
        <v>-87.016610999999997</v>
      </c>
      <c r="K2129">
        <v>311613</v>
      </c>
      <c r="L2129" t="s">
        <v>573</v>
      </c>
      <c r="M2129" t="s">
        <v>574</v>
      </c>
      <c r="N2129" s="49">
        <v>23123.668000000001</v>
      </c>
      <c r="O2129" s="49">
        <v>22338.77</v>
      </c>
      <c r="P2129" s="49">
        <v>21175.522000000001</v>
      </c>
      <c r="Q2129" s="49">
        <v>20627.124</v>
      </c>
      <c r="R2129" s="49">
        <v>21903.32</v>
      </c>
      <c r="S2129" s="49">
        <v>27042.666000000001</v>
      </c>
    </row>
    <row r="2130" spans="1:22" x14ac:dyDescent="0.3">
      <c r="A2130">
        <v>1002960</v>
      </c>
      <c r="B2130" t="s">
        <v>10951</v>
      </c>
      <c r="C2130" t="s">
        <v>10939</v>
      </c>
      <c r="D2130" t="s">
        <v>5417</v>
      </c>
      <c r="E2130" t="s">
        <v>1781</v>
      </c>
      <c r="F2130" t="s">
        <v>10952</v>
      </c>
      <c r="G2130" t="s">
        <v>10953</v>
      </c>
      <c r="H2130" t="s">
        <v>9469</v>
      </c>
      <c r="I2130" s="23">
        <v>32.159139000000003</v>
      </c>
      <c r="J2130" s="23">
        <v>-90.256556000000003</v>
      </c>
      <c r="K2130">
        <v>311613</v>
      </c>
      <c r="L2130" t="s">
        <v>573</v>
      </c>
      <c r="M2130" t="s">
        <v>574</v>
      </c>
      <c r="N2130" s="49">
        <v>52936.074000000001</v>
      </c>
      <c r="O2130" s="49">
        <v>52618.374000000003</v>
      </c>
      <c r="P2130" s="49">
        <v>62770.53</v>
      </c>
      <c r="Q2130" s="49">
        <v>64867.423999999999</v>
      </c>
      <c r="R2130" s="49">
        <v>58638.438000000002</v>
      </c>
      <c r="S2130" s="49">
        <v>53224.15</v>
      </c>
      <c r="T2130" s="49">
        <v>65239.595999999998</v>
      </c>
      <c r="U2130" s="49">
        <v>53514.055999999997</v>
      </c>
      <c r="V2130" s="49">
        <v>50396.915999999997</v>
      </c>
    </row>
    <row r="2131" spans="1:22" x14ac:dyDescent="0.3">
      <c r="A2131">
        <v>1006081</v>
      </c>
      <c r="B2131" t="s">
        <v>10954</v>
      </c>
      <c r="C2131" t="s">
        <v>10939</v>
      </c>
      <c r="D2131" t="s">
        <v>1124</v>
      </c>
      <c r="E2131" t="s">
        <v>311</v>
      </c>
      <c r="F2131" t="s">
        <v>6356</v>
      </c>
      <c r="G2131" t="s">
        <v>10955</v>
      </c>
      <c r="H2131" t="s">
        <v>6358</v>
      </c>
      <c r="I2131" s="23">
        <v>38.731960999999998</v>
      </c>
      <c r="J2131" s="23">
        <v>-84.407213999999996</v>
      </c>
      <c r="K2131">
        <v>311613</v>
      </c>
      <c r="L2131" t="s">
        <v>573</v>
      </c>
      <c r="M2131" t="s">
        <v>574</v>
      </c>
      <c r="N2131" s="49">
        <v>28376.74</v>
      </c>
      <c r="O2131" s="49">
        <v>29206.87</v>
      </c>
      <c r="P2131" s="49">
        <v>30654.477999999999</v>
      </c>
      <c r="Q2131" s="49">
        <v>25131.202000000001</v>
      </c>
      <c r="R2131" s="49">
        <v>21907.277999999998</v>
      </c>
      <c r="S2131" s="49">
        <v>30990.932000000001</v>
      </c>
      <c r="T2131" s="49">
        <v>34400.446000000004</v>
      </c>
      <c r="U2131" s="49">
        <v>22295.545999999998</v>
      </c>
      <c r="V2131" s="49">
        <v>23253.083999999999</v>
      </c>
    </row>
    <row r="2132" spans="1:22" x14ac:dyDescent="0.3">
      <c r="A2132">
        <v>1013117</v>
      </c>
      <c r="B2132"/>
      <c r="C2132" t="s">
        <v>10939</v>
      </c>
      <c r="D2132" t="s">
        <v>10956</v>
      </c>
      <c r="E2132" t="s">
        <v>690</v>
      </c>
      <c r="F2132" t="s">
        <v>10957</v>
      </c>
      <c r="G2132" t="s">
        <v>10958</v>
      </c>
      <c r="I2132" s="23">
        <v>32.579695200000003</v>
      </c>
      <c r="J2132" s="23">
        <v>-82.799419400000005</v>
      </c>
      <c r="K2132">
        <v>311613</v>
      </c>
      <c r="L2132" t="s">
        <v>573</v>
      </c>
      <c r="M2132" t="s">
        <v>574</v>
      </c>
      <c r="N2132" s="49">
        <v>33018.78</v>
      </c>
      <c r="O2132" s="49">
        <v>32033.732</v>
      </c>
      <c r="P2132" s="49">
        <v>26129.256000000001</v>
      </c>
    </row>
    <row r="2133" spans="1:22" x14ac:dyDescent="0.3">
      <c r="A2133">
        <v>1011665</v>
      </c>
      <c r="B2133" t="s">
        <v>10959</v>
      </c>
      <c r="C2133" t="s">
        <v>10960</v>
      </c>
      <c r="D2133" t="s">
        <v>10961</v>
      </c>
      <c r="E2133" t="s">
        <v>447</v>
      </c>
      <c r="F2133" t="s">
        <v>3501</v>
      </c>
      <c r="G2133" t="s">
        <v>10962</v>
      </c>
      <c r="H2133" t="s">
        <v>10963</v>
      </c>
      <c r="I2133" s="23">
        <v>40.691589999999998</v>
      </c>
      <c r="J2133" s="23">
        <v>-79.306089999999998</v>
      </c>
      <c r="K2133">
        <v>212112</v>
      </c>
      <c r="L2133" t="s">
        <v>90</v>
      </c>
      <c r="M2133" t="s">
        <v>315</v>
      </c>
      <c r="S2133" s="49">
        <v>22898</v>
      </c>
    </row>
    <row r="2134" spans="1:22" x14ac:dyDescent="0.3">
      <c r="A2134">
        <v>1009167</v>
      </c>
      <c r="B2134" t="s">
        <v>10964</v>
      </c>
      <c r="C2134" t="s">
        <v>10965</v>
      </c>
      <c r="D2134" t="s">
        <v>10966</v>
      </c>
      <c r="E2134" t="s">
        <v>1682</v>
      </c>
      <c r="F2134" t="s">
        <v>10967</v>
      </c>
      <c r="G2134" t="s">
        <v>10968</v>
      </c>
      <c r="H2134" t="s">
        <v>5629</v>
      </c>
      <c r="I2134" s="23">
        <v>41.672800000000002</v>
      </c>
      <c r="J2134" s="23">
        <v>-70.998900000000006</v>
      </c>
      <c r="K2134">
        <v>221112</v>
      </c>
      <c r="L2134" t="s">
        <v>335</v>
      </c>
      <c r="M2134" t="s">
        <v>336</v>
      </c>
      <c r="N2134" s="49">
        <v>25716.002</v>
      </c>
      <c r="O2134" s="49">
        <v>33320.542000000001</v>
      </c>
      <c r="P2134" s="49">
        <v>45200.07</v>
      </c>
      <c r="Q2134" s="49">
        <v>48916.02</v>
      </c>
      <c r="R2134" s="49">
        <v>52965.517999999996</v>
      </c>
      <c r="S2134" s="49">
        <v>68407.149999999994</v>
      </c>
      <c r="T2134" s="49">
        <v>61908.718000000001</v>
      </c>
      <c r="U2134" s="49">
        <v>64900.46</v>
      </c>
      <c r="V2134" s="49">
        <v>50187.851999999999</v>
      </c>
    </row>
    <row r="2135" spans="1:22" x14ac:dyDescent="0.3">
      <c r="A2135">
        <v>1007439</v>
      </c>
      <c r="B2135" t="s">
        <v>10969</v>
      </c>
      <c r="C2135" t="s">
        <v>10970</v>
      </c>
      <c r="D2135" t="s">
        <v>10971</v>
      </c>
      <c r="E2135" t="s">
        <v>2235</v>
      </c>
      <c r="F2135" t="s">
        <v>10972</v>
      </c>
      <c r="G2135" t="s">
        <v>10973</v>
      </c>
      <c r="H2135" t="s">
        <v>10974</v>
      </c>
      <c r="I2135" s="23">
        <v>46.1066</v>
      </c>
      <c r="J2135" s="23">
        <v>-112.8755</v>
      </c>
      <c r="K2135">
        <v>221112</v>
      </c>
      <c r="L2135" t="s">
        <v>335</v>
      </c>
      <c r="M2135" t="s">
        <v>336</v>
      </c>
      <c r="N2135" s="49">
        <v>153664.01199999999</v>
      </c>
      <c r="O2135" s="49">
        <v>149534.644</v>
      </c>
      <c r="P2135" s="49">
        <v>172052.86</v>
      </c>
      <c r="Q2135" s="49">
        <v>177788.09</v>
      </c>
      <c r="R2135" s="49">
        <v>283020.60399999999</v>
      </c>
      <c r="S2135" s="49">
        <v>277020.57</v>
      </c>
      <c r="T2135" s="49">
        <v>300471.85800000001</v>
      </c>
      <c r="U2135" s="49">
        <v>248779.67600000001</v>
      </c>
      <c r="V2135" s="49">
        <v>225972.99799999999</v>
      </c>
    </row>
    <row r="2136" spans="1:22" x14ac:dyDescent="0.3">
      <c r="A2136">
        <v>1000990</v>
      </c>
      <c r="B2136" t="s">
        <v>10975</v>
      </c>
      <c r="C2136" t="s">
        <v>10976</v>
      </c>
      <c r="D2136" t="s">
        <v>10977</v>
      </c>
      <c r="E2136" t="s">
        <v>461</v>
      </c>
      <c r="F2136" t="s">
        <v>10978</v>
      </c>
      <c r="G2136" t="s">
        <v>10979</v>
      </c>
      <c r="H2136" t="s">
        <v>10980</v>
      </c>
      <c r="I2136" s="23">
        <v>42.837800000000001</v>
      </c>
      <c r="J2136" s="23">
        <v>-105.7769</v>
      </c>
      <c r="K2136">
        <v>221112</v>
      </c>
      <c r="L2136" t="s">
        <v>335</v>
      </c>
      <c r="M2136" t="s">
        <v>336</v>
      </c>
      <c r="N2136" s="49">
        <v>5279452.2019999996</v>
      </c>
      <c r="O2136" s="49">
        <v>5336374.7340000002</v>
      </c>
      <c r="P2136" s="49">
        <v>5046971.0619999999</v>
      </c>
      <c r="Q2136" s="49">
        <v>5584277.426</v>
      </c>
      <c r="R2136" s="49">
        <v>5558886.8540000003</v>
      </c>
      <c r="S2136" s="49">
        <v>5497638.4500000002</v>
      </c>
      <c r="T2136" s="49">
        <v>5617458.318</v>
      </c>
      <c r="U2136" s="49">
        <v>5230715.0159999998</v>
      </c>
      <c r="V2136" s="49">
        <v>5694499.7460000003</v>
      </c>
    </row>
    <row r="2137" spans="1:22" x14ac:dyDescent="0.3">
      <c r="A2137">
        <v>1006077</v>
      </c>
      <c r="B2137" t="s">
        <v>10981</v>
      </c>
      <c r="C2137" t="s">
        <v>10982</v>
      </c>
      <c r="D2137" t="s">
        <v>771</v>
      </c>
      <c r="E2137" t="s">
        <v>569</v>
      </c>
      <c r="F2137" t="s">
        <v>10983</v>
      </c>
      <c r="G2137" t="s">
        <v>10984</v>
      </c>
      <c r="H2137" t="s">
        <v>2068</v>
      </c>
      <c r="I2137" s="23">
        <v>41.459060000000001</v>
      </c>
      <c r="J2137" s="23">
        <v>-90.695251999999996</v>
      </c>
      <c r="K2137">
        <v>327310</v>
      </c>
      <c r="L2137" t="s">
        <v>2095</v>
      </c>
      <c r="M2137" t="s">
        <v>376</v>
      </c>
      <c r="N2137" s="49">
        <v>787485.16799999995</v>
      </c>
      <c r="O2137" s="49">
        <v>889468.17599999998</v>
      </c>
      <c r="P2137" s="49">
        <v>1057005.3</v>
      </c>
      <c r="Q2137" s="49">
        <v>1135341.3259999999</v>
      </c>
      <c r="R2137" s="49">
        <v>1010413.236</v>
      </c>
      <c r="S2137" s="49">
        <v>1022729.69</v>
      </c>
      <c r="T2137" s="49">
        <v>1025102.334</v>
      </c>
      <c r="U2137" s="49">
        <v>936579.68400000001</v>
      </c>
      <c r="V2137" s="49">
        <v>775231.34400000004</v>
      </c>
    </row>
    <row r="2138" spans="1:22" x14ac:dyDescent="0.3">
      <c r="A2138">
        <v>1010949</v>
      </c>
      <c r="B2138" t="s">
        <v>10985</v>
      </c>
      <c r="C2138" t="s">
        <v>10986</v>
      </c>
      <c r="D2138" t="s">
        <v>10987</v>
      </c>
      <c r="E2138" t="s">
        <v>1781</v>
      </c>
      <c r="F2138" t="s">
        <v>10988</v>
      </c>
      <c r="G2138" t="s">
        <v>10989</v>
      </c>
      <c r="H2138" t="s">
        <v>10990</v>
      </c>
      <c r="I2138" s="23">
        <v>32.797600000000003</v>
      </c>
      <c r="J2138" s="23">
        <v>-88.605699999999999</v>
      </c>
      <c r="K2138">
        <v>221112</v>
      </c>
      <c r="L2138" t="s">
        <v>335</v>
      </c>
      <c r="M2138" t="s">
        <v>336</v>
      </c>
      <c r="N2138" s="49">
        <v>1693440.1240000001</v>
      </c>
      <c r="O2138" s="49">
        <v>1439408.3160000001</v>
      </c>
      <c r="P2138" s="49">
        <v>2029600.716</v>
      </c>
      <c r="Q2138" s="49">
        <v>1644651.852</v>
      </c>
      <c r="R2138" s="49">
        <v>1896280.872</v>
      </c>
      <c r="S2138" s="49">
        <v>556899.93599999999</v>
      </c>
    </row>
    <row r="2139" spans="1:22" x14ac:dyDescent="0.3">
      <c r="A2139">
        <v>1004204</v>
      </c>
      <c r="B2139" t="s">
        <v>10991</v>
      </c>
      <c r="C2139" t="s">
        <v>10992</v>
      </c>
      <c r="D2139" t="s">
        <v>9328</v>
      </c>
      <c r="E2139" t="s">
        <v>441</v>
      </c>
      <c r="F2139" t="s">
        <v>10993</v>
      </c>
      <c r="G2139" t="s">
        <v>10994</v>
      </c>
      <c r="H2139" t="s">
        <v>5538</v>
      </c>
      <c r="I2139" s="23">
        <v>35.853079999999999</v>
      </c>
      <c r="J2139" s="23">
        <v>-80.176950000000005</v>
      </c>
      <c r="K2139">
        <v>562212</v>
      </c>
      <c r="L2139" t="s">
        <v>51</v>
      </c>
      <c r="M2139" t="s">
        <v>307</v>
      </c>
      <c r="N2139" s="49">
        <v>54579</v>
      </c>
      <c r="O2139" s="49">
        <v>55004.5</v>
      </c>
      <c r="P2139" s="49">
        <v>51918.25</v>
      </c>
      <c r="Q2139" s="49">
        <v>49153</v>
      </c>
      <c r="R2139" s="49">
        <v>49733.25</v>
      </c>
      <c r="S2139" s="49">
        <v>45940.5</v>
      </c>
      <c r="T2139" s="49">
        <v>40024.5</v>
      </c>
      <c r="U2139" s="49">
        <v>35818.25</v>
      </c>
      <c r="V2139" s="49">
        <v>47513.25</v>
      </c>
    </row>
    <row r="2140" spans="1:22" x14ac:dyDescent="0.3">
      <c r="A2140">
        <v>1004537</v>
      </c>
      <c r="B2140" t="s">
        <v>10995</v>
      </c>
      <c r="C2140" t="s">
        <v>10996</v>
      </c>
      <c r="D2140" t="s">
        <v>10997</v>
      </c>
      <c r="E2140" t="s">
        <v>1418</v>
      </c>
      <c r="F2140" t="s">
        <v>9541</v>
      </c>
      <c r="H2140" t="s">
        <v>5656</v>
      </c>
      <c r="I2140" s="23">
        <v>34.788800000000002</v>
      </c>
      <c r="J2140" s="23">
        <v>-96.252300000000005</v>
      </c>
      <c r="K2140">
        <v>486210</v>
      </c>
      <c r="L2140" t="s">
        <v>28</v>
      </c>
      <c r="M2140" t="s">
        <v>102</v>
      </c>
      <c r="R2140" s="49">
        <v>2342.2919999999999</v>
      </c>
      <c r="S2140" s="49">
        <v>16011.64</v>
      </c>
      <c r="T2140" s="49">
        <v>18474.18</v>
      </c>
      <c r="U2140" s="49">
        <v>20125.923999999999</v>
      </c>
      <c r="V2140" s="49">
        <v>27177.547999999999</v>
      </c>
    </row>
    <row r="2141" spans="1:22" x14ac:dyDescent="0.3">
      <c r="A2141">
        <v>1000448</v>
      </c>
      <c r="B2141" t="s">
        <v>10998</v>
      </c>
      <c r="C2141" t="s">
        <v>10999</v>
      </c>
      <c r="D2141" t="s">
        <v>3015</v>
      </c>
      <c r="E2141" t="s">
        <v>569</v>
      </c>
      <c r="F2141" t="s">
        <v>3016</v>
      </c>
      <c r="G2141" t="s">
        <v>11000</v>
      </c>
      <c r="H2141" t="s">
        <v>3018</v>
      </c>
      <c r="I2141" s="23">
        <v>42.026899999999998</v>
      </c>
      <c r="J2141" s="23">
        <v>-93.582800000000006</v>
      </c>
      <c r="K2141">
        <v>221112</v>
      </c>
      <c r="L2141" t="s">
        <v>335</v>
      </c>
      <c r="M2141" t="s">
        <v>336</v>
      </c>
      <c r="N2141" s="49">
        <v>329.74599999999998</v>
      </c>
      <c r="O2141" s="49">
        <v>451.84199999999998</v>
      </c>
      <c r="P2141" s="49">
        <v>1512.7739999999999</v>
      </c>
      <c r="Q2141" s="49">
        <v>646.14</v>
      </c>
      <c r="R2141" s="49">
        <v>263.04599999999999</v>
      </c>
      <c r="S2141" s="49">
        <v>427.09399999999999</v>
      </c>
      <c r="T2141" s="49">
        <v>790.83799999999997</v>
      </c>
      <c r="U2141" s="49">
        <v>870.34</v>
      </c>
      <c r="V2141" s="49">
        <v>741.94600000000003</v>
      </c>
    </row>
    <row r="2142" spans="1:22" x14ac:dyDescent="0.3">
      <c r="A2142">
        <v>1007187</v>
      </c>
      <c r="B2142" t="s">
        <v>11001</v>
      </c>
      <c r="C2142" t="s">
        <v>11002</v>
      </c>
      <c r="D2142" t="s">
        <v>11003</v>
      </c>
      <c r="E2142" t="s">
        <v>1902</v>
      </c>
      <c r="F2142" t="s">
        <v>11004</v>
      </c>
      <c r="G2142" t="s">
        <v>11005</v>
      </c>
      <c r="H2142" t="s">
        <v>11006</v>
      </c>
      <c r="I2142" s="23">
        <v>32.251100000000001</v>
      </c>
      <c r="J2142" s="23">
        <v>-110.9889</v>
      </c>
      <c r="K2142">
        <v>221112</v>
      </c>
      <c r="L2142" t="s">
        <v>30</v>
      </c>
      <c r="M2142" t="s">
        <v>336</v>
      </c>
      <c r="N2142" s="49">
        <v>12410.004000000001</v>
      </c>
      <c r="O2142" s="49">
        <v>4244.1840000000002</v>
      </c>
      <c r="P2142" s="49">
        <v>7235.8239999999996</v>
      </c>
      <c r="Q2142" s="49">
        <v>4595.0320000000002</v>
      </c>
      <c r="R2142" s="49">
        <v>3961.2359999999999</v>
      </c>
      <c r="S2142" s="49">
        <v>4516.4840000000004</v>
      </c>
      <c r="T2142" s="49">
        <v>5682.7280000000001</v>
      </c>
      <c r="U2142" s="49">
        <v>4948.5320000000002</v>
      </c>
      <c r="V2142" s="49">
        <v>2881.04</v>
      </c>
    </row>
    <row r="2143" spans="1:22" x14ac:dyDescent="0.3">
      <c r="A2143">
        <v>1001295</v>
      </c>
      <c r="B2143" t="s">
        <v>11007</v>
      </c>
      <c r="C2143" t="s">
        <v>11008</v>
      </c>
      <c r="D2143" t="s">
        <v>11009</v>
      </c>
      <c r="E2143" t="s">
        <v>393</v>
      </c>
      <c r="F2143" t="s">
        <v>2595</v>
      </c>
      <c r="G2143" t="s">
        <v>11010</v>
      </c>
      <c r="H2143" t="s">
        <v>11011</v>
      </c>
      <c r="I2143" s="23">
        <v>44.448900000000002</v>
      </c>
      <c r="J2143" s="23">
        <v>-88.073099999999997</v>
      </c>
      <c r="K2143">
        <v>221112</v>
      </c>
      <c r="L2143" t="s">
        <v>30</v>
      </c>
      <c r="M2143" t="s">
        <v>336</v>
      </c>
      <c r="N2143" s="49">
        <v>77764.066000000006</v>
      </c>
      <c r="O2143" s="49">
        <v>138055.28599999999</v>
      </c>
      <c r="P2143" s="49">
        <v>69935.94</v>
      </c>
      <c r="Q2143" s="49">
        <v>51486.805999999997</v>
      </c>
      <c r="R2143" s="49">
        <v>13180.451999999999</v>
      </c>
      <c r="S2143" s="49">
        <v>12503.325999999999</v>
      </c>
      <c r="T2143" s="49">
        <v>15646.892</v>
      </c>
      <c r="U2143" s="49">
        <v>28204.883999999998</v>
      </c>
      <c r="V2143" s="49">
        <v>14261.948</v>
      </c>
    </row>
    <row r="2144" spans="1:22" x14ac:dyDescent="0.3">
      <c r="A2144">
        <v>1001014</v>
      </c>
      <c r="B2144" t="s">
        <v>11012</v>
      </c>
      <c r="C2144" t="s">
        <v>11013</v>
      </c>
      <c r="D2144" t="s">
        <v>11014</v>
      </c>
      <c r="E2144" t="s">
        <v>468</v>
      </c>
      <c r="F2144" t="s">
        <v>11015</v>
      </c>
      <c r="G2144" t="s">
        <v>11016</v>
      </c>
      <c r="H2144" t="s">
        <v>11017</v>
      </c>
      <c r="I2144" s="23">
        <v>28.904699999999998</v>
      </c>
      <c r="J2144" s="23">
        <v>-81.331900000000005</v>
      </c>
      <c r="K2144">
        <v>221112</v>
      </c>
      <c r="L2144" t="s">
        <v>335</v>
      </c>
      <c r="M2144" t="s">
        <v>336</v>
      </c>
      <c r="N2144" s="49">
        <v>104048.644</v>
      </c>
      <c r="O2144" s="49">
        <v>45184.052000000003</v>
      </c>
      <c r="P2144" s="49">
        <v>99353.936000000002</v>
      </c>
      <c r="Q2144" s="49">
        <v>125055.208</v>
      </c>
      <c r="R2144" s="49">
        <v>91863.398000000001</v>
      </c>
      <c r="S2144" s="49">
        <v>57679.366000000002</v>
      </c>
      <c r="T2144" s="49">
        <v>29562.743999999999</v>
      </c>
      <c r="U2144" s="49">
        <v>40441.760000000002</v>
      </c>
      <c r="V2144" s="49">
        <v>124017.072</v>
      </c>
    </row>
    <row r="2145" spans="1:22" x14ac:dyDescent="0.3">
      <c r="A2145">
        <v>1010634</v>
      </c>
      <c r="B2145" t="s">
        <v>11018</v>
      </c>
      <c r="C2145" t="s">
        <v>11019</v>
      </c>
      <c r="D2145" t="s">
        <v>4965</v>
      </c>
      <c r="E2145" t="s">
        <v>303</v>
      </c>
      <c r="F2145" t="s">
        <v>4966</v>
      </c>
      <c r="G2145" t="s">
        <v>11020</v>
      </c>
      <c r="H2145" t="s">
        <v>4967</v>
      </c>
      <c r="I2145" s="23">
        <v>31.80809</v>
      </c>
      <c r="J2145" s="23">
        <v>-101.55907000000001</v>
      </c>
      <c r="K2145">
        <v>211130</v>
      </c>
      <c r="L2145" t="s">
        <v>368</v>
      </c>
      <c r="M2145" t="s">
        <v>102</v>
      </c>
      <c r="N2145" s="49">
        <v>25376.518</v>
      </c>
      <c r="O2145" s="49">
        <v>63732.841999999997</v>
      </c>
      <c r="P2145" s="49">
        <v>77130.922000000006</v>
      </c>
      <c r="Q2145" s="49">
        <v>81351.017999999996</v>
      </c>
      <c r="R2145" s="49">
        <v>87270.576000000001</v>
      </c>
      <c r="S2145" s="49">
        <v>92875.76</v>
      </c>
      <c r="T2145" s="49">
        <v>89145.225999999995</v>
      </c>
      <c r="U2145" s="49">
        <v>64269.131999999998</v>
      </c>
    </row>
    <row r="2146" spans="1:22" x14ac:dyDescent="0.3">
      <c r="A2146">
        <v>1006695</v>
      </c>
      <c r="B2146" t="s">
        <v>11021</v>
      </c>
      <c r="C2146" t="s">
        <v>11022</v>
      </c>
      <c r="D2146" t="s">
        <v>1115</v>
      </c>
      <c r="E2146" t="s">
        <v>454</v>
      </c>
      <c r="F2146" t="s">
        <v>11023</v>
      </c>
      <c r="G2146" t="s">
        <v>11024</v>
      </c>
      <c r="H2146" t="s">
        <v>5253</v>
      </c>
      <c r="I2146" s="23">
        <v>42.302599999999998</v>
      </c>
      <c r="J2146" s="23">
        <v>-83.153999999999996</v>
      </c>
      <c r="K2146">
        <v>221118</v>
      </c>
      <c r="L2146" t="s">
        <v>335</v>
      </c>
      <c r="M2146" t="s">
        <v>336</v>
      </c>
      <c r="N2146" s="49">
        <v>3527022.7039999999</v>
      </c>
      <c r="O2146" s="49">
        <v>3491129.4539999999</v>
      </c>
      <c r="P2146" s="49">
        <v>3309549.642</v>
      </c>
      <c r="Q2146" s="49">
        <v>3537907.2280000001</v>
      </c>
      <c r="R2146" s="49">
        <v>2793940.5580000002</v>
      </c>
      <c r="S2146" s="49">
        <v>2802638.3080000002</v>
      </c>
      <c r="T2146" s="49">
        <v>2696126.3640000001</v>
      </c>
      <c r="U2146" s="49">
        <v>2783839.28</v>
      </c>
      <c r="V2146" s="49">
        <v>2273382.92</v>
      </c>
    </row>
    <row r="2147" spans="1:22" x14ac:dyDescent="0.3">
      <c r="A2147">
        <v>1011663</v>
      </c>
      <c r="B2147" t="s">
        <v>11025</v>
      </c>
      <c r="C2147" t="s">
        <v>11026</v>
      </c>
      <c r="D2147" t="s">
        <v>11027</v>
      </c>
      <c r="E2147" t="s">
        <v>690</v>
      </c>
      <c r="F2147" t="s">
        <v>3870</v>
      </c>
      <c r="G2147" t="s">
        <v>11028</v>
      </c>
      <c r="H2147" t="s">
        <v>3872</v>
      </c>
      <c r="I2147" s="23">
        <v>30.749082000000001</v>
      </c>
      <c r="J2147" s="23">
        <v>-84.483800000000002</v>
      </c>
      <c r="K2147">
        <v>562212</v>
      </c>
      <c r="L2147" t="s">
        <v>51</v>
      </c>
      <c r="M2147" t="s">
        <v>307</v>
      </c>
      <c r="N2147" s="49">
        <v>63730.75</v>
      </c>
      <c r="O2147" s="49">
        <v>60826.75</v>
      </c>
      <c r="P2147" s="49">
        <v>61350</v>
      </c>
      <c r="Q2147" s="49">
        <v>60126.5</v>
      </c>
      <c r="R2147" s="49">
        <v>56172.75</v>
      </c>
      <c r="S2147" s="49">
        <v>51753.25</v>
      </c>
      <c r="T2147" s="49">
        <v>44745</v>
      </c>
      <c r="U2147" s="49">
        <v>37552.25</v>
      </c>
    </row>
    <row r="2148" spans="1:22" x14ac:dyDescent="0.3">
      <c r="A2148">
        <v>1006705</v>
      </c>
      <c r="B2148" t="s">
        <v>11029</v>
      </c>
      <c r="C2148" t="s">
        <v>11030</v>
      </c>
      <c r="D2148" t="s">
        <v>399</v>
      </c>
      <c r="E2148" t="s">
        <v>386</v>
      </c>
      <c r="F2148" t="s">
        <v>2885</v>
      </c>
      <c r="G2148" t="s">
        <v>11031</v>
      </c>
      <c r="H2148" t="s">
        <v>3564</v>
      </c>
      <c r="I2148" s="23">
        <v>34.629199999999997</v>
      </c>
      <c r="J2148" s="23">
        <v>-87.0214</v>
      </c>
      <c r="K2148">
        <v>221112</v>
      </c>
      <c r="L2148" t="s">
        <v>30</v>
      </c>
      <c r="M2148" t="s">
        <v>336</v>
      </c>
      <c r="N2148" s="49">
        <v>866024.14</v>
      </c>
      <c r="O2148" s="49">
        <v>1095203.2919999999</v>
      </c>
      <c r="P2148" s="49">
        <v>851240.84400000004</v>
      </c>
      <c r="Q2148" s="49">
        <v>1046371.549</v>
      </c>
      <c r="R2148" s="49">
        <v>614337.49899999995</v>
      </c>
      <c r="S2148" s="49">
        <v>408992.88400000002</v>
      </c>
      <c r="T2148" s="49">
        <v>455362.56400000001</v>
      </c>
      <c r="U2148" s="49">
        <v>1261354.824</v>
      </c>
      <c r="V2148" s="49">
        <v>1730392.4879999999</v>
      </c>
    </row>
    <row r="2149" spans="1:22" x14ac:dyDescent="0.3">
      <c r="A2149">
        <v>1010661</v>
      </c>
      <c r="B2149" t="s">
        <v>11032</v>
      </c>
      <c r="C2149" t="s">
        <v>11033</v>
      </c>
      <c r="D2149" t="s">
        <v>11034</v>
      </c>
      <c r="E2149" t="s">
        <v>386</v>
      </c>
      <c r="F2149" t="s">
        <v>11035</v>
      </c>
      <c r="G2149" t="s">
        <v>11036</v>
      </c>
      <c r="H2149" t="s">
        <v>402</v>
      </c>
      <c r="I2149" s="23">
        <v>34.625852999999999</v>
      </c>
      <c r="J2149" s="23">
        <v>-87.100855999999993</v>
      </c>
      <c r="K2149">
        <v>562212</v>
      </c>
      <c r="L2149" t="s">
        <v>51</v>
      </c>
      <c r="M2149" t="s">
        <v>307</v>
      </c>
      <c r="N2149" s="49">
        <v>173073.5</v>
      </c>
      <c r="O2149" s="49">
        <v>171586.25</v>
      </c>
      <c r="P2149" s="49">
        <v>167437</v>
      </c>
      <c r="Q2149" s="49">
        <v>148034.25</v>
      </c>
      <c r="R2149" s="49">
        <v>124619</v>
      </c>
      <c r="S2149" s="49">
        <v>140410.75</v>
      </c>
      <c r="T2149" s="49">
        <v>142095</v>
      </c>
      <c r="U2149" s="49">
        <v>122493.5</v>
      </c>
      <c r="V2149" s="49">
        <v>121091.5</v>
      </c>
    </row>
    <row r="2150" spans="1:22" x14ac:dyDescent="0.3">
      <c r="A2150">
        <v>1006650</v>
      </c>
      <c r="B2150" t="s">
        <v>11037</v>
      </c>
      <c r="C2150" t="s">
        <v>11038</v>
      </c>
      <c r="D2150" t="s">
        <v>2339</v>
      </c>
      <c r="E2150" t="s">
        <v>303</v>
      </c>
      <c r="F2150" t="s">
        <v>11039</v>
      </c>
      <c r="G2150" t="s">
        <v>11040</v>
      </c>
      <c r="H2150" t="s">
        <v>11041</v>
      </c>
      <c r="I2150" s="23">
        <v>30.303599999999999</v>
      </c>
      <c r="J2150" s="23">
        <v>-97.612799999999993</v>
      </c>
      <c r="K2150">
        <v>221112</v>
      </c>
      <c r="L2150" t="s">
        <v>335</v>
      </c>
      <c r="M2150" t="s">
        <v>336</v>
      </c>
      <c r="N2150" s="49">
        <v>455650.40600000002</v>
      </c>
      <c r="O2150" s="49">
        <v>573000.92000000004</v>
      </c>
      <c r="P2150" s="49">
        <v>249657.32199999999</v>
      </c>
      <c r="Q2150" s="49">
        <v>326425.68599999999</v>
      </c>
      <c r="R2150" s="49">
        <v>378908.842</v>
      </c>
      <c r="S2150" s="49">
        <v>232719.03</v>
      </c>
      <c r="T2150" s="49">
        <v>360048.554</v>
      </c>
      <c r="U2150" s="49">
        <v>655211.77</v>
      </c>
      <c r="V2150" s="49">
        <v>742680.44799999997</v>
      </c>
    </row>
    <row r="2151" spans="1:22" x14ac:dyDescent="0.3">
      <c r="A2151">
        <v>1007501</v>
      </c>
      <c r="B2151" t="s">
        <v>11042</v>
      </c>
      <c r="C2151" t="s">
        <v>11043</v>
      </c>
      <c r="D2151" t="s">
        <v>4158</v>
      </c>
      <c r="E2151" t="s">
        <v>303</v>
      </c>
      <c r="F2151" t="s">
        <v>4159</v>
      </c>
      <c r="G2151" t="s">
        <v>11044</v>
      </c>
      <c r="H2151" t="s">
        <v>11045</v>
      </c>
      <c r="I2151" s="23">
        <v>32.403300000000002</v>
      </c>
      <c r="J2151" s="23">
        <v>-97.698599999999999</v>
      </c>
      <c r="K2151">
        <v>221112</v>
      </c>
      <c r="L2151" t="s">
        <v>28</v>
      </c>
      <c r="M2151" t="s">
        <v>336</v>
      </c>
      <c r="N2151" s="49">
        <v>16314.634</v>
      </c>
      <c r="O2151" s="49">
        <v>9437.2060000000001</v>
      </c>
      <c r="P2151" s="49">
        <v>8076.4679999999998</v>
      </c>
      <c r="Q2151" s="49">
        <v>10825.407999999999</v>
      </c>
      <c r="R2151" s="49">
        <v>13110.446</v>
      </c>
      <c r="S2151" s="49">
        <v>20257.223999999998</v>
      </c>
      <c r="T2151" s="49">
        <v>9897.6119999999992</v>
      </c>
      <c r="U2151" s="49">
        <v>17734.736000000001</v>
      </c>
      <c r="V2151" s="49">
        <v>79965.642000000007</v>
      </c>
    </row>
    <row r="2152" spans="1:22" x14ac:dyDescent="0.3">
      <c r="A2152">
        <v>1012969</v>
      </c>
      <c r="B2152" t="s">
        <v>11046</v>
      </c>
      <c r="C2152" t="s">
        <v>11047</v>
      </c>
      <c r="D2152" t="s">
        <v>11048</v>
      </c>
      <c r="E2152" t="s">
        <v>303</v>
      </c>
      <c r="F2152" t="s">
        <v>4159</v>
      </c>
      <c r="G2152" t="s">
        <v>11049</v>
      </c>
      <c r="H2152" t="s">
        <v>4161</v>
      </c>
      <c r="I2152" s="23">
        <v>32.33175</v>
      </c>
      <c r="J2152" s="23">
        <v>-97.743300000000005</v>
      </c>
      <c r="K2152">
        <v>486210</v>
      </c>
      <c r="L2152" t="s">
        <v>1275</v>
      </c>
      <c r="M2152" t="s">
        <v>102</v>
      </c>
      <c r="N2152" s="49">
        <v>49799.631999999998</v>
      </c>
      <c r="O2152" s="49">
        <v>37492.148000000001</v>
      </c>
      <c r="P2152" s="49">
        <v>41648.482000000004</v>
      </c>
    </row>
    <row r="2153" spans="1:22" x14ac:dyDescent="0.3">
      <c r="A2153">
        <v>1013328</v>
      </c>
      <c r="B2153" t="s">
        <v>11050</v>
      </c>
      <c r="C2153" t="s">
        <v>11051</v>
      </c>
      <c r="D2153" t="s">
        <v>11052</v>
      </c>
      <c r="E2153" t="s">
        <v>11053</v>
      </c>
      <c r="F2153" t="s">
        <v>11054</v>
      </c>
      <c r="G2153" t="s">
        <v>11055</v>
      </c>
      <c r="H2153" t="s">
        <v>11056</v>
      </c>
      <c r="I2153" s="23">
        <v>13.516088999999999</v>
      </c>
      <c r="J2153" s="23">
        <v>144.85166699999999</v>
      </c>
      <c r="K2153">
        <v>221112</v>
      </c>
      <c r="L2153" t="s">
        <v>28</v>
      </c>
      <c r="M2153" t="s">
        <v>336</v>
      </c>
      <c r="N2153" s="49">
        <v>13671.328</v>
      </c>
      <c r="O2153" s="49">
        <v>37877.038</v>
      </c>
    </row>
    <row r="2154" spans="1:22" x14ac:dyDescent="0.3">
      <c r="A2154">
        <v>1011212</v>
      </c>
      <c r="B2154" t="s">
        <v>11057</v>
      </c>
      <c r="C2154" t="s">
        <v>11058</v>
      </c>
      <c r="D2154" t="s">
        <v>11059</v>
      </c>
      <c r="E2154" t="s">
        <v>793</v>
      </c>
      <c r="F2154" t="s">
        <v>11060</v>
      </c>
      <c r="G2154" t="s">
        <v>11061</v>
      </c>
      <c r="H2154" t="s">
        <v>11062</v>
      </c>
      <c r="I2154" s="23">
        <v>37.186590000000002</v>
      </c>
      <c r="J2154" s="23">
        <v>-82.400409999999994</v>
      </c>
      <c r="K2154">
        <v>212112</v>
      </c>
      <c r="L2154" t="s">
        <v>90</v>
      </c>
      <c r="M2154" t="s">
        <v>315</v>
      </c>
      <c r="O2154" s="49">
        <v>18939</v>
      </c>
      <c r="P2154" s="49">
        <v>29834.25</v>
      </c>
      <c r="Q2154" s="49">
        <v>28493</v>
      </c>
      <c r="R2154" s="49">
        <v>48751.75</v>
      </c>
      <c r="S2154" s="49">
        <v>89595</v>
      </c>
      <c r="T2154" s="49">
        <v>18413.75</v>
      </c>
    </row>
    <row r="2155" spans="1:22" x14ac:dyDescent="0.3">
      <c r="A2155">
        <v>1009819</v>
      </c>
      <c r="B2155" t="s">
        <v>11063</v>
      </c>
      <c r="C2155" t="s">
        <v>11064</v>
      </c>
      <c r="D2155" t="s">
        <v>11059</v>
      </c>
      <c r="E2155" t="s">
        <v>793</v>
      </c>
      <c r="F2155" t="s">
        <v>11060</v>
      </c>
      <c r="G2155" t="s">
        <v>11061</v>
      </c>
      <c r="H2155" t="s">
        <v>4486</v>
      </c>
      <c r="I2155" s="23">
        <v>36.970041999999999</v>
      </c>
      <c r="J2155" s="23">
        <v>-82.604399000000001</v>
      </c>
      <c r="K2155">
        <v>212112</v>
      </c>
      <c r="L2155" t="s">
        <v>90</v>
      </c>
      <c r="M2155" t="s">
        <v>315</v>
      </c>
      <c r="P2155" s="49">
        <v>42460.25</v>
      </c>
      <c r="Q2155" s="49">
        <v>118834.75</v>
      </c>
      <c r="R2155" s="49">
        <v>183423</v>
      </c>
      <c r="S2155" s="49">
        <v>224006.25</v>
      </c>
      <c r="T2155" s="49">
        <v>286165.25</v>
      </c>
      <c r="U2155" s="49">
        <v>347620.5</v>
      </c>
      <c r="V2155" s="49">
        <v>494380.75</v>
      </c>
    </row>
    <row r="2156" spans="1:22" x14ac:dyDescent="0.3">
      <c r="A2156">
        <v>1009820</v>
      </c>
      <c r="B2156" t="s">
        <v>11063</v>
      </c>
      <c r="C2156" t="s">
        <v>11065</v>
      </c>
      <c r="D2156" t="s">
        <v>11059</v>
      </c>
      <c r="E2156" t="s">
        <v>793</v>
      </c>
      <c r="F2156" t="s">
        <v>11060</v>
      </c>
      <c r="G2156" t="s">
        <v>11061</v>
      </c>
      <c r="H2156" t="s">
        <v>4486</v>
      </c>
      <c r="I2156" s="23">
        <v>36.970041999999999</v>
      </c>
      <c r="J2156" s="23">
        <v>-82.604399000000001</v>
      </c>
      <c r="K2156">
        <v>212112</v>
      </c>
      <c r="L2156" t="s">
        <v>90</v>
      </c>
      <c r="M2156" t="s">
        <v>315</v>
      </c>
      <c r="Q2156" s="49">
        <v>0</v>
      </c>
      <c r="R2156" s="49">
        <v>0</v>
      </c>
      <c r="S2156" s="49">
        <v>0</v>
      </c>
      <c r="T2156" s="49">
        <v>18067.75</v>
      </c>
      <c r="U2156" s="49">
        <v>62465</v>
      </c>
      <c r="V2156" s="49">
        <v>53687</v>
      </c>
    </row>
    <row r="2157" spans="1:22" x14ac:dyDescent="0.3">
      <c r="A2157">
        <v>1009821</v>
      </c>
      <c r="B2157" t="s">
        <v>11063</v>
      </c>
      <c r="C2157" t="s">
        <v>11066</v>
      </c>
      <c r="D2157" t="s">
        <v>11059</v>
      </c>
      <c r="E2157" t="s">
        <v>793</v>
      </c>
      <c r="F2157" t="s">
        <v>11060</v>
      </c>
      <c r="G2157" t="s">
        <v>11061</v>
      </c>
      <c r="H2157" t="s">
        <v>4486</v>
      </c>
      <c r="I2157" s="23">
        <v>36.970041999999999</v>
      </c>
      <c r="J2157" s="23">
        <v>-82.604399000000001</v>
      </c>
      <c r="K2157">
        <v>212112</v>
      </c>
      <c r="L2157" t="s">
        <v>90</v>
      </c>
      <c r="M2157" t="s">
        <v>315</v>
      </c>
      <c r="N2157" s="49">
        <v>772287.25</v>
      </c>
      <c r="O2157" s="49">
        <v>790603.25</v>
      </c>
      <c r="P2157" s="49">
        <v>1032807.75</v>
      </c>
      <c r="Q2157" s="49">
        <v>736833</v>
      </c>
      <c r="R2157" s="49">
        <v>494082.5</v>
      </c>
      <c r="S2157" s="49">
        <v>481993.25</v>
      </c>
      <c r="T2157" s="49">
        <v>385722.5</v>
      </c>
      <c r="U2157" s="49">
        <v>231158.75</v>
      </c>
      <c r="V2157" s="49">
        <v>129242.75</v>
      </c>
    </row>
    <row r="2158" spans="1:22" x14ac:dyDescent="0.3">
      <c r="A2158">
        <v>1000737</v>
      </c>
      <c r="B2158" t="s">
        <v>11067</v>
      </c>
      <c r="C2158" t="s">
        <v>11068</v>
      </c>
      <c r="D2158" t="s">
        <v>11069</v>
      </c>
      <c r="E2158" t="s">
        <v>1663</v>
      </c>
      <c r="F2158" t="s">
        <v>11070</v>
      </c>
      <c r="G2158" t="s">
        <v>11071</v>
      </c>
      <c r="H2158" t="s">
        <v>8544</v>
      </c>
      <c r="I2158" s="23">
        <v>39.674700000000001</v>
      </c>
      <c r="J2158" s="23">
        <v>-75.501499999999993</v>
      </c>
      <c r="K2158">
        <v>221112</v>
      </c>
      <c r="L2158" t="s">
        <v>30</v>
      </c>
      <c r="M2158" t="s">
        <v>336</v>
      </c>
      <c r="S2158" s="49">
        <v>518.94799999999998</v>
      </c>
      <c r="T2158" s="49">
        <v>19163.276000000002</v>
      </c>
      <c r="U2158" s="49">
        <v>44160.815999999999</v>
      </c>
      <c r="V2158" s="49">
        <v>16207.944</v>
      </c>
    </row>
    <row r="2159" spans="1:22" x14ac:dyDescent="0.3">
      <c r="A2159">
        <v>1005589</v>
      </c>
      <c r="B2159" t="s">
        <v>11072</v>
      </c>
      <c r="C2159" t="s">
        <v>11073</v>
      </c>
      <c r="D2159" t="s">
        <v>8733</v>
      </c>
      <c r="E2159" t="s">
        <v>549</v>
      </c>
      <c r="F2159" t="s">
        <v>11074</v>
      </c>
      <c r="G2159" t="s">
        <v>11075</v>
      </c>
      <c r="H2159" t="s">
        <v>11076</v>
      </c>
      <c r="I2159" s="23">
        <v>44.396099999999997</v>
      </c>
      <c r="J2159" s="23">
        <v>-96.533299999999997</v>
      </c>
      <c r="K2159">
        <v>221112</v>
      </c>
      <c r="L2159" t="s">
        <v>30</v>
      </c>
      <c r="M2159" t="s">
        <v>336</v>
      </c>
      <c r="N2159" s="49">
        <v>377028.55200000003</v>
      </c>
      <c r="O2159" s="49">
        <v>369975.42800000001</v>
      </c>
      <c r="P2159" s="49">
        <v>242487.35200000001</v>
      </c>
      <c r="Q2159" s="49">
        <v>308137.10800000001</v>
      </c>
      <c r="R2159" s="49">
        <v>269709.59999999998</v>
      </c>
      <c r="S2159" s="49">
        <v>159764.30799999999</v>
      </c>
      <c r="T2159" s="49">
        <v>185670.91200000001</v>
      </c>
      <c r="U2159" s="49">
        <v>13916.948</v>
      </c>
    </row>
    <row r="2160" spans="1:22" x14ac:dyDescent="0.3">
      <c r="A2160">
        <v>1001932</v>
      </c>
      <c r="B2160" t="s">
        <v>11077</v>
      </c>
      <c r="C2160" t="s">
        <v>11078</v>
      </c>
      <c r="D2160" t="s">
        <v>460</v>
      </c>
      <c r="E2160" t="s">
        <v>461</v>
      </c>
      <c r="F2160" t="s">
        <v>462</v>
      </c>
      <c r="H2160" t="s">
        <v>906</v>
      </c>
      <c r="I2160" s="23">
        <v>44.338099999999997</v>
      </c>
      <c r="J2160" s="23">
        <v>-106.16889999999999</v>
      </c>
      <c r="K2160">
        <v>211111</v>
      </c>
      <c r="L2160" t="s">
        <v>28</v>
      </c>
      <c r="M2160" t="s">
        <v>102</v>
      </c>
      <c r="R2160" s="49">
        <v>32174.628000000001</v>
      </c>
      <c r="S2160" s="49">
        <v>44778.631999999998</v>
      </c>
      <c r="T2160" s="49">
        <v>48912.716</v>
      </c>
      <c r="U2160" s="49">
        <v>50304.36</v>
      </c>
      <c r="V2160" s="49">
        <v>44909.232000000004</v>
      </c>
    </row>
    <row r="2161" spans="1:22" x14ac:dyDescent="0.3">
      <c r="A2161">
        <v>1001231</v>
      </c>
      <c r="B2161" t="s">
        <v>11079</v>
      </c>
      <c r="C2161" t="s">
        <v>11080</v>
      </c>
      <c r="D2161" t="s">
        <v>11081</v>
      </c>
      <c r="E2161" t="s">
        <v>1682</v>
      </c>
      <c r="F2161" t="s">
        <v>11082</v>
      </c>
      <c r="G2161" t="s">
        <v>11083</v>
      </c>
      <c r="H2161" t="s">
        <v>5651</v>
      </c>
      <c r="I2161" s="23">
        <v>42.349699999999999</v>
      </c>
      <c r="J2161" s="23">
        <v>-70.960099999999997</v>
      </c>
      <c r="K2161">
        <v>221320</v>
      </c>
      <c r="L2161" t="s">
        <v>335</v>
      </c>
      <c r="M2161" t="s">
        <v>336</v>
      </c>
      <c r="R2161" s="49">
        <v>5871.4780000000001</v>
      </c>
      <c r="S2161" s="49">
        <v>6939.6120000000001</v>
      </c>
      <c r="T2161" s="49">
        <v>5555.7579999999998</v>
      </c>
      <c r="U2161" s="49">
        <v>4300.1319999999996</v>
      </c>
      <c r="V2161" s="49">
        <v>3513.6379999999999</v>
      </c>
    </row>
    <row r="2162" spans="1:22" x14ac:dyDescent="0.3">
      <c r="A2162">
        <v>1000825</v>
      </c>
      <c r="B2162" t="s">
        <v>11084</v>
      </c>
      <c r="C2162" t="s">
        <v>11085</v>
      </c>
      <c r="D2162" t="s">
        <v>11086</v>
      </c>
      <c r="E2162" t="s">
        <v>303</v>
      </c>
      <c r="F2162" t="s">
        <v>11087</v>
      </c>
      <c r="G2162" t="s">
        <v>11088</v>
      </c>
      <c r="H2162" t="s">
        <v>828</v>
      </c>
      <c r="I2162" s="23">
        <v>29.715299999999999</v>
      </c>
      <c r="J2162" s="23">
        <v>-95.136099999999999</v>
      </c>
      <c r="K2162">
        <v>221112</v>
      </c>
      <c r="L2162" t="s">
        <v>30</v>
      </c>
      <c r="M2162" t="s">
        <v>336</v>
      </c>
      <c r="N2162" s="49">
        <v>3809129.7319999998</v>
      </c>
      <c r="O2162" s="49">
        <v>3880536.52</v>
      </c>
      <c r="P2162" s="49">
        <v>3744490.5720000002</v>
      </c>
      <c r="Q2162" s="49">
        <v>3794578.6359999999</v>
      </c>
      <c r="R2162" s="49">
        <v>3863676.08</v>
      </c>
      <c r="S2162" s="49">
        <v>3491174.3119999999</v>
      </c>
      <c r="T2162" s="49">
        <v>3143667.1</v>
      </c>
      <c r="U2162" s="49">
        <v>3373784.148</v>
      </c>
      <c r="V2162" s="49">
        <v>3217238.5759999999</v>
      </c>
    </row>
    <row r="2163" spans="1:22" x14ac:dyDescent="0.3">
      <c r="A2163">
        <v>1011516</v>
      </c>
      <c r="B2163" t="s">
        <v>11089</v>
      </c>
      <c r="C2163" t="s">
        <v>11090</v>
      </c>
      <c r="D2163" t="s">
        <v>11091</v>
      </c>
      <c r="E2163" t="s">
        <v>351</v>
      </c>
      <c r="F2163" t="s">
        <v>11092</v>
      </c>
      <c r="G2163" t="s">
        <v>11093</v>
      </c>
      <c r="H2163" t="s">
        <v>1952</v>
      </c>
      <c r="I2163" s="23">
        <v>39.152560000000001</v>
      </c>
      <c r="J2163" s="23">
        <v>-89.493340000000003</v>
      </c>
      <c r="K2163">
        <v>212112</v>
      </c>
      <c r="L2163" t="s">
        <v>90</v>
      </c>
      <c r="M2163" t="s">
        <v>315</v>
      </c>
      <c r="N2163" s="49">
        <v>0</v>
      </c>
      <c r="O2163" s="49">
        <v>1298</v>
      </c>
      <c r="P2163" s="49">
        <v>1375</v>
      </c>
      <c r="R2163" s="49">
        <v>43579.75</v>
      </c>
      <c r="S2163" s="49">
        <v>72068.25</v>
      </c>
      <c r="T2163" s="49">
        <v>55052.75</v>
      </c>
    </row>
    <row r="2164" spans="1:22" x14ac:dyDescent="0.3">
      <c r="A2164">
        <v>1001495</v>
      </c>
      <c r="B2164" t="s">
        <v>11094</v>
      </c>
      <c r="C2164" t="s">
        <v>11095</v>
      </c>
      <c r="D2164" t="s">
        <v>6245</v>
      </c>
      <c r="E2164" t="s">
        <v>468</v>
      </c>
      <c r="F2164" t="s">
        <v>11096</v>
      </c>
      <c r="G2164" t="s">
        <v>11097</v>
      </c>
      <c r="H2164" t="s">
        <v>11098</v>
      </c>
      <c r="I2164" s="23">
        <v>29.758600000000001</v>
      </c>
      <c r="J2164" s="23">
        <v>-82.388300000000001</v>
      </c>
      <c r="K2164">
        <v>221112</v>
      </c>
      <c r="L2164" t="s">
        <v>335</v>
      </c>
      <c r="M2164" t="s">
        <v>336</v>
      </c>
      <c r="N2164" s="49">
        <v>764812.17599999998</v>
      </c>
      <c r="O2164" s="49">
        <v>769639.76199999999</v>
      </c>
      <c r="P2164" s="49">
        <v>700320.86</v>
      </c>
      <c r="Q2164" s="49">
        <v>757128.49800000002</v>
      </c>
      <c r="R2164" s="49">
        <v>889494.09400000004</v>
      </c>
      <c r="S2164" s="49">
        <v>955130.29399999999</v>
      </c>
      <c r="T2164" s="49">
        <v>835382.22600000002</v>
      </c>
      <c r="U2164" s="49">
        <v>958409.26</v>
      </c>
      <c r="V2164" s="49">
        <v>1249936.8419999999</v>
      </c>
    </row>
    <row r="2165" spans="1:22" x14ac:dyDescent="0.3">
      <c r="A2165">
        <v>1011204</v>
      </c>
      <c r="B2165" t="s">
        <v>11099</v>
      </c>
      <c r="C2165" t="s">
        <v>11100</v>
      </c>
      <c r="D2165" t="s">
        <v>11101</v>
      </c>
      <c r="E2165" t="s">
        <v>468</v>
      </c>
      <c r="F2165" t="s">
        <v>11096</v>
      </c>
      <c r="G2165" t="s">
        <v>11102</v>
      </c>
      <c r="H2165" t="s">
        <v>3440</v>
      </c>
      <c r="I2165" s="23">
        <v>29.758600000000001</v>
      </c>
      <c r="J2165" s="23">
        <v>-82.388300000000001</v>
      </c>
      <c r="K2165">
        <v>221112</v>
      </c>
      <c r="L2165" t="s">
        <v>30</v>
      </c>
      <c r="M2165" t="s">
        <v>336</v>
      </c>
      <c r="N2165" s="49">
        <v>12159.244000000001</v>
      </c>
      <c r="O2165" s="49">
        <v>12410.67</v>
      </c>
      <c r="P2165" s="49">
        <v>13189.93</v>
      </c>
      <c r="Q2165" s="49">
        <v>1293.6500000000001</v>
      </c>
      <c r="R2165" s="49">
        <v>7496.6239999999998</v>
      </c>
      <c r="S2165" s="49">
        <v>12400.636</v>
      </c>
      <c r="T2165" s="49">
        <v>1686.98</v>
      </c>
    </row>
    <row r="2166" spans="1:22" x14ac:dyDescent="0.3">
      <c r="A2166">
        <v>1001755</v>
      </c>
      <c r="B2166" t="s">
        <v>11103</v>
      </c>
      <c r="C2166" t="s">
        <v>11104</v>
      </c>
      <c r="D2166" t="s">
        <v>10538</v>
      </c>
      <c r="E2166" t="s">
        <v>663</v>
      </c>
      <c r="F2166" t="s">
        <v>1741</v>
      </c>
      <c r="G2166" t="s">
        <v>11105</v>
      </c>
      <c r="H2166" t="s">
        <v>1743</v>
      </c>
      <c r="I2166" s="23">
        <v>41.282440000000001</v>
      </c>
      <c r="J2166" s="23">
        <v>-84.292089000000004</v>
      </c>
      <c r="K2166">
        <v>331511</v>
      </c>
      <c r="L2166" t="s">
        <v>28</v>
      </c>
      <c r="M2166" t="s">
        <v>538</v>
      </c>
      <c r="N2166" s="49">
        <v>36760.612000000001</v>
      </c>
      <c r="O2166" s="49">
        <v>40458.148000000001</v>
      </c>
      <c r="P2166" s="49">
        <v>114415.834</v>
      </c>
      <c r="Q2166" s="49">
        <v>144835.008</v>
      </c>
      <c r="R2166" s="49">
        <v>129207.85799999999</v>
      </c>
      <c r="S2166" s="49">
        <v>163802.14600000001</v>
      </c>
      <c r="T2166" s="49">
        <v>187894.182</v>
      </c>
      <c r="U2166" s="49">
        <v>183660.802</v>
      </c>
      <c r="V2166" s="49">
        <v>182143.584</v>
      </c>
    </row>
    <row r="2167" spans="1:22" x14ac:dyDescent="0.3">
      <c r="A2167">
        <v>1011190</v>
      </c>
      <c r="B2167" t="s">
        <v>11106</v>
      </c>
      <c r="C2167" t="s">
        <v>11107</v>
      </c>
      <c r="D2167" t="s">
        <v>11108</v>
      </c>
      <c r="E2167" t="s">
        <v>323</v>
      </c>
      <c r="F2167" t="s">
        <v>11109</v>
      </c>
      <c r="H2167" t="s">
        <v>6044</v>
      </c>
      <c r="I2167" s="23">
        <v>35.790939000000002</v>
      </c>
      <c r="J2167" s="23">
        <v>-119.294464</v>
      </c>
      <c r="K2167">
        <v>221112</v>
      </c>
      <c r="L2167" t="s">
        <v>30</v>
      </c>
      <c r="M2167" t="s">
        <v>336</v>
      </c>
      <c r="Q2167" s="49">
        <v>6991.2240000000002</v>
      </c>
      <c r="R2167" s="49">
        <v>10760.36</v>
      </c>
      <c r="S2167" s="49">
        <v>14450.296</v>
      </c>
      <c r="T2167" s="49">
        <v>17111.436000000002</v>
      </c>
    </row>
    <row r="2168" spans="1:22" x14ac:dyDescent="0.3">
      <c r="A2168">
        <v>1012519</v>
      </c>
      <c r="B2168" t="s">
        <v>11110</v>
      </c>
      <c r="C2168" t="s">
        <v>11111</v>
      </c>
      <c r="D2168" t="s">
        <v>3520</v>
      </c>
      <c r="E2168" t="s">
        <v>303</v>
      </c>
      <c r="F2168" t="s">
        <v>3521</v>
      </c>
      <c r="G2168" t="s">
        <v>11112</v>
      </c>
      <c r="I2168" s="23">
        <v>31.240756699999999</v>
      </c>
      <c r="J2168" s="23">
        <v>-103.065333</v>
      </c>
      <c r="K2168">
        <v>211130</v>
      </c>
      <c r="L2168" t="s">
        <v>2172</v>
      </c>
      <c r="M2168" t="s">
        <v>2173</v>
      </c>
      <c r="N2168" s="49">
        <v>52093.425999999999</v>
      </c>
      <c r="O2168" s="49">
        <v>49700.525999999998</v>
      </c>
      <c r="P2168" s="49">
        <v>49019.83</v>
      </c>
      <c r="Q2168" s="49">
        <v>29001.144</v>
      </c>
    </row>
    <row r="2169" spans="1:22" x14ac:dyDescent="0.3">
      <c r="A2169">
        <v>1007322</v>
      </c>
      <c r="B2169" t="s">
        <v>11113</v>
      </c>
      <c r="C2169" t="s">
        <v>11114</v>
      </c>
      <c r="D2169" t="s">
        <v>11115</v>
      </c>
      <c r="E2169" t="s">
        <v>3890</v>
      </c>
      <c r="F2169" t="s">
        <v>11116</v>
      </c>
      <c r="G2169" t="s">
        <v>11117</v>
      </c>
      <c r="H2169" t="s">
        <v>9191</v>
      </c>
      <c r="I2169" s="23">
        <v>39.593600000000002</v>
      </c>
      <c r="J2169" s="23">
        <v>-75.633700000000005</v>
      </c>
      <c r="K2169">
        <v>324110</v>
      </c>
      <c r="L2169" t="s">
        <v>11118</v>
      </c>
      <c r="M2169" t="s">
        <v>11119</v>
      </c>
      <c r="N2169" s="49">
        <v>3651715.3360000001</v>
      </c>
      <c r="O2169" s="49">
        <v>4022353.8339999998</v>
      </c>
      <c r="P2169" s="49">
        <v>3574815.76</v>
      </c>
      <c r="Q2169" s="49">
        <v>4182946.5219999999</v>
      </c>
      <c r="R2169" s="49">
        <v>4184267.1779999998</v>
      </c>
      <c r="S2169" s="49">
        <v>3904282.6120000002</v>
      </c>
      <c r="T2169" s="49">
        <v>3703573.3020000001</v>
      </c>
      <c r="U2169" s="49">
        <v>4026475.4819999998</v>
      </c>
      <c r="V2169" s="49">
        <v>2255247.1519999998</v>
      </c>
    </row>
    <row r="2170" spans="1:22" x14ac:dyDescent="0.3">
      <c r="A2170">
        <v>1011544</v>
      </c>
      <c r="B2170"/>
      <c r="C2170" t="s">
        <v>11120</v>
      </c>
      <c r="D2170" t="s">
        <v>11121</v>
      </c>
      <c r="E2170" t="s">
        <v>303</v>
      </c>
      <c r="F2170" t="s">
        <v>11122</v>
      </c>
      <c r="H2170" t="s">
        <v>11123</v>
      </c>
      <c r="I2170" s="23">
        <v>31.595659999999999</v>
      </c>
      <c r="J2170" s="23">
        <v>-104.07326</v>
      </c>
      <c r="K2170">
        <v>211111</v>
      </c>
      <c r="L2170" t="s">
        <v>28</v>
      </c>
      <c r="M2170" t="s">
        <v>102</v>
      </c>
      <c r="R2170" s="49">
        <v>49762.712</v>
      </c>
      <c r="S2170" s="49">
        <v>33716.724000000002</v>
      </c>
    </row>
    <row r="2171" spans="1:22" x14ac:dyDescent="0.3">
      <c r="A2171">
        <v>1006038</v>
      </c>
      <c r="B2171" t="s">
        <v>11124</v>
      </c>
      <c r="C2171" t="s">
        <v>11125</v>
      </c>
      <c r="D2171" t="s">
        <v>792</v>
      </c>
      <c r="E2171" t="s">
        <v>447</v>
      </c>
      <c r="F2171" t="s">
        <v>11126</v>
      </c>
      <c r="G2171" t="s">
        <v>11127</v>
      </c>
      <c r="H2171" t="s">
        <v>1281</v>
      </c>
      <c r="I2171" s="23">
        <v>39.827500000000001</v>
      </c>
      <c r="J2171" s="23">
        <v>-75.387280000000004</v>
      </c>
      <c r="K2171">
        <v>562213</v>
      </c>
      <c r="L2171" t="s">
        <v>28</v>
      </c>
      <c r="M2171" t="s">
        <v>307</v>
      </c>
      <c r="N2171" s="49">
        <v>368560.89199999999</v>
      </c>
      <c r="O2171" s="49">
        <v>371548.49800000002</v>
      </c>
      <c r="P2171" s="49">
        <v>374508.01799999998</v>
      </c>
      <c r="Q2171" s="49">
        <v>394451.88799999998</v>
      </c>
      <c r="R2171" s="49">
        <v>397205.33</v>
      </c>
      <c r="S2171" s="49">
        <v>353585.016</v>
      </c>
      <c r="T2171" s="49">
        <v>344756.12599999999</v>
      </c>
      <c r="U2171" s="49">
        <v>368440.16800000001</v>
      </c>
      <c r="V2171" s="49">
        <v>349040.902</v>
      </c>
    </row>
    <row r="2172" spans="1:22" x14ac:dyDescent="0.3">
      <c r="A2172">
        <v>1006444</v>
      </c>
      <c r="B2172" t="s">
        <v>11128</v>
      </c>
      <c r="C2172" t="s">
        <v>11129</v>
      </c>
      <c r="D2172" t="s">
        <v>11130</v>
      </c>
      <c r="E2172" t="s">
        <v>303</v>
      </c>
      <c r="F2172" t="s">
        <v>11131</v>
      </c>
      <c r="G2172" t="s">
        <v>11132</v>
      </c>
      <c r="H2172" t="s">
        <v>5525</v>
      </c>
      <c r="I2172" s="23">
        <v>32.362642999999998</v>
      </c>
      <c r="J2172" s="23">
        <v>-95.280179000000004</v>
      </c>
      <c r="K2172">
        <v>324110</v>
      </c>
      <c r="L2172" t="s">
        <v>1344</v>
      </c>
      <c r="M2172" t="s">
        <v>1345</v>
      </c>
      <c r="N2172" s="49">
        <v>560338.43999999994</v>
      </c>
      <c r="O2172" s="49">
        <v>486398.73800000001</v>
      </c>
      <c r="P2172" s="49">
        <v>394202.88799999998</v>
      </c>
      <c r="Q2172" s="49">
        <v>354803.64399999997</v>
      </c>
      <c r="R2172" s="49">
        <v>346538.2</v>
      </c>
      <c r="S2172" s="49">
        <v>570102.06400000001</v>
      </c>
      <c r="T2172" s="49">
        <v>503168.86</v>
      </c>
      <c r="U2172" s="49">
        <v>591262.21600000001</v>
      </c>
      <c r="V2172" s="49">
        <v>411129.31</v>
      </c>
    </row>
    <row r="2173" spans="1:22" x14ac:dyDescent="0.3">
      <c r="A2173">
        <v>1004995</v>
      </c>
      <c r="B2173" t="s">
        <v>7485</v>
      </c>
      <c r="C2173" t="s">
        <v>11133</v>
      </c>
      <c r="D2173" t="s">
        <v>1746</v>
      </c>
      <c r="E2173" t="s">
        <v>583</v>
      </c>
      <c r="F2173" t="s">
        <v>1747</v>
      </c>
      <c r="G2173" t="s">
        <v>11134</v>
      </c>
      <c r="H2173" t="s">
        <v>1749</v>
      </c>
      <c r="I2173" s="23">
        <v>32.409368000000001</v>
      </c>
      <c r="J2173" s="23">
        <v>-91.487252999999995</v>
      </c>
      <c r="K2173">
        <v>486210</v>
      </c>
      <c r="L2173" t="s">
        <v>1275</v>
      </c>
      <c r="M2173" t="s">
        <v>102</v>
      </c>
      <c r="N2173" s="49">
        <v>142350.682</v>
      </c>
      <c r="O2173" s="49">
        <v>127657.53</v>
      </c>
      <c r="P2173" s="49">
        <v>116176.32799999999</v>
      </c>
      <c r="Q2173" s="49">
        <v>119486.61199999999</v>
      </c>
      <c r="R2173" s="49">
        <v>119550.97</v>
      </c>
      <c r="S2173" s="49">
        <v>124505.39599999999</v>
      </c>
      <c r="T2173" s="49">
        <v>120915.46</v>
      </c>
      <c r="U2173" s="49">
        <v>135250.758</v>
      </c>
      <c r="V2173" s="49">
        <v>113787.14200000001</v>
      </c>
    </row>
    <row r="2174" spans="1:22" x14ac:dyDescent="0.3">
      <c r="A2174">
        <v>1013067</v>
      </c>
      <c r="B2174" t="s">
        <v>11135</v>
      </c>
      <c r="C2174" t="s">
        <v>11136</v>
      </c>
      <c r="D2174" t="s">
        <v>1746</v>
      </c>
      <c r="E2174" t="s">
        <v>583</v>
      </c>
      <c r="F2174" t="s">
        <v>1747</v>
      </c>
      <c r="G2174" t="s">
        <v>11137</v>
      </c>
      <c r="H2174" t="s">
        <v>1749</v>
      </c>
      <c r="I2174" s="23">
        <v>32.441732000000002</v>
      </c>
      <c r="J2174" s="23">
        <v>-91.588175000000007</v>
      </c>
      <c r="K2174">
        <v>211130</v>
      </c>
      <c r="L2174" t="s">
        <v>368</v>
      </c>
      <c r="M2174" t="s">
        <v>102</v>
      </c>
      <c r="N2174" s="49">
        <v>93304.606</v>
      </c>
      <c r="O2174" s="49">
        <v>81328.304000000004</v>
      </c>
      <c r="P2174" s="49">
        <v>59075.88</v>
      </c>
    </row>
    <row r="2175" spans="1:22" x14ac:dyDescent="0.3">
      <c r="A2175">
        <v>1000794</v>
      </c>
      <c r="B2175" t="s">
        <v>11138</v>
      </c>
      <c r="C2175" t="s">
        <v>11139</v>
      </c>
      <c r="D2175" t="s">
        <v>11140</v>
      </c>
      <c r="E2175" t="s">
        <v>422</v>
      </c>
      <c r="F2175" t="s">
        <v>11141</v>
      </c>
      <c r="G2175" t="s">
        <v>11142</v>
      </c>
      <c r="H2175" t="s">
        <v>11143</v>
      </c>
      <c r="I2175" s="23">
        <v>35.861899999999999</v>
      </c>
      <c r="J2175" s="23">
        <v>-90.025300000000001</v>
      </c>
      <c r="K2175">
        <v>221112</v>
      </c>
      <c r="L2175" t="s">
        <v>335</v>
      </c>
      <c r="M2175" t="s">
        <v>336</v>
      </c>
      <c r="N2175" s="49">
        <v>1354255.18</v>
      </c>
      <c r="O2175" s="49">
        <v>863458.9</v>
      </c>
      <c r="P2175" s="49">
        <v>155987.114</v>
      </c>
      <c r="Q2175" s="49">
        <v>319390.908</v>
      </c>
      <c r="R2175" s="49">
        <v>144040.46400000001</v>
      </c>
      <c r="S2175" s="49">
        <v>73775.728000000003</v>
      </c>
      <c r="T2175" s="49">
        <v>84945.782000000007</v>
      </c>
      <c r="U2175" s="49">
        <v>292452.26400000002</v>
      </c>
      <c r="V2175" s="49">
        <v>204685.01800000001</v>
      </c>
    </row>
    <row r="2176" spans="1:22" x14ac:dyDescent="0.3">
      <c r="A2176">
        <v>1004513</v>
      </c>
      <c r="B2176" t="s">
        <v>11144</v>
      </c>
      <c r="C2176" t="s">
        <v>11145</v>
      </c>
      <c r="D2176" t="s">
        <v>11146</v>
      </c>
      <c r="E2176" t="s">
        <v>303</v>
      </c>
      <c r="F2176" t="s">
        <v>11147</v>
      </c>
      <c r="H2176" t="s">
        <v>11148</v>
      </c>
      <c r="I2176" s="23">
        <v>26.656600000000001</v>
      </c>
      <c r="J2176" s="23">
        <v>-98.483599999999996</v>
      </c>
      <c r="K2176">
        <v>211130</v>
      </c>
      <c r="L2176" t="s">
        <v>368</v>
      </c>
      <c r="M2176" t="s">
        <v>102</v>
      </c>
      <c r="N2176" s="49">
        <v>37461.622000000003</v>
      </c>
      <c r="O2176" s="49">
        <v>34706.129999999997</v>
      </c>
      <c r="P2176" s="49">
        <v>35596.775999999998</v>
      </c>
      <c r="Q2176" s="49">
        <v>34702.078000000001</v>
      </c>
      <c r="R2176" s="49">
        <v>38701.313999999998</v>
      </c>
      <c r="S2176" s="49">
        <v>47709.59</v>
      </c>
      <c r="T2176" s="49">
        <v>45387.232000000004</v>
      </c>
      <c r="U2176" s="49">
        <v>54606.508000000002</v>
      </c>
      <c r="V2176" s="49">
        <v>52751.262000000002</v>
      </c>
    </row>
    <row r="2177" spans="1:22" x14ac:dyDescent="0.3">
      <c r="A2177">
        <v>1006109</v>
      </c>
      <c r="B2177" t="s">
        <v>11149</v>
      </c>
      <c r="C2177" t="s">
        <v>11150</v>
      </c>
      <c r="D2177" t="s">
        <v>11151</v>
      </c>
      <c r="E2177" t="s">
        <v>447</v>
      </c>
      <c r="F2177" t="s">
        <v>11152</v>
      </c>
      <c r="G2177" t="s">
        <v>11153</v>
      </c>
      <c r="H2177" t="s">
        <v>510</v>
      </c>
      <c r="I2177" s="23">
        <v>40.382250999999997</v>
      </c>
      <c r="J2177" s="23">
        <v>-79.549156999999994</v>
      </c>
      <c r="K2177">
        <v>486210</v>
      </c>
      <c r="L2177" t="s">
        <v>1275</v>
      </c>
      <c r="M2177" t="s">
        <v>102</v>
      </c>
      <c r="N2177" s="49">
        <v>3966.69</v>
      </c>
      <c r="O2177" s="49">
        <v>51054.368000000002</v>
      </c>
      <c r="P2177" s="49">
        <v>27048.76</v>
      </c>
      <c r="Q2177" s="49">
        <v>27784.552</v>
      </c>
      <c r="R2177" s="49">
        <v>85137.03</v>
      </c>
      <c r="S2177" s="49">
        <v>87682.611999999994</v>
      </c>
      <c r="T2177" s="49">
        <v>106794.156</v>
      </c>
      <c r="U2177" s="49">
        <v>112703.058</v>
      </c>
      <c r="V2177" s="49">
        <v>128176.026</v>
      </c>
    </row>
    <row r="2178" spans="1:22" x14ac:dyDescent="0.3">
      <c r="A2178">
        <v>1000674</v>
      </c>
      <c r="B2178" t="s">
        <v>11154</v>
      </c>
      <c r="C2178" t="s">
        <v>11155</v>
      </c>
      <c r="D2178" t="s">
        <v>3979</v>
      </c>
      <c r="E2178" t="s">
        <v>454</v>
      </c>
      <c r="F2178" t="s">
        <v>10608</v>
      </c>
      <c r="G2178" t="s">
        <v>11156</v>
      </c>
      <c r="H2178" t="s">
        <v>5253</v>
      </c>
      <c r="I2178" s="23">
        <v>42.294699999999999</v>
      </c>
      <c r="J2178" s="23">
        <v>-83.101900000000001</v>
      </c>
      <c r="K2178">
        <v>221112</v>
      </c>
      <c r="L2178" t="s">
        <v>30</v>
      </c>
      <c r="M2178" t="s">
        <v>336</v>
      </c>
      <c r="N2178" s="49">
        <v>7929.52</v>
      </c>
      <c r="O2178" s="49">
        <v>10490.16</v>
      </c>
      <c r="P2178" s="49">
        <v>16746.988000000001</v>
      </c>
      <c r="Q2178" s="49">
        <v>18814.080000000002</v>
      </c>
      <c r="R2178" s="49">
        <v>6799.0479999999998</v>
      </c>
      <c r="S2178" s="49">
        <v>8625.268</v>
      </c>
      <c r="T2178" s="49">
        <v>9086.6679999999997</v>
      </c>
      <c r="U2178" s="49">
        <v>28037.896000000001</v>
      </c>
      <c r="V2178" s="49">
        <v>10212.312</v>
      </c>
    </row>
    <row r="2179" spans="1:22" x14ac:dyDescent="0.3">
      <c r="A2179">
        <v>1000700</v>
      </c>
      <c r="B2179" t="s">
        <v>11157</v>
      </c>
      <c r="C2179" t="s">
        <v>11158</v>
      </c>
      <c r="D2179" t="s">
        <v>3206</v>
      </c>
      <c r="E2179" t="s">
        <v>1781</v>
      </c>
      <c r="F2179" t="s">
        <v>11159</v>
      </c>
      <c r="G2179" t="s">
        <v>11160</v>
      </c>
      <c r="H2179" t="s">
        <v>11161</v>
      </c>
      <c r="I2179" s="23">
        <v>33.794699999999999</v>
      </c>
      <c r="J2179" s="23">
        <v>-90.713899999999995</v>
      </c>
      <c r="K2179">
        <v>221112</v>
      </c>
      <c r="L2179" t="s">
        <v>30</v>
      </c>
      <c r="M2179" t="s">
        <v>336</v>
      </c>
      <c r="U2179" s="49">
        <v>0</v>
      </c>
      <c r="V2179" s="49">
        <v>0</v>
      </c>
    </row>
    <row r="2180" spans="1:22" x14ac:dyDescent="0.3">
      <c r="A2180">
        <v>1005211</v>
      </c>
      <c r="B2180" t="s">
        <v>11162</v>
      </c>
      <c r="C2180" t="s">
        <v>11163</v>
      </c>
      <c r="D2180" t="s">
        <v>3625</v>
      </c>
      <c r="E2180" t="s">
        <v>690</v>
      </c>
      <c r="F2180" t="s">
        <v>11164</v>
      </c>
      <c r="G2180" t="s">
        <v>11165</v>
      </c>
      <c r="H2180" t="s">
        <v>3628</v>
      </c>
      <c r="I2180" s="23">
        <v>33.656807000000001</v>
      </c>
      <c r="J2180" s="23">
        <v>-84.423124000000001</v>
      </c>
      <c r="K2180">
        <v>481111</v>
      </c>
      <c r="L2180" t="s">
        <v>28</v>
      </c>
      <c r="M2180" t="s">
        <v>315</v>
      </c>
      <c r="N2180" s="49">
        <v>46804.016000000003</v>
      </c>
      <c r="O2180" s="49">
        <v>43555.258000000002</v>
      </c>
      <c r="P2180" s="49">
        <v>41528.42</v>
      </c>
      <c r="Q2180" s="49">
        <v>43030.972000000002</v>
      </c>
      <c r="R2180" s="49">
        <v>44836.915999999997</v>
      </c>
      <c r="S2180" s="49">
        <v>48036.31</v>
      </c>
      <c r="T2180" s="49">
        <v>47352.73</v>
      </c>
      <c r="U2180" s="49">
        <v>45474.9</v>
      </c>
      <c r="V2180" s="49">
        <v>47938.527999999998</v>
      </c>
    </row>
    <row r="2181" spans="1:22" x14ac:dyDescent="0.3">
      <c r="A2181">
        <v>1001263</v>
      </c>
      <c r="B2181" t="s">
        <v>11166</v>
      </c>
      <c r="C2181" t="s">
        <v>11167</v>
      </c>
      <c r="D2181" t="s">
        <v>9979</v>
      </c>
      <c r="E2181" t="s">
        <v>323</v>
      </c>
      <c r="F2181" t="s">
        <v>9980</v>
      </c>
      <c r="G2181" t="s">
        <v>11168</v>
      </c>
      <c r="H2181" t="s">
        <v>9890</v>
      </c>
      <c r="I2181" s="23">
        <v>38.0167</v>
      </c>
      <c r="J2181" s="23">
        <v>-121.8439</v>
      </c>
      <c r="K2181">
        <v>221112</v>
      </c>
      <c r="L2181" t="s">
        <v>30</v>
      </c>
      <c r="M2181" t="s">
        <v>336</v>
      </c>
      <c r="N2181" s="49">
        <v>1362892.68</v>
      </c>
      <c r="O2181" s="49">
        <v>1191025.5279999999</v>
      </c>
      <c r="P2181" s="49">
        <v>209614.25599999999</v>
      </c>
      <c r="Q2181" s="49">
        <v>1333752.284</v>
      </c>
      <c r="R2181" s="49">
        <v>1797812.9720000001</v>
      </c>
      <c r="S2181" s="49">
        <v>2014049.6880000001</v>
      </c>
      <c r="T2181" s="49">
        <v>2169285.1159999999</v>
      </c>
      <c r="U2181" s="49">
        <v>2203592.1839999999</v>
      </c>
      <c r="V2181" s="49">
        <v>1608394.74</v>
      </c>
    </row>
    <row r="2182" spans="1:22" x14ac:dyDescent="0.3">
      <c r="A2182">
        <v>1001105</v>
      </c>
      <c r="B2182" t="s">
        <v>11169</v>
      </c>
      <c r="C2182" t="s">
        <v>11170</v>
      </c>
      <c r="D2182" t="s">
        <v>8727</v>
      </c>
      <c r="E2182" t="s">
        <v>454</v>
      </c>
      <c r="F2182" t="s">
        <v>11171</v>
      </c>
      <c r="G2182" t="s">
        <v>11172</v>
      </c>
      <c r="H2182" t="s">
        <v>11173</v>
      </c>
      <c r="I2182" s="23">
        <v>42.752630000000003</v>
      </c>
      <c r="J2182" s="23">
        <v>-84.544600000000003</v>
      </c>
      <c r="K2182">
        <v>336992</v>
      </c>
      <c r="L2182" t="s">
        <v>28</v>
      </c>
      <c r="M2182" t="s">
        <v>315</v>
      </c>
      <c r="T2182" s="49">
        <v>785.44799999999998</v>
      </c>
      <c r="U2182" s="49">
        <v>1559.7439999999999</v>
      </c>
      <c r="V2182" s="49">
        <v>1074.1959999999999</v>
      </c>
    </row>
    <row r="2183" spans="1:22" x14ac:dyDescent="0.3">
      <c r="A2183">
        <v>1013173</v>
      </c>
      <c r="B2183" t="s">
        <v>11174</v>
      </c>
      <c r="C2183" t="s">
        <v>11175</v>
      </c>
      <c r="D2183" t="s">
        <v>2427</v>
      </c>
      <c r="E2183" t="s">
        <v>303</v>
      </c>
      <c r="F2183" t="s">
        <v>11176</v>
      </c>
      <c r="G2183" t="s">
        <v>11177</v>
      </c>
      <c r="H2183" t="s">
        <v>1268</v>
      </c>
      <c r="I2183" s="23">
        <v>33.221006000000003</v>
      </c>
      <c r="J2183" s="23">
        <v>-97.215655999999996</v>
      </c>
      <c r="K2183">
        <v>221112</v>
      </c>
      <c r="L2183" t="s">
        <v>28</v>
      </c>
      <c r="M2183" t="s">
        <v>336</v>
      </c>
      <c r="N2183" s="49">
        <v>104210.60799999999</v>
      </c>
      <c r="O2183" s="49">
        <v>60718.372000000003</v>
      </c>
    </row>
    <row r="2184" spans="1:22" x14ac:dyDescent="0.3">
      <c r="A2184">
        <v>1007700</v>
      </c>
      <c r="B2184" t="s">
        <v>10584</v>
      </c>
      <c r="C2184" t="s">
        <v>11178</v>
      </c>
      <c r="D2184" t="s">
        <v>11179</v>
      </c>
      <c r="E2184" t="s">
        <v>1487</v>
      </c>
      <c r="F2184" t="s">
        <v>10587</v>
      </c>
      <c r="G2184" t="s">
        <v>11180</v>
      </c>
      <c r="H2184" t="s">
        <v>6242</v>
      </c>
      <c r="I2184" s="23">
        <v>40.024535</v>
      </c>
      <c r="J2184" s="23">
        <v>-105.027726</v>
      </c>
      <c r="K2184">
        <v>562212</v>
      </c>
      <c r="L2184" t="s">
        <v>51</v>
      </c>
      <c r="M2184" t="s">
        <v>307</v>
      </c>
      <c r="N2184" s="49">
        <v>541</v>
      </c>
      <c r="O2184" s="49">
        <v>531.25</v>
      </c>
      <c r="P2184" s="49">
        <v>456.25</v>
      </c>
      <c r="Q2184" s="49">
        <v>725.25</v>
      </c>
      <c r="R2184" s="49">
        <v>2972.5</v>
      </c>
      <c r="S2184" s="49">
        <v>4766.25</v>
      </c>
      <c r="T2184" s="49">
        <v>4815</v>
      </c>
      <c r="U2184" s="49">
        <v>4397.5</v>
      </c>
      <c r="V2184" s="49">
        <v>4217.5</v>
      </c>
    </row>
    <row r="2185" spans="1:22" x14ac:dyDescent="0.3">
      <c r="A2185">
        <v>1001329</v>
      </c>
      <c r="B2185" t="s">
        <v>11181</v>
      </c>
      <c r="C2185" t="s">
        <v>11182</v>
      </c>
      <c r="D2185" t="s">
        <v>11183</v>
      </c>
      <c r="E2185" t="s">
        <v>1902</v>
      </c>
      <c r="F2185" t="s">
        <v>11184</v>
      </c>
      <c r="G2185" t="s">
        <v>11185</v>
      </c>
      <c r="H2185" t="s">
        <v>1958</v>
      </c>
      <c r="I2185" s="23">
        <v>32.904200000000003</v>
      </c>
      <c r="J2185" s="23">
        <v>-111.7889</v>
      </c>
      <c r="K2185">
        <v>221112</v>
      </c>
      <c r="L2185" t="s">
        <v>30</v>
      </c>
      <c r="M2185" t="s">
        <v>336</v>
      </c>
      <c r="N2185" s="49">
        <v>935764.03200000001</v>
      </c>
      <c r="O2185" s="49">
        <v>995922.16</v>
      </c>
      <c r="P2185" s="49">
        <v>449168.83600000001</v>
      </c>
      <c r="Q2185" s="49">
        <v>499455.4</v>
      </c>
      <c r="R2185" s="49">
        <v>794513.35600000003</v>
      </c>
      <c r="S2185" s="49">
        <v>616650.46400000004</v>
      </c>
      <c r="T2185" s="49">
        <v>369518.88</v>
      </c>
      <c r="U2185" s="49">
        <v>464773.32799999998</v>
      </c>
      <c r="V2185" s="49">
        <v>287465.53600000002</v>
      </c>
    </row>
    <row r="2186" spans="1:22" x14ac:dyDescent="0.3">
      <c r="A2186">
        <v>1001306</v>
      </c>
      <c r="B2186" t="s">
        <v>11186</v>
      </c>
      <c r="C2186" t="s">
        <v>11187</v>
      </c>
      <c r="D2186" t="s">
        <v>11188</v>
      </c>
      <c r="E2186" t="s">
        <v>1920</v>
      </c>
      <c r="F2186" t="s">
        <v>11189</v>
      </c>
      <c r="G2186" t="s">
        <v>11190</v>
      </c>
      <c r="H2186" t="s">
        <v>3171</v>
      </c>
      <c r="I2186" s="23">
        <v>35.786700000000003</v>
      </c>
      <c r="J2186" s="23">
        <v>-114.9928</v>
      </c>
      <c r="K2186">
        <v>221112</v>
      </c>
      <c r="L2186" t="s">
        <v>30</v>
      </c>
      <c r="M2186" t="s">
        <v>336</v>
      </c>
      <c r="N2186" s="49">
        <v>544835.21200000006</v>
      </c>
      <c r="O2186" s="49">
        <v>682082.81200000003</v>
      </c>
      <c r="P2186" s="49">
        <v>445209.27600000001</v>
      </c>
      <c r="Q2186" s="49">
        <v>508482.99599999998</v>
      </c>
      <c r="R2186" s="49">
        <v>875917.576</v>
      </c>
      <c r="S2186" s="49">
        <v>619064.77599999995</v>
      </c>
      <c r="T2186" s="49">
        <v>1052125.7</v>
      </c>
      <c r="U2186" s="49">
        <v>972241.59600000002</v>
      </c>
      <c r="V2186" s="49">
        <v>1074219.1200000001</v>
      </c>
    </row>
    <row r="2187" spans="1:22" x14ac:dyDescent="0.3">
      <c r="A2187">
        <v>1006035</v>
      </c>
      <c r="B2187" t="s">
        <v>11191</v>
      </c>
      <c r="C2187" t="s">
        <v>11192</v>
      </c>
      <c r="D2187" t="s">
        <v>11193</v>
      </c>
      <c r="E2187" t="s">
        <v>468</v>
      </c>
      <c r="F2187" t="s">
        <v>11194</v>
      </c>
      <c r="G2187" t="s">
        <v>11195</v>
      </c>
      <c r="H2187" t="s">
        <v>11196</v>
      </c>
      <c r="I2187" s="23">
        <v>27.2272</v>
      </c>
      <c r="J2187" s="23">
        <v>-81.809200000000004</v>
      </c>
      <c r="K2187">
        <v>221112</v>
      </c>
      <c r="L2187" t="s">
        <v>335</v>
      </c>
      <c r="M2187" t="s">
        <v>336</v>
      </c>
      <c r="R2187" s="49">
        <v>0</v>
      </c>
      <c r="S2187" s="49">
        <v>0</v>
      </c>
      <c r="T2187" s="49">
        <v>5368.08</v>
      </c>
      <c r="U2187" s="49">
        <v>170232.318</v>
      </c>
      <c r="V2187" s="49">
        <v>101615.724</v>
      </c>
    </row>
    <row r="2188" spans="1:22" x14ac:dyDescent="0.3">
      <c r="A2188">
        <v>1004125</v>
      </c>
      <c r="B2188" t="s">
        <v>11197</v>
      </c>
      <c r="C2188" t="s">
        <v>11198</v>
      </c>
      <c r="D2188" t="s">
        <v>2644</v>
      </c>
      <c r="E2188" t="s">
        <v>454</v>
      </c>
      <c r="F2188" t="s">
        <v>11199</v>
      </c>
      <c r="G2188" t="s">
        <v>11200</v>
      </c>
      <c r="H2188" t="s">
        <v>1118</v>
      </c>
      <c r="I2188" s="23">
        <v>42.368645000000001</v>
      </c>
      <c r="J2188" s="23">
        <v>-83.051749000000001</v>
      </c>
      <c r="K2188">
        <v>562213</v>
      </c>
      <c r="L2188" t="s">
        <v>28</v>
      </c>
      <c r="M2188" t="s">
        <v>307</v>
      </c>
      <c r="N2188" s="49">
        <v>47300.1</v>
      </c>
      <c r="O2188" s="49">
        <v>248562.61</v>
      </c>
      <c r="P2188" s="49">
        <v>251913.992</v>
      </c>
      <c r="Q2188" s="49">
        <v>328613.98200000002</v>
      </c>
      <c r="R2188" s="49">
        <v>300495.38199999998</v>
      </c>
      <c r="S2188" s="49">
        <v>248173.69200000001</v>
      </c>
      <c r="T2188" s="49">
        <v>218377.27799999999</v>
      </c>
      <c r="U2188" s="49">
        <v>248202.02</v>
      </c>
      <c r="V2188" s="49">
        <v>211032.64199999999</v>
      </c>
    </row>
    <row r="2189" spans="1:22" x14ac:dyDescent="0.3">
      <c r="A2189">
        <v>1002492</v>
      </c>
      <c r="B2189" t="s">
        <v>11201</v>
      </c>
      <c r="C2189" t="s">
        <v>11202</v>
      </c>
      <c r="D2189" t="s">
        <v>3357</v>
      </c>
      <c r="E2189" t="s">
        <v>2780</v>
      </c>
      <c r="F2189" t="s">
        <v>11203</v>
      </c>
      <c r="G2189" t="s">
        <v>11204</v>
      </c>
      <c r="H2189" t="s">
        <v>2783</v>
      </c>
      <c r="I2189" s="23">
        <v>41.208300000000001</v>
      </c>
      <c r="J2189" s="23">
        <v>-73.109200000000001</v>
      </c>
      <c r="K2189">
        <v>221112</v>
      </c>
      <c r="L2189" t="s">
        <v>335</v>
      </c>
      <c r="M2189" t="s">
        <v>336</v>
      </c>
      <c r="S2189" s="49">
        <v>17724.143</v>
      </c>
      <c r="T2189" s="49">
        <v>8476.7369999999992</v>
      </c>
      <c r="U2189" s="49">
        <v>5030.107</v>
      </c>
      <c r="V2189" s="49">
        <v>16114.843999999999</v>
      </c>
    </row>
    <row r="2190" spans="1:22" x14ac:dyDescent="0.3">
      <c r="A2190">
        <v>1011309</v>
      </c>
      <c r="B2190" t="s">
        <v>11205</v>
      </c>
      <c r="C2190" t="s">
        <v>11206</v>
      </c>
      <c r="D2190" t="s">
        <v>11207</v>
      </c>
      <c r="E2190" t="s">
        <v>954</v>
      </c>
      <c r="F2190" t="s">
        <v>11208</v>
      </c>
      <c r="G2190" t="s">
        <v>11209</v>
      </c>
      <c r="H2190" t="s">
        <v>1227</v>
      </c>
      <c r="I2190" s="23">
        <v>33.810279999999999</v>
      </c>
      <c r="J2190" s="23">
        <v>-80.921000000000006</v>
      </c>
      <c r="K2190">
        <v>311613</v>
      </c>
      <c r="L2190" t="s">
        <v>28</v>
      </c>
      <c r="M2190" t="s">
        <v>315</v>
      </c>
      <c r="N2190" s="49">
        <v>7646.8639999999996</v>
      </c>
      <c r="O2190" s="49">
        <v>9062.4060000000009</v>
      </c>
      <c r="P2190" s="49">
        <v>7275.97</v>
      </c>
      <c r="Q2190" s="49">
        <v>14834.008</v>
      </c>
      <c r="R2190" s="49">
        <v>20855.784</v>
      </c>
      <c r="S2190" s="49">
        <v>19198.248</v>
      </c>
      <c r="T2190" s="49">
        <v>29204.684000000001</v>
      </c>
    </row>
    <row r="2191" spans="1:22" x14ac:dyDescent="0.3">
      <c r="A2191">
        <v>1010700</v>
      </c>
      <c r="B2191" t="s">
        <v>11210</v>
      </c>
      <c r="C2191" t="s">
        <v>11211</v>
      </c>
      <c r="D2191" t="s">
        <v>11212</v>
      </c>
      <c r="E2191" t="s">
        <v>11213</v>
      </c>
      <c r="F2191" t="s">
        <v>11214</v>
      </c>
      <c r="G2191" t="s">
        <v>11215</v>
      </c>
      <c r="H2191" t="s">
        <v>11216</v>
      </c>
      <c r="I2191" s="23">
        <v>17.714908000000001</v>
      </c>
      <c r="J2191" s="23">
        <v>-64.776133000000002</v>
      </c>
      <c r="K2191">
        <v>312140</v>
      </c>
      <c r="L2191" t="s">
        <v>28</v>
      </c>
      <c r="M2191" t="s">
        <v>315</v>
      </c>
      <c r="N2191" s="49">
        <v>27926.98</v>
      </c>
      <c r="O2191" s="49">
        <v>26510.1</v>
      </c>
      <c r="P2191" s="49">
        <v>33883.381999999998</v>
      </c>
      <c r="Q2191" s="49">
        <v>38375.154000000002</v>
      </c>
      <c r="R2191" s="49">
        <v>33241.447999999997</v>
      </c>
      <c r="S2191" s="49">
        <v>40608.324000000001</v>
      </c>
      <c r="T2191" s="49">
        <v>32671.486000000001</v>
      </c>
      <c r="U2191" s="49">
        <v>42119.652000000002</v>
      </c>
      <c r="V2191" s="49">
        <v>31881.038</v>
      </c>
    </row>
    <row r="2192" spans="1:22" x14ac:dyDescent="0.3">
      <c r="A2192">
        <v>1013544</v>
      </c>
      <c r="B2192"/>
      <c r="C2192" t="s">
        <v>11217</v>
      </c>
      <c r="D2192" t="s">
        <v>9141</v>
      </c>
      <c r="E2192" t="s">
        <v>303</v>
      </c>
      <c r="F2192" t="s">
        <v>9142</v>
      </c>
      <c r="G2192" t="s">
        <v>11218</v>
      </c>
      <c r="I2192" s="23"/>
      <c r="J2192" s="23"/>
      <c r="K2192">
        <v>211130</v>
      </c>
      <c r="L2192" t="s">
        <v>368</v>
      </c>
      <c r="M2192" t="s">
        <v>102</v>
      </c>
      <c r="N2192" s="49">
        <v>143393.04</v>
      </c>
    </row>
    <row r="2193" spans="1:22" x14ac:dyDescent="0.3">
      <c r="A2193">
        <v>1010607</v>
      </c>
      <c r="B2193" t="s">
        <v>11219</v>
      </c>
      <c r="C2193" t="s">
        <v>11220</v>
      </c>
      <c r="D2193" t="s">
        <v>11221</v>
      </c>
      <c r="E2193" t="s">
        <v>303</v>
      </c>
      <c r="F2193" t="s">
        <v>11222</v>
      </c>
      <c r="G2193" t="s">
        <v>11223</v>
      </c>
      <c r="H2193" t="s">
        <v>11224</v>
      </c>
      <c r="I2193" s="23">
        <v>33.588611</v>
      </c>
      <c r="J2193" s="23">
        <v>-102.262778</v>
      </c>
      <c r="K2193">
        <v>325193</v>
      </c>
      <c r="L2193" t="s">
        <v>28</v>
      </c>
      <c r="M2193" t="s">
        <v>315</v>
      </c>
      <c r="O2193" s="49">
        <v>40112.048000000003</v>
      </c>
      <c r="P2193" s="49">
        <v>51886.803999999996</v>
      </c>
      <c r="Q2193" s="49">
        <v>53063.6</v>
      </c>
      <c r="R2193" s="49">
        <v>57929.631999999998</v>
      </c>
      <c r="S2193" s="49">
        <v>59598.976000000002</v>
      </c>
      <c r="T2193" s="49">
        <v>57389.184000000001</v>
      </c>
    </row>
    <row r="2194" spans="1:22" x14ac:dyDescent="0.3">
      <c r="A2194">
        <v>1007936</v>
      </c>
      <c r="B2194" t="s">
        <v>11225</v>
      </c>
      <c r="C2194" t="s">
        <v>11226</v>
      </c>
      <c r="D2194" t="s">
        <v>7648</v>
      </c>
      <c r="E2194" t="s">
        <v>303</v>
      </c>
      <c r="F2194" t="s">
        <v>7649</v>
      </c>
      <c r="G2194" t="s">
        <v>11227</v>
      </c>
      <c r="H2194" t="s">
        <v>7651</v>
      </c>
      <c r="I2194" s="23">
        <v>35.951943999999997</v>
      </c>
      <c r="J2194" s="23">
        <v>-101.87388900000001</v>
      </c>
      <c r="K2194">
        <v>324110</v>
      </c>
      <c r="L2194" t="s">
        <v>6080</v>
      </c>
      <c r="M2194" t="s">
        <v>6081</v>
      </c>
      <c r="N2194" s="49">
        <v>1555517.3359999999</v>
      </c>
      <c r="O2194" s="49">
        <v>1806697.1880000001</v>
      </c>
      <c r="P2194" s="49">
        <v>1736420.71</v>
      </c>
      <c r="Q2194" s="49">
        <v>1919016.07</v>
      </c>
      <c r="R2194" s="49">
        <v>1892689.0379999999</v>
      </c>
      <c r="S2194" s="49">
        <v>1801764.7749999999</v>
      </c>
      <c r="T2194" s="49">
        <v>1983133.452</v>
      </c>
      <c r="U2194" s="49">
        <v>1867344.4950000001</v>
      </c>
      <c r="V2194" s="49">
        <v>1533255.118</v>
      </c>
    </row>
    <row r="2195" spans="1:22" x14ac:dyDescent="0.3">
      <c r="A2195">
        <v>1004338</v>
      </c>
      <c r="B2195" t="s">
        <v>11228</v>
      </c>
      <c r="C2195" t="s">
        <v>11229</v>
      </c>
      <c r="D2195" t="s">
        <v>11230</v>
      </c>
      <c r="E2195" t="s">
        <v>303</v>
      </c>
      <c r="F2195" t="s">
        <v>8867</v>
      </c>
      <c r="G2195" t="s">
        <v>11231</v>
      </c>
      <c r="H2195" t="s">
        <v>11232</v>
      </c>
      <c r="I2195" s="23">
        <v>30.856835</v>
      </c>
      <c r="J2195" s="23">
        <v>-102.759485</v>
      </c>
      <c r="K2195">
        <v>211111</v>
      </c>
      <c r="L2195" t="s">
        <v>28</v>
      </c>
      <c r="M2195" t="s">
        <v>102</v>
      </c>
      <c r="R2195" s="49">
        <v>21807.968000000001</v>
      </c>
      <c r="S2195" s="49">
        <v>24612.308000000001</v>
      </c>
      <c r="T2195" s="49">
        <v>28807.54</v>
      </c>
      <c r="U2195" s="49">
        <v>22563.164000000001</v>
      </c>
      <c r="V2195" s="49">
        <v>22769.464</v>
      </c>
    </row>
    <row r="2196" spans="1:22" x14ac:dyDescent="0.3">
      <c r="A2196">
        <v>1000650</v>
      </c>
      <c r="B2196" t="s">
        <v>11233</v>
      </c>
      <c r="C2196" t="s">
        <v>11234</v>
      </c>
      <c r="D2196" t="s">
        <v>11235</v>
      </c>
      <c r="E2196" t="s">
        <v>556</v>
      </c>
      <c r="F2196" t="s">
        <v>11236</v>
      </c>
      <c r="G2196" t="s">
        <v>11237</v>
      </c>
      <c r="H2196" t="s">
        <v>7957</v>
      </c>
      <c r="I2196" s="23">
        <v>39.208599999999997</v>
      </c>
      <c r="J2196" s="23">
        <v>-77.464399999999998</v>
      </c>
      <c r="K2196">
        <v>221112</v>
      </c>
      <c r="L2196" t="s">
        <v>335</v>
      </c>
      <c r="M2196" t="s">
        <v>336</v>
      </c>
      <c r="N2196" s="49">
        <v>202497.122</v>
      </c>
      <c r="O2196" s="49">
        <v>359724.24800000002</v>
      </c>
      <c r="P2196" s="49">
        <v>297677.48800000001</v>
      </c>
      <c r="Q2196" s="49">
        <v>827277.99199999997</v>
      </c>
      <c r="R2196" s="49">
        <v>796202.45400000003</v>
      </c>
      <c r="S2196" s="49">
        <v>1242019.6059999999</v>
      </c>
      <c r="T2196" s="49">
        <v>1064808.0859999999</v>
      </c>
      <c r="U2196" s="49">
        <v>1102253.5079999999</v>
      </c>
      <c r="V2196" s="49">
        <v>1344372.8540000001</v>
      </c>
    </row>
    <row r="2197" spans="1:22" x14ac:dyDescent="0.3">
      <c r="A2197">
        <v>1001294</v>
      </c>
      <c r="B2197" t="s">
        <v>11238</v>
      </c>
      <c r="C2197" t="s">
        <v>11239</v>
      </c>
      <c r="D2197" t="s">
        <v>11240</v>
      </c>
      <c r="E2197" t="s">
        <v>1682</v>
      </c>
      <c r="F2197" t="s">
        <v>11241</v>
      </c>
      <c r="G2197" t="s">
        <v>11242</v>
      </c>
      <c r="H2197" t="s">
        <v>5629</v>
      </c>
      <c r="I2197" s="23">
        <v>41.831200000000003</v>
      </c>
      <c r="J2197" s="23">
        <v>-71.123900000000006</v>
      </c>
      <c r="K2197">
        <v>221112</v>
      </c>
      <c r="L2197" t="s">
        <v>30</v>
      </c>
      <c r="M2197" t="s">
        <v>336</v>
      </c>
      <c r="N2197" s="49">
        <v>116497.768</v>
      </c>
      <c r="O2197" s="49">
        <v>158300.764</v>
      </c>
      <c r="P2197" s="49">
        <v>281829.55599999998</v>
      </c>
      <c r="Q2197" s="49">
        <v>255209.90400000001</v>
      </c>
      <c r="R2197" s="49">
        <v>365204.49599999998</v>
      </c>
      <c r="S2197" s="49">
        <v>379554.54399999999</v>
      </c>
      <c r="T2197" s="49">
        <v>339913.04</v>
      </c>
      <c r="U2197" s="49">
        <v>276361.97600000002</v>
      </c>
      <c r="V2197" s="49">
        <v>421754.788</v>
      </c>
    </row>
    <row r="2198" spans="1:22" x14ac:dyDescent="0.3">
      <c r="A2198">
        <v>1008412</v>
      </c>
      <c r="B2198" t="s">
        <v>11243</v>
      </c>
      <c r="C2198" t="s">
        <v>11244</v>
      </c>
      <c r="D2198" t="s">
        <v>5620</v>
      </c>
      <c r="E2198" t="s">
        <v>303</v>
      </c>
      <c r="F2198" t="s">
        <v>5621</v>
      </c>
      <c r="G2198" t="s">
        <v>11245</v>
      </c>
      <c r="H2198" t="s">
        <v>5623</v>
      </c>
      <c r="I2198" s="23">
        <v>28.461252999999999</v>
      </c>
      <c r="J2198" s="23">
        <v>-99.101349999999996</v>
      </c>
      <c r="K2198">
        <v>211120</v>
      </c>
      <c r="L2198" t="s">
        <v>2172</v>
      </c>
      <c r="M2198" t="s">
        <v>2173</v>
      </c>
      <c r="N2198" s="49">
        <v>35668.667999999998</v>
      </c>
      <c r="O2198" s="49">
        <v>37430.474000000002</v>
      </c>
      <c r="P2198" s="49">
        <v>42570.478000000003</v>
      </c>
      <c r="Q2198" s="49">
        <v>58573.73</v>
      </c>
      <c r="R2198" s="49">
        <v>66841.2</v>
      </c>
      <c r="S2198" s="49">
        <v>75651.804000000004</v>
      </c>
    </row>
    <row r="2199" spans="1:22" x14ac:dyDescent="0.3">
      <c r="A2199">
        <v>1001691</v>
      </c>
      <c r="B2199" t="s">
        <v>11246</v>
      </c>
      <c r="C2199" t="s">
        <v>11247</v>
      </c>
      <c r="D2199" t="s">
        <v>11248</v>
      </c>
      <c r="E2199" t="s">
        <v>323</v>
      </c>
      <c r="F2199" t="s">
        <v>11249</v>
      </c>
      <c r="G2199" t="s">
        <v>11250</v>
      </c>
      <c r="H2199" t="s">
        <v>6044</v>
      </c>
      <c r="I2199" s="23">
        <v>36.569670000000002</v>
      </c>
      <c r="J2199" s="23">
        <v>-119.41843</v>
      </c>
      <c r="K2199">
        <v>221119</v>
      </c>
      <c r="L2199" t="s">
        <v>28</v>
      </c>
      <c r="M2199" t="s">
        <v>336</v>
      </c>
      <c r="S2199" s="49">
        <v>1594.3040000000001</v>
      </c>
      <c r="T2199" s="49">
        <v>3148.596</v>
      </c>
      <c r="U2199" s="49">
        <v>3571.33</v>
      </c>
      <c r="V2199" s="49">
        <v>3184.058</v>
      </c>
    </row>
    <row r="2200" spans="1:22" x14ac:dyDescent="0.3">
      <c r="A2200">
        <v>1011826</v>
      </c>
      <c r="B2200" t="s">
        <v>11251</v>
      </c>
      <c r="C2200" t="s">
        <v>11252</v>
      </c>
      <c r="D2200" t="s">
        <v>11253</v>
      </c>
      <c r="E2200" t="s">
        <v>435</v>
      </c>
      <c r="F2200" t="s">
        <v>11254</v>
      </c>
      <c r="G2200" t="s">
        <v>11255</v>
      </c>
      <c r="H2200" t="s">
        <v>1310</v>
      </c>
      <c r="I2200" s="23">
        <v>38.928489999999996</v>
      </c>
      <c r="J2200" s="23">
        <v>-94.400810000000007</v>
      </c>
      <c r="K2200">
        <v>334413</v>
      </c>
      <c r="L2200" t="s">
        <v>1560</v>
      </c>
      <c r="M2200" t="s">
        <v>315</v>
      </c>
      <c r="P2200" s="49">
        <v>5814.9439830000001</v>
      </c>
      <c r="Q2200" s="49">
        <v>9162.7031970000007</v>
      </c>
      <c r="R2200" s="49">
        <v>11075.52</v>
      </c>
      <c r="S2200" s="49">
        <v>11103.528</v>
      </c>
    </row>
    <row r="2201" spans="1:22" x14ac:dyDescent="0.3">
      <c r="A2201">
        <v>1013659</v>
      </c>
      <c r="B2201" t="s">
        <v>11256</v>
      </c>
      <c r="C2201" t="s">
        <v>11257</v>
      </c>
      <c r="D2201" t="s">
        <v>11258</v>
      </c>
      <c r="E2201" t="s">
        <v>793</v>
      </c>
      <c r="F2201" t="s">
        <v>11259</v>
      </c>
      <c r="G2201" t="s">
        <v>11260</v>
      </c>
      <c r="H2201" t="s">
        <v>11261</v>
      </c>
      <c r="I2201" s="23">
        <v>36.924503999999999</v>
      </c>
      <c r="J2201" s="23">
        <v>-78.245279999999994</v>
      </c>
      <c r="K2201">
        <v>562212</v>
      </c>
      <c r="L2201" t="s">
        <v>51</v>
      </c>
      <c r="M2201" t="s">
        <v>307</v>
      </c>
      <c r="N2201" s="49">
        <v>44906.25</v>
      </c>
      <c r="O2201" s="49">
        <v>40160.25</v>
      </c>
      <c r="P2201" s="49">
        <v>34788.25</v>
      </c>
      <c r="Q2201" s="49">
        <v>28155.25</v>
      </c>
      <c r="R2201" s="49">
        <v>26406</v>
      </c>
    </row>
    <row r="2202" spans="1:22" x14ac:dyDescent="0.3">
      <c r="A2202">
        <v>1005947</v>
      </c>
      <c r="B2202" t="s">
        <v>11262</v>
      </c>
      <c r="C2202" t="s">
        <v>11263</v>
      </c>
      <c r="D2202" t="s">
        <v>2605</v>
      </c>
      <c r="E2202" t="s">
        <v>303</v>
      </c>
      <c r="F2202" t="s">
        <v>1413</v>
      </c>
      <c r="G2202" t="s">
        <v>11264</v>
      </c>
      <c r="H2202" t="s">
        <v>483</v>
      </c>
      <c r="I2202" s="23">
        <v>29.612017000000002</v>
      </c>
      <c r="J2202" s="23">
        <v>-95.050481000000005</v>
      </c>
      <c r="K2202">
        <v>325199</v>
      </c>
      <c r="L2202" t="s">
        <v>28</v>
      </c>
      <c r="M2202" t="s">
        <v>530</v>
      </c>
      <c r="N2202" s="49">
        <v>46202.076000000001</v>
      </c>
      <c r="O2202" s="49">
        <v>47406.171999999999</v>
      </c>
      <c r="P2202" s="49">
        <v>45610.527999999998</v>
      </c>
      <c r="Q2202" s="49">
        <v>44847.932000000001</v>
      </c>
      <c r="R2202" s="49">
        <v>47126.872000000003</v>
      </c>
      <c r="S2202" s="49">
        <v>51192.108</v>
      </c>
      <c r="T2202" s="49">
        <v>46975.972000000002</v>
      </c>
      <c r="U2202" s="49">
        <v>46416.775999999998</v>
      </c>
      <c r="V2202" s="49">
        <v>42523.44</v>
      </c>
    </row>
    <row r="2203" spans="1:22" x14ac:dyDescent="0.3">
      <c r="A2203">
        <v>1010664</v>
      </c>
      <c r="B2203" t="s">
        <v>11265</v>
      </c>
      <c r="C2203" t="s">
        <v>11266</v>
      </c>
      <c r="D2203" t="s">
        <v>11267</v>
      </c>
      <c r="E2203" t="s">
        <v>676</v>
      </c>
      <c r="F2203" t="s">
        <v>7509</v>
      </c>
      <c r="G2203" t="s">
        <v>11268</v>
      </c>
      <c r="H2203" t="s">
        <v>11269</v>
      </c>
      <c r="I2203" s="23">
        <v>36.363596000000001</v>
      </c>
      <c r="J2203" s="23">
        <v>-86.073482999999996</v>
      </c>
      <c r="K2203">
        <v>486210</v>
      </c>
      <c r="L2203" t="s">
        <v>1275</v>
      </c>
      <c r="M2203" t="s">
        <v>102</v>
      </c>
      <c r="N2203" s="49">
        <v>5962.7839999999997</v>
      </c>
      <c r="O2203" s="49">
        <v>27416.977999999999</v>
      </c>
    </row>
    <row r="2204" spans="1:22" x14ac:dyDescent="0.3">
      <c r="A2204">
        <v>1006298</v>
      </c>
      <c r="B2204" t="s">
        <v>11270</v>
      </c>
      <c r="C2204" t="s">
        <v>11271</v>
      </c>
      <c r="D2204" t="s">
        <v>2076</v>
      </c>
      <c r="E2204" t="s">
        <v>583</v>
      </c>
      <c r="F2204" t="s">
        <v>11272</v>
      </c>
      <c r="G2204" t="s">
        <v>11273</v>
      </c>
      <c r="H2204" t="s">
        <v>8491</v>
      </c>
      <c r="I2204" s="23">
        <v>30.236799999999999</v>
      </c>
      <c r="J2204" s="23">
        <v>-92.047600000000003</v>
      </c>
      <c r="K2204">
        <v>221112</v>
      </c>
      <c r="L2204" t="s">
        <v>30</v>
      </c>
      <c r="M2204" t="s">
        <v>336</v>
      </c>
      <c r="S2204" s="49">
        <v>0</v>
      </c>
      <c r="T2204" s="49">
        <v>86949.627999999997</v>
      </c>
      <c r="U2204" s="49">
        <v>209715.22399999999</v>
      </c>
      <c r="V2204" s="49">
        <v>384610.62400000001</v>
      </c>
    </row>
    <row r="2205" spans="1:22" x14ac:dyDescent="0.3">
      <c r="A2205">
        <v>1010214</v>
      </c>
      <c r="B2205" t="s">
        <v>11274</v>
      </c>
      <c r="C2205" t="s">
        <v>11275</v>
      </c>
      <c r="D2205" t="s">
        <v>11276</v>
      </c>
      <c r="E2205" t="s">
        <v>311</v>
      </c>
      <c r="F2205" t="s">
        <v>11277</v>
      </c>
      <c r="G2205" t="s">
        <v>11278</v>
      </c>
      <c r="H2205" t="s">
        <v>11279</v>
      </c>
      <c r="I2205" s="23">
        <v>37.557540000000003</v>
      </c>
      <c r="J2205" s="23">
        <v>-88.047669999999997</v>
      </c>
      <c r="K2205">
        <v>212112</v>
      </c>
      <c r="L2205" t="s">
        <v>90</v>
      </c>
      <c r="M2205" t="s">
        <v>315</v>
      </c>
      <c r="S2205" s="49">
        <v>84492.5</v>
      </c>
      <c r="T2205" s="49">
        <v>52975</v>
      </c>
      <c r="U2205" s="49">
        <v>60573.25</v>
      </c>
      <c r="V2205" s="49">
        <v>45203</v>
      </c>
    </row>
    <row r="2206" spans="1:22" x14ac:dyDescent="0.3">
      <c r="A2206">
        <v>1001351</v>
      </c>
      <c r="B2206" t="s">
        <v>11280</v>
      </c>
      <c r="C2206" t="s">
        <v>11281</v>
      </c>
      <c r="D2206" t="s">
        <v>11282</v>
      </c>
      <c r="E2206" t="s">
        <v>435</v>
      </c>
      <c r="F2206" t="s">
        <v>11283</v>
      </c>
      <c r="G2206" t="s">
        <v>11284</v>
      </c>
      <c r="H2206" t="s">
        <v>8672</v>
      </c>
      <c r="I2206" s="23">
        <v>38.793100000000003</v>
      </c>
      <c r="J2206" s="23">
        <v>-94.300600000000003</v>
      </c>
      <c r="K2206">
        <v>221112</v>
      </c>
      <c r="L2206" t="s">
        <v>30</v>
      </c>
      <c r="M2206" t="s">
        <v>336</v>
      </c>
      <c r="N2206" s="49">
        <v>956373.55599999998</v>
      </c>
      <c r="O2206" s="49">
        <v>813621.63600000006</v>
      </c>
      <c r="P2206" s="49">
        <v>465777.22399999999</v>
      </c>
      <c r="Q2206" s="49">
        <v>672086.78799999994</v>
      </c>
      <c r="R2206" s="49">
        <v>565874.652</v>
      </c>
      <c r="S2206" s="49">
        <v>465732.82400000002</v>
      </c>
      <c r="T2206" s="49">
        <v>387287.46399999998</v>
      </c>
      <c r="U2206" s="49">
        <v>609032.66899999999</v>
      </c>
      <c r="V2206" s="49">
        <v>322509.10399999999</v>
      </c>
    </row>
    <row r="2207" spans="1:22" x14ac:dyDescent="0.3">
      <c r="A2207">
        <v>1001416</v>
      </c>
      <c r="B2207" t="s">
        <v>11285</v>
      </c>
      <c r="C2207" t="s">
        <v>11286</v>
      </c>
      <c r="D2207" t="s">
        <v>1095</v>
      </c>
      <c r="E2207" t="s">
        <v>583</v>
      </c>
      <c r="F2207" t="s">
        <v>4883</v>
      </c>
      <c r="G2207" t="s">
        <v>11287</v>
      </c>
      <c r="H2207" t="s">
        <v>7968</v>
      </c>
      <c r="I2207" s="23">
        <v>32.0306</v>
      </c>
      <c r="J2207" s="23">
        <v>-93.569199999999995</v>
      </c>
      <c r="K2207">
        <v>221112</v>
      </c>
      <c r="L2207" t="s">
        <v>30</v>
      </c>
      <c r="M2207" t="s">
        <v>336</v>
      </c>
      <c r="N2207" s="49">
        <v>1154530.1340000001</v>
      </c>
      <c r="O2207" s="49">
        <v>1526999.0759999999</v>
      </c>
      <c r="P2207" s="49">
        <v>2022681.352</v>
      </c>
      <c r="Q2207" s="49">
        <v>3420111</v>
      </c>
      <c r="R2207" s="49">
        <v>4346508.49</v>
      </c>
      <c r="S2207" s="49">
        <v>2958789.7719999999</v>
      </c>
      <c r="T2207" s="49">
        <v>3367500.2459999998</v>
      </c>
      <c r="U2207" s="49">
        <v>5177617.7960000001</v>
      </c>
      <c r="V2207" s="49">
        <v>5047409.5920000002</v>
      </c>
    </row>
    <row r="2208" spans="1:22" x14ac:dyDescent="0.3">
      <c r="A2208">
        <v>1009054</v>
      </c>
      <c r="B2208" t="s">
        <v>11288</v>
      </c>
      <c r="C2208" t="s">
        <v>11289</v>
      </c>
      <c r="D2208" t="s">
        <v>11290</v>
      </c>
      <c r="E2208" t="s">
        <v>303</v>
      </c>
      <c r="F2208" t="s">
        <v>11291</v>
      </c>
      <c r="H2208" t="s">
        <v>11292</v>
      </c>
      <c r="I2208" s="23">
        <v>32.144440000000003</v>
      </c>
      <c r="J2208" s="23">
        <v>-103.054</v>
      </c>
      <c r="K2208">
        <v>211130</v>
      </c>
      <c r="L2208" t="s">
        <v>368</v>
      </c>
      <c r="M2208" t="s">
        <v>102</v>
      </c>
      <c r="N2208" s="49">
        <v>54933.506000000001</v>
      </c>
      <c r="O2208" s="49">
        <v>82151.394</v>
      </c>
      <c r="P2208" s="49">
        <v>74564.676000000007</v>
      </c>
      <c r="Q2208" s="49">
        <v>71765.695999999996</v>
      </c>
      <c r="R2208" s="49">
        <v>60096.116000000002</v>
      </c>
      <c r="S2208" s="49">
        <v>52882.84</v>
      </c>
      <c r="T2208" s="49">
        <v>51949.548000000003</v>
      </c>
      <c r="U2208" s="49">
        <v>50035.468000000001</v>
      </c>
      <c r="V2208" s="49">
        <v>45855.73</v>
      </c>
    </row>
    <row r="2209" spans="1:22" x14ac:dyDescent="0.3">
      <c r="A2209">
        <v>1001940</v>
      </c>
      <c r="B2209" t="s">
        <v>11293</v>
      </c>
      <c r="C2209" t="s">
        <v>11294</v>
      </c>
      <c r="D2209" t="s">
        <v>2722</v>
      </c>
      <c r="E2209" t="s">
        <v>1370</v>
      </c>
      <c r="F2209" t="s">
        <v>2723</v>
      </c>
      <c r="H2209" t="s">
        <v>3109</v>
      </c>
      <c r="I2209" s="23">
        <v>60.807182650000001</v>
      </c>
      <c r="J2209" s="23">
        <v>-151.63511539999999</v>
      </c>
      <c r="K2209">
        <v>211120</v>
      </c>
      <c r="L2209" t="s">
        <v>579</v>
      </c>
      <c r="M2209" t="s">
        <v>102</v>
      </c>
      <c r="N2209" s="49">
        <v>50205.216</v>
      </c>
      <c r="O2209" s="49">
        <v>52071.377999999997</v>
      </c>
      <c r="P2209" s="49">
        <v>85813.464000000007</v>
      </c>
      <c r="Q2209" s="49">
        <v>94502.974000000002</v>
      </c>
      <c r="R2209" s="49">
        <v>112495.482</v>
      </c>
      <c r="S2209" s="49">
        <v>126825.962</v>
      </c>
      <c r="T2209" s="49">
        <v>121907.592</v>
      </c>
      <c r="U2209" s="49">
        <v>127840.618</v>
      </c>
      <c r="V2209" s="49">
        <v>56320.665999999997</v>
      </c>
    </row>
    <row r="2210" spans="1:22" x14ac:dyDescent="0.3">
      <c r="A2210">
        <v>1000913</v>
      </c>
      <c r="B2210" t="s">
        <v>11295</v>
      </c>
      <c r="C2210" t="s">
        <v>11296</v>
      </c>
      <c r="D2210" t="s">
        <v>7102</v>
      </c>
      <c r="E2210" t="s">
        <v>954</v>
      </c>
      <c r="F2210" t="s">
        <v>11297</v>
      </c>
      <c r="G2210" t="s">
        <v>11298</v>
      </c>
      <c r="H2210" t="s">
        <v>11299</v>
      </c>
      <c r="I2210" s="23">
        <v>33.825299999999999</v>
      </c>
      <c r="J2210" s="23">
        <v>-79.052800000000005</v>
      </c>
      <c r="K2210">
        <v>221112</v>
      </c>
      <c r="L2210" t="s">
        <v>30</v>
      </c>
      <c r="M2210" t="s">
        <v>336</v>
      </c>
      <c r="T2210" s="49">
        <v>0</v>
      </c>
      <c r="U2210" s="49">
        <v>0</v>
      </c>
      <c r="V2210" s="49">
        <v>221097.26</v>
      </c>
    </row>
    <row r="2211" spans="1:22" x14ac:dyDescent="0.3">
      <c r="A2211">
        <v>1011373</v>
      </c>
      <c r="B2211" t="s">
        <v>11300</v>
      </c>
      <c r="C2211" t="s">
        <v>11301</v>
      </c>
      <c r="D2211" t="s">
        <v>11302</v>
      </c>
      <c r="E2211" t="s">
        <v>954</v>
      </c>
      <c r="F2211" t="s">
        <v>11303</v>
      </c>
      <c r="G2211" t="s">
        <v>11304</v>
      </c>
      <c r="H2211" t="s">
        <v>2976</v>
      </c>
      <c r="I2211" s="23">
        <v>35.141499000000003</v>
      </c>
      <c r="J2211" s="23">
        <v>-81.435017999999999</v>
      </c>
      <c r="K2211">
        <v>486210</v>
      </c>
      <c r="L2211" t="s">
        <v>1275</v>
      </c>
      <c r="M2211" t="s">
        <v>102</v>
      </c>
      <c r="N2211" s="49">
        <v>28763.745999999999</v>
      </c>
      <c r="O2211" s="49">
        <v>24911.462</v>
      </c>
      <c r="P2211" s="49">
        <v>30690.04</v>
      </c>
      <c r="Q2211" s="49">
        <v>35381.919999999998</v>
      </c>
      <c r="R2211" s="49">
        <v>30379.842000000001</v>
      </c>
      <c r="S2211" s="49">
        <v>29543.596000000001</v>
      </c>
      <c r="T2211" s="49">
        <v>30651.392</v>
      </c>
    </row>
    <row r="2212" spans="1:22" x14ac:dyDescent="0.3">
      <c r="A2212">
        <v>1001407</v>
      </c>
      <c r="B2212" t="s">
        <v>11305</v>
      </c>
      <c r="C2212" t="s">
        <v>11306</v>
      </c>
      <c r="D2212" t="s">
        <v>11307</v>
      </c>
      <c r="E2212" t="s">
        <v>447</v>
      </c>
      <c r="F2212" t="s">
        <v>11308</v>
      </c>
      <c r="G2212" t="s">
        <v>11309</v>
      </c>
      <c r="H2212" t="s">
        <v>11310</v>
      </c>
      <c r="I2212" s="23">
        <v>40.1464</v>
      </c>
      <c r="J2212" s="23">
        <v>-74.740600000000001</v>
      </c>
      <c r="K2212">
        <v>221112</v>
      </c>
      <c r="L2212" t="s">
        <v>335</v>
      </c>
      <c r="M2212" t="s">
        <v>336</v>
      </c>
      <c r="N2212" s="49">
        <v>2618360.2480000001</v>
      </c>
      <c r="O2212" s="49">
        <v>2590882.7999999998</v>
      </c>
      <c r="P2212" s="49">
        <v>2848632.344</v>
      </c>
      <c r="Q2212" s="49">
        <v>3252415.648</v>
      </c>
      <c r="R2212" s="49">
        <v>2452328.0079999999</v>
      </c>
      <c r="S2212" s="49">
        <v>2730615.128</v>
      </c>
      <c r="T2212" s="49">
        <v>2955963.3960000002</v>
      </c>
      <c r="U2212" s="49">
        <v>3189408.128</v>
      </c>
      <c r="V2212" s="49">
        <v>2780100.196</v>
      </c>
    </row>
    <row r="2213" spans="1:22" x14ac:dyDescent="0.3">
      <c r="A2213">
        <v>1010623</v>
      </c>
      <c r="B2213" t="s">
        <v>11311</v>
      </c>
      <c r="C2213" t="s">
        <v>11312</v>
      </c>
      <c r="D2213" t="s">
        <v>11313</v>
      </c>
      <c r="E2213" t="s">
        <v>663</v>
      </c>
      <c r="F2213" t="s">
        <v>11314</v>
      </c>
      <c r="G2213" t="s">
        <v>11315</v>
      </c>
      <c r="H2213" t="s">
        <v>1118</v>
      </c>
      <c r="I2213" s="23">
        <v>40.94229</v>
      </c>
      <c r="J2213" s="23">
        <v>-81.681920000000005</v>
      </c>
      <c r="K2213">
        <v>221210</v>
      </c>
      <c r="L2213" t="s">
        <v>1714</v>
      </c>
      <c r="M2213" t="s">
        <v>102</v>
      </c>
      <c r="N2213" s="49">
        <v>21464.234</v>
      </c>
      <c r="O2213" s="49">
        <v>20011.986000000001</v>
      </c>
      <c r="P2213" s="49">
        <v>16696.302</v>
      </c>
      <c r="Q2213" s="49">
        <v>13814.06</v>
      </c>
      <c r="R2213" s="49">
        <v>16080.2</v>
      </c>
      <c r="S2213" s="49">
        <v>21123.038</v>
      </c>
      <c r="T2213" s="49">
        <v>26806.382000000001</v>
      </c>
      <c r="U2213" s="49">
        <v>33436.737999999998</v>
      </c>
    </row>
    <row r="2214" spans="1:22" x14ac:dyDescent="0.3">
      <c r="A2214">
        <v>1003458</v>
      </c>
      <c r="B2214" t="s">
        <v>11316</v>
      </c>
      <c r="C2214" t="s">
        <v>11317</v>
      </c>
      <c r="D2214" t="s">
        <v>5400</v>
      </c>
      <c r="E2214" t="s">
        <v>663</v>
      </c>
      <c r="F2214" t="s">
        <v>11318</v>
      </c>
      <c r="G2214" t="s">
        <v>11319</v>
      </c>
      <c r="H2214" t="s">
        <v>5051</v>
      </c>
      <c r="I2214" s="23">
        <v>40.864170000000001</v>
      </c>
      <c r="J2214" s="23">
        <v>-81.465000000000003</v>
      </c>
      <c r="K2214">
        <v>221210</v>
      </c>
      <c r="L2214" t="s">
        <v>1714</v>
      </c>
      <c r="M2214" t="s">
        <v>102</v>
      </c>
      <c r="N2214" s="49">
        <v>27129.516</v>
      </c>
      <c r="O2214" s="49">
        <v>25594.97</v>
      </c>
      <c r="P2214" s="49">
        <v>27276.964</v>
      </c>
      <c r="Q2214" s="49">
        <v>26234.662</v>
      </c>
      <c r="R2214" s="49">
        <v>25002.916000000001</v>
      </c>
      <c r="S2214" s="49">
        <v>15560.91</v>
      </c>
      <c r="T2214" s="49">
        <v>17982.55</v>
      </c>
      <c r="U2214" s="49">
        <v>27742.54</v>
      </c>
      <c r="V2214" s="49">
        <v>34861.788</v>
      </c>
    </row>
    <row r="2215" spans="1:22" x14ac:dyDescent="0.3">
      <c r="A2215">
        <v>1012141</v>
      </c>
      <c r="B2215" t="s">
        <v>11320</v>
      </c>
      <c r="C2215" t="s">
        <v>11321</v>
      </c>
      <c r="D2215" t="s">
        <v>11322</v>
      </c>
      <c r="E2215" t="s">
        <v>663</v>
      </c>
      <c r="F2215" t="s">
        <v>11323</v>
      </c>
      <c r="G2215" t="s">
        <v>11324</v>
      </c>
      <c r="H2215" t="s">
        <v>1171</v>
      </c>
      <c r="I2215" s="23">
        <v>39.834000000000003</v>
      </c>
      <c r="J2215" s="23">
        <v>-80.87397</v>
      </c>
      <c r="K2215">
        <v>221210</v>
      </c>
      <c r="L2215" t="s">
        <v>1275</v>
      </c>
      <c r="M2215" t="s">
        <v>102</v>
      </c>
      <c r="N2215" s="49">
        <v>25744.655999999999</v>
      </c>
      <c r="O2215" s="49">
        <v>26677.31</v>
      </c>
    </row>
    <row r="2216" spans="1:22" x14ac:dyDescent="0.3">
      <c r="A2216">
        <v>1013361</v>
      </c>
      <c r="B2216" t="s">
        <v>11325</v>
      </c>
      <c r="C2216" t="s">
        <v>11326</v>
      </c>
      <c r="D2216" t="s">
        <v>3129</v>
      </c>
      <c r="E2216" t="s">
        <v>2294</v>
      </c>
      <c r="F2216" t="s">
        <v>3130</v>
      </c>
      <c r="H2216" t="s">
        <v>9164</v>
      </c>
      <c r="I2216" s="23">
        <v>40.568199999999997</v>
      </c>
      <c r="J2216" s="23">
        <v>-109.3322</v>
      </c>
      <c r="K2216">
        <v>486210</v>
      </c>
      <c r="L2216" t="s">
        <v>1275</v>
      </c>
      <c r="M2216" t="s">
        <v>102</v>
      </c>
      <c r="N2216" s="49">
        <v>3702.14</v>
      </c>
      <c r="O2216" s="49">
        <v>26311.66</v>
      </c>
    </row>
    <row r="2217" spans="1:22" x14ac:dyDescent="0.3">
      <c r="A2217">
        <v>1004192</v>
      </c>
      <c r="B2217" t="s">
        <v>11327</v>
      </c>
      <c r="C2217" t="s">
        <v>11328</v>
      </c>
      <c r="D2217" t="s">
        <v>11329</v>
      </c>
      <c r="E2217" t="s">
        <v>2294</v>
      </c>
      <c r="F2217" t="s">
        <v>11330</v>
      </c>
      <c r="H2217" t="s">
        <v>11331</v>
      </c>
      <c r="I2217" s="23">
        <v>40.991700000000002</v>
      </c>
      <c r="J2217" s="23">
        <v>-109.2136</v>
      </c>
      <c r="K2217">
        <v>486210</v>
      </c>
      <c r="L2217" t="s">
        <v>11332</v>
      </c>
      <c r="M2217" t="s">
        <v>102</v>
      </c>
      <c r="N2217" s="49">
        <v>49310.925999999999</v>
      </c>
      <c r="O2217" s="49">
        <v>47350.495999999999</v>
      </c>
      <c r="P2217" s="49">
        <v>47803.351999999999</v>
      </c>
      <c r="Q2217" s="49">
        <v>55896.18</v>
      </c>
      <c r="R2217" s="49">
        <v>71295.657999999996</v>
      </c>
      <c r="S2217" s="49">
        <v>79977.694000000003</v>
      </c>
      <c r="T2217" s="49">
        <v>51303.286</v>
      </c>
      <c r="U2217" s="49">
        <v>54746.34</v>
      </c>
      <c r="V2217" s="49">
        <v>68756.289999999994</v>
      </c>
    </row>
    <row r="2218" spans="1:22" x14ac:dyDescent="0.3">
      <c r="A2218">
        <v>1010311</v>
      </c>
      <c r="B2218" t="s">
        <v>11333</v>
      </c>
      <c r="C2218" t="s">
        <v>11334</v>
      </c>
      <c r="D2218" t="s">
        <v>11335</v>
      </c>
      <c r="E2218" t="s">
        <v>461</v>
      </c>
      <c r="F2218" t="s">
        <v>11336</v>
      </c>
      <c r="H2218" t="s">
        <v>1888</v>
      </c>
      <c r="I2218" s="23">
        <v>41.442300000000003</v>
      </c>
      <c r="J2218" s="23">
        <v>-110.2431</v>
      </c>
      <c r="K2218">
        <v>486210</v>
      </c>
      <c r="L2218" t="s">
        <v>1275</v>
      </c>
      <c r="M2218" t="s">
        <v>102</v>
      </c>
      <c r="Q2218" s="49">
        <v>17142.362000000001</v>
      </c>
      <c r="R2218" s="49">
        <v>13944.567999999999</v>
      </c>
      <c r="S2218" s="49">
        <v>16734.864000000001</v>
      </c>
      <c r="T2218" s="49">
        <v>19390.405999999999</v>
      </c>
      <c r="U2218" s="49">
        <v>20208.092000000001</v>
      </c>
      <c r="V2218" s="49">
        <v>30407.416000000001</v>
      </c>
    </row>
    <row r="2219" spans="1:22" x14ac:dyDescent="0.3">
      <c r="A2219">
        <v>1004089</v>
      </c>
      <c r="B2219" t="s">
        <v>11337</v>
      </c>
      <c r="C2219" t="s">
        <v>11338</v>
      </c>
      <c r="D2219" t="s">
        <v>11339</v>
      </c>
      <c r="E2219" t="s">
        <v>2294</v>
      </c>
      <c r="F2219" t="s">
        <v>8407</v>
      </c>
      <c r="H2219" t="s">
        <v>3006</v>
      </c>
      <c r="I2219" s="23">
        <v>39.653300000000002</v>
      </c>
      <c r="J2219" s="23">
        <v>-110.9802</v>
      </c>
      <c r="K2219">
        <v>486210</v>
      </c>
      <c r="L2219" t="s">
        <v>1275</v>
      </c>
      <c r="M2219" t="s">
        <v>102</v>
      </c>
      <c r="N2219" s="49">
        <v>62423.468000000001</v>
      </c>
      <c r="O2219" s="49">
        <v>61128.423999999999</v>
      </c>
      <c r="P2219" s="49">
        <v>59298.082000000002</v>
      </c>
      <c r="Q2219" s="49">
        <v>66871.707999999999</v>
      </c>
      <c r="R2219" s="49">
        <v>68009.2</v>
      </c>
      <c r="S2219" s="49">
        <v>68603.998000000007</v>
      </c>
      <c r="T2219" s="49">
        <v>66778.356</v>
      </c>
      <c r="U2219" s="49">
        <v>67581.554000000004</v>
      </c>
      <c r="V2219" s="49">
        <v>67761.406000000003</v>
      </c>
    </row>
    <row r="2220" spans="1:22" x14ac:dyDescent="0.3">
      <c r="A2220">
        <v>1005989</v>
      </c>
      <c r="B2220" t="s">
        <v>11340</v>
      </c>
      <c r="C2220" t="s">
        <v>11341</v>
      </c>
      <c r="D2220" t="s">
        <v>11342</v>
      </c>
      <c r="E2220" t="s">
        <v>461</v>
      </c>
      <c r="F2220" t="s">
        <v>11343</v>
      </c>
      <c r="H2220" t="s">
        <v>5338</v>
      </c>
      <c r="I2220" s="23">
        <v>41.522199999999998</v>
      </c>
      <c r="J2220" s="23">
        <v>-109.3128</v>
      </c>
      <c r="K2220">
        <v>486210</v>
      </c>
      <c r="L2220" t="s">
        <v>1275</v>
      </c>
      <c r="M2220" t="s">
        <v>102</v>
      </c>
      <c r="N2220" s="49">
        <v>79408.346000000005</v>
      </c>
      <c r="O2220" s="49">
        <v>86546.183999999994</v>
      </c>
      <c r="P2220" s="49">
        <v>80665.861999999994</v>
      </c>
      <c r="Q2220" s="49">
        <v>81653.096000000005</v>
      </c>
      <c r="R2220" s="49">
        <v>74827.384000000005</v>
      </c>
      <c r="S2220" s="49">
        <v>100799.348</v>
      </c>
      <c r="T2220" s="49">
        <v>98173</v>
      </c>
      <c r="U2220" s="49">
        <v>100079.356</v>
      </c>
      <c r="V2220" s="49">
        <v>94011.43</v>
      </c>
    </row>
    <row r="2221" spans="1:22" x14ac:dyDescent="0.3">
      <c r="A2221">
        <v>1013575</v>
      </c>
      <c r="B2221" t="s">
        <v>11344</v>
      </c>
      <c r="C2221" t="s">
        <v>11345</v>
      </c>
      <c r="D2221" t="s">
        <v>11346</v>
      </c>
      <c r="E2221" t="s">
        <v>2294</v>
      </c>
      <c r="F2221" t="s">
        <v>11347</v>
      </c>
      <c r="H2221" t="s">
        <v>3966</v>
      </c>
      <c r="I2221" s="23">
        <v>39.819270000000003</v>
      </c>
      <c r="J2221" s="23">
        <v>-111.46564499999999</v>
      </c>
      <c r="K2221">
        <v>486210</v>
      </c>
      <c r="L2221" t="s">
        <v>1275</v>
      </c>
      <c r="M2221" t="s">
        <v>102</v>
      </c>
      <c r="N2221" s="49">
        <v>26358.856</v>
      </c>
    </row>
    <row r="2222" spans="1:22" x14ac:dyDescent="0.3">
      <c r="A2222">
        <v>1013403</v>
      </c>
      <c r="B2222" t="s">
        <v>11348</v>
      </c>
      <c r="C2222" t="s">
        <v>11349</v>
      </c>
      <c r="D2222" t="s">
        <v>11350</v>
      </c>
      <c r="E2222" t="s">
        <v>331</v>
      </c>
      <c r="F2222" t="s">
        <v>11351</v>
      </c>
      <c r="G2222" t="s">
        <v>11352</v>
      </c>
      <c r="H2222" t="s">
        <v>1952</v>
      </c>
      <c r="I2222" s="23">
        <v>42.929147</v>
      </c>
      <c r="J2222" s="23">
        <v>-74.726585</v>
      </c>
      <c r="K2222">
        <v>486210</v>
      </c>
      <c r="L2222" t="s">
        <v>1275</v>
      </c>
      <c r="M2222" t="s">
        <v>102</v>
      </c>
      <c r="N2222" s="49">
        <v>25007.17</v>
      </c>
      <c r="O2222" s="49">
        <v>29458.33</v>
      </c>
    </row>
    <row r="2223" spans="1:22" x14ac:dyDescent="0.3">
      <c r="A2223">
        <v>1012961</v>
      </c>
      <c r="B2223" t="s">
        <v>11353</v>
      </c>
      <c r="C2223" t="s">
        <v>11354</v>
      </c>
      <c r="D2223" t="s">
        <v>8579</v>
      </c>
      <c r="E2223" t="s">
        <v>663</v>
      </c>
      <c r="F2223" t="s">
        <v>8575</v>
      </c>
      <c r="G2223" t="s">
        <v>11355</v>
      </c>
      <c r="H2223" t="s">
        <v>877</v>
      </c>
      <c r="I2223" s="23">
        <v>40.528840000000002</v>
      </c>
      <c r="J2223" s="23">
        <v>-80.936359999999993</v>
      </c>
      <c r="K2223">
        <v>486210</v>
      </c>
      <c r="L2223" t="s">
        <v>1275</v>
      </c>
      <c r="M2223" t="s">
        <v>102</v>
      </c>
      <c r="N2223" s="49">
        <v>34004.976000000002</v>
      </c>
      <c r="O2223" s="49">
        <v>15016.696</v>
      </c>
      <c r="P2223" s="49">
        <v>38927.756000000001</v>
      </c>
    </row>
    <row r="2224" spans="1:22" x14ac:dyDescent="0.3">
      <c r="A2224">
        <v>1011173</v>
      </c>
      <c r="B2224" t="s">
        <v>11356</v>
      </c>
      <c r="C2224" t="s">
        <v>11357</v>
      </c>
      <c r="D2224" t="s">
        <v>11358</v>
      </c>
      <c r="E2224" t="s">
        <v>447</v>
      </c>
      <c r="F2224" t="s">
        <v>11359</v>
      </c>
      <c r="G2224" t="s">
        <v>11360</v>
      </c>
      <c r="H2224" t="s">
        <v>11361</v>
      </c>
      <c r="I2224" s="23">
        <v>40.881549999999997</v>
      </c>
      <c r="J2224" s="23">
        <v>-77.727099999999993</v>
      </c>
      <c r="K2224">
        <v>486210</v>
      </c>
      <c r="L2224" t="s">
        <v>1275</v>
      </c>
      <c r="M2224" t="s">
        <v>102</v>
      </c>
      <c r="N2224" s="49">
        <v>23384.164000000001</v>
      </c>
      <c r="O2224" s="49">
        <v>23787.468000000001</v>
      </c>
      <c r="P2224" s="49">
        <v>19746.083999999999</v>
      </c>
      <c r="Q2224" s="49">
        <v>23828.013999999999</v>
      </c>
      <c r="R2224" s="49">
        <v>31349.236000000001</v>
      </c>
      <c r="S2224" s="49">
        <v>24420.362000000001</v>
      </c>
      <c r="T2224" s="49">
        <v>32428.292000000001</v>
      </c>
    </row>
    <row r="2225" spans="1:22" x14ac:dyDescent="0.3">
      <c r="A2225">
        <v>1011881</v>
      </c>
      <c r="B2225" t="s">
        <v>11362</v>
      </c>
      <c r="C2225" t="s">
        <v>11363</v>
      </c>
      <c r="D2225" t="s">
        <v>11364</v>
      </c>
      <c r="E2225" t="s">
        <v>447</v>
      </c>
      <c r="F2225" t="s">
        <v>11365</v>
      </c>
      <c r="G2225" t="s">
        <v>11366</v>
      </c>
      <c r="H2225" t="s">
        <v>1615</v>
      </c>
      <c r="I2225" s="23">
        <v>39.891894000000001</v>
      </c>
      <c r="J2225" s="23">
        <v>-77.723671999999993</v>
      </c>
      <c r="K2225">
        <v>486210</v>
      </c>
      <c r="L2225" t="s">
        <v>1275</v>
      </c>
      <c r="M2225" t="s">
        <v>102</v>
      </c>
      <c r="N2225" s="49">
        <v>65075.576000000001</v>
      </c>
      <c r="O2225" s="49">
        <v>83893.445999999996</v>
      </c>
      <c r="P2225" s="49">
        <v>46452.75</v>
      </c>
      <c r="Q2225" s="49">
        <v>28125.488000000001</v>
      </c>
      <c r="R2225" s="49">
        <v>27433.245999999999</v>
      </c>
    </row>
    <row r="2226" spans="1:22" x14ac:dyDescent="0.3">
      <c r="A2226">
        <v>1003461</v>
      </c>
      <c r="B2226" t="s">
        <v>11367</v>
      </c>
      <c r="C2226" t="s">
        <v>11368</v>
      </c>
      <c r="D2226" t="s">
        <v>9429</v>
      </c>
      <c r="E2226" t="s">
        <v>1248</v>
      </c>
      <c r="F2226" t="s">
        <v>9430</v>
      </c>
      <c r="G2226" t="s">
        <v>11369</v>
      </c>
      <c r="H2226" t="s">
        <v>2970</v>
      </c>
      <c r="I2226" s="23">
        <v>38.485579999999999</v>
      </c>
      <c r="J2226" s="23">
        <v>-81.27167</v>
      </c>
      <c r="K2226">
        <v>486210</v>
      </c>
      <c r="L2226" t="s">
        <v>1275</v>
      </c>
      <c r="M2226" t="s">
        <v>102</v>
      </c>
      <c r="N2226" s="49">
        <v>6515.04</v>
      </c>
      <c r="O2226" s="49">
        <v>10276.328</v>
      </c>
      <c r="P2226" s="49">
        <v>5564.4979999999996</v>
      </c>
      <c r="Q2226" s="49">
        <v>16885.042000000001</v>
      </c>
      <c r="R2226" s="49">
        <v>29441.166000000001</v>
      </c>
      <c r="S2226" s="49">
        <v>23367.194</v>
      </c>
      <c r="T2226" s="49">
        <v>21951.93</v>
      </c>
      <c r="U2226" s="49">
        <v>31383.200000000001</v>
      </c>
      <c r="V2226" s="49">
        <v>35375.328000000001</v>
      </c>
    </row>
    <row r="2227" spans="1:22" x14ac:dyDescent="0.3">
      <c r="A2227">
        <v>1003443</v>
      </c>
      <c r="B2227" t="s">
        <v>11370</v>
      </c>
      <c r="C2227" t="s">
        <v>11371</v>
      </c>
      <c r="D2227" t="s">
        <v>10262</v>
      </c>
      <c r="E2227" t="s">
        <v>447</v>
      </c>
      <c r="F2227" t="s">
        <v>7483</v>
      </c>
      <c r="G2227" t="s">
        <v>11372</v>
      </c>
      <c r="H2227" t="s">
        <v>450</v>
      </c>
      <c r="I2227" s="23">
        <v>39.919699999999999</v>
      </c>
      <c r="J2227" s="23">
        <v>-80.123199999999997</v>
      </c>
      <c r="K2227">
        <v>486210</v>
      </c>
      <c r="L2227" t="s">
        <v>1275</v>
      </c>
      <c r="M2227" t="s">
        <v>102</v>
      </c>
      <c r="N2227" s="49">
        <v>34186.936000000002</v>
      </c>
      <c r="O2227" s="49">
        <v>52971.508000000002</v>
      </c>
      <c r="P2227" s="49">
        <v>23857.878000000001</v>
      </c>
      <c r="Q2227" s="49">
        <v>19963.776000000002</v>
      </c>
      <c r="R2227" s="49">
        <v>38623.911999999997</v>
      </c>
      <c r="S2227" s="49">
        <v>26945.962</v>
      </c>
      <c r="T2227" s="49">
        <v>20087.444</v>
      </c>
      <c r="U2227" s="49">
        <v>18081.939999999999</v>
      </c>
      <c r="V2227" s="49">
        <v>20301.876</v>
      </c>
    </row>
    <row r="2228" spans="1:22" x14ac:dyDescent="0.3">
      <c r="A2228">
        <v>1003629</v>
      </c>
      <c r="B2228" t="s">
        <v>11373</v>
      </c>
      <c r="C2228" t="s">
        <v>11374</v>
      </c>
      <c r="D2228" t="s">
        <v>11375</v>
      </c>
      <c r="E2228" t="s">
        <v>447</v>
      </c>
      <c r="F2228" t="s">
        <v>11376</v>
      </c>
      <c r="G2228" t="s">
        <v>11377</v>
      </c>
      <c r="H2228" t="s">
        <v>2185</v>
      </c>
      <c r="I2228" s="23">
        <v>41.925800000000002</v>
      </c>
      <c r="J2228" s="23">
        <v>-77.892700000000005</v>
      </c>
      <c r="K2228">
        <v>486210</v>
      </c>
      <c r="L2228" t="s">
        <v>1714</v>
      </c>
      <c r="M2228" t="s">
        <v>102</v>
      </c>
      <c r="N2228" s="49">
        <v>34076.392</v>
      </c>
      <c r="O2228" s="49">
        <v>29026.056</v>
      </c>
      <c r="P2228" s="49">
        <v>35481.122000000003</v>
      </c>
      <c r="Q2228" s="49">
        <v>27868.752</v>
      </c>
      <c r="R2228" s="49">
        <v>37565.122000000003</v>
      </c>
      <c r="S2228" s="49">
        <v>57439.197999999997</v>
      </c>
      <c r="T2228" s="49">
        <v>32057.486000000001</v>
      </c>
      <c r="U2228" s="49">
        <v>43543.853999999999</v>
      </c>
      <c r="V2228" s="49">
        <v>64889.968000000001</v>
      </c>
    </row>
    <row r="2229" spans="1:22" x14ac:dyDescent="0.3">
      <c r="A2229">
        <v>1003537</v>
      </c>
      <c r="B2229" t="s">
        <v>11378</v>
      </c>
      <c r="C2229" t="s">
        <v>11379</v>
      </c>
      <c r="D2229" t="s">
        <v>11380</v>
      </c>
      <c r="E2229" t="s">
        <v>663</v>
      </c>
      <c r="F2229" t="s">
        <v>11381</v>
      </c>
      <c r="G2229" t="s">
        <v>11382</v>
      </c>
      <c r="H2229" t="s">
        <v>10744</v>
      </c>
      <c r="I2229" s="23">
        <v>40.286670000000001</v>
      </c>
      <c r="J2229" s="23">
        <v>-81.465280000000007</v>
      </c>
      <c r="K2229">
        <v>486210</v>
      </c>
      <c r="L2229" t="s">
        <v>1275</v>
      </c>
      <c r="M2229" t="s">
        <v>102</v>
      </c>
      <c r="N2229" s="49">
        <v>25899.157999999999</v>
      </c>
      <c r="O2229" s="49">
        <v>25754.959999999999</v>
      </c>
      <c r="P2229" s="49">
        <v>32728.786</v>
      </c>
      <c r="Q2229" s="49">
        <v>42691.786</v>
      </c>
      <c r="R2229" s="49">
        <v>33966.982000000004</v>
      </c>
      <c r="S2229" s="49">
        <v>22390.732</v>
      </c>
      <c r="T2229" s="49">
        <v>1977.098</v>
      </c>
      <c r="U2229" s="49">
        <v>3001.7420000000002</v>
      </c>
      <c r="V2229" s="49">
        <v>13428.804</v>
      </c>
    </row>
    <row r="2230" spans="1:22" x14ac:dyDescent="0.3">
      <c r="A2230">
        <v>1003512</v>
      </c>
      <c r="B2230" t="s">
        <v>11383</v>
      </c>
      <c r="C2230" t="s">
        <v>11384</v>
      </c>
      <c r="D2230" t="s">
        <v>11385</v>
      </c>
      <c r="E2230" t="s">
        <v>447</v>
      </c>
      <c r="F2230" t="s">
        <v>11386</v>
      </c>
      <c r="G2230" t="s">
        <v>11387</v>
      </c>
      <c r="H2230" t="s">
        <v>2185</v>
      </c>
      <c r="I2230" s="23">
        <v>41.495452</v>
      </c>
      <c r="J2230" s="23">
        <v>-77.74015</v>
      </c>
      <c r="K2230">
        <v>486210</v>
      </c>
      <c r="L2230" t="s">
        <v>11388</v>
      </c>
      <c r="M2230" t="s">
        <v>102</v>
      </c>
      <c r="N2230" s="49">
        <v>48627.58</v>
      </c>
      <c r="O2230" s="49">
        <v>61914.387999999999</v>
      </c>
      <c r="P2230" s="49">
        <v>40117.658000000003</v>
      </c>
      <c r="Q2230" s="49">
        <v>55936.2</v>
      </c>
      <c r="R2230" s="49">
        <v>64406.525999999998</v>
      </c>
      <c r="S2230" s="49">
        <v>81514.766000000003</v>
      </c>
      <c r="T2230" s="49">
        <v>61031.947999999997</v>
      </c>
      <c r="U2230" s="49">
        <v>51012.42</v>
      </c>
      <c r="V2230" s="49">
        <v>52996.262000000002</v>
      </c>
    </row>
    <row r="2231" spans="1:22" x14ac:dyDescent="0.3">
      <c r="A2231">
        <v>1004160</v>
      </c>
      <c r="B2231" t="s">
        <v>11389</v>
      </c>
      <c r="C2231" t="s">
        <v>11390</v>
      </c>
      <c r="D2231" t="s">
        <v>11391</v>
      </c>
      <c r="E2231" t="s">
        <v>663</v>
      </c>
      <c r="F2231" t="s">
        <v>11392</v>
      </c>
      <c r="G2231" t="s">
        <v>11393</v>
      </c>
      <c r="H2231" t="s">
        <v>1615</v>
      </c>
      <c r="I2231" s="23">
        <v>39.812100000000001</v>
      </c>
      <c r="J2231" s="23">
        <v>-82.842299999999994</v>
      </c>
      <c r="K2231">
        <v>486210</v>
      </c>
      <c r="L2231" t="s">
        <v>1275</v>
      </c>
      <c r="M2231" t="s">
        <v>102</v>
      </c>
      <c r="N2231" s="49">
        <v>21108.175999999999</v>
      </c>
      <c r="O2231" s="49">
        <v>19856.678</v>
      </c>
      <c r="P2231" s="49">
        <v>35042.031999999999</v>
      </c>
      <c r="Q2231" s="49">
        <v>22744.87</v>
      </c>
      <c r="R2231" s="49">
        <v>24431.862000000001</v>
      </c>
      <c r="S2231" s="49">
        <v>10191.317999999999</v>
      </c>
      <c r="T2231" s="49">
        <v>1285.3979999999999</v>
      </c>
      <c r="U2231" s="49">
        <v>2587.3919999999998</v>
      </c>
      <c r="V2231" s="49">
        <v>14360.102000000001</v>
      </c>
    </row>
    <row r="2232" spans="1:22" x14ac:dyDescent="0.3">
      <c r="A2232">
        <v>1000204</v>
      </c>
      <c r="B2232" t="s">
        <v>11394</v>
      </c>
      <c r="C2232" t="s">
        <v>11395</v>
      </c>
      <c r="D2232" t="s">
        <v>11396</v>
      </c>
      <c r="E2232" t="s">
        <v>447</v>
      </c>
      <c r="F2232" t="s">
        <v>11397</v>
      </c>
      <c r="G2232" t="s">
        <v>11398</v>
      </c>
      <c r="H2232" t="s">
        <v>2185</v>
      </c>
      <c r="I2232" s="23">
        <v>41.980159999999998</v>
      </c>
      <c r="J2232" s="23">
        <v>-77.686920000000001</v>
      </c>
      <c r="K2232">
        <v>486210</v>
      </c>
      <c r="L2232" t="s">
        <v>1714</v>
      </c>
      <c r="M2232" t="s">
        <v>102</v>
      </c>
      <c r="Q2232" s="49">
        <v>12633.804</v>
      </c>
      <c r="R2232" s="49">
        <v>14678.752</v>
      </c>
      <c r="S2232" s="49">
        <v>24644.295999999998</v>
      </c>
      <c r="T2232" s="49">
        <v>15486.802</v>
      </c>
      <c r="U2232" s="49">
        <v>15509.058000000001</v>
      </c>
      <c r="V2232" s="49">
        <v>35797.525999999998</v>
      </c>
    </row>
    <row r="2233" spans="1:22" x14ac:dyDescent="0.3">
      <c r="A2233">
        <v>1003535</v>
      </c>
      <c r="B2233" t="s">
        <v>11399</v>
      </c>
      <c r="C2233" t="s">
        <v>11400</v>
      </c>
      <c r="D2233" t="s">
        <v>11401</v>
      </c>
      <c r="E2233" t="s">
        <v>1248</v>
      </c>
      <c r="F2233" t="s">
        <v>11402</v>
      </c>
      <c r="G2233" t="s">
        <v>11403</v>
      </c>
      <c r="H2233" t="s">
        <v>7864</v>
      </c>
      <c r="I2233" s="23">
        <v>39.551389999999998</v>
      </c>
      <c r="J2233" s="23">
        <v>-80.678060000000002</v>
      </c>
      <c r="K2233">
        <v>211130</v>
      </c>
      <c r="L2233" t="s">
        <v>326</v>
      </c>
      <c r="M2233" t="s">
        <v>327</v>
      </c>
      <c r="N2233" s="49">
        <v>27330.795999999998</v>
      </c>
      <c r="O2233" s="49">
        <v>19864.776000000002</v>
      </c>
      <c r="P2233" s="49">
        <v>26635.25</v>
      </c>
      <c r="Q2233" s="49">
        <v>26313.756000000001</v>
      </c>
      <c r="R2233" s="49">
        <v>27911.396000000001</v>
      </c>
      <c r="S2233" s="49">
        <v>30279.687999999998</v>
      </c>
      <c r="T2233" s="49">
        <v>33180.726000000002</v>
      </c>
      <c r="U2233" s="49">
        <v>57472.838000000003</v>
      </c>
      <c r="V2233" s="49">
        <v>27062.560000000001</v>
      </c>
    </row>
    <row r="2234" spans="1:22" x14ac:dyDescent="0.3">
      <c r="A2234">
        <v>1012971</v>
      </c>
      <c r="B2234" t="s">
        <v>11404</v>
      </c>
      <c r="C2234" t="s">
        <v>11405</v>
      </c>
      <c r="D2234" t="s">
        <v>9665</v>
      </c>
      <c r="E2234" t="s">
        <v>1248</v>
      </c>
      <c r="F2234" t="s">
        <v>9666</v>
      </c>
      <c r="G2234" t="s">
        <v>11406</v>
      </c>
      <c r="H2234" t="s">
        <v>4780</v>
      </c>
      <c r="I2234" s="23">
        <v>39.310600000000001</v>
      </c>
      <c r="J2234" s="23">
        <v>-80.781289999999998</v>
      </c>
      <c r="K2234">
        <v>486210</v>
      </c>
      <c r="L2234" t="s">
        <v>1275</v>
      </c>
      <c r="M2234" t="s">
        <v>102</v>
      </c>
      <c r="N2234" s="49">
        <v>16692.79</v>
      </c>
      <c r="O2234" s="49">
        <v>40361.707999999999</v>
      </c>
      <c r="P2234" s="49">
        <v>34610.523999999998</v>
      </c>
    </row>
    <row r="2235" spans="1:22" x14ac:dyDescent="0.3">
      <c r="A2235">
        <v>1003541</v>
      </c>
      <c r="B2235" t="s">
        <v>11407</v>
      </c>
      <c r="C2235" t="s">
        <v>11408</v>
      </c>
      <c r="D2235" t="s">
        <v>11409</v>
      </c>
      <c r="E2235" t="s">
        <v>663</v>
      </c>
      <c r="F2235" t="s">
        <v>11410</v>
      </c>
      <c r="G2235" t="s">
        <v>11411</v>
      </c>
      <c r="H2235" t="s">
        <v>4118</v>
      </c>
      <c r="I2235" s="23">
        <v>39.491698999999997</v>
      </c>
      <c r="J2235" s="23">
        <v>-84.226096999999996</v>
      </c>
      <c r="K2235">
        <v>486210</v>
      </c>
      <c r="L2235" t="s">
        <v>1275</v>
      </c>
      <c r="M2235" t="s">
        <v>102</v>
      </c>
      <c r="N2235" s="49">
        <v>27475.204000000002</v>
      </c>
      <c r="O2235" s="49">
        <v>25871.362000000001</v>
      </c>
      <c r="P2235" s="49">
        <v>44428.39</v>
      </c>
      <c r="Q2235" s="49">
        <v>32081.434000000001</v>
      </c>
      <c r="R2235" s="49">
        <v>29024.045999999998</v>
      </c>
    </row>
    <row r="2236" spans="1:22" x14ac:dyDescent="0.3">
      <c r="A2236">
        <v>1011174</v>
      </c>
      <c r="B2236" t="s">
        <v>11412</v>
      </c>
      <c r="C2236" t="s">
        <v>11413</v>
      </c>
      <c r="D2236" t="s">
        <v>11414</v>
      </c>
      <c r="E2236" t="s">
        <v>793</v>
      </c>
      <c r="F2236" t="s">
        <v>11415</v>
      </c>
      <c r="G2236" t="s">
        <v>11416</v>
      </c>
      <c r="H2236" t="s">
        <v>11417</v>
      </c>
      <c r="I2236" s="23">
        <v>39.000559000000003</v>
      </c>
      <c r="J2236" s="23">
        <v>-77.597059000000002</v>
      </c>
      <c r="K2236">
        <v>486210</v>
      </c>
      <c r="L2236" t="s">
        <v>1275</v>
      </c>
      <c r="M2236" t="s">
        <v>102</v>
      </c>
      <c r="N2236" s="49">
        <v>15809.504000000001</v>
      </c>
      <c r="O2236" s="49">
        <v>21989.774000000001</v>
      </c>
      <c r="P2236" s="49">
        <v>48193.64</v>
      </c>
      <c r="Q2236" s="49">
        <v>48012.582000000002</v>
      </c>
      <c r="R2236" s="49">
        <v>35021.226000000002</v>
      </c>
      <c r="S2236" s="49">
        <v>32372.738000000001</v>
      </c>
      <c r="T2236" s="49">
        <v>33731.387999999999</v>
      </c>
    </row>
    <row r="2237" spans="1:22" x14ac:dyDescent="0.3">
      <c r="A2237">
        <v>1003455</v>
      </c>
      <c r="B2237" t="s">
        <v>11418</v>
      </c>
      <c r="C2237" t="s">
        <v>11419</v>
      </c>
      <c r="D2237" t="s">
        <v>11420</v>
      </c>
      <c r="E2237" t="s">
        <v>447</v>
      </c>
      <c r="F2237" t="s">
        <v>11421</v>
      </c>
      <c r="G2237" t="s">
        <v>11422</v>
      </c>
      <c r="H2237" t="s">
        <v>648</v>
      </c>
      <c r="I2237" s="23">
        <v>41.425710000000002</v>
      </c>
      <c r="J2237" s="23">
        <v>-77.853039999999993</v>
      </c>
      <c r="K2237">
        <v>486210</v>
      </c>
      <c r="L2237" t="s">
        <v>11388</v>
      </c>
      <c r="M2237" t="s">
        <v>102</v>
      </c>
      <c r="N2237" s="49">
        <v>125766.11</v>
      </c>
      <c r="O2237" s="49">
        <v>94441.584000000003</v>
      </c>
      <c r="P2237" s="49">
        <v>83560.964000000007</v>
      </c>
      <c r="Q2237" s="49">
        <v>82479.562000000005</v>
      </c>
      <c r="R2237" s="49">
        <v>78595.649999999994</v>
      </c>
      <c r="S2237" s="49">
        <v>75943.066000000006</v>
      </c>
      <c r="T2237" s="49">
        <v>68300.021999999997</v>
      </c>
      <c r="U2237" s="49">
        <v>62174.495999999999</v>
      </c>
      <c r="V2237" s="49">
        <v>72492.653999999995</v>
      </c>
    </row>
    <row r="2238" spans="1:22" x14ac:dyDescent="0.3">
      <c r="A2238">
        <v>1003462</v>
      </c>
      <c r="B2238" t="s">
        <v>11423</v>
      </c>
      <c r="C2238" t="s">
        <v>11424</v>
      </c>
      <c r="D2238" t="s">
        <v>11425</v>
      </c>
      <c r="E2238" t="s">
        <v>1248</v>
      </c>
      <c r="F2238" t="s">
        <v>11426</v>
      </c>
      <c r="G2238" t="s">
        <v>11427</v>
      </c>
      <c r="H2238" t="s">
        <v>3780</v>
      </c>
      <c r="I2238" s="23">
        <v>39.119135999999997</v>
      </c>
      <c r="J2238" s="23">
        <v>-80.455360999999996</v>
      </c>
      <c r="K2238">
        <v>486210</v>
      </c>
      <c r="L2238" t="s">
        <v>11332</v>
      </c>
      <c r="M2238" t="s">
        <v>102</v>
      </c>
      <c r="N2238" s="49">
        <v>35640.588000000003</v>
      </c>
      <c r="O2238" s="49">
        <v>36946.080000000002</v>
      </c>
      <c r="P2238" s="49">
        <v>21009.588</v>
      </c>
      <c r="Q2238" s="49">
        <v>33396.839999999997</v>
      </c>
      <c r="R2238" s="49">
        <v>44148.508000000002</v>
      </c>
      <c r="S2238" s="49">
        <v>46743.498</v>
      </c>
      <c r="T2238" s="49">
        <v>50902.226000000002</v>
      </c>
      <c r="U2238" s="49">
        <v>44194.451999999997</v>
      </c>
      <c r="V2238" s="49">
        <v>44387.451999999997</v>
      </c>
    </row>
    <row r="2239" spans="1:22" x14ac:dyDescent="0.3">
      <c r="A2239">
        <v>1012944</v>
      </c>
      <c r="B2239" t="s">
        <v>11428</v>
      </c>
      <c r="C2239" t="s">
        <v>11429</v>
      </c>
      <c r="D2239" t="s">
        <v>11430</v>
      </c>
      <c r="E2239" t="s">
        <v>663</v>
      </c>
      <c r="F2239" t="s">
        <v>11323</v>
      </c>
      <c r="G2239" t="s">
        <v>11431</v>
      </c>
      <c r="H2239" t="s">
        <v>1171</v>
      </c>
      <c r="I2239" s="23">
        <v>39.835289000000003</v>
      </c>
      <c r="J2239" s="23">
        <v>-80.875268000000005</v>
      </c>
      <c r="K2239">
        <v>221210</v>
      </c>
      <c r="L2239" t="s">
        <v>1275</v>
      </c>
      <c r="M2239" t="s">
        <v>102</v>
      </c>
      <c r="N2239" s="49">
        <v>36736.866000000002</v>
      </c>
      <c r="O2239" s="49">
        <v>28982.198</v>
      </c>
    </row>
    <row r="2240" spans="1:22" x14ac:dyDescent="0.3">
      <c r="A2240">
        <v>1003433</v>
      </c>
      <c r="B2240" t="s">
        <v>11432</v>
      </c>
      <c r="C2240" t="s">
        <v>11433</v>
      </c>
      <c r="D2240" t="s">
        <v>11434</v>
      </c>
      <c r="E2240" t="s">
        <v>663</v>
      </c>
      <c r="F2240" t="s">
        <v>11435</v>
      </c>
      <c r="G2240" t="s">
        <v>11436</v>
      </c>
      <c r="H2240" t="s">
        <v>11437</v>
      </c>
      <c r="I2240" s="23">
        <v>40.070799999999998</v>
      </c>
      <c r="J2240" s="23">
        <v>-82.194900000000004</v>
      </c>
      <c r="K2240">
        <v>486210</v>
      </c>
      <c r="L2240" t="s">
        <v>1275</v>
      </c>
      <c r="M2240" t="s">
        <v>102</v>
      </c>
      <c r="N2240" s="49">
        <v>28564.848000000002</v>
      </c>
      <c r="O2240" s="49">
        <v>15647.044</v>
      </c>
      <c r="P2240" s="49">
        <v>46981.743999999999</v>
      </c>
      <c r="Q2240" s="49">
        <v>31910.988000000001</v>
      </c>
      <c r="R2240" s="49">
        <v>26782.806</v>
      </c>
      <c r="S2240" s="49">
        <v>3414.2460000000001</v>
      </c>
      <c r="T2240" s="49">
        <v>4502</v>
      </c>
      <c r="U2240" s="49">
        <v>3492.346</v>
      </c>
      <c r="V2240" s="49">
        <v>8861.3179999999993</v>
      </c>
    </row>
    <row r="2241" spans="1:22" x14ac:dyDescent="0.3">
      <c r="A2241">
        <v>1003531</v>
      </c>
      <c r="B2241" t="s">
        <v>11438</v>
      </c>
      <c r="C2241" t="s">
        <v>11439</v>
      </c>
      <c r="D2241" t="s">
        <v>11150</v>
      </c>
      <c r="E2241" t="s">
        <v>447</v>
      </c>
      <c r="F2241" t="s">
        <v>11440</v>
      </c>
      <c r="G2241" t="s">
        <v>11441</v>
      </c>
      <c r="H2241" t="s">
        <v>510</v>
      </c>
      <c r="I2241" s="23">
        <v>40.303195000000002</v>
      </c>
      <c r="J2241" s="23">
        <v>-79.534661</v>
      </c>
      <c r="K2241">
        <v>486210</v>
      </c>
      <c r="L2241" t="s">
        <v>11388</v>
      </c>
      <c r="M2241" t="s">
        <v>102</v>
      </c>
      <c r="N2241" s="49">
        <v>36138.688000000002</v>
      </c>
      <c r="O2241" s="49">
        <v>47457.858</v>
      </c>
      <c r="P2241" s="49">
        <v>36405.127999999997</v>
      </c>
      <c r="Q2241" s="49">
        <v>35107.230000000003</v>
      </c>
      <c r="R2241" s="49">
        <v>33507.49</v>
      </c>
      <c r="S2241" s="49">
        <v>41573.923999999999</v>
      </c>
      <c r="T2241" s="49">
        <v>46178.152000000002</v>
      </c>
      <c r="U2241" s="49">
        <v>40232.682000000001</v>
      </c>
      <c r="V2241" s="49">
        <v>39309.82</v>
      </c>
    </row>
    <row r="2242" spans="1:22" x14ac:dyDescent="0.3">
      <c r="A2242">
        <v>1006332</v>
      </c>
      <c r="B2242" t="s">
        <v>11442</v>
      </c>
      <c r="C2242" t="s">
        <v>11443</v>
      </c>
      <c r="D2242" t="s">
        <v>11444</v>
      </c>
      <c r="E2242" t="s">
        <v>663</v>
      </c>
      <c r="F2242" t="s">
        <v>11445</v>
      </c>
      <c r="G2242" t="s">
        <v>11446</v>
      </c>
      <c r="H2242" t="s">
        <v>6925</v>
      </c>
      <c r="I2242" s="23">
        <v>39.626669999999997</v>
      </c>
      <c r="J2242" s="23">
        <v>-83.508889999999994</v>
      </c>
      <c r="K2242">
        <v>486210</v>
      </c>
      <c r="L2242" t="s">
        <v>1275</v>
      </c>
      <c r="M2242" t="s">
        <v>102</v>
      </c>
      <c r="N2242" s="49">
        <v>24800.91</v>
      </c>
      <c r="O2242" s="49">
        <v>23519.668000000001</v>
      </c>
      <c r="P2242" s="49">
        <v>46540.63</v>
      </c>
      <c r="R2242" s="49">
        <v>1573.55</v>
      </c>
      <c r="S2242" s="49">
        <v>3545.5</v>
      </c>
      <c r="T2242" s="49">
        <v>1200.9000000000001</v>
      </c>
      <c r="U2242" s="49">
        <v>3963.7460000000001</v>
      </c>
      <c r="V2242" s="49">
        <v>5245.5860000000002</v>
      </c>
    </row>
    <row r="2243" spans="1:22" x14ac:dyDescent="0.3">
      <c r="A2243">
        <v>1011529</v>
      </c>
      <c r="B2243" t="s">
        <v>11447</v>
      </c>
      <c r="C2243" t="s">
        <v>11448</v>
      </c>
      <c r="D2243" t="s">
        <v>11449</v>
      </c>
      <c r="E2243" t="s">
        <v>793</v>
      </c>
      <c r="F2243" t="s">
        <v>11450</v>
      </c>
      <c r="G2243" t="s">
        <v>11451</v>
      </c>
      <c r="H2243" t="s">
        <v>8694</v>
      </c>
      <c r="I2243" s="23">
        <v>37.184835999999997</v>
      </c>
      <c r="J2243" s="23">
        <v>-81.788447000000005</v>
      </c>
      <c r="K2243">
        <v>212111</v>
      </c>
      <c r="L2243" t="s">
        <v>90</v>
      </c>
      <c r="M2243" t="s">
        <v>315</v>
      </c>
      <c r="R2243" s="49">
        <v>16539.5</v>
      </c>
      <c r="S2243" s="49">
        <v>48480.25</v>
      </c>
      <c r="T2243" s="49">
        <v>38286.25</v>
      </c>
      <c r="U2243" s="49">
        <v>51146.5</v>
      </c>
      <c r="V2243" s="49">
        <v>85243</v>
      </c>
    </row>
    <row r="2244" spans="1:22" x14ac:dyDescent="0.3">
      <c r="A2244">
        <v>1000229</v>
      </c>
      <c r="B2244" t="s">
        <v>11452</v>
      </c>
      <c r="C2244" t="s">
        <v>11453</v>
      </c>
      <c r="D2244" t="s">
        <v>11454</v>
      </c>
      <c r="E2244" t="s">
        <v>441</v>
      </c>
      <c r="F2244" t="s">
        <v>11455</v>
      </c>
      <c r="G2244" t="s">
        <v>11456</v>
      </c>
      <c r="H2244" t="s">
        <v>11457</v>
      </c>
      <c r="I2244" s="23">
        <v>35.8628</v>
      </c>
      <c r="J2244" s="23">
        <v>-76.783100000000005</v>
      </c>
      <c r="K2244">
        <v>322110</v>
      </c>
      <c r="L2244" t="s">
        <v>1172</v>
      </c>
      <c r="M2244" t="s">
        <v>1173</v>
      </c>
      <c r="N2244" s="49">
        <v>176119.524</v>
      </c>
      <c r="O2244" s="49">
        <v>166449.83199999999</v>
      </c>
      <c r="P2244" s="49">
        <v>118954.838</v>
      </c>
      <c r="Q2244" s="49">
        <v>116289.32399999999</v>
      </c>
      <c r="R2244" s="49">
        <v>102138.648</v>
      </c>
      <c r="S2244" s="49">
        <v>118776.412</v>
      </c>
      <c r="T2244" s="49">
        <v>100658.84</v>
      </c>
      <c r="U2244" s="49">
        <v>142978.97399999999</v>
      </c>
      <c r="V2244" s="49">
        <v>138286.61600000001</v>
      </c>
    </row>
    <row r="2245" spans="1:22" x14ac:dyDescent="0.3">
      <c r="A2245">
        <v>1005706</v>
      </c>
      <c r="B2245" t="s">
        <v>11458</v>
      </c>
      <c r="C2245" t="s">
        <v>11459</v>
      </c>
      <c r="D2245" t="s">
        <v>11460</v>
      </c>
      <c r="E2245" t="s">
        <v>447</v>
      </c>
      <c r="F2245" t="s">
        <v>11461</v>
      </c>
      <c r="G2245" t="s">
        <v>11462</v>
      </c>
      <c r="H2245" t="s">
        <v>11463</v>
      </c>
      <c r="I2245" s="23">
        <v>41.4908</v>
      </c>
      <c r="J2245" s="23">
        <v>-78.676699999999997</v>
      </c>
      <c r="K2245">
        <v>322121</v>
      </c>
      <c r="L2245" t="s">
        <v>1940</v>
      </c>
      <c r="M2245" t="s">
        <v>680</v>
      </c>
      <c r="N2245" s="49">
        <v>165795.82399999999</v>
      </c>
      <c r="O2245" s="49">
        <v>257290.45600000001</v>
      </c>
      <c r="P2245" s="49">
        <v>232791.054</v>
      </c>
      <c r="Q2245" s="49">
        <v>328212.23800000001</v>
      </c>
      <c r="R2245" s="49">
        <v>388496.50199999998</v>
      </c>
      <c r="S2245" s="49">
        <v>423091.29</v>
      </c>
      <c r="T2245" s="49">
        <v>279401.41800000001</v>
      </c>
      <c r="U2245" s="49">
        <v>372126.20400000003</v>
      </c>
      <c r="V2245" s="49">
        <v>399621.22399999999</v>
      </c>
    </row>
    <row r="2246" spans="1:22" x14ac:dyDescent="0.3">
      <c r="A2246">
        <v>1000310</v>
      </c>
      <c r="B2246" t="s">
        <v>11464</v>
      </c>
      <c r="C2246" t="s">
        <v>11465</v>
      </c>
      <c r="D2246" t="s">
        <v>1241</v>
      </c>
      <c r="E2246" t="s">
        <v>323</v>
      </c>
      <c r="F2246" t="s">
        <v>11466</v>
      </c>
      <c r="G2246" t="s">
        <v>11467</v>
      </c>
      <c r="H2246" t="s">
        <v>8227</v>
      </c>
      <c r="I2246" s="23">
        <v>37.3767</v>
      </c>
      <c r="J2246" s="23">
        <v>-121.9508</v>
      </c>
      <c r="K2246">
        <v>221112</v>
      </c>
      <c r="L2246" t="s">
        <v>30</v>
      </c>
      <c r="M2246" t="s">
        <v>336</v>
      </c>
      <c r="N2246" s="49">
        <v>283951.53999999998</v>
      </c>
      <c r="O2246" s="49">
        <v>369255.652</v>
      </c>
      <c r="P2246" s="49">
        <v>278908.31599999999</v>
      </c>
      <c r="Q2246" s="49">
        <v>400853.81599999999</v>
      </c>
      <c r="R2246" s="49">
        <v>377739.1</v>
      </c>
      <c r="S2246" s="49">
        <v>376099.05599999998</v>
      </c>
      <c r="T2246" s="49">
        <v>389838.90399999998</v>
      </c>
      <c r="U2246" s="49">
        <v>386314.66800000001</v>
      </c>
      <c r="V2246" s="49">
        <v>176865.644</v>
      </c>
    </row>
    <row r="2247" spans="1:22" x14ac:dyDescent="0.3">
      <c r="A2247">
        <v>1010563</v>
      </c>
      <c r="B2247" t="s">
        <v>11468</v>
      </c>
      <c r="C2247" t="s">
        <v>11469</v>
      </c>
      <c r="D2247" t="s">
        <v>3770</v>
      </c>
      <c r="E2247" t="s">
        <v>303</v>
      </c>
      <c r="F2247" t="s">
        <v>3771</v>
      </c>
      <c r="G2247" t="s">
        <v>11470</v>
      </c>
      <c r="H2247" t="s">
        <v>5693</v>
      </c>
      <c r="I2247" s="23">
        <v>28.282395000000001</v>
      </c>
      <c r="J2247" s="23">
        <v>-99.678689000000006</v>
      </c>
      <c r="K2247">
        <v>211111</v>
      </c>
      <c r="L2247" t="s">
        <v>28</v>
      </c>
      <c r="M2247" t="s">
        <v>102</v>
      </c>
      <c r="R2247" s="49">
        <v>39629.9</v>
      </c>
      <c r="S2247" s="49">
        <v>32081.08</v>
      </c>
      <c r="T2247" s="49">
        <v>31664.58</v>
      </c>
      <c r="U2247" s="49">
        <v>28237.15</v>
      </c>
    </row>
    <row r="2248" spans="1:22" x14ac:dyDescent="0.3">
      <c r="A2248">
        <v>1001259</v>
      </c>
      <c r="B2248" t="s">
        <v>11471</v>
      </c>
      <c r="C2248" t="s">
        <v>11472</v>
      </c>
      <c r="D2248" t="s">
        <v>1089</v>
      </c>
      <c r="E2248" t="s">
        <v>793</v>
      </c>
      <c r="F2248" t="s">
        <v>3984</v>
      </c>
      <c r="G2248" t="s">
        <v>11473</v>
      </c>
      <c r="H2248" t="s">
        <v>11474</v>
      </c>
      <c r="I2248" s="23">
        <v>37.818100000000001</v>
      </c>
      <c r="J2248" s="23">
        <v>-77.447800000000001</v>
      </c>
      <c r="K2248">
        <v>221112</v>
      </c>
      <c r="L2248" t="s">
        <v>335</v>
      </c>
      <c r="M2248" t="s">
        <v>336</v>
      </c>
      <c r="N2248" s="49">
        <v>2721284.76</v>
      </c>
      <c r="O2248" s="49">
        <v>2430572.986</v>
      </c>
      <c r="P2248" s="49">
        <v>1997830.642</v>
      </c>
      <c r="Q2248" s="49">
        <v>2195375.4300000002</v>
      </c>
      <c r="R2248" s="49">
        <v>1884527.95</v>
      </c>
      <c r="S2248" s="49">
        <v>1754230.13</v>
      </c>
      <c r="T2248" s="49">
        <v>1476661.4180000001</v>
      </c>
      <c r="U2248" s="49">
        <v>1594470.04</v>
      </c>
      <c r="V2248" s="49">
        <v>1305963.808</v>
      </c>
    </row>
    <row r="2249" spans="1:22" x14ac:dyDescent="0.3">
      <c r="A2249">
        <v>1007375</v>
      </c>
      <c r="B2249" t="s">
        <v>11475</v>
      </c>
      <c r="C2249" t="s">
        <v>11476</v>
      </c>
      <c r="D2249" t="s">
        <v>11477</v>
      </c>
      <c r="E2249" t="s">
        <v>461</v>
      </c>
      <c r="F2249" t="s">
        <v>9213</v>
      </c>
      <c r="G2249" t="s">
        <v>11478</v>
      </c>
      <c r="H2249" t="s">
        <v>11479</v>
      </c>
      <c r="I2249" s="23">
        <v>41.440300000000001</v>
      </c>
      <c r="J2249" s="23">
        <v>-107.6161</v>
      </c>
      <c r="K2249">
        <v>211111</v>
      </c>
      <c r="L2249" t="s">
        <v>28</v>
      </c>
      <c r="M2249" t="s">
        <v>102</v>
      </c>
      <c r="U2249" s="49">
        <v>25887.052</v>
      </c>
      <c r="V2249" s="49">
        <v>26985.448</v>
      </c>
    </row>
    <row r="2250" spans="1:22" x14ac:dyDescent="0.3">
      <c r="A2250">
        <v>1003887</v>
      </c>
      <c r="B2250" t="s">
        <v>11480</v>
      </c>
      <c r="C2250" t="s">
        <v>11481</v>
      </c>
      <c r="D2250" t="s">
        <v>2727</v>
      </c>
      <c r="E2250" t="s">
        <v>690</v>
      </c>
      <c r="F2250" t="s">
        <v>2728</v>
      </c>
      <c r="G2250" t="s">
        <v>11482</v>
      </c>
      <c r="H2250" t="s">
        <v>2730</v>
      </c>
      <c r="I2250" s="23">
        <v>31.535699999999999</v>
      </c>
      <c r="J2250" s="23">
        <v>-84.0244</v>
      </c>
      <c r="K2250">
        <v>562212</v>
      </c>
      <c r="L2250" t="s">
        <v>51</v>
      </c>
      <c r="M2250" t="s">
        <v>307</v>
      </c>
      <c r="N2250" s="49">
        <v>125735.25</v>
      </c>
      <c r="O2250" s="49">
        <v>115238.75</v>
      </c>
      <c r="P2250" s="49">
        <v>109929.5</v>
      </c>
      <c r="Q2250" s="49">
        <v>93484</v>
      </c>
      <c r="R2250" s="49">
        <v>97499.5</v>
      </c>
      <c r="S2250" s="49">
        <v>79246.75</v>
      </c>
      <c r="T2250" s="49">
        <v>77528</v>
      </c>
      <c r="U2250" s="49">
        <v>67710.5</v>
      </c>
      <c r="V2250" s="49">
        <v>102896.5</v>
      </c>
    </row>
    <row r="2251" spans="1:22" x14ac:dyDescent="0.3">
      <c r="A2251">
        <v>1002377</v>
      </c>
      <c r="B2251" t="s">
        <v>11483</v>
      </c>
      <c r="C2251" t="s">
        <v>11484</v>
      </c>
      <c r="D2251" t="s">
        <v>3124</v>
      </c>
      <c r="E2251" t="s">
        <v>461</v>
      </c>
      <c r="F2251" t="s">
        <v>3125</v>
      </c>
      <c r="G2251" t="s">
        <v>11485</v>
      </c>
      <c r="H2251" t="s">
        <v>5840</v>
      </c>
      <c r="I2251" s="23">
        <v>42.790734999999998</v>
      </c>
      <c r="J2251" s="23">
        <v>-105.356641</v>
      </c>
      <c r="K2251">
        <v>211130</v>
      </c>
      <c r="L2251" t="s">
        <v>326</v>
      </c>
      <c r="M2251" t="s">
        <v>327</v>
      </c>
      <c r="N2251" s="49">
        <v>59502.648000000001</v>
      </c>
      <c r="O2251" s="49">
        <v>59274.741999999998</v>
      </c>
      <c r="P2251" s="49">
        <v>53763.161999999997</v>
      </c>
      <c r="Q2251" s="49">
        <v>53537.762000000002</v>
      </c>
      <c r="R2251" s="49">
        <v>57039.044000000002</v>
      </c>
      <c r="S2251" s="49">
        <v>69657.801999999996</v>
      </c>
      <c r="T2251" s="49">
        <v>68622.861999999994</v>
      </c>
      <c r="U2251" s="49">
        <v>56330.178</v>
      </c>
      <c r="V2251" s="49">
        <v>62363.26</v>
      </c>
    </row>
    <row r="2252" spans="1:22" x14ac:dyDescent="0.3">
      <c r="A2252">
        <v>1002166</v>
      </c>
      <c r="B2252" t="s">
        <v>11486</v>
      </c>
      <c r="C2252" t="s">
        <v>11487</v>
      </c>
      <c r="D2252" t="s">
        <v>2808</v>
      </c>
      <c r="E2252" t="s">
        <v>454</v>
      </c>
      <c r="F2252" t="s">
        <v>11488</v>
      </c>
      <c r="G2252" t="s">
        <v>11489</v>
      </c>
      <c r="H2252" t="s">
        <v>3161</v>
      </c>
      <c r="I2252" s="23">
        <v>43.588909999999998</v>
      </c>
      <c r="J2252" s="23">
        <v>-84.207840000000004</v>
      </c>
      <c r="K2252">
        <v>325998</v>
      </c>
      <c r="L2252" t="s">
        <v>28</v>
      </c>
      <c r="M2252" t="s">
        <v>530</v>
      </c>
      <c r="N2252" s="49">
        <v>22821.207999999999</v>
      </c>
      <c r="O2252" s="49">
        <v>39897.256000000001</v>
      </c>
      <c r="P2252" s="49">
        <v>23257.576000000001</v>
      </c>
      <c r="Q2252" s="49">
        <v>75130.028000000006</v>
      </c>
      <c r="R2252" s="49">
        <v>84880.84</v>
      </c>
      <c r="S2252" s="49">
        <v>89956.471999999994</v>
      </c>
      <c r="T2252" s="49">
        <v>85161.45</v>
      </c>
      <c r="U2252" s="49">
        <v>89236.78</v>
      </c>
      <c r="V2252" s="49">
        <v>107214.14</v>
      </c>
    </row>
    <row r="2253" spans="1:22" x14ac:dyDescent="0.3">
      <c r="A2253">
        <v>1005702</v>
      </c>
      <c r="B2253" t="s">
        <v>11490</v>
      </c>
      <c r="C2253" t="s">
        <v>11491</v>
      </c>
      <c r="D2253" t="s">
        <v>2281</v>
      </c>
      <c r="E2253" t="s">
        <v>690</v>
      </c>
      <c r="F2253" t="s">
        <v>11492</v>
      </c>
      <c r="G2253" t="s">
        <v>11493</v>
      </c>
      <c r="H2253" t="s">
        <v>4888</v>
      </c>
      <c r="I2253" s="23">
        <v>33.837600000000002</v>
      </c>
      <c r="J2253" s="23">
        <v>-83.699600000000004</v>
      </c>
      <c r="K2253">
        <v>221112</v>
      </c>
      <c r="L2253" t="s">
        <v>335</v>
      </c>
      <c r="M2253" t="s">
        <v>336</v>
      </c>
      <c r="N2253" s="49">
        <v>67143.452000000005</v>
      </c>
      <c r="O2253" s="49">
        <v>43236.088000000003</v>
      </c>
      <c r="P2253" s="49">
        <v>28929.292000000001</v>
      </c>
      <c r="Q2253" s="49">
        <v>94816.547999999995</v>
      </c>
      <c r="R2253" s="49">
        <v>27174.400000000001</v>
      </c>
      <c r="S2253" s="49">
        <v>11176.46</v>
      </c>
      <c r="T2253" s="49">
        <v>9116.9159999999993</v>
      </c>
      <c r="U2253" s="49">
        <v>46756.775999999998</v>
      </c>
      <c r="V2253" s="49">
        <v>116559.72</v>
      </c>
    </row>
    <row r="2254" spans="1:22" x14ac:dyDescent="0.3">
      <c r="A2254">
        <v>1001689</v>
      </c>
      <c r="B2254" t="s">
        <v>11494</v>
      </c>
      <c r="C2254" t="s">
        <v>11495</v>
      </c>
      <c r="D2254" t="s">
        <v>11496</v>
      </c>
      <c r="E2254" t="s">
        <v>1902</v>
      </c>
      <c r="F2254" t="s">
        <v>11497</v>
      </c>
      <c r="G2254" t="s">
        <v>11498</v>
      </c>
      <c r="H2254" t="s">
        <v>11499</v>
      </c>
      <c r="I2254" s="23">
        <v>34.981099999999998</v>
      </c>
      <c r="J2254" s="23">
        <v>-112.37629099999999</v>
      </c>
      <c r="K2254">
        <v>327310</v>
      </c>
      <c r="L2254" t="s">
        <v>34</v>
      </c>
      <c r="M2254" t="s">
        <v>376</v>
      </c>
      <c r="N2254" s="49">
        <v>487108.32</v>
      </c>
      <c r="O2254" s="49">
        <v>500974.97200000001</v>
      </c>
      <c r="P2254" s="49">
        <v>446972.28600000002</v>
      </c>
      <c r="Q2254" s="49">
        <v>414250.86800000002</v>
      </c>
      <c r="R2254" s="49">
        <v>358854.34</v>
      </c>
      <c r="S2254" s="49">
        <v>363499.67</v>
      </c>
      <c r="T2254" s="49">
        <v>210101.45</v>
      </c>
      <c r="U2254" s="49">
        <v>193824.57</v>
      </c>
      <c r="V2254" s="49">
        <v>34216.449999999997</v>
      </c>
    </row>
    <row r="2255" spans="1:22" x14ac:dyDescent="0.3">
      <c r="A2255">
        <v>1010575</v>
      </c>
      <c r="B2255" t="s">
        <v>11500</v>
      </c>
      <c r="C2255" t="s">
        <v>11501</v>
      </c>
      <c r="D2255" t="s">
        <v>11502</v>
      </c>
      <c r="E2255" t="s">
        <v>663</v>
      </c>
      <c r="F2255" t="s">
        <v>11503</v>
      </c>
      <c r="G2255" t="s">
        <v>11504</v>
      </c>
      <c r="H2255" t="s">
        <v>1080</v>
      </c>
      <c r="I2255" s="23">
        <v>40.093989999999998</v>
      </c>
      <c r="J2255" s="23">
        <v>-82.023939999999996</v>
      </c>
      <c r="K2255">
        <v>221112</v>
      </c>
      <c r="L2255" t="s">
        <v>335</v>
      </c>
      <c r="M2255" t="s">
        <v>336</v>
      </c>
      <c r="N2255" s="49">
        <v>1628243.7120000001</v>
      </c>
      <c r="O2255" s="49">
        <v>1535771.656</v>
      </c>
      <c r="P2255" s="49">
        <v>1393762.68</v>
      </c>
      <c r="Q2255" s="49">
        <v>1461223.632</v>
      </c>
      <c r="R2255" s="49">
        <v>1534459.56</v>
      </c>
      <c r="S2255" s="49">
        <v>1468775.352</v>
      </c>
      <c r="T2255" s="49">
        <v>1104193.1040000001</v>
      </c>
      <c r="U2255" s="49">
        <v>770562.94400000002</v>
      </c>
    </row>
    <row r="2256" spans="1:22" x14ac:dyDescent="0.3">
      <c r="A2256">
        <v>1005652</v>
      </c>
      <c r="B2256" t="s">
        <v>11505</v>
      </c>
      <c r="C2256" t="s">
        <v>11506</v>
      </c>
      <c r="D2256" t="s">
        <v>11507</v>
      </c>
      <c r="E2256" t="s">
        <v>2164</v>
      </c>
      <c r="F2256" t="s">
        <v>11508</v>
      </c>
      <c r="G2256" t="s">
        <v>11509</v>
      </c>
      <c r="H2256" t="s">
        <v>1310</v>
      </c>
      <c r="I2256" s="23">
        <v>42.380896999999997</v>
      </c>
      <c r="J2256" s="23">
        <v>-122.77458799999999</v>
      </c>
      <c r="K2256">
        <v>562212</v>
      </c>
      <c r="L2256" t="s">
        <v>355</v>
      </c>
      <c r="M2256" t="s">
        <v>307</v>
      </c>
      <c r="N2256" s="49">
        <v>68496.631999999998</v>
      </c>
      <c r="O2256" s="49">
        <v>35981.322</v>
      </c>
      <c r="P2256" s="49">
        <v>89078.748000000007</v>
      </c>
      <c r="Q2256" s="49">
        <v>69299.482000000004</v>
      </c>
      <c r="R2256" s="49">
        <v>49791.188000000002</v>
      </c>
      <c r="S2256" s="49">
        <v>65330.542000000001</v>
      </c>
      <c r="T2256" s="49">
        <v>94152.05</v>
      </c>
      <c r="U2256" s="49">
        <v>56152.05</v>
      </c>
      <c r="V2256" s="49">
        <v>67991.03</v>
      </c>
    </row>
    <row r="2257" spans="1:22" x14ac:dyDescent="0.3">
      <c r="A2257">
        <v>1000562</v>
      </c>
      <c r="B2257" t="s">
        <v>11510</v>
      </c>
      <c r="C2257" t="s">
        <v>11511</v>
      </c>
      <c r="D2257" t="s">
        <v>460</v>
      </c>
      <c r="E2257" t="s">
        <v>461</v>
      </c>
      <c r="F2257" t="s">
        <v>462</v>
      </c>
      <c r="G2257" t="s">
        <v>11512</v>
      </c>
      <c r="H2257" t="s">
        <v>2932</v>
      </c>
      <c r="I2257" s="23">
        <v>44.390099999999997</v>
      </c>
      <c r="J2257" s="23">
        <v>-105.45910000000001</v>
      </c>
      <c r="K2257">
        <v>221112</v>
      </c>
      <c r="L2257" t="s">
        <v>30</v>
      </c>
      <c r="M2257" t="s">
        <v>336</v>
      </c>
      <c r="N2257" s="49">
        <v>2726517.162</v>
      </c>
      <c r="O2257" s="49">
        <v>3067895.5</v>
      </c>
      <c r="P2257" s="49">
        <v>3308636.0079999999</v>
      </c>
      <c r="Q2257" s="49">
        <v>2830864.5</v>
      </c>
      <c r="R2257" s="49">
        <v>3123225.2319999998</v>
      </c>
      <c r="S2257" s="49">
        <v>3315394.5860000001</v>
      </c>
      <c r="T2257" s="49">
        <v>3279491.9360000002</v>
      </c>
      <c r="U2257" s="49">
        <v>3246253.2579999999</v>
      </c>
      <c r="V2257" s="49">
        <v>1227451.9339999999</v>
      </c>
    </row>
    <row r="2258" spans="1:22" x14ac:dyDescent="0.3">
      <c r="A2258">
        <v>1006673</v>
      </c>
      <c r="B2258" t="s">
        <v>11513</v>
      </c>
      <c r="C2258" t="s">
        <v>11514</v>
      </c>
      <c r="D2258" t="s">
        <v>1662</v>
      </c>
      <c r="E2258" t="s">
        <v>3890</v>
      </c>
      <c r="F2258" t="s">
        <v>11515</v>
      </c>
      <c r="G2258" t="s">
        <v>11516</v>
      </c>
      <c r="H2258" t="s">
        <v>3893</v>
      </c>
      <c r="I2258" s="23">
        <v>39.681305999999999</v>
      </c>
      <c r="J2258" s="23">
        <v>-75.720693999999995</v>
      </c>
      <c r="K2258">
        <v>325199</v>
      </c>
      <c r="L2258" t="s">
        <v>28</v>
      </c>
      <c r="M2258" t="s">
        <v>530</v>
      </c>
      <c r="N2258" s="49">
        <v>29319.54</v>
      </c>
      <c r="O2258" s="49">
        <v>28591.491999999998</v>
      </c>
      <c r="P2258" s="49">
        <v>31819.08</v>
      </c>
      <c r="Q2258" s="49">
        <v>3108.9879999999998</v>
      </c>
      <c r="R2258" s="49">
        <v>31445.732</v>
      </c>
      <c r="S2258" s="49">
        <v>29794.088</v>
      </c>
      <c r="T2258" s="49">
        <v>32917.476000000002</v>
      </c>
      <c r="U2258" s="49">
        <v>30264.236000000001</v>
      </c>
      <c r="V2258" s="49">
        <v>32833.476000000002</v>
      </c>
    </row>
    <row r="2259" spans="1:22" x14ac:dyDescent="0.3">
      <c r="A2259">
        <v>1000296</v>
      </c>
      <c r="B2259" t="s">
        <v>11517</v>
      </c>
      <c r="C2259" t="s">
        <v>11518</v>
      </c>
      <c r="D2259" t="s">
        <v>11519</v>
      </c>
      <c r="E2259" t="s">
        <v>676</v>
      </c>
      <c r="F2259" t="s">
        <v>11520</v>
      </c>
      <c r="G2259" t="s">
        <v>11521</v>
      </c>
      <c r="H2259" t="s">
        <v>11522</v>
      </c>
      <c r="I2259" s="23">
        <v>36.275599999999997</v>
      </c>
      <c r="J2259" s="23">
        <v>-86.664400000000001</v>
      </c>
      <c r="K2259">
        <v>313230</v>
      </c>
      <c r="L2259" t="s">
        <v>28</v>
      </c>
      <c r="M2259" t="s">
        <v>315</v>
      </c>
      <c r="S2259" s="49">
        <v>8</v>
      </c>
      <c r="T2259" s="49">
        <v>11</v>
      </c>
      <c r="U2259" s="49">
        <v>11.4</v>
      </c>
      <c r="V2259" s="49">
        <v>54856.991999999998</v>
      </c>
    </row>
    <row r="2260" spans="1:22" x14ac:dyDescent="0.3">
      <c r="A2260">
        <v>1010991</v>
      </c>
      <c r="B2260" t="s">
        <v>11523</v>
      </c>
      <c r="C2260" t="s">
        <v>11524</v>
      </c>
      <c r="D2260" t="s">
        <v>11525</v>
      </c>
      <c r="E2260" t="s">
        <v>491</v>
      </c>
      <c r="F2260" t="s">
        <v>11526</v>
      </c>
      <c r="G2260" t="s">
        <v>11527</v>
      </c>
      <c r="H2260" t="s">
        <v>5738</v>
      </c>
      <c r="I2260" s="23">
        <v>40.768388999999999</v>
      </c>
      <c r="J2260" s="23">
        <v>-87.152693999999997</v>
      </c>
      <c r="K2260">
        <v>311224</v>
      </c>
      <c r="L2260" t="s">
        <v>28</v>
      </c>
      <c r="M2260" t="s">
        <v>315</v>
      </c>
      <c r="N2260" s="49">
        <v>25511.704000000002</v>
      </c>
      <c r="O2260" s="49">
        <v>24060.86</v>
      </c>
      <c r="P2260" s="49">
        <v>24708.556</v>
      </c>
      <c r="Q2260" s="49">
        <v>23060.063999999998</v>
      </c>
      <c r="R2260" s="49">
        <v>23251.011999999999</v>
      </c>
      <c r="S2260" s="49">
        <v>27701.096000000001</v>
      </c>
      <c r="T2260" s="49">
        <v>26658.3</v>
      </c>
    </row>
    <row r="2261" spans="1:22" x14ac:dyDescent="0.3">
      <c r="A2261">
        <v>1006730</v>
      </c>
      <c r="B2261" t="s">
        <v>11528</v>
      </c>
      <c r="C2261" t="s">
        <v>11529</v>
      </c>
      <c r="D2261" t="s">
        <v>11530</v>
      </c>
      <c r="E2261" t="s">
        <v>583</v>
      </c>
      <c r="F2261" t="s">
        <v>11531</v>
      </c>
      <c r="G2261" t="s">
        <v>11532</v>
      </c>
      <c r="H2261" t="s">
        <v>3376</v>
      </c>
      <c r="I2261" s="23">
        <v>32.690744000000002</v>
      </c>
      <c r="J2261" s="23">
        <v>-92.659698000000006</v>
      </c>
      <c r="K2261">
        <v>211130</v>
      </c>
      <c r="L2261" t="s">
        <v>368</v>
      </c>
      <c r="M2261" t="s">
        <v>102</v>
      </c>
      <c r="N2261" s="49">
        <v>36237.302000000003</v>
      </c>
      <c r="O2261" s="49">
        <v>30087.655999999999</v>
      </c>
      <c r="P2261" s="49">
        <v>34486.758000000002</v>
      </c>
      <c r="Q2261" s="49">
        <v>46199.457999999999</v>
      </c>
      <c r="R2261" s="49">
        <v>43156.197999999997</v>
      </c>
      <c r="S2261" s="49">
        <v>148583.49600000001</v>
      </c>
      <c r="T2261" s="49">
        <v>97651.182000000001</v>
      </c>
      <c r="U2261" s="49">
        <v>62415.17</v>
      </c>
      <c r="V2261" s="49">
        <v>49658.491999999998</v>
      </c>
    </row>
    <row r="2262" spans="1:22" x14ac:dyDescent="0.3">
      <c r="A2262">
        <v>1011948</v>
      </c>
      <c r="B2262" t="s">
        <v>11533</v>
      </c>
      <c r="C2262" t="s">
        <v>11534</v>
      </c>
      <c r="D2262" t="s">
        <v>11535</v>
      </c>
      <c r="E2262" t="s">
        <v>583</v>
      </c>
      <c r="F2262" t="s">
        <v>11536</v>
      </c>
      <c r="G2262" t="s">
        <v>11537</v>
      </c>
      <c r="H2262" t="s">
        <v>6087</v>
      </c>
      <c r="I2262" s="23">
        <v>32.521759000000003</v>
      </c>
      <c r="J2262" s="23">
        <v>-93.214269000000002</v>
      </c>
      <c r="K2262">
        <v>211130</v>
      </c>
      <c r="L2262" t="s">
        <v>368</v>
      </c>
      <c r="M2262" t="s">
        <v>102</v>
      </c>
      <c r="N2262" s="49">
        <v>63634.23</v>
      </c>
      <c r="O2262" s="49">
        <v>105629.966</v>
      </c>
      <c r="P2262" s="49">
        <v>95343.05</v>
      </c>
      <c r="Q2262" s="49">
        <v>30605.545999999998</v>
      </c>
      <c r="R2262" s="49">
        <v>42727.998</v>
      </c>
    </row>
    <row r="2263" spans="1:22" x14ac:dyDescent="0.3">
      <c r="A2263">
        <v>1001546</v>
      </c>
      <c r="B2263" t="s">
        <v>11538</v>
      </c>
      <c r="C2263" t="s">
        <v>11539</v>
      </c>
      <c r="D2263" t="s">
        <v>10815</v>
      </c>
      <c r="E2263" t="s">
        <v>569</v>
      </c>
      <c r="F2263" t="s">
        <v>11540</v>
      </c>
      <c r="G2263" t="s">
        <v>11541</v>
      </c>
      <c r="H2263" t="s">
        <v>11539</v>
      </c>
      <c r="I2263" s="23">
        <v>42.506</v>
      </c>
      <c r="J2263" s="23">
        <v>-90.652699999999996</v>
      </c>
      <c r="K2263">
        <v>221112</v>
      </c>
      <c r="L2263" t="s">
        <v>335</v>
      </c>
      <c r="M2263" t="s">
        <v>336</v>
      </c>
      <c r="P2263" s="49">
        <v>444.4</v>
      </c>
      <c r="Q2263" s="49">
        <v>10310.459999999999</v>
      </c>
      <c r="R2263" s="49">
        <v>1530.7439999999999</v>
      </c>
      <c r="S2263" s="49">
        <v>15096.644</v>
      </c>
      <c r="T2263" s="49">
        <v>38147.408000000003</v>
      </c>
      <c r="U2263" s="49">
        <v>73595.724000000002</v>
      </c>
      <c r="V2263" s="49">
        <v>174630.3</v>
      </c>
    </row>
    <row r="2264" spans="1:22" x14ac:dyDescent="0.3">
      <c r="A2264">
        <v>1001004</v>
      </c>
      <c r="B2264" t="s">
        <v>11542</v>
      </c>
      <c r="C2264" t="s">
        <v>11543</v>
      </c>
      <c r="D2264" t="s">
        <v>5400</v>
      </c>
      <c r="E2264" t="s">
        <v>351</v>
      </c>
      <c r="F2264" t="s">
        <v>11544</v>
      </c>
      <c r="G2264" t="s">
        <v>11545</v>
      </c>
      <c r="H2264" t="s">
        <v>9234</v>
      </c>
      <c r="I2264" s="23">
        <v>40.466299999999997</v>
      </c>
      <c r="J2264" s="23">
        <v>-89.984099999999998</v>
      </c>
      <c r="K2264">
        <v>221112</v>
      </c>
      <c r="L2264" t="s">
        <v>335</v>
      </c>
      <c r="M2264" t="s">
        <v>336</v>
      </c>
      <c r="N2264" s="49">
        <v>2223307.9619999998</v>
      </c>
      <c r="O2264" s="49">
        <v>2392096.38</v>
      </c>
      <c r="P2264" s="49">
        <v>1917278.8160000001</v>
      </c>
      <c r="Q2264" s="49">
        <v>2251273.838</v>
      </c>
      <c r="R2264" s="49">
        <v>2179294.3760000002</v>
      </c>
      <c r="S2264" s="49">
        <v>2146822.1800000002</v>
      </c>
      <c r="T2264" s="49">
        <v>2259633.514</v>
      </c>
      <c r="U2264" s="49">
        <v>2418637.7940000002</v>
      </c>
      <c r="V2264" s="49">
        <v>2317328.432</v>
      </c>
    </row>
    <row r="2265" spans="1:22" x14ac:dyDescent="0.3">
      <c r="A2265">
        <v>1009850</v>
      </c>
      <c r="B2265" t="s">
        <v>11546</v>
      </c>
      <c r="C2265" t="s">
        <v>11547</v>
      </c>
      <c r="D2265" t="s">
        <v>11548</v>
      </c>
      <c r="E2265" t="s">
        <v>2294</v>
      </c>
      <c r="F2265" t="s">
        <v>11549</v>
      </c>
      <c r="G2265" t="s">
        <v>11550</v>
      </c>
      <c r="H2265" t="s">
        <v>3006</v>
      </c>
      <c r="I2265" s="23">
        <v>39.542841000000003</v>
      </c>
      <c r="J2265" s="23">
        <v>-110.730126</v>
      </c>
      <c r="K2265">
        <v>212112</v>
      </c>
      <c r="L2265" t="s">
        <v>2673</v>
      </c>
      <c r="M2265" t="s">
        <v>315</v>
      </c>
      <c r="N2265" s="49">
        <v>52855.24</v>
      </c>
      <c r="O2265" s="49">
        <v>84992.388000000006</v>
      </c>
      <c r="P2265" s="49">
        <v>90975.885999999999</v>
      </c>
      <c r="Q2265" s="49">
        <v>108763.04</v>
      </c>
      <c r="R2265" s="49">
        <v>66861.679999999993</v>
      </c>
      <c r="S2265" s="49">
        <v>20389.23</v>
      </c>
      <c r="T2265" s="49">
        <v>35645.313999999998</v>
      </c>
      <c r="U2265" s="49">
        <v>106752.978</v>
      </c>
      <c r="V2265" s="49">
        <v>289707.41800000001</v>
      </c>
    </row>
    <row r="2266" spans="1:22" x14ac:dyDescent="0.3">
      <c r="A2266">
        <v>1001319</v>
      </c>
      <c r="B2266" t="s">
        <v>11551</v>
      </c>
      <c r="C2266" t="s">
        <v>11552</v>
      </c>
      <c r="D2266" t="s">
        <v>8721</v>
      </c>
      <c r="E2266" t="s">
        <v>491</v>
      </c>
      <c r="F2266" t="s">
        <v>11553</v>
      </c>
      <c r="G2266" t="s">
        <v>11554</v>
      </c>
      <c r="H2266" t="s">
        <v>8724</v>
      </c>
      <c r="I2266" s="23">
        <v>39.9208</v>
      </c>
      <c r="J2266" s="23">
        <v>-87.444999999999993</v>
      </c>
      <c r="K2266">
        <v>221112</v>
      </c>
      <c r="L2266" t="s">
        <v>30</v>
      </c>
      <c r="M2266" t="s">
        <v>336</v>
      </c>
      <c r="N2266" s="49">
        <v>71266.483999999997</v>
      </c>
      <c r="O2266" s="49">
        <v>169428.22</v>
      </c>
      <c r="P2266" s="49">
        <v>42549.692000000003</v>
      </c>
      <c r="Q2266" s="49">
        <v>104257.864</v>
      </c>
      <c r="R2266" s="49">
        <v>80017.903999999995</v>
      </c>
      <c r="S2266" s="49">
        <v>15139.291999999999</v>
      </c>
      <c r="T2266" s="49">
        <v>52336.203999999998</v>
      </c>
      <c r="U2266" s="49">
        <v>66819.7</v>
      </c>
      <c r="V2266" s="49">
        <v>50355.608</v>
      </c>
    </row>
    <row r="2267" spans="1:22" x14ac:dyDescent="0.3">
      <c r="A2267">
        <v>1006024</v>
      </c>
      <c r="B2267" t="s">
        <v>11555</v>
      </c>
      <c r="C2267" t="s">
        <v>11556</v>
      </c>
      <c r="D2267" t="s">
        <v>11557</v>
      </c>
      <c r="E2267" t="s">
        <v>380</v>
      </c>
      <c r="F2267" t="s">
        <v>11558</v>
      </c>
      <c r="G2267" t="s">
        <v>11559</v>
      </c>
      <c r="H2267" t="s">
        <v>762</v>
      </c>
      <c r="I2267" s="23">
        <v>46.785400000000003</v>
      </c>
      <c r="J2267" s="23">
        <v>-92.09639</v>
      </c>
      <c r="K2267">
        <v>221330</v>
      </c>
      <c r="L2267" t="s">
        <v>28</v>
      </c>
      <c r="M2267" t="s">
        <v>336</v>
      </c>
      <c r="N2267" s="49">
        <v>48807.165999999997</v>
      </c>
      <c r="O2267" s="49">
        <v>49203.34</v>
      </c>
      <c r="P2267" s="49">
        <v>52253.775999999998</v>
      </c>
      <c r="Q2267" s="49">
        <v>54296.658000000003</v>
      </c>
      <c r="R2267" s="49">
        <v>53268.305999999997</v>
      </c>
      <c r="S2267" s="49">
        <v>59539.96</v>
      </c>
      <c r="T2267" s="49">
        <v>58959.228000000003</v>
      </c>
      <c r="U2267" s="49">
        <v>60442.815999999999</v>
      </c>
      <c r="V2267" s="49">
        <v>67768.134000000005</v>
      </c>
    </row>
    <row r="2268" spans="1:22" x14ac:dyDescent="0.3">
      <c r="A2268">
        <v>1010567</v>
      </c>
      <c r="B2268" t="s">
        <v>11560</v>
      </c>
      <c r="C2268" t="s">
        <v>11561</v>
      </c>
      <c r="D2268" t="s">
        <v>11562</v>
      </c>
      <c r="E2268" t="s">
        <v>331</v>
      </c>
      <c r="F2268" t="s">
        <v>11563</v>
      </c>
      <c r="G2268" t="s">
        <v>11564</v>
      </c>
      <c r="H2268" t="s">
        <v>4556</v>
      </c>
      <c r="I2268" s="23">
        <v>42.111800000000002</v>
      </c>
      <c r="J2268" s="23">
        <v>-75.721339999999998</v>
      </c>
      <c r="K2268">
        <v>213112</v>
      </c>
      <c r="L2268" t="s">
        <v>28</v>
      </c>
      <c r="M2268" t="s">
        <v>102</v>
      </c>
      <c r="R2268" s="49">
        <v>30304.635999999999</v>
      </c>
      <c r="S2268" s="49">
        <v>24333.608</v>
      </c>
      <c r="T2268" s="49">
        <v>31183.53</v>
      </c>
      <c r="U2268" s="49">
        <v>25669.200000000001</v>
      </c>
    </row>
    <row r="2269" spans="1:22" x14ac:dyDescent="0.3">
      <c r="A2269">
        <v>1003277</v>
      </c>
      <c r="B2269" t="s">
        <v>11565</v>
      </c>
      <c r="C2269" t="s">
        <v>11566</v>
      </c>
      <c r="D2269" t="s">
        <v>11567</v>
      </c>
      <c r="E2269" t="s">
        <v>422</v>
      </c>
      <c r="F2269" t="s">
        <v>11568</v>
      </c>
      <c r="G2269" t="s">
        <v>11569</v>
      </c>
      <c r="H2269" t="s">
        <v>2856</v>
      </c>
      <c r="I2269" s="23">
        <v>35.199871000000002</v>
      </c>
      <c r="J2269" s="23">
        <v>-93.784149999999997</v>
      </c>
      <c r="K2269">
        <v>486210</v>
      </c>
      <c r="L2269" t="s">
        <v>1275</v>
      </c>
      <c r="M2269" t="s">
        <v>102</v>
      </c>
      <c r="N2269" s="49">
        <v>33999.788</v>
      </c>
      <c r="O2269" s="49">
        <v>35816.482000000004</v>
      </c>
      <c r="P2269" s="49">
        <v>40025.411999999997</v>
      </c>
      <c r="Q2269" s="49">
        <v>32795.038</v>
      </c>
      <c r="R2269" s="49">
        <v>33893.1</v>
      </c>
      <c r="S2269" s="49">
        <v>31793.162</v>
      </c>
      <c r="T2269" s="49">
        <v>32890.1</v>
      </c>
      <c r="U2269" s="49">
        <v>43234.396000000001</v>
      </c>
      <c r="V2269" s="49">
        <v>30554.202000000001</v>
      </c>
    </row>
    <row r="2270" spans="1:22" x14ac:dyDescent="0.3">
      <c r="A2270">
        <v>1011935</v>
      </c>
      <c r="B2270"/>
      <c r="C2270" t="s">
        <v>11566</v>
      </c>
      <c r="D2270" t="s">
        <v>11570</v>
      </c>
      <c r="E2270" t="s">
        <v>1418</v>
      </c>
      <c r="F2270" t="s">
        <v>5655</v>
      </c>
      <c r="H2270" t="s">
        <v>11571</v>
      </c>
      <c r="I2270" s="23">
        <v>34.891779999999997</v>
      </c>
      <c r="J2270" s="23">
        <v>-96.184299999999993</v>
      </c>
      <c r="K2270">
        <v>486210</v>
      </c>
      <c r="L2270" t="s">
        <v>28</v>
      </c>
      <c r="M2270" t="s">
        <v>102</v>
      </c>
      <c r="R2270" s="49">
        <v>25233.103999999999</v>
      </c>
    </row>
    <row r="2271" spans="1:22" x14ac:dyDescent="0.3">
      <c r="A2271">
        <v>1007426</v>
      </c>
      <c r="B2271" t="s">
        <v>11572</v>
      </c>
      <c r="C2271" t="s">
        <v>11573</v>
      </c>
      <c r="D2271" t="s">
        <v>11574</v>
      </c>
      <c r="E2271" t="s">
        <v>2780</v>
      </c>
      <c r="F2271" t="s">
        <v>11575</v>
      </c>
      <c r="G2271" t="s">
        <v>11576</v>
      </c>
      <c r="H2271" t="s">
        <v>7808</v>
      </c>
      <c r="I2271" s="23">
        <v>41.776150999999999</v>
      </c>
      <c r="J2271" s="23">
        <v>-72.606406000000007</v>
      </c>
      <c r="K2271">
        <v>322121</v>
      </c>
      <c r="L2271" t="s">
        <v>28</v>
      </c>
      <c r="M2271" t="s">
        <v>680</v>
      </c>
      <c r="O2271" s="49">
        <v>17043.236000000001</v>
      </c>
      <c r="P2271" s="49">
        <v>17721.083999999999</v>
      </c>
      <c r="Q2271" s="49">
        <v>18329.080000000002</v>
      </c>
      <c r="R2271" s="49">
        <v>20082.324000000001</v>
      </c>
      <c r="S2271" s="49">
        <v>24832.955999999998</v>
      </c>
      <c r="T2271" s="49">
        <v>25521.7</v>
      </c>
      <c r="U2271" s="49">
        <v>28455</v>
      </c>
      <c r="V2271" s="49">
        <v>26797.599999999999</v>
      </c>
    </row>
    <row r="2272" spans="1:22" x14ac:dyDescent="0.3">
      <c r="A2272">
        <v>1003607</v>
      </c>
      <c r="B2272" t="s">
        <v>11577</v>
      </c>
      <c r="C2272" t="s">
        <v>11578</v>
      </c>
      <c r="D2272" t="s">
        <v>11579</v>
      </c>
      <c r="E2272" t="s">
        <v>393</v>
      </c>
      <c r="F2272" t="s">
        <v>11580</v>
      </c>
      <c r="G2272" t="s">
        <v>11581</v>
      </c>
      <c r="H2272" t="s">
        <v>11582</v>
      </c>
      <c r="I2272" s="23">
        <v>45.463430000000002</v>
      </c>
      <c r="J2272" s="23">
        <v>-91.088769999999997</v>
      </c>
      <c r="K2272">
        <v>322121</v>
      </c>
      <c r="L2272" t="s">
        <v>28</v>
      </c>
      <c r="M2272" t="s">
        <v>680</v>
      </c>
      <c r="N2272" s="49">
        <v>31356.23</v>
      </c>
      <c r="O2272" s="49">
        <v>30878.376</v>
      </c>
      <c r="P2272" s="49">
        <v>28349.286</v>
      </c>
      <c r="Q2272" s="49">
        <v>28154.844000000001</v>
      </c>
      <c r="R2272" s="49">
        <v>28016.243999999999</v>
      </c>
      <c r="S2272" s="49">
        <v>30857.207999999999</v>
      </c>
      <c r="T2272" s="49">
        <v>30045.486000000001</v>
      </c>
      <c r="U2272" s="49">
        <v>29042.698</v>
      </c>
      <c r="V2272" s="49">
        <v>30225.628000000001</v>
      </c>
    </row>
    <row r="2273" spans="1:22" x14ac:dyDescent="0.3">
      <c r="A2273">
        <v>1011823</v>
      </c>
      <c r="B2273" t="s">
        <v>11583</v>
      </c>
      <c r="C2273" t="s">
        <v>11584</v>
      </c>
      <c r="D2273" t="s">
        <v>4969</v>
      </c>
      <c r="E2273" t="s">
        <v>922</v>
      </c>
      <c r="F2273" t="s">
        <v>4971</v>
      </c>
      <c r="G2273" t="s">
        <v>11585</v>
      </c>
      <c r="H2273" t="s">
        <v>4977</v>
      </c>
      <c r="I2273" s="23">
        <v>40.309351999999997</v>
      </c>
      <c r="J2273" s="23">
        <v>-96.840421000000006</v>
      </c>
      <c r="K2273">
        <v>325199</v>
      </c>
      <c r="L2273" t="s">
        <v>28</v>
      </c>
      <c r="M2273" t="s">
        <v>530</v>
      </c>
      <c r="N2273" s="49">
        <v>16574.988000000001</v>
      </c>
      <c r="O2273" s="49">
        <v>33685.523999999998</v>
      </c>
      <c r="P2273" s="49">
        <v>28924.592000000001</v>
      </c>
    </row>
    <row r="2274" spans="1:22" x14ac:dyDescent="0.3">
      <c r="A2274">
        <v>1000392</v>
      </c>
      <c r="B2274" t="s">
        <v>11586</v>
      </c>
      <c r="C2274" t="s">
        <v>11587</v>
      </c>
      <c r="D2274" t="s">
        <v>5824</v>
      </c>
      <c r="E2274" t="s">
        <v>441</v>
      </c>
      <c r="F2274" t="s">
        <v>11588</v>
      </c>
      <c r="G2274" t="s">
        <v>11589</v>
      </c>
      <c r="H2274" t="s">
        <v>6391</v>
      </c>
      <c r="I2274" s="23">
        <v>35.713299999999997</v>
      </c>
      <c r="J2274" s="23">
        <v>-80.612200000000001</v>
      </c>
      <c r="K2274">
        <v>325222</v>
      </c>
      <c r="L2274" t="s">
        <v>28</v>
      </c>
      <c r="M2274" t="s">
        <v>315</v>
      </c>
      <c r="Q2274" s="49">
        <v>37845.508000000002</v>
      </c>
      <c r="R2274" s="49">
        <v>41477.144</v>
      </c>
      <c r="S2274" s="49">
        <v>32383.227999999999</v>
      </c>
      <c r="T2274" s="49">
        <v>26235.95</v>
      </c>
      <c r="U2274" s="49">
        <v>30237.13</v>
      </c>
      <c r="V2274" s="49">
        <v>33232.53</v>
      </c>
    </row>
    <row r="2275" spans="1:22" x14ac:dyDescent="0.3">
      <c r="A2275">
        <v>1008626</v>
      </c>
      <c r="B2275" t="s">
        <v>11590</v>
      </c>
      <c r="C2275" t="s">
        <v>11591</v>
      </c>
      <c r="D2275" t="s">
        <v>1072</v>
      </c>
      <c r="E2275" t="s">
        <v>303</v>
      </c>
      <c r="F2275" t="s">
        <v>11592</v>
      </c>
      <c r="G2275" t="s">
        <v>11593</v>
      </c>
      <c r="H2275" t="s">
        <v>1074</v>
      </c>
      <c r="I2275" s="23">
        <v>35.393546000000001</v>
      </c>
      <c r="J2275" s="23">
        <v>-100.11194</v>
      </c>
      <c r="K2275">
        <v>211130</v>
      </c>
      <c r="L2275" t="s">
        <v>368</v>
      </c>
      <c r="M2275" t="s">
        <v>102</v>
      </c>
      <c r="N2275" s="49">
        <v>30642.962811506044</v>
      </c>
      <c r="O2275" s="49">
        <v>27122.901999999998</v>
      </c>
    </row>
    <row r="2276" spans="1:22" x14ac:dyDescent="0.3">
      <c r="A2276">
        <v>1013630</v>
      </c>
      <c r="B2276"/>
      <c r="C2276" t="s">
        <v>11594</v>
      </c>
      <c r="D2276" t="s">
        <v>9363</v>
      </c>
      <c r="E2276" t="s">
        <v>1902</v>
      </c>
      <c r="F2276" t="s">
        <v>11595</v>
      </c>
      <c r="G2276" t="s">
        <v>11596</v>
      </c>
      <c r="I2276" s="23"/>
      <c r="J2276" s="23"/>
      <c r="K2276">
        <v>562212</v>
      </c>
      <c r="L2276" t="s">
        <v>51</v>
      </c>
      <c r="M2276" t="s">
        <v>307</v>
      </c>
      <c r="N2276" s="49">
        <v>32700</v>
      </c>
    </row>
    <row r="2277" spans="1:22" x14ac:dyDescent="0.3">
      <c r="A2277">
        <v>1008060</v>
      </c>
      <c r="B2277" t="s">
        <v>11597</v>
      </c>
      <c r="C2277" t="s">
        <v>11598</v>
      </c>
      <c r="D2277" t="s">
        <v>11599</v>
      </c>
      <c r="E2277" t="s">
        <v>1370</v>
      </c>
      <c r="F2277" t="s">
        <v>11600</v>
      </c>
      <c r="G2277" t="s">
        <v>11601</v>
      </c>
      <c r="H2277" t="s">
        <v>11602</v>
      </c>
      <c r="I2277" s="23">
        <v>53.892656000000002</v>
      </c>
      <c r="J2277" s="23">
        <v>-166.53787</v>
      </c>
      <c r="K2277">
        <v>221112</v>
      </c>
      <c r="L2277" t="s">
        <v>28</v>
      </c>
      <c r="M2277" t="s">
        <v>336</v>
      </c>
      <c r="N2277" s="49">
        <v>35763.072</v>
      </c>
      <c r="O2277" s="49">
        <v>36601.307999999997</v>
      </c>
      <c r="P2277" s="49">
        <v>38764.923999999999</v>
      </c>
      <c r="Q2277" s="49">
        <v>31610.288</v>
      </c>
      <c r="R2277" s="49">
        <v>30900.15</v>
      </c>
      <c r="S2277" s="49">
        <v>31674.988000000001</v>
      </c>
      <c r="T2277" s="49">
        <v>30128.712</v>
      </c>
      <c r="U2277" s="49">
        <v>29384.274000000001</v>
      </c>
      <c r="V2277" s="49">
        <v>29618.022000000001</v>
      </c>
    </row>
    <row r="2278" spans="1:22" x14ac:dyDescent="0.3">
      <c r="A2278">
        <v>1006389</v>
      </c>
      <c r="B2278" t="s">
        <v>11603</v>
      </c>
      <c r="C2278" t="s">
        <v>11604</v>
      </c>
      <c r="D2278" t="s">
        <v>11605</v>
      </c>
      <c r="E2278" t="s">
        <v>468</v>
      </c>
      <c r="F2278" t="s">
        <v>11606</v>
      </c>
      <c r="G2278" t="s">
        <v>11607</v>
      </c>
      <c r="H2278" t="s">
        <v>11608</v>
      </c>
      <c r="I2278" s="23">
        <v>26.78417</v>
      </c>
      <c r="J2278" s="23">
        <v>-80.119140000000002</v>
      </c>
      <c r="K2278">
        <v>562212</v>
      </c>
      <c r="L2278" t="s">
        <v>51</v>
      </c>
      <c r="M2278" t="s">
        <v>307</v>
      </c>
      <c r="N2278" s="49">
        <v>34587.75</v>
      </c>
      <c r="O2278" s="49">
        <v>36543.25</v>
      </c>
      <c r="P2278" s="49">
        <v>39314.25</v>
      </c>
      <c r="Q2278" s="49">
        <v>40812.25</v>
      </c>
      <c r="R2278" s="49">
        <v>42104.25</v>
      </c>
      <c r="S2278" s="49">
        <v>43938.75</v>
      </c>
      <c r="T2278" s="49">
        <v>47191.75</v>
      </c>
      <c r="U2278" s="49">
        <v>70718.75</v>
      </c>
      <c r="V2278" s="49">
        <v>75460.75</v>
      </c>
    </row>
    <row r="2279" spans="1:22" x14ac:dyDescent="0.3">
      <c r="A2279">
        <v>1008454</v>
      </c>
      <c r="B2279" t="s">
        <v>11609</v>
      </c>
      <c r="C2279" t="s">
        <v>11610</v>
      </c>
      <c r="D2279" t="s">
        <v>11611</v>
      </c>
      <c r="E2279" t="s">
        <v>583</v>
      </c>
      <c r="F2279" t="s">
        <v>11612</v>
      </c>
      <c r="G2279" t="s">
        <v>11613</v>
      </c>
      <c r="H2279" t="s">
        <v>5479</v>
      </c>
      <c r="I2279" s="23">
        <v>31.557203000000001</v>
      </c>
      <c r="J2279" s="23">
        <v>-93.520563999999993</v>
      </c>
      <c r="K2279">
        <v>211112</v>
      </c>
      <c r="L2279" t="s">
        <v>28</v>
      </c>
      <c r="M2279" t="s">
        <v>102</v>
      </c>
      <c r="T2279" s="49">
        <v>557.84799999999996</v>
      </c>
    </row>
    <row r="2280" spans="1:22" x14ac:dyDescent="0.3">
      <c r="A2280">
        <v>1000265</v>
      </c>
      <c r="B2280" t="s">
        <v>11614</v>
      </c>
      <c r="C2280" t="s">
        <v>11615</v>
      </c>
      <c r="D2280" t="s">
        <v>11616</v>
      </c>
      <c r="E2280" t="s">
        <v>447</v>
      </c>
      <c r="F2280" t="s">
        <v>11617</v>
      </c>
      <c r="G2280" t="s">
        <v>11618</v>
      </c>
      <c r="H2280" t="s">
        <v>11619</v>
      </c>
      <c r="I2280" s="23">
        <v>39.859200000000001</v>
      </c>
      <c r="J2280" s="23">
        <v>-79.918199999999999</v>
      </c>
      <c r="K2280">
        <v>221112</v>
      </c>
      <c r="L2280" t="s">
        <v>335</v>
      </c>
      <c r="M2280" t="s">
        <v>336</v>
      </c>
      <c r="N2280" s="49">
        <v>1924377.1680000001</v>
      </c>
      <c r="O2280" s="49">
        <v>1774703.7239999999</v>
      </c>
      <c r="P2280" s="49">
        <v>1570347.88</v>
      </c>
      <c r="Q2280" s="49">
        <v>1811271.4879999999</v>
      </c>
      <c r="R2280" s="49">
        <v>2125996.8199999998</v>
      </c>
      <c r="S2280" s="49">
        <v>1792595.8559999999</v>
      </c>
      <c r="T2280" s="49">
        <v>1596040.4</v>
      </c>
      <c r="U2280" s="49">
        <v>1708924.368</v>
      </c>
      <c r="V2280" s="49">
        <v>1349601.3</v>
      </c>
    </row>
    <row r="2281" spans="1:22" x14ac:dyDescent="0.3">
      <c r="A2281">
        <v>1000168</v>
      </c>
      <c r="B2281" t="s">
        <v>11620</v>
      </c>
      <c r="C2281" t="s">
        <v>11621</v>
      </c>
      <c r="D2281" t="s">
        <v>7462</v>
      </c>
      <c r="E2281" t="s">
        <v>663</v>
      </c>
      <c r="F2281" t="s">
        <v>11622</v>
      </c>
      <c r="G2281" t="s">
        <v>11623</v>
      </c>
      <c r="H2281" t="s">
        <v>1159</v>
      </c>
      <c r="I2281" s="23">
        <v>39.579799999999999</v>
      </c>
      <c r="J2281" s="23">
        <v>-81.6571</v>
      </c>
      <c r="K2281">
        <v>221112</v>
      </c>
      <c r="L2281" t="s">
        <v>335</v>
      </c>
      <c r="M2281" t="s">
        <v>336</v>
      </c>
      <c r="N2281" s="49">
        <v>1956394.348</v>
      </c>
      <c r="O2281" s="49">
        <v>1795888.9439999999</v>
      </c>
      <c r="P2281" s="49">
        <v>1581741.6880000001</v>
      </c>
      <c r="Q2281" s="49">
        <v>1765322.96</v>
      </c>
      <c r="R2281" s="49">
        <v>1997268.7479999999</v>
      </c>
      <c r="S2281" s="49">
        <v>1738640.656</v>
      </c>
      <c r="T2281" s="49">
        <v>1591485.2</v>
      </c>
      <c r="U2281" s="49">
        <v>1688756.7919999999</v>
      </c>
      <c r="V2281" s="49">
        <v>1142354.216</v>
      </c>
    </row>
    <row r="2282" spans="1:22" x14ac:dyDescent="0.3">
      <c r="A2282">
        <v>1000153</v>
      </c>
      <c r="B2282" t="s">
        <v>11624</v>
      </c>
      <c r="C2282" t="s">
        <v>11625</v>
      </c>
      <c r="D2282" t="s">
        <v>11626</v>
      </c>
      <c r="E2282" t="s">
        <v>663</v>
      </c>
      <c r="F2282" t="s">
        <v>11627</v>
      </c>
      <c r="G2282" t="s">
        <v>11628</v>
      </c>
      <c r="H2282" t="s">
        <v>5249</v>
      </c>
      <c r="I2282" s="23">
        <v>38.573099999999997</v>
      </c>
      <c r="J2282" s="23">
        <v>-82.783299999999997</v>
      </c>
      <c r="K2282">
        <v>221112</v>
      </c>
      <c r="L2282" t="s">
        <v>335</v>
      </c>
      <c r="M2282" t="s">
        <v>336</v>
      </c>
      <c r="N2282" s="49">
        <v>3833879.392</v>
      </c>
      <c r="O2282" s="49">
        <v>3603889.344</v>
      </c>
      <c r="P2282" s="49">
        <v>3046283.76</v>
      </c>
      <c r="Q2282" s="49">
        <v>3849539.284</v>
      </c>
      <c r="R2282" s="49">
        <v>3719558.716</v>
      </c>
      <c r="S2282" s="49">
        <v>3203419.5279999999</v>
      </c>
      <c r="T2282" s="49">
        <v>2763929.26</v>
      </c>
      <c r="U2282" s="49">
        <v>3372245.2519999999</v>
      </c>
      <c r="V2282" s="49">
        <v>2369231.3199999998</v>
      </c>
    </row>
    <row r="2283" spans="1:22" x14ac:dyDescent="0.3">
      <c r="A2283">
        <v>1001330</v>
      </c>
      <c r="B2283" t="s">
        <v>11629</v>
      </c>
      <c r="C2283" t="s">
        <v>11630</v>
      </c>
      <c r="D2283" t="s">
        <v>11631</v>
      </c>
      <c r="E2283" t="s">
        <v>351</v>
      </c>
      <c r="F2283" t="s">
        <v>11632</v>
      </c>
      <c r="G2283" t="s">
        <v>11633</v>
      </c>
      <c r="H2283" t="s">
        <v>11634</v>
      </c>
      <c r="I2283" s="23">
        <v>41.479700000000001</v>
      </c>
      <c r="J2283" s="23">
        <v>-88.258099999999999</v>
      </c>
      <c r="K2283">
        <v>221112</v>
      </c>
      <c r="L2283" t="s">
        <v>335</v>
      </c>
      <c r="M2283" t="s">
        <v>336</v>
      </c>
      <c r="N2283" s="49">
        <v>2781351.6919999998</v>
      </c>
      <c r="O2283" s="49">
        <v>2439653.96</v>
      </c>
      <c r="P2283" s="49">
        <v>2670070.0559999999</v>
      </c>
      <c r="Q2283" s="49">
        <v>2938984.66</v>
      </c>
      <c r="R2283" s="49">
        <v>2503797.7719999999</v>
      </c>
      <c r="S2283" s="49">
        <v>917337.55200000003</v>
      </c>
      <c r="T2283" s="49">
        <v>1204312.6359999999</v>
      </c>
      <c r="U2283" s="49">
        <v>1964643.92</v>
      </c>
      <c r="V2283" s="49">
        <v>900477.16</v>
      </c>
    </row>
    <row r="2284" spans="1:22" x14ac:dyDescent="0.3">
      <c r="A2284">
        <v>1005766</v>
      </c>
      <c r="B2284" t="s">
        <v>11635</v>
      </c>
      <c r="C2284" t="s">
        <v>11636</v>
      </c>
      <c r="D2284" t="s">
        <v>11637</v>
      </c>
      <c r="E2284" t="s">
        <v>2164</v>
      </c>
      <c r="F2284" t="s">
        <v>11638</v>
      </c>
      <c r="G2284" t="s">
        <v>11639</v>
      </c>
      <c r="H2284" t="s">
        <v>1201</v>
      </c>
      <c r="I2284" s="23">
        <v>45.912199999999999</v>
      </c>
      <c r="J2284" s="23">
        <v>-122.82859999999999</v>
      </c>
      <c r="K2284">
        <v>325311</v>
      </c>
      <c r="L2284" t="s">
        <v>6674</v>
      </c>
      <c r="M2284" t="s">
        <v>530</v>
      </c>
      <c r="N2284" s="49">
        <v>182726.27600000001</v>
      </c>
      <c r="O2284" s="49">
        <v>176656.09599999999</v>
      </c>
      <c r="P2284" s="49">
        <v>198357.158</v>
      </c>
      <c r="Q2284" s="49">
        <v>191992.44399999999</v>
      </c>
      <c r="R2284" s="49">
        <v>169106.18599999999</v>
      </c>
      <c r="S2284" s="49">
        <v>197193.47200000001</v>
      </c>
      <c r="T2284" s="49">
        <v>207838.32199999999</v>
      </c>
      <c r="U2284" s="49">
        <v>180886.49400000001</v>
      </c>
      <c r="V2284" s="49">
        <v>204052.478</v>
      </c>
    </row>
    <row r="2285" spans="1:22" x14ac:dyDescent="0.3">
      <c r="A2285">
        <v>1012698</v>
      </c>
      <c r="B2285" t="s">
        <v>9950</v>
      </c>
      <c r="C2285" t="s">
        <v>11640</v>
      </c>
      <c r="D2285" t="s">
        <v>9952</v>
      </c>
      <c r="E2285" t="s">
        <v>583</v>
      </c>
      <c r="F2285" t="s">
        <v>9953</v>
      </c>
      <c r="G2285" t="s">
        <v>9954</v>
      </c>
      <c r="H2285" t="s">
        <v>9955</v>
      </c>
      <c r="I2285" s="23">
        <v>29.958888999999999</v>
      </c>
      <c r="J2285" s="23">
        <v>-90.270471999999998</v>
      </c>
      <c r="K2285">
        <v>325311</v>
      </c>
      <c r="L2285" t="s">
        <v>803</v>
      </c>
      <c r="M2285" t="s">
        <v>804</v>
      </c>
      <c r="N2285" s="49">
        <v>918956.75199999998</v>
      </c>
      <c r="O2285" s="49">
        <v>913060.58</v>
      </c>
      <c r="P2285" s="49">
        <v>982061.38800000004</v>
      </c>
      <c r="Q2285" s="49">
        <v>450982.62800000003</v>
      </c>
    </row>
    <row r="2286" spans="1:22" x14ac:dyDescent="0.3">
      <c r="A2286">
        <v>1005648</v>
      </c>
      <c r="B2286" t="s">
        <v>11641</v>
      </c>
      <c r="C2286" t="s">
        <v>11642</v>
      </c>
      <c r="D2286" t="s">
        <v>4238</v>
      </c>
      <c r="E2286" t="s">
        <v>323</v>
      </c>
      <c r="F2286" t="s">
        <v>11643</v>
      </c>
      <c r="G2286" t="s">
        <v>11644</v>
      </c>
      <c r="H2286" t="s">
        <v>1427</v>
      </c>
      <c r="I2286" s="23">
        <v>36.757277000000002</v>
      </c>
      <c r="J2286" s="23">
        <v>-119.69830899999999</v>
      </c>
      <c r="K2286">
        <v>312130</v>
      </c>
      <c r="L2286" t="s">
        <v>28</v>
      </c>
      <c r="M2286" t="s">
        <v>315</v>
      </c>
      <c r="N2286" s="49">
        <v>31136.952000000001</v>
      </c>
      <c r="O2286" s="49">
        <v>24380.338</v>
      </c>
      <c r="P2286" s="49">
        <v>25275.331999999999</v>
      </c>
      <c r="Q2286" s="49">
        <v>24992.892</v>
      </c>
      <c r="R2286" s="49">
        <v>33105.803999999996</v>
      </c>
      <c r="S2286" s="49">
        <v>28035.506000000001</v>
      </c>
      <c r="T2286" s="49">
        <v>26797.040000000001</v>
      </c>
      <c r="U2286" s="49">
        <v>32522.385999999999</v>
      </c>
      <c r="V2286" s="49">
        <v>3759.7220000000002</v>
      </c>
    </row>
    <row r="2287" spans="1:22" x14ac:dyDescent="0.3">
      <c r="A2287">
        <v>1004895</v>
      </c>
      <c r="B2287" t="s">
        <v>11645</v>
      </c>
      <c r="C2287" t="s">
        <v>11646</v>
      </c>
      <c r="D2287" t="s">
        <v>10825</v>
      </c>
      <c r="E2287" t="s">
        <v>454</v>
      </c>
      <c r="F2287" t="s">
        <v>10826</v>
      </c>
      <c r="G2287" t="s">
        <v>11647</v>
      </c>
      <c r="H2287" t="s">
        <v>705</v>
      </c>
      <c r="I2287" s="23">
        <v>42.987129000000003</v>
      </c>
      <c r="J2287" s="23">
        <v>-82.440657999999999</v>
      </c>
      <c r="K2287">
        <v>322121</v>
      </c>
      <c r="L2287" t="s">
        <v>28</v>
      </c>
      <c r="M2287" t="s">
        <v>680</v>
      </c>
      <c r="N2287" s="49">
        <v>71615.179999999993</v>
      </c>
      <c r="O2287" s="49">
        <v>73308.823999999993</v>
      </c>
      <c r="P2287" s="49">
        <v>78012.656000000003</v>
      </c>
      <c r="Q2287" s="49">
        <v>73309.623999999996</v>
      </c>
      <c r="R2287" s="49">
        <v>114750.618</v>
      </c>
      <c r="S2287" s="49">
        <v>135988.21400000001</v>
      </c>
      <c r="T2287" s="49">
        <v>135924.568</v>
      </c>
      <c r="U2287" s="49">
        <v>131287.41</v>
      </c>
      <c r="V2287" s="49">
        <v>137474.364</v>
      </c>
    </row>
    <row r="2288" spans="1:22" x14ac:dyDescent="0.3">
      <c r="A2288">
        <v>1001175</v>
      </c>
      <c r="B2288" t="s">
        <v>11648</v>
      </c>
      <c r="C2288" t="s">
        <v>11649</v>
      </c>
      <c r="D2288" t="s">
        <v>11650</v>
      </c>
      <c r="E2288" t="s">
        <v>386</v>
      </c>
      <c r="F2288" t="s">
        <v>11651</v>
      </c>
      <c r="G2288" t="s">
        <v>11652</v>
      </c>
      <c r="H2288" t="s">
        <v>8809</v>
      </c>
      <c r="I2288" s="23">
        <v>32.381399999999999</v>
      </c>
      <c r="J2288" s="23">
        <v>-86.573599999999999</v>
      </c>
      <c r="K2288">
        <v>221112</v>
      </c>
      <c r="L2288" t="s">
        <v>30</v>
      </c>
      <c r="M2288" t="s">
        <v>336</v>
      </c>
      <c r="N2288" s="49">
        <v>1654879.416</v>
      </c>
      <c r="O2288" s="49">
        <v>2199764.2960000001</v>
      </c>
      <c r="P2288" s="49">
        <v>1988566.08</v>
      </c>
      <c r="Q2288" s="49">
        <v>2284082.6839999999</v>
      </c>
      <c r="R2288" s="49">
        <v>2777276.608</v>
      </c>
      <c r="S2288" s="49">
        <v>1833116.0079999999</v>
      </c>
      <c r="T2288" s="49">
        <v>1730661.1880000001</v>
      </c>
      <c r="U2288" s="49">
        <v>2395596.62</v>
      </c>
      <c r="V2288" s="49">
        <v>2069968.7279999999</v>
      </c>
    </row>
    <row r="2289" spans="1:22" x14ac:dyDescent="0.3">
      <c r="A2289">
        <v>1001414</v>
      </c>
      <c r="B2289" t="s">
        <v>11653</v>
      </c>
      <c r="C2289" t="s">
        <v>11654</v>
      </c>
      <c r="D2289" t="s">
        <v>11655</v>
      </c>
      <c r="E2289" t="s">
        <v>386</v>
      </c>
      <c r="F2289" t="s">
        <v>11656</v>
      </c>
      <c r="G2289" t="s">
        <v>11657</v>
      </c>
      <c r="H2289" t="s">
        <v>2816</v>
      </c>
      <c r="I2289" s="23">
        <v>33.244199999999999</v>
      </c>
      <c r="J2289" s="23">
        <v>-86.456699999999998</v>
      </c>
      <c r="K2289">
        <v>221112</v>
      </c>
      <c r="L2289" t="s">
        <v>335</v>
      </c>
      <c r="M2289" t="s">
        <v>336</v>
      </c>
      <c r="N2289" s="49">
        <v>4829105.1900000004</v>
      </c>
      <c r="O2289" s="49">
        <v>5183819.2240000004</v>
      </c>
      <c r="P2289" s="49">
        <v>4870295.4939999999</v>
      </c>
      <c r="Q2289" s="49">
        <v>4566672.66</v>
      </c>
      <c r="R2289" s="49">
        <v>6935670.1960000005</v>
      </c>
      <c r="S2289" s="49">
        <v>6981397.3619999997</v>
      </c>
      <c r="T2289" s="49">
        <v>6798481.8459999999</v>
      </c>
      <c r="U2289" s="49">
        <v>8200177.1940000001</v>
      </c>
      <c r="V2289" s="49">
        <v>10916248.614</v>
      </c>
    </row>
    <row r="2290" spans="1:22" x14ac:dyDescent="0.3">
      <c r="A2290">
        <v>1001514</v>
      </c>
      <c r="B2290" t="s">
        <v>11658</v>
      </c>
      <c r="C2290" t="s">
        <v>11659</v>
      </c>
      <c r="D2290" t="s">
        <v>11660</v>
      </c>
      <c r="E2290" t="s">
        <v>351</v>
      </c>
      <c r="F2290" t="s">
        <v>11661</v>
      </c>
      <c r="G2290" t="s">
        <v>11662</v>
      </c>
      <c r="H2290" t="s">
        <v>3280</v>
      </c>
      <c r="I2290" s="23">
        <v>40.595799999999997</v>
      </c>
      <c r="J2290" s="23">
        <v>-89.6631</v>
      </c>
      <c r="K2290">
        <v>221112</v>
      </c>
      <c r="L2290" t="s">
        <v>30</v>
      </c>
      <c r="M2290" t="s">
        <v>336</v>
      </c>
      <c r="N2290" s="49">
        <v>3108944.3139999998</v>
      </c>
      <c r="O2290" s="49">
        <v>3203569.56</v>
      </c>
      <c r="P2290" s="49">
        <v>2964237.7480000001</v>
      </c>
      <c r="Q2290" s="49">
        <v>2703554.0639999998</v>
      </c>
      <c r="R2290" s="49">
        <v>2919767.12</v>
      </c>
      <c r="S2290" s="49">
        <v>3775964.24</v>
      </c>
      <c r="T2290" s="49">
        <v>4274356.4879999999</v>
      </c>
      <c r="U2290" s="49">
        <v>4238714.16</v>
      </c>
      <c r="V2290" s="49">
        <v>5313159.6560000004</v>
      </c>
    </row>
    <row r="2291" spans="1:22" x14ac:dyDescent="0.3">
      <c r="A2291">
        <v>1002962</v>
      </c>
      <c r="B2291" t="s">
        <v>11663</v>
      </c>
      <c r="C2291" t="s">
        <v>11664</v>
      </c>
      <c r="D2291" t="s">
        <v>10715</v>
      </c>
      <c r="E2291" t="s">
        <v>922</v>
      </c>
      <c r="F2291" t="s">
        <v>11665</v>
      </c>
      <c r="G2291" t="s">
        <v>11666</v>
      </c>
      <c r="H2291" t="s">
        <v>4977</v>
      </c>
      <c r="I2291" s="23">
        <v>40.484200000000001</v>
      </c>
      <c r="J2291" s="23">
        <v>-96.545900000000003</v>
      </c>
      <c r="K2291">
        <v>325193</v>
      </c>
      <c r="L2291" t="s">
        <v>599</v>
      </c>
      <c r="M2291" t="s">
        <v>600</v>
      </c>
      <c r="N2291" s="49">
        <v>106037.1</v>
      </c>
      <c r="O2291" s="49">
        <v>98145.98</v>
      </c>
      <c r="P2291" s="49">
        <v>104689.704</v>
      </c>
      <c r="Q2291" s="49">
        <v>100688.772</v>
      </c>
      <c r="R2291" s="49">
        <v>93652.148000000001</v>
      </c>
      <c r="S2291" s="49">
        <v>92325.152000000002</v>
      </c>
      <c r="T2291" s="49">
        <v>88220.978000000003</v>
      </c>
      <c r="U2291" s="49">
        <v>79077.217999999993</v>
      </c>
      <c r="V2291" s="49">
        <v>81212.06</v>
      </c>
    </row>
    <row r="2292" spans="1:22" x14ac:dyDescent="0.3">
      <c r="A2292">
        <v>1000768</v>
      </c>
      <c r="B2292" t="s">
        <v>11667</v>
      </c>
      <c r="C2292" t="s">
        <v>11668</v>
      </c>
      <c r="D2292" t="s">
        <v>11669</v>
      </c>
      <c r="E2292" t="s">
        <v>331</v>
      </c>
      <c r="F2292" t="s">
        <v>11670</v>
      </c>
      <c r="G2292" t="s">
        <v>11671</v>
      </c>
      <c r="H2292" t="s">
        <v>5180</v>
      </c>
      <c r="I2292" s="23">
        <v>40.616900000000001</v>
      </c>
      <c r="J2292" s="23">
        <v>-73.648600000000002</v>
      </c>
      <c r="K2292">
        <v>221112</v>
      </c>
      <c r="L2292" t="s">
        <v>335</v>
      </c>
      <c r="M2292" t="s">
        <v>336</v>
      </c>
      <c r="N2292" s="49">
        <v>885850.53200000001</v>
      </c>
      <c r="O2292" s="49">
        <v>903165.71200000006</v>
      </c>
      <c r="P2292" s="49">
        <v>842832.31</v>
      </c>
      <c r="Q2292" s="49">
        <v>1074674.8859999999</v>
      </c>
      <c r="R2292" s="49">
        <v>998234.3</v>
      </c>
      <c r="S2292" s="49">
        <v>992705.41799999995</v>
      </c>
      <c r="T2292" s="49">
        <v>746005.13399999996</v>
      </c>
      <c r="U2292" s="49">
        <v>731330.38199999998</v>
      </c>
      <c r="V2292" s="49">
        <v>642612.81200000003</v>
      </c>
    </row>
    <row r="2293" spans="1:22" x14ac:dyDescent="0.3">
      <c r="A2293">
        <v>1005905</v>
      </c>
      <c r="B2293" t="s">
        <v>11672</v>
      </c>
      <c r="C2293" t="s">
        <v>11673</v>
      </c>
      <c r="D2293" t="s">
        <v>11674</v>
      </c>
      <c r="E2293" t="s">
        <v>1663</v>
      </c>
      <c r="F2293" t="s">
        <v>11675</v>
      </c>
      <c r="G2293" t="s">
        <v>11676</v>
      </c>
      <c r="H2293" t="s">
        <v>11677</v>
      </c>
      <c r="I2293" s="23">
        <v>40.678100000000001</v>
      </c>
      <c r="J2293" s="23">
        <v>-74.2744</v>
      </c>
      <c r="K2293">
        <v>221330</v>
      </c>
      <c r="L2293" t="s">
        <v>28</v>
      </c>
      <c r="M2293" t="s">
        <v>336</v>
      </c>
      <c r="N2293" s="49">
        <v>83497.535999999993</v>
      </c>
      <c r="O2293" s="49">
        <v>84784.48</v>
      </c>
      <c r="P2293" s="49">
        <v>82747.187999999995</v>
      </c>
      <c r="Q2293" s="49">
        <v>75819.063999999998</v>
      </c>
      <c r="R2293" s="49">
        <v>70139.635999999999</v>
      </c>
      <c r="S2293" s="49">
        <v>77248.505999999994</v>
      </c>
      <c r="T2293" s="49">
        <v>79459.7</v>
      </c>
      <c r="U2293" s="49">
        <v>89820.812000000005</v>
      </c>
      <c r="V2293" s="49">
        <v>92735.1</v>
      </c>
    </row>
    <row r="2294" spans="1:22" x14ac:dyDescent="0.3">
      <c r="A2294">
        <v>1002003</v>
      </c>
      <c r="B2294" t="s">
        <v>11678</v>
      </c>
      <c r="C2294" t="s">
        <v>11679</v>
      </c>
      <c r="D2294" t="s">
        <v>4450</v>
      </c>
      <c r="E2294" t="s">
        <v>303</v>
      </c>
      <c r="F2294" t="s">
        <v>2623</v>
      </c>
      <c r="G2294" t="s">
        <v>11680</v>
      </c>
      <c r="H2294" t="s">
        <v>483</v>
      </c>
      <c r="I2294" s="23">
        <v>29.700264000000001</v>
      </c>
      <c r="J2294" s="23">
        <v>-95.036967000000004</v>
      </c>
      <c r="K2294">
        <v>325199</v>
      </c>
      <c r="L2294" t="s">
        <v>599</v>
      </c>
      <c r="M2294" t="s">
        <v>804</v>
      </c>
      <c r="P2294" s="49">
        <v>8.1999999999999993</v>
      </c>
      <c r="Q2294" s="49">
        <v>1901.492</v>
      </c>
      <c r="R2294" s="49">
        <v>5287.28</v>
      </c>
      <c r="S2294" s="49">
        <v>22520.116000000002</v>
      </c>
      <c r="T2294" s="49">
        <v>30557.48</v>
      </c>
      <c r="U2294" s="49">
        <v>27887.044000000002</v>
      </c>
      <c r="V2294" s="49">
        <v>20059.723999999998</v>
      </c>
    </row>
    <row r="2295" spans="1:22" x14ac:dyDescent="0.3">
      <c r="A2295">
        <v>1011559</v>
      </c>
      <c r="B2295" t="s">
        <v>11681</v>
      </c>
      <c r="C2295" t="s">
        <v>11682</v>
      </c>
      <c r="D2295" t="s">
        <v>11683</v>
      </c>
      <c r="E2295" t="s">
        <v>468</v>
      </c>
      <c r="F2295" t="s">
        <v>11684</v>
      </c>
      <c r="G2295" t="s">
        <v>11685</v>
      </c>
      <c r="H2295" t="s">
        <v>1460</v>
      </c>
      <c r="I2295" s="23">
        <v>29.93844</v>
      </c>
      <c r="J2295" s="23">
        <v>-82.016220000000004</v>
      </c>
      <c r="K2295">
        <v>212299</v>
      </c>
      <c r="L2295" t="s">
        <v>28</v>
      </c>
      <c r="M2295" t="s">
        <v>315</v>
      </c>
      <c r="S2295" s="49">
        <v>8983.3559999999998</v>
      </c>
    </row>
    <row r="2296" spans="1:22" x14ac:dyDescent="0.3">
      <c r="A2296">
        <v>1007271</v>
      </c>
      <c r="B2296" t="s">
        <v>11686</v>
      </c>
      <c r="C2296" t="s">
        <v>11687</v>
      </c>
      <c r="D2296" t="s">
        <v>4589</v>
      </c>
      <c r="E2296" t="s">
        <v>1663</v>
      </c>
      <c r="F2296" t="s">
        <v>11688</v>
      </c>
      <c r="G2296" t="s">
        <v>11689</v>
      </c>
      <c r="H2296" t="s">
        <v>3244</v>
      </c>
      <c r="I2296" s="23">
        <v>40.321556000000001</v>
      </c>
      <c r="J2296" s="23">
        <v>-74.706221999999997</v>
      </c>
      <c r="K2296">
        <v>325412</v>
      </c>
      <c r="L2296" t="s">
        <v>28</v>
      </c>
      <c r="M2296" t="s">
        <v>530</v>
      </c>
      <c r="N2296" s="49">
        <v>36156.51</v>
      </c>
      <c r="O2296" s="49">
        <v>36744.258000000002</v>
      </c>
      <c r="P2296" s="49">
        <v>37641.108</v>
      </c>
      <c r="Q2296" s="49">
        <v>37374.002</v>
      </c>
      <c r="R2296" s="49">
        <v>36682.197999999997</v>
      </c>
      <c r="S2296" s="49">
        <v>38153.39</v>
      </c>
      <c r="T2296" s="49">
        <v>40140.046000000002</v>
      </c>
      <c r="U2296" s="49">
        <v>32789.173999999999</v>
      </c>
      <c r="V2296" s="49">
        <v>38859.99</v>
      </c>
    </row>
    <row r="2297" spans="1:22" x14ac:dyDescent="0.3">
      <c r="A2297">
        <v>1005565</v>
      </c>
      <c r="B2297" t="s">
        <v>11690</v>
      </c>
      <c r="C2297" t="s">
        <v>11691</v>
      </c>
      <c r="D2297" t="s">
        <v>11692</v>
      </c>
      <c r="E2297" t="s">
        <v>323</v>
      </c>
      <c r="F2297" t="s">
        <v>11693</v>
      </c>
      <c r="G2297" t="s">
        <v>11694</v>
      </c>
      <c r="H2297" t="s">
        <v>1523</v>
      </c>
      <c r="I2297" s="23">
        <v>34.196770000000001</v>
      </c>
      <c r="J2297" s="23">
        <v>-119.168423</v>
      </c>
      <c r="K2297">
        <v>115114</v>
      </c>
      <c r="L2297" t="s">
        <v>28</v>
      </c>
      <c r="M2297" t="s">
        <v>315</v>
      </c>
      <c r="N2297" s="49">
        <v>76574.512000000002</v>
      </c>
      <c r="O2297" s="49">
        <v>77014.460000000006</v>
      </c>
      <c r="P2297" s="49">
        <v>79583.899999999994</v>
      </c>
      <c r="Q2297" s="49">
        <v>79212.152000000002</v>
      </c>
      <c r="R2297" s="49">
        <v>80815.695999999996</v>
      </c>
      <c r="S2297" s="49">
        <v>78811.004000000001</v>
      </c>
      <c r="T2297" s="49">
        <v>80105.847999999998</v>
      </c>
      <c r="U2297" s="49">
        <v>82807.987999999998</v>
      </c>
      <c r="V2297" s="49">
        <v>78558.504000000001</v>
      </c>
    </row>
    <row r="2298" spans="1:22" x14ac:dyDescent="0.3">
      <c r="A2298">
        <v>1001579</v>
      </c>
      <c r="B2298" t="s">
        <v>11695</v>
      </c>
      <c r="C2298" t="s">
        <v>11696</v>
      </c>
      <c r="D2298" t="s">
        <v>11697</v>
      </c>
      <c r="E2298" t="s">
        <v>311</v>
      </c>
      <c r="F2298" t="s">
        <v>11698</v>
      </c>
      <c r="G2298" t="s">
        <v>11699</v>
      </c>
      <c r="H2298" t="s">
        <v>3244</v>
      </c>
      <c r="I2298" s="23">
        <v>37.788899999999998</v>
      </c>
      <c r="J2298" s="23">
        <v>-84.713899999999995</v>
      </c>
      <c r="K2298">
        <v>221112</v>
      </c>
      <c r="L2298" t="s">
        <v>335</v>
      </c>
      <c r="M2298" t="s">
        <v>336</v>
      </c>
      <c r="N2298" s="49">
        <v>1237121.1599999999</v>
      </c>
      <c r="O2298" s="49">
        <v>2564182.54</v>
      </c>
      <c r="P2298" s="49">
        <v>1775005.304</v>
      </c>
      <c r="Q2298" s="49">
        <v>2385940.946</v>
      </c>
      <c r="R2298" s="49">
        <v>2777859.4759999998</v>
      </c>
      <c r="S2298" s="49">
        <v>3323912.07</v>
      </c>
      <c r="T2298" s="49">
        <v>3295092.946</v>
      </c>
      <c r="U2298" s="49">
        <v>2830866.9160000002</v>
      </c>
      <c r="V2298" s="49">
        <v>2848405.898</v>
      </c>
    </row>
    <row r="2299" spans="1:22" x14ac:dyDescent="0.3">
      <c r="A2299">
        <v>1005844</v>
      </c>
      <c r="B2299" t="s">
        <v>11700</v>
      </c>
      <c r="C2299" t="s">
        <v>11701</v>
      </c>
      <c r="D2299" t="s">
        <v>11702</v>
      </c>
      <c r="E2299" t="s">
        <v>1487</v>
      </c>
      <c r="F2299" t="s">
        <v>11703</v>
      </c>
      <c r="G2299" t="s">
        <v>11704</v>
      </c>
      <c r="H2299" t="s">
        <v>1490</v>
      </c>
      <c r="I2299" s="23">
        <v>39.722329999999999</v>
      </c>
      <c r="J2299" s="23">
        <v>-106.66336</v>
      </c>
      <c r="K2299">
        <v>562212</v>
      </c>
      <c r="L2299" t="s">
        <v>51</v>
      </c>
      <c r="M2299" t="s">
        <v>307</v>
      </c>
      <c r="N2299" s="49">
        <v>54944.75</v>
      </c>
      <c r="O2299" s="49">
        <v>53327.5</v>
      </c>
      <c r="P2299" s="49">
        <v>52133.25</v>
      </c>
      <c r="Q2299" s="49">
        <v>50939.5</v>
      </c>
      <c r="R2299" s="49">
        <v>49864.25</v>
      </c>
      <c r="S2299" s="49">
        <v>48791</v>
      </c>
      <c r="T2299" s="49">
        <v>47931.75</v>
      </c>
      <c r="U2299" s="49">
        <v>47091</v>
      </c>
      <c r="V2299" s="49">
        <v>48050</v>
      </c>
    </row>
    <row r="2300" spans="1:22" x14ac:dyDescent="0.3">
      <c r="A2300">
        <v>1007216</v>
      </c>
      <c r="B2300" t="s">
        <v>11705</v>
      </c>
      <c r="C2300" t="s">
        <v>11706</v>
      </c>
      <c r="D2300" t="s">
        <v>1417</v>
      </c>
      <c r="E2300" t="s">
        <v>1418</v>
      </c>
      <c r="F2300" t="s">
        <v>1419</v>
      </c>
      <c r="G2300" t="s">
        <v>11707</v>
      </c>
      <c r="H2300" t="s">
        <v>11708</v>
      </c>
      <c r="I2300" s="23">
        <v>36.194099999999999</v>
      </c>
      <c r="J2300" s="23">
        <v>-95.811700000000002</v>
      </c>
      <c r="K2300">
        <v>327310</v>
      </c>
      <c r="L2300" t="s">
        <v>2095</v>
      </c>
      <c r="M2300" t="s">
        <v>376</v>
      </c>
      <c r="N2300" s="49">
        <v>438272.33799999999</v>
      </c>
      <c r="O2300" s="49">
        <v>512302.902</v>
      </c>
      <c r="P2300" s="49">
        <v>515294.48599999998</v>
      </c>
      <c r="Q2300" s="49">
        <v>515397.20199999999</v>
      </c>
      <c r="R2300" s="49">
        <v>462474.75599999999</v>
      </c>
      <c r="S2300" s="49">
        <v>468044.7</v>
      </c>
      <c r="T2300" s="49">
        <v>488152.978</v>
      </c>
      <c r="U2300" s="49">
        <v>410849.16800000001</v>
      </c>
      <c r="V2300" s="49">
        <v>533920.41599999997</v>
      </c>
    </row>
    <row r="2301" spans="1:22" x14ac:dyDescent="0.3">
      <c r="A2301">
        <v>1003710</v>
      </c>
      <c r="B2301" t="s">
        <v>11709</v>
      </c>
      <c r="C2301" t="s">
        <v>11710</v>
      </c>
      <c r="D2301" t="s">
        <v>11711</v>
      </c>
      <c r="E2301" t="s">
        <v>690</v>
      </c>
      <c r="F2301" t="s">
        <v>2974</v>
      </c>
      <c r="G2301" t="s">
        <v>11712</v>
      </c>
      <c r="H2301" t="s">
        <v>11713</v>
      </c>
      <c r="I2301" s="23">
        <v>34.323189999999997</v>
      </c>
      <c r="J2301" s="23">
        <v>-84.246570000000006</v>
      </c>
      <c r="K2301">
        <v>562212</v>
      </c>
      <c r="L2301" t="s">
        <v>51</v>
      </c>
      <c r="M2301" t="s">
        <v>307</v>
      </c>
      <c r="N2301" s="49">
        <v>748887</v>
      </c>
      <c r="O2301" s="49">
        <v>698001.25</v>
      </c>
      <c r="P2301" s="49">
        <v>498204.75</v>
      </c>
      <c r="Q2301" s="49">
        <v>456802.75</v>
      </c>
      <c r="R2301" s="49">
        <v>601670.25</v>
      </c>
      <c r="S2301" s="49">
        <v>544311.25</v>
      </c>
      <c r="T2301" s="49">
        <v>378066.25</v>
      </c>
      <c r="U2301" s="49">
        <v>447875</v>
      </c>
      <c r="V2301" s="49">
        <v>342862.75</v>
      </c>
    </row>
    <row r="2302" spans="1:22" x14ac:dyDescent="0.3">
      <c r="A2302">
        <v>1005795</v>
      </c>
      <c r="B2302" t="s">
        <v>11714</v>
      </c>
      <c r="C2302" t="s">
        <v>11715</v>
      </c>
      <c r="D2302" t="s">
        <v>1538</v>
      </c>
      <c r="E2302" t="s">
        <v>435</v>
      </c>
      <c r="F2302" t="s">
        <v>11716</v>
      </c>
      <c r="G2302" t="s">
        <v>11717</v>
      </c>
      <c r="H2302" t="s">
        <v>4586</v>
      </c>
      <c r="I2302" s="23">
        <v>39.395611000000002</v>
      </c>
      <c r="J2302" s="23">
        <v>-91.213750000000005</v>
      </c>
      <c r="K2302">
        <v>562212</v>
      </c>
      <c r="L2302" t="s">
        <v>51</v>
      </c>
      <c r="M2302" t="s">
        <v>307</v>
      </c>
      <c r="N2302" s="49">
        <v>80400</v>
      </c>
      <c r="O2302" s="49">
        <v>61103</v>
      </c>
      <c r="P2302" s="49">
        <v>99184.75</v>
      </c>
      <c r="Q2302" s="49">
        <v>107175.75</v>
      </c>
      <c r="R2302" s="49">
        <v>86614.25</v>
      </c>
      <c r="S2302" s="49">
        <v>116809.5</v>
      </c>
      <c r="T2302" s="49">
        <v>54254.25</v>
      </c>
      <c r="U2302" s="49">
        <v>45476</v>
      </c>
      <c r="V2302" s="49">
        <v>42463.5</v>
      </c>
    </row>
    <row r="2303" spans="1:22" x14ac:dyDescent="0.3">
      <c r="A2303">
        <v>1007588</v>
      </c>
      <c r="B2303" t="s">
        <v>11718</v>
      </c>
      <c r="C2303" t="s">
        <v>11719</v>
      </c>
      <c r="D2303" t="s">
        <v>11720</v>
      </c>
      <c r="E2303" t="s">
        <v>491</v>
      </c>
      <c r="F2303" t="s">
        <v>11721</v>
      </c>
      <c r="G2303" t="s">
        <v>11722</v>
      </c>
      <c r="H2303" t="s">
        <v>11723</v>
      </c>
      <c r="I2303" s="23">
        <v>41.691772999999998</v>
      </c>
      <c r="J2303" s="23">
        <v>-86.001369999999994</v>
      </c>
      <c r="K2303">
        <v>562212</v>
      </c>
      <c r="L2303" t="s">
        <v>355</v>
      </c>
      <c r="M2303" t="s">
        <v>307</v>
      </c>
      <c r="N2303" s="49">
        <v>48482.106</v>
      </c>
      <c r="O2303" s="49">
        <v>66671.392000000007</v>
      </c>
      <c r="P2303" s="49">
        <v>57914.1</v>
      </c>
      <c r="Q2303" s="49">
        <v>65354.843999999997</v>
      </c>
      <c r="R2303" s="49">
        <v>72140.237999999998</v>
      </c>
      <c r="S2303" s="49">
        <v>71599.135999999999</v>
      </c>
      <c r="T2303" s="49">
        <v>69689.313999999998</v>
      </c>
      <c r="U2303" s="49">
        <v>66492.495016000001</v>
      </c>
      <c r="V2303" s="49">
        <v>92670.933676999994</v>
      </c>
    </row>
    <row r="2304" spans="1:22" x14ac:dyDescent="0.3">
      <c r="A2304">
        <v>1004556</v>
      </c>
      <c r="B2304" t="s">
        <v>11724</v>
      </c>
      <c r="C2304" t="s">
        <v>11725</v>
      </c>
      <c r="D2304" t="s">
        <v>11726</v>
      </c>
      <c r="E2304" t="s">
        <v>1682</v>
      </c>
      <c r="F2304" t="s">
        <v>11727</v>
      </c>
      <c r="G2304" t="s">
        <v>11728</v>
      </c>
      <c r="H2304" t="s">
        <v>11454</v>
      </c>
      <c r="I2304" s="23">
        <v>42.06418</v>
      </c>
      <c r="J2304" s="23">
        <v>-70.979534999999998</v>
      </c>
      <c r="K2304">
        <v>562212</v>
      </c>
      <c r="L2304" t="s">
        <v>51</v>
      </c>
      <c r="M2304" t="s">
        <v>307</v>
      </c>
      <c r="S2304" s="49">
        <v>5280.25</v>
      </c>
      <c r="T2304" s="49">
        <v>5520</v>
      </c>
      <c r="U2304" s="49">
        <v>6395</v>
      </c>
      <c r="V2304" s="49">
        <v>10835</v>
      </c>
    </row>
    <row r="2305" spans="1:22" x14ac:dyDescent="0.3">
      <c r="A2305">
        <v>1003101</v>
      </c>
      <c r="B2305" t="s">
        <v>11729</v>
      </c>
      <c r="C2305" t="s">
        <v>11730</v>
      </c>
      <c r="D2305" t="s">
        <v>11731</v>
      </c>
      <c r="E2305" t="s">
        <v>441</v>
      </c>
      <c r="F2305" t="s">
        <v>11732</v>
      </c>
      <c r="G2305" t="s">
        <v>11733</v>
      </c>
      <c r="H2305" t="s">
        <v>11734</v>
      </c>
      <c r="I2305" s="23">
        <v>36.115580000000001</v>
      </c>
      <c r="J2305" s="23">
        <v>-77.070970000000003</v>
      </c>
      <c r="K2305">
        <v>562212</v>
      </c>
      <c r="L2305" t="s">
        <v>51</v>
      </c>
      <c r="M2305" t="s">
        <v>307</v>
      </c>
      <c r="N2305" s="49">
        <v>105594.5</v>
      </c>
      <c r="O2305" s="49">
        <v>104686.25</v>
      </c>
      <c r="P2305" s="49">
        <v>99714.5</v>
      </c>
      <c r="Q2305" s="49">
        <v>163927.5</v>
      </c>
      <c r="R2305" s="49">
        <v>117295.25</v>
      </c>
      <c r="S2305" s="49">
        <v>134920</v>
      </c>
      <c r="T2305" s="49">
        <v>101352.5</v>
      </c>
      <c r="U2305" s="49">
        <v>111785</v>
      </c>
      <c r="V2305" s="49">
        <v>170326</v>
      </c>
    </row>
    <row r="2306" spans="1:22" x14ac:dyDescent="0.3">
      <c r="A2306">
        <v>1005860</v>
      </c>
      <c r="B2306" t="s">
        <v>11735</v>
      </c>
      <c r="C2306" t="s">
        <v>11736</v>
      </c>
      <c r="D2306" t="s">
        <v>11737</v>
      </c>
      <c r="E2306" t="s">
        <v>380</v>
      </c>
      <c r="F2306" t="s">
        <v>11738</v>
      </c>
      <c r="G2306" t="s">
        <v>11739</v>
      </c>
      <c r="H2306" t="s">
        <v>11740</v>
      </c>
      <c r="I2306" s="23">
        <v>45.848999999999997</v>
      </c>
      <c r="J2306" s="23">
        <v>-93.352000000000004</v>
      </c>
      <c r="K2306">
        <v>562212</v>
      </c>
      <c r="L2306" t="s">
        <v>355</v>
      </c>
      <c r="M2306" t="s">
        <v>307</v>
      </c>
      <c r="N2306" s="49">
        <v>31709.85</v>
      </c>
      <c r="O2306" s="49">
        <v>37115.050000000003</v>
      </c>
      <c r="P2306" s="49">
        <v>35933</v>
      </c>
      <c r="Q2306" s="49">
        <v>37906</v>
      </c>
      <c r="R2306" s="49">
        <v>22073</v>
      </c>
      <c r="S2306" s="49">
        <v>19250.900000000001</v>
      </c>
      <c r="T2306" s="49">
        <v>20093.25</v>
      </c>
      <c r="U2306" s="49">
        <v>26597.25</v>
      </c>
      <c r="V2306" s="49">
        <v>25523</v>
      </c>
    </row>
    <row r="2307" spans="1:22" x14ac:dyDescent="0.3">
      <c r="A2307">
        <v>1001348</v>
      </c>
      <c r="B2307" t="s">
        <v>11741</v>
      </c>
      <c r="C2307" t="s">
        <v>11742</v>
      </c>
      <c r="D2307" t="s">
        <v>11743</v>
      </c>
      <c r="E2307" t="s">
        <v>491</v>
      </c>
      <c r="F2307" t="s">
        <v>3224</v>
      </c>
      <c r="G2307" t="s">
        <v>11744</v>
      </c>
      <c r="H2307" t="s">
        <v>522</v>
      </c>
      <c r="I2307" s="23">
        <v>41.656320999999998</v>
      </c>
      <c r="J2307" s="23">
        <v>-87.450142</v>
      </c>
      <c r="K2307">
        <v>331111</v>
      </c>
      <c r="L2307" t="s">
        <v>28</v>
      </c>
      <c r="M2307" t="s">
        <v>538</v>
      </c>
      <c r="R2307" s="49">
        <v>6266.7759999999998</v>
      </c>
      <c r="S2307" s="49">
        <v>5807.6279999999997</v>
      </c>
      <c r="T2307" s="49">
        <v>5097.28</v>
      </c>
      <c r="U2307" s="49">
        <v>3669.8359999999998</v>
      </c>
      <c r="V2307" s="49">
        <v>2992.1880000000001</v>
      </c>
    </row>
    <row r="2308" spans="1:22" x14ac:dyDescent="0.3">
      <c r="A2308">
        <v>1003723</v>
      </c>
      <c r="B2308" t="s">
        <v>11745</v>
      </c>
      <c r="C2308" t="s">
        <v>11746</v>
      </c>
      <c r="D2308" t="s">
        <v>1644</v>
      </c>
      <c r="E2308" t="s">
        <v>468</v>
      </c>
      <c r="F2308" t="s">
        <v>11747</v>
      </c>
      <c r="G2308" t="s">
        <v>11748</v>
      </c>
      <c r="H2308" t="s">
        <v>11749</v>
      </c>
      <c r="I2308" s="23">
        <v>30.33276</v>
      </c>
      <c r="J2308" s="23">
        <v>-81.46857</v>
      </c>
      <c r="K2308">
        <v>562212</v>
      </c>
      <c r="L2308" t="s">
        <v>51</v>
      </c>
      <c r="M2308" t="s">
        <v>307</v>
      </c>
      <c r="S2308" s="49">
        <v>85740.75</v>
      </c>
      <c r="T2308" s="49">
        <v>86301.394</v>
      </c>
      <c r="U2308" s="49">
        <v>80992</v>
      </c>
      <c r="V2308" s="49">
        <v>85390</v>
      </c>
    </row>
    <row r="2309" spans="1:22" x14ac:dyDescent="0.3">
      <c r="A2309">
        <v>1004792</v>
      </c>
      <c r="B2309" t="s">
        <v>11750</v>
      </c>
      <c r="C2309" t="s">
        <v>11751</v>
      </c>
      <c r="D2309" t="s">
        <v>11752</v>
      </c>
      <c r="E2309" t="s">
        <v>542</v>
      </c>
      <c r="F2309" t="s">
        <v>11753</v>
      </c>
      <c r="G2309" t="s">
        <v>11754</v>
      </c>
      <c r="H2309" t="s">
        <v>3095</v>
      </c>
      <c r="I2309" s="23">
        <v>38.271521999999997</v>
      </c>
      <c r="J2309" s="23">
        <v>-95.237414000000001</v>
      </c>
      <c r="K2309">
        <v>325193</v>
      </c>
      <c r="L2309" t="s">
        <v>28</v>
      </c>
      <c r="M2309" t="s">
        <v>315</v>
      </c>
      <c r="N2309" s="49">
        <v>48988.563999999998</v>
      </c>
      <c r="O2309" s="49">
        <v>52872.552000000003</v>
      </c>
      <c r="P2309" s="49">
        <v>52234.603999999999</v>
      </c>
      <c r="Q2309" s="49">
        <v>49775.411999999997</v>
      </c>
      <c r="R2309" s="49">
        <v>48547.667999999998</v>
      </c>
      <c r="S2309" s="49">
        <v>53468.748</v>
      </c>
      <c r="T2309" s="49">
        <v>14573.796</v>
      </c>
      <c r="U2309" s="49">
        <v>33314.574000000001</v>
      </c>
      <c r="V2309" s="49">
        <v>47998.52</v>
      </c>
    </row>
    <row r="2310" spans="1:22" x14ac:dyDescent="0.3">
      <c r="A2310">
        <v>1001769</v>
      </c>
      <c r="B2310" t="s">
        <v>11755</v>
      </c>
      <c r="C2310" t="s">
        <v>11756</v>
      </c>
      <c r="D2310" t="s">
        <v>8593</v>
      </c>
      <c r="E2310" t="s">
        <v>461</v>
      </c>
      <c r="F2310" t="s">
        <v>1886</v>
      </c>
      <c r="H2310" t="s">
        <v>1888</v>
      </c>
      <c r="I2310" s="23">
        <v>41.311799999999998</v>
      </c>
      <c r="J2310" s="23">
        <v>-110.8683</v>
      </c>
      <c r="K2310">
        <v>211130</v>
      </c>
      <c r="L2310" t="s">
        <v>28</v>
      </c>
      <c r="M2310" t="s">
        <v>102</v>
      </c>
      <c r="O2310" s="49">
        <v>39671.4</v>
      </c>
      <c r="P2310" s="49">
        <v>40512.148000000001</v>
      </c>
      <c r="Q2310" s="49">
        <v>41931.692000000003</v>
      </c>
      <c r="R2310" s="49">
        <v>48723.616000000002</v>
      </c>
      <c r="S2310" s="49">
        <v>48985.364000000001</v>
      </c>
      <c r="T2310" s="49">
        <v>48667.868000000002</v>
      </c>
      <c r="U2310" s="49">
        <v>52055.703999999998</v>
      </c>
      <c r="V2310" s="49">
        <v>50655.608</v>
      </c>
    </row>
    <row r="2311" spans="1:22" x14ac:dyDescent="0.3">
      <c r="A2311">
        <v>1006818</v>
      </c>
      <c r="B2311" t="s">
        <v>11757</v>
      </c>
      <c r="C2311" t="s">
        <v>11758</v>
      </c>
      <c r="D2311" t="s">
        <v>11759</v>
      </c>
      <c r="E2311" t="s">
        <v>447</v>
      </c>
      <c r="F2311" t="s">
        <v>11760</v>
      </c>
      <c r="G2311" t="s">
        <v>11761</v>
      </c>
      <c r="H2311" t="s">
        <v>5018</v>
      </c>
      <c r="I2311" s="23">
        <v>40.47166</v>
      </c>
      <c r="J2311" s="23">
        <v>-75.766999999999996</v>
      </c>
      <c r="K2311">
        <v>331492</v>
      </c>
      <c r="L2311" t="s">
        <v>4612</v>
      </c>
      <c r="M2311" t="s">
        <v>538</v>
      </c>
      <c r="N2311" s="49">
        <v>104057.17600000001</v>
      </c>
      <c r="O2311" s="49">
        <v>107611.474</v>
      </c>
      <c r="P2311" s="49">
        <v>103141.284</v>
      </c>
      <c r="Q2311" s="49">
        <v>100830.57799999999</v>
      </c>
      <c r="R2311" s="49">
        <v>98590.928</v>
      </c>
      <c r="S2311" s="49">
        <v>99829.077999999994</v>
      </c>
      <c r="T2311" s="49">
        <v>97444.721999999994</v>
      </c>
      <c r="U2311" s="49">
        <v>112623.804</v>
      </c>
      <c r="V2311" s="49">
        <v>110668.988</v>
      </c>
    </row>
    <row r="2312" spans="1:22" x14ac:dyDescent="0.3">
      <c r="A2312">
        <v>1006407</v>
      </c>
      <c r="B2312" t="s">
        <v>11762</v>
      </c>
      <c r="C2312" t="s">
        <v>11763</v>
      </c>
      <c r="D2312" t="s">
        <v>6558</v>
      </c>
      <c r="E2312" t="s">
        <v>303</v>
      </c>
      <c r="F2312" t="s">
        <v>5266</v>
      </c>
      <c r="G2312" t="s">
        <v>11764</v>
      </c>
      <c r="H2312" t="s">
        <v>1859</v>
      </c>
      <c r="I2312" s="23">
        <v>32.187876000000003</v>
      </c>
      <c r="J2312" s="23">
        <v>-94.261875000000003</v>
      </c>
      <c r="K2312">
        <v>211130</v>
      </c>
      <c r="L2312" t="s">
        <v>326</v>
      </c>
      <c r="M2312" t="s">
        <v>327</v>
      </c>
      <c r="N2312" s="49">
        <v>200903.91</v>
      </c>
      <c r="O2312" s="49">
        <v>176784.31400000001</v>
      </c>
      <c r="P2312" s="49">
        <v>173173.79800000001</v>
      </c>
      <c r="Q2312" s="49">
        <v>182658.614</v>
      </c>
      <c r="R2312" s="49">
        <v>227751.114</v>
      </c>
      <c r="S2312" s="49">
        <v>232740.94699999999</v>
      </c>
      <c r="T2312" s="49">
        <v>278664.82900000003</v>
      </c>
      <c r="U2312" s="49">
        <v>236304.70800000001</v>
      </c>
      <c r="V2312" s="49">
        <v>231833.41200000001</v>
      </c>
    </row>
    <row r="2313" spans="1:22" x14ac:dyDescent="0.3">
      <c r="A2313">
        <v>1002735</v>
      </c>
      <c r="B2313" t="s">
        <v>11765</v>
      </c>
      <c r="C2313" t="s">
        <v>11766</v>
      </c>
      <c r="D2313" t="s">
        <v>11767</v>
      </c>
      <c r="E2313" t="s">
        <v>339</v>
      </c>
      <c r="F2313" t="s">
        <v>11768</v>
      </c>
      <c r="G2313" t="s">
        <v>11769</v>
      </c>
      <c r="H2313" t="s">
        <v>367</v>
      </c>
      <c r="I2313" s="23">
        <v>32.797035000000001</v>
      </c>
      <c r="J2313" s="23">
        <v>-103.453369</v>
      </c>
      <c r="K2313">
        <v>211120</v>
      </c>
      <c r="L2313" t="s">
        <v>28</v>
      </c>
      <c r="M2313" t="s">
        <v>102</v>
      </c>
      <c r="N2313" s="49">
        <v>20908.923999999999</v>
      </c>
      <c r="O2313" s="49">
        <v>20987.671999999999</v>
      </c>
      <c r="P2313" s="49">
        <v>18896.68</v>
      </c>
      <c r="Q2313" s="49">
        <v>18280.583999999999</v>
      </c>
      <c r="R2313" s="49">
        <v>22854.964</v>
      </c>
      <c r="S2313" s="49">
        <v>26423.252</v>
      </c>
      <c r="T2313" s="49">
        <v>24232.705999999998</v>
      </c>
      <c r="U2313" s="49">
        <v>25847.304</v>
      </c>
      <c r="V2313" s="49">
        <v>31108.133999999998</v>
      </c>
    </row>
    <row r="2314" spans="1:22" x14ac:dyDescent="0.3">
      <c r="A2314">
        <v>1002326</v>
      </c>
      <c r="B2314" t="s">
        <v>11770</v>
      </c>
      <c r="C2314" t="s">
        <v>11771</v>
      </c>
      <c r="D2314" t="s">
        <v>11772</v>
      </c>
      <c r="E2314" t="s">
        <v>303</v>
      </c>
      <c r="F2314" t="s">
        <v>11773</v>
      </c>
      <c r="G2314" t="s">
        <v>11774</v>
      </c>
      <c r="H2314" t="s">
        <v>1351</v>
      </c>
      <c r="I2314" s="23">
        <v>32.494444000000001</v>
      </c>
      <c r="J2314" s="23">
        <v>-101.35222</v>
      </c>
      <c r="K2314">
        <v>211130</v>
      </c>
      <c r="L2314" t="s">
        <v>368</v>
      </c>
      <c r="M2314" t="s">
        <v>102</v>
      </c>
      <c r="N2314" s="49">
        <v>145589.49</v>
      </c>
      <c r="O2314" s="49">
        <v>172697.606</v>
      </c>
      <c r="P2314" s="49">
        <v>122548.42200000001</v>
      </c>
      <c r="Q2314" s="49">
        <v>76175.343999999997</v>
      </c>
      <c r="R2314" s="49">
        <v>98449.107999999993</v>
      </c>
      <c r="S2314" s="49">
        <v>166306.80600000001</v>
      </c>
      <c r="T2314" s="49">
        <v>149580.908</v>
      </c>
      <c r="U2314" s="49">
        <v>245777.21400000001</v>
      </c>
      <c r="V2314" s="49">
        <v>157895.61600000001</v>
      </c>
    </row>
    <row r="2315" spans="1:22" x14ac:dyDescent="0.3">
      <c r="A2315">
        <v>1003274</v>
      </c>
      <c r="B2315" t="s">
        <v>11775</v>
      </c>
      <c r="C2315" t="s">
        <v>11776</v>
      </c>
      <c r="D2315" t="s">
        <v>7079</v>
      </c>
      <c r="E2315" t="s">
        <v>583</v>
      </c>
      <c r="F2315" t="s">
        <v>2658</v>
      </c>
      <c r="G2315" t="s">
        <v>11777</v>
      </c>
      <c r="H2315" t="s">
        <v>2660</v>
      </c>
      <c r="I2315" s="23">
        <v>30.502665</v>
      </c>
      <c r="J2315" s="23">
        <v>-91.173394999999999</v>
      </c>
      <c r="K2315">
        <v>325212</v>
      </c>
      <c r="L2315" t="s">
        <v>28</v>
      </c>
      <c r="M2315" t="s">
        <v>315</v>
      </c>
      <c r="Q2315" s="49">
        <v>61490.567999999999</v>
      </c>
      <c r="R2315" s="49">
        <v>61513.968000000001</v>
      </c>
      <c r="S2315" s="49">
        <v>40968.495999999999</v>
      </c>
      <c r="T2315" s="49">
        <v>64469.508000000002</v>
      </c>
      <c r="U2315" s="49">
        <v>67509.296000000002</v>
      </c>
      <c r="V2315" s="49">
        <v>66494.899999999994</v>
      </c>
    </row>
    <row r="2316" spans="1:22" x14ac:dyDescent="0.3">
      <c r="A2316">
        <v>1007018</v>
      </c>
      <c r="B2316" t="s">
        <v>11778</v>
      </c>
      <c r="C2316" t="s">
        <v>11779</v>
      </c>
      <c r="D2316" t="s">
        <v>1430</v>
      </c>
      <c r="E2316" t="s">
        <v>386</v>
      </c>
      <c r="F2316" t="s">
        <v>11780</v>
      </c>
      <c r="G2316" t="s">
        <v>11781</v>
      </c>
      <c r="H2316" t="s">
        <v>536</v>
      </c>
      <c r="I2316" s="23">
        <v>33.597200000000001</v>
      </c>
      <c r="J2316" s="23">
        <v>-86.629000000000005</v>
      </c>
      <c r="K2316">
        <v>562212</v>
      </c>
      <c r="L2316" t="s">
        <v>51</v>
      </c>
      <c r="M2316" t="s">
        <v>307</v>
      </c>
      <c r="N2316" s="49">
        <v>102350.75</v>
      </c>
      <c r="O2316" s="49">
        <v>108334</v>
      </c>
      <c r="P2316" s="49">
        <v>95560.5</v>
      </c>
      <c r="Q2316" s="49">
        <v>101125.5</v>
      </c>
      <c r="R2316" s="49">
        <v>107024.75</v>
      </c>
      <c r="S2316" s="49">
        <v>111859.5</v>
      </c>
      <c r="T2316" s="49">
        <v>116277.5</v>
      </c>
      <c r="U2316" s="49">
        <v>144007.75</v>
      </c>
      <c r="V2316" s="49">
        <v>150489.25</v>
      </c>
    </row>
    <row r="2317" spans="1:22" x14ac:dyDescent="0.3">
      <c r="A2317">
        <v>1001957</v>
      </c>
      <c r="B2317" t="s">
        <v>11782</v>
      </c>
      <c r="C2317" t="s">
        <v>11783</v>
      </c>
      <c r="D2317" t="s">
        <v>9619</v>
      </c>
      <c r="E2317" t="s">
        <v>954</v>
      </c>
      <c r="F2317" t="s">
        <v>9620</v>
      </c>
      <c r="G2317" t="s">
        <v>11784</v>
      </c>
      <c r="H2317" t="s">
        <v>1227</v>
      </c>
      <c r="I2317" s="23">
        <v>33.863889</v>
      </c>
      <c r="J2317" s="23">
        <v>-81.002778000000006</v>
      </c>
      <c r="K2317">
        <v>325211</v>
      </c>
      <c r="L2317" t="s">
        <v>28</v>
      </c>
      <c r="M2317" t="s">
        <v>315</v>
      </c>
      <c r="S2317" s="49">
        <v>1151.396</v>
      </c>
      <c r="T2317" s="49">
        <v>1162.096</v>
      </c>
      <c r="U2317" s="49">
        <v>1265.096</v>
      </c>
      <c r="V2317" s="49">
        <v>7700.72</v>
      </c>
    </row>
    <row r="2318" spans="1:22" x14ac:dyDescent="0.3">
      <c r="A2318">
        <v>1011927</v>
      </c>
      <c r="B2318" t="s">
        <v>11785</v>
      </c>
      <c r="C2318" t="s">
        <v>11786</v>
      </c>
      <c r="D2318" t="s">
        <v>577</v>
      </c>
      <c r="E2318" t="s">
        <v>303</v>
      </c>
      <c r="F2318" t="s">
        <v>578</v>
      </c>
      <c r="I2318" s="23">
        <v>27.827394999999999</v>
      </c>
      <c r="J2318" s="23">
        <v>-94.626023000000004</v>
      </c>
      <c r="K2318">
        <v>211120</v>
      </c>
      <c r="L2318" t="s">
        <v>579</v>
      </c>
      <c r="M2318" t="s">
        <v>102</v>
      </c>
      <c r="N2318" s="49">
        <v>5378.0259999999998</v>
      </c>
      <c r="O2318" s="49">
        <v>12931.308000000001</v>
      </c>
      <c r="P2318" s="49">
        <v>8547.33</v>
      </c>
      <c r="Q2318" s="49">
        <v>44651.18</v>
      </c>
      <c r="R2318" s="49">
        <v>42555.531999999999</v>
      </c>
    </row>
    <row r="2319" spans="1:22" x14ac:dyDescent="0.3">
      <c r="A2319">
        <v>1009988</v>
      </c>
      <c r="B2319" t="s">
        <v>11787</v>
      </c>
      <c r="C2319" t="s">
        <v>11788</v>
      </c>
      <c r="D2319" t="s">
        <v>577</v>
      </c>
      <c r="E2319" t="s">
        <v>303</v>
      </c>
      <c r="F2319" t="s">
        <v>578</v>
      </c>
      <c r="I2319" s="23">
        <v>27.8187</v>
      </c>
      <c r="J2319" s="23">
        <v>-94.322800000000001</v>
      </c>
      <c r="K2319">
        <v>211120</v>
      </c>
      <c r="L2319" t="s">
        <v>579</v>
      </c>
      <c r="M2319" t="s">
        <v>102</v>
      </c>
      <c r="N2319" s="49">
        <v>18182.806</v>
      </c>
      <c r="O2319" s="49">
        <v>22085.452000000001</v>
      </c>
      <c r="P2319" s="49">
        <v>24288.743999999999</v>
      </c>
      <c r="Q2319" s="49">
        <v>41843.536</v>
      </c>
      <c r="R2319" s="49">
        <v>29744.19</v>
      </c>
      <c r="S2319" s="49">
        <v>35119.788</v>
      </c>
    </row>
    <row r="2320" spans="1:22" x14ac:dyDescent="0.3">
      <c r="A2320">
        <v>1005493</v>
      </c>
      <c r="B2320" t="s">
        <v>11789</v>
      </c>
      <c r="C2320" t="s">
        <v>11790</v>
      </c>
      <c r="D2320" t="s">
        <v>11791</v>
      </c>
      <c r="E2320" t="s">
        <v>583</v>
      </c>
      <c r="F2320" t="s">
        <v>11792</v>
      </c>
      <c r="G2320" t="s">
        <v>11793</v>
      </c>
      <c r="H2320" t="s">
        <v>2660</v>
      </c>
      <c r="I2320" s="23">
        <v>30.599519999999998</v>
      </c>
      <c r="J2320" s="23">
        <v>-91.223070000000007</v>
      </c>
      <c r="K2320">
        <v>562212</v>
      </c>
      <c r="L2320" t="s">
        <v>355</v>
      </c>
      <c r="M2320" t="s">
        <v>307</v>
      </c>
      <c r="N2320" s="49">
        <v>106971.7</v>
      </c>
      <c r="O2320" s="49">
        <v>100413.3</v>
      </c>
      <c r="P2320" s="49">
        <v>90654.75</v>
      </c>
      <c r="Q2320" s="49">
        <v>87673.5</v>
      </c>
      <c r="R2320" s="49">
        <v>77382.75</v>
      </c>
      <c r="S2320" s="49">
        <v>64309</v>
      </c>
      <c r="T2320" s="49">
        <v>63679.25</v>
      </c>
      <c r="U2320" s="49">
        <v>63269.25</v>
      </c>
      <c r="V2320" s="49">
        <v>131803.25</v>
      </c>
    </row>
    <row r="2321" spans="1:22" x14ac:dyDescent="0.3">
      <c r="A2321">
        <v>1013166</v>
      </c>
      <c r="B2321" t="s">
        <v>11794</v>
      </c>
      <c r="C2321" t="s">
        <v>11795</v>
      </c>
      <c r="D2321" t="s">
        <v>577</v>
      </c>
      <c r="E2321" t="s">
        <v>583</v>
      </c>
      <c r="F2321" t="s">
        <v>578</v>
      </c>
      <c r="I2321" s="23">
        <v>27.938674120000002</v>
      </c>
      <c r="J2321" s="23">
        <v>-92.963924149999997</v>
      </c>
      <c r="K2321">
        <v>211120</v>
      </c>
      <c r="L2321" t="s">
        <v>579</v>
      </c>
      <c r="M2321" t="s">
        <v>102</v>
      </c>
      <c r="N2321" s="49">
        <v>61118.896000000001</v>
      </c>
      <c r="O2321" s="49">
        <v>74930.36</v>
      </c>
      <c r="P2321" s="49">
        <v>71829.755999999994</v>
      </c>
    </row>
    <row r="2322" spans="1:22" x14ac:dyDescent="0.3">
      <c r="A2322">
        <v>1002468</v>
      </c>
      <c r="B2322" t="s">
        <v>11796</v>
      </c>
      <c r="C2322" t="s">
        <v>11797</v>
      </c>
      <c r="D2322" t="s">
        <v>11798</v>
      </c>
      <c r="E2322" t="s">
        <v>303</v>
      </c>
      <c r="F2322" t="s">
        <v>11799</v>
      </c>
      <c r="G2322" t="s">
        <v>11800</v>
      </c>
      <c r="H2322" t="s">
        <v>2220</v>
      </c>
      <c r="I2322" s="23">
        <v>32.394058999999999</v>
      </c>
      <c r="J2322" s="23">
        <v>-96.653222</v>
      </c>
      <c r="K2322">
        <v>562212</v>
      </c>
      <c r="L2322" t="s">
        <v>355</v>
      </c>
      <c r="M2322" t="s">
        <v>307</v>
      </c>
      <c r="N2322" s="49">
        <v>47745</v>
      </c>
      <c r="O2322" s="49">
        <v>30091.35</v>
      </c>
      <c r="P2322" s="49">
        <v>33773.85</v>
      </c>
      <c r="Q2322" s="49">
        <v>37120.550000000003</v>
      </c>
      <c r="R2322" s="49">
        <v>37066.1</v>
      </c>
      <c r="S2322" s="49">
        <v>27554.1</v>
      </c>
      <c r="T2322" s="49">
        <v>29206.3</v>
      </c>
      <c r="U2322" s="49">
        <v>39715.599999999999</v>
      </c>
      <c r="V2322" s="49">
        <v>29588.1</v>
      </c>
    </row>
    <row r="2323" spans="1:22" x14ac:dyDescent="0.3">
      <c r="A2323">
        <v>1007944</v>
      </c>
      <c r="B2323" t="s">
        <v>11801</v>
      </c>
      <c r="C2323" t="s">
        <v>11802</v>
      </c>
      <c r="D2323" t="s">
        <v>11803</v>
      </c>
      <c r="E2323" t="s">
        <v>2294</v>
      </c>
      <c r="F2323" t="s">
        <v>11804</v>
      </c>
      <c r="G2323" t="s">
        <v>11805</v>
      </c>
      <c r="H2323" t="s">
        <v>3006</v>
      </c>
      <c r="I2323" s="23">
        <v>39.540246000000003</v>
      </c>
      <c r="J2323" s="23">
        <v>-110.43179000000001</v>
      </c>
      <c r="K2323">
        <v>562212</v>
      </c>
      <c r="L2323" t="s">
        <v>355</v>
      </c>
      <c r="M2323" t="s">
        <v>307</v>
      </c>
      <c r="N2323" s="49">
        <v>28577.398000000001</v>
      </c>
      <c r="O2323" s="49">
        <v>23117.748</v>
      </c>
      <c r="P2323" s="49">
        <v>25077.297999999999</v>
      </c>
      <c r="Q2323" s="49">
        <v>12817.198</v>
      </c>
      <c r="R2323" s="49">
        <v>24539.5</v>
      </c>
      <c r="S2323" s="49">
        <v>22489.7</v>
      </c>
      <c r="T2323" s="49">
        <v>15572.5</v>
      </c>
      <c r="U2323" s="49">
        <v>21975</v>
      </c>
      <c r="V2323" s="49">
        <v>25940</v>
      </c>
    </row>
    <row r="2324" spans="1:22" x14ac:dyDescent="0.3">
      <c r="A2324">
        <v>1007539</v>
      </c>
      <c r="B2324" t="s">
        <v>11806</v>
      </c>
      <c r="C2324" t="s">
        <v>11807</v>
      </c>
      <c r="D2324" t="s">
        <v>1056</v>
      </c>
      <c r="E2324" t="s">
        <v>323</v>
      </c>
      <c r="F2324" t="s">
        <v>1057</v>
      </c>
      <c r="G2324" t="s">
        <v>11808</v>
      </c>
      <c r="H2324" t="s">
        <v>963</v>
      </c>
      <c r="I2324" s="23">
        <v>33.843333000000001</v>
      </c>
      <c r="J2324" s="23">
        <v>-118.232844</v>
      </c>
      <c r="K2324">
        <v>325180</v>
      </c>
      <c r="L2324" t="s">
        <v>28</v>
      </c>
      <c r="M2324" t="s">
        <v>530</v>
      </c>
      <c r="N2324" s="49">
        <v>36153.063999999998</v>
      </c>
      <c r="O2324" s="49">
        <v>32513.628000000001</v>
      </c>
      <c r="P2324" s="49">
        <v>35589.216</v>
      </c>
      <c r="Q2324" s="49">
        <v>32829.076000000001</v>
      </c>
      <c r="R2324" s="49">
        <v>33988.472000000002</v>
      </c>
      <c r="S2324" s="49">
        <v>29739.588</v>
      </c>
      <c r="T2324" s="49">
        <v>32087.38</v>
      </c>
      <c r="U2324" s="49">
        <v>36625.612000000001</v>
      </c>
      <c r="V2324" s="49">
        <v>32029.38</v>
      </c>
    </row>
    <row r="2325" spans="1:22" x14ac:dyDescent="0.3">
      <c r="A2325">
        <v>1005453</v>
      </c>
      <c r="B2325" t="s">
        <v>11809</v>
      </c>
      <c r="C2325" t="s">
        <v>11810</v>
      </c>
      <c r="D2325" t="s">
        <v>11811</v>
      </c>
      <c r="E2325" t="s">
        <v>526</v>
      </c>
      <c r="F2325" t="s">
        <v>11812</v>
      </c>
      <c r="G2325" t="s">
        <v>11813</v>
      </c>
      <c r="H2325" t="s">
        <v>11814</v>
      </c>
      <c r="I2325" s="23">
        <v>17.978999999999999</v>
      </c>
      <c r="J2325" s="23">
        <v>-66.755600000000001</v>
      </c>
      <c r="K2325">
        <v>221112</v>
      </c>
      <c r="L2325" t="s">
        <v>7859</v>
      </c>
      <c r="M2325" t="s">
        <v>102</v>
      </c>
      <c r="N2325" s="49">
        <v>1345006.686</v>
      </c>
      <c r="O2325" s="49">
        <v>1301226.8999999999</v>
      </c>
      <c r="P2325" s="49">
        <v>1227254.4839999999</v>
      </c>
      <c r="Q2325" s="49">
        <v>1371869.034</v>
      </c>
      <c r="R2325" s="49">
        <v>1390482.736</v>
      </c>
      <c r="S2325" s="49">
        <v>1549651.764</v>
      </c>
      <c r="T2325" s="49">
        <v>1495598.3640000001</v>
      </c>
      <c r="U2325" s="49">
        <v>1666648.92</v>
      </c>
      <c r="V2325" s="49">
        <v>1519702.7279999999</v>
      </c>
    </row>
    <row r="2326" spans="1:22" x14ac:dyDescent="0.3">
      <c r="A2326">
        <v>1000554</v>
      </c>
      <c r="B2326" t="s">
        <v>11815</v>
      </c>
      <c r="C2326" t="s">
        <v>11816</v>
      </c>
      <c r="D2326" t="s">
        <v>11817</v>
      </c>
      <c r="E2326" t="s">
        <v>441</v>
      </c>
      <c r="F2326" t="s">
        <v>11818</v>
      </c>
      <c r="G2326" t="s">
        <v>11819</v>
      </c>
      <c r="H2326" t="s">
        <v>11820</v>
      </c>
      <c r="I2326" s="23">
        <v>35.914656000000001</v>
      </c>
      <c r="J2326" s="23">
        <v>-77.583984999999998</v>
      </c>
      <c r="K2326">
        <v>562212</v>
      </c>
      <c r="L2326" t="s">
        <v>355</v>
      </c>
      <c r="M2326" t="s">
        <v>307</v>
      </c>
      <c r="S2326" s="49">
        <v>12782.932000000001</v>
      </c>
      <c r="T2326" s="49">
        <v>8185.25</v>
      </c>
      <c r="U2326" s="49">
        <v>24583.5</v>
      </c>
      <c r="V2326" s="49">
        <v>22236.25</v>
      </c>
    </row>
    <row r="2327" spans="1:22" x14ac:dyDescent="0.3">
      <c r="A2327">
        <v>1007347</v>
      </c>
      <c r="B2327" t="s">
        <v>11821</v>
      </c>
      <c r="C2327" t="s">
        <v>11822</v>
      </c>
      <c r="D2327" t="s">
        <v>813</v>
      </c>
      <c r="E2327" t="s">
        <v>323</v>
      </c>
      <c r="F2327" t="s">
        <v>11823</v>
      </c>
      <c r="G2327" t="s">
        <v>11824</v>
      </c>
      <c r="H2327" t="s">
        <v>963</v>
      </c>
      <c r="I2327" s="23">
        <v>33.874609999999997</v>
      </c>
      <c r="J2327" s="23">
        <v>-118.16412</v>
      </c>
      <c r="K2327">
        <v>324110</v>
      </c>
      <c r="L2327" t="s">
        <v>28</v>
      </c>
      <c r="M2327" t="s">
        <v>102</v>
      </c>
      <c r="Q2327" s="49">
        <v>4.5</v>
      </c>
      <c r="R2327" s="49">
        <v>4.4000000000000004</v>
      </c>
      <c r="S2327" s="49">
        <v>3</v>
      </c>
      <c r="T2327" s="49">
        <v>8.3000000000000007</v>
      </c>
      <c r="U2327" s="49">
        <v>11.1</v>
      </c>
      <c r="V2327" s="49">
        <v>449.94799999999998</v>
      </c>
    </row>
    <row r="2328" spans="1:22" x14ac:dyDescent="0.3">
      <c r="A2328">
        <v>1011007</v>
      </c>
      <c r="B2328" t="s">
        <v>11825</v>
      </c>
      <c r="C2328" t="s">
        <v>11826</v>
      </c>
      <c r="D2328" t="s">
        <v>11827</v>
      </c>
      <c r="E2328" t="s">
        <v>690</v>
      </c>
      <c r="F2328" t="s">
        <v>11828</v>
      </c>
      <c r="G2328" t="s">
        <v>11829</v>
      </c>
      <c r="H2328" t="s">
        <v>10411</v>
      </c>
      <c r="I2328" s="23">
        <v>34.290616999999997</v>
      </c>
      <c r="J2328" s="23">
        <v>-82.812115000000006</v>
      </c>
      <c r="K2328">
        <v>486210</v>
      </c>
      <c r="L2328" t="s">
        <v>1275</v>
      </c>
      <c r="M2328" t="s">
        <v>102</v>
      </c>
      <c r="N2328" s="49">
        <v>90874.263999999996</v>
      </c>
      <c r="O2328" s="49">
        <v>27504.302</v>
      </c>
      <c r="P2328" s="49">
        <v>84344.888000000006</v>
      </c>
      <c r="Q2328" s="49">
        <v>40716.902000000002</v>
      </c>
      <c r="R2328" s="49">
        <v>35187.517999999996</v>
      </c>
      <c r="S2328" s="49">
        <v>36836.364000000001</v>
      </c>
    </row>
    <row r="2329" spans="1:22" x14ac:dyDescent="0.3">
      <c r="A2329">
        <v>1007392</v>
      </c>
      <c r="B2329" t="s">
        <v>11830</v>
      </c>
      <c r="C2329" t="s">
        <v>11831</v>
      </c>
      <c r="D2329" t="s">
        <v>6361</v>
      </c>
      <c r="E2329" t="s">
        <v>454</v>
      </c>
      <c r="F2329" t="s">
        <v>6362</v>
      </c>
      <c r="G2329" t="s">
        <v>11832</v>
      </c>
      <c r="H2329" t="s">
        <v>1118</v>
      </c>
      <c r="I2329" s="23">
        <v>42.281100000000002</v>
      </c>
      <c r="J2329" s="23">
        <v>-83.1113</v>
      </c>
      <c r="K2329">
        <v>324199</v>
      </c>
      <c r="L2329" t="s">
        <v>537</v>
      </c>
      <c r="M2329" t="s">
        <v>538</v>
      </c>
      <c r="N2329" s="49">
        <v>285127.05599999998</v>
      </c>
      <c r="O2329" s="49">
        <v>277428.44</v>
      </c>
      <c r="P2329" s="49">
        <v>226794.326</v>
      </c>
      <c r="Q2329" s="49">
        <v>130460.58</v>
      </c>
      <c r="R2329" s="49">
        <v>216648.372</v>
      </c>
      <c r="S2329" s="49">
        <v>199901.60200000001</v>
      </c>
      <c r="T2329" s="49">
        <v>171361.67</v>
      </c>
      <c r="U2329" s="49">
        <v>298630.484</v>
      </c>
      <c r="V2329" s="49">
        <v>599423.60400000005</v>
      </c>
    </row>
    <row r="2330" spans="1:22" x14ac:dyDescent="0.3">
      <c r="A2330">
        <v>1011897</v>
      </c>
      <c r="B2330" t="s">
        <v>11833</v>
      </c>
      <c r="C2330" t="s">
        <v>11834</v>
      </c>
      <c r="D2330" t="s">
        <v>9287</v>
      </c>
      <c r="E2330" t="s">
        <v>303</v>
      </c>
      <c r="F2330" t="s">
        <v>11835</v>
      </c>
      <c r="H2330" t="s">
        <v>3772</v>
      </c>
      <c r="I2330" s="23">
        <v>27.681419999999999</v>
      </c>
      <c r="J2330" s="23">
        <v>-99.211853000000005</v>
      </c>
      <c r="K2330">
        <v>211130</v>
      </c>
      <c r="L2330" t="s">
        <v>28</v>
      </c>
      <c r="M2330" t="s">
        <v>102</v>
      </c>
      <c r="N2330" s="49">
        <v>24685.407999999999</v>
      </c>
      <c r="O2330" s="49">
        <v>24772.056</v>
      </c>
      <c r="P2330" s="49">
        <v>20568.772000000001</v>
      </c>
      <c r="Q2330" s="49">
        <v>20577.371999999999</v>
      </c>
      <c r="R2330" s="49">
        <v>25949.252</v>
      </c>
    </row>
    <row r="2331" spans="1:22" x14ac:dyDescent="0.3">
      <c r="A2331">
        <v>1001253</v>
      </c>
      <c r="B2331" t="s">
        <v>11836</v>
      </c>
      <c r="C2331" t="s">
        <v>11837</v>
      </c>
      <c r="D2331" t="s">
        <v>11838</v>
      </c>
      <c r="E2331" t="s">
        <v>1663</v>
      </c>
      <c r="F2331" t="s">
        <v>11839</v>
      </c>
      <c r="G2331" t="s">
        <v>11840</v>
      </c>
      <c r="H2331" t="s">
        <v>11841</v>
      </c>
      <c r="I2331" s="23">
        <v>40.458599999999997</v>
      </c>
      <c r="J2331" s="23">
        <v>-74.332700000000003</v>
      </c>
      <c r="K2331">
        <v>221112</v>
      </c>
      <c r="L2331" t="s">
        <v>335</v>
      </c>
      <c r="M2331" t="s">
        <v>336</v>
      </c>
      <c r="N2331" s="49">
        <v>4405.884</v>
      </c>
      <c r="O2331" s="49">
        <v>9956.9120000000003</v>
      </c>
      <c r="P2331" s="49">
        <v>16157.24</v>
      </c>
      <c r="Q2331" s="49">
        <v>24241.258000000002</v>
      </c>
      <c r="R2331" s="49">
        <v>25368.367999999999</v>
      </c>
      <c r="S2331" s="49">
        <v>35531.563999999998</v>
      </c>
      <c r="T2331" s="49">
        <v>55319.544000000002</v>
      </c>
      <c r="U2331" s="49">
        <v>80037.850000000006</v>
      </c>
      <c r="V2331" s="49">
        <v>40113.1</v>
      </c>
    </row>
    <row r="2332" spans="1:22" x14ac:dyDescent="0.3">
      <c r="A2332">
        <v>1003574</v>
      </c>
      <c r="B2332" t="s">
        <v>11842</v>
      </c>
      <c r="C2332" t="s">
        <v>582</v>
      </c>
      <c r="D2332" t="s">
        <v>10021</v>
      </c>
      <c r="E2332" t="s">
        <v>583</v>
      </c>
      <c r="F2332" t="s">
        <v>11843</v>
      </c>
      <c r="G2332" t="s">
        <v>11844</v>
      </c>
      <c r="H2332" t="s">
        <v>586</v>
      </c>
      <c r="I2332" s="23">
        <v>30.259125000000001</v>
      </c>
      <c r="J2332" s="23">
        <v>-92.567721000000006</v>
      </c>
      <c r="K2332">
        <v>486210</v>
      </c>
      <c r="L2332" t="s">
        <v>1714</v>
      </c>
      <c r="M2332" t="s">
        <v>102</v>
      </c>
      <c r="N2332" s="49">
        <v>73727.084000000003</v>
      </c>
      <c r="O2332" s="49">
        <v>61943.341999999997</v>
      </c>
      <c r="P2332" s="49">
        <v>59583.54</v>
      </c>
      <c r="Q2332" s="49">
        <v>57738.044000000002</v>
      </c>
      <c r="R2332" s="49">
        <v>44866.696000000004</v>
      </c>
      <c r="S2332" s="49">
        <v>55862.754000000001</v>
      </c>
      <c r="T2332" s="49">
        <v>45321.14</v>
      </c>
      <c r="U2332" s="49">
        <v>37059.364000000001</v>
      </c>
      <c r="V2332" s="49">
        <v>51755.358</v>
      </c>
    </row>
    <row r="2333" spans="1:22" x14ac:dyDescent="0.3">
      <c r="A2333">
        <v>1011638</v>
      </c>
      <c r="B2333" t="s">
        <v>11845</v>
      </c>
      <c r="C2333" t="s">
        <v>11846</v>
      </c>
      <c r="D2333" t="s">
        <v>577</v>
      </c>
      <c r="E2333" t="s">
        <v>583</v>
      </c>
      <c r="F2333" t="s">
        <v>578</v>
      </c>
      <c r="I2333" s="23">
        <v>28.982538000000002</v>
      </c>
      <c r="J2333" s="23">
        <v>-91.483650999999995</v>
      </c>
      <c r="K2333">
        <v>211120</v>
      </c>
      <c r="L2333" t="s">
        <v>579</v>
      </c>
      <c r="M2333" t="s">
        <v>102</v>
      </c>
      <c r="N2333" s="49">
        <v>1087.55</v>
      </c>
      <c r="O2333" s="49">
        <v>949.35</v>
      </c>
      <c r="P2333" s="49">
        <v>970.05</v>
      </c>
      <c r="Q2333" s="49">
        <v>29832.3</v>
      </c>
      <c r="R2333" s="49">
        <v>29741.7</v>
      </c>
      <c r="S2333" s="49">
        <v>29558.25</v>
      </c>
    </row>
    <row r="2334" spans="1:22" x14ac:dyDescent="0.3">
      <c r="A2334">
        <v>1009797</v>
      </c>
      <c r="B2334" t="s">
        <v>11847</v>
      </c>
      <c r="C2334" t="s">
        <v>11848</v>
      </c>
      <c r="D2334" t="s">
        <v>577</v>
      </c>
      <c r="E2334" t="s">
        <v>583</v>
      </c>
      <c r="F2334" t="s">
        <v>578</v>
      </c>
      <c r="I2334" s="23">
        <v>28.979049</v>
      </c>
      <c r="J2334" s="23">
        <v>-91.472700000000003</v>
      </c>
      <c r="K2334">
        <v>211120</v>
      </c>
      <c r="L2334" t="s">
        <v>579</v>
      </c>
      <c r="M2334" t="s">
        <v>102</v>
      </c>
      <c r="N2334" s="49">
        <v>20810.008000000002</v>
      </c>
      <c r="O2334" s="49">
        <v>28289.594000000001</v>
      </c>
      <c r="P2334" s="49">
        <v>26609.85</v>
      </c>
      <c r="Q2334" s="49">
        <v>32380.151999999998</v>
      </c>
      <c r="R2334" s="49">
        <v>31259.907999999999</v>
      </c>
      <c r="S2334" s="49">
        <v>30994.66</v>
      </c>
      <c r="T2334" s="49">
        <v>16607.423999999999</v>
      </c>
      <c r="U2334" s="49">
        <v>39272.944000000003</v>
      </c>
      <c r="V2334" s="49">
        <v>46829.52</v>
      </c>
    </row>
    <row r="2335" spans="1:22" x14ac:dyDescent="0.3">
      <c r="A2335">
        <v>1011641</v>
      </c>
      <c r="B2335" t="s">
        <v>11849</v>
      </c>
      <c r="C2335" t="s">
        <v>11850</v>
      </c>
      <c r="D2335" t="s">
        <v>577</v>
      </c>
      <c r="E2335" t="s">
        <v>583</v>
      </c>
      <c r="F2335" t="s">
        <v>578</v>
      </c>
      <c r="I2335" s="23">
        <v>28.813891999999999</v>
      </c>
      <c r="J2335" s="23">
        <v>-91.738996</v>
      </c>
      <c r="K2335">
        <v>211120</v>
      </c>
      <c r="L2335" t="s">
        <v>579</v>
      </c>
      <c r="M2335" t="s">
        <v>102</v>
      </c>
      <c r="N2335" s="49">
        <v>14765.361999999999</v>
      </c>
      <c r="O2335" s="49">
        <v>20386.204000000002</v>
      </c>
      <c r="P2335" s="49">
        <v>17108.263999999999</v>
      </c>
      <c r="Q2335" s="49">
        <v>34478.218000000001</v>
      </c>
      <c r="R2335" s="49">
        <v>30275.428</v>
      </c>
      <c r="S2335" s="49">
        <v>39140.421999999999</v>
      </c>
    </row>
    <row r="2336" spans="1:22" x14ac:dyDescent="0.3">
      <c r="A2336">
        <v>1009681</v>
      </c>
      <c r="B2336" t="s">
        <v>11851</v>
      </c>
      <c r="C2336" t="s">
        <v>11852</v>
      </c>
      <c r="D2336" t="s">
        <v>577</v>
      </c>
      <c r="E2336" t="s">
        <v>583</v>
      </c>
      <c r="F2336" t="s">
        <v>578</v>
      </c>
      <c r="I2336" s="23">
        <v>28.380458000000001</v>
      </c>
      <c r="J2336" s="23">
        <v>-91.471557000000004</v>
      </c>
      <c r="K2336">
        <v>211111</v>
      </c>
      <c r="L2336" t="s">
        <v>579</v>
      </c>
      <c r="M2336" t="s">
        <v>102</v>
      </c>
      <c r="Q2336" s="49">
        <v>179.2</v>
      </c>
      <c r="R2336" s="49">
        <v>10944.544</v>
      </c>
      <c r="S2336" s="49">
        <v>9948.1939999999995</v>
      </c>
      <c r="T2336" s="49">
        <v>28881.944</v>
      </c>
      <c r="U2336" s="49">
        <v>35446.993999999999</v>
      </c>
      <c r="V2336" s="49">
        <v>33743.294000000002</v>
      </c>
    </row>
    <row r="2337" spans="1:22" x14ac:dyDescent="0.3">
      <c r="A2337">
        <v>1009954</v>
      </c>
      <c r="B2337" t="s">
        <v>11853</v>
      </c>
      <c r="C2337" t="s">
        <v>11854</v>
      </c>
      <c r="D2337" t="s">
        <v>577</v>
      </c>
      <c r="E2337" t="s">
        <v>583</v>
      </c>
      <c r="F2337" t="s">
        <v>578</v>
      </c>
      <c r="I2337" s="23">
        <v>28.319376999999999</v>
      </c>
      <c r="J2337" s="23">
        <v>-91.615070000000003</v>
      </c>
      <c r="K2337">
        <v>211120</v>
      </c>
      <c r="L2337" t="s">
        <v>579</v>
      </c>
      <c r="M2337" t="s">
        <v>102</v>
      </c>
      <c r="O2337" s="49">
        <v>10393.422</v>
      </c>
      <c r="P2337" s="49">
        <v>12117.165999999999</v>
      </c>
      <c r="Q2337" s="49">
        <v>18000.45</v>
      </c>
      <c r="R2337" s="49">
        <v>2887.57</v>
      </c>
      <c r="S2337" s="49">
        <v>10984.495999999999</v>
      </c>
      <c r="T2337" s="49">
        <v>33105.877999999997</v>
      </c>
    </row>
    <row r="2338" spans="1:22" x14ac:dyDescent="0.3">
      <c r="A2338">
        <v>1011598</v>
      </c>
      <c r="B2338" t="s">
        <v>11855</v>
      </c>
      <c r="C2338" t="s">
        <v>11856</v>
      </c>
      <c r="D2338" t="s">
        <v>577</v>
      </c>
      <c r="E2338" t="s">
        <v>583</v>
      </c>
      <c r="F2338" t="s">
        <v>578</v>
      </c>
      <c r="I2338" s="23">
        <v>28.223058000000002</v>
      </c>
      <c r="J2338" s="23">
        <v>-91.694042999999994</v>
      </c>
      <c r="K2338">
        <v>211120</v>
      </c>
      <c r="L2338" t="s">
        <v>579</v>
      </c>
      <c r="M2338" t="s">
        <v>102</v>
      </c>
      <c r="N2338" s="49">
        <v>12695.626</v>
      </c>
      <c r="O2338" s="49">
        <v>19723.009999999998</v>
      </c>
      <c r="P2338" s="49">
        <v>15063.374</v>
      </c>
      <c r="Q2338" s="49">
        <v>26432.473999999998</v>
      </c>
      <c r="R2338" s="49">
        <v>27050.524000000001</v>
      </c>
      <c r="S2338" s="49">
        <v>26557.626</v>
      </c>
    </row>
    <row r="2339" spans="1:22" x14ac:dyDescent="0.3">
      <c r="A2339">
        <v>1006146</v>
      </c>
      <c r="B2339" t="s">
        <v>11857</v>
      </c>
      <c r="C2339" t="s">
        <v>11858</v>
      </c>
      <c r="D2339" t="s">
        <v>11859</v>
      </c>
      <c r="E2339" t="s">
        <v>1370</v>
      </c>
      <c r="F2339" t="s">
        <v>11860</v>
      </c>
      <c r="G2339" t="s">
        <v>11861</v>
      </c>
      <c r="H2339" t="s">
        <v>6835</v>
      </c>
      <c r="I2339" s="23">
        <v>64.671449999999993</v>
      </c>
      <c r="J2339" s="23">
        <v>-147.04920000000001</v>
      </c>
      <c r="K2339">
        <v>928110</v>
      </c>
      <c r="L2339" t="s">
        <v>28</v>
      </c>
      <c r="M2339" t="s">
        <v>315</v>
      </c>
      <c r="N2339" s="49">
        <v>375597.35399999999</v>
      </c>
      <c r="O2339" s="49">
        <v>361317.95199999999</v>
      </c>
      <c r="P2339" s="49">
        <v>374720.52600000001</v>
      </c>
      <c r="Q2339" s="49">
        <v>363341.592</v>
      </c>
      <c r="R2339" s="49">
        <v>362228.4</v>
      </c>
      <c r="S2339" s="49">
        <v>345178.36</v>
      </c>
      <c r="T2339" s="49">
        <v>341930.16399999999</v>
      </c>
      <c r="U2339" s="49">
        <v>363907.41800000001</v>
      </c>
      <c r="V2339" s="49">
        <v>360981.32</v>
      </c>
    </row>
    <row r="2340" spans="1:22" x14ac:dyDescent="0.3">
      <c r="A2340">
        <v>1005527</v>
      </c>
      <c r="B2340" t="s">
        <v>11862</v>
      </c>
      <c r="C2340" t="s">
        <v>11863</v>
      </c>
      <c r="D2340" t="s">
        <v>6484</v>
      </c>
      <c r="E2340" t="s">
        <v>454</v>
      </c>
      <c r="F2340" t="s">
        <v>6485</v>
      </c>
      <c r="G2340" t="s">
        <v>11864</v>
      </c>
      <c r="H2340" t="s">
        <v>6487</v>
      </c>
      <c r="I2340" s="23">
        <v>45.157400000000003</v>
      </c>
      <c r="J2340" s="23">
        <v>-85.129099999999994</v>
      </c>
      <c r="K2340">
        <v>331511</v>
      </c>
      <c r="L2340" t="s">
        <v>28</v>
      </c>
      <c r="M2340" t="s">
        <v>538</v>
      </c>
      <c r="O2340" s="49">
        <v>47052.71</v>
      </c>
      <c r="P2340" s="49">
        <v>49406.574000000001</v>
      </c>
      <c r="Q2340" s="49">
        <v>65612.494000000006</v>
      </c>
      <c r="R2340" s="49">
        <v>70886.881999999998</v>
      </c>
      <c r="S2340" s="49">
        <v>72630.008000000002</v>
      </c>
      <c r="T2340" s="49">
        <v>68599.467999999993</v>
      </c>
      <c r="U2340" s="49">
        <v>58907.042000000001</v>
      </c>
      <c r="V2340" s="49">
        <v>61790.2</v>
      </c>
    </row>
    <row r="2341" spans="1:22" x14ac:dyDescent="0.3">
      <c r="A2341">
        <v>1003313</v>
      </c>
      <c r="B2341" t="s">
        <v>11865</v>
      </c>
      <c r="C2341" t="s">
        <v>11866</v>
      </c>
      <c r="D2341" t="s">
        <v>358</v>
      </c>
      <c r="E2341" t="s">
        <v>339</v>
      </c>
      <c r="F2341" t="s">
        <v>340</v>
      </c>
      <c r="H2341" t="s">
        <v>6402</v>
      </c>
      <c r="I2341" s="23">
        <v>36.688499999999998</v>
      </c>
      <c r="J2341" s="23">
        <v>-107.4019</v>
      </c>
      <c r="K2341">
        <v>213112</v>
      </c>
      <c r="L2341" t="s">
        <v>28</v>
      </c>
      <c r="M2341" t="s">
        <v>102</v>
      </c>
      <c r="R2341" s="49">
        <v>79462.399999999994</v>
      </c>
      <c r="S2341" s="49">
        <v>83274.436000000002</v>
      </c>
      <c r="T2341" s="49">
        <v>133451.1</v>
      </c>
      <c r="U2341" s="49">
        <v>147892.26</v>
      </c>
      <c r="V2341" s="49">
        <v>211224.9</v>
      </c>
    </row>
    <row r="2342" spans="1:22" x14ac:dyDescent="0.3">
      <c r="A2342">
        <v>1003993</v>
      </c>
      <c r="B2342" t="s">
        <v>11867</v>
      </c>
      <c r="C2342" t="s">
        <v>11868</v>
      </c>
      <c r="D2342" t="s">
        <v>4709</v>
      </c>
      <c r="E2342" t="s">
        <v>422</v>
      </c>
      <c r="F2342" t="s">
        <v>6811</v>
      </c>
      <c r="G2342" t="s">
        <v>11869</v>
      </c>
      <c r="H2342" t="s">
        <v>2284</v>
      </c>
      <c r="I2342" s="23">
        <v>33.265839999999997</v>
      </c>
      <c r="J2342" s="23">
        <v>-92.688677999999996</v>
      </c>
      <c r="K2342">
        <v>325311</v>
      </c>
      <c r="L2342" t="s">
        <v>6674</v>
      </c>
      <c r="M2342" t="s">
        <v>530</v>
      </c>
      <c r="N2342" s="49">
        <v>811313.03599999996</v>
      </c>
      <c r="O2342" s="49">
        <v>1113481.6040000001</v>
      </c>
      <c r="P2342" s="49">
        <v>1006988.276</v>
      </c>
      <c r="Q2342" s="49">
        <v>471965.69799999997</v>
      </c>
      <c r="R2342" s="49">
        <v>486460.39600000001</v>
      </c>
      <c r="S2342" s="49">
        <v>620455.06999999995</v>
      </c>
      <c r="T2342" s="49">
        <v>367676.33</v>
      </c>
      <c r="U2342" s="49">
        <v>692940.9</v>
      </c>
      <c r="V2342" s="49">
        <v>863277.63</v>
      </c>
    </row>
    <row r="2343" spans="1:22" x14ac:dyDescent="0.3">
      <c r="A2343">
        <v>1002830</v>
      </c>
      <c r="B2343" t="s">
        <v>11870</v>
      </c>
      <c r="C2343" t="s">
        <v>11871</v>
      </c>
      <c r="D2343" t="s">
        <v>1051</v>
      </c>
      <c r="E2343" t="s">
        <v>303</v>
      </c>
      <c r="F2343" t="s">
        <v>1052</v>
      </c>
      <c r="G2343" t="s">
        <v>11872</v>
      </c>
      <c r="H2343" t="s">
        <v>2612</v>
      </c>
      <c r="I2343" s="23">
        <v>29.762778000000001</v>
      </c>
      <c r="J2343" s="23">
        <v>-94.909722000000002</v>
      </c>
      <c r="K2343">
        <v>325311</v>
      </c>
      <c r="L2343" t="s">
        <v>42</v>
      </c>
      <c r="M2343" t="s">
        <v>530</v>
      </c>
      <c r="N2343" s="49">
        <v>175882.58</v>
      </c>
      <c r="O2343" s="49">
        <v>159435.96</v>
      </c>
      <c r="P2343" s="49">
        <v>170143.1</v>
      </c>
      <c r="Q2343" s="49">
        <v>155346.20800000001</v>
      </c>
      <c r="R2343" s="49">
        <v>181486.17199999999</v>
      </c>
      <c r="S2343" s="49">
        <v>150073.39600000001</v>
      </c>
      <c r="T2343" s="49">
        <v>126673.24400000001</v>
      </c>
      <c r="U2343" s="49">
        <v>109509.93399999999</v>
      </c>
      <c r="V2343" s="49">
        <v>171931.1</v>
      </c>
    </row>
    <row r="2344" spans="1:22" x14ac:dyDescent="0.3">
      <c r="A2344">
        <v>1007693</v>
      </c>
      <c r="B2344" t="s">
        <v>11873</v>
      </c>
      <c r="C2344" t="s">
        <v>11874</v>
      </c>
      <c r="D2344" t="s">
        <v>7727</v>
      </c>
      <c r="E2344" t="s">
        <v>323</v>
      </c>
      <c r="F2344" t="s">
        <v>11875</v>
      </c>
      <c r="G2344" t="s">
        <v>11876</v>
      </c>
      <c r="H2344" t="s">
        <v>2800</v>
      </c>
      <c r="I2344" s="23">
        <v>33.781165000000001</v>
      </c>
      <c r="J2344" s="23">
        <v>-117.472555</v>
      </c>
      <c r="K2344">
        <v>562212</v>
      </c>
      <c r="L2344" t="s">
        <v>355</v>
      </c>
      <c r="M2344" t="s">
        <v>307</v>
      </c>
      <c r="N2344" s="49">
        <v>56854.15</v>
      </c>
      <c r="O2344" s="49">
        <v>74572.399999999994</v>
      </c>
      <c r="P2344" s="49">
        <v>91126.399999999994</v>
      </c>
      <c r="Q2344" s="49">
        <v>73807.710000000006</v>
      </c>
      <c r="R2344" s="49">
        <v>116276.772</v>
      </c>
      <c r="S2344" s="49">
        <v>119699.77</v>
      </c>
      <c r="T2344" s="49">
        <v>154495.82399999999</v>
      </c>
      <c r="U2344" s="49">
        <v>201853.19399999999</v>
      </c>
      <c r="V2344" s="49">
        <v>189172.924</v>
      </c>
    </row>
    <row r="2345" spans="1:22" x14ac:dyDescent="0.3">
      <c r="A2345">
        <v>1006232</v>
      </c>
      <c r="B2345" t="s">
        <v>11877</v>
      </c>
      <c r="C2345" t="s">
        <v>11878</v>
      </c>
      <c r="D2345" t="s">
        <v>11879</v>
      </c>
      <c r="E2345" t="s">
        <v>2294</v>
      </c>
      <c r="F2345" t="s">
        <v>3964</v>
      </c>
      <c r="H2345" t="s">
        <v>3966</v>
      </c>
      <c r="I2345" s="23">
        <v>39.453600000000002</v>
      </c>
      <c r="J2345" s="23">
        <v>-111.98609999999999</v>
      </c>
      <c r="K2345">
        <v>486210</v>
      </c>
      <c r="L2345" t="s">
        <v>1275</v>
      </c>
      <c r="M2345" t="s">
        <v>102</v>
      </c>
      <c r="N2345" s="49">
        <v>74687.426000000007</v>
      </c>
      <c r="O2345" s="49">
        <v>58807.135999999999</v>
      </c>
      <c r="P2345" s="49">
        <v>65445.262000000002</v>
      </c>
      <c r="Q2345" s="49">
        <v>75055.820000000007</v>
      </c>
      <c r="R2345" s="49">
        <v>80896.600000000006</v>
      </c>
      <c r="S2345" s="49">
        <v>72970.627999999997</v>
      </c>
      <c r="T2345" s="49">
        <v>83778.486000000004</v>
      </c>
      <c r="U2345" s="49">
        <v>88691.566000000006</v>
      </c>
      <c r="V2345" s="49">
        <v>57095.588000000003</v>
      </c>
    </row>
    <row r="2346" spans="1:22" x14ac:dyDescent="0.3">
      <c r="A2346">
        <v>1002491</v>
      </c>
      <c r="B2346" t="s">
        <v>11880</v>
      </c>
      <c r="C2346" t="s">
        <v>11881</v>
      </c>
      <c r="D2346" t="s">
        <v>6905</v>
      </c>
      <c r="E2346" t="s">
        <v>663</v>
      </c>
      <c r="F2346" t="s">
        <v>2650</v>
      </c>
      <c r="G2346" t="s">
        <v>11882</v>
      </c>
      <c r="H2346" t="s">
        <v>679</v>
      </c>
      <c r="I2346" s="23">
        <v>39.186309999999999</v>
      </c>
      <c r="J2346" s="23">
        <v>-84.499859999999998</v>
      </c>
      <c r="K2346">
        <v>562212</v>
      </c>
      <c r="L2346" t="s">
        <v>355</v>
      </c>
      <c r="M2346" t="s">
        <v>307</v>
      </c>
      <c r="N2346" s="49">
        <v>10958.25</v>
      </c>
      <c r="O2346" s="49">
        <v>12202.75</v>
      </c>
      <c r="P2346" s="49">
        <v>12082.25</v>
      </c>
      <c r="Q2346" s="49">
        <v>12036.5</v>
      </c>
      <c r="R2346" s="49">
        <v>34001.25</v>
      </c>
      <c r="S2346" s="49">
        <v>35073.75</v>
      </c>
      <c r="T2346" s="49">
        <v>38005.75</v>
      </c>
      <c r="U2346" s="49">
        <v>53765.038840000001</v>
      </c>
      <c r="V2346" s="49">
        <v>46075</v>
      </c>
    </row>
    <row r="2347" spans="1:22" x14ac:dyDescent="0.3">
      <c r="A2347">
        <v>1002262</v>
      </c>
      <c r="B2347" t="s">
        <v>11883</v>
      </c>
      <c r="C2347" t="s">
        <v>11884</v>
      </c>
      <c r="D2347" t="s">
        <v>2026</v>
      </c>
      <c r="E2347" t="s">
        <v>441</v>
      </c>
      <c r="F2347" t="s">
        <v>9407</v>
      </c>
      <c r="G2347" t="s">
        <v>11885</v>
      </c>
      <c r="H2347" t="s">
        <v>7304</v>
      </c>
      <c r="I2347" s="23">
        <v>35.326729999999998</v>
      </c>
      <c r="J2347" s="23">
        <v>-81.624669999999995</v>
      </c>
      <c r="K2347">
        <v>327212</v>
      </c>
      <c r="L2347" t="s">
        <v>375</v>
      </c>
      <c r="M2347" t="s">
        <v>376</v>
      </c>
      <c r="N2347" s="49">
        <v>89744.928</v>
      </c>
      <c r="O2347" s="49">
        <v>93631.903999999995</v>
      </c>
      <c r="P2347" s="49">
        <v>91400.567999999999</v>
      </c>
      <c r="Q2347" s="49">
        <v>92316.072</v>
      </c>
      <c r="R2347" s="49">
        <v>94238.411999999997</v>
      </c>
      <c r="S2347" s="49">
        <v>98268.448000000004</v>
      </c>
      <c r="T2347" s="49">
        <v>87319.28</v>
      </c>
      <c r="U2347" s="49">
        <v>110725.712</v>
      </c>
      <c r="V2347" s="49">
        <v>98030.232000000004</v>
      </c>
    </row>
    <row r="2348" spans="1:22" x14ac:dyDescent="0.3">
      <c r="A2348">
        <v>1013624</v>
      </c>
      <c r="B2348" t="s">
        <v>11886</v>
      </c>
      <c r="C2348" t="s">
        <v>11887</v>
      </c>
      <c r="D2348" t="s">
        <v>541</v>
      </c>
      <c r="E2348" t="s">
        <v>542</v>
      </c>
      <c r="F2348" t="s">
        <v>543</v>
      </c>
      <c r="G2348" t="s">
        <v>11888</v>
      </c>
      <c r="H2348" t="s">
        <v>545</v>
      </c>
      <c r="I2348" s="23">
        <v>37.784779999999998</v>
      </c>
      <c r="J2348" s="23">
        <v>-97.527784999999994</v>
      </c>
      <c r="K2348">
        <v>325193</v>
      </c>
      <c r="L2348" t="s">
        <v>28</v>
      </c>
      <c r="M2348" t="s">
        <v>315</v>
      </c>
      <c r="N2348" s="49">
        <v>27588.495999999999</v>
      </c>
    </row>
    <row r="2349" spans="1:22" x14ac:dyDescent="0.3">
      <c r="A2349">
        <v>1005640</v>
      </c>
      <c r="B2349" t="s">
        <v>11889</v>
      </c>
      <c r="C2349" t="s">
        <v>11890</v>
      </c>
      <c r="D2349" t="s">
        <v>11891</v>
      </c>
      <c r="E2349" t="s">
        <v>441</v>
      </c>
      <c r="F2349" t="s">
        <v>11892</v>
      </c>
      <c r="G2349" t="s">
        <v>11893</v>
      </c>
      <c r="H2349" t="s">
        <v>11894</v>
      </c>
      <c r="I2349" s="23">
        <v>34.372515999999997</v>
      </c>
      <c r="J2349" s="23">
        <v>-77.859465999999998</v>
      </c>
      <c r="K2349">
        <v>325180</v>
      </c>
      <c r="L2349" t="s">
        <v>11895</v>
      </c>
      <c r="M2349" t="s">
        <v>530</v>
      </c>
      <c r="N2349" s="49">
        <v>138950.38</v>
      </c>
      <c r="O2349" s="49">
        <v>146041.85999999999</v>
      </c>
      <c r="P2349" s="49">
        <v>146513.20199999999</v>
      </c>
      <c r="Q2349" s="49">
        <v>138584.084</v>
      </c>
      <c r="R2349" s="49">
        <v>145040.49799999999</v>
      </c>
      <c r="S2349" s="49">
        <v>145127.26800000001</v>
      </c>
      <c r="T2349" s="49">
        <v>151633.65</v>
      </c>
      <c r="U2349" s="49">
        <v>149576.774</v>
      </c>
      <c r="V2349" s="49">
        <v>164366.54999999999</v>
      </c>
    </row>
    <row r="2350" spans="1:22" x14ac:dyDescent="0.3">
      <c r="A2350">
        <v>1006726</v>
      </c>
      <c r="B2350" t="s">
        <v>11896</v>
      </c>
      <c r="C2350" t="s">
        <v>11897</v>
      </c>
      <c r="D2350" t="s">
        <v>11898</v>
      </c>
      <c r="E2350" t="s">
        <v>1418</v>
      </c>
      <c r="F2350" t="s">
        <v>11899</v>
      </c>
      <c r="G2350" t="s">
        <v>11900</v>
      </c>
      <c r="H2350" t="s">
        <v>11901</v>
      </c>
      <c r="I2350" s="23">
        <v>35.347808999999998</v>
      </c>
      <c r="J2350" s="23">
        <v>-99.402748000000003</v>
      </c>
      <c r="K2350">
        <v>211112</v>
      </c>
      <c r="L2350" t="s">
        <v>368</v>
      </c>
      <c r="M2350" t="s">
        <v>102</v>
      </c>
      <c r="R2350" s="49">
        <v>3743.3359999999998</v>
      </c>
      <c r="S2350" s="49">
        <v>1729.644</v>
      </c>
      <c r="T2350" s="49">
        <v>27036.552</v>
      </c>
      <c r="U2350" s="49">
        <v>33495.883999999998</v>
      </c>
      <c r="V2350" s="49">
        <v>35905.023999999998</v>
      </c>
    </row>
    <row r="2351" spans="1:22" x14ac:dyDescent="0.3">
      <c r="A2351">
        <v>1007672</v>
      </c>
      <c r="B2351" t="s">
        <v>11902</v>
      </c>
      <c r="C2351" t="s">
        <v>11903</v>
      </c>
      <c r="D2351" t="s">
        <v>11904</v>
      </c>
      <c r="E2351" t="s">
        <v>380</v>
      </c>
      <c r="F2351" t="s">
        <v>11905</v>
      </c>
      <c r="G2351" t="s">
        <v>11906</v>
      </c>
      <c r="H2351" t="s">
        <v>11907</v>
      </c>
      <c r="I2351" s="23">
        <v>45.383944</v>
      </c>
      <c r="J2351" s="23">
        <v>-93.568250000000006</v>
      </c>
      <c r="K2351">
        <v>562212</v>
      </c>
      <c r="L2351" t="s">
        <v>355</v>
      </c>
      <c r="M2351" t="s">
        <v>307</v>
      </c>
      <c r="N2351" s="49">
        <v>42187.053999999996</v>
      </c>
      <c r="O2351" s="49">
        <v>39990.267999999996</v>
      </c>
      <c r="P2351" s="49">
        <v>44209.027999999998</v>
      </c>
      <c r="Q2351" s="49">
        <v>41169.527999999998</v>
      </c>
      <c r="R2351" s="49">
        <v>61891.267999999996</v>
      </c>
      <c r="S2351" s="49">
        <v>67938.710000000006</v>
      </c>
      <c r="T2351" s="49">
        <v>91923.56</v>
      </c>
      <c r="U2351" s="49">
        <v>149060.234207</v>
      </c>
      <c r="V2351" s="49">
        <v>135750.28599599999</v>
      </c>
    </row>
    <row r="2352" spans="1:22" x14ac:dyDescent="0.3">
      <c r="A2352">
        <v>1006989</v>
      </c>
      <c r="B2352" t="s">
        <v>11908</v>
      </c>
      <c r="C2352" t="s">
        <v>11909</v>
      </c>
      <c r="D2352" t="s">
        <v>11910</v>
      </c>
      <c r="E2352" t="s">
        <v>454</v>
      </c>
      <c r="F2352" t="s">
        <v>11911</v>
      </c>
      <c r="G2352" t="s">
        <v>11912</v>
      </c>
      <c r="H2352" t="s">
        <v>11913</v>
      </c>
      <c r="I2352" s="23">
        <v>45.282282000000002</v>
      </c>
      <c r="J2352" s="23">
        <v>-84.220915000000005</v>
      </c>
      <c r="K2352">
        <v>562212</v>
      </c>
      <c r="L2352" t="s">
        <v>355</v>
      </c>
      <c r="M2352" t="s">
        <v>307</v>
      </c>
      <c r="N2352" s="49">
        <v>60589.85</v>
      </c>
      <c r="O2352" s="49">
        <v>47682.05</v>
      </c>
      <c r="P2352" s="49">
        <v>37093.85</v>
      </c>
      <c r="Q2352" s="49">
        <v>41200.400000000001</v>
      </c>
      <c r="R2352" s="49">
        <v>38077.300000000003</v>
      </c>
      <c r="S2352" s="49">
        <v>35336.400000000001</v>
      </c>
      <c r="T2352" s="49">
        <v>33580.300000000003</v>
      </c>
      <c r="U2352" s="49">
        <v>32434.415850000001</v>
      </c>
      <c r="V2352" s="49">
        <v>32791.496850000003</v>
      </c>
    </row>
    <row r="2353" spans="1:22" x14ac:dyDescent="0.3">
      <c r="A2353">
        <v>1007332</v>
      </c>
      <c r="B2353" t="s">
        <v>11914</v>
      </c>
      <c r="C2353" t="s">
        <v>11915</v>
      </c>
      <c r="D2353" t="s">
        <v>11720</v>
      </c>
      <c r="E2353" t="s">
        <v>491</v>
      </c>
      <c r="F2353" t="s">
        <v>11721</v>
      </c>
      <c r="G2353" t="s">
        <v>11916</v>
      </c>
      <c r="H2353" t="s">
        <v>11723</v>
      </c>
      <c r="I2353" s="23">
        <v>41.627499999999998</v>
      </c>
      <c r="J2353" s="23">
        <v>-85.977000000000004</v>
      </c>
      <c r="K2353">
        <v>562212</v>
      </c>
      <c r="L2353" t="s">
        <v>51</v>
      </c>
      <c r="M2353" t="s">
        <v>307</v>
      </c>
      <c r="N2353" s="49">
        <v>25835.25</v>
      </c>
      <c r="O2353" s="49">
        <v>25424.25</v>
      </c>
      <c r="P2353" s="49">
        <v>15264.75</v>
      </c>
      <c r="Q2353" s="49">
        <v>14683.5</v>
      </c>
      <c r="R2353" s="49">
        <v>14554.75</v>
      </c>
      <c r="S2353" s="49">
        <v>19889.25</v>
      </c>
      <c r="T2353" s="49">
        <v>11286.25</v>
      </c>
      <c r="U2353" s="49">
        <v>7025</v>
      </c>
      <c r="V2353" s="49">
        <v>6825</v>
      </c>
    </row>
    <row r="2354" spans="1:22" x14ac:dyDescent="0.3">
      <c r="A2354">
        <v>1003954</v>
      </c>
      <c r="B2354" t="s">
        <v>11917</v>
      </c>
      <c r="C2354" t="s">
        <v>11918</v>
      </c>
      <c r="D2354" t="s">
        <v>11919</v>
      </c>
      <c r="E2354" t="s">
        <v>922</v>
      </c>
      <c r="F2354" t="s">
        <v>11920</v>
      </c>
      <c r="G2354" t="s">
        <v>11921</v>
      </c>
      <c r="H2354" t="s">
        <v>900</v>
      </c>
      <c r="I2354" s="23">
        <v>42.066719999999997</v>
      </c>
      <c r="J2354" s="23">
        <v>-97.381500000000003</v>
      </c>
      <c r="K2354">
        <v>325193</v>
      </c>
      <c r="L2354" t="s">
        <v>28</v>
      </c>
      <c r="M2354" t="s">
        <v>315</v>
      </c>
      <c r="N2354" s="49">
        <v>63455.112000000001</v>
      </c>
      <c r="O2354" s="49">
        <v>68029.14</v>
      </c>
      <c r="P2354" s="49">
        <v>68225.388000000006</v>
      </c>
      <c r="Q2354" s="49">
        <v>60124.667999999998</v>
      </c>
      <c r="R2354" s="49">
        <v>56154.883999999998</v>
      </c>
      <c r="S2354" s="49">
        <v>60713.02</v>
      </c>
      <c r="T2354" s="49">
        <v>62913.01</v>
      </c>
      <c r="U2354" s="49">
        <v>64684.76</v>
      </c>
      <c r="V2354" s="49">
        <v>71873.316000000006</v>
      </c>
    </row>
    <row r="2355" spans="1:22" x14ac:dyDescent="0.3">
      <c r="A2355">
        <v>1001672</v>
      </c>
      <c r="B2355" t="s">
        <v>11922</v>
      </c>
      <c r="C2355" t="s">
        <v>11923</v>
      </c>
      <c r="D2355" t="s">
        <v>9030</v>
      </c>
      <c r="E2355" t="s">
        <v>447</v>
      </c>
      <c r="F2355" t="s">
        <v>11924</v>
      </c>
      <c r="G2355" t="s">
        <v>11925</v>
      </c>
      <c r="H2355" t="s">
        <v>11926</v>
      </c>
      <c r="I2355" s="23">
        <v>40.993180000000002</v>
      </c>
      <c r="J2355" s="23">
        <v>-80.347040000000007</v>
      </c>
      <c r="K2355">
        <v>332111</v>
      </c>
      <c r="L2355" t="s">
        <v>28</v>
      </c>
      <c r="M2355" t="s">
        <v>315</v>
      </c>
      <c r="N2355" s="49">
        <v>38213.508000000002</v>
      </c>
      <c r="O2355" s="49">
        <v>36152.364000000001</v>
      </c>
      <c r="P2355" s="49">
        <v>40011.347999999998</v>
      </c>
      <c r="Q2355" s="49">
        <v>33044.923999999999</v>
      </c>
      <c r="R2355" s="49">
        <v>30161.036</v>
      </c>
      <c r="S2355" s="49">
        <v>40236.648000000001</v>
      </c>
      <c r="T2355" s="49">
        <v>35367.716</v>
      </c>
      <c r="U2355" s="49">
        <v>39126.004000000001</v>
      </c>
      <c r="V2355" s="49">
        <v>36646.811999999998</v>
      </c>
    </row>
    <row r="2356" spans="1:22" x14ac:dyDescent="0.3">
      <c r="A2356">
        <v>1001673</v>
      </c>
      <c r="B2356" t="s">
        <v>11927</v>
      </c>
      <c r="C2356" t="s">
        <v>11928</v>
      </c>
      <c r="D2356" t="s">
        <v>3748</v>
      </c>
      <c r="E2356" t="s">
        <v>447</v>
      </c>
      <c r="F2356" t="s">
        <v>11929</v>
      </c>
      <c r="G2356" t="s">
        <v>11930</v>
      </c>
      <c r="H2356" t="s">
        <v>4118</v>
      </c>
      <c r="I2356" s="23">
        <v>41.841555</v>
      </c>
      <c r="J2356" s="23">
        <v>-79.270049999999998</v>
      </c>
      <c r="K2356">
        <v>332111</v>
      </c>
      <c r="L2356" t="s">
        <v>537</v>
      </c>
      <c r="M2356" t="s">
        <v>538</v>
      </c>
      <c r="N2356" s="49">
        <v>27892</v>
      </c>
      <c r="O2356" s="49">
        <v>28643.547999999999</v>
      </c>
      <c r="P2356" s="49">
        <v>2785.2420000000002</v>
      </c>
      <c r="Q2356" s="49">
        <v>27841.348000000002</v>
      </c>
      <c r="R2356" s="49">
        <v>33644.021999999997</v>
      </c>
      <c r="S2356" s="49">
        <v>32045.227999999999</v>
      </c>
      <c r="T2356" s="49">
        <v>31897.428</v>
      </c>
      <c r="U2356" s="49">
        <v>33369.534</v>
      </c>
      <c r="V2356" s="49">
        <v>25778.862000000001</v>
      </c>
    </row>
    <row r="2357" spans="1:22" x14ac:dyDescent="0.3">
      <c r="A2357">
        <v>1001669</v>
      </c>
      <c r="B2357" t="s">
        <v>11931</v>
      </c>
      <c r="C2357" t="s">
        <v>11932</v>
      </c>
      <c r="D2357" t="s">
        <v>9030</v>
      </c>
      <c r="E2357" t="s">
        <v>447</v>
      </c>
      <c r="F2357" t="s">
        <v>11924</v>
      </c>
      <c r="G2357" t="s">
        <v>11933</v>
      </c>
      <c r="H2357" t="s">
        <v>11926</v>
      </c>
      <c r="I2357" s="23">
        <v>40.993409999999997</v>
      </c>
      <c r="J2357" s="23">
        <v>-80.346959999999996</v>
      </c>
      <c r="K2357">
        <v>331110</v>
      </c>
      <c r="L2357" t="s">
        <v>537</v>
      </c>
      <c r="M2357" t="s">
        <v>538</v>
      </c>
      <c r="N2357" s="49">
        <v>37755.925999999999</v>
      </c>
      <c r="O2357" s="49">
        <v>38962.764000000003</v>
      </c>
      <c r="P2357" s="49">
        <v>41475.112000000001</v>
      </c>
      <c r="Q2357" s="49">
        <v>47972.87</v>
      </c>
      <c r="R2357" s="49">
        <v>49790.917999999998</v>
      </c>
      <c r="S2357" s="49">
        <v>70925.686000000002</v>
      </c>
      <c r="T2357" s="49">
        <v>69085.456000000006</v>
      </c>
      <c r="U2357" s="49">
        <v>51954.552000000003</v>
      </c>
      <c r="V2357" s="49">
        <v>72415.282000000007</v>
      </c>
    </row>
    <row r="2358" spans="1:22" x14ac:dyDescent="0.3">
      <c r="A2358">
        <v>1001911</v>
      </c>
      <c r="B2358" t="s">
        <v>11934</v>
      </c>
      <c r="C2358" t="s">
        <v>11935</v>
      </c>
      <c r="D2358" t="s">
        <v>11936</v>
      </c>
      <c r="E2358" t="s">
        <v>303</v>
      </c>
      <c r="F2358" t="s">
        <v>11937</v>
      </c>
      <c r="G2358" t="s">
        <v>11938</v>
      </c>
      <c r="H2358" t="s">
        <v>11939</v>
      </c>
      <c r="I2358" s="23">
        <v>30.34761</v>
      </c>
      <c r="J2358" s="23">
        <v>-96.074610000000007</v>
      </c>
      <c r="K2358">
        <v>332111</v>
      </c>
      <c r="L2358" t="s">
        <v>28</v>
      </c>
      <c r="M2358" t="s">
        <v>315</v>
      </c>
      <c r="N2358" s="49">
        <v>48272.72</v>
      </c>
      <c r="O2358" s="49">
        <v>57191.883999999998</v>
      </c>
      <c r="P2358" s="49">
        <v>49836.712</v>
      </c>
      <c r="Q2358" s="49">
        <v>31779.48</v>
      </c>
      <c r="R2358" s="49">
        <v>33081.279999999999</v>
      </c>
      <c r="S2358" s="49">
        <v>43658</v>
      </c>
      <c r="T2358" s="49">
        <v>52038.944000000003</v>
      </c>
      <c r="U2358" s="49">
        <v>52447.044000000002</v>
      </c>
      <c r="V2358" s="49">
        <v>46827.275999999998</v>
      </c>
    </row>
    <row r="2359" spans="1:22" x14ac:dyDescent="0.3">
      <c r="A2359">
        <v>1005058</v>
      </c>
      <c r="B2359" t="s">
        <v>11940</v>
      </c>
      <c r="C2359" t="s">
        <v>11941</v>
      </c>
      <c r="D2359" t="s">
        <v>11942</v>
      </c>
      <c r="E2359" t="s">
        <v>1418</v>
      </c>
      <c r="F2359" t="s">
        <v>11943</v>
      </c>
      <c r="G2359" t="s">
        <v>11944</v>
      </c>
      <c r="H2359" t="s">
        <v>11945</v>
      </c>
      <c r="I2359" s="23">
        <v>34.562280999999999</v>
      </c>
      <c r="J2359" s="23">
        <v>-97.439571999999998</v>
      </c>
      <c r="K2359">
        <v>211130</v>
      </c>
      <c r="L2359" t="s">
        <v>28</v>
      </c>
      <c r="M2359" t="s">
        <v>102</v>
      </c>
      <c r="N2359" s="49">
        <v>19878.124</v>
      </c>
      <c r="O2359" s="49">
        <v>19692.475999999999</v>
      </c>
      <c r="P2359" s="49">
        <v>20017.124</v>
      </c>
      <c r="Q2359" s="49">
        <v>23157.964</v>
      </c>
      <c r="R2359" s="49">
        <v>28672.392</v>
      </c>
      <c r="S2359" s="49">
        <v>26443.1</v>
      </c>
      <c r="T2359" s="49">
        <v>26905.248</v>
      </c>
      <c r="U2359" s="49">
        <v>27999.344000000001</v>
      </c>
      <c r="V2359" s="49">
        <v>28674.292000000001</v>
      </c>
    </row>
    <row r="2360" spans="1:22" x14ac:dyDescent="0.3">
      <c r="A2360">
        <v>1009560</v>
      </c>
      <c r="B2360"/>
      <c r="C2360" t="s">
        <v>11946</v>
      </c>
      <c r="D2360" t="s">
        <v>11947</v>
      </c>
      <c r="E2360" t="s">
        <v>311</v>
      </c>
      <c r="F2360" t="s">
        <v>11948</v>
      </c>
      <c r="G2360" t="s">
        <v>11949</v>
      </c>
      <c r="H2360" t="s">
        <v>11950</v>
      </c>
      <c r="I2360" s="23">
        <v>37.2057851</v>
      </c>
      <c r="J2360" s="23">
        <v>-82.960909599999994</v>
      </c>
      <c r="K2360">
        <v>212112</v>
      </c>
      <c r="L2360" t="s">
        <v>90</v>
      </c>
      <c r="M2360" t="s">
        <v>315</v>
      </c>
      <c r="R2360" s="49">
        <v>68408.25</v>
      </c>
      <c r="S2360" s="49">
        <v>66131.5</v>
      </c>
      <c r="T2360" s="49">
        <v>39148.75</v>
      </c>
      <c r="U2360" s="49">
        <v>61114.75</v>
      </c>
      <c r="V2360" s="49">
        <v>72988</v>
      </c>
    </row>
    <row r="2361" spans="1:22" x14ac:dyDescent="0.3">
      <c r="A2361">
        <v>1003518</v>
      </c>
      <c r="B2361" t="s">
        <v>11951</v>
      </c>
      <c r="C2361" t="s">
        <v>11952</v>
      </c>
      <c r="D2361" t="s">
        <v>11953</v>
      </c>
      <c r="E2361" t="s">
        <v>946</v>
      </c>
      <c r="F2361" t="s">
        <v>11954</v>
      </c>
      <c r="G2361" t="s">
        <v>11955</v>
      </c>
      <c r="H2361" t="s">
        <v>10090</v>
      </c>
      <c r="I2361" s="23">
        <v>46.021909999999998</v>
      </c>
      <c r="J2361" s="23">
        <v>-122.85697999999999</v>
      </c>
      <c r="K2361">
        <v>325199</v>
      </c>
      <c r="L2361" t="s">
        <v>28</v>
      </c>
      <c r="M2361" t="s">
        <v>530</v>
      </c>
      <c r="N2361" s="49">
        <v>76552.216</v>
      </c>
      <c r="O2361" s="49">
        <v>82473.593999999997</v>
      </c>
      <c r="P2361" s="49">
        <v>85328.038</v>
      </c>
      <c r="Q2361" s="49">
        <v>88697.274000000005</v>
      </c>
      <c r="R2361" s="49">
        <v>87578.877999999997</v>
      </c>
      <c r="S2361" s="49">
        <v>89952.073999999993</v>
      </c>
      <c r="T2361" s="49">
        <v>86403.084000000003</v>
      </c>
      <c r="U2361" s="49">
        <v>83026.694000000003</v>
      </c>
      <c r="V2361" s="49">
        <v>61557.16</v>
      </c>
    </row>
    <row r="2362" spans="1:22" x14ac:dyDescent="0.3">
      <c r="A2362">
        <v>1006236</v>
      </c>
      <c r="B2362" t="s">
        <v>11956</v>
      </c>
      <c r="C2362" t="s">
        <v>11957</v>
      </c>
      <c r="D2362" t="s">
        <v>4286</v>
      </c>
      <c r="E2362" t="s">
        <v>690</v>
      </c>
      <c r="F2362" t="s">
        <v>11958</v>
      </c>
      <c r="G2362" t="s">
        <v>11959</v>
      </c>
      <c r="H2362" t="s">
        <v>10545</v>
      </c>
      <c r="I2362" s="23">
        <v>33.798099999999998</v>
      </c>
      <c r="J2362" s="23">
        <v>-84.325936999999996</v>
      </c>
      <c r="K2362">
        <v>611310</v>
      </c>
      <c r="L2362" t="s">
        <v>28</v>
      </c>
      <c r="M2362" t="s">
        <v>315</v>
      </c>
      <c r="N2362" s="49">
        <v>51895.646000000001</v>
      </c>
      <c r="O2362" s="49">
        <v>53762.622000000003</v>
      </c>
      <c r="P2362" s="49">
        <v>50731.053999999996</v>
      </c>
      <c r="Q2362" s="49">
        <v>50994.254000000001</v>
      </c>
      <c r="R2362" s="49">
        <v>50701.447999999997</v>
      </c>
      <c r="S2362" s="49">
        <v>53485.567999999999</v>
      </c>
      <c r="T2362" s="49">
        <v>47399.771999999997</v>
      </c>
      <c r="U2362" s="49">
        <v>44478.078000000001</v>
      </c>
      <c r="V2362" s="49">
        <v>48950.014000000003</v>
      </c>
    </row>
    <row r="2363" spans="1:22" x14ac:dyDescent="0.3">
      <c r="A2363">
        <v>1009071</v>
      </c>
      <c r="B2363" t="s">
        <v>11960</v>
      </c>
      <c r="C2363" t="s">
        <v>11961</v>
      </c>
      <c r="D2363" t="s">
        <v>11962</v>
      </c>
      <c r="E2363" t="s">
        <v>331</v>
      </c>
      <c r="F2363" t="s">
        <v>11963</v>
      </c>
      <c r="G2363" t="s">
        <v>11964</v>
      </c>
      <c r="H2363" t="s">
        <v>4462</v>
      </c>
      <c r="I2363" s="23">
        <v>43.096609999999998</v>
      </c>
      <c r="J2363" s="23">
        <v>-78.262479999999996</v>
      </c>
      <c r="K2363">
        <v>486210</v>
      </c>
      <c r="L2363" t="s">
        <v>1275</v>
      </c>
      <c r="M2363" t="s">
        <v>102</v>
      </c>
      <c r="N2363" s="49">
        <v>27535.756000000001</v>
      </c>
      <c r="O2363" s="49">
        <v>27198.258000000002</v>
      </c>
      <c r="P2363" s="49">
        <v>27433.556</v>
      </c>
      <c r="Q2363" s="49">
        <v>26104.108</v>
      </c>
    </row>
    <row r="2364" spans="1:22" x14ac:dyDescent="0.3">
      <c r="A2364">
        <v>1004509</v>
      </c>
      <c r="B2364" t="s">
        <v>11965</v>
      </c>
      <c r="C2364" t="s">
        <v>11966</v>
      </c>
      <c r="D2364" t="s">
        <v>11967</v>
      </c>
      <c r="E2364" t="s">
        <v>454</v>
      </c>
      <c r="F2364" t="s">
        <v>11968</v>
      </c>
      <c r="G2364" t="s">
        <v>11969</v>
      </c>
      <c r="H2364" t="s">
        <v>11970</v>
      </c>
      <c r="I2364" s="23">
        <v>46.449100000000001</v>
      </c>
      <c r="J2364" s="23">
        <v>-87.603200000000001</v>
      </c>
      <c r="K2364">
        <v>212210</v>
      </c>
      <c r="L2364" t="s">
        <v>537</v>
      </c>
      <c r="M2364" t="s">
        <v>538</v>
      </c>
      <c r="N2364" s="49">
        <v>0</v>
      </c>
      <c r="O2364" s="49">
        <v>0</v>
      </c>
      <c r="P2364" s="49">
        <v>0</v>
      </c>
      <c r="Q2364" s="49">
        <v>334046.35200000001</v>
      </c>
      <c r="R2364" s="49">
        <v>396077.12</v>
      </c>
      <c r="S2364" s="49">
        <v>573145.59199999995</v>
      </c>
      <c r="T2364" s="49">
        <v>478493.27</v>
      </c>
      <c r="U2364" s="49">
        <v>455751.54</v>
      </c>
      <c r="V2364" s="49">
        <v>714685.25800000003</v>
      </c>
    </row>
    <row r="2365" spans="1:22" x14ac:dyDescent="0.3">
      <c r="A2365">
        <v>1001737</v>
      </c>
      <c r="B2365" t="s">
        <v>11971</v>
      </c>
      <c r="C2365" t="s">
        <v>11972</v>
      </c>
      <c r="D2365" t="s">
        <v>4395</v>
      </c>
      <c r="E2365" t="s">
        <v>1370</v>
      </c>
      <c r="F2365" t="s">
        <v>1371</v>
      </c>
      <c r="H2365" t="s">
        <v>4404</v>
      </c>
      <c r="I2365" s="23">
        <v>70.356789000000006</v>
      </c>
      <c r="J2365" s="23">
        <v>-147.959766</v>
      </c>
      <c r="K2365">
        <v>211130</v>
      </c>
      <c r="L2365" t="s">
        <v>368</v>
      </c>
      <c r="M2365" t="s">
        <v>102</v>
      </c>
      <c r="N2365" s="49">
        <v>610769.40399999998</v>
      </c>
      <c r="O2365" s="49">
        <v>594501.424</v>
      </c>
      <c r="P2365" s="49">
        <v>586146.61600000004</v>
      </c>
      <c r="Q2365" s="49">
        <v>622775.43000000005</v>
      </c>
      <c r="R2365" s="49">
        <v>718111.61800000002</v>
      </c>
      <c r="S2365" s="49">
        <v>607117.90599999996</v>
      </c>
      <c r="T2365" s="49">
        <v>655281.98400000005</v>
      </c>
      <c r="U2365" s="49">
        <v>686720.71400000004</v>
      </c>
      <c r="V2365" s="49">
        <v>623092.62199999997</v>
      </c>
    </row>
    <row r="2366" spans="1:22" x14ac:dyDescent="0.3">
      <c r="A2366">
        <v>1000591</v>
      </c>
      <c r="B2366" t="s">
        <v>11973</v>
      </c>
      <c r="C2366" t="s">
        <v>11974</v>
      </c>
      <c r="D2366" t="s">
        <v>11975</v>
      </c>
      <c r="E2366" t="s">
        <v>380</v>
      </c>
      <c r="F2366" t="s">
        <v>11976</v>
      </c>
      <c r="G2366" t="s">
        <v>11977</v>
      </c>
      <c r="H2366" t="s">
        <v>7627</v>
      </c>
      <c r="I2366" s="23">
        <v>44.973474000000003</v>
      </c>
      <c r="J2366" s="23">
        <v>-93.267695000000003</v>
      </c>
      <c r="K2366">
        <v>221330</v>
      </c>
      <c r="L2366" t="s">
        <v>28</v>
      </c>
      <c r="M2366" t="s">
        <v>336</v>
      </c>
      <c r="N2366" s="49">
        <v>95108.755999999994</v>
      </c>
      <c r="O2366" s="49">
        <v>100397.296</v>
      </c>
      <c r="P2366" s="49">
        <v>81208.235000000001</v>
      </c>
      <c r="Q2366" s="49">
        <v>94896.56</v>
      </c>
      <c r="R2366" s="49">
        <v>91264.971000000005</v>
      </c>
      <c r="S2366" s="49">
        <v>102310.50599999999</v>
      </c>
      <c r="T2366" s="49">
        <v>93773.937999999995</v>
      </c>
      <c r="U2366" s="49">
        <v>64512.696000000004</v>
      </c>
      <c r="V2366" s="49">
        <v>94737.88</v>
      </c>
    </row>
    <row r="2367" spans="1:22" x14ac:dyDescent="0.3">
      <c r="A2367">
        <v>1003978</v>
      </c>
      <c r="B2367" t="s">
        <v>11978</v>
      </c>
      <c r="C2367" t="s">
        <v>11979</v>
      </c>
      <c r="D2367" t="s">
        <v>11980</v>
      </c>
      <c r="E2367" t="s">
        <v>323</v>
      </c>
      <c r="F2367" t="s">
        <v>11981</v>
      </c>
      <c r="G2367" t="s">
        <v>11982</v>
      </c>
      <c r="H2367" t="s">
        <v>11983</v>
      </c>
      <c r="I2367" s="23">
        <v>37.782029999999999</v>
      </c>
      <c r="J2367" s="23">
        <v>-122.40841</v>
      </c>
      <c r="K2367">
        <v>221112</v>
      </c>
      <c r="L2367" t="s">
        <v>28</v>
      </c>
      <c r="M2367" t="s">
        <v>336</v>
      </c>
      <c r="N2367" s="49">
        <v>60921.919999999998</v>
      </c>
      <c r="O2367" s="49">
        <v>60241.824000000001</v>
      </c>
      <c r="P2367" s="49">
        <v>58963.027999999998</v>
      </c>
      <c r="Q2367" s="49">
        <v>58606.78</v>
      </c>
      <c r="R2367" s="49">
        <v>56997.536</v>
      </c>
      <c r="S2367" s="49">
        <v>57686.232000000004</v>
      </c>
      <c r="T2367" s="49">
        <v>63176.311999999998</v>
      </c>
      <c r="U2367" s="49">
        <v>64224.133000000002</v>
      </c>
      <c r="V2367" s="49">
        <v>64722.629000000001</v>
      </c>
    </row>
    <row r="2368" spans="1:22" x14ac:dyDescent="0.3">
      <c r="A2368">
        <v>1001316</v>
      </c>
      <c r="B2368" t="s">
        <v>11984</v>
      </c>
      <c r="C2368" t="s">
        <v>11985</v>
      </c>
      <c r="D2368" t="s">
        <v>11986</v>
      </c>
      <c r="E2368" t="s">
        <v>351</v>
      </c>
      <c r="F2368" t="s">
        <v>520</v>
      </c>
      <c r="G2368" t="s">
        <v>11987</v>
      </c>
      <c r="H2368" t="s">
        <v>522</v>
      </c>
      <c r="I2368" s="23">
        <v>42.308500000000002</v>
      </c>
      <c r="J2368" s="23">
        <v>-87.862530000000007</v>
      </c>
      <c r="K2368">
        <v>221112</v>
      </c>
      <c r="L2368" t="s">
        <v>28</v>
      </c>
      <c r="M2368" t="s">
        <v>336</v>
      </c>
      <c r="N2368" s="49">
        <v>43699.635999999999</v>
      </c>
      <c r="O2368" s="49">
        <v>38234.055999999997</v>
      </c>
      <c r="P2368" s="49">
        <v>37769.108</v>
      </c>
      <c r="Q2368" s="49">
        <v>39156.36</v>
      </c>
      <c r="R2368" s="49">
        <v>41437</v>
      </c>
      <c r="S2368" s="49">
        <v>38227.71</v>
      </c>
      <c r="T2368" s="49">
        <v>37190.728000000003</v>
      </c>
      <c r="U2368" s="49">
        <v>37642.730000000003</v>
      </c>
      <c r="V2368" s="49">
        <v>39393.351999999999</v>
      </c>
    </row>
    <row r="2369" spans="1:22" x14ac:dyDescent="0.3">
      <c r="A2369">
        <v>1002788</v>
      </c>
      <c r="B2369" t="s">
        <v>11988</v>
      </c>
      <c r="C2369" t="s">
        <v>11989</v>
      </c>
      <c r="D2369" t="s">
        <v>11990</v>
      </c>
      <c r="E2369" t="s">
        <v>1418</v>
      </c>
      <c r="F2369" t="s">
        <v>11991</v>
      </c>
      <c r="G2369" t="s">
        <v>11992</v>
      </c>
      <c r="H2369" t="s">
        <v>3826</v>
      </c>
      <c r="I2369" s="23">
        <v>36.361710000000002</v>
      </c>
      <c r="J2369" s="23">
        <v>-97.859182000000004</v>
      </c>
      <c r="K2369">
        <v>562212</v>
      </c>
      <c r="L2369" t="s">
        <v>355</v>
      </c>
      <c r="M2369" t="s">
        <v>307</v>
      </c>
      <c r="N2369" s="49">
        <v>87820.800000000003</v>
      </c>
      <c r="O2369" s="49">
        <v>86805.1</v>
      </c>
      <c r="P2369" s="49">
        <v>85523</v>
      </c>
      <c r="Q2369" s="49">
        <v>83815.600000000006</v>
      </c>
      <c r="R2369" s="49">
        <v>78660.149999999994</v>
      </c>
      <c r="S2369" s="49">
        <v>78094.399999999994</v>
      </c>
      <c r="T2369" s="49">
        <v>74723.95</v>
      </c>
      <c r="U2369" s="49">
        <v>71999.05</v>
      </c>
      <c r="V2369" s="49">
        <v>70275.55</v>
      </c>
    </row>
    <row r="2370" spans="1:22" x14ac:dyDescent="0.3">
      <c r="A2370">
        <v>1003141</v>
      </c>
      <c r="B2370" t="s">
        <v>11993</v>
      </c>
      <c r="C2370" t="s">
        <v>11994</v>
      </c>
      <c r="D2370" t="s">
        <v>1612</v>
      </c>
      <c r="E2370" t="s">
        <v>491</v>
      </c>
      <c r="F2370" t="s">
        <v>3840</v>
      </c>
      <c r="G2370" t="s">
        <v>11995</v>
      </c>
      <c r="H2370" t="s">
        <v>3842</v>
      </c>
      <c r="I2370" s="23">
        <v>39.136124000000002</v>
      </c>
      <c r="J2370" s="23">
        <v>-85.955720999999997</v>
      </c>
      <c r="K2370">
        <v>331524</v>
      </c>
      <c r="L2370" t="s">
        <v>28</v>
      </c>
      <c r="M2370" t="s">
        <v>538</v>
      </c>
      <c r="N2370" s="49">
        <v>22970.664000000001</v>
      </c>
      <c r="O2370" s="49">
        <v>22325.315999999999</v>
      </c>
      <c r="P2370" s="49">
        <v>25110.256000000001</v>
      </c>
      <c r="Q2370" s="49">
        <v>28573.392</v>
      </c>
      <c r="R2370" s="49">
        <v>28185.844000000001</v>
      </c>
      <c r="S2370" s="49">
        <v>26148.552</v>
      </c>
      <c r="T2370" s="49">
        <v>25846.851999999999</v>
      </c>
      <c r="U2370" s="49">
        <v>25956.55</v>
      </c>
      <c r="V2370" s="49">
        <v>23852.66</v>
      </c>
    </row>
    <row r="2371" spans="1:22" x14ac:dyDescent="0.3">
      <c r="A2371">
        <v>1004074</v>
      </c>
      <c r="B2371" t="s">
        <v>11996</v>
      </c>
      <c r="C2371" t="s">
        <v>11997</v>
      </c>
      <c r="D2371" t="s">
        <v>4256</v>
      </c>
      <c r="E2371" t="s">
        <v>954</v>
      </c>
      <c r="F2371" t="s">
        <v>4257</v>
      </c>
      <c r="G2371" t="s">
        <v>11998</v>
      </c>
      <c r="H2371" t="s">
        <v>5329</v>
      </c>
      <c r="I2371" s="23">
        <v>34.807015</v>
      </c>
      <c r="J2371" s="23">
        <v>-82.192093999999997</v>
      </c>
      <c r="K2371">
        <v>562212</v>
      </c>
      <c r="L2371" t="s">
        <v>355</v>
      </c>
      <c r="M2371" t="s">
        <v>307</v>
      </c>
      <c r="N2371" s="49">
        <v>83916.551999999996</v>
      </c>
      <c r="O2371" s="49">
        <v>91383.097999999998</v>
      </c>
      <c r="P2371" s="49">
        <v>97178.588000000003</v>
      </c>
      <c r="Q2371" s="49">
        <v>98820.126000000004</v>
      </c>
      <c r="R2371" s="49">
        <v>85328.5</v>
      </c>
      <c r="S2371" s="49">
        <v>90816.085999999996</v>
      </c>
      <c r="T2371" s="49">
        <v>89202.96</v>
      </c>
      <c r="U2371" s="49">
        <v>204928.42199999999</v>
      </c>
      <c r="V2371" s="49">
        <v>115738.69</v>
      </c>
    </row>
    <row r="2372" spans="1:22" x14ac:dyDescent="0.3">
      <c r="A2372">
        <v>1011683</v>
      </c>
      <c r="B2372" t="s">
        <v>11999</v>
      </c>
      <c r="C2372" t="s">
        <v>12000</v>
      </c>
      <c r="D2372" t="s">
        <v>11409</v>
      </c>
      <c r="E2372" t="s">
        <v>2164</v>
      </c>
      <c r="F2372" t="s">
        <v>12001</v>
      </c>
      <c r="G2372" t="s">
        <v>12002</v>
      </c>
      <c r="H2372" t="s">
        <v>654</v>
      </c>
      <c r="I2372" s="23">
        <v>44.548299999999998</v>
      </c>
      <c r="J2372" s="23">
        <v>-122.91967</v>
      </c>
      <c r="K2372">
        <v>326113</v>
      </c>
      <c r="L2372" t="s">
        <v>28</v>
      </c>
      <c r="M2372" t="s">
        <v>315</v>
      </c>
      <c r="O2372" s="49">
        <v>28492.941999999999</v>
      </c>
      <c r="P2372" s="49">
        <v>28482.892</v>
      </c>
      <c r="Q2372" s="49">
        <v>25834.552</v>
      </c>
      <c r="R2372" s="49">
        <v>27289.848000000002</v>
      </c>
      <c r="S2372" s="49">
        <v>27289.795999999998</v>
      </c>
      <c r="T2372" s="49">
        <v>25768.004000000001</v>
      </c>
    </row>
    <row r="2373" spans="1:22" x14ac:dyDescent="0.3">
      <c r="A2373">
        <v>1002666</v>
      </c>
      <c r="B2373" t="s">
        <v>12003</v>
      </c>
      <c r="C2373" t="s">
        <v>12004</v>
      </c>
      <c r="D2373" t="s">
        <v>12005</v>
      </c>
      <c r="E2373" t="s">
        <v>1487</v>
      </c>
      <c r="F2373" t="s">
        <v>12006</v>
      </c>
      <c r="G2373" t="s">
        <v>12007</v>
      </c>
      <c r="H2373" t="s">
        <v>12008</v>
      </c>
      <c r="I2373" s="23">
        <v>40.191000000000003</v>
      </c>
      <c r="J2373" s="23">
        <v>-104.4877</v>
      </c>
      <c r="K2373">
        <v>486210</v>
      </c>
      <c r="L2373" t="s">
        <v>28</v>
      </c>
      <c r="M2373" t="s">
        <v>102</v>
      </c>
      <c r="R2373" s="49">
        <v>47367.112999999998</v>
      </c>
      <c r="S2373" s="49">
        <v>52080.944000000003</v>
      </c>
      <c r="T2373" s="49">
        <v>50452.065000000002</v>
      </c>
      <c r="U2373" s="49">
        <v>43379.631000000001</v>
      </c>
      <c r="V2373" s="49">
        <v>39926.275000000001</v>
      </c>
    </row>
    <row r="2374" spans="1:22" x14ac:dyDescent="0.3">
      <c r="A2374">
        <v>1007589</v>
      </c>
      <c r="B2374" t="s">
        <v>12009</v>
      </c>
      <c r="C2374" t="s">
        <v>12010</v>
      </c>
      <c r="D2374" t="s">
        <v>12011</v>
      </c>
      <c r="E2374" t="s">
        <v>351</v>
      </c>
      <c r="F2374" t="s">
        <v>12012</v>
      </c>
      <c r="G2374" t="s">
        <v>12013</v>
      </c>
      <c r="H2374" t="s">
        <v>12014</v>
      </c>
      <c r="I2374" s="23">
        <v>40.484296000000001</v>
      </c>
      <c r="J2374" s="23">
        <v>-90.637964999999994</v>
      </c>
      <c r="K2374">
        <v>562212</v>
      </c>
      <c r="L2374" t="s">
        <v>355</v>
      </c>
      <c r="M2374" t="s">
        <v>307</v>
      </c>
      <c r="N2374" s="49">
        <v>10226.798000000001</v>
      </c>
      <c r="O2374" s="49">
        <v>9782.5480000000007</v>
      </c>
      <c r="P2374" s="49">
        <v>9582.7980000000007</v>
      </c>
      <c r="Q2374" s="49">
        <v>9227.5480000000007</v>
      </c>
      <c r="R2374" s="49">
        <v>8919.0480000000007</v>
      </c>
      <c r="S2374" s="49">
        <v>9180.5480000000007</v>
      </c>
      <c r="T2374" s="49">
        <v>10644.343999999999</v>
      </c>
      <c r="U2374" s="49">
        <v>16825.047614999999</v>
      </c>
      <c r="V2374" s="49">
        <v>19468.833999999999</v>
      </c>
    </row>
    <row r="2375" spans="1:22" x14ac:dyDescent="0.3">
      <c r="A2375">
        <v>1003951</v>
      </c>
      <c r="B2375" t="s">
        <v>12015</v>
      </c>
      <c r="C2375" t="s">
        <v>12016</v>
      </c>
      <c r="D2375" t="s">
        <v>4939</v>
      </c>
      <c r="E2375" t="s">
        <v>468</v>
      </c>
      <c r="F2375" t="s">
        <v>4940</v>
      </c>
      <c r="G2375" t="s">
        <v>12017</v>
      </c>
      <c r="H2375" t="s">
        <v>1653</v>
      </c>
      <c r="I2375" s="23">
        <v>27.962140000000002</v>
      </c>
      <c r="J2375" s="23">
        <v>-82.381157999999999</v>
      </c>
      <c r="K2375">
        <v>331492</v>
      </c>
      <c r="L2375" t="s">
        <v>4612</v>
      </c>
      <c r="M2375" t="s">
        <v>538</v>
      </c>
      <c r="N2375" s="49">
        <v>58972.163999999997</v>
      </c>
      <c r="O2375" s="49">
        <v>58366.703999999998</v>
      </c>
      <c r="P2375" s="49">
        <v>62785.796000000002</v>
      </c>
      <c r="Q2375" s="49">
        <v>146473.37400000001</v>
      </c>
      <c r="R2375" s="49">
        <v>68140.407999999996</v>
      </c>
      <c r="S2375" s="49">
        <v>128785.444</v>
      </c>
      <c r="T2375" s="49">
        <v>88036.895999999993</v>
      </c>
      <c r="U2375" s="49">
        <v>84892.933999999994</v>
      </c>
    </row>
    <row r="2376" spans="1:22" x14ac:dyDescent="0.3">
      <c r="A2376">
        <v>1007701</v>
      </c>
      <c r="B2376" t="s">
        <v>12018</v>
      </c>
      <c r="C2376" t="s">
        <v>12019</v>
      </c>
      <c r="D2376" t="s">
        <v>1145</v>
      </c>
      <c r="E2376" t="s">
        <v>351</v>
      </c>
      <c r="F2376" t="s">
        <v>1146</v>
      </c>
      <c r="G2376" t="s">
        <v>12020</v>
      </c>
      <c r="H2376" t="s">
        <v>1148</v>
      </c>
      <c r="I2376" s="23">
        <v>41.371231999999999</v>
      </c>
      <c r="J2376" s="23">
        <v>-88.406767000000002</v>
      </c>
      <c r="K2376">
        <v>562212</v>
      </c>
      <c r="L2376" t="s">
        <v>355</v>
      </c>
      <c r="M2376" t="s">
        <v>307</v>
      </c>
      <c r="N2376" s="49">
        <v>3852.5</v>
      </c>
      <c r="O2376" s="49">
        <v>3899.53</v>
      </c>
      <c r="P2376" s="49">
        <v>4613.4380000000001</v>
      </c>
      <c r="Q2376" s="49">
        <v>4053.25</v>
      </c>
      <c r="R2376" s="49">
        <v>19461.594000000001</v>
      </c>
      <c r="S2376" s="49">
        <v>19697.89</v>
      </c>
      <c r="T2376" s="49">
        <v>23689.664000000001</v>
      </c>
      <c r="U2376" s="49">
        <v>31322.718000000001</v>
      </c>
      <c r="V2376" s="49">
        <v>16939.946</v>
      </c>
    </row>
    <row r="2377" spans="1:22" x14ac:dyDescent="0.3">
      <c r="A2377">
        <v>1011329</v>
      </c>
      <c r="B2377" t="s">
        <v>12021</v>
      </c>
      <c r="C2377" t="s">
        <v>12022</v>
      </c>
      <c r="D2377" t="s">
        <v>12023</v>
      </c>
      <c r="E2377" t="s">
        <v>447</v>
      </c>
      <c r="F2377" t="s">
        <v>12024</v>
      </c>
      <c r="G2377" t="s">
        <v>12025</v>
      </c>
      <c r="H2377" t="s">
        <v>9095</v>
      </c>
      <c r="I2377" s="23">
        <v>41.079929</v>
      </c>
      <c r="J2377" s="23">
        <v>-78.452459000000005</v>
      </c>
      <c r="K2377">
        <v>211111</v>
      </c>
      <c r="L2377" t="s">
        <v>28</v>
      </c>
      <c r="M2377" t="s">
        <v>102</v>
      </c>
      <c r="R2377" s="49">
        <v>24268.707999999999</v>
      </c>
      <c r="S2377" s="49">
        <v>22765.768</v>
      </c>
      <c r="T2377" s="49">
        <v>25418.18</v>
      </c>
    </row>
    <row r="2378" spans="1:22" x14ac:dyDescent="0.3">
      <c r="A2378">
        <v>1011703</v>
      </c>
      <c r="B2378"/>
      <c r="C2378" t="s">
        <v>12026</v>
      </c>
      <c r="D2378" t="s">
        <v>12027</v>
      </c>
      <c r="E2378" t="s">
        <v>303</v>
      </c>
      <c r="F2378" t="s">
        <v>12028</v>
      </c>
      <c r="H2378" t="s">
        <v>2427</v>
      </c>
      <c r="I2378" s="23">
        <v>33.245688000000001</v>
      </c>
      <c r="J2378" s="23">
        <v>-97.252505999999997</v>
      </c>
      <c r="K2378">
        <v>211111</v>
      </c>
      <c r="L2378" t="s">
        <v>28</v>
      </c>
      <c r="M2378" t="s">
        <v>102</v>
      </c>
      <c r="R2378" s="49">
        <v>27117.448</v>
      </c>
    </row>
    <row r="2379" spans="1:22" x14ac:dyDescent="0.3">
      <c r="A2379">
        <v>1011183</v>
      </c>
      <c r="B2379" t="s">
        <v>12029</v>
      </c>
      <c r="C2379" t="s">
        <v>12030</v>
      </c>
      <c r="D2379" t="s">
        <v>12031</v>
      </c>
      <c r="E2379" t="s">
        <v>303</v>
      </c>
      <c r="F2379" t="s">
        <v>12032</v>
      </c>
      <c r="G2379" t="s">
        <v>12033</v>
      </c>
      <c r="H2379" t="s">
        <v>9919</v>
      </c>
      <c r="I2379" s="23">
        <v>33.494880000000002</v>
      </c>
      <c r="J2379" s="23">
        <v>-97.754909999999995</v>
      </c>
      <c r="K2379">
        <v>211111</v>
      </c>
      <c r="L2379" t="s">
        <v>28</v>
      </c>
      <c r="M2379" t="s">
        <v>102</v>
      </c>
      <c r="R2379" s="49">
        <v>24825.256000000001</v>
      </c>
      <c r="S2379" s="49">
        <v>33031.724000000002</v>
      </c>
      <c r="T2379" s="49">
        <v>33879.919999999998</v>
      </c>
    </row>
    <row r="2380" spans="1:22" x14ac:dyDescent="0.3">
      <c r="A2380">
        <v>1010714</v>
      </c>
      <c r="B2380" t="s">
        <v>12034</v>
      </c>
      <c r="C2380" t="s">
        <v>12035</v>
      </c>
      <c r="D2380" t="s">
        <v>12036</v>
      </c>
      <c r="E2380" t="s">
        <v>303</v>
      </c>
      <c r="F2380" t="s">
        <v>5909</v>
      </c>
      <c r="G2380" t="s">
        <v>12037</v>
      </c>
      <c r="H2380" t="s">
        <v>5911</v>
      </c>
      <c r="I2380" s="23">
        <v>28.881926</v>
      </c>
      <c r="J2380" s="23">
        <v>-97.937494999999998</v>
      </c>
      <c r="K2380">
        <v>211130</v>
      </c>
      <c r="L2380" t="s">
        <v>368</v>
      </c>
      <c r="M2380" t="s">
        <v>102</v>
      </c>
      <c r="N2380" s="49">
        <v>67323.915999999997</v>
      </c>
      <c r="O2380" s="49">
        <v>60367.49</v>
      </c>
      <c r="P2380" s="49">
        <v>56973.302000000003</v>
      </c>
      <c r="Q2380" s="49">
        <v>53876.51</v>
      </c>
      <c r="R2380" s="49">
        <v>33319.226000000002</v>
      </c>
      <c r="S2380" s="49">
        <v>33113.425999999999</v>
      </c>
      <c r="T2380" s="49">
        <v>69033.56</v>
      </c>
      <c r="U2380" s="49">
        <v>74952.535999999993</v>
      </c>
    </row>
    <row r="2381" spans="1:22" x14ac:dyDescent="0.3">
      <c r="A2381">
        <v>1010746</v>
      </c>
      <c r="B2381" t="s">
        <v>12038</v>
      </c>
      <c r="C2381" t="s">
        <v>12039</v>
      </c>
      <c r="D2381" t="s">
        <v>12040</v>
      </c>
      <c r="E2381" t="s">
        <v>303</v>
      </c>
      <c r="F2381" t="s">
        <v>12041</v>
      </c>
      <c r="G2381" t="s">
        <v>12042</v>
      </c>
      <c r="H2381" t="s">
        <v>2719</v>
      </c>
      <c r="I2381" s="23">
        <v>29.624939000000001</v>
      </c>
      <c r="J2381" s="23">
        <v>-98.429389</v>
      </c>
      <c r="K2381">
        <v>211130</v>
      </c>
      <c r="L2381" t="s">
        <v>368</v>
      </c>
      <c r="M2381" t="s">
        <v>102</v>
      </c>
      <c r="N2381" s="49">
        <v>71575.754000000001</v>
      </c>
      <c r="O2381" s="49">
        <v>47397.928</v>
      </c>
      <c r="P2381" s="49">
        <v>50201.908000000003</v>
      </c>
      <c r="Q2381" s="49">
        <v>52478.81</v>
      </c>
      <c r="R2381" s="49">
        <v>47787.773999999998</v>
      </c>
      <c r="S2381" s="49">
        <v>46250.584000000003</v>
      </c>
      <c r="T2381" s="49">
        <v>46730.298000000003</v>
      </c>
      <c r="U2381" s="49">
        <v>60093.987999999998</v>
      </c>
    </row>
    <row r="2382" spans="1:22" x14ac:dyDescent="0.3">
      <c r="A2382">
        <v>1005372</v>
      </c>
      <c r="B2382" t="s">
        <v>12043</v>
      </c>
      <c r="C2382" t="s">
        <v>12044</v>
      </c>
      <c r="D2382" t="s">
        <v>1095</v>
      </c>
      <c r="E2382" t="s">
        <v>303</v>
      </c>
      <c r="F2382" t="s">
        <v>12045</v>
      </c>
      <c r="G2382" t="s">
        <v>12046</v>
      </c>
      <c r="H2382" t="s">
        <v>533</v>
      </c>
      <c r="I2382" s="23">
        <v>32.563183000000002</v>
      </c>
      <c r="J2382" s="23">
        <v>-97.141693000000004</v>
      </c>
      <c r="K2382">
        <v>211111</v>
      </c>
      <c r="L2382" t="s">
        <v>28</v>
      </c>
      <c r="M2382" t="s">
        <v>102</v>
      </c>
      <c r="R2382" s="49">
        <v>23906.212</v>
      </c>
      <c r="S2382" s="49">
        <v>31516.880000000001</v>
      </c>
      <c r="T2382" s="49">
        <v>24760.804</v>
      </c>
      <c r="U2382" s="49">
        <v>24989.304</v>
      </c>
    </row>
    <row r="2383" spans="1:22" x14ac:dyDescent="0.3">
      <c r="A2383">
        <v>1006031</v>
      </c>
      <c r="B2383" t="s">
        <v>12047</v>
      </c>
      <c r="C2383" t="s">
        <v>12048</v>
      </c>
      <c r="D2383" t="s">
        <v>12049</v>
      </c>
      <c r="E2383" t="s">
        <v>303</v>
      </c>
      <c r="F2383" t="s">
        <v>12050</v>
      </c>
      <c r="G2383" t="s">
        <v>12051</v>
      </c>
      <c r="H2383" t="s">
        <v>5496</v>
      </c>
      <c r="I2383" s="23">
        <v>32.449942</v>
      </c>
      <c r="J2383" s="23">
        <v>-97.261499999999998</v>
      </c>
      <c r="K2383">
        <v>211111</v>
      </c>
      <c r="L2383" t="s">
        <v>28</v>
      </c>
      <c r="M2383" t="s">
        <v>102</v>
      </c>
      <c r="R2383" s="49">
        <v>14946.544</v>
      </c>
      <c r="S2383" s="49">
        <v>25775.903999999999</v>
      </c>
      <c r="T2383" s="49">
        <v>24978.704000000002</v>
      </c>
      <c r="U2383" s="49">
        <v>26955.196</v>
      </c>
      <c r="V2383" s="49">
        <v>27083.252</v>
      </c>
    </row>
    <row r="2384" spans="1:22" x14ac:dyDescent="0.3">
      <c r="A2384">
        <v>1000194</v>
      </c>
      <c r="B2384" t="s">
        <v>12052</v>
      </c>
      <c r="C2384" t="s">
        <v>12053</v>
      </c>
      <c r="D2384" t="s">
        <v>12054</v>
      </c>
      <c r="E2384" t="s">
        <v>303</v>
      </c>
      <c r="F2384" t="s">
        <v>10220</v>
      </c>
      <c r="G2384" t="s">
        <v>12055</v>
      </c>
      <c r="H2384" t="s">
        <v>5496</v>
      </c>
      <c r="I2384" s="23">
        <v>32.408302999999997</v>
      </c>
      <c r="J2384" s="23">
        <v>-97.557491999999996</v>
      </c>
      <c r="K2384">
        <v>211111</v>
      </c>
      <c r="L2384" t="s">
        <v>28</v>
      </c>
      <c r="M2384" t="s">
        <v>102</v>
      </c>
      <c r="R2384" s="49">
        <v>3621.136</v>
      </c>
      <c r="S2384" s="49">
        <v>6449.924</v>
      </c>
      <c r="T2384" s="49">
        <v>5589.98</v>
      </c>
      <c r="U2384" s="49">
        <v>21210.720000000001</v>
      </c>
      <c r="V2384" s="49">
        <v>25064.856</v>
      </c>
    </row>
    <row r="2385" spans="1:22" x14ac:dyDescent="0.3">
      <c r="A2385">
        <v>1011988</v>
      </c>
      <c r="B2385" t="s">
        <v>12056</v>
      </c>
      <c r="C2385" t="s">
        <v>12057</v>
      </c>
      <c r="D2385" t="s">
        <v>12058</v>
      </c>
      <c r="E2385" t="s">
        <v>303</v>
      </c>
      <c r="F2385" t="s">
        <v>12059</v>
      </c>
      <c r="H2385" t="s">
        <v>5911</v>
      </c>
      <c r="I2385" s="23">
        <v>28.92</v>
      </c>
      <c r="J2385" s="23">
        <v>-98.009699999999995</v>
      </c>
      <c r="K2385">
        <v>211130</v>
      </c>
      <c r="L2385" t="s">
        <v>368</v>
      </c>
      <c r="M2385" t="s">
        <v>102</v>
      </c>
      <c r="N2385" s="49">
        <v>42192.898000000001</v>
      </c>
      <c r="O2385" s="49">
        <v>31443.484</v>
      </c>
      <c r="P2385" s="49">
        <v>37286.811999999998</v>
      </c>
    </row>
    <row r="2386" spans="1:22" x14ac:dyDescent="0.3">
      <c r="A2386">
        <v>1005112</v>
      </c>
      <c r="B2386"/>
      <c r="C2386" t="s">
        <v>12060</v>
      </c>
      <c r="D2386" t="s">
        <v>1095</v>
      </c>
      <c r="E2386" t="s">
        <v>303</v>
      </c>
      <c r="F2386" t="s">
        <v>12045</v>
      </c>
      <c r="H2386" t="s">
        <v>2941</v>
      </c>
      <c r="I2386" s="23">
        <v>32.515259999999998</v>
      </c>
      <c r="J2386" s="23">
        <v>-97.106980500000006</v>
      </c>
      <c r="K2386">
        <v>211111</v>
      </c>
      <c r="L2386" t="s">
        <v>28</v>
      </c>
      <c r="M2386" t="s">
        <v>102</v>
      </c>
      <c r="R2386" s="49">
        <v>19326.828000000001</v>
      </c>
      <c r="S2386" s="49">
        <v>20415.324000000001</v>
      </c>
      <c r="T2386" s="49">
        <v>19783.772000000001</v>
      </c>
      <c r="U2386" s="49">
        <v>19803.371999999999</v>
      </c>
    </row>
    <row r="2387" spans="1:22" x14ac:dyDescent="0.3">
      <c r="A2387">
        <v>1011210</v>
      </c>
      <c r="B2387" t="s">
        <v>12061</v>
      </c>
      <c r="C2387" t="s">
        <v>12062</v>
      </c>
      <c r="D2387" t="s">
        <v>12063</v>
      </c>
      <c r="E2387" t="s">
        <v>303</v>
      </c>
      <c r="F2387" t="s">
        <v>12064</v>
      </c>
      <c r="G2387" t="s">
        <v>12065</v>
      </c>
      <c r="H2387" t="s">
        <v>12066</v>
      </c>
      <c r="I2387" s="23">
        <v>29.369897000000002</v>
      </c>
      <c r="J2387" s="23">
        <v>-97.270303999999996</v>
      </c>
      <c r="K2387">
        <v>211130</v>
      </c>
      <c r="L2387" t="s">
        <v>368</v>
      </c>
      <c r="M2387" t="s">
        <v>102</v>
      </c>
      <c r="N2387" s="49">
        <v>41186.1</v>
      </c>
      <c r="O2387" s="49">
        <v>35500.817999999999</v>
      </c>
      <c r="P2387" s="49">
        <v>35688.58</v>
      </c>
      <c r="Q2387" s="49">
        <v>37053.608</v>
      </c>
      <c r="R2387" s="49">
        <v>36602.964</v>
      </c>
      <c r="S2387" s="49">
        <v>39705.201999999997</v>
      </c>
      <c r="T2387" s="49">
        <v>46191.025999999998</v>
      </c>
    </row>
    <row r="2388" spans="1:22" x14ac:dyDescent="0.3">
      <c r="A2388">
        <v>1011745</v>
      </c>
      <c r="B2388" t="s">
        <v>12067</v>
      </c>
      <c r="C2388" t="s">
        <v>12068</v>
      </c>
      <c r="D2388" t="s">
        <v>12063</v>
      </c>
      <c r="E2388" t="s">
        <v>303</v>
      </c>
      <c r="F2388" t="s">
        <v>12069</v>
      </c>
      <c r="H2388" t="s">
        <v>12066</v>
      </c>
      <c r="I2388" s="23">
        <v>29.166547999999999</v>
      </c>
      <c r="J2388" s="23">
        <v>-97.63449</v>
      </c>
      <c r="K2388">
        <v>211130</v>
      </c>
      <c r="L2388" t="s">
        <v>368</v>
      </c>
      <c r="M2388" t="s">
        <v>102</v>
      </c>
      <c r="N2388" s="49">
        <v>62556.233999999997</v>
      </c>
      <c r="O2388" s="49">
        <v>38531.758000000002</v>
      </c>
      <c r="P2388" s="49">
        <v>39683.712</v>
      </c>
      <c r="Q2388" s="49">
        <v>39493.052000000003</v>
      </c>
      <c r="R2388" s="49">
        <v>36164.114000000001</v>
      </c>
      <c r="S2388" s="49">
        <v>50079.368000000002</v>
      </c>
    </row>
    <row r="2389" spans="1:22" x14ac:dyDescent="0.3">
      <c r="A2389">
        <v>1011989</v>
      </c>
      <c r="B2389" t="s">
        <v>12070</v>
      </c>
      <c r="C2389" t="s">
        <v>12071</v>
      </c>
      <c r="D2389" t="s">
        <v>12072</v>
      </c>
      <c r="E2389" t="s">
        <v>303</v>
      </c>
      <c r="F2389" t="s">
        <v>5621</v>
      </c>
      <c r="H2389" t="s">
        <v>5623</v>
      </c>
      <c r="I2389" s="23">
        <v>28.428024000000001</v>
      </c>
      <c r="J2389" s="23">
        <v>-98.886345000000006</v>
      </c>
      <c r="K2389">
        <v>211130</v>
      </c>
      <c r="L2389" t="s">
        <v>368</v>
      </c>
      <c r="M2389" t="s">
        <v>102</v>
      </c>
      <c r="N2389" s="49">
        <v>83806.648000000001</v>
      </c>
      <c r="O2389" s="49">
        <v>87084.237999999998</v>
      </c>
      <c r="P2389" s="49">
        <v>80429.289999999994</v>
      </c>
      <c r="Q2389" s="49">
        <v>59617.932000000001</v>
      </c>
      <c r="R2389" s="49">
        <v>31961.187999999998</v>
      </c>
    </row>
    <row r="2390" spans="1:22" x14ac:dyDescent="0.3">
      <c r="A2390">
        <v>1013358</v>
      </c>
      <c r="B2390" t="s">
        <v>12073</v>
      </c>
      <c r="C2390" t="s">
        <v>12074</v>
      </c>
      <c r="D2390" t="s">
        <v>5420</v>
      </c>
      <c r="E2390" t="s">
        <v>303</v>
      </c>
      <c r="F2390" t="s">
        <v>1810</v>
      </c>
      <c r="G2390" t="s">
        <v>12075</v>
      </c>
      <c r="H2390" t="s">
        <v>483</v>
      </c>
      <c r="I2390" s="23">
        <v>29.758939999999999</v>
      </c>
      <c r="J2390" s="23">
        <v>-95.370959999999997</v>
      </c>
      <c r="K2390">
        <v>211120</v>
      </c>
      <c r="L2390" t="s">
        <v>28</v>
      </c>
      <c r="M2390" t="s">
        <v>102</v>
      </c>
      <c r="O2390" s="49">
        <v>27208.047999999999</v>
      </c>
    </row>
    <row r="2391" spans="1:22" x14ac:dyDescent="0.3">
      <c r="A2391">
        <v>1001622</v>
      </c>
      <c r="B2391" t="s">
        <v>12076</v>
      </c>
      <c r="C2391" t="s">
        <v>12077</v>
      </c>
      <c r="D2391" t="s">
        <v>12078</v>
      </c>
      <c r="E2391" t="s">
        <v>1920</v>
      </c>
      <c r="F2391" t="s">
        <v>12079</v>
      </c>
      <c r="G2391" t="s">
        <v>12080</v>
      </c>
      <c r="H2391" t="s">
        <v>12081</v>
      </c>
      <c r="I2391" s="23">
        <v>40.244366999999997</v>
      </c>
      <c r="J2391" s="23">
        <v>-118.391093</v>
      </c>
      <c r="K2391">
        <v>212399</v>
      </c>
      <c r="L2391" t="s">
        <v>28</v>
      </c>
      <c r="M2391" t="s">
        <v>315</v>
      </c>
      <c r="N2391" s="49">
        <v>37835.707999999999</v>
      </c>
      <c r="O2391" s="49">
        <v>36106.964</v>
      </c>
      <c r="P2391" s="49">
        <v>41652.044000000002</v>
      </c>
      <c r="Q2391" s="49">
        <v>39971.800000000003</v>
      </c>
      <c r="R2391" s="49">
        <v>35348.915999999997</v>
      </c>
      <c r="S2391" s="49">
        <v>37537.807999999997</v>
      </c>
      <c r="T2391" s="49">
        <v>34693.32</v>
      </c>
      <c r="U2391" s="49">
        <v>33700.923999999999</v>
      </c>
      <c r="V2391" s="49">
        <v>34215.072</v>
      </c>
    </row>
    <row r="2392" spans="1:22" x14ac:dyDescent="0.3">
      <c r="A2392">
        <v>1001623</v>
      </c>
      <c r="B2392" t="s">
        <v>12082</v>
      </c>
      <c r="C2392" t="s">
        <v>12083</v>
      </c>
      <c r="D2392" t="s">
        <v>12084</v>
      </c>
      <c r="E2392" t="s">
        <v>2164</v>
      </c>
      <c r="F2392" t="s">
        <v>12085</v>
      </c>
      <c r="G2392" t="s">
        <v>12086</v>
      </c>
      <c r="H2392" t="s">
        <v>12087</v>
      </c>
      <c r="I2392" s="23">
        <v>43.949739999999998</v>
      </c>
      <c r="J2392" s="23">
        <v>-117.372147</v>
      </c>
      <c r="K2392">
        <v>212399</v>
      </c>
      <c r="L2392" t="s">
        <v>28</v>
      </c>
      <c r="M2392" t="s">
        <v>315</v>
      </c>
      <c r="N2392" s="49">
        <v>26103.351999999999</v>
      </c>
      <c r="O2392" s="49">
        <v>26978.547999999999</v>
      </c>
      <c r="P2392" s="49">
        <v>27350.648000000001</v>
      </c>
      <c r="Q2392" s="49">
        <v>27184.547999999999</v>
      </c>
      <c r="R2392" s="49">
        <v>28255.444</v>
      </c>
      <c r="S2392" s="49">
        <v>30879.583999999999</v>
      </c>
      <c r="T2392" s="49">
        <v>29412.240000000002</v>
      </c>
      <c r="U2392" s="49">
        <v>27277.848000000002</v>
      </c>
      <c r="V2392" s="49">
        <v>27977.044000000002</v>
      </c>
    </row>
    <row r="2393" spans="1:22" x14ac:dyDescent="0.3">
      <c r="A2393">
        <v>1010333</v>
      </c>
      <c r="B2393" t="s">
        <v>12088</v>
      </c>
      <c r="C2393" t="s">
        <v>12089</v>
      </c>
      <c r="D2393" t="s">
        <v>577</v>
      </c>
      <c r="E2393" t="s">
        <v>583</v>
      </c>
      <c r="F2393" t="s">
        <v>578</v>
      </c>
      <c r="H2393" t="s">
        <v>1023</v>
      </c>
      <c r="I2393" s="23">
        <v>28.8308</v>
      </c>
      <c r="J2393" s="23">
        <v>-89.406099999999995</v>
      </c>
      <c r="K2393">
        <v>211120</v>
      </c>
      <c r="L2393" t="s">
        <v>579</v>
      </c>
      <c r="M2393" t="s">
        <v>102</v>
      </c>
      <c r="N2393" s="49">
        <v>47572.95</v>
      </c>
      <c r="O2393" s="49">
        <v>36253.413999999997</v>
      </c>
      <c r="P2393" s="49">
        <v>36426.504000000001</v>
      </c>
      <c r="Q2393" s="49">
        <v>33447.637999999999</v>
      </c>
      <c r="R2393" s="49">
        <v>35866.127999999997</v>
      </c>
      <c r="S2393" s="49">
        <v>34207.131999999998</v>
      </c>
      <c r="T2393" s="49">
        <v>48096.317999999999</v>
      </c>
      <c r="U2393" s="49">
        <v>41052.438000000002</v>
      </c>
      <c r="V2393" s="49">
        <v>26133.403999999999</v>
      </c>
    </row>
    <row r="2394" spans="1:22" x14ac:dyDescent="0.3">
      <c r="A2394">
        <v>1009803</v>
      </c>
      <c r="B2394" t="s">
        <v>12090</v>
      </c>
      <c r="C2394" t="s">
        <v>12091</v>
      </c>
      <c r="D2394" t="s">
        <v>577</v>
      </c>
      <c r="E2394" t="s">
        <v>583</v>
      </c>
      <c r="F2394" t="s">
        <v>578</v>
      </c>
      <c r="I2394" s="23">
        <v>29.140784</v>
      </c>
      <c r="J2394" s="23">
        <v>-89.608299000000002</v>
      </c>
      <c r="K2394">
        <v>211120</v>
      </c>
      <c r="L2394" t="s">
        <v>579</v>
      </c>
      <c r="M2394" t="s">
        <v>102</v>
      </c>
      <c r="N2394" s="49">
        <v>26413.866000000002</v>
      </c>
      <c r="O2394" s="49">
        <v>65296.652000000002</v>
      </c>
      <c r="P2394" s="49">
        <v>41183.303999999996</v>
      </c>
      <c r="Q2394" s="49">
        <v>55601.11</v>
      </c>
      <c r="R2394" s="49">
        <v>46238.175999999999</v>
      </c>
      <c r="S2394" s="49">
        <v>33583.106</v>
      </c>
      <c r="T2394" s="49">
        <v>33604.214</v>
      </c>
      <c r="U2394" s="49">
        <v>40069.462</v>
      </c>
      <c r="V2394" s="49">
        <v>41176.805999999997</v>
      </c>
    </row>
    <row r="2395" spans="1:22" x14ac:dyDescent="0.3">
      <c r="A2395">
        <v>1009649</v>
      </c>
      <c r="B2395" t="s">
        <v>12092</v>
      </c>
      <c r="C2395" t="s">
        <v>12093</v>
      </c>
      <c r="D2395" t="s">
        <v>577</v>
      </c>
      <c r="E2395" t="s">
        <v>583</v>
      </c>
      <c r="F2395" t="s">
        <v>578</v>
      </c>
      <c r="I2395" s="23">
        <v>28.985354000000001</v>
      </c>
      <c r="J2395" s="23">
        <v>-89.608299000000002</v>
      </c>
      <c r="K2395">
        <v>211111</v>
      </c>
      <c r="L2395" t="s">
        <v>579</v>
      </c>
      <c r="M2395" t="s">
        <v>102</v>
      </c>
      <c r="Q2395" s="49">
        <v>9219.3220000000001</v>
      </c>
      <c r="R2395" s="49">
        <v>10486.472</v>
      </c>
      <c r="S2395" s="49">
        <v>12021.664000000001</v>
      </c>
      <c r="T2395" s="49">
        <v>38008.572</v>
      </c>
      <c r="U2395" s="49">
        <v>41724.124000000003</v>
      </c>
      <c r="V2395" s="49">
        <v>42783.527999999998</v>
      </c>
    </row>
    <row r="2396" spans="1:22" x14ac:dyDescent="0.3">
      <c r="A2396">
        <v>1009650</v>
      </c>
      <c r="B2396" t="s">
        <v>12094</v>
      </c>
      <c r="C2396" t="s">
        <v>12095</v>
      </c>
      <c r="D2396" t="s">
        <v>577</v>
      </c>
      <c r="E2396" t="s">
        <v>583</v>
      </c>
      <c r="F2396" t="s">
        <v>578</v>
      </c>
      <c r="I2396" s="23">
        <v>28.978473999999999</v>
      </c>
      <c r="J2396" s="23">
        <v>-90.176302000000007</v>
      </c>
      <c r="K2396">
        <v>211111</v>
      </c>
      <c r="L2396" t="s">
        <v>579</v>
      </c>
      <c r="M2396" t="s">
        <v>102</v>
      </c>
      <c r="Q2396" s="49">
        <v>7718.62</v>
      </c>
      <c r="R2396" s="49">
        <v>14495.156000000001</v>
      </c>
      <c r="S2396" s="49">
        <v>12617.512000000001</v>
      </c>
      <c r="T2396" s="49">
        <v>26056.702000000001</v>
      </c>
      <c r="U2396" s="49">
        <v>31198.04</v>
      </c>
      <c r="V2396" s="49">
        <v>30768.344000000001</v>
      </c>
    </row>
    <row r="2397" spans="1:22" x14ac:dyDescent="0.3">
      <c r="A2397">
        <v>1002060</v>
      </c>
      <c r="B2397" t="s">
        <v>12096</v>
      </c>
      <c r="C2397" t="s">
        <v>12097</v>
      </c>
      <c r="D2397" t="s">
        <v>12098</v>
      </c>
      <c r="E2397" t="s">
        <v>1902</v>
      </c>
      <c r="F2397" t="s">
        <v>12099</v>
      </c>
      <c r="G2397" t="s">
        <v>12100</v>
      </c>
      <c r="H2397" t="s">
        <v>12101</v>
      </c>
      <c r="I2397" s="23">
        <v>34.717500000000001</v>
      </c>
      <c r="J2397" s="23">
        <v>-114.485</v>
      </c>
      <c r="K2397">
        <v>486210</v>
      </c>
      <c r="L2397" t="s">
        <v>1275</v>
      </c>
      <c r="M2397" t="s">
        <v>102</v>
      </c>
      <c r="N2397" s="49">
        <v>11621.882</v>
      </c>
      <c r="O2397" s="49">
        <v>41415.910000000003</v>
      </c>
      <c r="P2397" s="49">
        <v>51123.322</v>
      </c>
      <c r="Q2397" s="49">
        <v>50486.114000000001</v>
      </c>
      <c r="R2397" s="49">
        <v>45412.546000000002</v>
      </c>
      <c r="S2397" s="49">
        <v>44072.39</v>
      </c>
      <c r="T2397" s="49">
        <v>48370.61</v>
      </c>
      <c r="U2397" s="49">
        <v>30674.006000000001</v>
      </c>
      <c r="V2397" s="49">
        <v>34603.845999999998</v>
      </c>
    </row>
    <row r="2398" spans="1:22" x14ac:dyDescent="0.3">
      <c r="A2398">
        <v>1002116</v>
      </c>
      <c r="B2398" t="s">
        <v>12102</v>
      </c>
      <c r="C2398" t="s">
        <v>12103</v>
      </c>
      <c r="D2398" t="s">
        <v>12104</v>
      </c>
      <c r="E2398" t="s">
        <v>1487</v>
      </c>
      <c r="F2398" t="s">
        <v>12105</v>
      </c>
      <c r="G2398" t="s">
        <v>12106</v>
      </c>
      <c r="H2398" t="s">
        <v>3457</v>
      </c>
      <c r="I2398" s="23">
        <v>37.096339</v>
      </c>
      <c r="J2398" s="23">
        <v>-107.769381</v>
      </c>
      <c r="K2398">
        <v>486210</v>
      </c>
      <c r="L2398" t="s">
        <v>1275</v>
      </c>
      <c r="M2398" t="s">
        <v>102</v>
      </c>
      <c r="N2398" s="49">
        <v>9979.9179999999997</v>
      </c>
      <c r="O2398" s="49">
        <v>29708.39</v>
      </c>
      <c r="P2398" s="49">
        <v>30274.441999999999</v>
      </c>
      <c r="Q2398" s="49">
        <v>39974.962</v>
      </c>
      <c r="R2398" s="49">
        <v>44463.998</v>
      </c>
      <c r="S2398" s="49">
        <v>59884.832000000002</v>
      </c>
      <c r="T2398" s="49">
        <v>55402.45</v>
      </c>
      <c r="U2398" s="49">
        <v>55162.02</v>
      </c>
      <c r="V2398" s="49">
        <v>48072.63</v>
      </c>
    </row>
    <row r="2399" spans="1:22" x14ac:dyDescent="0.3">
      <c r="A2399">
        <v>1008460</v>
      </c>
      <c r="B2399" t="s">
        <v>12107</v>
      </c>
      <c r="C2399" t="s">
        <v>12108</v>
      </c>
      <c r="D2399" t="s">
        <v>9934</v>
      </c>
      <c r="E2399" t="s">
        <v>303</v>
      </c>
      <c r="F2399" t="s">
        <v>10379</v>
      </c>
      <c r="G2399" t="s">
        <v>12109</v>
      </c>
      <c r="H2399" t="s">
        <v>4527</v>
      </c>
      <c r="I2399" s="23">
        <v>31.973669999999998</v>
      </c>
      <c r="J2399" s="23">
        <v>-106.39594</v>
      </c>
      <c r="K2399">
        <v>486210</v>
      </c>
      <c r="L2399" t="s">
        <v>1275</v>
      </c>
      <c r="M2399" t="s">
        <v>102</v>
      </c>
      <c r="N2399" s="49">
        <v>102445.228</v>
      </c>
      <c r="O2399" s="49">
        <v>87895.933999999994</v>
      </c>
      <c r="P2399" s="49">
        <v>84993.001999999993</v>
      </c>
      <c r="Q2399" s="49">
        <v>65862.02</v>
      </c>
      <c r="R2399" s="49">
        <v>71959.854000000007</v>
      </c>
      <c r="S2399" s="49">
        <v>32958.487999999998</v>
      </c>
      <c r="T2399" s="49">
        <v>34865.279999999999</v>
      </c>
      <c r="U2399" s="49">
        <v>34669.781999999999</v>
      </c>
    </row>
    <row r="2400" spans="1:22" x14ac:dyDescent="0.3">
      <c r="A2400">
        <v>1001981</v>
      </c>
      <c r="B2400" t="s">
        <v>12110</v>
      </c>
      <c r="C2400" t="s">
        <v>12111</v>
      </c>
      <c r="D2400" t="s">
        <v>12112</v>
      </c>
      <c r="E2400" t="s">
        <v>303</v>
      </c>
      <c r="F2400" t="s">
        <v>12113</v>
      </c>
      <c r="H2400" t="s">
        <v>12114</v>
      </c>
      <c r="I2400" s="23">
        <v>31.703299999999999</v>
      </c>
      <c r="J2400" s="23">
        <v>-105.4564</v>
      </c>
      <c r="K2400">
        <v>486210</v>
      </c>
      <c r="L2400" t="s">
        <v>1275</v>
      </c>
      <c r="M2400" t="s">
        <v>102</v>
      </c>
      <c r="N2400" s="49">
        <v>149338.26</v>
      </c>
      <c r="O2400" s="49">
        <v>154794.38399999999</v>
      </c>
      <c r="P2400" s="49">
        <v>163657.77600000001</v>
      </c>
      <c r="Q2400" s="49">
        <v>146327.28200000001</v>
      </c>
      <c r="R2400" s="49">
        <v>141296.41399999999</v>
      </c>
      <c r="S2400" s="49">
        <v>165302.704</v>
      </c>
      <c r="T2400" s="49">
        <v>130164.84</v>
      </c>
      <c r="U2400" s="49">
        <v>121178.556</v>
      </c>
      <c r="V2400" s="49">
        <v>100648.79399999999</v>
      </c>
    </row>
    <row r="2401" spans="1:22" x14ac:dyDescent="0.3">
      <c r="A2401">
        <v>1010558</v>
      </c>
      <c r="B2401" t="s">
        <v>12115</v>
      </c>
      <c r="C2401" t="s">
        <v>12116</v>
      </c>
      <c r="D2401" t="s">
        <v>12117</v>
      </c>
      <c r="E2401" t="s">
        <v>303</v>
      </c>
      <c r="F2401" t="s">
        <v>12113</v>
      </c>
      <c r="H2401" t="s">
        <v>12118</v>
      </c>
      <c r="I2401" s="23">
        <v>31.773700000000002</v>
      </c>
      <c r="J2401" s="23">
        <v>-104.90779999999999</v>
      </c>
      <c r="K2401">
        <v>486210</v>
      </c>
      <c r="L2401" t="s">
        <v>1275</v>
      </c>
      <c r="M2401" t="s">
        <v>102</v>
      </c>
      <c r="N2401" s="49">
        <v>45738.131999999998</v>
      </c>
      <c r="O2401" s="49">
        <v>66643.953999999998</v>
      </c>
      <c r="P2401" s="49">
        <v>59549.232000000004</v>
      </c>
      <c r="Q2401" s="49">
        <v>9475.0679999999993</v>
      </c>
      <c r="R2401" s="49">
        <v>10607.714</v>
      </c>
      <c r="S2401" s="49">
        <v>60899.124000000003</v>
      </c>
      <c r="T2401" s="49">
        <v>58446.93</v>
      </c>
      <c r="U2401" s="49">
        <v>45242.934000000001</v>
      </c>
    </row>
    <row r="2402" spans="1:22" x14ac:dyDescent="0.3">
      <c r="A2402">
        <v>1001988</v>
      </c>
      <c r="B2402" t="s">
        <v>12119</v>
      </c>
      <c r="C2402" t="s">
        <v>12120</v>
      </c>
      <c r="D2402" t="s">
        <v>9934</v>
      </c>
      <c r="E2402" t="s">
        <v>303</v>
      </c>
      <c r="F2402" t="s">
        <v>12121</v>
      </c>
      <c r="H2402" t="s">
        <v>12114</v>
      </c>
      <c r="I2402" s="23">
        <v>31.683900000000001</v>
      </c>
      <c r="J2402" s="23">
        <v>-105.94896</v>
      </c>
      <c r="K2402">
        <v>486210</v>
      </c>
      <c r="L2402" t="s">
        <v>1275</v>
      </c>
      <c r="M2402" t="s">
        <v>102</v>
      </c>
      <c r="N2402" s="49">
        <v>64446.67</v>
      </c>
      <c r="O2402" s="49">
        <v>58155.591999999997</v>
      </c>
      <c r="P2402" s="49">
        <v>61991.338000000003</v>
      </c>
      <c r="Q2402" s="49">
        <v>61576.534</v>
      </c>
      <c r="R2402" s="49">
        <v>65315.576000000001</v>
      </c>
      <c r="S2402" s="49">
        <v>74438.73</v>
      </c>
      <c r="T2402" s="49">
        <v>67083.86</v>
      </c>
      <c r="U2402" s="49">
        <v>57344.841999999997</v>
      </c>
      <c r="V2402" s="49">
        <v>51744.767999999996</v>
      </c>
    </row>
    <row r="2403" spans="1:22" x14ac:dyDescent="0.3">
      <c r="A2403">
        <v>1001990</v>
      </c>
      <c r="B2403" t="s">
        <v>12122</v>
      </c>
      <c r="C2403" t="s">
        <v>12123</v>
      </c>
      <c r="D2403" t="s">
        <v>3710</v>
      </c>
      <c r="E2403" t="s">
        <v>303</v>
      </c>
      <c r="F2403" t="s">
        <v>12124</v>
      </c>
      <c r="H2403" t="s">
        <v>12125</v>
      </c>
      <c r="I2403" s="23">
        <v>31.9499</v>
      </c>
      <c r="J2403" s="23">
        <v>-103.10850000000001</v>
      </c>
      <c r="K2403">
        <v>486210</v>
      </c>
      <c r="L2403" t="s">
        <v>1275</v>
      </c>
      <c r="M2403" t="s">
        <v>102</v>
      </c>
      <c r="N2403" s="49">
        <v>33443.088000000003</v>
      </c>
      <c r="O2403" s="49">
        <v>46091.192000000003</v>
      </c>
      <c r="P2403" s="49">
        <v>62374.118000000002</v>
      </c>
      <c r="Q2403" s="49">
        <v>78039.906000000003</v>
      </c>
      <c r="R2403" s="49">
        <v>74315.021999999997</v>
      </c>
      <c r="S2403" s="49">
        <v>65320.673999999999</v>
      </c>
      <c r="T2403" s="49">
        <v>101587.33</v>
      </c>
      <c r="U2403" s="49">
        <v>80258.923999999999</v>
      </c>
      <c r="V2403" s="49">
        <v>87726.847999999998</v>
      </c>
    </row>
    <row r="2404" spans="1:22" x14ac:dyDescent="0.3">
      <c r="A2404">
        <v>1008240</v>
      </c>
      <c r="B2404" t="s">
        <v>12126</v>
      </c>
      <c r="C2404" t="s">
        <v>12127</v>
      </c>
      <c r="D2404" t="s">
        <v>12128</v>
      </c>
      <c r="E2404" t="s">
        <v>303</v>
      </c>
      <c r="F2404" t="s">
        <v>10592</v>
      </c>
      <c r="G2404" t="s">
        <v>12129</v>
      </c>
      <c r="H2404" t="s">
        <v>8302</v>
      </c>
      <c r="I2404" s="23">
        <v>32.9861</v>
      </c>
      <c r="J2404" s="23">
        <v>-102.75013</v>
      </c>
      <c r="K2404">
        <v>486210</v>
      </c>
      <c r="L2404" t="s">
        <v>1275</v>
      </c>
      <c r="M2404" t="s">
        <v>102</v>
      </c>
      <c r="N2404" s="49">
        <v>59154.866000000002</v>
      </c>
      <c r="O2404" s="49">
        <v>34087.745999999999</v>
      </c>
      <c r="P2404" s="49">
        <v>16684.21</v>
      </c>
      <c r="Q2404" s="49">
        <v>7570.8940000000002</v>
      </c>
      <c r="R2404" s="49">
        <v>27627.493999999999</v>
      </c>
      <c r="S2404" s="49">
        <v>14082.096</v>
      </c>
      <c r="T2404" s="49">
        <v>35056.74</v>
      </c>
      <c r="U2404" s="49">
        <v>38779.870000000003</v>
      </c>
      <c r="V2404" s="49">
        <v>45054.108</v>
      </c>
    </row>
    <row r="2405" spans="1:22" x14ac:dyDescent="0.3">
      <c r="A2405">
        <v>1008368</v>
      </c>
      <c r="B2405" t="s">
        <v>12130</v>
      </c>
      <c r="C2405" t="s">
        <v>12131</v>
      </c>
      <c r="D2405" t="s">
        <v>12132</v>
      </c>
      <c r="E2405" t="s">
        <v>303</v>
      </c>
      <c r="F2405" t="s">
        <v>12133</v>
      </c>
      <c r="G2405" t="s">
        <v>12134</v>
      </c>
      <c r="H2405" t="s">
        <v>12125</v>
      </c>
      <c r="I2405" s="23">
        <v>31.748844999999999</v>
      </c>
      <c r="J2405" s="23">
        <v>-103.16250100000001</v>
      </c>
      <c r="K2405">
        <v>486210</v>
      </c>
      <c r="L2405" t="s">
        <v>1275</v>
      </c>
      <c r="M2405" t="s">
        <v>102</v>
      </c>
      <c r="N2405" s="49">
        <v>53299.11</v>
      </c>
      <c r="O2405" s="49">
        <v>41078.004000000001</v>
      </c>
      <c r="P2405" s="49">
        <v>44941.947999999997</v>
      </c>
      <c r="Q2405" s="49">
        <v>69947.148000000001</v>
      </c>
      <c r="R2405" s="49">
        <v>45507.896000000001</v>
      </c>
      <c r="S2405" s="49">
        <v>56557.245999999999</v>
      </c>
      <c r="T2405" s="49">
        <v>46023.839999999997</v>
      </c>
      <c r="U2405" s="49">
        <v>36571.769999999997</v>
      </c>
      <c r="V2405" s="49">
        <v>27590.05</v>
      </c>
    </row>
    <row r="2406" spans="1:22" x14ac:dyDescent="0.3">
      <c r="A2406">
        <v>1012153</v>
      </c>
      <c r="B2406" t="s">
        <v>12135</v>
      </c>
      <c r="C2406" t="s">
        <v>12136</v>
      </c>
      <c r="D2406" t="s">
        <v>8866</v>
      </c>
      <c r="E2406" t="s">
        <v>303</v>
      </c>
      <c r="F2406" t="s">
        <v>8867</v>
      </c>
      <c r="H2406" t="s">
        <v>8718</v>
      </c>
      <c r="I2406" s="23">
        <v>30.7444469</v>
      </c>
      <c r="J2406" s="23">
        <v>-102.49128399999999</v>
      </c>
      <c r="K2406">
        <v>486210</v>
      </c>
      <c r="L2406" t="s">
        <v>1275</v>
      </c>
      <c r="M2406" t="s">
        <v>102</v>
      </c>
      <c r="N2406" s="49">
        <v>58006.934000000001</v>
      </c>
      <c r="O2406" s="49">
        <v>41328.646000000001</v>
      </c>
      <c r="P2406" s="49">
        <v>41283.896000000001</v>
      </c>
      <c r="Q2406" s="49">
        <v>39251.754000000001</v>
      </c>
      <c r="R2406" s="49">
        <v>41441.152000000002</v>
      </c>
    </row>
    <row r="2407" spans="1:22" x14ac:dyDescent="0.3">
      <c r="A2407">
        <v>1001982</v>
      </c>
      <c r="B2407" t="s">
        <v>12137</v>
      </c>
      <c r="C2407" t="s">
        <v>12138</v>
      </c>
      <c r="D2407" t="s">
        <v>12139</v>
      </c>
      <c r="E2407" t="s">
        <v>339</v>
      </c>
      <c r="F2407" t="s">
        <v>365</v>
      </c>
      <c r="G2407" t="s">
        <v>12140</v>
      </c>
      <c r="H2407" t="s">
        <v>367</v>
      </c>
      <c r="I2407" s="23">
        <v>32.511814000000001</v>
      </c>
      <c r="J2407" s="23">
        <v>-103.287379</v>
      </c>
      <c r="K2407">
        <v>486210</v>
      </c>
      <c r="L2407" t="s">
        <v>1275</v>
      </c>
      <c r="M2407" t="s">
        <v>102</v>
      </c>
      <c r="N2407" s="49">
        <v>13101.66</v>
      </c>
      <c r="O2407" s="49">
        <v>17907.088</v>
      </c>
      <c r="P2407" s="49">
        <v>44448.642</v>
      </c>
      <c r="Q2407" s="49">
        <v>46893.038</v>
      </c>
      <c r="R2407" s="49">
        <v>44157.646000000001</v>
      </c>
      <c r="S2407" s="49">
        <v>45611.188000000002</v>
      </c>
      <c r="T2407" s="49">
        <v>48745.57</v>
      </c>
      <c r="U2407" s="49">
        <v>50934.462</v>
      </c>
      <c r="V2407" s="49">
        <v>44164.135999999999</v>
      </c>
    </row>
    <row r="2408" spans="1:22" x14ac:dyDescent="0.3">
      <c r="A2408">
        <v>1009901</v>
      </c>
      <c r="B2408" t="s">
        <v>12141</v>
      </c>
      <c r="C2408" t="s">
        <v>12142</v>
      </c>
      <c r="D2408" t="s">
        <v>12143</v>
      </c>
      <c r="E2408" t="s">
        <v>339</v>
      </c>
      <c r="F2408" t="s">
        <v>12144</v>
      </c>
      <c r="G2408" t="s">
        <v>12145</v>
      </c>
      <c r="H2408" t="s">
        <v>12146</v>
      </c>
      <c r="I2408" s="23">
        <v>32.275303000000001</v>
      </c>
      <c r="J2408" s="23">
        <v>-108.06750599999999</v>
      </c>
      <c r="K2408">
        <v>486210</v>
      </c>
      <c r="L2408" t="s">
        <v>1275</v>
      </c>
      <c r="M2408" t="s">
        <v>102</v>
      </c>
      <c r="N2408" s="49">
        <v>106970.916</v>
      </c>
      <c r="O2408" s="49">
        <v>101520.932</v>
      </c>
      <c r="P2408" s="49">
        <v>91311.991999999998</v>
      </c>
      <c r="Q2408" s="49">
        <v>72719.895999999993</v>
      </c>
      <c r="R2408" s="49">
        <v>72352.27</v>
      </c>
      <c r="S2408" s="49">
        <v>66264.118000000002</v>
      </c>
      <c r="T2408" s="49">
        <v>44291.76</v>
      </c>
      <c r="U2408" s="49">
        <v>31583.592000000001</v>
      </c>
    </row>
    <row r="2409" spans="1:22" x14ac:dyDescent="0.3">
      <c r="A2409">
        <v>1009331</v>
      </c>
      <c r="B2409" t="s">
        <v>12147</v>
      </c>
      <c r="C2409" t="s">
        <v>12148</v>
      </c>
      <c r="D2409" t="s">
        <v>8898</v>
      </c>
      <c r="E2409" t="s">
        <v>339</v>
      </c>
      <c r="F2409" t="s">
        <v>347</v>
      </c>
      <c r="G2409" t="s">
        <v>12149</v>
      </c>
      <c r="H2409" t="s">
        <v>1672</v>
      </c>
      <c r="I2409" s="23">
        <v>36.348812000000002</v>
      </c>
      <c r="J2409" s="23">
        <v>-107.95318399999999</v>
      </c>
      <c r="K2409">
        <v>486210</v>
      </c>
      <c r="L2409" t="s">
        <v>1275</v>
      </c>
      <c r="M2409" t="s">
        <v>102</v>
      </c>
      <c r="N2409" s="49">
        <v>33125.142</v>
      </c>
      <c r="O2409" s="49">
        <v>17839.248</v>
      </c>
      <c r="P2409" s="49">
        <v>28417.995999999999</v>
      </c>
      <c r="Q2409" s="49">
        <v>26083.844000000001</v>
      </c>
      <c r="R2409" s="49">
        <v>45942.606</v>
      </c>
      <c r="S2409" s="49">
        <v>28805.698</v>
      </c>
      <c r="T2409" s="49">
        <v>36724.79</v>
      </c>
      <c r="U2409" s="49">
        <v>32366.833999999999</v>
      </c>
      <c r="V2409" s="49">
        <v>42150.228000000003</v>
      </c>
    </row>
    <row r="2410" spans="1:22" x14ac:dyDescent="0.3">
      <c r="A2410">
        <v>1013550</v>
      </c>
      <c r="B2410" t="s">
        <v>12150</v>
      </c>
      <c r="C2410" t="s">
        <v>12151</v>
      </c>
      <c r="D2410" t="s">
        <v>12152</v>
      </c>
      <c r="E2410" t="s">
        <v>339</v>
      </c>
      <c r="F2410" t="s">
        <v>12153</v>
      </c>
      <c r="H2410" t="s">
        <v>12154</v>
      </c>
      <c r="I2410" s="23">
        <v>35.393053799999997</v>
      </c>
      <c r="J2410" s="23">
        <v>-108.22624537999999</v>
      </c>
      <c r="K2410">
        <v>486210</v>
      </c>
      <c r="L2410" t="s">
        <v>1275</v>
      </c>
      <c r="M2410" t="s">
        <v>102</v>
      </c>
      <c r="N2410" s="49">
        <v>27533.4</v>
      </c>
    </row>
    <row r="2411" spans="1:22" x14ac:dyDescent="0.3">
      <c r="A2411">
        <v>1010477</v>
      </c>
      <c r="B2411" t="s">
        <v>12155</v>
      </c>
      <c r="C2411" t="s">
        <v>12156</v>
      </c>
      <c r="D2411" t="s">
        <v>12157</v>
      </c>
      <c r="E2411" t="s">
        <v>339</v>
      </c>
      <c r="F2411" t="s">
        <v>12158</v>
      </c>
      <c r="H2411" t="s">
        <v>5949</v>
      </c>
      <c r="I2411" s="23">
        <v>32.316029999999998</v>
      </c>
      <c r="J2411" s="23">
        <v>-108.60680000000001</v>
      </c>
      <c r="K2411">
        <v>486210</v>
      </c>
      <c r="L2411" t="s">
        <v>1275</v>
      </c>
      <c r="M2411" t="s">
        <v>102</v>
      </c>
      <c r="N2411" s="49">
        <v>91793.17</v>
      </c>
      <c r="O2411" s="49">
        <v>89093.373999999996</v>
      </c>
      <c r="P2411" s="49">
        <v>81522.013999999996</v>
      </c>
      <c r="Q2411" s="49">
        <v>65367.271999999997</v>
      </c>
      <c r="R2411" s="49">
        <v>49909.726000000002</v>
      </c>
      <c r="S2411" s="49">
        <v>71873.89</v>
      </c>
      <c r="T2411" s="49">
        <v>65897.929999999993</v>
      </c>
      <c r="U2411" s="49">
        <v>41321.25</v>
      </c>
    </row>
    <row r="2412" spans="1:22" x14ac:dyDescent="0.3">
      <c r="A2412">
        <v>1008235</v>
      </c>
      <c r="B2412" t="s">
        <v>12159</v>
      </c>
      <c r="C2412" t="s">
        <v>12160</v>
      </c>
      <c r="D2412" t="s">
        <v>12161</v>
      </c>
      <c r="E2412" t="s">
        <v>339</v>
      </c>
      <c r="F2412" t="s">
        <v>12162</v>
      </c>
      <c r="G2412" t="s">
        <v>12163</v>
      </c>
      <c r="I2412" s="23">
        <v>32.608207</v>
      </c>
      <c r="J2412" s="23">
        <v>-103.30882699999999</v>
      </c>
      <c r="K2412">
        <v>486210</v>
      </c>
      <c r="L2412" t="s">
        <v>1275</v>
      </c>
      <c r="M2412" t="s">
        <v>102</v>
      </c>
      <c r="N2412" s="49">
        <v>18780.59</v>
      </c>
      <c r="O2412" s="49">
        <v>21050.727999999999</v>
      </c>
      <c r="P2412" s="49">
        <v>19393.439999999999</v>
      </c>
      <c r="Q2412" s="49">
        <v>19250.248</v>
      </c>
      <c r="R2412" s="49">
        <v>29427.198</v>
      </c>
    </row>
    <row r="2413" spans="1:22" x14ac:dyDescent="0.3">
      <c r="A2413">
        <v>1013549</v>
      </c>
      <c r="B2413" t="s">
        <v>12164</v>
      </c>
      <c r="C2413" t="s">
        <v>12165</v>
      </c>
      <c r="D2413" t="s">
        <v>2797</v>
      </c>
      <c r="E2413" t="s">
        <v>339</v>
      </c>
      <c r="F2413" t="s">
        <v>12166</v>
      </c>
      <c r="H2413" t="s">
        <v>8803</v>
      </c>
      <c r="I2413" s="23">
        <v>34.117556100000002</v>
      </c>
      <c r="J2413" s="23">
        <v>-105.66627086</v>
      </c>
      <c r="K2413">
        <v>486210</v>
      </c>
      <c r="L2413" t="s">
        <v>1275</v>
      </c>
      <c r="M2413" t="s">
        <v>102</v>
      </c>
      <c r="N2413" s="49">
        <v>30900.937999999998</v>
      </c>
    </row>
    <row r="2414" spans="1:22" x14ac:dyDescent="0.3">
      <c r="A2414">
        <v>1002118</v>
      </c>
      <c r="B2414" t="s">
        <v>12167</v>
      </c>
      <c r="C2414" t="s">
        <v>12168</v>
      </c>
      <c r="D2414" t="s">
        <v>12169</v>
      </c>
      <c r="E2414" t="s">
        <v>339</v>
      </c>
      <c r="F2414" t="s">
        <v>12170</v>
      </c>
      <c r="H2414" t="s">
        <v>2171</v>
      </c>
      <c r="I2414" s="23">
        <v>32.063687999999999</v>
      </c>
      <c r="J2414" s="23">
        <v>-104.01868</v>
      </c>
      <c r="K2414">
        <v>486210</v>
      </c>
      <c r="L2414" t="s">
        <v>1275</v>
      </c>
      <c r="M2414" t="s">
        <v>102</v>
      </c>
      <c r="N2414" s="49">
        <v>47370.781999999999</v>
      </c>
      <c r="O2414" s="49">
        <v>44700.24</v>
      </c>
      <c r="P2414" s="49">
        <v>51511.864000000001</v>
      </c>
      <c r="Q2414" s="49">
        <v>59168.637999999999</v>
      </c>
      <c r="R2414" s="49">
        <v>54404.01</v>
      </c>
      <c r="S2414" s="49">
        <v>65363.360000000001</v>
      </c>
      <c r="T2414" s="49">
        <v>63000.51</v>
      </c>
      <c r="U2414" s="49">
        <v>65843.857999999993</v>
      </c>
      <c r="V2414" s="49">
        <v>47622.58</v>
      </c>
    </row>
    <row r="2415" spans="1:22" x14ac:dyDescent="0.3">
      <c r="A2415">
        <v>1010559</v>
      </c>
      <c r="B2415" t="s">
        <v>12171</v>
      </c>
      <c r="C2415" t="s">
        <v>12172</v>
      </c>
      <c r="D2415" t="s">
        <v>8528</v>
      </c>
      <c r="E2415" t="s">
        <v>339</v>
      </c>
      <c r="F2415" t="s">
        <v>8949</v>
      </c>
      <c r="G2415" t="s">
        <v>12173</v>
      </c>
      <c r="I2415" s="23">
        <v>32.081918000000002</v>
      </c>
      <c r="J2415" s="23">
        <v>-104.485005</v>
      </c>
      <c r="K2415">
        <v>486210</v>
      </c>
      <c r="L2415" t="s">
        <v>11332</v>
      </c>
      <c r="M2415" t="s">
        <v>102</v>
      </c>
      <c r="N2415" s="49">
        <v>30516.878000000001</v>
      </c>
      <c r="O2415" s="49">
        <v>20200.705999999998</v>
      </c>
      <c r="P2415" s="49">
        <v>12972.255999999999</v>
      </c>
      <c r="Q2415" s="49">
        <v>21083.25</v>
      </c>
      <c r="R2415" s="49">
        <v>37596.968000000001</v>
      </c>
    </row>
    <row r="2416" spans="1:22" x14ac:dyDescent="0.3">
      <c r="A2416">
        <v>1011002</v>
      </c>
      <c r="B2416" t="s">
        <v>12174</v>
      </c>
      <c r="C2416" t="s">
        <v>12175</v>
      </c>
      <c r="D2416" t="s">
        <v>12176</v>
      </c>
      <c r="E2416" t="s">
        <v>1902</v>
      </c>
      <c r="F2416" t="s">
        <v>12177</v>
      </c>
      <c r="G2416" t="s">
        <v>12178</v>
      </c>
      <c r="I2416" s="23">
        <v>32.663260999999999</v>
      </c>
      <c r="J2416" s="23">
        <v>-111.03593499999999</v>
      </c>
      <c r="K2416">
        <v>486210</v>
      </c>
      <c r="L2416" t="s">
        <v>1275</v>
      </c>
      <c r="M2416" t="s">
        <v>102</v>
      </c>
      <c r="N2416" s="49">
        <v>34066.326000000001</v>
      </c>
      <c r="O2416" s="49">
        <v>34597.722000000002</v>
      </c>
      <c r="P2416" s="49">
        <v>42175.748</v>
      </c>
      <c r="Q2416" s="49">
        <v>37461.813999999998</v>
      </c>
      <c r="R2416" s="49">
        <v>40919.707999999999</v>
      </c>
    </row>
    <row r="2417" spans="1:22" x14ac:dyDescent="0.3">
      <c r="A2417">
        <v>1011001</v>
      </c>
      <c r="B2417" t="s">
        <v>12179</v>
      </c>
      <c r="C2417" t="s">
        <v>12180</v>
      </c>
      <c r="D2417" t="s">
        <v>12181</v>
      </c>
      <c r="E2417" t="s">
        <v>1902</v>
      </c>
      <c r="F2417" t="s">
        <v>12182</v>
      </c>
      <c r="G2417" t="s">
        <v>12183</v>
      </c>
      <c r="H2417" t="s">
        <v>1911</v>
      </c>
      <c r="I2417" s="23">
        <v>32.324066999999999</v>
      </c>
      <c r="J2417" s="23">
        <v>-109.79101900000001</v>
      </c>
      <c r="K2417">
        <v>486210</v>
      </c>
      <c r="L2417" t="s">
        <v>1275</v>
      </c>
      <c r="M2417" t="s">
        <v>102</v>
      </c>
      <c r="N2417" s="49">
        <v>51894.106</v>
      </c>
      <c r="O2417" s="49">
        <v>58671.332000000002</v>
      </c>
      <c r="P2417" s="49">
        <v>52047.805999999997</v>
      </c>
      <c r="Q2417" s="49">
        <v>52172.71</v>
      </c>
      <c r="R2417" s="49">
        <v>40564.699999999997</v>
      </c>
      <c r="S2417" s="49">
        <v>32911.879999999997</v>
      </c>
    </row>
    <row r="2418" spans="1:22" x14ac:dyDescent="0.3">
      <c r="A2418">
        <v>1011458</v>
      </c>
      <c r="B2418" t="s">
        <v>12184</v>
      </c>
      <c r="C2418" t="s">
        <v>12185</v>
      </c>
      <c r="D2418" t="s">
        <v>1964</v>
      </c>
      <c r="E2418" t="s">
        <v>1902</v>
      </c>
      <c r="F2418" t="s">
        <v>11184</v>
      </c>
      <c r="G2418" t="s">
        <v>12186</v>
      </c>
      <c r="H2418" t="s">
        <v>1905</v>
      </c>
      <c r="I2418" s="23">
        <v>32.939624999999999</v>
      </c>
      <c r="J2418" s="23">
        <v>-112.065783</v>
      </c>
      <c r="K2418">
        <v>486210</v>
      </c>
      <c r="L2418" t="s">
        <v>1275</v>
      </c>
      <c r="M2418" t="s">
        <v>102</v>
      </c>
      <c r="N2418" s="49">
        <v>13140.964</v>
      </c>
      <c r="O2418" s="49">
        <v>15995.495999999999</v>
      </c>
      <c r="P2418" s="49">
        <v>18488.144</v>
      </c>
      <c r="Q2418" s="49">
        <v>10191.876</v>
      </c>
      <c r="R2418" s="49">
        <v>12495.422</v>
      </c>
      <c r="S2418" s="49">
        <v>25276.982</v>
      </c>
    </row>
    <row r="2419" spans="1:22" x14ac:dyDescent="0.3">
      <c r="A2419">
        <v>1011379</v>
      </c>
      <c r="B2419" t="s">
        <v>12187</v>
      </c>
      <c r="C2419" t="s">
        <v>12188</v>
      </c>
      <c r="D2419" t="s">
        <v>12189</v>
      </c>
      <c r="E2419" t="s">
        <v>1902</v>
      </c>
      <c r="F2419" t="s">
        <v>12190</v>
      </c>
      <c r="H2419" t="s">
        <v>12191</v>
      </c>
      <c r="I2419" s="23">
        <v>35.396599999999999</v>
      </c>
      <c r="J2419" s="23">
        <v>-110.3353</v>
      </c>
      <c r="K2419">
        <v>486210</v>
      </c>
      <c r="L2419" t="s">
        <v>1275</v>
      </c>
      <c r="M2419" t="s">
        <v>102</v>
      </c>
      <c r="N2419" s="49">
        <v>31638.184000000001</v>
      </c>
      <c r="P2419" s="49">
        <v>2823</v>
      </c>
      <c r="Q2419" s="49">
        <v>2381.4479999999999</v>
      </c>
      <c r="R2419" s="49">
        <v>5151.24</v>
      </c>
      <c r="S2419" s="49">
        <v>29828.245999999999</v>
      </c>
    </row>
    <row r="2420" spans="1:22" x14ac:dyDescent="0.3">
      <c r="A2420">
        <v>1009341</v>
      </c>
      <c r="B2420" t="s">
        <v>12192</v>
      </c>
      <c r="C2420" t="s">
        <v>12193</v>
      </c>
      <c r="D2420" t="s">
        <v>12194</v>
      </c>
      <c r="E2420" t="s">
        <v>1902</v>
      </c>
      <c r="F2420" t="s">
        <v>12195</v>
      </c>
      <c r="H2420" t="s">
        <v>12101</v>
      </c>
      <c r="I2420" s="23">
        <v>34.574599999999997</v>
      </c>
      <c r="J2420" s="23">
        <v>-113.9936</v>
      </c>
      <c r="K2420">
        <v>486210</v>
      </c>
      <c r="L2420" t="s">
        <v>1275</v>
      </c>
      <c r="M2420" t="s">
        <v>102</v>
      </c>
      <c r="N2420" s="49">
        <v>11682.212</v>
      </c>
      <c r="O2420" s="49">
        <v>8108.2719999999999</v>
      </c>
      <c r="P2420" s="49">
        <v>19117.437999999998</v>
      </c>
      <c r="Q2420" s="49">
        <v>28590.65</v>
      </c>
      <c r="R2420" s="49">
        <v>18822.241999999998</v>
      </c>
      <c r="S2420" s="49">
        <v>3676.6439999999998</v>
      </c>
      <c r="T2420" s="49">
        <v>11696.56</v>
      </c>
      <c r="U2420" s="49">
        <v>18289.083999999999</v>
      </c>
      <c r="V2420" s="49">
        <v>28998.146000000001</v>
      </c>
    </row>
    <row r="2421" spans="1:22" x14ac:dyDescent="0.3">
      <c r="A2421">
        <v>1001986</v>
      </c>
      <c r="B2421" t="s">
        <v>12196</v>
      </c>
      <c r="C2421" t="s">
        <v>12197</v>
      </c>
      <c r="D2421" t="s">
        <v>8280</v>
      </c>
      <c r="E2421" t="s">
        <v>1902</v>
      </c>
      <c r="F2421" t="s">
        <v>12099</v>
      </c>
      <c r="H2421" t="s">
        <v>12101</v>
      </c>
      <c r="I2421" s="23">
        <v>35.1708</v>
      </c>
      <c r="J2421" s="23">
        <v>-113.70269999999999</v>
      </c>
      <c r="K2421">
        <v>486210</v>
      </c>
      <c r="L2421" t="s">
        <v>1275</v>
      </c>
      <c r="M2421" t="s">
        <v>102</v>
      </c>
      <c r="N2421" s="49">
        <v>48130.925999999999</v>
      </c>
      <c r="O2421" s="49">
        <v>14536.45</v>
      </c>
      <c r="P2421" s="49">
        <v>20481.236000000001</v>
      </c>
      <c r="Q2421" s="49">
        <v>36839.122000000003</v>
      </c>
      <c r="R2421" s="49">
        <v>38618.720000000001</v>
      </c>
      <c r="S2421" s="49">
        <v>14902.406000000001</v>
      </c>
      <c r="T2421" s="49">
        <v>28736.35</v>
      </c>
      <c r="U2421" s="49">
        <v>2164.3980000000001</v>
      </c>
      <c r="V2421" s="49">
        <v>2860.0459999999998</v>
      </c>
    </row>
    <row r="2422" spans="1:22" x14ac:dyDescent="0.3">
      <c r="A2422">
        <v>1001997</v>
      </c>
      <c r="B2422" t="s">
        <v>12198</v>
      </c>
      <c r="C2422" t="s">
        <v>12199</v>
      </c>
      <c r="D2422" t="s">
        <v>12200</v>
      </c>
      <c r="E2422" t="s">
        <v>1902</v>
      </c>
      <c r="F2422" t="s">
        <v>12201</v>
      </c>
      <c r="H2422" t="s">
        <v>12202</v>
      </c>
      <c r="I2422" s="23">
        <v>34.07</v>
      </c>
      <c r="J2422" s="23">
        <v>-113.6103</v>
      </c>
      <c r="K2422">
        <v>486210</v>
      </c>
      <c r="L2422" t="s">
        <v>1275</v>
      </c>
      <c r="M2422" t="s">
        <v>102</v>
      </c>
      <c r="N2422" s="49">
        <v>25944.464</v>
      </c>
      <c r="O2422" s="49">
        <v>28329.55</v>
      </c>
      <c r="P2422" s="49">
        <v>31536.14</v>
      </c>
      <c r="Q2422" s="49">
        <v>39238.612000000001</v>
      </c>
      <c r="R2422" s="49">
        <v>30420.148000000001</v>
      </c>
      <c r="S2422" s="49">
        <v>24440.545999999998</v>
      </c>
      <c r="T2422" s="49">
        <v>29127.05</v>
      </c>
      <c r="U2422" s="49">
        <v>32688.583999999999</v>
      </c>
      <c r="V2422" s="49">
        <v>43951.040000000001</v>
      </c>
    </row>
    <row r="2423" spans="1:22" x14ac:dyDescent="0.3">
      <c r="A2423">
        <v>1001996</v>
      </c>
      <c r="B2423" t="s">
        <v>12203</v>
      </c>
      <c r="C2423" t="s">
        <v>12204</v>
      </c>
      <c r="D2423" t="s">
        <v>12205</v>
      </c>
      <c r="E2423" t="s">
        <v>1902</v>
      </c>
      <c r="F2423" t="s">
        <v>12099</v>
      </c>
      <c r="H2423" t="s">
        <v>7143</v>
      </c>
      <c r="I2423" s="23">
        <v>35.3048</v>
      </c>
      <c r="J2423" s="23">
        <v>-111.0939</v>
      </c>
      <c r="K2423">
        <v>486210</v>
      </c>
      <c r="L2423" t="s">
        <v>1275</v>
      </c>
      <c r="M2423" t="s">
        <v>102</v>
      </c>
      <c r="N2423" s="49">
        <v>77301.217999999993</v>
      </c>
      <c r="O2423" s="49">
        <v>61915.392</v>
      </c>
      <c r="P2423" s="49">
        <v>86624.267999999996</v>
      </c>
      <c r="Q2423" s="49">
        <v>103485.69</v>
      </c>
      <c r="R2423" s="49">
        <v>108562.03</v>
      </c>
      <c r="S2423" s="49">
        <v>102844.292</v>
      </c>
      <c r="T2423" s="49">
        <v>85718.58</v>
      </c>
      <c r="U2423" s="49">
        <v>98528.1</v>
      </c>
      <c r="V2423" s="49">
        <v>106217.50599999999</v>
      </c>
    </row>
    <row r="2424" spans="1:22" x14ac:dyDescent="0.3">
      <c r="A2424">
        <v>1002117</v>
      </c>
      <c r="B2424" t="s">
        <v>12206</v>
      </c>
      <c r="C2424" t="s">
        <v>12207</v>
      </c>
      <c r="D2424" t="s">
        <v>12208</v>
      </c>
      <c r="E2424" t="s">
        <v>1902</v>
      </c>
      <c r="F2424" t="s">
        <v>12190</v>
      </c>
      <c r="H2424" t="s">
        <v>12209</v>
      </c>
      <c r="I2424" s="23">
        <v>35.555100000000003</v>
      </c>
      <c r="J2424" s="23">
        <v>-109.7277</v>
      </c>
      <c r="K2424">
        <v>486210</v>
      </c>
      <c r="L2424" t="s">
        <v>1275</v>
      </c>
      <c r="M2424" t="s">
        <v>102</v>
      </c>
      <c r="N2424" s="49">
        <v>37125.834000000003</v>
      </c>
      <c r="O2424" s="49">
        <v>16909.137999999999</v>
      </c>
      <c r="P2424" s="49">
        <v>19074.243999999999</v>
      </c>
      <c r="Q2424" s="49">
        <v>23416.93</v>
      </c>
      <c r="R2424" s="49">
        <v>30861.056</v>
      </c>
      <c r="S2424" s="49">
        <v>28246.466</v>
      </c>
      <c r="T2424" s="49">
        <v>21759.040000000001</v>
      </c>
      <c r="U2424" s="49">
        <v>17490.292000000001</v>
      </c>
      <c r="V2424" s="49">
        <v>19519.898000000001</v>
      </c>
    </row>
    <row r="2425" spans="1:22" x14ac:dyDescent="0.3">
      <c r="A2425">
        <v>1008239</v>
      </c>
      <c r="B2425" t="s">
        <v>12210</v>
      </c>
      <c r="C2425" t="s">
        <v>12211</v>
      </c>
      <c r="D2425" t="s">
        <v>12212</v>
      </c>
      <c r="E2425" t="s">
        <v>1902</v>
      </c>
      <c r="F2425" t="s">
        <v>12213</v>
      </c>
      <c r="G2425" t="s">
        <v>12214</v>
      </c>
      <c r="H2425" t="s">
        <v>1905</v>
      </c>
      <c r="I2425" s="23">
        <v>32.622799999999998</v>
      </c>
      <c r="J2425" s="23">
        <v>-110.7559</v>
      </c>
      <c r="K2425">
        <v>486210</v>
      </c>
      <c r="L2425" t="s">
        <v>1275</v>
      </c>
      <c r="M2425" t="s">
        <v>102</v>
      </c>
      <c r="N2425" s="49">
        <v>50820.811999999998</v>
      </c>
      <c r="O2425" s="49">
        <v>37967.06</v>
      </c>
      <c r="P2425" s="49">
        <v>42188.798000000003</v>
      </c>
      <c r="Q2425" s="49">
        <v>31387.385999999999</v>
      </c>
      <c r="R2425" s="49">
        <v>35731.523999999998</v>
      </c>
      <c r="S2425" s="49">
        <v>41434.648000000001</v>
      </c>
      <c r="T2425" s="49">
        <v>46414.07</v>
      </c>
      <c r="U2425" s="49">
        <v>40233.351999999999</v>
      </c>
      <c r="V2425" s="49">
        <v>25841.112000000001</v>
      </c>
    </row>
    <row r="2426" spans="1:22" x14ac:dyDescent="0.3">
      <c r="A2426">
        <v>1001976</v>
      </c>
      <c r="B2426" t="s">
        <v>12215</v>
      </c>
      <c r="C2426" t="s">
        <v>12216</v>
      </c>
      <c r="D2426" t="s">
        <v>12217</v>
      </c>
      <c r="E2426" t="s">
        <v>1902</v>
      </c>
      <c r="F2426" t="s">
        <v>7141</v>
      </c>
      <c r="H2426" t="s">
        <v>7143</v>
      </c>
      <c r="I2426" s="23">
        <v>35.289400000000001</v>
      </c>
      <c r="J2426" s="23">
        <v>-112.755</v>
      </c>
      <c r="K2426">
        <v>486210</v>
      </c>
      <c r="L2426" t="s">
        <v>1275</v>
      </c>
      <c r="M2426" t="s">
        <v>102</v>
      </c>
      <c r="P2426" s="49">
        <v>6693.2879999999996</v>
      </c>
      <c r="Q2426" s="49">
        <v>13751.558000000001</v>
      </c>
      <c r="R2426" s="49">
        <v>17669.306</v>
      </c>
      <c r="S2426" s="49">
        <v>22207.126</v>
      </c>
      <c r="T2426" s="49">
        <v>24058.27</v>
      </c>
      <c r="U2426" s="49">
        <v>27662.806</v>
      </c>
      <c r="V2426" s="49">
        <v>31972.484</v>
      </c>
    </row>
    <row r="2427" spans="1:22" x14ac:dyDescent="0.3">
      <c r="A2427">
        <v>1002196</v>
      </c>
      <c r="B2427" t="s">
        <v>12218</v>
      </c>
      <c r="C2427" t="s">
        <v>12219</v>
      </c>
      <c r="D2427" t="s">
        <v>12220</v>
      </c>
      <c r="E2427" t="s">
        <v>1902</v>
      </c>
      <c r="F2427" t="s">
        <v>12221</v>
      </c>
      <c r="H2427" t="s">
        <v>12202</v>
      </c>
      <c r="I2427" s="23">
        <v>33.539830000000002</v>
      </c>
      <c r="J2427" s="23">
        <v>-113.4558</v>
      </c>
      <c r="K2427">
        <v>486210</v>
      </c>
      <c r="L2427" t="s">
        <v>1275</v>
      </c>
      <c r="M2427" t="s">
        <v>102</v>
      </c>
      <c r="N2427" s="49">
        <v>38683.616000000002</v>
      </c>
      <c r="O2427" s="49">
        <v>36303.468000000001</v>
      </c>
      <c r="P2427" s="49">
        <v>37368.266000000003</v>
      </c>
      <c r="Q2427" s="49">
        <v>47011.68</v>
      </c>
      <c r="R2427" s="49">
        <v>36725.576000000001</v>
      </c>
      <c r="S2427" s="49">
        <v>16562.946</v>
      </c>
      <c r="T2427" s="49">
        <v>23491.57</v>
      </c>
      <c r="U2427" s="49">
        <v>17950.794000000002</v>
      </c>
      <c r="V2427" s="49">
        <v>34429.527999999998</v>
      </c>
    </row>
    <row r="2428" spans="1:22" x14ac:dyDescent="0.3">
      <c r="A2428">
        <v>1007437</v>
      </c>
      <c r="B2428" t="s">
        <v>12222</v>
      </c>
      <c r="C2428" t="s">
        <v>12223</v>
      </c>
      <c r="D2428" t="s">
        <v>9395</v>
      </c>
      <c r="E2428" t="s">
        <v>1902</v>
      </c>
      <c r="F2428" t="s">
        <v>12224</v>
      </c>
      <c r="G2428" t="s">
        <v>12225</v>
      </c>
      <c r="H2428" t="s">
        <v>7143</v>
      </c>
      <c r="I2428" s="23">
        <v>35.120792999999999</v>
      </c>
      <c r="J2428" s="23">
        <v>-112.143022</v>
      </c>
      <c r="K2428">
        <v>486210</v>
      </c>
      <c r="L2428" t="s">
        <v>1275</v>
      </c>
      <c r="M2428" t="s">
        <v>102</v>
      </c>
      <c r="N2428" s="49">
        <v>63276.127999999997</v>
      </c>
      <c r="O2428" s="49">
        <v>58749.942000000003</v>
      </c>
      <c r="P2428" s="49">
        <v>68641.066000000006</v>
      </c>
      <c r="Q2428" s="49">
        <v>86823.903999999995</v>
      </c>
      <c r="R2428" s="49">
        <v>110727.508</v>
      </c>
      <c r="S2428" s="49">
        <v>84515.114000000001</v>
      </c>
      <c r="T2428" s="49">
        <v>63911.95</v>
      </c>
      <c r="U2428" s="49">
        <v>50573.946000000004</v>
      </c>
      <c r="V2428" s="49">
        <v>47038.97</v>
      </c>
    </row>
    <row r="2429" spans="1:22" x14ac:dyDescent="0.3">
      <c r="A2429">
        <v>1011003</v>
      </c>
      <c r="B2429" t="s">
        <v>12226</v>
      </c>
      <c r="C2429" t="s">
        <v>12227</v>
      </c>
      <c r="D2429" t="s">
        <v>12181</v>
      </c>
      <c r="E2429" t="s">
        <v>1902</v>
      </c>
      <c r="F2429" t="s">
        <v>12182</v>
      </c>
      <c r="G2429" t="s">
        <v>12228</v>
      </c>
      <c r="H2429" t="s">
        <v>1911</v>
      </c>
      <c r="I2429" s="23">
        <v>32.108800000000002</v>
      </c>
      <c r="J2429" s="23">
        <v>-109.6622</v>
      </c>
      <c r="K2429">
        <v>486210</v>
      </c>
      <c r="L2429" t="s">
        <v>1275</v>
      </c>
      <c r="M2429" t="s">
        <v>102</v>
      </c>
      <c r="N2429" s="49">
        <v>34803.374000000003</v>
      </c>
      <c r="O2429" s="49">
        <v>45147.633999999998</v>
      </c>
      <c r="P2429" s="49">
        <v>36358.622000000003</v>
      </c>
      <c r="Q2429" s="49">
        <v>34474.622000000003</v>
      </c>
      <c r="R2429" s="49">
        <v>26111.657999999999</v>
      </c>
      <c r="S2429" s="49">
        <v>27183.202000000001</v>
      </c>
    </row>
    <row r="2430" spans="1:22" x14ac:dyDescent="0.3">
      <c r="A2430">
        <v>1002064</v>
      </c>
      <c r="B2430" t="s">
        <v>12229</v>
      </c>
      <c r="C2430" t="s">
        <v>12230</v>
      </c>
      <c r="D2430" t="s">
        <v>12231</v>
      </c>
      <c r="E2430" t="s">
        <v>1902</v>
      </c>
      <c r="F2430" t="s">
        <v>12232</v>
      </c>
      <c r="G2430" t="s">
        <v>12233</v>
      </c>
      <c r="H2430" t="s">
        <v>12209</v>
      </c>
      <c r="I2430" s="23">
        <v>35.615900000000003</v>
      </c>
      <c r="J2430" s="23">
        <v>-109.12496</v>
      </c>
      <c r="K2430">
        <v>486210</v>
      </c>
      <c r="L2430" t="s">
        <v>1275</v>
      </c>
      <c r="M2430" t="s">
        <v>102</v>
      </c>
      <c r="N2430" s="49">
        <v>87475.926000000007</v>
      </c>
      <c r="O2430" s="49">
        <v>75000.448000000004</v>
      </c>
      <c r="P2430" s="49">
        <v>93425.377999999997</v>
      </c>
      <c r="Q2430" s="49">
        <v>91976.067999999999</v>
      </c>
      <c r="R2430" s="49">
        <v>109112.416</v>
      </c>
      <c r="S2430" s="49">
        <v>105275.82</v>
      </c>
      <c r="T2430" s="49">
        <v>98559.47</v>
      </c>
      <c r="U2430" s="49">
        <v>93321.384000000005</v>
      </c>
      <c r="V2430" s="49">
        <v>91594.686000000002</v>
      </c>
    </row>
    <row r="2431" spans="1:22" x14ac:dyDescent="0.3">
      <c r="A2431">
        <v>1012916</v>
      </c>
      <c r="B2431" t="s">
        <v>12234</v>
      </c>
      <c r="C2431" t="s">
        <v>12235</v>
      </c>
      <c r="D2431" t="s">
        <v>12236</v>
      </c>
      <c r="E2431" t="s">
        <v>1902</v>
      </c>
      <c r="F2431" t="s">
        <v>12237</v>
      </c>
      <c r="G2431" t="s">
        <v>12238</v>
      </c>
      <c r="H2431" t="s">
        <v>1911</v>
      </c>
      <c r="I2431" s="23">
        <v>32.214979999999997</v>
      </c>
      <c r="J2431" s="23">
        <v>-109.08065000000001</v>
      </c>
      <c r="K2431">
        <v>486210</v>
      </c>
      <c r="L2431" t="s">
        <v>1275</v>
      </c>
      <c r="M2431" t="s">
        <v>102</v>
      </c>
      <c r="N2431" s="49">
        <v>29739.297999999999</v>
      </c>
      <c r="O2431" s="49">
        <v>25095.46</v>
      </c>
    </row>
    <row r="2432" spans="1:22" x14ac:dyDescent="0.3">
      <c r="A2432">
        <v>1004203</v>
      </c>
      <c r="B2432" t="s">
        <v>12239</v>
      </c>
      <c r="C2432" t="s">
        <v>12240</v>
      </c>
      <c r="D2432" t="s">
        <v>12241</v>
      </c>
      <c r="E2432" t="s">
        <v>1663</v>
      </c>
      <c r="F2432" t="s">
        <v>8034</v>
      </c>
      <c r="G2432" t="s">
        <v>12242</v>
      </c>
      <c r="H2432" t="s">
        <v>3322</v>
      </c>
      <c r="I2432" s="23">
        <v>39.452530000000003</v>
      </c>
      <c r="J2432" s="23">
        <v>-75.093149999999994</v>
      </c>
      <c r="K2432">
        <v>221119</v>
      </c>
      <c r="L2432" t="s">
        <v>28</v>
      </c>
      <c r="M2432" t="s">
        <v>336</v>
      </c>
      <c r="R2432" s="49">
        <v>79.177999999999997</v>
      </c>
      <c r="S2432" s="49">
        <v>95.251999999999995</v>
      </c>
      <c r="T2432" s="49">
        <v>135.56200000000001</v>
      </c>
      <c r="U2432" s="49">
        <v>149.714</v>
      </c>
      <c r="V2432" s="49">
        <v>141.18600000000001</v>
      </c>
    </row>
    <row r="2433" spans="1:22" x14ac:dyDescent="0.3">
      <c r="A2433">
        <v>1004253</v>
      </c>
      <c r="B2433" t="s">
        <v>12243</v>
      </c>
      <c r="C2433" t="s">
        <v>12244</v>
      </c>
      <c r="D2433" t="s">
        <v>12245</v>
      </c>
      <c r="E2433" t="s">
        <v>2540</v>
      </c>
      <c r="F2433" t="s">
        <v>12246</v>
      </c>
      <c r="G2433" t="s">
        <v>12247</v>
      </c>
      <c r="H2433" t="s">
        <v>2087</v>
      </c>
      <c r="I2433" s="23">
        <v>44.311500000000002</v>
      </c>
      <c r="J2433" s="23">
        <v>-72.705650000000006</v>
      </c>
      <c r="K2433">
        <v>221119</v>
      </c>
      <c r="L2433" t="s">
        <v>28</v>
      </c>
      <c r="M2433" t="s">
        <v>336</v>
      </c>
      <c r="R2433" s="49">
        <v>70.47</v>
      </c>
      <c r="S2433" s="49">
        <v>76.39</v>
      </c>
      <c r="T2433" s="49">
        <v>146.56</v>
      </c>
      <c r="U2433" s="49">
        <v>157.28</v>
      </c>
      <c r="V2433" s="49">
        <v>143.17599999999999</v>
      </c>
    </row>
    <row r="2434" spans="1:22" x14ac:dyDescent="0.3">
      <c r="A2434">
        <v>1006288</v>
      </c>
      <c r="B2434" t="s">
        <v>12248</v>
      </c>
      <c r="C2434" t="s">
        <v>12249</v>
      </c>
      <c r="D2434" t="s">
        <v>7559</v>
      </c>
      <c r="E2434" t="s">
        <v>447</v>
      </c>
      <c r="F2434" t="s">
        <v>5396</v>
      </c>
      <c r="G2434" t="s">
        <v>7560</v>
      </c>
      <c r="H2434" t="s">
        <v>3322</v>
      </c>
      <c r="I2434" s="23">
        <v>40.134360000000001</v>
      </c>
      <c r="J2434" s="23">
        <v>-77.499709999999993</v>
      </c>
      <c r="K2434">
        <v>221119</v>
      </c>
      <c r="L2434" t="s">
        <v>28</v>
      </c>
      <c r="M2434" t="s">
        <v>336</v>
      </c>
      <c r="R2434" s="49">
        <v>137.80199999999999</v>
      </c>
      <c r="S2434" s="49">
        <v>137.80199999999999</v>
      </c>
      <c r="T2434" s="49">
        <v>257.04000000000002</v>
      </c>
      <c r="U2434" s="49">
        <v>271.42</v>
      </c>
      <c r="V2434" s="49">
        <v>317.05799999999999</v>
      </c>
    </row>
    <row r="2435" spans="1:22" x14ac:dyDescent="0.3">
      <c r="A2435">
        <v>1003622</v>
      </c>
      <c r="B2435" t="s">
        <v>12250</v>
      </c>
      <c r="C2435" t="s">
        <v>12251</v>
      </c>
      <c r="D2435" t="s">
        <v>12252</v>
      </c>
      <c r="E2435" t="s">
        <v>311</v>
      </c>
      <c r="F2435" t="s">
        <v>12253</v>
      </c>
      <c r="G2435" t="s">
        <v>12254</v>
      </c>
      <c r="H2435" t="s">
        <v>4141</v>
      </c>
      <c r="I2435" s="23">
        <v>38.619740999999998</v>
      </c>
      <c r="J2435" s="23">
        <v>-84.536102999999997</v>
      </c>
      <c r="K2435">
        <v>562212</v>
      </c>
      <c r="L2435" t="s">
        <v>355</v>
      </c>
      <c r="M2435" t="s">
        <v>307</v>
      </c>
      <c r="N2435" s="49">
        <v>22889.4</v>
      </c>
      <c r="O2435" s="49">
        <v>29870.9</v>
      </c>
      <c r="P2435" s="49">
        <v>20954.05</v>
      </c>
      <c r="Q2435" s="49">
        <v>23061.4</v>
      </c>
      <c r="R2435" s="49">
        <v>26754.400000000001</v>
      </c>
      <c r="S2435" s="49">
        <v>29265.7</v>
      </c>
      <c r="T2435" s="49">
        <v>28231.4</v>
      </c>
      <c r="U2435" s="49">
        <v>47906.3</v>
      </c>
      <c r="V2435" s="49">
        <v>46077</v>
      </c>
    </row>
    <row r="2436" spans="1:22" x14ac:dyDescent="0.3">
      <c r="A2436">
        <v>1002758</v>
      </c>
      <c r="B2436" t="s">
        <v>12255</v>
      </c>
      <c r="C2436" t="s">
        <v>12256</v>
      </c>
      <c r="D2436" t="s">
        <v>4450</v>
      </c>
      <c r="E2436" t="s">
        <v>303</v>
      </c>
      <c r="F2436" t="s">
        <v>2623</v>
      </c>
      <c r="G2436" t="s">
        <v>12257</v>
      </c>
      <c r="H2436" t="s">
        <v>483</v>
      </c>
      <c r="I2436" s="23">
        <v>29.717471</v>
      </c>
      <c r="J2436" s="23">
        <v>-95.068008000000006</v>
      </c>
      <c r="K2436">
        <v>325110</v>
      </c>
      <c r="L2436" t="s">
        <v>2196</v>
      </c>
      <c r="M2436" t="s">
        <v>530</v>
      </c>
      <c r="N2436" s="49">
        <v>1136720.5519999999</v>
      </c>
      <c r="O2436" s="49">
        <v>1117943.352</v>
      </c>
      <c r="P2436" s="49">
        <v>977464.59600000002</v>
      </c>
      <c r="Q2436" s="49">
        <v>1078828.048</v>
      </c>
      <c r="R2436" s="49">
        <v>1141319.0919999999</v>
      </c>
      <c r="S2436" s="49">
        <v>717385.08400000003</v>
      </c>
      <c r="T2436" s="49">
        <v>921252.86800000002</v>
      </c>
      <c r="U2436" s="49">
        <v>950953.84</v>
      </c>
      <c r="V2436" s="49">
        <v>968729.13399999996</v>
      </c>
    </row>
    <row r="2437" spans="1:22" x14ac:dyDescent="0.3">
      <c r="A2437">
        <v>1006656</v>
      </c>
      <c r="B2437" t="s">
        <v>12258</v>
      </c>
      <c r="C2437" t="s">
        <v>12259</v>
      </c>
      <c r="D2437" t="s">
        <v>825</v>
      </c>
      <c r="E2437" t="s">
        <v>303</v>
      </c>
      <c r="F2437" t="s">
        <v>1413</v>
      </c>
      <c r="G2437" t="s">
        <v>12260</v>
      </c>
      <c r="H2437" t="s">
        <v>483</v>
      </c>
      <c r="I2437" s="23">
        <v>29.627167</v>
      </c>
      <c r="J2437" s="23">
        <v>-95.080194000000006</v>
      </c>
      <c r="K2437">
        <v>325199</v>
      </c>
      <c r="L2437" t="s">
        <v>12261</v>
      </c>
      <c r="M2437" t="s">
        <v>804</v>
      </c>
      <c r="N2437" s="49">
        <v>66356.948000000004</v>
      </c>
      <c r="O2437" s="49">
        <v>52325.4</v>
      </c>
      <c r="P2437" s="49">
        <v>48816.644</v>
      </c>
      <c r="Q2437" s="49">
        <v>58715.332000000002</v>
      </c>
      <c r="R2437" s="49">
        <v>79699.043999999994</v>
      </c>
      <c r="S2437" s="49">
        <v>39990.491999999998</v>
      </c>
      <c r="T2437" s="49">
        <v>22264.044000000002</v>
      </c>
      <c r="U2437" s="49">
        <v>174825.29</v>
      </c>
      <c r="V2437" s="49">
        <v>126399.488</v>
      </c>
    </row>
    <row r="2438" spans="1:22" x14ac:dyDescent="0.3">
      <c r="A2438">
        <v>1002927</v>
      </c>
      <c r="B2438" t="s">
        <v>12262</v>
      </c>
      <c r="C2438" t="s">
        <v>12263</v>
      </c>
      <c r="D2438" t="s">
        <v>645</v>
      </c>
      <c r="E2438" t="s">
        <v>569</v>
      </c>
      <c r="F2438" t="s">
        <v>646</v>
      </c>
      <c r="G2438" t="s">
        <v>12264</v>
      </c>
      <c r="H2438" t="s">
        <v>648</v>
      </c>
      <c r="I2438" s="23">
        <v>41.807000000000002</v>
      </c>
      <c r="J2438" s="23">
        <v>-90.296000000000006</v>
      </c>
      <c r="K2438">
        <v>325199</v>
      </c>
      <c r="L2438" t="s">
        <v>2196</v>
      </c>
      <c r="M2438" t="s">
        <v>530</v>
      </c>
      <c r="N2438" s="49">
        <v>393765.58199999999</v>
      </c>
      <c r="O2438" s="49">
        <v>448021.26199999999</v>
      </c>
      <c r="P2438" s="49">
        <v>454679.58600000001</v>
      </c>
      <c r="Q2438" s="49">
        <v>449726.08</v>
      </c>
      <c r="R2438" s="49">
        <v>436058.67</v>
      </c>
      <c r="S2438" s="49">
        <v>451497.136</v>
      </c>
      <c r="T2438" s="49">
        <v>440072.21600000001</v>
      </c>
      <c r="U2438" s="49">
        <v>514071.804</v>
      </c>
      <c r="V2438" s="49">
        <v>510947.34399999998</v>
      </c>
    </row>
    <row r="2439" spans="1:22" x14ac:dyDescent="0.3">
      <c r="A2439">
        <v>1000342</v>
      </c>
      <c r="B2439" t="s">
        <v>12265</v>
      </c>
      <c r="C2439" t="s">
        <v>12263</v>
      </c>
      <c r="D2439" t="s">
        <v>1145</v>
      </c>
      <c r="E2439" t="s">
        <v>351</v>
      </c>
      <c r="F2439" t="s">
        <v>1146</v>
      </c>
      <c r="G2439" t="s">
        <v>12266</v>
      </c>
      <c r="H2439" t="s">
        <v>1148</v>
      </c>
      <c r="I2439" s="23">
        <v>41.412897000000001</v>
      </c>
      <c r="J2439" s="23">
        <v>-88.329773000000003</v>
      </c>
      <c r="K2439">
        <v>325110</v>
      </c>
      <c r="L2439" t="s">
        <v>2196</v>
      </c>
      <c r="M2439" t="s">
        <v>530</v>
      </c>
      <c r="N2439" s="49">
        <v>337416.56599999999</v>
      </c>
      <c r="O2439" s="49">
        <v>370828.20199999999</v>
      </c>
      <c r="P2439" s="49">
        <v>353020.408</v>
      </c>
      <c r="Q2439" s="49">
        <v>303684.68</v>
      </c>
      <c r="R2439" s="49">
        <v>403910.92800000001</v>
      </c>
      <c r="S2439" s="49">
        <v>427467.78</v>
      </c>
      <c r="T2439" s="49">
        <v>437285.21799999999</v>
      </c>
      <c r="U2439" s="49">
        <v>412673.22600000002</v>
      </c>
      <c r="V2439" s="49">
        <v>338820.734</v>
      </c>
    </row>
    <row r="2440" spans="1:22" x14ac:dyDescent="0.3">
      <c r="A2440">
        <v>1006120</v>
      </c>
      <c r="B2440" t="s">
        <v>12267</v>
      </c>
      <c r="C2440" t="s">
        <v>12268</v>
      </c>
      <c r="D2440" t="s">
        <v>12269</v>
      </c>
      <c r="E2440" t="s">
        <v>303</v>
      </c>
      <c r="F2440" t="s">
        <v>12270</v>
      </c>
      <c r="G2440" t="s">
        <v>12271</v>
      </c>
      <c r="H2440" t="s">
        <v>12272</v>
      </c>
      <c r="I2440" s="23">
        <v>28.787500000000001</v>
      </c>
      <c r="J2440" s="23">
        <v>-95.943055999999999</v>
      </c>
      <c r="K2440">
        <v>325211</v>
      </c>
      <c r="L2440" t="s">
        <v>28</v>
      </c>
      <c r="M2440" t="s">
        <v>315</v>
      </c>
      <c r="N2440" s="49">
        <v>35910.264000000003</v>
      </c>
      <c r="O2440" s="49">
        <v>35796.116000000002</v>
      </c>
      <c r="P2440" s="49">
        <v>31859.88</v>
      </c>
      <c r="Q2440" s="49">
        <v>33735.923999999999</v>
      </c>
      <c r="R2440" s="49">
        <v>39670.271999999997</v>
      </c>
      <c r="S2440" s="49">
        <v>36466.142</v>
      </c>
      <c r="T2440" s="49">
        <v>28900.972000000002</v>
      </c>
      <c r="U2440" s="49">
        <v>25920.351999999999</v>
      </c>
      <c r="V2440" s="49">
        <v>26439.54</v>
      </c>
    </row>
    <row r="2441" spans="1:22" x14ac:dyDescent="0.3">
      <c r="A2441">
        <v>1004880</v>
      </c>
      <c r="B2441" t="s">
        <v>12273</v>
      </c>
      <c r="C2441" t="s">
        <v>12274</v>
      </c>
      <c r="D2441" t="s">
        <v>966</v>
      </c>
      <c r="E2441" t="s">
        <v>303</v>
      </c>
      <c r="F2441" t="s">
        <v>12275</v>
      </c>
      <c r="G2441" t="s">
        <v>12276</v>
      </c>
      <c r="H2441" t="s">
        <v>969</v>
      </c>
      <c r="I2441" s="23">
        <v>27.81</v>
      </c>
      <c r="J2441" s="23">
        <v>-97.593610999999996</v>
      </c>
      <c r="K2441">
        <v>325110</v>
      </c>
      <c r="L2441" t="s">
        <v>2196</v>
      </c>
      <c r="M2441" t="s">
        <v>530</v>
      </c>
      <c r="N2441" s="49">
        <v>1242427.304</v>
      </c>
      <c r="O2441" s="49">
        <v>1313230.2420000001</v>
      </c>
      <c r="P2441" s="49">
        <v>1231746.348</v>
      </c>
      <c r="Q2441" s="49">
        <v>540090.77599999995</v>
      </c>
      <c r="R2441" s="49">
        <v>1214029.686</v>
      </c>
      <c r="S2441" s="49">
        <v>1117696.558</v>
      </c>
      <c r="T2441" s="49">
        <v>1124079.7520000001</v>
      </c>
      <c r="U2441" s="49">
        <v>1200697.7420000001</v>
      </c>
      <c r="V2441" s="49">
        <v>1222735.848</v>
      </c>
    </row>
    <row r="2442" spans="1:22" x14ac:dyDescent="0.3">
      <c r="A2442">
        <v>1007164</v>
      </c>
      <c r="B2442" t="s">
        <v>12277</v>
      </c>
      <c r="C2442" t="s">
        <v>12278</v>
      </c>
      <c r="D2442" t="s">
        <v>9033</v>
      </c>
      <c r="E2442" t="s">
        <v>676</v>
      </c>
      <c r="F2442" t="s">
        <v>9034</v>
      </c>
      <c r="G2442" t="s">
        <v>12279</v>
      </c>
      <c r="H2442" t="s">
        <v>12280</v>
      </c>
      <c r="I2442" s="23">
        <v>35.996220000000001</v>
      </c>
      <c r="J2442" s="23">
        <v>-87.979394999999997</v>
      </c>
      <c r="K2442">
        <v>325180</v>
      </c>
      <c r="L2442" t="s">
        <v>28</v>
      </c>
      <c r="M2442" t="s">
        <v>530</v>
      </c>
      <c r="O2442" s="49">
        <v>37502.212</v>
      </c>
      <c r="P2442" s="49">
        <v>41932.792000000001</v>
      </c>
      <c r="Q2442" s="49">
        <v>43877.142</v>
      </c>
      <c r="R2442" s="49">
        <v>44448.284</v>
      </c>
      <c r="S2442" s="49">
        <v>44378.752</v>
      </c>
      <c r="T2442" s="49">
        <v>37840.264000000003</v>
      </c>
      <c r="U2442" s="49">
        <v>32042.41</v>
      </c>
      <c r="V2442" s="49">
        <v>30961.722000000002</v>
      </c>
    </row>
    <row r="2443" spans="1:22" x14ac:dyDescent="0.3">
      <c r="A2443">
        <v>1004376</v>
      </c>
      <c r="B2443" t="s">
        <v>12281</v>
      </c>
      <c r="C2443" t="s">
        <v>12282</v>
      </c>
      <c r="D2443" t="s">
        <v>2152</v>
      </c>
      <c r="E2443" t="s">
        <v>663</v>
      </c>
      <c r="F2443" t="s">
        <v>12283</v>
      </c>
      <c r="G2443" t="s">
        <v>12284</v>
      </c>
      <c r="H2443" t="s">
        <v>416</v>
      </c>
      <c r="I2443" s="23">
        <v>39.440458</v>
      </c>
      <c r="J2443" s="23">
        <v>-81.449871999999999</v>
      </c>
      <c r="K2443">
        <v>331110</v>
      </c>
      <c r="L2443" t="s">
        <v>6454</v>
      </c>
      <c r="M2443" t="s">
        <v>538</v>
      </c>
      <c r="N2443" s="49">
        <v>145126.60800000001</v>
      </c>
      <c r="O2443" s="49">
        <v>191157.22399999999</v>
      </c>
      <c r="P2443" s="49">
        <v>151977.43</v>
      </c>
      <c r="Q2443" s="49">
        <v>156900.59599999999</v>
      </c>
      <c r="R2443" s="49">
        <v>155394.82999999999</v>
      </c>
      <c r="S2443" s="49">
        <v>184804.304</v>
      </c>
      <c r="T2443" s="49">
        <v>152930.60399999999</v>
      </c>
      <c r="U2443" s="49">
        <v>141652.508</v>
      </c>
      <c r="V2443" s="49">
        <v>146725.46</v>
      </c>
    </row>
    <row r="2444" spans="1:22" x14ac:dyDescent="0.3">
      <c r="A2444">
        <v>1013164</v>
      </c>
      <c r="B2444" t="s">
        <v>12285</v>
      </c>
      <c r="C2444" t="s">
        <v>12286</v>
      </c>
      <c r="D2444" t="s">
        <v>12287</v>
      </c>
      <c r="E2444" t="s">
        <v>393</v>
      </c>
      <c r="F2444" t="s">
        <v>10693</v>
      </c>
      <c r="G2444" t="s">
        <v>12288</v>
      </c>
      <c r="H2444" t="s">
        <v>726</v>
      </c>
      <c r="I2444" s="23">
        <v>44.338099999999997</v>
      </c>
      <c r="J2444" s="23">
        <v>-89.887100000000004</v>
      </c>
      <c r="K2444">
        <v>325180</v>
      </c>
      <c r="L2444" t="s">
        <v>28</v>
      </c>
      <c r="M2444" t="s">
        <v>530</v>
      </c>
      <c r="N2444" s="49">
        <v>26563.851999999999</v>
      </c>
      <c r="O2444" s="49">
        <v>27042.6</v>
      </c>
      <c r="P2444" s="49">
        <v>25276.556</v>
      </c>
    </row>
    <row r="2445" spans="1:22" x14ac:dyDescent="0.3">
      <c r="A2445">
        <v>1008014</v>
      </c>
      <c r="B2445" t="s">
        <v>12289</v>
      </c>
      <c r="C2445" t="s">
        <v>12290</v>
      </c>
      <c r="D2445" t="s">
        <v>4894</v>
      </c>
      <c r="E2445" t="s">
        <v>1781</v>
      </c>
      <c r="F2445" t="s">
        <v>12291</v>
      </c>
      <c r="G2445" t="s">
        <v>12292</v>
      </c>
      <c r="H2445" t="s">
        <v>4118</v>
      </c>
      <c r="I2445" s="23">
        <v>32.388015000000003</v>
      </c>
      <c r="J2445" s="23">
        <v>-90.900203000000005</v>
      </c>
      <c r="K2445">
        <v>324110</v>
      </c>
      <c r="L2445" t="s">
        <v>6080</v>
      </c>
      <c r="M2445" t="s">
        <v>6081</v>
      </c>
      <c r="N2445" s="49">
        <v>339974.73200000002</v>
      </c>
      <c r="O2445" s="49">
        <v>346265.58600000001</v>
      </c>
      <c r="P2445" s="49">
        <v>296734.59600000002</v>
      </c>
      <c r="Q2445" s="49">
        <v>243309.092</v>
      </c>
      <c r="R2445" s="49">
        <v>237914.25399999999</v>
      </c>
      <c r="S2445" s="49">
        <v>261092.394</v>
      </c>
      <c r="T2445" s="49">
        <v>204450.18</v>
      </c>
      <c r="U2445" s="49">
        <v>209191.73199999999</v>
      </c>
      <c r="V2445" s="49">
        <v>219564.79399999999</v>
      </c>
    </row>
    <row r="2446" spans="1:22" x14ac:dyDescent="0.3">
      <c r="A2446">
        <v>1007882</v>
      </c>
      <c r="B2446" t="s">
        <v>12293</v>
      </c>
      <c r="C2446" t="s">
        <v>12294</v>
      </c>
      <c r="D2446" t="s">
        <v>12295</v>
      </c>
      <c r="E2446" t="s">
        <v>1248</v>
      </c>
      <c r="F2446" t="s">
        <v>12296</v>
      </c>
      <c r="G2446" t="s">
        <v>12297</v>
      </c>
      <c r="H2446" t="s">
        <v>666</v>
      </c>
      <c r="I2446" s="23">
        <v>40.6111</v>
      </c>
      <c r="J2446" s="23">
        <v>-80.630832999999996</v>
      </c>
      <c r="K2446">
        <v>324110</v>
      </c>
      <c r="L2446" t="s">
        <v>6080</v>
      </c>
      <c r="M2446" t="s">
        <v>6081</v>
      </c>
      <c r="N2446" s="49">
        <v>222647.6</v>
      </c>
      <c r="O2446" s="49">
        <v>235715.42199999999</v>
      </c>
      <c r="P2446" s="49">
        <v>215104.39</v>
      </c>
      <c r="Q2446" s="49">
        <v>229133.75399999999</v>
      </c>
      <c r="R2446" s="49">
        <v>248927.04800000001</v>
      </c>
      <c r="S2446" s="49">
        <v>244755.674</v>
      </c>
      <c r="T2446" s="49">
        <v>204867.15599999999</v>
      </c>
      <c r="U2446" s="49">
        <v>219416.41399999999</v>
      </c>
      <c r="V2446" s="49">
        <v>216467.12599999999</v>
      </c>
    </row>
    <row r="2447" spans="1:22" x14ac:dyDescent="0.3">
      <c r="A2447">
        <v>1006103</v>
      </c>
      <c r="B2447" t="s">
        <v>12298</v>
      </c>
      <c r="C2447" t="s">
        <v>12299</v>
      </c>
      <c r="D2447" t="s">
        <v>12300</v>
      </c>
      <c r="E2447" t="s">
        <v>663</v>
      </c>
      <c r="F2447" t="s">
        <v>12301</v>
      </c>
      <c r="G2447" t="s">
        <v>12302</v>
      </c>
      <c r="H2447" t="s">
        <v>3697</v>
      </c>
      <c r="I2447" s="23">
        <v>41.344025000000002</v>
      </c>
      <c r="J2447" s="23">
        <v>-82.603452000000004</v>
      </c>
      <c r="K2447">
        <v>562212</v>
      </c>
      <c r="L2447" t="s">
        <v>51</v>
      </c>
      <c r="M2447" t="s">
        <v>307</v>
      </c>
      <c r="N2447" s="49">
        <v>140963.75</v>
      </c>
      <c r="O2447" s="49">
        <v>138151.25</v>
      </c>
      <c r="P2447" s="49">
        <v>128032</v>
      </c>
      <c r="Q2447" s="49">
        <v>133845.25</v>
      </c>
      <c r="R2447" s="49">
        <v>92817.25</v>
      </c>
      <c r="S2447" s="49">
        <v>19613</v>
      </c>
      <c r="T2447" s="49">
        <v>37587</v>
      </c>
      <c r="U2447" s="49">
        <v>33337</v>
      </c>
      <c r="V2447" s="49">
        <v>32681.5</v>
      </c>
    </row>
    <row r="2448" spans="1:22" x14ac:dyDescent="0.3">
      <c r="A2448">
        <v>1005037</v>
      </c>
      <c r="B2448" t="s">
        <v>12303</v>
      </c>
      <c r="C2448" t="s">
        <v>12304</v>
      </c>
      <c r="D2448" t="s">
        <v>12305</v>
      </c>
      <c r="E2448" t="s">
        <v>1682</v>
      </c>
      <c r="F2448" t="s">
        <v>12306</v>
      </c>
      <c r="G2448" t="s">
        <v>12307</v>
      </c>
      <c r="H2448" t="s">
        <v>1615</v>
      </c>
      <c r="I2448" s="23">
        <v>42.600079999999998</v>
      </c>
      <c r="J2448" s="23">
        <v>-72.378380000000007</v>
      </c>
      <c r="K2448">
        <v>322121</v>
      </c>
      <c r="L2448" t="s">
        <v>28</v>
      </c>
      <c r="M2448" t="s">
        <v>680</v>
      </c>
      <c r="N2448" s="49">
        <v>34456.101999999999</v>
      </c>
      <c r="O2448" s="49">
        <v>34342.300000000003</v>
      </c>
      <c r="P2448" s="49">
        <v>33846.22</v>
      </c>
      <c r="Q2448" s="49">
        <v>34520.9</v>
      </c>
      <c r="R2448" s="49">
        <v>21909.903999999999</v>
      </c>
      <c r="S2448" s="49">
        <v>20769.204000000002</v>
      </c>
      <c r="T2448" s="49">
        <v>15979.278</v>
      </c>
      <c r="U2448" s="49">
        <v>5081.6120000000001</v>
      </c>
      <c r="V2448" s="49">
        <v>26379.18</v>
      </c>
    </row>
    <row r="2449" spans="1:22" x14ac:dyDescent="0.3">
      <c r="A2449">
        <v>1002463</v>
      </c>
      <c r="B2449" t="s">
        <v>12308</v>
      </c>
      <c r="C2449" t="s">
        <v>12309</v>
      </c>
      <c r="D2449" t="s">
        <v>7716</v>
      </c>
      <c r="E2449" t="s">
        <v>331</v>
      </c>
      <c r="F2449" t="s">
        <v>7717</v>
      </c>
      <c r="G2449" t="s">
        <v>12310</v>
      </c>
      <c r="H2449" t="s">
        <v>12311</v>
      </c>
      <c r="I2449" s="23">
        <v>42.115701999999999</v>
      </c>
      <c r="J2449" s="23">
        <v>-77.145882999999998</v>
      </c>
      <c r="K2449">
        <v>327999</v>
      </c>
      <c r="L2449" t="s">
        <v>28</v>
      </c>
      <c r="M2449" t="s">
        <v>376</v>
      </c>
      <c r="R2449" s="49">
        <v>10095.611999999999</v>
      </c>
      <c r="S2449" s="49">
        <v>9729.5640000000003</v>
      </c>
      <c r="T2449" s="49">
        <v>12938.96</v>
      </c>
      <c r="U2449" s="49">
        <v>19485.169999999998</v>
      </c>
      <c r="V2449" s="49">
        <v>21776.968000000001</v>
      </c>
    </row>
    <row r="2450" spans="1:22" x14ac:dyDescent="0.3">
      <c r="A2450">
        <v>1002697</v>
      </c>
      <c r="B2450" t="s">
        <v>12312</v>
      </c>
      <c r="C2450" t="s">
        <v>12313</v>
      </c>
      <c r="D2450" t="s">
        <v>10558</v>
      </c>
      <c r="E2450" t="s">
        <v>454</v>
      </c>
      <c r="F2450" t="s">
        <v>10559</v>
      </c>
      <c r="G2450" t="s">
        <v>12314</v>
      </c>
      <c r="H2450" t="s">
        <v>9905</v>
      </c>
      <c r="I2450" s="23">
        <v>45.771889999999999</v>
      </c>
      <c r="J2450" s="23">
        <v>-87.064869999999999</v>
      </c>
      <c r="K2450">
        <v>221112</v>
      </c>
      <c r="L2450" t="s">
        <v>28</v>
      </c>
      <c r="M2450" t="s">
        <v>336</v>
      </c>
      <c r="Q2450" s="49">
        <v>0</v>
      </c>
      <c r="R2450" s="49">
        <v>8507.56</v>
      </c>
      <c r="S2450" s="49">
        <v>45799.45</v>
      </c>
      <c r="T2450" s="49">
        <v>9667.7999999999993</v>
      </c>
      <c r="U2450" s="49">
        <v>25867.3</v>
      </c>
      <c r="V2450" s="49">
        <v>122863.7</v>
      </c>
    </row>
    <row r="2451" spans="1:22" x14ac:dyDescent="0.3">
      <c r="A2451">
        <v>1011179</v>
      </c>
      <c r="B2451" t="s">
        <v>12315</v>
      </c>
      <c r="C2451" t="s">
        <v>12316</v>
      </c>
      <c r="D2451" t="s">
        <v>12317</v>
      </c>
      <c r="E2451" t="s">
        <v>351</v>
      </c>
      <c r="F2451" t="s">
        <v>12318</v>
      </c>
      <c r="G2451" t="s">
        <v>12319</v>
      </c>
      <c r="H2451" t="s">
        <v>410</v>
      </c>
      <c r="I2451" s="23">
        <v>41.438051999999999</v>
      </c>
      <c r="J2451" s="23">
        <v>-90.679540000000003</v>
      </c>
      <c r="K2451">
        <v>237130</v>
      </c>
      <c r="L2451" t="s">
        <v>51</v>
      </c>
      <c r="M2451" t="s">
        <v>307</v>
      </c>
      <c r="Q2451" s="49">
        <v>290335.5</v>
      </c>
      <c r="R2451" s="49">
        <v>107500</v>
      </c>
      <c r="S2451" s="49">
        <v>83500</v>
      </c>
      <c r="T2451" s="49">
        <v>112635</v>
      </c>
      <c r="U2451" s="49">
        <v>112635</v>
      </c>
    </row>
    <row r="2452" spans="1:22" x14ac:dyDescent="0.3">
      <c r="A2452">
        <v>1004615</v>
      </c>
      <c r="B2452" t="s">
        <v>12320</v>
      </c>
      <c r="C2452" t="s">
        <v>12321</v>
      </c>
      <c r="D2452" t="s">
        <v>1139</v>
      </c>
      <c r="E2452" t="s">
        <v>663</v>
      </c>
      <c r="F2452" t="s">
        <v>12322</v>
      </c>
      <c r="G2452" t="s">
        <v>12323</v>
      </c>
      <c r="H2452" t="s">
        <v>1142</v>
      </c>
      <c r="I2452" s="23">
        <v>41.045665999999997</v>
      </c>
      <c r="J2452" s="23">
        <v>-81.541763000000003</v>
      </c>
      <c r="K2452">
        <v>325211</v>
      </c>
      <c r="L2452" t="s">
        <v>28</v>
      </c>
      <c r="M2452" t="s">
        <v>315</v>
      </c>
      <c r="N2452" s="49">
        <v>17500.687999999998</v>
      </c>
      <c r="O2452" s="49">
        <v>19576.675999999999</v>
      </c>
      <c r="P2452" s="49">
        <v>17455.184000000001</v>
      </c>
      <c r="Q2452" s="49">
        <v>19874.376</v>
      </c>
      <c r="R2452" s="49">
        <v>20869.472000000002</v>
      </c>
      <c r="S2452" s="49">
        <v>30429.157999999999</v>
      </c>
      <c r="T2452" s="49">
        <v>40658.5</v>
      </c>
      <c r="U2452" s="49">
        <v>39944.534</v>
      </c>
      <c r="V2452" s="49">
        <v>45209.36</v>
      </c>
    </row>
    <row r="2453" spans="1:22" x14ac:dyDescent="0.3">
      <c r="A2453">
        <v>1004216</v>
      </c>
      <c r="B2453" t="s">
        <v>12324</v>
      </c>
      <c r="C2453" t="s">
        <v>12325</v>
      </c>
      <c r="D2453" t="s">
        <v>1662</v>
      </c>
      <c r="E2453" t="s">
        <v>1663</v>
      </c>
      <c r="F2453" t="s">
        <v>12326</v>
      </c>
      <c r="G2453" t="s">
        <v>12327</v>
      </c>
      <c r="H2453" t="s">
        <v>1666</v>
      </c>
      <c r="I2453" s="23">
        <v>40.738100000000003</v>
      </c>
      <c r="J2453" s="23">
        <v>-74.126599999999996</v>
      </c>
      <c r="K2453">
        <v>562213</v>
      </c>
      <c r="L2453" t="s">
        <v>28</v>
      </c>
      <c r="M2453" t="s">
        <v>307</v>
      </c>
      <c r="N2453" s="49">
        <v>355735.24599999998</v>
      </c>
      <c r="O2453" s="49">
        <v>352444.45</v>
      </c>
      <c r="P2453" s="49">
        <v>335600.592</v>
      </c>
      <c r="Q2453" s="49">
        <v>368990.98800000001</v>
      </c>
      <c r="R2453" s="49">
        <v>350291.67599999998</v>
      </c>
      <c r="S2453" s="49">
        <v>360345.73599999998</v>
      </c>
      <c r="T2453" s="49">
        <v>347490.39</v>
      </c>
      <c r="U2453" s="49">
        <v>318703.97399999999</v>
      </c>
      <c r="V2453" s="49">
        <v>412824.94799999997</v>
      </c>
    </row>
    <row r="2454" spans="1:22" x14ac:dyDescent="0.3">
      <c r="A2454">
        <v>1004500</v>
      </c>
      <c r="B2454" t="s">
        <v>12328</v>
      </c>
      <c r="C2454" t="s">
        <v>12329</v>
      </c>
      <c r="D2454" t="s">
        <v>6838</v>
      </c>
      <c r="E2454" t="s">
        <v>386</v>
      </c>
      <c r="F2454" t="s">
        <v>6839</v>
      </c>
      <c r="G2454" t="s">
        <v>12330</v>
      </c>
      <c r="H2454" t="s">
        <v>4826</v>
      </c>
      <c r="I2454" s="23">
        <v>34.766300000000001</v>
      </c>
      <c r="J2454" s="23">
        <v>-87.890501</v>
      </c>
      <c r="K2454">
        <v>322121</v>
      </c>
      <c r="L2454" t="s">
        <v>28</v>
      </c>
      <c r="M2454" t="s">
        <v>680</v>
      </c>
      <c r="N2454" s="49">
        <v>68768.441999999995</v>
      </c>
      <c r="O2454" s="49">
        <v>68225.843999999997</v>
      </c>
      <c r="P2454" s="49">
        <v>67272.395999999993</v>
      </c>
      <c r="Q2454" s="49">
        <v>70309.436000000002</v>
      </c>
      <c r="R2454" s="49">
        <v>70308.335999999996</v>
      </c>
      <c r="S2454" s="49">
        <v>69715.588000000003</v>
      </c>
      <c r="T2454" s="49">
        <v>68742.14</v>
      </c>
      <c r="U2454" s="49">
        <v>65570.551999999996</v>
      </c>
      <c r="V2454" s="49">
        <v>64122.608</v>
      </c>
    </row>
    <row r="2455" spans="1:22" x14ac:dyDescent="0.3">
      <c r="A2455">
        <v>1004256</v>
      </c>
      <c r="B2455" t="s">
        <v>12331</v>
      </c>
      <c r="C2455" t="s">
        <v>12332</v>
      </c>
      <c r="D2455" t="s">
        <v>12333</v>
      </c>
      <c r="E2455" t="s">
        <v>690</v>
      </c>
      <c r="F2455" t="s">
        <v>12334</v>
      </c>
      <c r="G2455" t="s">
        <v>12335</v>
      </c>
      <c r="H2455" t="s">
        <v>686</v>
      </c>
      <c r="I2455" s="23">
        <v>33.995539999999998</v>
      </c>
      <c r="J2455" s="23">
        <v>-85.167280000000005</v>
      </c>
      <c r="K2455">
        <v>562212</v>
      </c>
      <c r="L2455" t="s">
        <v>51</v>
      </c>
      <c r="M2455" t="s">
        <v>307</v>
      </c>
      <c r="N2455" s="49">
        <v>140259</v>
      </c>
      <c r="O2455" s="49">
        <v>132041.75</v>
      </c>
      <c r="P2455" s="49">
        <v>107220.25</v>
      </c>
      <c r="Q2455" s="49">
        <v>141917.25</v>
      </c>
      <c r="R2455" s="49">
        <v>129502.25</v>
      </c>
      <c r="S2455" s="49">
        <v>129515.75</v>
      </c>
      <c r="T2455" s="49">
        <v>108273.75</v>
      </c>
      <c r="U2455" s="49">
        <v>82459</v>
      </c>
      <c r="V2455" s="49">
        <v>42968.5</v>
      </c>
    </row>
    <row r="2456" spans="1:22" x14ac:dyDescent="0.3">
      <c r="A2456">
        <v>1005779</v>
      </c>
      <c r="B2456" t="s">
        <v>12336</v>
      </c>
      <c r="C2456" t="s">
        <v>12337</v>
      </c>
      <c r="D2456" t="s">
        <v>2410</v>
      </c>
      <c r="E2456" t="s">
        <v>583</v>
      </c>
      <c r="F2456" t="s">
        <v>1765</v>
      </c>
      <c r="G2456" t="s">
        <v>12338</v>
      </c>
      <c r="H2456" t="s">
        <v>586</v>
      </c>
      <c r="I2456" s="23">
        <v>30.462447000000001</v>
      </c>
      <c r="J2456" s="23">
        <v>-92.530434999999997</v>
      </c>
      <c r="K2456">
        <v>211130</v>
      </c>
      <c r="L2456" t="s">
        <v>326</v>
      </c>
      <c r="M2456" t="s">
        <v>327</v>
      </c>
      <c r="N2456" s="49">
        <v>158892.36199999999</v>
      </c>
      <c r="O2456" s="49">
        <v>158276.64000000001</v>
      </c>
      <c r="P2456" s="49">
        <v>115024.18799999999</v>
      </c>
      <c r="Q2456" s="49">
        <v>98189.614000000001</v>
      </c>
      <c r="R2456" s="49">
        <v>166523.63200000001</v>
      </c>
      <c r="S2456" s="49">
        <v>203896.53599999999</v>
      </c>
      <c r="T2456" s="49">
        <v>83255.046000000002</v>
      </c>
      <c r="U2456" s="49">
        <v>242876.53599999999</v>
      </c>
      <c r="V2456" s="49">
        <v>122441.018</v>
      </c>
    </row>
    <row r="2457" spans="1:22" x14ac:dyDescent="0.3">
      <c r="A2457">
        <v>1005130</v>
      </c>
      <c r="B2457" t="s">
        <v>12339</v>
      </c>
      <c r="C2457" t="s">
        <v>12340</v>
      </c>
      <c r="D2457" t="s">
        <v>12341</v>
      </c>
      <c r="E2457" t="s">
        <v>303</v>
      </c>
      <c r="F2457" t="s">
        <v>12342</v>
      </c>
      <c r="G2457" t="s">
        <v>12343</v>
      </c>
      <c r="H2457" t="s">
        <v>2327</v>
      </c>
      <c r="I2457" s="23">
        <v>32.278098999999997</v>
      </c>
      <c r="J2457" s="23">
        <v>-96.037435000000002</v>
      </c>
      <c r="K2457">
        <v>211111</v>
      </c>
      <c r="L2457" t="s">
        <v>368</v>
      </c>
      <c r="M2457" t="s">
        <v>102</v>
      </c>
      <c r="U2457" s="49">
        <v>130946.496</v>
      </c>
      <c r="V2457" s="49">
        <v>156114.17000000001</v>
      </c>
    </row>
    <row r="2458" spans="1:22" x14ac:dyDescent="0.3">
      <c r="A2458">
        <v>1007987</v>
      </c>
      <c r="B2458" t="s">
        <v>12344</v>
      </c>
      <c r="C2458" t="s">
        <v>12345</v>
      </c>
      <c r="D2458" t="s">
        <v>12346</v>
      </c>
      <c r="E2458" t="s">
        <v>447</v>
      </c>
      <c r="F2458" t="s">
        <v>12347</v>
      </c>
      <c r="G2458" t="s">
        <v>12348</v>
      </c>
      <c r="H2458" t="s">
        <v>10187</v>
      </c>
      <c r="I2458" s="23">
        <v>40.492400000000004</v>
      </c>
      <c r="J2458" s="23">
        <v>-79.136399999999995</v>
      </c>
      <c r="K2458">
        <v>562212</v>
      </c>
      <c r="L2458" t="s">
        <v>355</v>
      </c>
      <c r="M2458" t="s">
        <v>307</v>
      </c>
      <c r="N2458" s="49">
        <v>8754.2980000000007</v>
      </c>
      <c r="O2458" s="49">
        <v>9230.5480000000007</v>
      </c>
      <c r="P2458" s="49">
        <v>10148.548000000001</v>
      </c>
      <c r="Q2458" s="49">
        <v>12831.048000000001</v>
      </c>
      <c r="R2458" s="49">
        <v>14828.798000000001</v>
      </c>
      <c r="S2458" s="49">
        <v>17913.047999999999</v>
      </c>
      <c r="T2458" s="49">
        <v>16306.798000000001</v>
      </c>
      <c r="U2458" s="49">
        <v>15562.310030000001</v>
      </c>
      <c r="V2458" s="49">
        <v>16631.98</v>
      </c>
    </row>
    <row r="2459" spans="1:22" x14ac:dyDescent="0.3">
      <c r="A2459">
        <v>1003501</v>
      </c>
      <c r="B2459" t="s">
        <v>12349</v>
      </c>
      <c r="C2459" t="s">
        <v>12350</v>
      </c>
      <c r="D2459" t="s">
        <v>12351</v>
      </c>
      <c r="E2459" t="s">
        <v>422</v>
      </c>
      <c r="F2459" t="s">
        <v>12352</v>
      </c>
      <c r="G2459" t="s">
        <v>12353</v>
      </c>
      <c r="H2459" t="s">
        <v>536</v>
      </c>
      <c r="I2459" s="23">
        <v>34.221569000000002</v>
      </c>
      <c r="J2459" s="23">
        <v>-91.907405999999995</v>
      </c>
      <c r="K2459">
        <v>322121</v>
      </c>
      <c r="L2459" t="s">
        <v>1172</v>
      </c>
      <c r="M2459" t="s">
        <v>1173</v>
      </c>
      <c r="N2459" s="49">
        <v>160537.46400000001</v>
      </c>
      <c r="O2459" s="49">
        <v>131345.416</v>
      </c>
      <c r="P2459" s="49">
        <v>132323.30600000001</v>
      </c>
      <c r="Q2459" s="49">
        <v>120492.754</v>
      </c>
      <c r="R2459" s="49">
        <v>134934.60999999999</v>
      </c>
      <c r="S2459" s="49">
        <v>168630.266</v>
      </c>
      <c r="T2459" s="49">
        <v>159951.10800000001</v>
      </c>
      <c r="U2459" s="49">
        <v>179539.48800000001</v>
      </c>
      <c r="V2459" s="49">
        <v>186385.33199999999</v>
      </c>
    </row>
    <row r="2460" spans="1:22" x14ac:dyDescent="0.3">
      <c r="A2460">
        <v>1007723</v>
      </c>
      <c r="B2460" t="s">
        <v>12354</v>
      </c>
      <c r="C2460" t="s">
        <v>12355</v>
      </c>
      <c r="D2460" t="s">
        <v>12356</v>
      </c>
      <c r="E2460" t="s">
        <v>663</v>
      </c>
      <c r="F2460" t="s">
        <v>12357</v>
      </c>
      <c r="G2460" t="s">
        <v>12358</v>
      </c>
      <c r="H2460" t="s">
        <v>726</v>
      </c>
      <c r="I2460" s="23">
        <v>41.602508999999998</v>
      </c>
      <c r="J2460" s="23">
        <v>-83.504570000000001</v>
      </c>
      <c r="K2460">
        <v>562212</v>
      </c>
      <c r="L2460" t="s">
        <v>355</v>
      </c>
      <c r="M2460" t="s">
        <v>307</v>
      </c>
      <c r="N2460" s="49">
        <v>36408.79</v>
      </c>
      <c r="O2460" s="49">
        <v>54224.54</v>
      </c>
      <c r="P2460" s="49">
        <v>57467.54</v>
      </c>
      <c r="Q2460" s="49">
        <v>62625.04</v>
      </c>
      <c r="R2460" s="49">
        <v>53481.04</v>
      </c>
      <c r="S2460" s="49">
        <v>59828.29</v>
      </c>
      <c r="T2460" s="49">
        <v>63640.04</v>
      </c>
      <c r="U2460" s="49">
        <v>76853.065027999997</v>
      </c>
      <c r="V2460" s="49">
        <v>84431.010999999999</v>
      </c>
    </row>
    <row r="2461" spans="1:22" x14ac:dyDescent="0.3">
      <c r="A2461">
        <v>1005340</v>
      </c>
      <c r="B2461" t="s">
        <v>12359</v>
      </c>
      <c r="C2461" t="s">
        <v>12360</v>
      </c>
      <c r="D2461" t="s">
        <v>12361</v>
      </c>
      <c r="E2461" t="s">
        <v>676</v>
      </c>
      <c r="F2461" t="s">
        <v>12362</v>
      </c>
      <c r="G2461" t="s">
        <v>12363</v>
      </c>
      <c r="H2461" t="s">
        <v>12364</v>
      </c>
      <c r="I2461" s="23">
        <v>35.273950999999997</v>
      </c>
      <c r="J2461" s="23">
        <v>-84.536653999999999</v>
      </c>
      <c r="K2461">
        <v>325180</v>
      </c>
      <c r="L2461" t="s">
        <v>28</v>
      </c>
      <c r="M2461" t="s">
        <v>530</v>
      </c>
      <c r="N2461" s="49">
        <v>10560.606</v>
      </c>
      <c r="O2461" s="49">
        <v>48079.31</v>
      </c>
      <c r="P2461" s="49">
        <v>48311.258000000002</v>
      </c>
      <c r="Q2461" s="49">
        <v>43824.284</v>
      </c>
      <c r="R2461" s="49">
        <v>47447.616000000002</v>
      </c>
      <c r="S2461" s="49">
        <v>47590.161999999997</v>
      </c>
      <c r="T2461" s="49">
        <v>47597.32</v>
      </c>
      <c r="U2461" s="49">
        <v>44974</v>
      </c>
      <c r="V2461" s="49">
        <v>45477.2</v>
      </c>
    </row>
    <row r="2462" spans="1:22" x14ac:dyDescent="0.3">
      <c r="A2462">
        <v>1007041</v>
      </c>
      <c r="B2462" t="s">
        <v>12365</v>
      </c>
      <c r="C2462" t="s">
        <v>12360</v>
      </c>
      <c r="D2462" t="s">
        <v>12366</v>
      </c>
      <c r="E2462" t="s">
        <v>386</v>
      </c>
      <c r="F2462" t="s">
        <v>12367</v>
      </c>
      <c r="G2462" t="s">
        <v>12368</v>
      </c>
      <c r="H2462" t="s">
        <v>1384</v>
      </c>
      <c r="I2462" s="23">
        <v>30.516943999999999</v>
      </c>
      <c r="J2462" s="23">
        <v>-88.140280000000004</v>
      </c>
      <c r="K2462">
        <v>325199</v>
      </c>
      <c r="L2462" t="s">
        <v>28</v>
      </c>
      <c r="M2462" t="s">
        <v>530</v>
      </c>
      <c r="N2462" s="49">
        <v>149308.18799999999</v>
      </c>
      <c r="O2462" s="49">
        <v>198782.052</v>
      </c>
      <c r="P2462" s="49">
        <v>160606.796</v>
      </c>
      <c r="Q2462" s="49">
        <v>168503.016</v>
      </c>
      <c r="R2462" s="49">
        <v>165106.228</v>
      </c>
      <c r="S2462" s="49">
        <v>166020.82399999999</v>
      </c>
      <c r="T2462" s="49">
        <v>165826.976</v>
      </c>
      <c r="U2462" s="49">
        <v>153135.82399999999</v>
      </c>
      <c r="V2462" s="49">
        <v>150384.38399999999</v>
      </c>
    </row>
    <row r="2463" spans="1:22" x14ac:dyDescent="0.3">
      <c r="A2463">
        <v>1000704</v>
      </c>
      <c r="B2463" t="s">
        <v>12369</v>
      </c>
      <c r="C2463" t="s">
        <v>12360</v>
      </c>
      <c r="D2463" t="s">
        <v>7166</v>
      </c>
      <c r="E2463" t="s">
        <v>441</v>
      </c>
      <c r="F2463" t="s">
        <v>12370</v>
      </c>
      <c r="G2463" t="s">
        <v>12371</v>
      </c>
      <c r="H2463" t="s">
        <v>7169</v>
      </c>
      <c r="I2463" s="23">
        <v>36.042974999999998</v>
      </c>
      <c r="J2463" s="23">
        <v>-79.788161000000002</v>
      </c>
      <c r="K2463">
        <v>325199</v>
      </c>
      <c r="L2463" t="s">
        <v>28</v>
      </c>
      <c r="M2463" t="s">
        <v>530</v>
      </c>
      <c r="N2463" s="49">
        <v>32314.58</v>
      </c>
      <c r="O2463" s="49">
        <v>31657.732</v>
      </c>
      <c r="P2463" s="49">
        <v>28034.544000000002</v>
      </c>
      <c r="Q2463" s="49">
        <v>27944.995999999999</v>
      </c>
      <c r="R2463" s="49">
        <v>32730.475999999999</v>
      </c>
      <c r="S2463" s="49">
        <v>43923.436000000002</v>
      </c>
      <c r="T2463" s="49">
        <v>55933.995999999999</v>
      </c>
      <c r="U2463" s="49">
        <v>56524.766000000003</v>
      </c>
      <c r="V2463" s="49">
        <v>55521.813999999998</v>
      </c>
    </row>
    <row r="2464" spans="1:22" x14ac:dyDescent="0.3">
      <c r="A2464">
        <v>1004596</v>
      </c>
      <c r="B2464" t="s">
        <v>12372</v>
      </c>
      <c r="C2464" t="s">
        <v>12360</v>
      </c>
      <c r="D2464" t="s">
        <v>1039</v>
      </c>
      <c r="E2464" t="s">
        <v>583</v>
      </c>
      <c r="F2464" t="s">
        <v>1040</v>
      </c>
      <c r="G2464" t="s">
        <v>12373</v>
      </c>
      <c r="H2464" t="s">
        <v>1042</v>
      </c>
      <c r="I2464" s="23">
        <v>30.040839999999999</v>
      </c>
      <c r="J2464" s="23">
        <v>-90.625320000000002</v>
      </c>
      <c r="K2464">
        <v>325199</v>
      </c>
      <c r="L2464" t="s">
        <v>28</v>
      </c>
      <c r="M2464" t="s">
        <v>530</v>
      </c>
      <c r="N2464" s="49">
        <v>39942.199999999997</v>
      </c>
      <c r="O2464" s="49">
        <v>40258.548000000003</v>
      </c>
      <c r="P2464" s="49">
        <v>40314.947999999997</v>
      </c>
      <c r="Q2464" s="49">
        <v>43339.135999999999</v>
      </c>
      <c r="R2464" s="49">
        <v>39455.052000000003</v>
      </c>
      <c r="S2464" s="49">
        <v>35970.167999999998</v>
      </c>
      <c r="T2464" s="49">
        <v>40063.798000000003</v>
      </c>
      <c r="U2464" s="49">
        <v>35685.716</v>
      </c>
      <c r="V2464" s="49">
        <v>26836.698</v>
      </c>
    </row>
    <row r="2465" spans="1:22" x14ac:dyDescent="0.3">
      <c r="A2465">
        <v>1000297</v>
      </c>
      <c r="B2465" t="s">
        <v>12374</v>
      </c>
      <c r="C2465" t="s">
        <v>12360</v>
      </c>
      <c r="D2465" t="s">
        <v>792</v>
      </c>
      <c r="E2465" t="s">
        <v>447</v>
      </c>
      <c r="F2465" t="s">
        <v>11126</v>
      </c>
      <c r="G2465" t="s">
        <v>12375</v>
      </c>
      <c r="H2465" t="s">
        <v>1281</v>
      </c>
      <c r="I2465" s="23">
        <v>39.837605000000003</v>
      </c>
      <c r="J2465" s="23">
        <v>-75.37294</v>
      </c>
      <c r="K2465">
        <v>325180</v>
      </c>
      <c r="L2465" t="s">
        <v>28</v>
      </c>
      <c r="M2465" t="s">
        <v>530</v>
      </c>
      <c r="N2465" s="49">
        <v>29209.592000000001</v>
      </c>
      <c r="O2465" s="49">
        <v>33485.624000000003</v>
      </c>
      <c r="P2465" s="49">
        <v>32462.38</v>
      </c>
      <c r="Q2465" s="49">
        <v>29776.84</v>
      </c>
      <c r="R2465" s="49">
        <v>27963.99</v>
      </c>
      <c r="S2465" s="49">
        <v>29320.94</v>
      </c>
    </row>
    <row r="2466" spans="1:22" x14ac:dyDescent="0.3">
      <c r="A2466">
        <v>1005465</v>
      </c>
      <c r="B2466" t="s">
        <v>12376</v>
      </c>
      <c r="C2466" t="s">
        <v>12360</v>
      </c>
      <c r="D2466" t="s">
        <v>6440</v>
      </c>
      <c r="E2466" t="s">
        <v>351</v>
      </c>
      <c r="F2466" t="s">
        <v>6441</v>
      </c>
      <c r="G2466" t="s">
        <v>12377</v>
      </c>
      <c r="H2466" t="s">
        <v>2468</v>
      </c>
      <c r="I2466" s="23">
        <v>40.564725000000003</v>
      </c>
      <c r="J2466" s="23">
        <v>-89.724485000000001</v>
      </c>
      <c r="K2466">
        <v>325199</v>
      </c>
      <c r="L2466" t="s">
        <v>976</v>
      </c>
      <c r="M2466" t="s">
        <v>530</v>
      </c>
      <c r="N2466" s="49">
        <v>82124.436000000002</v>
      </c>
      <c r="O2466" s="49">
        <v>81408.491999999998</v>
      </c>
      <c r="P2466" s="49">
        <v>74774.967999999993</v>
      </c>
      <c r="Q2466" s="49">
        <v>76891.308000000005</v>
      </c>
      <c r="R2466" s="49">
        <v>77749.755999999994</v>
      </c>
      <c r="S2466" s="49">
        <v>86647.84</v>
      </c>
      <c r="T2466" s="49">
        <v>87603.24</v>
      </c>
      <c r="U2466" s="49">
        <v>100624.432</v>
      </c>
      <c r="V2466" s="49">
        <v>82474.724000000002</v>
      </c>
    </row>
    <row r="2467" spans="1:22" x14ac:dyDescent="0.3">
      <c r="A2467">
        <v>1004833</v>
      </c>
      <c r="B2467" t="s">
        <v>12378</v>
      </c>
      <c r="C2467" t="s">
        <v>12379</v>
      </c>
      <c r="D2467" t="s">
        <v>2076</v>
      </c>
      <c r="E2467" t="s">
        <v>491</v>
      </c>
      <c r="F2467" t="s">
        <v>12380</v>
      </c>
      <c r="G2467" t="s">
        <v>12381</v>
      </c>
      <c r="H2467" t="s">
        <v>2079</v>
      </c>
      <c r="I2467" s="23">
        <v>40.390543999999998</v>
      </c>
      <c r="J2467" s="23">
        <v>-86.936173999999994</v>
      </c>
      <c r="K2467">
        <v>325411</v>
      </c>
      <c r="L2467" t="s">
        <v>28</v>
      </c>
      <c r="M2467" t="s">
        <v>530</v>
      </c>
      <c r="N2467" s="49">
        <v>72348.327999999994</v>
      </c>
      <c r="O2467" s="49">
        <v>75840.864000000001</v>
      </c>
      <c r="P2467" s="49">
        <v>76622.012000000002</v>
      </c>
      <c r="Q2467" s="49">
        <v>73479.224000000002</v>
      </c>
      <c r="R2467" s="49">
        <v>69275.539999999994</v>
      </c>
      <c r="S2467" s="49">
        <v>66204.800000000003</v>
      </c>
      <c r="T2467" s="49">
        <v>63989.16</v>
      </c>
      <c r="U2467" s="49">
        <v>61314.798000000003</v>
      </c>
      <c r="V2467" s="49">
        <v>108126.32799999999</v>
      </c>
    </row>
    <row r="2468" spans="1:22" x14ac:dyDescent="0.3">
      <c r="A2468">
        <v>1005303</v>
      </c>
      <c r="B2468" t="s">
        <v>12382</v>
      </c>
      <c r="C2468" t="s">
        <v>12383</v>
      </c>
      <c r="D2468" t="s">
        <v>12384</v>
      </c>
      <c r="E2468" t="s">
        <v>3890</v>
      </c>
      <c r="F2468" t="s">
        <v>12385</v>
      </c>
      <c r="G2468" t="s">
        <v>12386</v>
      </c>
      <c r="H2468" t="s">
        <v>9030</v>
      </c>
      <c r="I2468" s="23">
        <v>39.800139600000001</v>
      </c>
      <c r="J2468" s="23">
        <v>-75.451951600000001</v>
      </c>
      <c r="K2468">
        <v>331111</v>
      </c>
      <c r="L2468" t="s">
        <v>537</v>
      </c>
      <c r="M2468" t="s">
        <v>538</v>
      </c>
      <c r="T2468" s="49">
        <v>96833.248000000007</v>
      </c>
      <c r="U2468" s="49">
        <v>101619.97199999999</v>
      </c>
      <c r="V2468" s="49">
        <v>133166.29999999999</v>
      </c>
    </row>
    <row r="2469" spans="1:22" x14ac:dyDescent="0.3">
      <c r="A2469">
        <v>1002288</v>
      </c>
      <c r="B2469" t="s">
        <v>12387</v>
      </c>
      <c r="C2469" t="s">
        <v>12388</v>
      </c>
      <c r="D2469" t="s">
        <v>12389</v>
      </c>
      <c r="E2469" t="s">
        <v>422</v>
      </c>
      <c r="F2469" t="s">
        <v>12390</v>
      </c>
      <c r="G2469" t="s">
        <v>12391</v>
      </c>
      <c r="H2469" t="s">
        <v>12392</v>
      </c>
      <c r="I2469" s="23">
        <v>34.456944</v>
      </c>
      <c r="J2469" s="23">
        <v>-92.959721999999999</v>
      </c>
      <c r="K2469">
        <v>331492</v>
      </c>
      <c r="L2469" t="s">
        <v>28</v>
      </c>
      <c r="M2469" t="s">
        <v>538</v>
      </c>
      <c r="V2469" s="49">
        <v>8427.9599999999991</v>
      </c>
    </row>
    <row r="2470" spans="1:22" x14ac:dyDescent="0.3">
      <c r="A2470">
        <v>1009679</v>
      </c>
      <c r="B2470" t="s">
        <v>12393</v>
      </c>
      <c r="C2470" t="s">
        <v>12394</v>
      </c>
      <c r="D2470" t="s">
        <v>577</v>
      </c>
      <c r="E2470" t="s">
        <v>583</v>
      </c>
      <c r="F2470" t="s">
        <v>578</v>
      </c>
      <c r="I2470" s="23">
        <v>28.163269</v>
      </c>
      <c r="J2470" s="23">
        <v>-90.358587</v>
      </c>
      <c r="K2470">
        <v>211120</v>
      </c>
      <c r="L2470" t="s">
        <v>579</v>
      </c>
      <c r="M2470" t="s">
        <v>102</v>
      </c>
      <c r="N2470" s="49">
        <v>26933.477999999999</v>
      </c>
      <c r="O2470" s="49">
        <v>33981.921999999999</v>
      </c>
      <c r="P2470" s="49">
        <v>27279.603999999999</v>
      </c>
      <c r="Q2470" s="49">
        <v>23778.502</v>
      </c>
      <c r="R2470" s="49">
        <v>22884.948</v>
      </c>
      <c r="S2470" s="49">
        <v>18060.563999999998</v>
      </c>
      <c r="T2470" s="49">
        <v>26136.763999999999</v>
      </c>
      <c r="U2470" s="49">
        <v>29835.907999999999</v>
      </c>
      <c r="V2470" s="49">
        <v>30205.606</v>
      </c>
    </row>
    <row r="2471" spans="1:22" x14ac:dyDescent="0.3">
      <c r="A2471">
        <v>1010282</v>
      </c>
      <c r="B2471" t="s">
        <v>12395</v>
      </c>
      <c r="C2471" t="s">
        <v>12396</v>
      </c>
      <c r="D2471" t="s">
        <v>577</v>
      </c>
      <c r="E2471" t="s">
        <v>583</v>
      </c>
      <c r="F2471" t="s">
        <v>578</v>
      </c>
      <c r="I2471" s="23">
        <v>28.034800000000001</v>
      </c>
      <c r="J2471" s="23">
        <v>-90.022810000000007</v>
      </c>
      <c r="K2471">
        <v>211130</v>
      </c>
      <c r="L2471" t="s">
        <v>579</v>
      </c>
      <c r="M2471" t="s">
        <v>102</v>
      </c>
      <c r="O2471" s="49">
        <v>15452.482</v>
      </c>
      <c r="P2471" s="49">
        <v>23573.511999999999</v>
      </c>
      <c r="Q2471" s="49">
        <v>20683.114000000001</v>
      </c>
      <c r="R2471" s="49">
        <v>21976.16</v>
      </c>
      <c r="S2471" s="49">
        <v>20201.71</v>
      </c>
      <c r="T2471" s="49">
        <v>36188.404000000002</v>
      </c>
      <c r="U2471" s="49">
        <v>35953.574000000001</v>
      </c>
      <c r="V2471" s="49">
        <v>47909.184000000001</v>
      </c>
    </row>
    <row r="2472" spans="1:22" x14ac:dyDescent="0.3">
      <c r="A2472">
        <v>1004345</v>
      </c>
      <c r="B2472" t="s">
        <v>12397</v>
      </c>
      <c r="C2472" t="s">
        <v>12398</v>
      </c>
      <c r="D2472" t="s">
        <v>3812</v>
      </c>
      <c r="E2472" t="s">
        <v>491</v>
      </c>
      <c r="F2472" t="s">
        <v>12399</v>
      </c>
      <c r="G2472" t="s">
        <v>12400</v>
      </c>
      <c r="H2472" t="s">
        <v>1281</v>
      </c>
      <c r="I2472" s="23">
        <v>40.156959000000001</v>
      </c>
      <c r="J2472" s="23">
        <v>-85.417417999999998</v>
      </c>
      <c r="K2472">
        <v>331492</v>
      </c>
      <c r="L2472" t="s">
        <v>4612</v>
      </c>
      <c r="M2472" t="s">
        <v>538</v>
      </c>
      <c r="N2472" s="49">
        <v>47424.639999999999</v>
      </c>
      <c r="O2472" s="49">
        <v>48905.315999999999</v>
      </c>
      <c r="P2472" s="49">
        <v>54388.252</v>
      </c>
      <c r="Q2472" s="49">
        <v>46596.733999999997</v>
      </c>
      <c r="R2472" s="49">
        <v>55667.548000000003</v>
      </c>
      <c r="S2472" s="49">
        <v>48727.216</v>
      </c>
      <c r="T2472" s="49">
        <v>74810.872000000003</v>
      </c>
      <c r="U2472" s="49">
        <v>52179.199999999997</v>
      </c>
      <c r="V2472" s="49">
        <v>54349.1</v>
      </c>
    </row>
    <row r="2473" spans="1:22" x14ac:dyDescent="0.3">
      <c r="A2473">
        <v>1000601</v>
      </c>
      <c r="B2473" t="s">
        <v>12401</v>
      </c>
      <c r="C2473" t="s">
        <v>12402</v>
      </c>
      <c r="D2473" t="s">
        <v>6394</v>
      </c>
      <c r="E2473" t="s">
        <v>447</v>
      </c>
      <c r="F2473" t="s">
        <v>12403</v>
      </c>
      <c r="H2473" t="s">
        <v>12404</v>
      </c>
      <c r="I2473" s="23">
        <v>40.378295999999999</v>
      </c>
      <c r="J2473" s="23">
        <v>-75.913897000000006</v>
      </c>
      <c r="K2473">
        <v>331492</v>
      </c>
      <c r="L2473" t="s">
        <v>28</v>
      </c>
      <c r="M2473" t="s">
        <v>538</v>
      </c>
      <c r="R2473" s="49">
        <v>1113.9960000000001</v>
      </c>
      <c r="S2473" s="49">
        <v>2780.24</v>
      </c>
      <c r="T2473" s="49">
        <v>11256.338</v>
      </c>
      <c r="U2473" s="49">
        <v>50834.63</v>
      </c>
      <c r="V2473" s="49">
        <v>40282.03</v>
      </c>
    </row>
    <row r="2474" spans="1:22" x14ac:dyDescent="0.3">
      <c r="A2474">
        <v>1006427</v>
      </c>
      <c r="B2474" t="s">
        <v>12405</v>
      </c>
      <c r="C2474" t="s">
        <v>12406</v>
      </c>
      <c r="D2474" t="s">
        <v>4670</v>
      </c>
      <c r="E2474" t="s">
        <v>323</v>
      </c>
      <c r="F2474" t="s">
        <v>12407</v>
      </c>
      <c r="G2474" t="s">
        <v>12408</v>
      </c>
      <c r="H2474" t="s">
        <v>963</v>
      </c>
      <c r="I2474" s="23">
        <v>34.00591</v>
      </c>
      <c r="J2474" s="23">
        <v>-118.19432</v>
      </c>
      <c r="K2474">
        <v>331492</v>
      </c>
      <c r="L2474" t="s">
        <v>28</v>
      </c>
      <c r="M2474" t="s">
        <v>538</v>
      </c>
      <c r="Q2474" s="49">
        <v>17</v>
      </c>
      <c r="R2474" s="49">
        <v>21.2</v>
      </c>
      <c r="S2474" s="49">
        <v>5078.84</v>
      </c>
      <c r="T2474" s="49">
        <v>43769.838000000003</v>
      </c>
      <c r="U2474" s="49">
        <v>27688.842000000001</v>
      </c>
      <c r="V2474" s="49">
        <v>20512.137999999999</v>
      </c>
    </row>
    <row r="2475" spans="1:22" x14ac:dyDescent="0.3">
      <c r="A2475">
        <v>1004989</v>
      </c>
      <c r="B2475" t="s">
        <v>12409</v>
      </c>
      <c r="C2475" t="s">
        <v>12410</v>
      </c>
      <c r="D2475" t="s">
        <v>12411</v>
      </c>
      <c r="E2475" t="s">
        <v>435</v>
      </c>
      <c r="F2475" t="s">
        <v>12412</v>
      </c>
      <c r="G2475" t="s">
        <v>12413</v>
      </c>
      <c r="H2475" t="s">
        <v>1818</v>
      </c>
      <c r="I2475" s="23">
        <v>40.031874999999999</v>
      </c>
      <c r="J2475" s="23">
        <v>-95.233000000000004</v>
      </c>
      <c r="K2475">
        <v>331492</v>
      </c>
      <c r="L2475" t="s">
        <v>4612</v>
      </c>
      <c r="M2475" t="s">
        <v>538</v>
      </c>
      <c r="N2475" s="49">
        <v>20412.784</v>
      </c>
      <c r="O2475" s="49">
        <v>25193.632000000001</v>
      </c>
      <c r="P2475" s="49">
        <v>24521.831999999999</v>
      </c>
      <c r="Q2475" s="49">
        <v>31955.632000000001</v>
      </c>
      <c r="R2475" s="49">
        <v>36507.084000000003</v>
      </c>
      <c r="S2475" s="49">
        <v>40923.784</v>
      </c>
      <c r="T2475" s="49">
        <v>21398.3</v>
      </c>
      <c r="U2475" s="49">
        <v>20601.3</v>
      </c>
      <c r="V2475" s="49">
        <v>43858</v>
      </c>
    </row>
    <row r="2476" spans="1:22" x14ac:dyDescent="0.3">
      <c r="A2476">
        <v>1007643</v>
      </c>
      <c r="B2476" t="s">
        <v>12414</v>
      </c>
      <c r="C2476" t="s">
        <v>12415</v>
      </c>
      <c r="D2476" t="s">
        <v>7079</v>
      </c>
      <c r="E2476" t="s">
        <v>583</v>
      </c>
      <c r="F2476" t="s">
        <v>2658</v>
      </c>
      <c r="G2476" t="s">
        <v>12416</v>
      </c>
      <c r="H2476" t="s">
        <v>2660</v>
      </c>
      <c r="I2476" s="23">
        <v>30.484916999999999</v>
      </c>
      <c r="J2476" s="23">
        <v>-91.173919999999995</v>
      </c>
      <c r="K2476">
        <v>324110</v>
      </c>
      <c r="L2476" t="s">
        <v>12417</v>
      </c>
      <c r="M2476" t="s">
        <v>6081</v>
      </c>
      <c r="N2476" s="49">
        <v>6360076.7019999996</v>
      </c>
      <c r="O2476" s="49">
        <v>6380367.926</v>
      </c>
      <c r="P2476" s="49">
        <v>6131245.0539999995</v>
      </c>
      <c r="Q2476" s="49">
        <v>6213228.7879999997</v>
      </c>
      <c r="R2476" s="49">
        <v>6000189.176</v>
      </c>
      <c r="S2476" s="49">
        <v>6286677.8839999996</v>
      </c>
      <c r="T2476" s="49">
        <v>6355423.7659999998</v>
      </c>
      <c r="U2476" s="49">
        <v>6475810.1299999999</v>
      </c>
      <c r="V2476" s="49">
        <v>6265462.3320000004</v>
      </c>
    </row>
    <row r="2477" spans="1:22" x14ac:dyDescent="0.3">
      <c r="A2477">
        <v>1007542</v>
      </c>
      <c r="B2477" t="s">
        <v>12418</v>
      </c>
      <c r="C2477" t="s">
        <v>12419</v>
      </c>
      <c r="D2477" t="s">
        <v>1051</v>
      </c>
      <c r="E2477" t="s">
        <v>303</v>
      </c>
      <c r="F2477" t="s">
        <v>1052</v>
      </c>
      <c r="G2477" t="s">
        <v>12420</v>
      </c>
      <c r="H2477" t="s">
        <v>483</v>
      </c>
      <c r="I2477" s="23">
        <v>29.739339999999999</v>
      </c>
      <c r="J2477" s="23">
        <v>-95.022403999999995</v>
      </c>
      <c r="K2477">
        <v>324110</v>
      </c>
      <c r="L2477" t="s">
        <v>12417</v>
      </c>
      <c r="M2477" t="s">
        <v>6081</v>
      </c>
      <c r="N2477" s="49">
        <v>10991494.534</v>
      </c>
      <c r="O2477" s="49">
        <v>10724711.448000001</v>
      </c>
      <c r="P2477" s="49">
        <v>9607709.5899999999</v>
      </c>
      <c r="Q2477" s="49">
        <v>10072580.677999999</v>
      </c>
      <c r="R2477" s="49">
        <v>9909872.4039999992</v>
      </c>
      <c r="S2477" s="49">
        <v>9763869.852</v>
      </c>
      <c r="T2477" s="49">
        <v>10517718.48</v>
      </c>
      <c r="U2477" s="49">
        <v>9665204.3640000001</v>
      </c>
      <c r="V2477" s="49">
        <v>10268544.352</v>
      </c>
    </row>
    <row r="2478" spans="1:22" x14ac:dyDescent="0.3">
      <c r="A2478">
        <v>1003484</v>
      </c>
      <c r="B2478" t="s">
        <v>12421</v>
      </c>
      <c r="C2478" t="s">
        <v>12422</v>
      </c>
      <c r="D2478" t="s">
        <v>7079</v>
      </c>
      <c r="E2478" t="s">
        <v>583</v>
      </c>
      <c r="F2478" t="s">
        <v>10563</v>
      </c>
      <c r="G2478" t="s">
        <v>12423</v>
      </c>
      <c r="H2478" t="s">
        <v>2660</v>
      </c>
      <c r="I2478" s="23">
        <v>30.552014</v>
      </c>
      <c r="J2478" s="23">
        <v>-91.178516999999999</v>
      </c>
      <c r="K2478">
        <v>325211</v>
      </c>
      <c r="L2478" t="s">
        <v>28</v>
      </c>
      <c r="M2478" t="s">
        <v>315</v>
      </c>
      <c r="N2478" s="49">
        <v>81011.543999999994</v>
      </c>
      <c r="O2478" s="49">
        <v>81049.043999999994</v>
      </c>
      <c r="P2478" s="49">
        <v>58806.828000000001</v>
      </c>
      <c r="Q2478" s="49">
        <v>57616.684000000001</v>
      </c>
      <c r="R2478" s="49">
        <v>52013.303999999996</v>
      </c>
      <c r="S2478" s="49">
        <v>56507.987999999998</v>
      </c>
      <c r="T2478" s="49">
        <v>59404.976000000002</v>
      </c>
      <c r="U2478" s="49">
        <v>55369.591999999997</v>
      </c>
      <c r="V2478" s="49">
        <v>54767.644</v>
      </c>
    </row>
    <row r="2479" spans="1:22" x14ac:dyDescent="0.3">
      <c r="A2479">
        <v>1006801</v>
      </c>
      <c r="B2479" t="s">
        <v>12424</v>
      </c>
      <c r="C2479" t="s">
        <v>12425</v>
      </c>
      <c r="D2479" t="s">
        <v>7079</v>
      </c>
      <c r="E2479" t="s">
        <v>583</v>
      </c>
      <c r="F2479" t="s">
        <v>10563</v>
      </c>
      <c r="G2479" t="s">
        <v>12426</v>
      </c>
      <c r="H2479" t="s">
        <v>2660</v>
      </c>
      <c r="I2479" s="23">
        <v>30.560138999999999</v>
      </c>
      <c r="J2479" s="23">
        <v>-91.205500000000001</v>
      </c>
      <c r="K2479">
        <v>325211</v>
      </c>
      <c r="L2479" t="s">
        <v>28</v>
      </c>
      <c r="M2479" t="s">
        <v>315</v>
      </c>
      <c r="N2479" s="49">
        <v>95911.418000000005</v>
      </c>
      <c r="O2479" s="49">
        <v>79343.415999999997</v>
      </c>
      <c r="P2479" s="49">
        <v>82293.66</v>
      </c>
      <c r="Q2479" s="49">
        <v>86885.774000000005</v>
      </c>
      <c r="R2479" s="49">
        <v>81696.118000000002</v>
      </c>
      <c r="S2479" s="49">
        <v>83517.588000000003</v>
      </c>
      <c r="T2479" s="49">
        <v>72994.107999999993</v>
      </c>
      <c r="U2479" s="49">
        <v>65708.888000000006</v>
      </c>
      <c r="V2479" s="49">
        <v>75790.305999999997</v>
      </c>
    </row>
    <row r="2480" spans="1:22" x14ac:dyDescent="0.3">
      <c r="A2480">
        <v>1006274</v>
      </c>
      <c r="B2480" t="s">
        <v>12427</v>
      </c>
      <c r="C2480" t="s">
        <v>12428</v>
      </c>
      <c r="D2480" t="s">
        <v>12429</v>
      </c>
      <c r="E2480" t="s">
        <v>303</v>
      </c>
      <c r="F2480" t="s">
        <v>12430</v>
      </c>
      <c r="G2480" t="s">
        <v>12431</v>
      </c>
      <c r="H2480" t="s">
        <v>2612</v>
      </c>
      <c r="I2480" s="23">
        <v>29.874199999999998</v>
      </c>
      <c r="J2480" s="23">
        <v>-94.912199999999999</v>
      </c>
      <c r="K2480">
        <v>325211</v>
      </c>
      <c r="L2480" t="s">
        <v>28</v>
      </c>
      <c r="M2480" t="s">
        <v>315</v>
      </c>
      <c r="N2480" s="49">
        <v>81091.194000000003</v>
      </c>
      <c r="O2480" s="49">
        <v>79008.751999999993</v>
      </c>
      <c r="P2480" s="49">
        <v>56566.235999999997</v>
      </c>
      <c r="Q2480" s="49">
        <v>39895.800000000003</v>
      </c>
      <c r="R2480" s="49">
        <v>41546.843999999997</v>
      </c>
      <c r="S2480" s="49">
        <v>39788.699999999997</v>
      </c>
      <c r="T2480" s="49">
        <v>40453.248</v>
      </c>
      <c r="U2480" s="49">
        <v>38969.421999999999</v>
      </c>
      <c r="V2480" s="49">
        <v>51465.055999999997</v>
      </c>
    </row>
    <row r="2481" spans="1:22" x14ac:dyDescent="0.3">
      <c r="A2481">
        <v>1006068</v>
      </c>
      <c r="B2481" t="s">
        <v>2661</v>
      </c>
      <c r="C2481" t="s">
        <v>12432</v>
      </c>
      <c r="D2481" t="s">
        <v>12433</v>
      </c>
      <c r="E2481" t="s">
        <v>351</v>
      </c>
      <c r="F2481" t="s">
        <v>2664</v>
      </c>
      <c r="G2481" t="s">
        <v>12434</v>
      </c>
      <c r="H2481" t="s">
        <v>2666</v>
      </c>
      <c r="I2481" s="23">
        <v>41.416699999999999</v>
      </c>
      <c r="J2481" s="23">
        <v>-88.183300000000003</v>
      </c>
      <c r="K2481">
        <v>324110</v>
      </c>
      <c r="L2481" t="s">
        <v>1344</v>
      </c>
      <c r="M2481" t="s">
        <v>1345</v>
      </c>
      <c r="N2481" s="49">
        <v>2306303.73</v>
      </c>
      <c r="O2481" s="49">
        <v>2493379.702</v>
      </c>
      <c r="P2481" s="49">
        <v>2416262.4040000001</v>
      </c>
      <c r="Q2481" s="49">
        <v>2457352.4759999998</v>
      </c>
      <c r="R2481" s="49">
        <v>2305098.8259999999</v>
      </c>
      <c r="S2481" s="49">
        <v>2491372.3659999999</v>
      </c>
      <c r="T2481" s="49">
        <v>2171727.7919999999</v>
      </c>
      <c r="U2481" s="49">
        <v>2362204.87</v>
      </c>
      <c r="V2481" s="49">
        <v>2329381.3480000002</v>
      </c>
    </row>
    <row r="2482" spans="1:22" x14ac:dyDescent="0.3">
      <c r="A2482">
        <v>1010341</v>
      </c>
      <c r="B2482" t="s">
        <v>12435</v>
      </c>
      <c r="C2482" t="s">
        <v>12436</v>
      </c>
      <c r="D2482" t="s">
        <v>9747</v>
      </c>
      <c r="E2482" t="s">
        <v>1248</v>
      </c>
      <c r="F2482" t="s">
        <v>12437</v>
      </c>
      <c r="G2482" t="s">
        <v>12438</v>
      </c>
      <c r="H2482" t="s">
        <v>4891</v>
      </c>
      <c r="I2482" s="23">
        <v>38.108775999999999</v>
      </c>
      <c r="J2482" s="23">
        <v>-81.570611</v>
      </c>
      <c r="K2482">
        <v>212112</v>
      </c>
      <c r="L2482" t="s">
        <v>90</v>
      </c>
      <c r="M2482" t="s">
        <v>315</v>
      </c>
      <c r="N2482" s="49">
        <v>12575.25</v>
      </c>
      <c r="O2482" s="49">
        <v>26041.5</v>
      </c>
      <c r="P2482" s="49">
        <v>33084.5</v>
      </c>
      <c r="Q2482" s="49">
        <v>30542.5</v>
      </c>
      <c r="R2482" s="49">
        <v>31546.5</v>
      </c>
      <c r="S2482" s="49">
        <v>23072.5</v>
      </c>
      <c r="T2482" s="49">
        <v>20747.5</v>
      </c>
      <c r="U2482" s="49">
        <v>35677.25</v>
      </c>
      <c r="V2482" s="49">
        <v>46296.75</v>
      </c>
    </row>
    <row r="2483" spans="1:22" x14ac:dyDescent="0.3">
      <c r="A2483">
        <v>1000254</v>
      </c>
      <c r="B2483" t="s">
        <v>12439</v>
      </c>
      <c r="C2483" t="s">
        <v>12440</v>
      </c>
      <c r="D2483" t="s">
        <v>7862</v>
      </c>
      <c r="E2483" t="s">
        <v>1248</v>
      </c>
      <c r="F2483" t="s">
        <v>6654</v>
      </c>
      <c r="G2483" t="s">
        <v>12441</v>
      </c>
      <c r="H2483" t="s">
        <v>10209</v>
      </c>
      <c r="I2483" s="23">
        <v>39.747500000000002</v>
      </c>
      <c r="J2483" s="23">
        <v>-80.854699999999994</v>
      </c>
      <c r="K2483">
        <v>325180</v>
      </c>
      <c r="L2483" t="s">
        <v>28</v>
      </c>
      <c r="M2483" t="s">
        <v>530</v>
      </c>
      <c r="N2483" s="49">
        <v>678439.16799999995</v>
      </c>
      <c r="O2483" s="49">
        <v>459505.94400000002</v>
      </c>
      <c r="P2483" s="49">
        <v>529133.98800000001</v>
      </c>
      <c r="Q2483" s="49">
        <v>722677.99399999995</v>
      </c>
      <c r="R2483" s="49">
        <v>938203.11800000002</v>
      </c>
      <c r="S2483" s="49">
        <v>985785.45600000001</v>
      </c>
      <c r="T2483" s="49">
        <v>809416.97199999995</v>
      </c>
      <c r="U2483" s="49">
        <v>772444.11199999996</v>
      </c>
      <c r="V2483" s="49">
        <v>811720.14199999999</v>
      </c>
    </row>
    <row r="2484" spans="1:22" x14ac:dyDescent="0.3">
      <c r="A2484">
        <v>1001248</v>
      </c>
      <c r="B2484" t="s">
        <v>12442</v>
      </c>
      <c r="C2484" t="s">
        <v>12443</v>
      </c>
      <c r="D2484" t="s">
        <v>12444</v>
      </c>
      <c r="E2484" t="s">
        <v>1663</v>
      </c>
      <c r="F2484" t="s">
        <v>12445</v>
      </c>
      <c r="G2484" t="s">
        <v>12446</v>
      </c>
      <c r="H2484" t="s">
        <v>12447</v>
      </c>
      <c r="I2484" s="23">
        <v>39.874600000000001</v>
      </c>
      <c r="J2484" s="23">
        <v>-75.159199999999998</v>
      </c>
      <c r="K2484">
        <v>221112</v>
      </c>
      <c r="L2484" t="s">
        <v>30</v>
      </c>
      <c r="M2484" t="s">
        <v>336</v>
      </c>
      <c r="N2484" s="49">
        <v>296480.68199999997</v>
      </c>
      <c r="O2484" s="49">
        <v>249818.56599999999</v>
      </c>
      <c r="P2484" s="49">
        <v>284046.63199999998</v>
      </c>
      <c r="Q2484" s="49">
        <v>349770.20400000003</v>
      </c>
      <c r="R2484" s="49">
        <v>267146.86</v>
      </c>
      <c r="S2484" s="49">
        <v>172120.712</v>
      </c>
      <c r="T2484" s="49">
        <v>51582.508000000002</v>
      </c>
      <c r="U2484" s="49">
        <v>49682.315999999999</v>
      </c>
      <c r="V2484" s="49">
        <v>59678.127999999997</v>
      </c>
    </row>
    <row r="2485" spans="1:22" x14ac:dyDescent="0.3">
      <c r="A2485">
        <v>1008459</v>
      </c>
      <c r="B2485" t="s">
        <v>12448</v>
      </c>
      <c r="C2485" t="s">
        <v>12449</v>
      </c>
      <c r="D2485" t="s">
        <v>1004</v>
      </c>
      <c r="E2485" t="s">
        <v>583</v>
      </c>
      <c r="F2485" t="s">
        <v>1005</v>
      </c>
      <c r="G2485" t="s">
        <v>12450</v>
      </c>
      <c r="H2485" t="s">
        <v>1007</v>
      </c>
      <c r="I2485" s="23">
        <v>30.221</v>
      </c>
      <c r="J2485" s="23">
        <v>-93.282600000000002</v>
      </c>
      <c r="K2485">
        <v>325199</v>
      </c>
      <c r="L2485" t="s">
        <v>12451</v>
      </c>
      <c r="M2485" t="s">
        <v>12452</v>
      </c>
      <c r="N2485" s="49">
        <v>3307323.432</v>
      </c>
      <c r="O2485" s="49">
        <v>2962653.7620000001</v>
      </c>
      <c r="P2485" s="49">
        <v>2894510.2480000001</v>
      </c>
      <c r="Q2485" s="49">
        <v>2673863.0079999999</v>
      </c>
      <c r="R2485" s="49">
        <v>2787824.8659999999</v>
      </c>
      <c r="S2485" s="49">
        <v>2843694.9240000001</v>
      </c>
      <c r="T2485" s="49">
        <v>3053841.84</v>
      </c>
      <c r="U2485" s="49">
        <v>2991199.6740000001</v>
      </c>
      <c r="V2485" s="49">
        <v>2956961.4040000001</v>
      </c>
    </row>
    <row r="2486" spans="1:22" x14ac:dyDescent="0.3">
      <c r="A2486">
        <v>1011681</v>
      </c>
      <c r="B2486" t="s">
        <v>12453</v>
      </c>
      <c r="C2486" t="s">
        <v>12454</v>
      </c>
      <c r="D2486" t="s">
        <v>12455</v>
      </c>
      <c r="E2486" t="s">
        <v>1487</v>
      </c>
      <c r="F2486" t="s">
        <v>1488</v>
      </c>
      <c r="G2486" t="s">
        <v>12456</v>
      </c>
      <c r="H2486" t="s">
        <v>1490</v>
      </c>
      <c r="I2486" s="23">
        <v>39.648119999999999</v>
      </c>
      <c r="J2486" s="23">
        <v>-106.943445</v>
      </c>
      <c r="K2486">
        <v>221117</v>
      </c>
      <c r="L2486" t="s">
        <v>28</v>
      </c>
      <c r="M2486" t="s">
        <v>336</v>
      </c>
      <c r="N2486" s="49">
        <v>1108.0840000000001</v>
      </c>
      <c r="O2486" s="49">
        <v>1532.9760000000001</v>
      </c>
      <c r="P2486" s="49">
        <v>1632.124</v>
      </c>
      <c r="Q2486" s="49">
        <v>1544.4780000000001</v>
      </c>
      <c r="R2486" s="49">
        <v>26.5</v>
      </c>
      <c r="S2486" s="49">
        <v>879.18399999999997</v>
      </c>
    </row>
    <row r="2487" spans="1:22" x14ac:dyDescent="0.3">
      <c r="A2487">
        <v>1010118</v>
      </c>
      <c r="B2487" t="s">
        <v>12457</v>
      </c>
      <c r="C2487" t="s">
        <v>12458</v>
      </c>
      <c r="D2487" t="s">
        <v>12459</v>
      </c>
      <c r="E2487" t="s">
        <v>303</v>
      </c>
      <c r="F2487" t="s">
        <v>12460</v>
      </c>
      <c r="H2487" t="s">
        <v>1310</v>
      </c>
      <c r="I2487" s="23">
        <v>29.135100000000001</v>
      </c>
      <c r="J2487" s="23">
        <v>-96.659099999999995</v>
      </c>
      <c r="K2487">
        <v>211130</v>
      </c>
      <c r="L2487" t="s">
        <v>368</v>
      </c>
      <c r="M2487" t="s">
        <v>102</v>
      </c>
      <c r="N2487" s="49">
        <v>140903.462</v>
      </c>
      <c r="O2487" s="49">
        <v>103634.38</v>
      </c>
      <c r="P2487" s="49">
        <v>114911.91800000001</v>
      </c>
      <c r="Q2487" s="49">
        <v>113789.58199999999</v>
      </c>
      <c r="R2487" s="49">
        <v>119699.261</v>
      </c>
      <c r="S2487" s="49">
        <v>126798.023</v>
      </c>
      <c r="T2487" s="49">
        <v>105696.784</v>
      </c>
    </row>
    <row r="2488" spans="1:22" x14ac:dyDescent="0.3">
      <c r="A2488">
        <v>1013695</v>
      </c>
      <c r="B2488" t="s">
        <v>12461</v>
      </c>
      <c r="C2488" t="s">
        <v>12462</v>
      </c>
      <c r="D2488" t="s">
        <v>12463</v>
      </c>
      <c r="E2488" t="s">
        <v>1370</v>
      </c>
      <c r="F2488" t="s">
        <v>12464</v>
      </c>
      <c r="G2488" t="s">
        <v>12465</v>
      </c>
      <c r="I2488" s="23">
        <v>52.712499999999999</v>
      </c>
      <c r="J2488" s="23">
        <v>-174.11361099999999</v>
      </c>
      <c r="K2488">
        <v>928110</v>
      </c>
      <c r="L2488" t="s">
        <v>28</v>
      </c>
      <c r="M2488" t="s">
        <v>315</v>
      </c>
      <c r="N2488" s="49">
        <v>30023.804</v>
      </c>
    </row>
    <row r="2489" spans="1:22" x14ac:dyDescent="0.3">
      <c r="A2489">
        <v>1001570</v>
      </c>
      <c r="B2489" t="s">
        <v>12466</v>
      </c>
      <c r="C2489" t="s">
        <v>12467</v>
      </c>
      <c r="D2489" t="s">
        <v>12468</v>
      </c>
      <c r="E2489" t="s">
        <v>569</v>
      </c>
      <c r="F2489" t="s">
        <v>12469</v>
      </c>
      <c r="G2489" t="s">
        <v>12470</v>
      </c>
      <c r="H2489" t="s">
        <v>12471</v>
      </c>
      <c r="I2489" s="23">
        <v>43.160600000000002</v>
      </c>
      <c r="J2489" s="23">
        <v>-95.256900000000002</v>
      </c>
      <c r="K2489">
        <v>221112</v>
      </c>
      <c r="L2489" t="s">
        <v>335</v>
      </c>
      <c r="M2489" t="s">
        <v>336</v>
      </c>
      <c r="N2489" s="49">
        <v>17278.833999999999</v>
      </c>
      <c r="O2489" s="49">
        <v>17494.732</v>
      </c>
      <c r="P2489" s="49">
        <v>7924.6180000000004</v>
      </c>
      <c r="Q2489" s="49">
        <v>12616.45</v>
      </c>
      <c r="R2489" s="49">
        <v>3555.0360000000001</v>
      </c>
      <c r="S2489" s="49">
        <v>16629.121999999999</v>
      </c>
      <c r="T2489" s="49">
        <v>87667.41</v>
      </c>
      <c r="U2489" s="49">
        <v>10803.626</v>
      </c>
      <c r="V2489" s="49">
        <v>24029.916000000001</v>
      </c>
    </row>
    <row r="2490" spans="1:22" x14ac:dyDescent="0.3">
      <c r="A2490">
        <v>1002719</v>
      </c>
      <c r="B2490" t="s">
        <v>12472</v>
      </c>
      <c r="C2490" t="s">
        <v>12473</v>
      </c>
      <c r="D2490" t="s">
        <v>12474</v>
      </c>
      <c r="E2490" t="s">
        <v>569</v>
      </c>
      <c r="F2490" t="s">
        <v>12475</v>
      </c>
      <c r="G2490" t="s">
        <v>12476</v>
      </c>
      <c r="H2490" t="s">
        <v>12477</v>
      </c>
      <c r="I2490" s="23">
        <v>42.428066999999999</v>
      </c>
      <c r="J2490" s="23">
        <v>-91.286693</v>
      </c>
      <c r="K2490">
        <v>486210</v>
      </c>
      <c r="L2490" t="s">
        <v>1275</v>
      </c>
      <c r="M2490" t="s">
        <v>102</v>
      </c>
      <c r="S2490" s="49">
        <v>9933.5660000000007</v>
      </c>
      <c r="T2490" s="49">
        <v>7407.0240000000003</v>
      </c>
      <c r="U2490" s="49">
        <v>9285.3179999999993</v>
      </c>
      <c r="V2490" s="49">
        <v>10722.611999999999</v>
      </c>
    </row>
    <row r="2491" spans="1:22" x14ac:dyDescent="0.3">
      <c r="A2491">
        <v>1002779</v>
      </c>
      <c r="B2491" t="s">
        <v>12478</v>
      </c>
      <c r="C2491" t="s">
        <v>12479</v>
      </c>
      <c r="D2491" t="s">
        <v>4931</v>
      </c>
      <c r="E2491" t="s">
        <v>583</v>
      </c>
      <c r="F2491" t="s">
        <v>12480</v>
      </c>
      <c r="H2491" t="s">
        <v>4155</v>
      </c>
      <c r="I2491" s="23">
        <v>29.0548</v>
      </c>
      <c r="J2491" s="23">
        <v>-89.306399999999996</v>
      </c>
      <c r="K2491">
        <v>211120</v>
      </c>
      <c r="L2491" t="s">
        <v>28</v>
      </c>
      <c r="M2491" t="s">
        <v>102</v>
      </c>
      <c r="N2491" s="49">
        <v>60903.923999999999</v>
      </c>
      <c r="O2491" s="49">
        <v>67401.347999999998</v>
      </c>
      <c r="P2491" s="49">
        <v>71862.732000000004</v>
      </c>
      <c r="Q2491" s="49">
        <v>80706.187999999995</v>
      </c>
      <c r="R2491" s="49">
        <v>81789.292000000001</v>
      </c>
      <c r="S2491" s="49">
        <v>87151.572</v>
      </c>
      <c r="T2491" s="49">
        <v>95301.49</v>
      </c>
      <c r="U2491" s="49">
        <v>94244.495999999999</v>
      </c>
      <c r="V2491" s="49">
        <v>95923.224000000002</v>
      </c>
    </row>
    <row r="2492" spans="1:22" x14ac:dyDescent="0.3">
      <c r="A2492">
        <v>1001006</v>
      </c>
      <c r="B2492" t="s">
        <v>12481</v>
      </c>
      <c r="C2492" t="s">
        <v>12482</v>
      </c>
      <c r="D2492" t="s">
        <v>11279</v>
      </c>
      <c r="E2492" t="s">
        <v>311</v>
      </c>
      <c r="F2492" t="s">
        <v>12483</v>
      </c>
      <c r="G2492" t="s">
        <v>12484</v>
      </c>
      <c r="H2492" t="s">
        <v>5530</v>
      </c>
      <c r="I2492" s="23">
        <v>38.903100000000002</v>
      </c>
      <c r="J2492" s="23">
        <v>-84.851100000000002</v>
      </c>
      <c r="K2492">
        <v>221112</v>
      </c>
      <c r="L2492" t="s">
        <v>30</v>
      </c>
      <c r="M2492" t="s">
        <v>336</v>
      </c>
      <c r="N2492" s="49">
        <v>3401611.59</v>
      </c>
      <c r="O2492" s="49">
        <v>2952143.67</v>
      </c>
      <c r="P2492" s="49">
        <v>4477061.1619999995</v>
      </c>
      <c r="Q2492" s="49">
        <v>3897313.1060000001</v>
      </c>
      <c r="R2492" s="49">
        <v>4278754.2259999998</v>
      </c>
      <c r="S2492" s="49">
        <v>3094981.7480000001</v>
      </c>
      <c r="T2492" s="49">
        <v>3543714.24</v>
      </c>
      <c r="U2492" s="49">
        <v>3043540.4019999998</v>
      </c>
      <c r="V2492" s="49">
        <v>4026021.4959999998</v>
      </c>
    </row>
    <row r="2493" spans="1:22" x14ac:dyDescent="0.3">
      <c r="A2493">
        <v>1010672</v>
      </c>
      <c r="B2493" t="s">
        <v>12485</v>
      </c>
      <c r="C2493" t="s">
        <v>12486</v>
      </c>
      <c r="D2493" t="s">
        <v>12487</v>
      </c>
      <c r="E2493" t="s">
        <v>303</v>
      </c>
      <c r="F2493" t="s">
        <v>12488</v>
      </c>
      <c r="G2493" t="s">
        <v>12489</v>
      </c>
      <c r="H2493" t="s">
        <v>9916</v>
      </c>
      <c r="I2493" s="23">
        <v>33.581417000000002</v>
      </c>
      <c r="J2493" s="23">
        <v>-97.769480999999999</v>
      </c>
      <c r="K2493">
        <v>211111</v>
      </c>
      <c r="L2493" t="s">
        <v>28</v>
      </c>
      <c r="M2493" t="s">
        <v>102</v>
      </c>
      <c r="R2493" s="49">
        <v>27524.896000000001</v>
      </c>
      <c r="S2493" s="49">
        <v>38226.256000000001</v>
      </c>
      <c r="T2493" s="49">
        <v>26914</v>
      </c>
      <c r="U2493" s="49">
        <v>35552.464</v>
      </c>
    </row>
    <row r="2494" spans="1:22" x14ac:dyDescent="0.3">
      <c r="A2494">
        <v>1004447</v>
      </c>
      <c r="B2494" t="s">
        <v>12490</v>
      </c>
      <c r="C2494" t="s">
        <v>12491</v>
      </c>
      <c r="D2494" t="s">
        <v>1072</v>
      </c>
      <c r="E2494" t="s">
        <v>303</v>
      </c>
      <c r="F2494" t="s">
        <v>11592</v>
      </c>
      <c r="H2494" t="s">
        <v>1322</v>
      </c>
      <c r="I2494" s="23">
        <v>35.522841999999997</v>
      </c>
      <c r="J2494" s="23">
        <v>-100.06293599999999</v>
      </c>
      <c r="K2494">
        <v>486210</v>
      </c>
      <c r="L2494" t="s">
        <v>28</v>
      </c>
      <c r="M2494" t="s">
        <v>102</v>
      </c>
      <c r="R2494" s="49">
        <v>25421.804</v>
      </c>
      <c r="S2494" s="49">
        <v>30153.536</v>
      </c>
      <c r="T2494" s="49">
        <v>31878.58</v>
      </c>
      <c r="U2494" s="49">
        <v>37926.506000000001</v>
      </c>
      <c r="V2494" s="49">
        <v>29295.64</v>
      </c>
    </row>
    <row r="2495" spans="1:22" x14ac:dyDescent="0.3">
      <c r="A2495">
        <v>1005502</v>
      </c>
      <c r="B2495" t="s">
        <v>12492</v>
      </c>
      <c r="C2495" t="s">
        <v>12493</v>
      </c>
      <c r="D2495" t="s">
        <v>12494</v>
      </c>
      <c r="E2495" t="s">
        <v>351</v>
      </c>
      <c r="F2495" t="s">
        <v>12495</v>
      </c>
      <c r="G2495" t="s">
        <v>12496</v>
      </c>
      <c r="H2495" t="s">
        <v>12497</v>
      </c>
      <c r="I2495" s="23">
        <v>42.443109999999997</v>
      </c>
      <c r="J2495" s="23">
        <v>-90.55686</v>
      </c>
      <c r="K2495">
        <v>325311</v>
      </c>
      <c r="L2495" t="s">
        <v>6685</v>
      </c>
      <c r="M2495" t="s">
        <v>804</v>
      </c>
      <c r="N2495" s="49">
        <v>692074.68</v>
      </c>
      <c r="O2495" s="49">
        <v>822930.72</v>
      </c>
      <c r="P2495" s="49">
        <v>698384.32</v>
      </c>
      <c r="Q2495" s="49">
        <v>690362.96400000004</v>
      </c>
      <c r="R2495" s="49">
        <v>697448.7</v>
      </c>
      <c r="S2495" s="49">
        <v>626657.43599999999</v>
      </c>
      <c r="T2495" s="49">
        <v>631119.12399999995</v>
      </c>
      <c r="U2495" s="49">
        <v>732906.85199999996</v>
      </c>
      <c r="V2495" s="49">
        <v>740394.74</v>
      </c>
    </row>
    <row r="2496" spans="1:22" x14ac:dyDescent="0.3">
      <c r="A2496">
        <v>1011464</v>
      </c>
      <c r="B2496" t="s">
        <v>12498</v>
      </c>
      <c r="C2496" t="s">
        <v>12499</v>
      </c>
      <c r="D2496" t="s">
        <v>12500</v>
      </c>
      <c r="E2496" t="s">
        <v>1487</v>
      </c>
      <c r="F2496" t="s">
        <v>12501</v>
      </c>
      <c r="G2496" t="s">
        <v>12502</v>
      </c>
      <c r="H2496" t="s">
        <v>672</v>
      </c>
      <c r="I2496" s="23">
        <v>39.842345999999999</v>
      </c>
      <c r="J2496" s="23">
        <v>-104.489113</v>
      </c>
      <c r="K2496">
        <v>562212</v>
      </c>
      <c r="L2496" t="s">
        <v>51</v>
      </c>
      <c r="M2496" t="s">
        <v>307</v>
      </c>
      <c r="N2496" s="49">
        <v>42572.5</v>
      </c>
      <c r="O2496" s="49">
        <v>37613.75</v>
      </c>
      <c r="P2496" s="49">
        <v>39313.25</v>
      </c>
      <c r="Q2496" s="49">
        <v>32201.75</v>
      </c>
    </row>
    <row r="2497" spans="1:22" x14ac:dyDescent="0.3">
      <c r="A2497">
        <v>1007508</v>
      </c>
      <c r="B2497" t="s">
        <v>12503</v>
      </c>
      <c r="C2497" t="s">
        <v>12504</v>
      </c>
      <c r="D2497" t="s">
        <v>12505</v>
      </c>
      <c r="E2497" t="s">
        <v>303</v>
      </c>
      <c r="F2497" t="s">
        <v>3766</v>
      </c>
      <c r="G2497" t="s">
        <v>12506</v>
      </c>
      <c r="H2497" t="s">
        <v>533</v>
      </c>
      <c r="I2497" s="23">
        <v>33.040058000000002</v>
      </c>
      <c r="J2497" s="23">
        <v>-97.401092000000006</v>
      </c>
      <c r="K2497">
        <v>486210</v>
      </c>
      <c r="L2497" t="s">
        <v>28</v>
      </c>
      <c r="M2497" t="s">
        <v>102</v>
      </c>
      <c r="R2497" s="49">
        <v>65738.051999999996</v>
      </c>
      <c r="S2497" s="49">
        <v>69828.788</v>
      </c>
      <c r="T2497" s="49">
        <v>73349.240000000005</v>
      </c>
      <c r="U2497" s="49">
        <v>84738.448000000004</v>
      </c>
      <c r="V2497" s="49">
        <v>84960.843999999997</v>
      </c>
    </row>
    <row r="2498" spans="1:22" x14ac:dyDescent="0.3">
      <c r="A2498">
        <v>1000761</v>
      </c>
      <c r="B2498" t="s">
        <v>12507</v>
      </c>
      <c r="C2498" t="s">
        <v>12508</v>
      </c>
      <c r="D2498" t="s">
        <v>474</v>
      </c>
      <c r="E2498" t="s">
        <v>331</v>
      </c>
      <c r="F2498" t="s">
        <v>12509</v>
      </c>
      <c r="G2498" t="s">
        <v>12510</v>
      </c>
      <c r="H2498" t="s">
        <v>477</v>
      </c>
      <c r="I2498" s="23">
        <v>40.728099999999998</v>
      </c>
      <c r="J2498" s="23">
        <v>-73.974199999999996</v>
      </c>
      <c r="K2498">
        <v>221330</v>
      </c>
      <c r="L2498" t="s">
        <v>335</v>
      </c>
      <c r="M2498" t="s">
        <v>336</v>
      </c>
      <c r="N2498" s="49">
        <v>1957841.932</v>
      </c>
      <c r="O2498" s="49">
        <v>2003208.142</v>
      </c>
      <c r="P2498" s="49">
        <v>2058999.4979999999</v>
      </c>
      <c r="Q2498" s="49">
        <v>2062008.068</v>
      </c>
      <c r="R2498" s="49">
        <v>2047925.392</v>
      </c>
      <c r="S2498" s="49">
        <v>1963921.0560000001</v>
      </c>
      <c r="T2498" s="49">
        <v>2222282.6660000002</v>
      </c>
      <c r="U2498" s="49">
        <v>2133628.1860000002</v>
      </c>
      <c r="V2498" s="49">
        <v>1997382.1540000001</v>
      </c>
    </row>
    <row r="2499" spans="1:22" x14ac:dyDescent="0.3">
      <c r="A2499">
        <v>1012675</v>
      </c>
      <c r="B2499" t="s">
        <v>12511</v>
      </c>
      <c r="C2499" t="s">
        <v>12512</v>
      </c>
      <c r="D2499" t="s">
        <v>8717</v>
      </c>
      <c r="E2499" t="s">
        <v>303</v>
      </c>
      <c r="F2499" t="s">
        <v>5632</v>
      </c>
      <c r="G2499" t="s">
        <v>12513</v>
      </c>
      <c r="H2499" t="s">
        <v>10877</v>
      </c>
      <c r="I2499" s="23">
        <v>31.362580000000001</v>
      </c>
      <c r="J2499" s="23">
        <v>-103.68639</v>
      </c>
      <c r="K2499">
        <v>211130</v>
      </c>
      <c r="L2499" t="s">
        <v>368</v>
      </c>
      <c r="M2499" t="s">
        <v>102</v>
      </c>
      <c r="N2499" s="49">
        <v>114833.874</v>
      </c>
      <c r="O2499" s="49">
        <v>118698.81</v>
      </c>
      <c r="P2499" s="49">
        <v>101786.474</v>
      </c>
      <c r="Q2499" s="49">
        <v>56224.796000000002</v>
      </c>
    </row>
    <row r="2500" spans="1:22" x14ac:dyDescent="0.3">
      <c r="A2500">
        <v>1005951</v>
      </c>
      <c r="B2500" t="s">
        <v>12514</v>
      </c>
      <c r="C2500" t="s">
        <v>12515</v>
      </c>
      <c r="D2500" t="s">
        <v>12516</v>
      </c>
      <c r="E2500" t="s">
        <v>303</v>
      </c>
      <c r="F2500" t="s">
        <v>12517</v>
      </c>
      <c r="H2500" t="s">
        <v>5623</v>
      </c>
      <c r="I2500" s="23">
        <v>28.02655</v>
      </c>
      <c r="J2500" s="23">
        <v>-99.35136</v>
      </c>
      <c r="K2500">
        <v>211111</v>
      </c>
      <c r="L2500" t="s">
        <v>28</v>
      </c>
      <c r="M2500" t="s">
        <v>102</v>
      </c>
      <c r="R2500" s="49">
        <v>10989.66</v>
      </c>
      <c r="S2500" s="49">
        <v>11932.208000000001</v>
      </c>
      <c r="T2500" s="49">
        <v>14349.348</v>
      </c>
      <c r="U2500" s="49">
        <v>15587.191999999999</v>
      </c>
      <c r="V2500" s="49">
        <v>23410.812000000002</v>
      </c>
    </row>
    <row r="2501" spans="1:22" x14ac:dyDescent="0.3">
      <c r="A2501">
        <v>1013159</v>
      </c>
      <c r="B2501"/>
      <c r="C2501" t="s">
        <v>12518</v>
      </c>
      <c r="D2501" t="s">
        <v>12519</v>
      </c>
      <c r="E2501" t="s">
        <v>461</v>
      </c>
      <c r="F2501" t="s">
        <v>12520</v>
      </c>
      <c r="G2501" t="s">
        <v>12521</v>
      </c>
      <c r="I2501" s="23">
        <v>41.230851999999999</v>
      </c>
      <c r="J2501" s="23">
        <v>-104.336488</v>
      </c>
      <c r="K2501">
        <v>562212</v>
      </c>
      <c r="L2501" t="s">
        <v>51</v>
      </c>
      <c r="M2501" t="s">
        <v>307</v>
      </c>
      <c r="N2501" s="49">
        <v>4228.75</v>
      </c>
      <c r="O2501" s="49">
        <v>3902.75</v>
      </c>
      <c r="P2501" s="49">
        <v>3153</v>
      </c>
    </row>
    <row r="2502" spans="1:22" x14ac:dyDescent="0.3">
      <c r="A2502">
        <v>1005464</v>
      </c>
      <c r="B2502" t="s">
        <v>12522</v>
      </c>
      <c r="C2502" t="s">
        <v>12523</v>
      </c>
      <c r="D2502" t="s">
        <v>12524</v>
      </c>
      <c r="E2502" t="s">
        <v>454</v>
      </c>
      <c r="F2502" t="s">
        <v>12525</v>
      </c>
      <c r="G2502" t="s">
        <v>12526</v>
      </c>
      <c r="H2502" t="s">
        <v>1678</v>
      </c>
      <c r="I2502" s="23">
        <v>42.251130000000003</v>
      </c>
      <c r="J2502" s="23">
        <v>-83.629347999999993</v>
      </c>
      <c r="K2502">
        <v>611310</v>
      </c>
      <c r="L2502" t="s">
        <v>28</v>
      </c>
      <c r="M2502" t="s">
        <v>315</v>
      </c>
      <c r="N2502" s="49">
        <v>42084.14</v>
      </c>
      <c r="O2502" s="49">
        <v>38000.408000000003</v>
      </c>
      <c r="P2502" s="49">
        <v>22227.668000000001</v>
      </c>
      <c r="Q2502" s="49">
        <v>29304.639999999999</v>
      </c>
      <c r="R2502" s="49">
        <v>34837.667999999998</v>
      </c>
      <c r="S2502" s="49">
        <v>34468.42</v>
      </c>
      <c r="T2502" s="49">
        <v>37053.86</v>
      </c>
      <c r="U2502" s="49">
        <v>36112.966</v>
      </c>
      <c r="V2502" s="49">
        <v>35952.080000000002</v>
      </c>
    </row>
    <row r="2503" spans="1:22" x14ac:dyDescent="0.3">
      <c r="A2503">
        <v>1004330</v>
      </c>
      <c r="B2503" t="s">
        <v>12527</v>
      </c>
      <c r="C2503" t="s">
        <v>12528</v>
      </c>
      <c r="D2503" t="s">
        <v>12529</v>
      </c>
      <c r="E2503" t="s">
        <v>556</v>
      </c>
      <c r="F2503" t="s">
        <v>12530</v>
      </c>
      <c r="G2503" t="s">
        <v>12531</v>
      </c>
      <c r="H2503" t="s">
        <v>7634</v>
      </c>
      <c r="I2503" s="23">
        <v>39.39819</v>
      </c>
      <c r="J2503" s="23">
        <v>-76.397090000000006</v>
      </c>
      <c r="K2503">
        <v>562212</v>
      </c>
      <c r="L2503" t="s">
        <v>355</v>
      </c>
      <c r="M2503" t="s">
        <v>307</v>
      </c>
      <c r="N2503" s="49">
        <v>158881.25</v>
      </c>
      <c r="O2503" s="49">
        <v>77418.148000000001</v>
      </c>
      <c r="P2503" s="49">
        <v>77427.748000000007</v>
      </c>
      <c r="Q2503" s="49">
        <v>66460.2</v>
      </c>
      <c r="R2503" s="49">
        <v>57306.85</v>
      </c>
      <c r="S2503" s="49">
        <v>109052.898</v>
      </c>
      <c r="T2503" s="49">
        <v>111516.38</v>
      </c>
      <c r="U2503" s="49">
        <v>103203.5</v>
      </c>
      <c r="V2503" s="49">
        <v>124221.6</v>
      </c>
    </row>
    <row r="2504" spans="1:22" x14ac:dyDescent="0.3">
      <c r="A2504">
        <v>1006952</v>
      </c>
      <c r="B2504" t="s">
        <v>12532</v>
      </c>
      <c r="C2504" t="s">
        <v>12533</v>
      </c>
      <c r="D2504" t="s">
        <v>12534</v>
      </c>
      <c r="E2504" t="s">
        <v>663</v>
      </c>
      <c r="F2504" t="s">
        <v>12535</v>
      </c>
      <c r="G2504" t="s">
        <v>12536</v>
      </c>
      <c r="H2504" t="s">
        <v>4368</v>
      </c>
      <c r="I2504" s="23">
        <v>41.671300000000002</v>
      </c>
      <c r="J2504" s="23">
        <v>-81.443200000000004</v>
      </c>
      <c r="K2504">
        <v>221112</v>
      </c>
      <c r="L2504" t="s">
        <v>28</v>
      </c>
      <c r="M2504" t="s">
        <v>336</v>
      </c>
      <c r="O2504" s="49">
        <v>191.446</v>
      </c>
      <c r="P2504" s="49">
        <v>79.097999999999999</v>
      </c>
      <c r="Q2504" s="49">
        <v>182.548</v>
      </c>
      <c r="R2504" s="49">
        <v>490397.85</v>
      </c>
      <c r="S2504" s="49">
        <v>1046380.972</v>
      </c>
      <c r="T2504" s="49">
        <v>549759.52399999998</v>
      </c>
      <c r="U2504" s="49">
        <v>4195014.6160000004</v>
      </c>
      <c r="V2504" s="49">
        <v>6391963.216</v>
      </c>
    </row>
    <row r="2505" spans="1:22" x14ac:dyDescent="0.3">
      <c r="A2505">
        <v>1011676</v>
      </c>
      <c r="B2505" t="s">
        <v>12537</v>
      </c>
      <c r="C2505" t="s">
        <v>12538</v>
      </c>
      <c r="D2505" t="s">
        <v>12539</v>
      </c>
      <c r="E2505" t="s">
        <v>323</v>
      </c>
      <c r="F2505" t="s">
        <v>12540</v>
      </c>
      <c r="G2505" t="s">
        <v>12541</v>
      </c>
      <c r="H2505" t="s">
        <v>522</v>
      </c>
      <c r="I2505" s="23">
        <v>38.954270999999999</v>
      </c>
      <c r="J2505" s="23">
        <v>-122.611851</v>
      </c>
      <c r="K2505">
        <v>562212</v>
      </c>
      <c r="L2505" t="s">
        <v>51</v>
      </c>
      <c r="M2505" t="s">
        <v>307</v>
      </c>
      <c r="N2505" s="49">
        <v>15418</v>
      </c>
      <c r="O2505" s="49">
        <v>13148.75</v>
      </c>
      <c r="P2505" s="49">
        <v>13668.5</v>
      </c>
      <c r="Q2505" s="49">
        <v>13531.75</v>
      </c>
      <c r="R2505" s="49">
        <v>7419.75</v>
      </c>
      <c r="S2505" s="49">
        <v>10105.25</v>
      </c>
      <c r="T2505" s="49">
        <v>35894</v>
      </c>
      <c r="U2505" s="49">
        <v>41665.5</v>
      </c>
      <c r="V2505" s="49">
        <v>41131</v>
      </c>
    </row>
    <row r="2506" spans="1:22" x14ac:dyDescent="0.3">
      <c r="A2506">
        <v>1007438</v>
      </c>
      <c r="B2506" t="s">
        <v>12542</v>
      </c>
      <c r="C2506" t="s">
        <v>12543</v>
      </c>
      <c r="D2506" t="s">
        <v>984</v>
      </c>
      <c r="E2506" t="s">
        <v>303</v>
      </c>
      <c r="F2506" t="s">
        <v>985</v>
      </c>
      <c r="G2506" t="s">
        <v>12544</v>
      </c>
      <c r="H2506" t="s">
        <v>3518</v>
      </c>
      <c r="I2506" s="23">
        <v>32.447200000000002</v>
      </c>
      <c r="J2506" s="23">
        <v>-94.691699999999997</v>
      </c>
      <c r="K2506">
        <v>325199</v>
      </c>
      <c r="L2506" t="s">
        <v>12545</v>
      </c>
      <c r="M2506" t="s">
        <v>12546</v>
      </c>
      <c r="N2506" s="49">
        <v>2171412.5440000002</v>
      </c>
      <c r="O2506" s="49">
        <v>2090738.486</v>
      </c>
      <c r="P2506" s="49">
        <v>2159693.0639999998</v>
      </c>
      <c r="Q2506" s="49">
        <v>2402165.9759999998</v>
      </c>
      <c r="R2506" s="49">
        <v>2356427.8059999999</v>
      </c>
      <c r="S2506" s="49">
        <v>2240656.182</v>
      </c>
      <c r="T2506" s="49">
        <v>2230375.2519999999</v>
      </c>
      <c r="U2506" s="49">
        <v>2138664.0860000001</v>
      </c>
      <c r="V2506" s="49">
        <v>2115121.4980000001</v>
      </c>
    </row>
    <row r="2507" spans="1:22" x14ac:dyDescent="0.3">
      <c r="A2507">
        <v>1000232</v>
      </c>
      <c r="B2507" t="s">
        <v>12547</v>
      </c>
      <c r="C2507" t="s">
        <v>12548</v>
      </c>
      <c r="D2507" t="s">
        <v>909</v>
      </c>
      <c r="E2507" t="s">
        <v>676</v>
      </c>
      <c r="F2507" t="s">
        <v>910</v>
      </c>
      <c r="G2507" t="s">
        <v>12549</v>
      </c>
      <c r="H2507" t="s">
        <v>12550</v>
      </c>
      <c r="I2507" s="23">
        <v>36.519199999999998</v>
      </c>
      <c r="J2507" s="23">
        <v>-82.534999999999997</v>
      </c>
      <c r="K2507">
        <v>325211</v>
      </c>
      <c r="L2507" t="s">
        <v>12551</v>
      </c>
      <c r="M2507" t="s">
        <v>931</v>
      </c>
      <c r="N2507" s="49">
        <v>3844075.6460000002</v>
      </c>
      <c r="O2507" s="49">
        <v>4150771.764</v>
      </c>
      <c r="P2507" s="49">
        <v>4108411.4619999998</v>
      </c>
      <c r="Q2507" s="49">
        <v>4547548.3540000003</v>
      </c>
      <c r="R2507" s="49">
        <v>4732966.3859999999</v>
      </c>
      <c r="S2507" s="49">
        <v>4852240.9340000004</v>
      </c>
      <c r="T2507" s="49">
        <v>4934874.2300000004</v>
      </c>
      <c r="U2507" s="49">
        <v>4846351.9019999998</v>
      </c>
      <c r="V2507" s="49">
        <v>4941738.898</v>
      </c>
    </row>
    <row r="2508" spans="1:22" x14ac:dyDescent="0.3">
      <c r="A2508">
        <v>1001963</v>
      </c>
      <c r="B2508" t="s">
        <v>12552</v>
      </c>
      <c r="C2508" t="s">
        <v>12553</v>
      </c>
      <c r="D2508" t="s">
        <v>12554</v>
      </c>
      <c r="E2508" t="s">
        <v>447</v>
      </c>
      <c r="F2508" t="s">
        <v>12555</v>
      </c>
      <c r="G2508" t="s">
        <v>12556</v>
      </c>
      <c r="H2508" t="s">
        <v>4017</v>
      </c>
      <c r="I2508" s="23">
        <v>40.265833000000001</v>
      </c>
      <c r="J2508" s="23">
        <v>-79.901111</v>
      </c>
      <c r="K2508">
        <v>325211</v>
      </c>
      <c r="L2508" t="s">
        <v>28</v>
      </c>
      <c r="M2508" t="s">
        <v>315</v>
      </c>
      <c r="N2508" s="49">
        <v>34017.472000000002</v>
      </c>
      <c r="O2508" s="49">
        <v>29626.687999999998</v>
      </c>
      <c r="P2508" s="49">
        <v>27715.696</v>
      </c>
      <c r="Q2508" s="49">
        <v>25178.455999999998</v>
      </c>
      <c r="R2508" s="49">
        <v>26411.599999999999</v>
      </c>
      <c r="S2508" s="49">
        <v>27597.196</v>
      </c>
      <c r="T2508" s="49">
        <v>27232.65</v>
      </c>
      <c r="U2508" s="49">
        <v>26979.65</v>
      </c>
      <c r="V2508" s="49">
        <v>27470.9</v>
      </c>
    </row>
    <row r="2509" spans="1:22" x14ac:dyDescent="0.3">
      <c r="A2509">
        <v>1004957</v>
      </c>
      <c r="B2509" t="s">
        <v>12557</v>
      </c>
      <c r="C2509" t="s">
        <v>12558</v>
      </c>
      <c r="D2509" t="s">
        <v>4335</v>
      </c>
      <c r="E2509" t="s">
        <v>303</v>
      </c>
      <c r="F2509" t="s">
        <v>12559</v>
      </c>
      <c r="G2509" t="s">
        <v>12560</v>
      </c>
      <c r="H2509" t="s">
        <v>4338</v>
      </c>
      <c r="I2509" s="23">
        <v>29.380300999999999</v>
      </c>
      <c r="J2509" s="23">
        <v>-94.894036</v>
      </c>
      <c r="K2509">
        <v>325110</v>
      </c>
      <c r="L2509" t="s">
        <v>28</v>
      </c>
      <c r="M2509" t="s">
        <v>530</v>
      </c>
      <c r="N2509" s="49">
        <v>47423.978000000003</v>
      </c>
      <c r="O2509" s="49">
        <v>42446.773999999998</v>
      </c>
      <c r="P2509" s="49">
        <v>38603.894</v>
      </c>
      <c r="Q2509" s="49">
        <v>36505.944000000003</v>
      </c>
      <c r="R2509" s="49">
        <v>46777.845999999998</v>
      </c>
      <c r="S2509" s="49">
        <v>40882.516000000003</v>
      </c>
      <c r="T2509" s="49">
        <v>47106.296000000002</v>
      </c>
      <c r="U2509" s="49">
        <v>45171.7</v>
      </c>
      <c r="V2509" s="49">
        <v>50640.796000000002</v>
      </c>
    </row>
    <row r="2510" spans="1:22" x14ac:dyDescent="0.3">
      <c r="A2510">
        <v>1001199</v>
      </c>
      <c r="B2510" t="s">
        <v>12561</v>
      </c>
      <c r="C2510" t="s">
        <v>12562</v>
      </c>
      <c r="D2510" t="s">
        <v>8630</v>
      </c>
      <c r="E2510" t="s">
        <v>331</v>
      </c>
      <c r="F2510" t="s">
        <v>12563</v>
      </c>
      <c r="G2510" t="s">
        <v>12564</v>
      </c>
      <c r="H2510" t="s">
        <v>12565</v>
      </c>
      <c r="I2510" s="23">
        <v>43.196899999999999</v>
      </c>
      <c r="J2510" s="23">
        <v>-77.628900000000002</v>
      </c>
      <c r="K2510">
        <v>325992</v>
      </c>
      <c r="L2510" t="s">
        <v>1560</v>
      </c>
      <c r="M2510" t="s">
        <v>315</v>
      </c>
      <c r="R2510" s="49">
        <v>1964.0440000000001</v>
      </c>
      <c r="S2510" s="49">
        <v>3524.8960000000002</v>
      </c>
      <c r="T2510" s="49">
        <v>1594.4059999999999</v>
      </c>
      <c r="U2510" s="49">
        <v>853804.83600000001</v>
      </c>
      <c r="V2510" s="49">
        <v>946914.625</v>
      </c>
    </row>
    <row r="2511" spans="1:22" x14ac:dyDescent="0.3">
      <c r="A2511">
        <v>1004634</v>
      </c>
      <c r="B2511" t="s">
        <v>12566</v>
      </c>
      <c r="C2511" t="s">
        <v>12567</v>
      </c>
      <c r="D2511" t="s">
        <v>12568</v>
      </c>
      <c r="E2511" t="s">
        <v>583</v>
      </c>
      <c r="F2511" t="s">
        <v>12569</v>
      </c>
      <c r="H2511" t="s">
        <v>5185</v>
      </c>
      <c r="I2511" s="23">
        <v>32.410008300000001</v>
      </c>
      <c r="J2511" s="23">
        <v>-92.975013799999999</v>
      </c>
      <c r="K2511">
        <v>486210</v>
      </c>
      <c r="L2511" t="s">
        <v>1275</v>
      </c>
      <c r="M2511" t="s">
        <v>102</v>
      </c>
      <c r="N2511" s="49">
        <v>60386.53</v>
      </c>
      <c r="Q2511" s="49">
        <v>8833.0759999999991</v>
      </c>
      <c r="R2511" s="49">
        <v>14431.755999999999</v>
      </c>
      <c r="S2511" s="49">
        <v>26290.545999999998</v>
      </c>
      <c r="T2511" s="49">
        <v>22205.495999999999</v>
      </c>
      <c r="U2511" s="49">
        <v>30569.54</v>
      </c>
      <c r="V2511" s="49">
        <v>35147.339999999997</v>
      </c>
    </row>
    <row r="2512" spans="1:22" x14ac:dyDescent="0.3">
      <c r="A2512">
        <v>1007858</v>
      </c>
      <c r="B2512" t="s">
        <v>12570</v>
      </c>
      <c r="C2512" t="s">
        <v>12571</v>
      </c>
      <c r="D2512" t="s">
        <v>3202</v>
      </c>
      <c r="E2512" t="s">
        <v>303</v>
      </c>
      <c r="F2512" t="s">
        <v>3203</v>
      </c>
      <c r="G2512" t="s">
        <v>12572</v>
      </c>
      <c r="H2512" t="s">
        <v>2755</v>
      </c>
      <c r="I2512" s="23">
        <v>32.766550000000002</v>
      </c>
      <c r="J2512" s="23">
        <v>-97.263679999999994</v>
      </c>
      <c r="K2512">
        <v>562212</v>
      </c>
      <c r="L2512" t="s">
        <v>51</v>
      </c>
      <c r="M2512" t="s">
        <v>307</v>
      </c>
      <c r="N2512" s="49">
        <v>25582</v>
      </c>
      <c r="O2512" s="49">
        <v>30661</v>
      </c>
      <c r="P2512" s="49">
        <v>31848.5</v>
      </c>
      <c r="Q2512" s="49">
        <v>33111.75</v>
      </c>
      <c r="R2512" s="49">
        <v>34394.25</v>
      </c>
      <c r="S2512" s="49">
        <v>35726.5</v>
      </c>
      <c r="T2512" s="49">
        <v>17136</v>
      </c>
      <c r="U2512" s="49">
        <v>20863.919399999999</v>
      </c>
      <c r="V2512" s="49">
        <v>29175</v>
      </c>
    </row>
    <row r="2513" spans="1:22" x14ac:dyDescent="0.3">
      <c r="A2513">
        <v>1008013</v>
      </c>
      <c r="B2513" t="s">
        <v>12573</v>
      </c>
      <c r="C2513" t="s">
        <v>12574</v>
      </c>
      <c r="D2513" t="s">
        <v>12575</v>
      </c>
      <c r="E2513" t="s">
        <v>447</v>
      </c>
      <c r="F2513" t="s">
        <v>8261</v>
      </c>
      <c r="G2513" t="s">
        <v>12576</v>
      </c>
      <c r="H2513" t="s">
        <v>8263</v>
      </c>
      <c r="I2513" s="23">
        <v>40.454999999999998</v>
      </c>
      <c r="J2513" s="23">
        <v>-78.747200000000007</v>
      </c>
      <c r="K2513">
        <v>221112</v>
      </c>
      <c r="L2513" t="s">
        <v>335</v>
      </c>
      <c r="M2513" t="s">
        <v>336</v>
      </c>
      <c r="N2513" s="49">
        <v>394338.74</v>
      </c>
      <c r="O2513" s="49">
        <v>552936.69999999995</v>
      </c>
      <c r="P2513" s="49">
        <v>422632.73</v>
      </c>
      <c r="Q2513" s="49">
        <v>331297.59000000003</v>
      </c>
      <c r="R2513" s="49">
        <v>312974.95400000003</v>
      </c>
      <c r="S2513" s="49">
        <v>562316.38600000006</v>
      </c>
      <c r="T2513" s="49">
        <v>595246.75600000005</v>
      </c>
      <c r="U2513" s="49">
        <v>629285.66</v>
      </c>
      <c r="V2513" s="49">
        <v>645945.97600000002</v>
      </c>
    </row>
    <row r="2514" spans="1:22" x14ac:dyDescent="0.3">
      <c r="A2514">
        <v>1003142</v>
      </c>
      <c r="B2514" t="s">
        <v>12577</v>
      </c>
      <c r="C2514" t="s">
        <v>12578</v>
      </c>
      <c r="D2514" t="s">
        <v>12579</v>
      </c>
      <c r="E2514" t="s">
        <v>461</v>
      </c>
      <c r="F2514" t="s">
        <v>12580</v>
      </c>
      <c r="H2514" t="s">
        <v>5338</v>
      </c>
      <c r="I2514" s="23">
        <v>41.718603000000002</v>
      </c>
      <c r="J2514" s="23">
        <v>-107.78797900000001</v>
      </c>
      <c r="K2514">
        <v>486210</v>
      </c>
      <c r="L2514" t="s">
        <v>1275</v>
      </c>
      <c r="M2514" t="s">
        <v>102</v>
      </c>
      <c r="N2514" s="49">
        <v>23207.225999999999</v>
      </c>
      <c r="O2514" s="49">
        <v>23631.214</v>
      </c>
      <c r="P2514" s="49">
        <v>25088.16</v>
      </c>
      <c r="Q2514" s="49">
        <v>27481.81</v>
      </c>
      <c r="R2514" s="49">
        <v>21589.67</v>
      </c>
      <c r="S2514" s="49">
        <v>25336.758000000002</v>
      </c>
      <c r="T2514" s="49">
        <v>27175.705999999998</v>
      </c>
      <c r="U2514" s="49">
        <v>28079.9</v>
      </c>
      <c r="V2514" s="49">
        <v>26047.82</v>
      </c>
    </row>
    <row r="2515" spans="1:22" x14ac:dyDescent="0.3">
      <c r="A2515">
        <v>1002239</v>
      </c>
      <c r="B2515" t="s">
        <v>12581</v>
      </c>
      <c r="C2515" t="s">
        <v>12582</v>
      </c>
      <c r="D2515" t="s">
        <v>7029</v>
      </c>
      <c r="E2515" t="s">
        <v>461</v>
      </c>
      <c r="F2515" t="s">
        <v>7030</v>
      </c>
      <c r="H2515" t="s">
        <v>3006</v>
      </c>
      <c r="I2515" s="23">
        <v>41.647199999999998</v>
      </c>
      <c r="J2515" s="23">
        <v>-107.8236</v>
      </c>
      <c r="K2515">
        <v>211130</v>
      </c>
      <c r="L2515" t="s">
        <v>368</v>
      </c>
      <c r="M2515" t="s">
        <v>102</v>
      </c>
      <c r="N2515" s="49">
        <v>470780.10200000001</v>
      </c>
      <c r="O2515" s="49">
        <v>522066.91200000001</v>
      </c>
      <c r="P2515" s="49">
        <v>546639.03399999999</v>
      </c>
      <c r="Q2515" s="49">
        <v>635926.83200000005</v>
      </c>
      <c r="R2515" s="49">
        <v>644396.86600000004</v>
      </c>
      <c r="S2515" s="49">
        <v>688306.91599999997</v>
      </c>
      <c r="T2515" s="49">
        <v>695321.22400000005</v>
      </c>
      <c r="U2515" s="49">
        <v>680328.62600000005</v>
      </c>
      <c r="V2515" s="49">
        <v>645538.34400000004</v>
      </c>
    </row>
    <row r="2516" spans="1:22" x14ac:dyDescent="0.3">
      <c r="A2516">
        <v>1000682</v>
      </c>
      <c r="B2516" t="s">
        <v>12583</v>
      </c>
      <c r="C2516" t="s">
        <v>12584</v>
      </c>
      <c r="D2516" t="s">
        <v>8727</v>
      </c>
      <c r="E2516" t="s">
        <v>454</v>
      </c>
      <c r="F2516" t="s">
        <v>12585</v>
      </c>
      <c r="G2516" t="s">
        <v>12586</v>
      </c>
      <c r="H2516" t="s">
        <v>12587</v>
      </c>
      <c r="I2516" s="23">
        <v>42.718299999999999</v>
      </c>
      <c r="J2516" s="23">
        <v>-84.558599999999998</v>
      </c>
      <c r="K2516">
        <v>221112</v>
      </c>
      <c r="L2516" t="s">
        <v>335</v>
      </c>
      <c r="M2516" t="s">
        <v>336</v>
      </c>
      <c r="N2516" s="49">
        <v>328819.75400000002</v>
      </c>
      <c r="O2516" s="49">
        <v>764149.33200000005</v>
      </c>
      <c r="P2516" s="49">
        <v>778110.39599999995</v>
      </c>
      <c r="Q2516" s="49">
        <v>950181.08799999999</v>
      </c>
      <c r="R2516" s="49">
        <v>889573.25</v>
      </c>
      <c r="S2516" s="49">
        <v>984045.44200000004</v>
      </c>
      <c r="T2516" s="49">
        <v>1015562.696</v>
      </c>
      <c r="U2516" s="49">
        <v>1337841.8259999999</v>
      </c>
      <c r="V2516" s="49">
        <v>1829681.692</v>
      </c>
    </row>
    <row r="2517" spans="1:22" x14ac:dyDescent="0.3">
      <c r="A2517">
        <v>1003003</v>
      </c>
      <c r="B2517" t="s">
        <v>12588</v>
      </c>
      <c r="C2517" t="s">
        <v>12589</v>
      </c>
      <c r="D2517" t="s">
        <v>7079</v>
      </c>
      <c r="E2517" t="s">
        <v>583</v>
      </c>
      <c r="F2517" t="s">
        <v>10563</v>
      </c>
      <c r="G2517" t="s">
        <v>12590</v>
      </c>
      <c r="H2517" t="s">
        <v>2660</v>
      </c>
      <c r="I2517" s="23">
        <v>30.50986</v>
      </c>
      <c r="J2517" s="23">
        <v>-91.184650000000005</v>
      </c>
      <c r="K2517">
        <v>325180</v>
      </c>
      <c r="L2517" t="s">
        <v>28</v>
      </c>
      <c r="M2517" t="s">
        <v>530</v>
      </c>
      <c r="N2517" s="49">
        <v>48935.415999999997</v>
      </c>
      <c r="O2517" s="49">
        <v>39546.851999999999</v>
      </c>
      <c r="P2517" s="49">
        <v>35243.468000000001</v>
      </c>
      <c r="Q2517" s="49">
        <v>51102.508000000002</v>
      </c>
      <c r="R2517" s="49">
        <v>50935.807999999997</v>
      </c>
      <c r="S2517" s="49">
        <v>48466.468000000001</v>
      </c>
      <c r="T2517" s="49">
        <v>44756.332000000002</v>
      </c>
      <c r="U2517" s="49">
        <v>33444.523999999998</v>
      </c>
      <c r="V2517" s="49">
        <v>30318.736000000001</v>
      </c>
    </row>
    <row r="2518" spans="1:22" x14ac:dyDescent="0.3">
      <c r="A2518">
        <v>1011487</v>
      </c>
      <c r="B2518" t="s">
        <v>12591</v>
      </c>
      <c r="C2518" t="s">
        <v>12592</v>
      </c>
      <c r="D2518" t="s">
        <v>12593</v>
      </c>
      <c r="E2518" t="s">
        <v>676</v>
      </c>
      <c r="F2518" t="s">
        <v>12594</v>
      </c>
      <c r="G2518" t="s">
        <v>12595</v>
      </c>
      <c r="H2518" t="s">
        <v>912</v>
      </c>
      <c r="I2518" s="23">
        <v>36.561149999999998</v>
      </c>
      <c r="J2518" s="23">
        <v>-82.350059999999999</v>
      </c>
      <c r="K2518">
        <v>562212</v>
      </c>
      <c r="L2518" t="s">
        <v>355</v>
      </c>
      <c r="M2518" t="s">
        <v>307</v>
      </c>
      <c r="N2518" s="49">
        <v>1317.05</v>
      </c>
      <c r="O2518" s="49">
        <v>1789.75</v>
      </c>
      <c r="P2518" s="49">
        <v>8636.6</v>
      </c>
      <c r="Q2518" s="49">
        <v>51545.4</v>
      </c>
      <c r="R2518" s="49">
        <v>37044.85</v>
      </c>
      <c r="S2518" s="49">
        <v>25641.7</v>
      </c>
    </row>
    <row r="2519" spans="1:22" x14ac:dyDescent="0.3">
      <c r="A2519">
        <v>1011896</v>
      </c>
      <c r="B2519" t="s">
        <v>12596</v>
      </c>
      <c r="C2519" t="s">
        <v>12597</v>
      </c>
      <c r="D2519" t="s">
        <v>12598</v>
      </c>
      <c r="E2519" t="s">
        <v>303</v>
      </c>
      <c r="F2519" t="s">
        <v>1580</v>
      </c>
      <c r="G2519" t="s">
        <v>12599</v>
      </c>
      <c r="I2519" s="23">
        <v>32.070729</v>
      </c>
      <c r="J2519" s="23">
        <v>-102.587361</v>
      </c>
      <c r="K2519">
        <v>221112</v>
      </c>
      <c r="L2519" t="s">
        <v>335</v>
      </c>
      <c r="M2519" t="s">
        <v>336</v>
      </c>
      <c r="N2519" s="49">
        <v>322469.85600000003</v>
      </c>
      <c r="O2519" s="49">
        <v>295003.20799999998</v>
      </c>
      <c r="P2519" s="49">
        <v>152146.53599999999</v>
      </c>
      <c r="Q2519" s="49">
        <v>149857.94399999999</v>
      </c>
      <c r="R2519" s="49">
        <v>27448.547999999999</v>
      </c>
    </row>
    <row r="2520" spans="1:22" x14ac:dyDescent="0.3">
      <c r="A2520">
        <v>1000898</v>
      </c>
      <c r="B2520" t="s">
        <v>12600</v>
      </c>
      <c r="C2520" t="s">
        <v>12601</v>
      </c>
      <c r="D2520" t="s">
        <v>12602</v>
      </c>
      <c r="E2520" t="s">
        <v>447</v>
      </c>
      <c r="F2520" t="s">
        <v>12603</v>
      </c>
      <c r="G2520" t="s">
        <v>12604</v>
      </c>
      <c r="H2520" t="s">
        <v>12605</v>
      </c>
      <c r="I2520" s="23">
        <v>39.857999999999997</v>
      </c>
      <c r="J2520" s="23">
        <v>-75.322999999999993</v>
      </c>
      <c r="K2520">
        <v>221112</v>
      </c>
      <c r="L2520" t="s">
        <v>335</v>
      </c>
      <c r="M2520" t="s">
        <v>336</v>
      </c>
      <c r="N2520" s="49">
        <v>15781.781999999999</v>
      </c>
      <c r="O2520" s="49">
        <v>52294</v>
      </c>
      <c r="P2520" s="49">
        <v>49668.508000000002</v>
      </c>
      <c r="Q2520" s="49">
        <v>155671.486</v>
      </c>
      <c r="R2520" s="49">
        <v>195255.83799999999</v>
      </c>
      <c r="S2520" s="49">
        <v>131276.068</v>
      </c>
      <c r="T2520" s="49">
        <v>93160.106</v>
      </c>
      <c r="U2520" s="49">
        <v>122001.542</v>
      </c>
      <c r="V2520" s="49">
        <v>562073.84600000002</v>
      </c>
    </row>
    <row r="2521" spans="1:22" x14ac:dyDescent="0.3">
      <c r="A2521">
        <v>1001477</v>
      </c>
      <c r="B2521" t="s">
        <v>12606</v>
      </c>
      <c r="C2521" t="s">
        <v>12607</v>
      </c>
      <c r="D2521" t="s">
        <v>1067</v>
      </c>
      <c r="E2521" t="s">
        <v>3890</v>
      </c>
      <c r="F2521" t="s">
        <v>9028</v>
      </c>
      <c r="G2521" t="s">
        <v>12608</v>
      </c>
      <c r="H2521" t="s">
        <v>9191</v>
      </c>
      <c r="I2521" s="23">
        <v>39.737200000000001</v>
      </c>
      <c r="J2521" s="23">
        <v>-75.503299999999996</v>
      </c>
      <c r="K2521">
        <v>221112</v>
      </c>
      <c r="L2521" t="s">
        <v>335</v>
      </c>
      <c r="M2521" t="s">
        <v>336</v>
      </c>
      <c r="N2521" s="49">
        <v>106066.226</v>
      </c>
      <c r="O2521" s="49">
        <v>223265.44200000001</v>
      </c>
      <c r="P2521" s="49">
        <v>154348.85999999999</v>
      </c>
      <c r="Q2521" s="49">
        <v>523830.8</v>
      </c>
      <c r="R2521" s="49">
        <v>352054.46600000001</v>
      </c>
      <c r="S2521" s="49">
        <v>543041.52800000005</v>
      </c>
      <c r="T2521" s="49">
        <v>247050.82399999999</v>
      </c>
      <c r="U2521" s="49">
        <v>659652.50199999998</v>
      </c>
      <c r="V2521" s="49">
        <v>440552.02399999998</v>
      </c>
    </row>
    <row r="2522" spans="1:22" x14ac:dyDescent="0.3">
      <c r="A2522">
        <v>1006390</v>
      </c>
      <c r="B2522" t="s">
        <v>12609</v>
      </c>
      <c r="C2522" t="s">
        <v>12610</v>
      </c>
      <c r="D2522" t="s">
        <v>12611</v>
      </c>
      <c r="E2522" t="s">
        <v>1663</v>
      </c>
      <c r="F2522" t="s">
        <v>12612</v>
      </c>
      <c r="H2522" t="s">
        <v>3046</v>
      </c>
      <c r="I2522" s="23">
        <v>40.473500000000001</v>
      </c>
      <c r="J2522" s="23">
        <v>-74.386200000000002</v>
      </c>
      <c r="K2522">
        <v>562212</v>
      </c>
      <c r="L2522" t="s">
        <v>51</v>
      </c>
      <c r="M2522" t="s">
        <v>307</v>
      </c>
      <c r="N2522" s="49">
        <v>10471.75</v>
      </c>
      <c r="O2522" s="49">
        <v>80119.25</v>
      </c>
      <c r="P2522" s="49">
        <v>70032.5</v>
      </c>
      <c r="Q2522" s="49">
        <v>60622.5</v>
      </c>
      <c r="R2522" s="49">
        <v>37213</v>
      </c>
      <c r="S2522" s="49">
        <v>44636.25</v>
      </c>
      <c r="T2522" s="49">
        <v>44289.75</v>
      </c>
      <c r="U2522" s="49">
        <v>21866.5</v>
      </c>
      <c r="V2522" s="49">
        <v>23801</v>
      </c>
    </row>
    <row r="2523" spans="1:22" x14ac:dyDescent="0.3">
      <c r="A2523">
        <v>1004510</v>
      </c>
      <c r="B2523" t="s">
        <v>12613</v>
      </c>
      <c r="C2523" t="s">
        <v>12614</v>
      </c>
      <c r="D2523" t="s">
        <v>3202</v>
      </c>
      <c r="E2523" t="s">
        <v>303</v>
      </c>
      <c r="F2523" t="s">
        <v>2753</v>
      </c>
      <c r="G2523" t="s">
        <v>12615</v>
      </c>
      <c r="H2523" t="s">
        <v>533</v>
      </c>
      <c r="I2523" s="23">
        <v>32.656723</v>
      </c>
      <c r="J2523" s="23">
        <v>-97.323327000000006</v>
      </c>
      <c r="K2523">
        <v>211111</v>
      </c>
      <c r="L2523" t="s">
        <v>28</v>
      </c>
      <c r="M2523" t="s">
        <v>102</v>
      </c>
      <c r="R2523" s="49">
        <v>29467.24</v>
      </c>
      <c r="S2523" s="49">
        <v>29953.687999999998</v>
      </c>
      <c r="T2523" s="49">
        <v>31401.33</v>
      </c>
      <c r="U2523" s="49">
        <v>29755.55</v>
      </c>
      <c r="V2523" s="49">
        <v>26251.25</v>
      </c>
    </row>
    <row r="2524" spans="1:22" x14ac:dyDescent="0.3">
      <c r="A2524">
        <v>1000231</v>
      </c>
      <c r="B2524" t="s">
        <v>12616</v>
      </c>
      <c r="C2524" t="s">
        <v>12617</v>
      </c>
      <c r="D2524" t="s">
        <v>12618</v>
      </c>
      <c r="E2524" t="s">
        <v>441</v>
      </c>
      <c r="F2524" t="s">
        <v>12619</v>
      </c>
      <c r="G2524" t="s">
        <v>12620</v>
      </c>
      <c r="H2524" t="s">
        <v>12621</v>
      </c>
      <c r="I2524" s="23">
        <v>36.037799999999997</v>
      </c>
      <c r="J2524" s="23">
        <v>-77.754199999999997</v>
      </c>
      <c r="K2524">
        <v>221112</v>
      </c>
      <c r="L2524" t="s">
        <v>30</v>
      </c>
      <c r="M2524" t="s">
        <v>336</v>
      </c>
      <c r="O2524" s="49">
        <v>160696.72</v>
      </c>
      <c r="P2524" s="49">
        <v>151055.098</v>
      </c>
      <c r="Q2524" s="49">
        <v>182950.61199999999</v>
      </c>
      <c r="R2524" s="49">
        <v>281415.45400000003</v>
      </c>
      <c r="S2524" s="49">
        <v>324726.174</v>
      </c>
      <c r="T2524" s="49">
        <v>328639.342</v>
      </c>
      <c r="U2524" s="49">
        <v>380816.51199999999</v>
      </c>
      <c r="V2524" s="49">
        <v>698341.03399999999</v>
      </c>
    </row>
    <row r="2525" spans="1:22" x14ac:dyDescent="0.3">
      <c r="A2525">
        <v>1001581</v>
      </c>
      <c r="B2525" t="s">
        <v>12622</v>
      </c>
      <c r="C2525" t="s">
        <v>12623</v>
      </c>
      <c r="D2525" t="s">
        <v>12624</v>
      </c>
      <c r="E2525" t="s">
        <v>331</v>
      </c>
      <c r="F2525" t="s">
        <v>4946</v>
      </c>
      <c r="G2525" t="s">
        <v>12625</v>
      </c>
      <c r="H2525" t="s">
        <v>2267</v>
      </c>
      <c r="I2525" s="23">
        <v>40.602435</v>
      </c>
      <c r="J2525" s="23">
        <v>-73.762495000000001</v>
      </c>
      <c r="K2525">
        <v>562212</v>
      </c>
      <c r="L2525" t="s">
        <v>51</v>
      </c>
      <c r="M2525" t="s">
        <v>307</v>
      </c>
      <c r="N2525" s="49">
        <v>28211.5</v>
      </c>
      <c r="O2525" s="49">
        <v>34461</v>
      </c>
      <c r="P2525" s="49">
        <v>36482.5</v>
      </c>
      <c r="Q2525" s="49">
        <v>36620.5</v>
      </c>
      <c r="R2525" s="49">
        <v>4131</v>
      </c>
      <c r="S2525" s="49">
        <v>733</v>
      </c>
      <c r="T2525" s="49">
        <v>884.25</v>
      </c>
      <c r="U2525" s="49">
        <v>944</v>
      </c>
      <c r="V2525" s="49">
        <v>1142.5</v>
      </c>
    </row>
    <row r="2526" spans="1:22" x14ac:dyDescent="0.3">
      <c r="A2526">
        <v>1000983</v>
      </c>
      <c r="B2526" t="s">
        <v>12626</v>
      </c>
      <c r="C2526" t="s">
        <v>12627</v>
      </c>
      <c r="D2526" t="s">
        <v>12628</v>
      </c>
      <c r="E2526" t="s">
        <v>393</v>
      </c>
      <c r="F2526" t="s">
        <v>12629</v>
      </c>
      <c r="G2526" t="s">
        <v>12630</v>
      </c>
      <c r="H2526" t="s">
        <v>12631</v>
      </c>
      <c r="I2526" s="23">
        <v>43.715000000000003</v>
      </c>
      <c r="J2526" s="23">
        <v>-87.709400000000002</v>
      </c>
      <c r="K2526">
        <v>221112</v>
      </c>
      <c r="L2526" t="s">
        <v>30</v>
      </c>
      <c r="M2526" t="s">
        <v>336</v>
      </c>
      <c r="N2526" s="49">
        <v>1533746.6140000001</v>
      </c>
      <c r="O2526" s="49">
        <v>3442632.5860000001</v>
      </c>
      <c r="P2526" s="49">
        <v>4016652.6260000002</v>
      </c>
      <c r="Q2526" s="49">
        <v>3705618.4240000001</v>
      </c>
      <c r="R2526" s="49">
        <v>3897416.9559999998</v>
      </c>
      <c r="S2526" s="49">
        <v>3878824.2340000002</v>
      </c>
      <c r="T2526" s="49">
        <v>4315474.148</v>
      </c>
      <c r="U2526" s="49">
        <v>3644917.4739999999</v>
      </c>
      <c r="V2526" s="49">
        <v>4413642.1260000002</v>
      </c>
    </row>
    <row r="2527" spans="1:22" x14ac:dyDescent="0.3">
      <c r="A2527">
        <v>1000267</v>
      </c>
      <c r="B2527" t="s">
        <v>12632</v>
      </c>
      <c r="C2527" t="s">
        <v>12633</v>
      </c>
      <c r="D2527" t="s">
        <v>5648</v>
      </c>
      <c r="E2527" t="s">
        <v>331</v>
      </c>
      <c r="F2527" t="s">
        <v>5649</v>
      </c>
      <c r="G2527" t="s">
        <v>12634</v>
      </c>
      <c r="H2527" t="s">
        <v>5651</v>
      </c>
      <c r="I2527" s="23">
        <v>40.786099999999998</v>
      </c>
      <c r="J2527" s="23">
        <v>-73.293099999999995</v>
      </c>
      <c r="K2527">
        <v>221112</v>
      </c>
      <c r="L2527" t="s">
        <v>30</v>
      </c>
      <c r="M2527" t="s">
        <v>336</v>
      </c>
      <c r="N2527" s="49">
        <v>34357.771999999997</v>
      </c>
      <c r="O2527" s="49">
        <v>61781.271999999997</v>
      </c>
      <c r="P2527" s="49">
        <v>40828.048000000003</v>
      </c>
      <c r="Q2527" s="49">
        <v>58883.432000000001</v>
      </c>
      <c r="R2527" s="49">
        <v>70805.335999999996</v>
      </c>
      <c r="S2527" s="49">
        <v>102351.568</v>
      </c>
      <c r="T2527" s="49">
        <v>119665.156</v>
      </c>
      <c r="U2527" s="49">
        <v>113714.98</v>
      </c>
      <c r="V2527" s="49">
        <v>83106.292000000001</v>
      </c>
    </row>
    <row r="2528" spans="1:22" x14ac:dyDescent="0.3">
      <c r="A2528">
        <v>1000744</v>
      </c>
      <c r="B2528" t="s">
        <v>12635</v>
      </c>
      <c r="C2528" t="s">
        <v>3801</v>
      </c>
      <c r="D2528" t="s">
        <v>12636</v>
      </c>
      <c r="E2528" t="s">
        <v>1663</v>
      </c>
      <c r="F2528" t="s">
        <v>12637</v>
      </c>
      <c r="G2528" t="s">
        <v>12638</v>
      </c>
      <c r="H2528" t="s">
        <v>11841</v>
      </c>
      <c r="I2528" s="23">
        <v>40.491100000000003</v>
      </c>
      <c r="J2528" s="23">
        <v>-74.395799999999994</v>
      </c>
      <c r="K2528">
        <v>221112</v>
      </c>
      <c r="L2528" t="s">
        <v>28</v>
      </c>
      <c r="M2528" t="s">
        <v>336</v>
      </c>
      <c r="P2528" s="49">
        <v>2427.4920000000002</v>
      </c>
      <c r="Q2528" s="49">
        <v>1790.3440000000001</v>
      </c>
      <c r="R2528" s="49">
        <v>4722.232</v>
      </c>
      <c r="S2528" s="49">
        <v>34808.472000000002</v>
      </c>
      <c r="T2528" s="49">
        <v>25538.804</v>
      </c>
      <c r="U2528" s="49">
        <v>30309.94</v>
      </c>
      <c r="V2528" s="49">
        <v>49117.35</v>
      </c>
    </row>
    <row r="2529" spans="1:22" x14ac:dyDescent="0.3">
      <c r="A2529">
        <v>1011209</v>
      </c>
      <c r="B2529" t="s">
        <v>12639</v>
      </c>
      <c r="C2529" t="s">
        <v>12640</v>
      </c>
      <c r="D2529" t="s">
        <v>12641</v>
      </c>
      <c r="E2529" t="s">
        <v>447</v>
      </c>
      <c r="F2529" t="s">
        <v>12642</v>
      </c>
      <c r="H2529" t="s">
        <v>1498</v>
      </c>
      <c r="I2529" s="23">
        <v>41.80668</v>
      </c>
      <c r="J2529" s="23">
        <v>-76.203419999999994</v>
      </c>
      <c r="K2529">
        <v>211111</v>
      </c>
      <c r="L2529" t="s">
        <v>28</v>
      </c>
      <c r="M2529" t="s">
        <v>102</v>
      </c>
      <c r="R2529" s="49">
        <v>42976.487999999998</v>
      </c>
      <c r="S2529" s="49">
        <v>43704.436000000002</v>
      </c>
      <c r="T2529" s="49">
        <v>25488.603999999999</v>
      </c>
    </row>
    <row r="2530" spans="1:22" x14ac:dyDescent="0.3">
      <c r="A2530">
        <v>1001392</v>
      </c>
      <c r="B2530" t="s">
        <v>12643</v>
      </c>
      <c r="C2530" t="s">
        <v>12644</v>
      </c>
      <c r="D2530" t="s">
        <v>10765</v>
      </c>
      <c r="E2530" t="s">
        <v>690</v>
      </c>
      <c r="F2530" t="s">
        <v>12645</v>
      </c>
      <c r="G2530" t="s">
        <v>12646</v>
      </c>
      <c r="H2530" t="s">
        <v>12647</v>
      </c>
      <c r="I2530" s="23">
        <v>32.911000000000001</v>
      </c>
      <c r="J2530" s="23">
        <v>-84.305899999999994</v>
      </c>
      <c r="K2530">
        <v>221112</v>
      </c>
      <c r="L2530" t="s">
        <v>30</v>
      </c>
      <c r="M2530" t="s">
        <v>336</v>
      </c>
      <c r="N2530" s="49">
        <v>222206.90599999999</v>
      </c>
      <c r="O2530" s="49">
        <v>212896.13399999999</v>
      </c>
      <c r="P2530" s="49">
        <v>174958.08600000001</v>
      </c>
      <c r="Q2530" s="49">
        <v>243519.272</v>
      </c>
      <c r="R2530" s="49">
        <v>233953.9</v>
      </c>
      <c r="S2530" s="49">
        <v>293254.85200000001</v>
      </c>
      <c r="T2530" s="49">
        <v>87429.817999999999</v>
      </c>
      <c r="U2530" s="49">
        <v>222041.728</v>
      </c>
      <c r="V2530" s="49">
        <v>40061.904000000002</v>
      </c>
    </row>
    <row r="2531" spans="1:22" x14ac:dyDescent="0.3">
      <c r="A2531">
        <v>1001541</v>
      </c>
      <c r="B2531" t="s">
        <v>12648</v>
      </c>
      <c r="C2531" t="s">
        <v>12649</v>
      </c>
      <c r="D2531" t="s">
        <v>12650</v>
      </c>
      <c r="E2531" t="s">
        <v>491</v>
      </c>
      <c r="F2531" t="s">
        <v>12651</v>
      </c>
      <c r="G2531" t="s">
        <v>12652</v>
      </c>
      <c r="H2531" t="s">
        <v>12653</v>
      </c>
      <c r="I2531" s="23">
        <v>38.806699999999999</v>
      </c>
      <c r="J2531" s="23">
        <v>-87.247200000000007</v>
      </c>
      <c r="K2531">
        <v>221112</v>
      </c>
      <c r="L2531" t="s">
        <v>335</v>
      </c>
      <c r="M2531" t="s">
        <v>336</v>
      </c>
      <c r="N2531" s="49">
        <v>3445925.784</v>
      </c>
      <c r="O2531" s="49">
        <v>3195811.3319999999</v>
      </c>
      <c r="P2531" s="49">
        <v>3431750.3280000002</v>
      </c>
      <c r="Q2531" s="49">
        <v>2651271.8879999998</v>
      </c>
      <c r="R2531" s="49">
        <v>2655220.2560000001</v>
      </c>
      <c r="S2531" s="49">
        <v>2249648.5279999999</v>
      </c>
      <c r="T2531" s="49">
        <v>1415821.304</v>
      </c>
      <c r="U2531" s="49">
        <v>160940.652</v>
      </c>
      <c r="V2531" s="49">
        <v>5155.9799999999996</v>
      </c>
    </row>
    <row r="2532" spans="1:22" x14ac:dyDescent="0.3">
      <c r="A2532">
        <v>1000811</v>
      </c>
      <c r="B2532" t="s">
        <v>12654</v>
      </c>
      <c r="C2532" t="s">
        <v>12655</v>
      </c>
      <c r="D2532" t="s">
        <v>12656</v>
      </c>
      <c r="E2532" t="s">
        <v>690</v>
      </c>
      <c r="F2532" t="s">
        <v>12657</v>
      </c>
      <c r="G2532" t="s">
        <v>12658</v>
      </c>
      <c r="H2532" t="s">
        <v>12659</v>
      </c>
      <c r="I2532" s="23">
        <v>32.279200000000003</v>
      </c>
      <c r="J2532" s="23">
        <v>-81.284199999999998</v>
      </c>
      <c r="K2532">
        <v>221112</v>
      </c>
      <c r="L2532" t="s">
        <v>335</v>
      </c>
      <c r="M2532" t="s">
        <v>336</v>
      </c>
      <c r="N2532" s="49">
        <v>850408.6</v>
      </c>
      <c r="O2532" s="49">
        <v>722755.82</v>
      </c>
      <c r="P2532" s="49">
        <v>958832.64800000004</v>
      </c>
      <c r="Q2532" s="49">
        <v>706443.88399999996</v>
      </c>
      <c r="R2532" s="49">
        <v>1086474.6240000001</v>
      </c>
      <c r="S2532" s="49">
        <v>583630.33600000001</v>
      </c>
      <c r="T2532" s="49">
        <v>480753.06800000003</v>
      </c>
      <c r="U2532" s="49">
        <v>937586.576</v>
      </c>
      <c r="V2532" s="49">
        <v>819902.81200000003</v>
      </c>
    </row>
    <row r="2533" spans="1:22" x14ac:dyDescent="0.3">
      <c r="A2533">
        <v>1012749</v>
      </c>
      <c r="B2533" t="s">
        <v>12660</v>
      </c>
      <c r="C2533" t="s">
        <v>12661</v>
      </c>
      <c r="D2533" t="s">
        <v>12662</v>
      </c>
      <c r="E2533" t="s">
        <v>468</v>
      </c>
      <c r="F2533" t="s">
        <v>12663</v>
      </c>
      <c r="G2533" t="s">
        <v>12664</v>
      </c>
      <c r="H2533" t="s">
        <v>7822</v>
      </c>
      <c r="I2533" s="23">
        <v>30.662586000000001</v>
      </c>
      <c r="J2533" s="23">
        <v>-81.469562999999994</v>
      </c>
      <c r="K2533">
        <v>221112</v>
      </c>
      <c r="L2533" t="s">
        <v>28</v>
      </c>
      <c r="M2533" t="s">
        <v>336</v>
      </c>
      <c r="N2533" s="49">
        <v>98865.728000000003</v>
      </c>
      <c r="O2533" s="49">
        <v>95985.788</v>
      </c>
      <c r="P2533" s="49">
        <v>95630.04</v>
      </c>
    </row>
    <row r="2534" spans="1:22" x14ac:dyDescent="0.3">
      <c r="A2534">
        <v>1002240</v>
      </c>
      <c r="B2534" t="s">
        <v>12665</v>
      </c>
      <c r="C2534" t="s">
        <v>12666</v>
      </c>
      <c r="D2534" t="s">
        <v>12667</v>
      </c>
      <c r="E2534" t="s">
        <v>461</v>
      </c>
      <c r="F2534" t="s">
        <v>7030</v>
      </c>
      <c r="H2534" t="s">
        <v>7035</v>
      </c>
      <c r="I2534" s="23">
        <v>41.5672</v>
      </c>
      <c r="J2534" s="23">
        <v>-107.85509999999999</v>
      </c>
      <c r="K2534">
        <v>213112</v>
      </c>
      <c r="L2534" t="s">
        <v>28</v>
      </c>
      <c r="M2534" t="s">
        <v>102</v>
      </c>
      <c r="R2534" s="49">
        <v>50998.008000000002</v>
      </c>
      <c r="S2534" s="49">
        <v>52396.451999999997</v>
      </c>
      <c r="T2534" s="49">
        <v>52324.45</v>
      </c>
      <c r="U2534" s="49">
        <v>52664.85</v>
      </c>
      <c r="V2534" s="49">
        <v>52633.15</v>
      </c>
    </row>
    <row r="2535" spans="1:22" x14ac:dyDescent="0.3">
      <c r="A2535">
        <v>1011829</v>
      </c>
      <c r="B2535" t="s">
        <v>12668</v>
      </c>
      <c r="C2535" t="s">
        <v>12669</v>
      </c>
      <c r="D2535" t="s">
        <v>12670</v>
      </c>
      <c r="E2535" t="s">
        <v>1370</v>
      </c>
      <c r="F2535" t="s">
        <v>12671</v>
      </c>
      <c r="G2535" t="s">
        <v>12672</v>
      </c>
      <c r="H2535" t="s">
        <v>12673</v>
      </c>
      <c r="I2535" s="23">
        <v>61.475211000000002</v>
      </c>
      <c r="J2535" s="23">
        <v>-149.15009000000001</v>
      </c>
      <c r="K2535">
        <v>221112</v>
      </c>
      <c r="L2535" t="s">
        <v>28</v>
      </c>
      <c r="M2535" t="s">
        <v>336</v>
      </c>
      <c r="N2535" s="49">
        <v>327622.87</v>
      </c>
      <c r="O2535" s="49">
        <v>278923.408</v>
      </c>
      <c r="P2535" s="49">
        <v>338759.92200000002</v>
      </c>
      <c r="Q2535" s="49">
        <v>363118.43</v>
      </c>
      <c r="R2535" s="49">
        <v>265762.33399999997</v>
      </c>
    </row>
    <row r="2536" spans="1:22" x14ac:dyDescent="0.3">
      <c r="A2536">
        <v>1000560</v>
      </c>
      <c r="B2536" t="s">
        <v>12674</v>
      </c>
      <c r="C2536" t="s">
        <v>12675</v>
      </c>
      <c r="D2536" t="s">
        <v>12676</v>
      </c>
      <c r="E2536" t="s">
        <v>323</v>
      </c>
      <c r="F2536" t="s">
        <v>10311</v>
      </c>
      <c r="G2536" t="s">
        <v>12677</v>
      </c>
      <c r="H2536" t="s">
        <v>3174</v>
      </c>
      <c r="I2536" s="23">
        <v>32.7971</v>
      </c>
      <c r="J2536" s="23">
        <v>-116.97199999999999</v>
      </c>
      <c r="K2536">
        <v>221112</v>
      </c>
      <c r="L2536" t="s">
        <v>30</v>
      </c>
      <c r="M2536" t="s">
        <v>336</v>
      </c>
      <c r="R2536" s="49">
        <v>9367.3160000000007</v>
      </c>
      <c r="S2536" s="49">
        <v>14721.196</v>
      </c>
      <c r="T2536" s="49">
        <v>12866.252</v>
      </c>
      <c r="U2536" s="49">
        <v>23077.563999999998</v>
      </c>
      <c r="V2536" s="49">
        <v>10459.111999999999</v>
      </c>
    </row>
    <row r="2537" spans="1:22" x14ac:dyDescent="0.3">
      <c r="A2537">
        <v>1001454</v>
      </c>
      <c r="B2537" t="s">
        <v>12678</v>
      </c>
      <c r="C2537" t="s">
        <v>12679</v>
      </c>
      <c r="D2537" t="s">
        <v>12680</v>
      </c>
      <c r="E2537" t="s">
        <v>323</v>
      </c>
      <c r="F2537" t="s">
        <v>12681</v>
      </c>
      <c r="G2537" t="s">
        <v>12682</v>
      </c>
      <c r="H2537" t="s">
        <v>12683</v>
      </c>
      <c r="I2537" s="23">
        <v>32.802199999999999</v>
      </c>
      <c r="J2537" s="23">
        <v>-115.54</v>
      </c>
      <c r="K2537">
        <v>221112</v>
      </c>
      <c r="L2537" t="s">
        <v>30</v>
      </c>
      <c r="M2537" t="s">
        <v>336</v>
      </c>
      <c r="N2537" s="49">
        <v>290451.924</v>
      </c>
      <c r="O2537" s="49">
        <v>325645.34399999998</v>
      </c>
      <c r="P2537" s="49">
        <v>476160.288</v>
      </c>
      <c r="Q2537" s="49">
        <v>492075.77600000001</v>
      </c>
      <c r="R2537" s="49">
        <v>481789.36200000002</v>
      </c>
      <c r="S2537" s="49">
        <v>539783.6</v>
      </c>
      <c r="T2537" s="49">
        <v>562364.71600000001</v>
      </c>
      <c r="U2537" s="49">
        <v>498162.20400000003</v>
      </c>
      <c r="V2537" s="49">
        <v>412244.91399999999</v>
      </c>
    </row>
    <row r="2538" spans="1:22" x14ac:dyDescent="0.3">
      <c r="A2538">
        <v>1002473</v>
      </c>
      <c r="B2538" t="s">
        <v>12684</v>
      </c>
      <c r="C2538" t="s">
        <v>12685</v>
      </c>
      <c r="D2538" t="s">
        <v>2562</v>
      </c>
      <c r="E2538" t="s">
        <v>303</v>
      </c>
      <c r="F2538" t="s">
        <v>2563</v>
      </c>
      <c r="G2538" t="s">
        <v>12686</v>
      </c>
      <c r="H2538" t="s">
        <v>969</v>
      </c>
      <c r="I2538" s="23">
        <v>27.724972000000001</v>
      </c>
      <c r="J2538" s="23">
        <v>-97.652074999999996</v>
      </c>
      <c r="K2538">
        <v>562212</v>
      </c>
      <c r="L2538" t="s">
        <v>51</v>
      </c>
      <c r="M2538" t="s">
        <v>307</v>
      </c>
      <c r="N2538" s="49">
        <v>23473.5</v>
      </c>
      <c r="O2538" s="49">
        <v>59676.75</v>
      </c>
      <c r="P2538" s="49">
        <v>45333.75</v>
      </c>
      <c r="Q2538" s="49">
        <v>49873</v>
      </c>
      <c r="R2538" s="49">
        <v>59231.5</v>
      </c>
      <c r="S2538" s="49">
        <v>25169.75</v>
      </c>
      <c r="T2538" s="49">
        <v>103817.5</v>
      </c>
      <c r="U2538" s="49">
        <v>100608.164475</v>
      </c>
      <c r="V2538" s="49">
        <v>98088.257824999993</v>
      </c>
    </row>
    <row r="2539" spans="1:22" x14ac:dyDescent="0.3">
      <c r="A2539">
        <v>1007630</v>
      </c>
      <c r="B2539" t="s">
        <v>12687</v>
      </c>
      <c r="C2539" t="s">
        <v>12688</v>
      </c>
      <c r="D2539" t="s">
        <v>12689</v>
      </c>
      <c r="E2539" t="s">
        <v>526</v>
      </c>
      <c r="F2539" t="s">
        <v>12690</v>
      </c>
      <c r="G2539" t="s">
        <v>12691</v>
      </c>
      <c r="H2539" t="s">
        <v>12692</v>
      </c>
      <c r="I2539" s="23">
        <v>18.132987</v>
      </c>
      <c r="J2539" s="23">
        <v>-65.820393999999993</v>
      </c>
      <c r="K2539">
        <v>562212</v>
      </c>
      <c r="L2539" t="s">
        <v>51</v>
      </c>
      <c r="M2539" t="s">
        <v>307</v>
      </c>
      <c r="N2539" s="49">
        <v>64916.25</v>
      </c>
      <c r="O2539" s="49">
        <v>154542.75</v>
      </c>
      <c r="P2539" s="49">
        <v>122025</v>
      </c>
      <c r="Q2539" s="49">
        <v>99148.75</v>
      </c>
      <c r="R2539" s="49">
        <v>67460.5</v>
      </c>
      <c r="S2539" s="49">
        <v>89877</v>
      </c>
      <c r="T2539" s="49">
        <v>82675.75</v>
      </c>
      <c r="U2539" s="49">
        <v>104225.95185</v>
      </c>
      <c r="V2539" s="49">
        <v>109225</v>
      </c>
    </row>
    <row r="2540" spans="1:22" x14ac:dyDescent="0.3">
      <c r="A2540">
        <v>1012001</v>
      </c>
      <c r="B2540"/>
      <c r="C2540" t="s">
        <v>12693</v>
      </c>
      <c r="D2540" t="s">
        <v>12694</v>
      </c>
      <c r="E2540" t="s">
        <v>303</v>
      </c>
      <c r="F2540" t="s">
        <v>12695</v>
      </c>
      <c r="H2540" t="s">
        <v>12696</v>
      </c>
      <c r="I2540" s="23">
        <v>28.599411</v>
      </c>
      <c r="J2540" s="23">
        <v>-99.348703</v>
      </c>
      <c r="K2540">
        <v>486210</v>
      </c>
      <c r="L2540" t="s">
        <v>28</v>
      </c>
      <c r="M2540" t="s">
        <v>102</v>
      </c>
      <c r="R2540" s="49">
        <v>29986.687999999998</v>
      </c>
    </row>
    <row r="2541" spans="1:22" x14ac:dyDescent="0.3">
      <c r="A2541">
        <v>1007406</v>
      </c>
      <c r="B2541" t="s">
        <v>12697</v>
      </c>
      <c r="C2541" t="s">
        <v>12698</v>
      </c>
      <c r="D2541" t="s">
        <v>12699</v>
      </c>
      <c r="E2541" t="s">
        <v>303</v>
      </c>
      <c r="F2541" t="s">
        <v>12700</v>
      </c>
      <c r="G2541" t="s">
        <v>12701</v>
      </c>
      <c r="H2541" t="s">
        <v>12702</v>
      </c>
      <c r="I2541" s="23">
        <v>26.572004</v>
      </c>
      <c r="J2541" s="23">
        <v>-98.792184000000006</v>
      </c>
      <c r="K2541">
        <v>211111</v>
      </c>
      <c r="L2541" t="s">
        <v>28</v>
      </c>
      <c r="M2541" t="s">
        <v>102</v>
      </c>
      <c r="R2541" s="49">
        <v>21566.367999999999</v>
      </c>
      <c r="S2541" s="49">
        <v>24057.360000000001</v>
      </c>
      <c r="T2541" s="49">
        <v>25641.7</v>
      </c>
      <c r="U2541" s="49">
        <v>27087.248</v>
      </c>
      <c r="V2541" s="49">
        <v>25944.151999999998</v>
      </c>
    </row>
    <row r="2542" spans="1:22" x14ac:dyDescent="0.3">
      <c r="A2542">
        <v>1000431</v>
      </c>
      <c r="B2542" t="s">
        <v>12703</v>
      </c>
      <c r="C2542" t="s">
        <v>12704</v>
      </c>
      <c r="D2542" t="s">
        <v>960</v>
      </c>
      <c r="E2542" t="s">
        <v>323</v>
      </c>
      <c r="F2542" t="s">
        <v>961</v>
      </c>
      <c r="G2542" t="s">
        <v>12705</v>
      </c>
      <c r="H2542" t="s">
        <v>816</v>
      </c>
      <c r="I2542" s="23">
        <v>33.910600000000002</v>
      </c>
      <c r="J2542" s="23">
        <v>-118.425</v>
      </c>
      <c r="K2542">
        <v>221112</v>
      </c>
      <c r="L2542" t="s">
        <v>30</v>
      </c>
      <c r="M2542" t="s">
        <v>336</v>
      </c>
      <c r="N2542" s="49">
        <v>250052.97200000001</v>
      </c>
      <c r="O2542" s="49">
        <v>485608.75199999998</v>
      </c>
      <c r="P2542" s="49">
        <v>593621.80000000005</v>
      </c>
      <c r="Q2542" s="49">
        <v>536624.01199999999</v>
      </c>
      <c r="R2542" s="49">
        <v>976437.43200000003</v>
      </c>
      <c r="S2542" s="49">
        <v>866076.89</v>
      </c>
      <c r="T2542" s="49">
        <v>704502.93299999996</v>
      </c>
      <c r="U2542" s="49">
        <v>371792.04700000002</v>
      </c>
      <c r="V2542" s="49">
        <v>143130.37100000001</v>
      </c>
    </row>
    <row r="2543" spans="1:22" x14ac:dyDescent="0.3">
      <c r="A2543">
        <v>1002020</v>
      </c>
      <c r="B2543" t="s">
        <v>12706</v>
      </c>
      <c r="C2543" t="s">
        <v>12707</v>
      </c>
      <c r="D2543" t="s">
        <v>645</v>
      </c>
      <c r="E2543" t="s">
        <v>491</v>
      </c>
      <c r="F2543" t="s">
        <v>12708</v>
      </c>
      <c r="G2543" t="s">
        <v>12709</v>
      </c>
      <c r="H2543" t="s">
        <v>12710</v>
      </c>
      <c r="I2543" s="23">
        <v>39.734316</v>
      </c>
      <c r="J2543" s="23">
        <v>-87.393043000000006</v>
      </c>
      <c r="K2543">
        <v>325411</v>
      </c>
      <c r="L2543" t="s">
        <v>28</v>
      </c>
      <c r="M2543" t="s">
        <v>530</v>
      </c>
      <c r="N2543" s="49">
        <v>69201.437999999995</v>
      </c>
      <c r="O2543" s="49">
        <v>70737.384000000005</v>
      </c>
      <c r="P2543" s="49">
        <v>127216.5</v>
      </c>
      <c r="Q2543" s="49">
        <v>127985.31</v>
      </c>
      <c r="R2543" s="49">
        <v>134249.99600000001</v>
      </c>
      <c r="S2543" s="49">
        <v>134842.932</v>
      </c>
      <c r="T2543" s="49">
        <v>140247.90400000001</v>
      </c>
      <c r="U2543" s="49">
        <v>102581.478</v>
      </c>
      <c r="V2543" s="49">
        <v>127580.838</v>
      </c>
    </row>
    <row r="2544" spans="1:22" x14ac:dyDescent="0.3">
      <c r="A2544">
        <v>1010613</v>
      </c>
      <c r="B2544" t="s">
        <v>12711</v>
      </c>
      <c r="C2544" t="s">
        <v>12712</v>
      </c>
      <c r="D2544" t="s">
        <v>1319</v>
      </c>
      <c r="E2544" t="s">
        <v>303</v>
      </c>
      <c r="F2544" t="s">
        <v>1320</v>
      </c>
      <c r="G2544" t="s">
        <v>12713</v>
      </c>
      <c r="H2544" t="s">
        <v>1074</v>
      </c>
      <c r="I2544" s="23">
        <v>35.60398</v>
      </c>
      <c r="J2544" s="23">
        <v>-100.21655</v>
      </c>
      <c r="K2544">
        <v>486210</v>
      </c>
      <c r="L2544" t="s">
        <v>28</v>
      </c>
      <c r="M2544" t="s">
        <v>102</v>
      </c>
      <c r="R2544" s="49">
        <v>3681.8359999999998</v>
      </c>
      <c r="S2544" s="49">
        <v>8190.22</v>
      </c>
      <c r="T2544" s="49">
        <v>11099.708000000001</v>
      </c>
      <c r="U2544" s="49">
        <v>26385.5</v>
      </c>
    </row>
    <row r="2545" spans="1:22" x14ac:dyDescent="0.3">
      <c r="A2545">
        <v>1000622</v>
      </c>
      <c r="B2545" t="s">
        <v>12714</v>
      </c>
      <c r="C2545" t="s">
        <v>12715</v>
      </c>
      <c r="D2545" t="s">
        <v>792</v>
      </c>
      <c r="E2545" t="s">
        <v>954</v>
      </c>
      <c r="F2545" t="s">
        <v>12716</v>
      </c>
      <c r="G2545" t="s">
        <v>12717</v>
      </c>
      <c r="H2545" t="s">
        <v>2007</v>
      </c>
      <c r="I2545" s="23">
        <v>34.7288</v>
      </c>
      <c r="J2545" s="23">
        <v>-81.137299999999996</v>
      </c>
      <c r="K2545">
        <v>327212</v>
      </c>
      <c r="L2545" t="s">
        <v>375</v>
      </c>
      <c r="M2545" t="s">
        <v>376</v>
      </c>
      <c r="N2545" s="49">
        <v>21343.495999999999</v>
      </c>
      <c r="O2545" s="49">
        <v>20641.396000000001</v>
      </c>
      <c r="P2545" s="49">
        <v>20616.995999999999</v>
      </c>
      <c r="Q2545" s="49">
        <v>19187.939999999999</v>
      </c>
      <c r="R2545" s="49">
        <v>23927.723999999998</v>
      </c>
      <c r="S2545" s="49">
        <v>23688.774000000001</v>
      </c>
      <c r="T2545" s="49">
        <v>23098.376</v>
      </c>
      <c r="U2545" s="49">
        <v>25507.076000000001</v>
      </c>
      <c r="V2545" s="49">
        <v>26545.076000000001</v>
      </c>
    </row>
    <row r="2546" spans="1:22" x14ac:dyDescent="0.3">
      <c r="A2546">
        <v>1002322</v>
      </c>
      <c r="B2546" t="s">
        <v>12718</v>
      </c>
      <c r="C2546" t="s">
        <v>12719</v>
      </c>
      <c r="D2546" t="s">
        <v>8310</v>
      </c>
      <c r="E2546" t="s">
        <v>441</v>
      </c>
      <c r="F2546" t="s">
        <v>12720</v>
      </c>
      <c r="G2546" t="s">
        <v>12721</v>
      </c>
      <c r="H2546" t="s">
        <v>5538</v>
      </c>
      <c r="I2546" s="23">
        <v>35.755249999999997</v>
      </c>
      <c r="J2546" s="23">
        <v>-80.28116</v>
      </c>
      <c r="K2546">
        <v>327212</v>
      </c>
      <c r="L2546" t="s">
        <v>375</v>
      </c>
      <c r="M2546" t="s">
        <v>376</v>
      </c>
      <c r="N2546" s="49">
        <v>36867.434000000001</v>
      </c>
      <c r="O2546" s="49">
        <v>38799.724000000002</v>
      </c>
      <c r="P2546" s="49">
        <v>45863.692000000003</v>
      </c>
      <c r="Q2546" s="49">
        <v>52468.423999999999</v>
      </c>
      <c r="R2546" s="49">
        <v>58404.743999999999</v>
      </c>
      <c r="S2546" s="49">
        <v>47003.531999999999</v>
      </c>
      <c r="T2546" s="49">
        <v>46453.088000000003</v>
      </c>
      <c r="U2546" s="49">
        <v>45699.29</v>
      </c>
      <c r="V2546" s="49">
        <v>43225.9</v>
      </c>
    </row>
    <row r="2547" spans="1:22" x14ac:dyDescent="0.3">
      <c r="A2547">
        <v>1000521</v>
      </c>
      <c r="B2547" t="s">
        <v>12722</v>
      </c>
      <c r="C2547" t="s">
        <v>12723</v>
      </c>
      <c r="D2547" t="s">
        <v>4164</v>
      </c>
      <c r="E2547" t="s">
        <v>569</v>
      </c>
      <c r="F2547" t="s">
        <v>4165</v>
      </c>
      <c r="G2547" t="s">
        <v>12724</v>
      </c>
      <c r="H2547" t="s">
        <v>12725</v>
      </c>
      <c r="I2547" s="23">
        <v>42.4407</v>
      </c>
      <c r="J2547" s="23">
        <v>-92.420500000000004</v>
      </c>
      <c r="K2547">
        <v>221112</v>
      </c>
      <c r="L2547" t="s">
        <v>28</v>
      </c>
      <c r="M2547" t="s">
        <v>336</v>
      </c>
      <c r="N2547" s="49">
        <v>3850.5360000000001</v>
      </c>
      <c r="O2547" s="49">
        <v>6728.924</v>
      </c>
      <c r="P2547" s="49">
        <v>9444.4539999999997</v>
      </c>
      <c r="Q2547" s="49">
        <v>11166.208000000001</v>
      </c>
      <c r="R2547" s="49">
        <v>9332.5159999999996</v>
      </c>
      <c r="S2547" s="49">
        <v>22683.8</v>
      </c>
      <c r="T2547" s="49">
        <v>38483.856</v>
      </c>
      <c r="U2547" s="49">
        <v>38149.998</v>
      </c>
      <c r="V2547" s="49">
        <v>47140.124000000003</v>
      </c>
    </row>
    <row r="2548" spans="1:22" x14ac:dyDescent="0.3">
      <c r="A2548">
        <v>1000817</v>
      </c>
      <c r="B2548" t="s">
        <v>12726</v>
      </c>
      <c r="C2548" t="s">
        <v>12727</v>
      </c>
      <c r="D2548" t="s">
        <v>603</v>
      </c>
      <c r="E2548" t="s">
        <v>351</v>
      </c>
      <c r="F2548" t="s">
        <v>12728</v>
      </c>
      <c r="G2548" t="s">
        <v>12729</v>
      </c>
      <c r="H2548" t="s">
        <v>8246</v>
      </c>
      <c r="I2548" s="23">
        <v>41.999699999999997</v>
      </c>
      <c r="J2548" s="23">
        <v>-88.244500000000002</v>
      </c>
      <c r="K2548">
        <v>221112</v>
      </c>
      <c r="L2548" t="s">
        <v>335</v>
      </c>
      <c r="M2548" t="s">
        <v>336</v>
      </c>
      <c r="N2548" s="49">
        <v>158185.46400000001</v>
      </c>
      <c r="O2548" s="49">
        <v>145814.82800000001</v>
      </c>
      <c r="P2548" s="49">
        <v>89480.415999999997</v>
      </c>
      <c r="Q2548" s="49">
        <v>144491.364</v>
      </c>
      <c r="R2548" s="49">
        <v>77049.611999999994</v>
      </c>
      <c r="S2548" s="49">
        <v>39326.404000000002</v>
      </c>
      <c r="T2548" s="49">
        <v>65332.027999999998</v>
      </c>
      <c r="U2548" s="49">
        <v>72169.032000000007</v>
      </c>
      <c r="V2548" s="49">
        <v>25659.204000000002</v>
      </c>
    </row>
    <row r="2549" spans="1:22" x14ac:dyDescent="0.3">
      <c r="A2549">
        <v>1013287</v>
      </c>
      <c r="B2549" t="s">
        <v>12730</v>
      </c>
      <c r="C2549" t="s">
        <v>12731</v>
      </c>
      <c r="D2549" t="s">
        <v>12732</v>
      </c>
      <c r="E2549" t="s">
        <v>569</v>
      </c>
      <c r="F2549" t="s">
        <v>12733</v>
      </c>
      <c r="G2549" t="s">
        <v>12734</v>
      </c>
      <c r="H2549" t="s">
        <v>2231</v>
      </c>
      <c r="I2549" s="23">
        <v>41.417720000000003</v>
      </c>
      <c r="J2549" s="23">
        <v>-95.031819999999996</v>
      </c>
      <c r="K2549">
        <v>325193</v>
      </c>
      <c r="L2549" t="s">
        <v>28</v>
      </c>
      <c r="M2549" t="s">
        <v>315</v>
      </c>
      <c r="N2549" s="49">
        <v>191622.628</v>
      </c>
      <c r="O2549" s="49">
        <v>84123.683999999994</v>
      </c>
    </row>
    <row r="2550" spans="1:22" x14ac:dyDescent="0.3">
      <c r="A2550">
        <v>1000312</v>
      </c>
      <c r="B2550" t="s">
        <v>12735</v>
      </c>
      <c r="C2550" t="s">
        <v>12736</v>
      </c>
      <c r="D2550" t="s">
        <v>9098</v>
      </c>
      <c r="E2550" t="s">
        <v>793</v>
      </c>
      <c r="F2550" t="s">
        <v>9099</v>
      </c>
      <c r="G2550" t="s">
        <v>12737</v>
      </c>
      <c r="H2550" t="s">
        <v>9101</v>
      </c>
      <c r="I2550" s="23">
        <v>36.774299999999997</v>
      </c>
      <c r="J2550" s="23">
        <v>-76.311899999999994</v>
      </c>
      <c r="K2550">
        <v>221112</v>
      </c>
      <c r="L2550" t="s">
        <v>30</v>
      </c>
      <c r="M2550" t="s">
        <v>336</v>
      </c>
      <c r="N2550" s="49">
        <v>64142.343999999997</v>
      </c>
      <c r="O2550" s="49">
        <v>174739.75</v>
      </c>
      <c r="P2550" s="49">
        <v>67012.335999999996</v>
      </c>
      <c r="Q2550" s="49">
        <v>100441.74400000001</v>
      </c>
      <c r="R2550" s="49">
        <v>65490.197999999997</v>
      </c>
      <c r="S2550" s="49">
        <v>27899.225999999999</v>
      </c>
      <c r="T2550" s="49">
        <v>31351.063999999998</v>
      </c>
      <c r="U2550" s="49">
        <v>84039.462</v>
      </c>
      <c r="V2550" s="49">
        <v>91830.843999999997</v>
      </c>
    </row>
    <row r="2551" spans="1:22" x14ac:dyDescent="0.3">
      <c r="A2551">
        <v>1004054</v>
      </c>
      <c r="B2551" t="s">
        <v>12738</v>
      </c>
      <c r="C2551" t="s">
        <v>12739</v>
      </c>
      <c r="D2551" t="s">
        <v>12740</v>
      </c>
      <c r="E2551" t="s">
        <v>1663</v>
      </c>
      <c r="F2551" t="s">
        <v>12741</v>
      </c>
      <c r="G2551" t="s">
        <v>12742</v>
      </c>
      <c r="H2551" t="s">
        <v>2284</v>
      </c>
      <c r="I2551" s="23">
        <v>40.661580000000001</v>
      </c>
      <c r="J2551" s="23">
        <v>-74.417000000000002</v>
      </c>
      <c r="K2551">
        <v>221210</v>
      </c>
      <c r="L2551" t="s">
        <v>3629</v>
      </c>
      <c r="M2551" t="s">
        <v>327</v>
      </c>
      <c r="V2551" s="49">
        <v>931.24800000000005</v>
      </c>
    </row>
    <row r="2552" spans="1:22" x14ac:dyDescent="0.3">
      <c r="A2552">
        <v>1001211</v>
      </c>
      <c r="B2552" t="s">
        <v>12743</v>
      </c>
      <c r="C2552" t="s">
        <v>12744</v>
      </c>
      <c r="D2552" t="s">
        <v>12745</v>
      </c>
      <c r="E2552" t="s">
        <v>441</v>
      </c>
      <c r="F2552" t="s">
        <v>12746</v>
      </c>
      <c r="G2552" t="s">
        <v>12747</v>
      </c>
      <c r="H2552" t="s">
        <v>12748</v>
      </c>
      <c r="I2552" s="23">
        <v>34.647399999999998</v>
      </c>
      <c r="J2552" s="23">
        <v>-78.640699999999995</v>
      </c>
      <c r="K2552">
        <v>221112</v>
      </c>
      <c r="L2552" t="s">
        <v>30</v>
      </c>
      <c r="M2552" t="s">
        <v>336</v>
      </c>
      <c r="T2552" s="49">
        <v>0</v>
      </c>
      <c r="U2552" s="49">
        <v>0</v>
      </c>
      <c r="V2552" s="49">
        <v>0</v>
      </c>
    </row>
    <row r="2553" spans="1:22" x14ac:dyDescent="0.3">
      <c r="A2553">
        <v>1001169</v>
      </c>
      <c r="B2553" t="s">
        <v>12749</v>
      </c>
      <c r="C2553" t="s">
        <v>12750</v>
      </c>
      <c r="D2553" t="s">
        <v>12751</v>
      </c>
      <c r="E2553" t="s">
        <v>393</v>
      </c>
      <c r="F2553" t="s">
        <v>12752</v>
      </c>
      <c r="G2553" t="s">
        <v>12753</v>
      </c>
      <c r="H2553" t="s">
        <v>12754</v>
      </c>
      <c r="I2553" s="23">
        <v>44.901899999999998</v>
      </c>
      <c r="J2553" s="23">
        <v>-91.567800000000005</v>
      </c>
      <c r="K2553">
        <v>221112</v>
      </c>
      <c r="L2553" t="s">
        <v>335</v>
      </c>
      <c r="M2553" t="s">
        <v>336</v>
      </c>
      <c r="N2553" s="49">
        <v>2292.7359999999999</v>
      </c>
      <c r="O2553" s="49">
        <v>5495.3280000000004</v>
      </c>
      <c r="R2553" s="49">
        <v>2915.54</v>
      </c>
      <c r="S2553" s="49">
        <v>7460.8059999999996</v>
      </c>
      <c r="T2553" s="49">
        <v>11089.254000000001</v>
      </c>
      <c r="U2553" s="49">
        <v>17557.682000000001</v>
      </c>
      <c r="V2553" s="49">
        <v>8479.4560000000001</v>
      </c>
    </row>
    <row r="2554" spans="1:22" x14ac:dyDescent="0.3">
      <c r="A2554">
        <v>1000211</v>
      </c>
      <c r="B2554" t="s">
        <v>12755</v>
      </c>
      <c r="C2554" t="s">
        <v>12756</v>
      </c>
      <c r="D2554" t="s">
        <v>11904</v>
      </c>
      <c r="E2554" t="s">
        <v>380</v>
      </c>
      <c r="F2554" t="s">
        <v>11905</v>
      </c>
      <c r="G2554" t="s">
        <v>12757</v>
      </c>
      <c r="H2554" t="s">
        <v>12758</v>
      </c>
      <c r="I2554" s="23">
        <v>45.2958</v>
      </c>
      <c r="J2554" s="23">
        <v>-93.554199999999994</v>
      </c>
      <c r="K2554">
        <v>562213</v>
      </c>
      <c r="L2554" t="s">
        <v>335</v>
      </c>
      <c r="M2554" t="s">
        <v>336</v>
      </c>
      <c r="N2554" s="49">
        <v>15695.226000000001</v>
      </c>
      <c r="O2554" s="49">
        <v>147638.924</v>
      </c>
      <c r="P2554" s="49">
        <v>127302.90399999999</v>
      </c>
      <c r="Q2554" s="49">
        <v>147303.35800000001</v>
      </c>
      <c r="R2554" s="49">
        <v>125707.53</v>
      </c>
      <c r="S2554" s="49">
        <v>152983.78</v>
      </c>
      <c r="T2554" s="49">
        <v>180158.22</v>
      </c>
      <c r="U2554" s="49">
        <v>179872.05799999999</v>
      </c>
      <c r="V2554" s="49">
        <v>131126.31200000001</v>
      </c>
    </row>
    <row r="2555" spans="1:22" x14ac:dyDescent="0.3">
      <c r="A2555">
        <v>1012043</v>
      </c>
      <c r="B2555" t="s">
        <v>12759</v>
      </c>
      <c r="C2555" t="s">
        <v>12760</v>
      </c>
      <c r="D2555" t="s">
        <v>12761</v>
      </c>
      <c r="E2555" t="s">
        <v>303</v>
      </c>
      <c r="F2555" t="s">
        <v>3142</v>
      </c>
      <c r="G2555" t="s">
        <v>12762</v>
      </c>
      <c r="H2555" t="s">
        <v>3144</v>
      </c>
      <c r="I2555" s="23">
        <v>33.861806999999999</v>
      </c>
      <c r="J2555" s="23">
        <v>-101.843823</v>
      </c>
      <c r="K2555">
        <v>221112</v>
      </c>
      <c r="L2555" t="s">
        <v>335</v>
      </c>
      <c r="M2555" t="s">
        <v>336</v>
      </c>
      <c r="N2555" s="49">
        <v>569683.34</v>
      </c>
      <c r="O2555" s="49">
        <v>322035.50799999997</v>
      </c>
      <c r="P2555" s="49">
        <v>57902.735999999997</v>
      </c>
      <c r="Q2555" s="49">
        <v>51266.16</v>
      </c>
      <c r="R2555" s="49">
        <v>30857.335999999999</v>
      </c>
    </row>
    <row r="2556" spans="1:22" x14ac:dyDescent="0.3">
      <c r="A2556">
        <v>1010648</v>
      </c>
      <c r="B2556" t="s">
        <v>12763</v>
      </c>
      <c r="C2556" t="s">
        <v>12764</v>
      </c>
      <c r="D2556" t="s">
        <v>5420</v>
      </c>
      <c r="E2556" t="s">
        <v>303</v>
      </c>
      <c r="F2556" t="s">
        <v>12765</v>
      </c>
      <c r="G2556" t="s">
        <v>12766</v>
      </c>
      <c r="H2556" t="s">
        <v>483</v>
      </c>
      <c r="I2556" s="23">
        <v>29.632439999999999</v>
      </c>
      <c r="J2556" s="23">
        <v>-95.402479999999997</v>
      </c>
      <c r="K2556">
        <v>332111</v>
      </c>
      <c r="L2556" t="s">
        <v>28</v>
      </c>
      <c r="M2556" t="s">
        <v>315</v>
      </c>
      <c r="N2556" s="49">
        <v>9975.2119999999995</v>
      </c>
      <c r="O2556" s="49">
        <v>12537.252</v>
      </c>
      <c r="P2556" s="49">
        <v>10652.26</v>
      </c>
      <c r="Q2556" s="49">
        <v>12878.451999999999</v>
      </c>
      <c r="R2556" s="49">
        <v>19772.128000000001</v>
      </c>
      <c r="S2556" s="49">
        <v>25259.707999999999</v>
      </c>
      <c r="T2556" s="49">
        <v>24591.603999999999</v>
      </c>
      <c r="U2556" s="49">
        <v>26328.052</v>
      </c>
    </row>
    <row r="2557" spans="1:22" x14ac:dyDescent="0.3">
      <c r="A2557">
        <v>1000491</v>
      </c>
      <c r="B2557" t="s">
        <v>12767</v>
      </c>
      <c r="C2557" t="s">
        <v>12768</v>
      </c>
      <c r="D2557" t="s">
        <v>12769</v>
      </c>
      <c r="E2557" t="s">
        <v>393</v>
      </c>
      <c r="F2557" t="s">
        <v>12770</v>
      </c>
      <c r="G2557" t="s">
        <v>12771</v>
      </c>
      <c r="H2557" t="s">
        <v>12772</v>
      </c>
      <c r="I2557" s="23">
        <v>42.844499999999996</v>
      </c>
      <c r="J2557" s="23">
        <v>-87.828999999999994</v>
      </c>
      <c r="K2557">
        <v>221112</v>
      </c>
      <c r="L2557" t="s">
        <v>335</v>
      </c>
      <c r="M2557" t="s">
        <v>336</v>
      </c>
      <c r="N2557" s="49">
        <v>7603279.2180000003</v>
      </c>
      <c r="O2557" s="49">
        <v>7944070.4699999997</v>
      </c>
      <c r="P2557" s="49">
        <v>7462622.8360000001</v>
      </c>
      <c r="Q2557" s="49">
        <v>7276527.3839999996</v>
      </c>
      <c r="R2557" s="49">
        <v>6930021.9380000001</v>
      </c>
      <c r="S2557" s="49">
        <v>6486930.6100000003</v>
      </c>
      <c r="T2557" s="49">
        <v>3282842.148</v>
      </c>
      <c r="U2557" s="49">
        <v>2038440.34</v>
      </c>
      <c r="V2557" s="49">
        <v>4674616.68</v>
      </c>
    </row>
    <row r="2558" spans="1:22" x14ac:dyDescent="0.3">
      <c r="A2558">
        <v>1001597</v>
      </c>
      <c r="B2558" t="s">
        <v>12773</v>
      </c>
      <c r="C2558" t="s">
        <v>12774</v>
      </c>
      <c r="D2558" t="s">
        <v>12775</v>
      </c>
      <c r="E2558" t="s">
        <v>311</v>
      </c>
      <c r="F2558" t="s">
        <v>12776</v>
      </c>
      <c r="G2558" t="s">
        <v>12777</v>
      </c>
      <c r="H2558" t="s">
        <v>12778</v>
      </c>
      <c r="I2558" s="23">
        <v>37.7958</v>
      </c>
      <c r="J2558" s="23">
        <v>-87.059700000000007</v>
      </c>
      <c r="K2558">
        <v>221112</v>
      </c>
      <c r="L2558" t="s">
        <v>335</v>
      </c>
      <c r="M2558" t="s">
        <v>336</v>
      </c>
      <c r="N2558" s="49">
        <v>1663259.848</v>
      </c>
      <c r="O2558" s="49">
        <v>2312189.8939999999</v>
      </c>
      <c r="P2558" s="49">
        <v>1961078.5060000001</v>
      </c>
      <c r="Q2558" s="49">
        <v>1999237.334</v>
      </c>
      <c r="R2558" s="49">
        <v>2210132.5920000002</v>
      </c>
      <c r="S2558" s="49">
        <v>2315326.2919999999</v>
      </c>
      <c r="T2558" s="49">
        <v>2917582.6979999999</v>
      </c>
      <c r="U2558" s="49">
        <v>2595598.648</v>
      </c>
      <c r="V2558" s="49">
        <v>2833083.8480000002</v>
      </c>
    </row>
    <row r="2559" spans="1:22" x14ac:dyDescent="0.3">
      <c r="A2559">
        <v>1007297</v>
      </c>
      <c r="B2559" t="s">
        <v>12779</v>
      </c>
      <c r="C2559" t="s">
        <v>12780</v>
      </c>
      <c r="D2559" t="s">
        <v>12781</v>
      </c>
      <c r="E2559" t="s">
        <v>1663</v>
      </c>
      <c r="F2559" t="s">
        <v>12782</v>
      </c>
      <c r="G2559" t="s">
        <v>12783</v>
      </c>
      <c r="H2559" t="s">
        <v>5116</v>
      </c>
      <c r="I2559" s="23">
        <v>40.9056</v>
      </c>
      <c r="J2559" s="23">
        <v>-74.130799999999994</v>
      </c>
      <c r="K2559">
        <v>221112</v>
      </c>
      <c r="L2559" t="s">
        <v>335</v>
      </c>
      <c r="M2559" t="s">
        <v>336</v>
      </c>
      <c r="N2559" s="49">
        <v>748.14800000000002</v>
      </c>
      <c r="O2559" s="49">
        <v>1912.944</v>
      </c>
      <c r="P2559" s="49">
        <v>2141.2919999999999</v>
      </c>
      <c r="Q2559" s="49">
        <v>17351.133999999998</v>
      </c>
      <c r="R2559" s="49">
        <v>16486.488000000001</v>
      </c>
      <c r="S2559" s="49">
        <v>77789.312000000005</v>
      </c>
      <c r="T2559" s="49">
        <v>48437.22</v>
      </c>
      <c r="U2559" s="49">
        <v>25831.403999999999</v>
      </c>
      <c r="V2559" s="49">
        <v>13457.798000000001</v>
      </c>
    </row>
    <row r="2560" spans="1:22" x14ac:dyDescent="0.3">
      <c r="A2560">
        <v>1000867</v>
      </c>
      <c r="B2560" t="s">
        <v>12784</v>
      </c>
      <c r="C2560" t="s">
        <v>12785</v>
      </c>
      <c r="D2560" t="s">
        <v>12786</v>
      </c>
      <c r="E2560" t="s">
        <v>447</v>
      </c>
      <c r="F2560" t="s">
        <v>12787</v>
      </c>
      <c r="G2560" t="s">
        <v>12788</v>
      </c>
      <c r="H2560" t="s">
        <v>1159</v>
      </c>
      <c r="I2560" s="23">
        <v>40.252499999999998</v>
      </c>
      <c r="J2560" s="23">
        <v>-79.918300000000002</v>
      </c>
      <c r="K2560">
        <v>221112</v>
      </c>
      <c r="L2560" t="s">
        <v>30</v>
      </c>
      <c r="M2560" t="s">
        <v>336</v>
      </c>
      <c r="T2560" s="49">
        <v>0</v>
      </c>
      <c r="U2560" s="49">
        <v>119465.28200000001</v>
      </c>
      <c r="V2560" s="49">
        <v>216639.978</v>
      </c>
    </row>
    <row r="2561" spans="1:22" x14ac:dyDescent="0.3">
      <c r="A2561">
        <v>1001359</v>
      </c>
      <c r="B2561" t="s">
        <v>12789</v>
      </c>
      <c r="C2561" t="s">
        <v>12790</v>
      </c>
      <c r="D2561" t="s">
        <v>12791</v>
      </c>
      <c r="E2561" t="s">
        <v>351</v>
      </c>
      <c r="F2561" t="s">
        <v>12792</v>
      </c>
      <c r="G2561" t="s">
        <v>12793</v>
      </c>
      <c r="H2561" t="s">
        <v>10147</v>
      </c>
      <c r="I2561" s="23">
        <v>41.438800000000001</v>
      </c>
      <c r="J2561" s="23">
        <v>-88.123599999999996</v>
      </c>
      <c r="K2561">
        <v>221112</v>
      </c>
      <c r="L2561" t="s">
        <v>335</v>
      </c>
      <c r="M2561" t="s">
        <v>336</v>
      </c>
      <c r="N2561" s="49">
        <v>157583.71599999999</v>
      </c>
      <c r="O2561" s="49">
        <v>198855.916</v>
      </c>
      <c r="P2561" s="49">
        <v>219499.44</v>
      </c>
      <c r="Q2561" s="49">
        <v>712764.10800000001</v>
      </c>
      <c r="R2561" s="49">
        <v>341635.88400000002</v>
      </c>
      <c r="S2561" s="49">
        <v>174760.85200000001</v>
      </c>
      <c r="T2561" s="49">
        <v>164799.98800000001</v>
      </c>
      <c r="U2561" s="49">
        <v>470281.90399999998</v>
      </c>
      <c r="V2561" s="49">
        <v>184181.16800000001</v>
      </c>
    </row>
    <row r="2562" spans="1:22" x14ac:dyDescent="0.3">
      <c r="A2562">
        <v>1009877</v>
      </c>
      <c r="B2562" t="s">
        <v>12794</v>
      </c>
      <c r="C2562" t="s">
        <v>12795</v>
      </c>
      <c r="D2562" t="s">
        <v>10262</v>
      </c>
      <c r="E2562" t="s">
        <v>447</v>
      </c>
      <c r="F2562" t="s">
        <v>7483</v>
      </c>
      <c r="G2562" t="s">
        <v>12796</v>
      </c>
      <c r="H2562" t="s">
        <v>450</v>
      </c>
      <c r="I2562" s="23">
        <v>39.887568000000002</v>
      </c>
      <c r="J2562" s="23">
        <v>-80.193544000000003</v>
      </c>
      <c r="K2562">
        <v>212112</v>
      </c>
      <c r="L2562" t="s">
        <v>2673</v>
      </c>
      <c r="M2562" t="s">
        <v>315</v>
      </c>
      <c r="N2562" s="49">
        <v>133070.64799999999</v>
      </c>
      <c r="O2562" s="49">
        <v>257184.6</v>
      </c>
      <c r="P2562" s="49">
        <v>232484.39799999999</v>
      </c>
      <c r="Q2562" s="49">
        <v>308969.94799999997</v>
      </c>
      <c r="R2562" s="49">
        <v>851489.48600000003</v>
      </c>
      <c r="S2562" s="49">
        <v>840478.33400000003</v>
      </c>
      <c r="T2562" s="49">
        <v>1110418.1880000001</v>
      </c>
      <c r="U2562" s="49">
        <v>931399.84400000004</v>
      </c>
      <c r="V2562" s="49">
        <v>965332.58799999999</v>
      </c>
    </row>
    <row r="2563" spans="1:22" x14ac:dyDescent="0.3">
      <c r="A2563">
        <v>1008756</v>
      </c>
      <c r="B2563" t="s">
        <v>12797</v>
      </c>
      <c r="C2563" t="s">
        <v>12798</v>
      </c>
      <c r="D2563" t="s">
        <v>12799</v>
      </c>
      <c r="E2563" t="s">
        <v>2294</v>
      </c>
      <c r="F2563" t="s">
        <v>12800</v>
      </c>
      <c r="H2563" t="s">
        <v>12799</v>
      </c>
      <c r="I2563" s="23">
        <v>38.859499999999997</v>
      </c>
      <c r="J2563" s="23">
        <v>-111.2585</v>
      </c>
      <c r="K2563">
        <v>212112</v>
      </c>
      <c r="L2563" t="s">
        <v>90</v>
      </c>
      <c r="M2563" t="s">
        <v>315</v>
      </c>
      <c r="T2563" s="49">
        <v>0</v>
      </c>
      <c r="U2563" s="49">
        <v>7114</v>
      </c>
      <c r="V2563" s="49">
        <v>47918.5</v>
      </c>
    </row>
    <row r="2564" spans="1:22" x14ac:dyDescent="0.3">
      <c r="A2564">
        <v>1007325</v>
      </c>
      <c r="B2564" t="s">
        <v>12801</v>
      </c>
      <c r="C2564" t="s">
        <v>12802</v>
      </c>
      <c r="D2564" t="s">
        <v>6905</v>
      </c>
      <c r="E2564" t="s">
        <v>663</v>
      </c>
      <c r="F2564" t="s">
        <v>2650</v>
      </c>
      <c r="G2564" t="s">
        <v>12803</v>
      </c>
      <c r="H2564" t="s">
        <v>12804</v>
      </c>
      <c r="I2564" s="23">
        <v>39.179200000000002</v>
      </c>
      <c r="J2564" s="23">
        <v>-84.505300000000005</v>
      </c>
      <c r="K2564">
        <v>325199</v>
      </c>
      <c r="L2564" t="s">
        <v>28</v>
      </c>
      <c r="M2564" t="s">
        <v>530</v>
      </c>
      <c r="N2564" s="49">
        <v>186770.38</v>
      </c>
      <c r="O2564" s="49">
        <v>184191</v>
      </c>
      <c r="P2564" s="49">
        <v>184792.99799999999</v>
      </c>
      <c r="Q2564" s="49">
        <v>198919.75200000001</v>
      </c>
      <c r="R2564" s="49">
        <v>200388.83600000001</v>
      </c>
      <c r="S2564" s="49">
        <v>194622.95600000001</v>
      </c>
      <c r="T2564" s="49">
        <v>184513.304</v>
      </c>
      <c r="U2564" s="49">
        <v>181875.31599999999</v>
      </c>
      <c r="V2564" s="49">
        <v>265333.50799999997</v>
      </c>
    </row>
    <row r="2565" spans="1:22" x14ac:dyDescent="0.3">
      <c r="A2565">
        <v>1000317</v>
      </c>
      <c r="B2565" t="s">
        <v>12805</v>
      </c>
      <c r="C2565" t="s">
        <v>12806</v>
      </c>
      <c r="D2565" t="s">
        <v>12807</v>
      </c>
      <c r="E2565" t="s">
        <v>569</v>
      </c>
      <c r="F2565" t="s">
        <v>12808</v>
      </c>
      <c r="G2565" t="s">
        <v>12809</v>
      </c>
      <c r="H2565" t="s">
        <v>12810</v>
      </c>
      <c r="I2565" s="23">
        <v>43.094000000000001</v>
      </c>
      <c r="J2565" s="23">
        <v>-93.292199999999994</v>
      </c>
      <c r="K2565">
        <v>221112</v>
      </c>
      <c r="L2565" t="s">
        <v>335</v>
      </c>
      <c r="M2565" t="s">
        <v>336</v>
      </c>
      <c r="N2565" s="49">
        <v>1050022.7080000001</v>
      </c>
      <c r="O2565" s="49">
        <v>1125571.4280000001</v>
      </c>
      <c r="P2565" s="49">
        <v>811351.59400000004</v>
      </c>
      <c r="Q2565" s="49">
        <v>723842.22</v>
      </c>
      <c r="R2565" s="49">
        <v>692010.43599999999</v>
      </c>
      <c r="S2565" s="49">
        <v>381162.68800000002</v>
      </c>
      <c r="T2565" s="49">
        <v>308784.902</v>
      </c>
      <c r="U2565" s="49">
        <v>356299.23200000002</v>
      </c>
      <c r="V2565" s="49">
        <v>199979.908</v>
      </c>
    </row>
    <row r="2566" spans="1:22" x14ac:dyDescent="0.3">
      <c r="A2566">
        <v>1008292</v>
      </c>
      <c r="B2566" t="s">
        <v>12811</v>
      </c>
      <c r="C2566" t="s">
        <v>12812</v>
      </c>
      <c r="D2566" t="s">
        <v>12813</v>
      </c>
      <c r="E2566" t="s">
        <v>461</v>
      </c>
      <c r="F2566" t="s">
        <v>12814</v>
      </c>
      <c r="H2566" t="s">
        <v>12815</v>
      </c>
      <c r="I2566" s="23">
        <v>41.396881</v>
      </c>
      <c r="J2566" s="23">
        <v>-110.08938000000001</v>
      </c>
      <c r="K2566">
        <v>211112</v>
      </c>
      <c r="L2566" t="s">
        <v>368</v>
      </c>
      <c r="M2566" t="s">
        <v>102</v>
      </c>
      <c r="Q2566" s="49">
        <v>16613.495999999999</v>
      </c>
      <c r="R2566" s="49">
        <v>16802.946</v>
      </c>
      <c r="S2566" s="49">
        <v>7406.0259999999998</v>
      </c>
      <c r="T2566" s="49">
        <v>20331.786</v>
      </c>
      <c r="U2566" s="49">
        <v>25647.797999999999</v>
      </c>
      <c r="V2566" s="49">
        <v>34796.775999999998</v>
      </c>
    </row>
    <row r="2567" spans="1:22" x14ac:dyDescent="0.3">
      <c r="A2567">
        <v>1003735</v>
      </c>
      <c r="B2567" t="s">
        <v>12816</v>
      </c>
      <c r="C2567" t="s">
        <v>12817</v>
      </c>
      <c r="D2567" t="s">
        <v>2535</v>
      </c>
      <c r="E2567" t="s">
        <v>339</v>
      </c>
      <c r="F2567" t="s">
        <v>12818</v>
      </c>
      <c r="G2567" t="s">
        <v>12819</v>
      </c>
      <c r="H2567" t="s">
        <v>2171</v>
      </c>
      <c r="I2567" s="23">
        <v>32.777160000000002</v>
      </c>
      <c r="J2567" s="23">
        <v>-104.25982</v>
      </c>
      <c r="K2567">
        <v>211111</v>
      </c>
      <c r="L2567" t="s">
        <v>368</v>
      </c>
      <c r="M2567" t="s">
        <v>102</v>
      </c>
      <c r="Q2567" s="49">
        <v>15621.1</v>
      </c>
      <c r="R2567" s="49">
        <v>87439.312000000005</v>
      </c>
      <c r="S2567" s="49">
        <v>97893.186000000002</v>
      </c>
      <c r="T2567" s="49">
        <v>87898.415999999997</v>
      </c>
      <c r="U2567" s="49">
        <v>153337.72399999999</v>
      </c>
      <c r="V2567" s="49">
        <v>172880.568</v>
      </c>
    </row>
    <row r="2568" spans="1:22" x14ac:dyDescent="0.3">
      <c r="A2568">
        <v>1001046</v>
      </c>
      <c r="B2568" t="s">
        <v>12820</v>
      </c>
      <c r="C2568" t="s">
        <v>12821</v>
      </c>
      <c r="D2568" t="s">
        <v>12822</v>
      </c>
      <c r="E2568" t="s">
        <v>435</v>
      </c>
      <c r="F2568" t="s">
        <v>12823</v>
      </c>
      <c r="G2568" t="s">
        <v>12824</v>
      </c>
      <c r="H2568" t="s">
        <v>3560</v>
      </c>
      <c r="I2568" s="23">
        <v>37.138500000000001</v>
      </c>
      <c r="J2568" s="23">
        <v>-94.104100000000003</v>
      </c>
      <c r="K2568">
        <v>221112</v>
      </c>
      <c r="L2568" t="s">
        <v>335</v>
      </c>
      <c r="M2568" t="s">
        <v>336</v>
      </c>
      <c r="N2568" s="49">
        <v>83175.555999999997</v>
      </c>
      <c r="O2568" s="49">
        <v>86556.755999999994</v>
      </c>
      <c r="P2568" s="49">
        <v>153956.372</v>
      </c>
      <c r="Q2568" s="49">
        <v>63887.464</v>
      </c>
      <c r="R2568" s="49">
        <v>64921.733999999997</v>
      </c>
      <c r="S2568" s="49">
        <v>74352.864000000001</v>
      </c>
      <c r="T2568" s="49">
        <v>32383.531999999999</v>
      </c>
      <c r="U2568" s="49">
        <v>51931.597999999998</v>
      </c>
      <c r="V2568" s="49">
        <v>41544.947999999997</v>
      </c>
    </row>
    <row r="2569" spans="1:22" x14ac:dyDescent="0.3">
      <c r="A2569">
        <v>1007388</v>
      </c>
      <c r="B2569" t="s">
        <v>12825</v>
      </c>
      <c r="C2569" t="s">
        <v>12826</v>
      </c>
      <c r="D2569" t="s">
        <v>8678</v>
      </c>
      <c r="E2569" t="s">
        <v>331</v>
      </c>
      <c r="F2569" t="s">
        <v>12827</v>
      </c>
      <c r="G2569" t="s">
        <v>12828</v>
      </c>
      <c r="H2569" t="s">
        <v>8678</v>
      </c>
      <c r="I2569" s="23">
        <v>42.629600000000003</v>
      </c>
      <c r="J2569" s="23">
        <v>-73.748999999999995</v>
      </c>
      <c r="K2569">
        <v>221112</v>
      </c>
      <c r="L2569" t="s">
        <v>30</v>
      </c>
      <c r="M2569" t="s">
        <v>336</v>
      </c>
      <c r="N2569" s="49">
        <v>977986.15399999998</v>
      </c>
      <c r="O2569" s="49">
        <v>877198.28200000001</v>
      </c>
      <c r="P2569" s="49">
        <v>940887.21200000006</v>
      </c>
      <c r="Q2569" s="49">
        <v>1433073.34</v>
      </c>
      <c r="R2569" s="49">
        <v>1321762.0519999999</v>
      </c>
      <c r="S2569" s="49">
        <v>1081020.5919999999</v>
      </c>
      <c r="T2569" s="49">
        <v>1133902.648</v>
      </c>
      <c r="U2569" s="49">
        <v>1440599.514</v>
      </c>
      <c r="V2569" s="49">
        <v>1419005.29</v>
      </c>
    </row>
    <row r="2570" spans="1:22" x14ac:dyDescent="0.3">
      <c r="A2570">
        <v>1000583</v>
      </c>
      <c r="B2570" t="s">
        <v>12829</v>
      </c>
      <c r="C2570" t="s">
        <v>12830</v>
      </c>
      <c r="D2570" t="s">
        <v>4652</v>
      </c>
      <c r="E2570" t="s">
        <v>542</v>
      </c>
      <c r="F2570" t="s">
        <v>4653</v>
      </c>
      <c r="G2570" t="s">
        <v>12831</v>
      </c>
      <c r="H2570" t="s">
        <v>2049</v>
      </c>
      <c r="I2570" s="23">
        <v>38.446399999999997</v>
      </c>
      <c r="J2570" s="23">
        <v>-96.065100000000001</v>
      </c>
      <c r="K2570">
        <v>221112</v>
      </c>
      <c r="L2570" t="s">
        <v>30</v>
      </c>
      <c r="M2570" t="s">
        <v>336</v>
      </c>
      <c r="N2570" s="49">
        <v>443687.75599999999</v>
      </c>
      <c r="O2570" s="49">
        <v>343375.728</v>
      </c>
      <c r="P2570" s="49">
        <v>182157.87599999999</v>
      </c>
      <c r="Q2570" s="49">
        <v>202547.45199999999</v>
      </c>
      <c r="R2570" s="49">
        <v>152923.23199999999</v>
      </c>
      <c r="S2570" s="49">
        <v>173340.908</v>
      </c>
      <c r="T2570" s="49">
        <v>182258.22399999999</v>
      </c>
      <c r="U2570" s="49">
        <v>322421.15600000002</v>
      </c>
      <c r="V2570" s="49">
        <v>261047.23199999999</v>
      </c>
    </row>
    <row r="2571" spans="1:22" x14ac:dyDescent="0.3">
      <c r="A2571">
        <v>1005249</v>
      </c>
      <c r="B2571" t="s">
        <v>12832</v>
      </c>
      <c r="C2571" t="s">
        <v>12833</v>
      </c>
      <c r="D2571" t="s">
        <v>12834</v>
      </c>
      <c r="E2571" t="s">
        <v>461</v>
      </c>
      <c r="F2571" t="s">
        <v>12835</v>
      </c>
      <c r="H2571" t="s">
        <v>1532</v>
      </c>
      <c r="I2571" s="23">
        <v>43.160893000000002</v>
      </c>
      <c r="J2571" s="23">
        <v>-107.652119</v>
      </c>
      <c r="K2571">
        <v>211111</v>
      </c>
      <c r="L2571" t="s">
        <v>28</v>
      </c>
      <c r="M2571" t="s">
        <v>102</v>
      </c>
      <c r="S2571" s="49">
        <v>15725.044</v>
      </c>
      <c r="T2571" s="49">
        <v>25792.894</v>
      </c>
      <c r="U2571" s="49">
        <v>30698.236000000001</v>
      </c>
      <c r="V2571" s="49">
        <v>33446.624000000003</v>
      </c>
    </row>
    <row r="2572" spans="1:22" x14ac:dyDescent="0.3">
      <c r="A2572">
        <v>1006502</v>
      </c>
      <c r="B2572" t="s">
        <v>12836</v>
      </c>
      <c r="C2572" t="s">
        <v>12837</v>
      </c>
      <c r="D2572" t="s">
        <v>5070</v>
      </c>
      <c r="E2572" t="s">
        <v>946</v>
      </c>
      <c r="F2572" t="s">
        <v>12838</v>
      </c>
      <c r="G2572" t="s">
        <v>12839</v>
      </c>
      <c r="H2572" t="s">
        <v>1214</v>
      </c>
      <c r="I2572" s="23">
        <v>48.746000000000002</v>
      </c>
      <c r="J2572" s="23">
        <v>-122.486</v>
      </c>
      <c r="K2572">
        <v>221112</v>
      </c>
      <c r="L2572" t="s">
        <v>30</v>
      </c>
      <c r="M2572" t="s">
        <v>336</v>
      </c>
      <c r="N2572" s="49">
        <v>191710.18799999999</v>
      </c>
      <c r="O2572" s="49">
        <v>96452.991999999998</v>
      </c>
      <c r="P2572" s="49">
        <v>98352.635999999999</v>
      </c>
      <c r="Q2572" s="49">
        <v>103712.96400000001</v>
      </c>
      <c r="R2572" s="49">
        <v>143119.11799999999</v>
      </c>
      <c r="S2572" s="49">
        <v>105650.308</v>
      </c>
      <c r="T2572" s="49">
        <v>132778.29199999999</v>
      </c>
      <c r="U2572" s="49">
        <v>51680.103999999999</v>
      </c>
      <c r="V2572" s="49">
        <v>44188.722000000002</v>
      </c>
    </row>
    <row r="2573" spans="1:22" x14ac:dyDescent="0.3">
      <c r="A2573">
        <v>1003295</v>
      </c>
      <c r="B2573" t="s">
        <v>12840</v>
      </c>
      <c r="C2573" t="s">
        <v>12841</v>
      </c>
      <c r="D2573" t="s">
        <v>10934</v>
      </c>
      <c r="E2573" t="s">
        <v>2294</v>
      </c>
      <c r="F2573" t="s">
        <v>12842</v>
      </c>
      <c r="H2573" t="s">
        <v>3006</v>
      </c>
      <c r="I2573" s="23">
        <v>39.782280999999998</v>
      </c>
      <c r="J2573" s="23">
        <v>-110.17187800000001</v>
      </c>
      <c r="K2573">
        <v>211111</v>
      </c>
      <c r="L2573" t="s">
        <v>28</v>
      </c>
      <c r="M2573" t="s">
        <v>102</v>
      </c>
      <c r="R2573" s="49">
        <v>28851.491999999998</v>
      </c>
      <c r="S2573" s="49">
        <v>15294.392</v>
      </c>
      <c r="T2573" s="49">
        <v>13300.3</v>
      </c>
      <c r="U2573" s="49">
        <v>33718.271999999997</v>
      </c>
      <c r="V2573" s="49">
        <v>43027.387999999999</v>
      </c>
    </row>
    <row r="2574" spans="1:22" x14ac:dyDescent="0.3">
      <c r="A2574">
        <v>1003165</v>
      </c>
      <c r="B2574" t="s">
        <v>12843</v>
      </c>
      <c r="C2574" t="s">
        <v>12844</v>
      </c>
      <c r="D2574" t="s">
        <v>10934</v>
      </c>
      <c r="E2574" t="s">
        <v>2294</v>
      </c>
      <c r="F2574" t="s">
        <v>12842</v>
      </c>
      <c r="H2574" t="s">
        <v>3006</v>
      </c>
      <c r="I2574" s="23">
        <v>39.770526500000003</v>
      </c>
      <c r="J2574" s="23">
        <v>-110.30005199999999</v>
      </c>
      <c r="K2574">
        <v>211111</v>
      </c>
      <c r="L2574" t="s">
        <v>28</v>
      </c>
      <c r="M2574" t="s">
        <v>102</v>
      </c>
      <c r="R2574" s="49">
        <v>17659.883999999998</v>
      </c>
      <c r="S2574" s="49">
        <v>20723.871999999999</v>
      </c>
      <c r="T2574" s="49">
        <v>30422.736000000001</v>
      </c>
      <c r="U2574" s="49">
        <v>38223.756000000001</v>
      </c>
      <c r="V2574" s="49">
        <v>30317.635999999999</v>
      </c>
    </row>
    <row r="2575" spans="1:22" x14ac:dyDescent="0.3">
      <c r="A2575">
        <v>1000087</v>
      </c>
      <c r="B2575" t="s">
        <v>12845</v>
      </c>
      <c r="C2575" t="s">
        <v>12846</v>
      </c>
      <c r="D2575" t="s">
        <v>10741</v>
      </c>
      <c r="E2575" t="s">
        <v>3890</v>
      </c>
      <c r="F2575" t="s">
        <v>12847</v>
      </c>
      <c r="G2575" t="s">
        <v>12848</v>
      </c>
      <c r="H2575" t="s">
        <v>12849</v>
      </c>
      <c r="I2575" s="23">
        <v>39.146700000000003</v>
      </c>
      <c r="J2575" s="23">
        <v>-75.546099999999996</v>
      </c>
      <c r="K2575">
        <v>221112</v>
      </c>
      <c r="L2575" t="s">
        <v>335</v>
      </c>
      <c r="M2575" t="s">
        <v>336</v>
      </c>
      <c r="N2575" s="49">
        <v>63013.61</v>
      </c>
      <c r="O2575" s="49">
        <v>54800.372000000003</v>
      </c>
      <c r="P2575" s="49">
        <v>43679.055</v>
      </c>
      <c r="Q2575" s="49">
        <v>121634.70600000001</v>
      </c>
      <c r="R2575" s="49">
        <v>122852.785</v>
      </c>
      <c r="S2575" s="49">
        <v>104672.094</v>
      </c>
      <c r="T2575" s="49">
        <v>48603.542999999998</v>
      </c>
      <c r="U2575" s="49">
        <v>79492.626000000004</v>
      </c>
      <c r="V2575" s="49">
        <v>120836.96</v>
      </c>
    </row>
    <row r="2576" spans="1:22" x14ac:dyDescent="0.3">
      <c r="A2576">
        <v>1005167</v>
      </c>
      <c r="B2576" t="s">
        <v>12850</v>
      </c>
      <c r="C2576" t="s">
        <v>12851</v>
      </c>
      <c r="D2576" t="s">
        <v>12852</v>
      </c>
      <c r="E2576" t="s">
        <v>447</v>
      </c>
      <c r="F2576" t="s">
        <v>12853</v>
      </c>
      <c r="G2576" t="s">
        <v>12854</v>
      </c>
      <c r="H2576" t="s">
        <v>2023</v>
      </c>
      <c r="I2576" s="23">
        <v>40.265819999999998</v>
      </c>
      <c r="J2576" s="23">
        <v>-76.876429999999999</v>
      </c>
      <c r="K2576">
        <v>221112</v>
      </c>
      <c r="L2576" t="s">
        <v>28</v>
      </c>
      <c r="M2576" t="s">
        <v>336</v>
      </c>
      <c r="N2576" s="49">
        <v>30650.382000000001</v>
      </c>
      <c r="O2576" s="49">
        <v>32875.305999999997</v>
      </c>
      <c r="P2576" s="49">
        <v>31887.074000000001</v>
      </c>
      <c r="Q2576" s="49">
        <v>34772.680999999997</v>
      </c>
      <c r="R2576" s="49">
        <v>36578</v>
      </c>
      <c r="S2576" s="49">
        <v>33238.396999999997</v>
      </c>
      <c r="T2576" s="49">
        <v>35025.389000000003</v>
      </c>
      <c r="U2576" s="49">
        <v>31913.791000000001</v>
      </c>
      <c r="V2576" s="49">
        <v>36677.156000000003</v>
      </c>
    </row>
    <row r="2577" spans="1:22" x14ac:dyDescent="0.3">
      <c r="A2577">
        <v>1004854</v>
      </c>
      <c r="B2577" t="s">
        <v>12855</v>
      </c>
      <c r="C2577" t="s">
        <v>12856</v>
      </c>
      <c r="D2577" t="s">
        <v>10725</v>
      </c>
      <c r="E2577" t="s">
        <v>922</v>
      </c>
      <c r="F2577" t="s">
        <v>12857</v>
      </c>
      <c r="G2577" t="s">
        <v>12858</v>
      </c>
      <c r="H2577" t="s">
        <v>10728</v>
      </c>
      <c r="I2577" s="23">
        <v>41.255479999999999</v>
      </c>
      <c r="J2577" s="23">
        <v>-95.944040000000001</v>
      </c>
      <c r="K2577">
        <v>333415</v>
      </c>
      <c r="L2577" t="s">
        <v>28</v>
      </c>
      <c r="M2577" t="s">
        <v>315</v>
      </c>
      <c r="N2577" s="49">
        <v>54029.184000000001</v>
      </c>
      <c r="O2577" s="49">
        <v>56182.006000000001</v>
      </c>
      <c r="P2577" s="49">
        <v>51586.154000000002</v>
      </c>
      <c r="Q2577" s="49">
        <v>56689.235999999997</v>
      </c>
      <c r="R2577" s="49">
        <v>57354.084000000003</v>
      </c>
      <c r="S2577" s="49">
        <v>59571.137999999999</v>
      </c>
      <c r="T2577" s="49">
        <v>57159.633999999998</v>
      </c>
      <c r="U2577" s="49">
        <v>51569.351999999999</v>
      </c>
      <c r="V2577" s="49">
        <v>53890.946000000004</v>
      </c>
    </row>
    <row r="2578" spans="1:22" x14ac:dyDescent="0.3">
      <c r="A2578">
        <v>1005798</v>
      </c>
      <c r="B2578" t="s">
        <v>12859</v>
      </c>
      <c r="C2578" t="s">
        <v>12860</v>
      </c>
      <c r="D2578" t="s">
        <v>12861</v>
      </c>
      <c r="E2578" t="s">
        <v>447</v>
      </c>
      <c r="F2578" t="s">
        <v>12862</v>
      </c>
      <c r="G2578" t="s">
        <v>12863</v>
      </c>
      <c r="H2578" t="s">
        <v>4017</v>
      </c>
      <c r="I2578" s="23">
        <v>40.450662000000001</v>
      </c>
      <c r="J2578" s="23">
        <v>-80.003101999999998</v>
      </c>
      <c r="K2578">
        <v>221112</v>
      </c>
      <c r="L2578" t="s">
        <v>28</v>
      </c>
      <c r="M2578" t="s">
        <v>336</v>
      </c>
      <c r="N2578" s="49">
        <v>35040.567999999999</v>
      </c>
      <c r="O2578" s="49">
        <v>36509.612000000001</v>
      </c>
      <c r="P2578" s="49">
        <v>30480.135999999999</v>
      </c>
      <c r="Q2578" s="49">
        <v>36388.112000000001</v>
      </c>
      <c r="R2578" s="49">
        <v>38180.256000000001</v>
      </c>
      <c r="S2578" s="49">
        <v>37078.559999999998</v>
      </c>
      <c r="T2578" s="49">
        <v>36103.46</v>
      </c>
      <c r="U2578" s="49">
        <v>32337.003000000001</v>
      </c>
      <c r="V2578" s="49">
        <v>30056.135999999999</v>
      </c>
    </row>
    <row r="2579" spans="1:22" x14ac:dyDescent="0.3">
      <c r="A2579">
        <v>1008757</v>
      </c>
      <c r="B2579" t="s">
        <v>12864</v>
      </c>
      <c r="C2579" t="s">
        <v>12865</v>
      </c>
      <c r="D2579" t="s">
        <v>12866</v>
      </c>
      <c r="E2579" t="s">
        <v>447</v>
      </c>
      <c r="F2579" t="s">
        <v>12867</v>
      </c>
      <c r="G2579" t="s">
        <v>12868</v>
      </c>
      <c r="H2579" t="s">
        <v>416</v>
      </c>
      <c r="I2579" s="23">
        <v>40.078888999999997</v>
      </c>
      <c r="J2579" s="23">
        <v>-80.355556000000007</v>
      </c>
      <c r="K2579">
        <v>212112</v>
      </c>
      <c r="L2579" t="s">
        <v>2673</v>
      </c>
      <c r="M2579" t="s">
        <v>315</v>
      </c>
      <c r="N2579" s="49">
        <v>2426394.4479999999</v>
      </c>
      <c r="O2579" s="49">
        <v>2283805.75</v>
      </c>
      <c r="P2579" s="49">
        <v>2291950.75</v>
      </c>
      <c r="Q2579" s="49">
        <v>1721385.75</v>
      </c>
      <c r="R2579" s="49">
        <v>1922422.75</v>
      </c>
      <c r="S2579" s="49">
        <v>1872879.5</v>
      </c>
      <c r="T2579" s="49">
        <v>1763846.5</v>
      </c>
      <c r="U2579" s="49">
        <v>1748021.5</v>
      </c>
      <c r="V2579" s="49">
        <v>2083894</v>
      </c>
    </row>
    <row r="2580" spans="1:22" x14ac:dyDescent="0.3">
      <c r="A2580">
        <v>1001370</v>
      </c>
      <c r="B2580" t="s">
        <v>12869</v>
      </c>
      <c r="C2580" t="s">
        <v>12870</v>
      </c>
      <c r="D2580" t="s">
        <v>11798</v>
      </c>
      <c r="E2580" t="s">
        <v>303</v>
      </c>
      <c r="F2580" t="s">
        <v>11799</v>
      </c>
      <c r="G2580" t="s">
        <v>12871</v>
      </c>
      <c r="H2580" t="s">
        <v>12872</v>
      </c>
      <c r="I2580" s="23">
        <v>32.319400000000002</v>
      </c>
      <c r="J2580" s="23">
        <v>-96.673900000000003</v>
      </c>
      <c r="K2580">
        <v>221112</v>
      </c>
      <c r="L2580" t="s">
        <v>30</v>
      </c>
      <c r="M2580" t="s">
        <v>336</v>
      </c>
      <c r="N2580" s="49">
        <v>519036.076</v>
      </c>
      <c r="O2580" s="49">
        <v>616950.46400000004</v>
      </c>
      <c r="P2580" s="49">
        <v>355489.62400000001</v>
      </c>
      <c r="Q2580" s="49">
        <v>516253.88400000002</v>
      </c>
      <c r="R2580" s="49">
        <v>592348.50399999996</v>
      </c>
      <c r="S2580" s="49">
        <v>667260.32799999998</v>
      </c>
      <c r="T2580" s="49">
        <v>753401.50800000003</v>
      </c>
      <c r="U2580" s="49">
        <v>733968.88</v>
      </c>
      <c r="V2580" s="49">
        <v>746964.23199999996</v>
      </c>
    </row>
    <row r="2581" spans="1:22" x14ac:dyDescent="0.3">
      <c r="A2581">
        <v>1005631</v>
      </c>
      <c r="B2581" t="s">
        <v>12873</v>
      </c>
      <c r="C2581" t="s">
        <v>12874</v>
      </c>
      <c r="D2581" t="s">
        <v>12875</v>
      </c>
      <c r="E2581" t="s">
        <v>303</v>
      </c>
      <c r="F2581" t="s">
        <v>3407</v>
      </c>
      <c r="G2581" t="s">
        <v>12876</v>
      </c>
      <c r="H2581" t="s">
        <v>3409</v>
      </c>
      <c r="I2581" s="23">
        <v>28.621424999999999</v>
      </c>
      <c r="J2581" s="23">
        <v>-97.992205999999996</v>
      </c>
      <c r="K2581">
        <v>211120</v>
      </c>
      <c r="L2581" t="s">
        <v>368</v>
      </c>
      <c r="M2581" t="s">
        <v>102</v>
      </c>
      <c r="N2581" s="49">
        <v>59217.722000000002</v>
      </c>
      <c r="O2581" s="49">
        <v>56441.192000000003</v>
      </c>
      <c r="P2581" s="49">
        <v>53666.042000000001</v>
      </c>
      <c r="Q2581" s="49">
        <v>59224.991999999998</v>
      </c>
      <c r="R2581" s="49">
        <v>68353.156000000003</v>
      </c>
      <c r="S2581" s="49">
        <v>95722.05</v>
      </c>
      <c r="T2581" s="49">
        <v>76570.504000000001</v>
      </c>
      <c r="U2581" s="49">
        <v>88188.581999999995</v>
      </c>
      <c r="V2581" s="49">
        <v>80415.588000000003</v>
      </c>
    </row>
    <row r="2582" spans="1:22" x14ac:dyDescent="0.3">
      <c r="A2582">
        <v>1000316</v>
      </c>
      <c r="B2582" t="s">
        <v>12877</v>
      </c>
      <c r="C2582" t="s">
        <v>12878</v>
      </c>
      <c r="D2582" t="s">
        <v>12879</v>
      </c>
      <c r="E2582" t="s">
        <v>447</v>
      </c>
      <c r="F2582" t="s">
        <v>12880</v>
      </c>
      <c r="G2582" t="s">
        <v>12881</v>
      </c>
      <c r="H2582" t="s">
        <v>12882</v>
      </c>
      <c r="I2582" s="23">
        <v>40.308599999999998</v>
      </c>
      <c r="J2582" s="23">
        <v>-78.138900000000007</v>
      </c>
      <c r="K2582">
        <v>486210</v>
      </c>
      <c r="L2582" t="s">
        <v>1275</v>
      </c>
      <c r="M2582" t="s">
        <v>102</v>
      </c>
      <c r="N2582" s="49">
        <v>47220.74</v>
      </c>
      <c r="O2582" s="49">
        <v>67089.301999999996</v>
      </c>
      <c r="P2582" s="49">
        <v>40416.315999999999</v>
      </c>
      <c r="Q2582" s="49">
        <v>35021.194000000003</v>
      </c>
      <c r="R2582" s="49">
        <v>38229.684000000001</v>
      </c>
      <c r="S2582" s="49">
        <v>24335.128000000001</v>
      </c>
      <c r="T2582" s="49">
        <v>12753.907999999999</v>
      </c>
      <c r="U2582" s="49">
        <v>4317.7879999999996</v>
      </c>
      <c r="V2582" s="49">
        <v>25406.058000000001</v>
      </c>
    </row>
    <row r="2583" spans="1:22" x14ac:dyDescent="0.3">
      <c r="A2583">
        <v>1002677</v>
      </c>
      <c r="B2583" t="s">
        <v>12883</v>
      </c>
      <c r="C2583" t="s">
        <v>12884</v>
      </c>
      <c r="D2583" t="s">
        <v>2240</v>
      </c>
      <c r="E2583" t="s">
        <v>946</v>
      </c>
      <c r="F2583" t="s">
        <v>12885</v>
      </c>
      <c r="G2583" t="s">
        <v>12886</v>
      </c>
      <c r="H2583" t="s">
        <v>12887</v>
      </c>
      <c r="I2583" s="23">
        <v>47.605772000000002</v>
      </c>
      <c r="J2583" s="23">
        <v>-122.340619</v>
      </c>
      <c r="K2583">
        <v>221330</v>
      </c>
      <c r="L2583" t="s">
        <v>28</v>
      </c>
      <c r="M2583" t="s">
        <v>336</v>
      </c>
      <c r="N2583" s="49">
        <v>69253.683999999994</v>
      </c>
      <c r="O2583" s="49">
        <v>81449.13</v>
      </c>
      <c r="P2583" s="49">
        <v>72280.627999999997</v>
      </c>
      <c r="Q2583" s="49">
        <v>69965.433999999994</v>
      </c>
      <c r="R2583" s="49">
        <v>69137.797999999995</v>
      </c>
      <c r="S2583" s="49">
        <v>62757.944000000003</v>
      </c>
      <c r="T2583" s="49">
        <v>74642.195999999996</v>
      </c>
      <c r="U2583" s="49">
        <v>76500.160000000003</v>
      </c>
      <c r="V2583" s="49">
        <v>76550.088000000003</v>
      </c>
    </row>
    <row r="2584" spans="1:22" x14ac:dyDescent="0.3">
      <c r="A2584">
        <v>1003006</v>
      </c>
      <c r="B2584" t="s">
        <v>12888</v>
      </c>
      <c r="C2584" t="s">
        <v>12889</v>
      </c>
      <c r="D2584" t="s">
        <v>12890</v>
      </c>
      <c r="E2584" t="s">
        <v>690</v>
      </c>
      <c r="F2584" t="s">
        <v>12891</v>
      </c>
      <c r="G2584" t="s">
        <v>12892</v>
      </c>
      <c r="H2584" t="s">
        <v>6777</v>
      </c>
      <c r="I2584" s="23">
        <v>32.109670000000001</v>
      </c>
      <c r="J2584" s="23">
        <v>-81.128</v>
      </c>
      <c r="K2584">
        <v>424710</v>
      </c>
      <c r="L2584" t="s">
        <v>28</v>
      </c>
      <c r="M2584" t="s">
        <v>102</v>
      </c>
      <c r="R2584" s="49">
        <v>5731.3280000000004</v>
      </c>
      <c r="S2584" s="49">
        <v>10520.16</v>
      </c>
      <c r="T2584" s="49">
        <v>8104.82</v>
      </c>
      <c r="U2584" s="49">
        <v>22031.27</v>
      </c>
      <c r="V2584" s="49">
        <v>28331.15</v>
      </c>
    </row>
    <row r="2585" spans="1:22" x14ac:dyDescent="0.3">
      <c r="A2585">
        <v>1006814</v>
      </c>
      <c r="B2585" t="s">
        <v>12893</v>
      </c>
      <c r="C2585" t="s">
        <v>12894</v>
      </c>
      <c r="D2585" t="s">
        <v>7052</v>
      </c>
      <c r="E2585" t="s">
        <v>583</v>
      </c>
      <c r="F2585" t="s">
        <v>1005</v>
      </c>
      <c r="G2585" t="s">
        <v>12895</v>
      </c>
      <c r="H2585" t="s">
        <v>1007</v>
      </c>
      <c r="I2585" s="23">
        <v>30.192799999999998</v>
      </c>
      <c r="J2585" s="23">
        <v>-93.325239999999994</v>
      </c>
      <c r="K2585">
        <v>325211</v>
      </c>
      <c r="L2585" t="s">
        <v>28</v>
      </c>
      <c r="M2585" t="s">
        <v>315</v>
      </c>
      <c r="N2585" s="49">
        <v>120010.24800000001</v>
      </c>
      <c r="O2585" s="49">
        <v>115061.016</v>
      </c>
      <c r="P2585" s="49">
        <v>113646.97199999999</v>
      </c>
      <c r="Q2585" s="49">
        <v>104488.856</v>
      </c>
      <c r="R2585" s="49">
        <v>100302.572</v>
      </c>
      <c r="S2585" s="49">
        <v>97731.631999999998</v>
      </c>
      <c r="T2585" s="49">
        <v>115182.81</v>
      </c>
      <c r="U2585" s="49">
        <v>106189</v>
      </c>
      <c r="V2585" s="49">
        <v>57181</v>
      </c>
    </row>
    <row r="2586" spans="1:22" x14ac:dyDescent="0.3">
      <c r="A2586">
        <v>1007110</v>
      </c>
      <c r="B2586" t="s">
        <v>12896</v>
      </c>
      <c r="C2586" t="s">
        <v>12897</v>
      </c>
      <c r="D2586" t="s">
        <v>12898</v>
      </c>
      <c r="E2586" t="s">
        <v>351</v>
      </c>
      <c r="F2586" t="s">
        <v>12899</v>
      </c>
      <c r="G2586" t="s">
        <v>12900</v>
      </c>
      <c r="H2586" t="s">
        <v>3124</v>
      </c>
      <c r="I2586" s="23">
        <v>39.798299999999998</v>
      </c>
      <c r="J2586" s="23">
        <v>-88.350099999999998</v>
      </c>
      <c r="K2586">
        <v>325193</v>
      </c>
      <c r="L2586" t="s">
        <v>28</v>
      </c>
      <c r="M2586" t="s">
        <v>315</v>
      </c>
      <c r="P2586" s="49">
        <v>173011.54199999999</v>
      </c>
      <c r="Q2586" s="49">
        <v>163524.04</v>
      </c>
      <c r="R2586" s="49">
        <v>283127.61599999998</v>
      </c>
      <c r="S2586" s="49">
        <v>270783.32199999999</v>
      </c>
      <c r="T2586" s="49">
        <v>304679.03600000002</v>
      </c>
      <c r="U2586" s="49">
        <v>293859.89799999999</v>
      </c>
      <c r="V2586" s="49">
        <v>369819.58</v>
      </c>
    </row>
    <row r="2587" spans="1:22" x14ac:dyDescent="0.3">
      <c r="A2587">
        <v>1000420</v>
      </c>
      <c r="B2587" t="s">
        <v>12901</v>
      </c>
      <c r="C2587" t="s">
        <v>12902</v>
      </c>
      <c r="D2587" t="s">
        <v>972</v>
      </c>
      <c r="E2587" t="s">
        <v>331</v>
      </c>
      <c r="F2587" t="s">
        <v>12903</v>
      </c>
      <c r="G2587" t="s">
        <v>12904</v>
      </c>
      <c r="H2587" t="s">
        <v>5180</v>
      </c>
      <c r="I2587" s="23">
        <v>40.6447</v>
      </c>
      <c r="J2587" s="23">
        <v>-73.568299999999994</v>
      </c>
      <c r="K2587">
        <v>221112</v>
      </c>
      <c r="L2587" t="s">
        <v>30</v>
      </c>
      <c r="M2587" t="s">
        <v>336</v>
      </c>
      <c r="N2587" s="49">
        <v>22488.716</v>
      </c>
      <c r="O2587" s="49">
        <v>22405.312000000002</v>
      </c>
      <c r="P2587" s="49">
        <v>49430.014000000003</v>
      </c>
      <c r="Q2587" s="49">
        <v>66803.75</v>
      </c>
      <c r="R2587" s="49">
        <v>75229.119999999995</v>
      </c>
      <c r="S2587" s="49">
        <v>60133.66</v>
      </c>
      <c r="T2587" s="49">
        <v>61465.671999999999</v>
      </c>
      <c r="U2587" s="49">
        <v>34562.872000000003</v>
      </c>
      <c r="V2587" s="49">
        <v>52693.803999999996</v>
      </c>
    </row>
    <row r="2588" spans="1:22" x14ac:dyDescent="0.3">
      <c r="A2588">
        <v>1000634</v>
      </c>
      <c r="B2588" t="s">
        <v>12905</v>
      </c>
      <c r="C2588" t="s">
        <v>12906</v>
      </c>
      <c r="D2588" t="s">
        <v>12907</v>
      </c>
      <c r="E2588" t="s">
        <v>1781</v>
      </c>
      <c r="F2588" t="s">
        <v>12291</v>
      </c>
      <c r="G2588" t="s">
        <v>12908</v>
      </c>
      <c r="H2588" t="s">
        <v>4118</v>
      </c>
      <c r="I2588" s="23">
        <v>32.389246</v>
      </c>
      <c r="J2588" s="23">
        <v>-90.895446000000007</v>
      </c>
      <c r="K2588">
        <v>325193</v>
      </c>
      <c r="L2588" t="s">
        <v>28</v>
      </c>
      <c r="M2588" t="s">
        <v>315</v>
      </c>
      <c r="O2588" s="49">
        <v>75530.316000000006</v>
      </c>
      <c r="P2588" s="49">
        <v>92528.051999999996</v>
      </c>
      <c r="Q2588" s="49">
        <v>95712.94</v>
      </c>
      <c r="R2588" s="49">
        <v>56390.987999999998</v>
      </c>
      <c r="S2588" s="49">
        <v>1397.144</v>
      </c>
      <c r="T2588" s="49">
        <v>0.2</v>
      </c>
      <c r="U2588" s="49">
        <v>81249.843999999997</v>
      </c>
      <c r="V2588" s="49">
        <v>99625.823999999993</v>
      </c>
    </row>
    <row r="2589" spans="1:22" x14ac:dyDescent="0.3">
      <c r="A2589">
        <v>1000683</v>
      </c>
      <c r="B2589" t="s">
        <v>12909</v>
      </c>
      <c r="C2589" t="s">
        <v>12910</v>
      </c>
      <c r="D2589" t="s">
        <v>8727</v>
      </c>
      <c r="E2589" t="s">
        <v>454</v>
      </c>
      <c r="F2589" t="s">
        <v>12911</v>
      </c>
      <c r="G2589" t="s">
        <v>12912</v>
      </c>
      <c r="H2589" t="s">
        <v>12913</v>
      </c>
      <c r="I2589" s="23">
        <v>42.691899999999997</v>
      </c>
      <c r="J2589" s="23">
        <v>-84.657200000000003</v>
      </c>
      <c r="K2589">
        <v>221112</v>
      </c>
      <c r="L2589" t="s">
        <v>335</v>
      </c>
      <c r="M2589" t="s">
        <v>336</v>
      </c>
      <c r="N2589" s="49">
        <v>885279.27599999995</v>
      </c>
      <c r="O2589" s="49">
        <v>914779.63600000006</v>
      </c>
      <c r="P2589" s="49">
        <v>1256985.1640000001</v>
      </c>
      <c r="Q2589" s="49">
        <v>1044698.63</v>
      </c>
      <c r="R2589" s="49">
        <v>1130153.5020000001</v>
      </c>
      <c r="S2589" s="49">
        <v>1208174.1580000001</v>
      </c>
      <c r="T2589" s="49">
        <v>1229854.716</v>
      </c>
      <c r="U2589" s="49">
        <v>803054.20400000003</v>
      </c>
      <c r="V2589" s="49">
        <v>1013640.188</v>
      </c>
    </row>
    <row r="2590" spans="1:22" x14ac:dyDescent="0.3">
      <c r="A2590">
        <v>1007620</v>
      </c>
      <c r="B2590" t="s">
        <v>12914</v>
      </c>
      <c r="C2590" t="s">
        <v>12915</v>
      </c>
      <c r="D2590" t="s">
        <v>11179</v>
      </c>
      <c r="E2590" t="s">
        <v>447</v>
      </c>
      <c r="F2590" t="s">
        <v>12916</v>
      </c>
      <c r="G2590" t="s">
        <v>12917</v>
      </c>
      <c r="H2590" t="s">
        <v>3697</v>
      </c>
      <c r="I2590" s="23">
        <v>42.145620000000001</v>
      </c>
      <c r="J2590" s="23">
        <v>-80.069239999999994</v>
      </c>
      <c r="K2590">
        <v>324199</v>
      </c>
      <c r="L2590" t="s">
        <v>537</v>
      </c>
      <c r="M2590" t="s">
        <v>538</v>
      </c>
      <c r="N2590" s="49">
        <v>54388.43</v>
      </c>
      <c r="O2590" s="49">
        <v>59725.156000000003</v>
      </c>
      <c r="P2590" s="49">
        <v>44606.718000000001</v>
      </c>
      <c r="Q2590" s="49">
        <v>44569.218000000001</v>
      </c>
      <c r="R2590" s="49">
        <v>54229.627999999997</v>
      </c>
      <c r="S2590" s="49">
        <v>34203.057999999997</v>
      </c>
      <c r="T2590" s="49">
        <v>40543.493999999999</v>
      </c>
      <c r="U2590" s="49">
        <v>53883.3</v>
      </c>
      <c r="V2590" s="49">
        <v>42164.68</v>
      </c>
    </row>
    <row r="2591" spans="1:22" x14ac:dyDescent="0.3">
      <c r="A2591">
        <v>1010925</v>
      </c>
      <c r="B2591" t="s">
        <v>12918</v>
      </c>
      <c r="C2591" t="s">
        <v>12919</v>
      </c>
      <c r="D2591" t="s">
        <v>12920</v>
      </c>
      <c r="E2591" t="s">
        <v>454</v>
      </c>
      <c r="F2591" t="s">
        <v>697</v>
      </c>
      <c r="G2591" t="s">
        <v>12921</v>
      </c>
      <c r="H2591" t="s">
        <v>699</v>
      </c>
      <c r="I2591" s="23">
        <v>41.886420000000001</v>
      </c>
      <c r="J2591" s="23">
        <v>-84.026889999999995</v>
      </c>
      <c r="K2591">
        <v>327910</v>
      </c>
      <c r="L2591" t="s">
        <v>537</v>
      </c>
      <c r="M2591" t="s">
        <v>538</v>
      </c>
      <c r="S2591" s="49">
        <v>18230.400000000001</v>
      </c>
      <c r="T2591" s="49">
        <v>18229.348000000002</v>
      </c>
      <c r="U2591" s="49">
        <v>18224.5</v>
      </c>
      <c r="V2591" s="49">
        <v>18521.452000000001</v>
      </c>
    </row>
    <row r="2592" spans="1:22" x14ac:dyDescent="0.3">
      <c r="A2592">
        <v>1001419</v>
      </c>
      <c r="B2592" t="s">
        <v>12922</v>
      </c>
      <c r="C2592" t="s">
        <v>12923</v>
      </c>
      <c r="D2592" t="s">
        <v>12924</v>
      </c>
      <c r="E2592" t="s">
        <v>339</v>
      </c>
      <c r="F2592" t="s">
        <v>12925</v>
      </c>
      <c r="G2592" t="s">
        <v>12926</v>
      </c>
      <c r="H2592" t="s">
        <v>12927</v>
      </c>
      <c r="I2592" s="23">
        <v>35.415900000000001</v>
      </c>
      <c r="J2592" s="23">
        <v>-108.08199999999999</v>
      </c>
      <c r="K2592">
        <v>221112</v>
      </c>
      <c r="L2592" t="s">
        <v>335</v>
      </c>
      <c r="M2592" t="s">
        <v>336</v>
      </c>
      <c r="N2592" s="49">
        <v>1246754.71</v>
      </c>
      <c r="O2592" s="49">
        <v>1358310.2220000001</v>
      </c>
      <c r="P2592" s="49">
        <v>1157716.986</v>
      </c>
      <c r="Q2592" s="49">
        <v>1344471.2860000001</v>
      </c>
      <c r="R2592" s="49">
        <v>1347201.034</v>
      </c>
      <c r="S2592" s="49">
        <v>1445423.4280000001</v>
      </c>
      <c r="T2592" s="49">
        <v>1652023.89</v>
      </c>
      <c r="U2592" s="49">
        <v>1298369.82</v>
      </c>
      <c r="V2592" s="49">
        <v>1898749.6980000001</v>
      </c>
    </row>
    <row r="2593" spans="1:22" x14ac:dyDescent="0.3">
      <c r="A2593">
        <v>1000074</v>
      </c>
      <c r="B2593" t="s">
        <v>12928</v>
      </c>
      <c r="C2593" t="s">
        <v>12929</v>
      </c>
      <c r="D2593" t="s">
        <v>8122</v>
      </c>
      <c r="E2593" t="s">
        <v>323</v>
      </c>
      <c r="F2593" t="s">
        <v>8123</v>
      </c>
      <c r="G2593" t="s">
        <v>12930</v>
      </c>
      <c r="H2593" t="s">
        <v>3174</v>
      </c>
      <c r="I2593" s="23">
        <v>33.126100000000001</v>
      </c>
      <c r="J2593" s="23">
        <v>-117.1172</v>
      </c>
      <c r="K2593">
        <v>221112</v>
      </c>
      <c r="L2593" t="s">
        <v>30</v>
      </c>
      <c r="M2593" t="s">
        <v>336</v>
      </c>
      <c r="N2593" s="49">
        <v>9812.8819999999996</v>
      </c>
      <c r="O2593" s="49">
        <v>14371.982</v>
      </c>
      <c r="P2593" s="49">
        <v>25366.655999999999</v>
      </c>
      <c r="Q2593" s="49">
        <v>17666.484</v>
      </c>
      <c r="R2593" s="49">
        <v>25431.955999999998</v>
      </c>
      <c r="S2593" s="49">
        <v>10429.812</v>
      </c>
      <c r="T2593" s="49">
        <v>0</v>
      </c>
      <c r="U2593" s="49">
        <v>1433.096</v>
      </c>
      <c r="V2593" s="49">
        <v>1450.144</v>
      </c>
    </row>
    <row r="2594" spans="1:22" x14ac:dyDescent="0.3">
      <c r="A2594">
        <v>1000745</v>
      </c>
      <c r="B2594" t="s">
        <v>12931</v>
      </c>
      <c r="C2594" t="s">
        <v>12932</v>
      </c>
      <c r="D2594" t="s">
        <v>1662</v>
      </c>
      <c r="E2594" t="s">
        <v>1663</v>
      </c>
      <c r="F2594" t="s">
        <v>12326</v>
      </c>
      <c r="G2594" t="s">
        <v>12933</v>
      </c>
      <c r="H2594" t="s">
        <v>12932</v>
      </c>
      <c r="I2594" s="23">
        <v>40.737499999999997</v>
      </c>
      <c r="J2594" s="23">
        <v>-74.121099999999998</v>
      </c>
      <c r="K2594">
        <v>221112</v>
      </c>
      <c r="L2594" t="s">
        <v>30</v>
      </c>
      <c r="M2594" t="s">
        <v>336</v>
      </c>
      <c r="N2594" s="49">
        <v>1337.9939999999999</v>
      </c>
      <c r="O2594" s="49">
        <v>912.79600000000005</v>
      </c>
      <c r="P2594" s="49">
        <v>3526.8359999999998</v>
      </c>
      <c r="Q2594" s="49">
        <v>11473.206</v>
      </c>
      <c r="R2594" s="49">
        <v>18861.776000000002</v>
      </c>
      <c r="S2594" s="49">
        <v>59044.103999999999</v>
      </c>
      <c r="T2594" s="49">
        <v>23480.511999999999</v>
      </c>
      <c r="U2594" s="49">
        <v>48421.22</v>
      </c>
      <c r="V2594" s="49">
        <v>92303.835999999996</v>
      </c>
    </row>
    <row r="2595" spans="1:22" x14ac:dyDescent="0.3">
      <c r="A2595">
        <v>1006098</v>
      </c>
      <c r="B2595" t="s">
        <v>12934</v>
      </c>
      <c r="C2595" t="s">
        <v>12935</v>
      </c>
      <c r="D2595" t="s">
        <v>12936</v>
      </c>
      <c r="E2595" t="s">
        <v>435</v>
      </c>
      <c r="F2595" t="s">
        <v>12937</v>
      </c>
      <c r="G2595" t="s">
        <v>12938</v>
      </c>
      <c r="H2595" t="s">
        <v>12939</v>
      </c>
      <c r="I2595" s="23">
        <v>36.867800000000003</v>
      </c>
      <c r="J2595" s="23">
        <v>-89.839699999999993</v>
      </c>
      <c r="K2595">
        <v>221112</v>
      </c>
      <c r="L2595" t="s">
        <v>30</v>
      </c>
      <c r="M2595" t="s">
        <v>336</v>
      </c>
      <c r="N2595" s="49">
        <v>24158.36</v>
      </c>
      <c r="O2595" s="49">
        <v>21890.367999999999</v>
      </c>
      <c r="P2595" s="49">
        <v>50831.712</v>
      </c>
      <c r="Q2595" s="49">
        <v>44091.936000000002</v>
      </c>
      <c r="R2595" s="49">
        <v>53387.252</v>
      </c>
      <c r="S2595" s="49">
        <v>24512.560000000001</v>
      </c>
      <c r="T2595" s="49">
        <v>2295.2919999999999</v>
      </c>
      <c r="U2595" s="49">
        <v>18917.28</v>
      </c>
      <c r="V2595" s="49">
        <v>4960.0320000000002</v>
      </c>
    </row>
    <row r="2596" spans="1:22" x14ac:dyDescent="0.3">
      <c r="A2596">
        <v>1006558</v>
      </c>
      <c r="B2596" t="s">
        <v>12940</v>
      </c>
      <c r="C2596" t="s">
        <v>12941</v>
      </c>
      <c r="D2596" t="s">
        <v>7936</v>
      </c>
      <c r="E2596" t="s">
        <v>663</v>
      </c>
      <c r="F2596" t="s">
        <v>12942</v>
      </c>
      <c r="G2596" t="s">
        <v>12943</v>
      </c>
      <c r="H2596" t="s">
        <v>1104</v>
      </c>
      <c r="I2596" s="23">
        <v>39.521000000000001</v>
      </c>
      <c r="J2596" s="23">
        <v>-84.405019999999993</v>
      </c>
      <c r="K2596">
        <v>322121</v>
      </c>
      <c r="L2596" t="s">
        <v>28</v>
      </c>
      <c r="M2596" t="s">
        <v>680</v>
      </c>
      <c r="N2596" s="49">
        <v>88587.748000000007</v>
      </c>
      <c r="O2596" s="49">
        <v>92412.724000000002</v>
      </c>
      <c r="P2596" s="49">
        <v>103109.276</v>
      </c>
      <c r="Q2596" s="49">
        <v>104403.47</v>
      </c>
      <c r="R2596" s="49">
        <v>107868.898</v>
      </c>
      <c r="S2596" s="49">
        <v>121319.886</v>
      </c>
      <c r="T2596" s="49">
        <v>120909.25199999999</v>
      </c>
      <c r="U2596" s="49">
        <v>117180.054</v>
      </c>
      <c r="V2596" s="49">
        <v>107214.374</v>
      </c>
    </row>
    <row r="2597" spans="1:22" x14ac:dyDescent="0.3">
      <c r="A2597">
        <v>1011192</v>
      </c>
      <c r="B2597" t="s">
        <v>12944</v>
      </c>
      <c r="C2597" t="s">
        <v>12941</v>
      </c>
      <c r="D2597" t="s">
        <v>11697</v>
      </c>
      <c r="E2597" t="s">
        <v>311</v>
      </c>
      <c r="F2597" t="s">
        <v>11698</v>
      </c>
      <c r="G2597" t="s">
        <v>12945</v>
      </c>
      <c r="H2597" t="s">
        <v>3244</v>
      </c>
      <c r="I2597" s="23">
        <v>37.785710000000002</v>
      </c>
      <c r="J2597" s="23">
        <v>-84.867869999999996</v>
      </c>
      <c r="K2597">
        <v>322121</v>
      </c>
      <c r="L2597" t="s">
        <v>28</v>
      </c>
      <c r="M2597" t="s">
        <v>680</v>
      </c>
      <c r="N2597" s="49">
        <v>33591.923999999999</v>
      </c>
      <c r="O2597" s="49">
        <v>34599.120000000003</v>
      </c>
      <c r="P2597" s="49">
        <v>35560.216</v>
      </c>
      <c r="Q2597" s="49">
        <v>33484.624000000003</v>
      </c>
      <c r="R2597" s="49">
        <v>34195.271999999997</v>
      </c>
      <c r="S2597" s="49">
        <v>35236.767999999996</v>
      </c>
      <c r="T2597" s="49">
        <v>31797.38</v>
      </c>
    </row>
    <row r="2598" spans="1:22" x14ac:dyDescent="0.3">
      <c r="A2598">
        <v>1004222</v>
      </c>
      <c r="B2598" t="s">
        <v>12946</v>
      </c>
      <c r="C2598" t="s">
        <v>12947</v>
      </c>
      <c r="D2598" t="s">
        <v>12948</v>
      </c>
      <c r="E2598" t="s">
        <v>393</v>
      </c>
      <c r="F2598" t="s">
        <v>12949</v>
      </c>
      <c r="H2598" t="s">
        <v>6571</v>
      </c>
      <c r="I2598" s="23">
        <v>44.205278</v>
      </c>
      <c r="J2598" s="23">
        <v>-88.455026000000004</v>
      </c>
      <c r="K2598">
        <v>322121</v>
      </c>
      <c r="L2598" t="s">
        <v>28</v>
      </c>
      <c r="M2598" t="s">
        <v>680</v>
      </c>
      <c r="N2598" s="49">
        <v>86018.376000000004</v>
      </c>
      <c r="O2598" s="49">
        <v>86785.724000000002</v>
      </c>
      <c r="P2598" s="49">
        <v>78572.104000000007</v>
      </c>
      <c r="Q2598" s="49">
        <v>78831.604000000007</v>
      </c>
      <c r="R2598" s="49">
        <v>81035.644</v>
      </c>
      <c r="S2598" s="49">
        <v>84432.384000000005</v>
      </c>
      <c r="T2598" s="49">
        <v>84575.631999999998</v>
      </c>
      <c r="U2598" s="49">
        <v>80875.796000000002</v>
      </c>
      <c r="V2598" s="49">
        <v>83586.784</v>
      </c>
    </row>
    <row r="2599" spans="1:22" x14ac:dyDescent="0.3">
      <c r="A2599">
        <v>1001446</v>
      </c>
      <c r="B2599" t="s">
        <v>12950</v>
      </c>
      <c r="C2599" t="s">
        <v>12951</v>
      </c>
      <c r="D2599" t="s">
        <v>12952</v>
      </c>
      <c r="E2599" t="s">
        <v>323</v>
      </c>
      <c r="F2599" t="s">
        <v>12953</v>
      </c>
      <c r="G2599" t="s">
        <v>12954</v>
      </c>
      <c r="H2599" t="s">
        <v>2575</v>
      </c>
      <c r="I2599" s="23">
        <v>34.091099999999997</v>
      </c>
      <c r="J2599" s="23">
        <v>-117.5256</v>
      </c>
      <c r="K2599">
        <v>221112</v>
      </c>
      <c r="L2599" t="s">
        <v>335</v>
      </c>
      <c r="M2599" t="s">
        <v>336</v>
      </c>
      <c r="O2599" s="49">
        <v>1.9</v>
      </c>
      <c r="P2599" s="49">
        <v>97689.487999999998</v>
      </c>
      <c r="Q2599" s="49">
        <v>106592.304</v>
      </c>
      <c r="R2599" s="49">
        <v>96207.792000000001</v>
      </c>
      <c r="S2599" s="49">
        <v>150060.34400000001</v>
      </c>
      <c r="T2599" s="49">
        <v>192938.28400000001</v>
      </c>
      <c r="U2599" s="49">
        <v>175106.95199999999</v>
      </c>
      <c r="V2599" s="49">
        <v>73080.179999999993</v>
      </c>
    </row>
    <row r="2600" spans="1:22" x14ac:dyDescent="0.3">
      <c r="A2600">
        <v>1013092</v>
      </c>
      <c r="B2600" t="s">
        <v>12955</v>
      </c>
      <c r="C2600" t="s">
        <v>12956</v>
      </c>
      <c r="D2600" t="s">
        <v>577</v>
      </c>
      <c r="E2600" t="s">
        <v>583</v>
      </c>
      <c r="F2600" t="s">
        <v>578</v>
      </c>
      <c r="I2600" s="23">
        <v>29.061921999999999</v>
      </c>
      <c r="J2600" s="23">
        <v>-91.446455999999998</v>
      </c>
      <c r="K2600">
        <v>211120</v>
      </c>
      <c r="L2600" t="s">
        <v>579</v>
      </c>
      <c r="M2600" t="s">
        <v>102</v>
      </c>
      <c r="N2600" s="49">
        <v>8477.5319999999992</v>
      </c>
      <c r="O2600" s="49">
        <v>23901.38</v>
      </c>
      <c r="P2600" s="49">
        <v>27396.482</v>
      </c>
    </row>
    <row r="2601" spans="1:22" x14ac:dyDescent="0.3">
      <c r="A2601">
        <v>1008277</v>
      </c>
      <c r="B2601" t="s">
        <v>12957</v>
      </c>
      <c r="C2601" t="s">
        <v>12958</v>
      </c>
      <c r="D2601" t="s">
        <v>577</v>
      </c>
      <c r="E2601" t="s">
        <v>583</v>
      </c>
      <c r="F2601" t="s">
        <v>578</v>
      </c>
      <c r="I2601" s="23">
        <v>28.515034</v>
      </c>
      <c r="J2601" s="23">
        <v>-91.556246000000002</v>
      </c>
      <c r="K2601">
        <v>211120</v>
      </c>
      <c r="L2601" t="s">
        <v>579</v>
      </c>
      <c r="M2601" t="s">
        <v>102</v>
      </c>
      <c r="N2601" s="49">
        <v>23122.952000000001</v>
      </c>
      <c r="O2601" s="49">
        <v>30367.356</v>
      </c>
      <c r="P2601" s="49">
        <v>28382.567999999999</v>
      </c>
      <c r="Q2601" s="49">
        <v>39270.370000000003</v>
      </c>
      <c r="R2601" s="49">
        <v>39320.57</v>
      </c>
      <c r="S2601" s="49">
        <v>45834.896000000001</v>
      </c>
      <c r="T2601" s="49">
        <v>26662.344000000001</v>
      </c>
      <c r="U2601" s="49">
        <v>26261.248</v>
      </c>
      <c r="V2601" s="49">
        <v>26976.392</v>
      </c>
    </row>
    <row r="2602" spans="1:22" x14ac:dyDescent="0.3">
      <c r="A2602">
        <v>1013099</v>
      </c>
      <c r="B2602" t="s">
        <v>12959</v>
      </c>
      <c r="C2602" t="s">
        <v>12960</v>
      </c>
      <c r="D2602" t="s">
        <v>577</v>
      </c>
      <c r="E2602" t="s">
        <v>583</v>
      </c>
      <c r="F2602" t="s">
        <v>578</v>
      </c>
      <c r="I2602" s="23">
        <v>28.256263000000001</v>
      </c>
      <c r="J2602" s="23">
        <v>-91.739953</v>
      </c>
      <c r="K2602">
        <v>211120</v>
      </c>
      <c r="L2602" t="s">
        <v>579</v>
      </c>
      <c r="M2602" t="s">
        <v>102</v>
      </c>
      <c r="N2602" s="49">
        <v>23526.403999999999</v>
      </c>
      <c r="O2602" s="49">
        <v>44749.845999999998</v>
      </c>
      <c r="P2602" s="49">
        <v>45129.748</v>
      </c>
    </row>
    <row r="2603" spans="1:22" x14ac:dyDescent="0.3">
      <c r="A2603">
        <v>1013121</v>
      </c>
      <c r="B2603" t="s">
        <v>12961</v>
      </c>
      <c r="C2603" t="s">
        <v>12962</v>
      </c>
      <c r="D2603" t="s">
        <v>577</v>
      </c>
      <c r="E2603" t="s">
        <v>583</v>
      </c>
      <c r="F2603" t="s">
        <v>578</v>
      </c>
      <c r="I2603" s="23">
        <v>28.196108840000001</v>
      </c>
      <c r="J2603" s="23">
        <v>-91.666580510000003</v>
      </c>
      <c r="K2603">
        <v>211120</v>
      </c>
      <c r="L2603" t="s">
        <v>579</v>
      </c>
      <c r="M2603" t="s">
        <v>102</v>
      </c>
      <c r="N2603" s="49">
        <v>15058.698</v>
      </c>
      <c r="O2603" s="49">
        <v>63857.552000000003</v>
      </c>
      <c r="P2603" s="49">
        <v>62594.057999999997</v>
      </c>
    </row>
    <row r="2604" spans="1:22" x14ac:dyDescent="0.3">
      <c r="A2604">
        <v>1008278</v>
      </c>
      <c r="B2604" t="s">
        <v>12963</v>
      </c>
      <c r="C2604" t="s">
        <v>12964</v>
      </c>
      <c r="D2604" t="s">
        <v>9086</v>
      </c>
      <c r="E2604" t="s">
        <v>583</v>
      </c>
      <c r="F2604" t="s">
        <v>12965</v>
      </c>
      <c r="I2604" s="23">
        <v>28.065799999999999</v>
      </c>
      <c r="J2604" s="23">
        <v>-91.392599000000004</v>
      </c>
      <c r="K2604">
        <v>211120</v>
      </c>
      <c r="L2604" t="s">
        <v>579</v>
      </c>
      <c r="M2604" t="s">
        <v>102</v>
      </c>
      <c r="N2604" s="49">
        <v>20834.202000000001</v>
      </c>
      <c r="O2604" s="49">
        <v>32933.088000000003</v>
      </c>
      <c r="P2604" s="49">
        <v>33258.985999999997</v>
      </c>
      <c r="Q2604" s="49">
        <v>26266.552</v>
      </c>
      <c r="R2604" s="49">
        <v>29794.691999999999</v>
      </c>
      <c r="S2604" s="49">
        <v>27671.351999999999</v>
      </c>
    </row>
    <row r="2605" spans="1:22" x14ac:dyDescent="0.3">
      <c r="A2605">
        <v>1010682</v>
      </c>
      <c r="B2605" t="s">
        <v>12966</v>
      </c>
      <c r="C2605" t="s">
        <v>12967</v>
      </c>
      <c r="D2605" t="s">
        <v>12968</v>
      </c>
      <c r="E2605" t="s">
        <v>2164</v>
      </c>
      <c r="F2605" t="s">
        <v>12969</v>
      </c>
      <c r="G2605" t="s">
        <v>12970</v>
      </c>
      <c r="H2605" t="s">
        <v>12971</v>
      </c>
      <c r="I2605" s="23">
        <v>44.060927</v>
      </c>
      <c r="J2605" s="23">
        <v>-123.179344</v>
      </c>
      <c r="K2605">
        <v>321219</v>
      </c>
      <c r="L2605" t="s">
        <v>28</v>
      </c>
      <c r="M2605" t="s">
        <v>315</v>
      </c>
      <c r="N2605" s="49">
        <v>21123.387999999999</v>
      </c>
      <c r="O2605" s="49">
        <v>20638.712</v>
      </c>
      <c r="P2605" s="49">
        <v>22151.626</v>
      </c>
      <c r="Q2605" s="49">
        <v>20610.088</v>
      </c>
      <c r="R2605" s="49">
        <v>21309.036</v>
      </c>
      <c r="S2605" s="49">
        <v>23360.333999999999</v>
      </c>
      <c r="T2605" s="49">
        <v>23100.166000000001</v>
      </c>
      <c r="U2605" s="49">
        <v>25100.59</v>
      </c>
    </row>
    <row r="2606" spans="1:22" x14ac:dyDescent="0.3">
      <c r="A2606">
        <v>1011702</v>
      </c>
      <c r="B2606" t="s">
        <v>12972</v>
      </c>
      <c r="C2606" t="s">
        <v>12973</v>
      </c>
      <c r="D2606" t="s">
        <v>12974</v>
      </c>
      <c r="E2606" t="s">
        <v>663</v>
      </c>
      <c r="F2606" t="s">
        <v>12283</v>
      </c>
      <c r="G2606" t="s">
        <v>12975</v>
      </c>
      <c r="H2606" t="s">
        <v>416</v>
      </c>
      <c r="I2606" s="23">
        <v>39.541049899999997</v>
      </c>
      <c r="J2606" s="23">
        <v>-80.661801400000002</v>
      </c>
      <c r="K2606">
        <v>211130</v>
      </c>
      <c r="L2606" t="s">
        <v>238</v>
      </c>
      <c r="M2606" t="s">
        <v>102</v>
      </c>
      <c r="R2606" s="49">
        <v>49372.764000000003</v>
      </c>
      <c r="S2606" s="49">
        <v>30142.135999999999</v>
      </c>
    </row>
    <row r="2607" spans="1:22" x14ac:dyDescent="0.3">
      <c r="A2607">
        <v>1000120</v>
      </c>
      <c r="B2607" t="s">
        <v>12976</v>
      </c>
      <c r="C2607" t="s">
        <v>12977</v>
      </c>
      <c r="D2607" t="s">
        <v>5089</v>
      </c>
      <c r="E2607" t="s">
        <v>1388</v>
      </c>
      <c r="F2607" t="s">
        <v>5090</v>
      </c>
      <c r="G2607" t="s">
        <v>12978</v>
      </c>
      <c r="H2607" t="s">
        <v>5092</v>
      </c>
      <c r="I2607" s="23">
        <v>43.179400000000001</v>
      </c>
      <c r="J2607" s="23">
        <v>-115.7328</v>
      </c>
      <c r="K2607">
        <v>221112</v>
      </c>
      <c r="L2607" t="s">
        <v>335</v>
      </c>
      <c r="M2607" t="s">
        <v>336</v>
      </c>
      <c r="N2607" s="49">
        <v>173862.25599999999</v>
      </c>
      <c r="O2607" s="49">
        <v>74587.923999999999</v>
      </c>
      <c r="P2607" s="49">
        <v>39378.004000000001</v>
      </c>
      <c r="Q2607" s="49">
        <v>114454.67600000001</v>
      </c>
      <c r="R2607" s="49">
        <v>146300.30799999999</v>
      </c>
      <c r="S2607" s="49">
        <v>31956.68</v>
      </c>
      <c r="T2607" s="49">
        <v>113687.728</v>
      </c>
      <c r="U2607" s="49">
        <v>42398.892</v>
      </c>
      <c r="V2607" s="49">
        <v>51607.508000000002</v>
      </c>
    </row>
    <row r="2608" spans="1:22" x14ac:dyDescent="0.3">
      <c r="A2608">
        <v>1013138</v>
      </c>
      <c r="B2608" t="s">
        <v>12979</v>
      </c>
      <c r="C2608" t="s">
        <v>12980</v>
      </c>
      <c r="D2608" t="s">
        <v>2605</v>
      </c>
      <c r="E2608" t="s">
        <v>303</v>
      </c>
      <c r="F2608" t="s">
        <v>826</v>
      </c>
      <c r="G2608" t="s">
        <v>12981</v>
      </c>
      <c r="H2608" t="s">
        <v>483</v>
      </c>
      <c r="I2608" s="23">
        <v>29.713065</v>
      </c>
      <c r="J2608" s="23">
        <v>-95.193332999999996</v>
      </c>
      <c r="K2608">
        <v>325199</v>
      </c>
      <c r="L2608" t="s">
        <v>28</v>
      </c>
      <c r="M2608" t="s">
        <v>530</v>
      </c>
      <c r="N2608" s="49">
        <v>8299.8680000000004</v>
      </c>
      <c r="O2608" s="49">
        <v>12016.304</v>
      </c>
      <c r="P2608" s="49">
        <v>11008.308000000001</v>
      </c>
    </row>
    <row r="2609" spans="1:22" x14ac:dyDescent="0.3">
      <c r="A2609">
        <v>1001840</v>
      </c>
      <c r="B2609" t="s">
        <v>12982</v>
      </c>
      <c r="C2609" t="s">
        <v>12983</v>
      </c>
      <c r="D2609" t="s">
        <v>1844</v>
      </c>
      <c r="E2609" t="s">
        <v>2164</v>
      </c>
      <c r="F2609" t="s">
        <v>12984</v>
      </c>
      <c r="G2609" t="s">
        <v>12985</v>
      </c>
      <c r="H2609" t="s">
        <v>12986</v>
      </c>
      <c r="I2609" s="23">
        <v>45.628489999999999</v>
      </c>
      <c r="J2609" s="23">
        <v>-122.78125</v>
      </c>
      <c r="K2609">
        <v>331110</v>
      </c>
      <c r="L2609" t="s">
        <v>28</v>
      </c>
      <c r="M2609" t="s">
        <v>538</v>
      </c>
      <c r="N2609" s="49">
        <v>103642.76</v>
      </c>
      <c r="O2609" s="49">
        <v>100684.42</v>
      </c>
      <c r="P2609" s="49">
        <v>95063.392000000007</v>
      </c>
      <c r="Q2609" s="49">
        <v>87429.62</v>
      </c>
      <c r="R2609" s="49">
        <v>97032.983999999997</v>
      </c>
      <c r="S2609" s="49">
        <v>113873.572</v>
      </c>
      <c r="T2609" s="49">
        <v>105556.352</v>
      </c>
      <c r="U2609" s="49">
        <v>109397.588</v>
      </c>
      <c r="V2609" s="49">
        <v>121615.19</v>
      </c>
    </row>
    <row r="2610" spans="1:22" x14ac:dyDescent="0.3">
      <c r="A2610">
        <v>1002764</v>
      </c>
      <c r="B2610" t="s">
        <v>12987</v>
      </c>
      <c r="C2610" t="s">
        <v>12988</v>
      </c>
      <c r="D2610" t="s">
        <v>577</v>
      </c>
      <c r="E2610" t="s">
        <v>583</v>
      </c>
      <c r="F2610" t="s">
        <v>578</v>
      </c>
      <c r="H2610" t="s">
        <v>12989</v>
      </c>
      <c r="I2610" s="23">
        <v>28.101099999999999</v>
      </c>
      <c r="J2610" s="23">
        <v>-90.201899999999995</v>
      </c>
      <c r="K2610">
        <v>211120</v>
      </c>
      <c r="L2610" t="s">
        <v>579</v>
      </c>
      <c r="M2610" t="s">
        <v>102</v>
      </c>
      <c r="N2610" s="49">
        <v>39987.572</v>
      </c>
      <c r="O2610" s="49">
        <v>40663</v>
      </c>
      <c r="P2610" s="49">
        <v>35983.046000000002</v>
      </c>
      <c r="Q2610" s="49">
        <v>28555.892</v>
      </c>
      <c r="R2610" s="49">
        <v>35381.057999999997</v>
      </c>
      <c r="S2610" s="49">
        <v>31316.98</v>
      </c>
      <c r="T2610" s="49">
        <v>41241.366000000002</v>
      </c>
      <c r="U2610" s="49">
        <v>49641.896000000001</v>
      </c>
      <c r="V2610" s="49">
        <v>49606.248</v>
      </c>
    </row>
    <row r="2611" spans="1:22" x14ac:dyDescent="0.3">
      <c r="A2611">
        <v>1013678</v>
      </c>
      <c r="B2611" t="s">
        <v>12990</v>
      </c>
      <c r="C2611" t="s">
        <v>12991</v>
      </c>
      <c r="D2611" t="s">
        <v>577</v>
      </c>
      <c r="E2611" t="s">
        <v>583</v>
      </c>
      <c r="F2611" t="s">
        <v>578</v>
      </c>
      <c r="I2611" s="23">
        <v>28.053518</v>
      </c>
      <c r="J2611" s="23">
        <v>-90.547649000000007</v>
      </c>
      <c r="K2611">
        <v>211120</v>
      </c>
      <c r="L2611" t="s">
        <v>579</v>
      </c>
      <c r="M2611" t="s">
        <v>102</v>
      </c>
      <c r="N2611" s="49">
        <v>35200.408000000003</v>
      </c>
    </row>
    <row r="2612" spans="1:22" x14ac:dyDescent="0.3">
      <c r="A2612">
        <v>1010245</v>
      </c>
      <c r="B2612" t="s">
        <v>12992</v>
      </c>
      <c r="C2612" t="s">
        <v>12993</v>
      </c>
      <c r="D2612" t="s">
        <v>577</v>
      </c>
      <c r="E2612" t="s">
        <v>583</v>
      </c>
      <c r="F2612" t="s">
        <v>578</v>
      </c>
      <c r="I2612" s="23">
        <v>28.665762999999998</v>
      </c>
      <c r="J2612" s="23">
        <v>-89.969449999999995</v>
      </c>
      <c r="K2612">
        <v>211111</v>
      </c>
      <c r="L2612" t="s">
        <v>579</v>
      </c>
      <c r="M2612" t="s">
        <v>102</v>
      </c>
      <c r="S2612" s="49">
        <v>11253.016</v>
      </c>
      <c r="T2612" s="49">
        <v>13700.712</v>
      </c>
      <c r="U2612" s="49">
        <v>11875.325999999999</v>
      </c>
      <c r="V2612" s="49">
        <v>37674.508000000002</v>
      </c>
    </row>
    <row r="2613" spans="1:22" x14ac:dyDescent="0.3">
      <c r="A2613">
        <v>1006870</v>
      </c>
      <c r="B2613" t="s">
        <v>12994</v>
      </c>
      <c r="C2613" t="s">
        <v>12995</v>
      </c>
      <c r="D2613" t="s">
        <v>12996</v>
      </c>
      <c r="E2613" t="s">
        <v>2780</v>
      </c>
      <c r="F2613" t="s">
        <v>12997</v>
      </c>
      <c r="G2613" t="s">
        <v>12998</v>
      </c>
      <c r="H2613" t="s">
        <v>12999</v>
      </c>
      <c r="I2613" s="23">
        <v>41.713200000000001</v>
      </c>
      <c r="J2613" s="23">
        <v>-71.822299999999998</v>
      </c>
      <c r="K2613">
        <v>221119</v>
      </c>
      <c r="L2613" t="s">
        <v>28</v>
      </c>
      <c r="M2613" t="s">
        <v>336</v>
      </c>
      <c r="U2613" s="49">
        <v>203092.58199999999</v>
      </c>
      <c r="V2613" s="49">
        <v>153118.35</v>
      </c>
    </row>
    <row r="2614" spans="1:22" x14ac:dyDescent="0.3">
      <c r="A2614">
        <v>1000414</v>
      </c>
      <c r="B2614" t="s">
        <v>13000</v>
      </c>
      <c r="C2614" t="s">
        <v>13001</v>
      </c>
      <c r="D2614" t="s">
        <v>13002</v>
      </c>
      <c r="E2614" t="s">
        <v>569</v>
      </c>
      <c r="F2614" t="s">
        <v>13003</v>
      </c>
      <c r="G2614" t="s">
        <v>13004</v>
      </c>
      <c r="H2614" t="s">
        <v>13005</v>
      </c>
      <c r="I2614" s="23">
        <v>41.513100000000001</v>
      </c>
      <c r="J2614" s="23">
        <v>-94.918899999999994</v>
      </c>
      <c r="K2614">
        <v>221112</v>
      </c>
      <c r="L2614" t="s">
        <v>335</v>
      </c>
      <c r="M2614" t="s">
        <v>336</v>
      </c>
      <c r="N2614" s="49">
        <v>61402.792000000001</v>
      </c>
      <c r="O2614" s="49">
        <v>48925.06</v>
      </c>
      <c r="P2614" s="49">
        <v>26960.799999999999</v>
      </c>
      <c r="R2614" s="49">
        <v>10907.36</v>
      </c>
      <c r="S2614" s="49">
        <v>2853.3820000000001</v>
      </c>
      <c r="T2614" s="49">
        <v>5357.58</v>
      </c>
      <c r="U2614" s="49">
        <v>23874.612000000001</v>
      </c>
      <c r="V2614" s="49">
        <v>6143.8280000000004</v>
      </c>
    </row>
    <row r="2615" spans="1:22" x14ac:dyDescent="0.3">
      <c r="A2615">
        <v>1006679</v>
      </c>
      <c r="B2615" t="s">
        <v>13006</v>
      </c>
      <c r="C2615" t="s">
        <v>13007</v>
      </c>
      <c r="D2615" t="s">
        <v>13008</v>
      </c>
      <c r="E2615" t="s">
        <v>393</v>
      </c>
      <c r="F2615" t="s">
        <v>2579</v>
      </c>
      <c r="G2615" t="s">
        <v>13009</v>
      </c>
      <c r="H2615" t="s">
        <v>13010</v>
      </c>
      <c r="I2615" s="23">
        <v>45.030631999999997</v>
      </c>
      <c r="J2615" s="23">
        <v>-89.659983999999994</v>
      </c>
      <c r="K2615">
        <v>322121</v>
      </c>
      <c r="L2615" t="s">
        <v>93</v>
      </c>
      <c r="M2615" t="s">
        <v>307</v>
      </c>
      <c r="R2615" s="49">
        <v>2361.5</v>
      </c>
      <c r="S2615" s="49">
        <v>2433.5</v>
      </c>
      <c r="T2615" s="49">
        <v>2507.5</v>
      </c>
      <c r="U2615" s="49">
        <v>10580.16</v>
      </c>
      <c r="V2615" s="49">
        <v>80467.570000000007</v>
      </c>
    </row>
    <row r="2616" spans="1:22" x14ac:dyDescent="0.3">
      <c r="A2616">
        <v>1007000</v>
      </c>
      <c r="B2616" t="s">
        <v>13011</v>
      </c>
      <c r="C2616" t="s">
        <v>13012</v>
      </c>
      <c r="D2616" t="s">
        <v>13013</v>
      </c>
      <c r="E2616" t="s">
        <v>2235</v>
      </c>
      <c r="F2616" t="s">
        <v>13014</v>
      </c>
      <c r="G2616" t="s">
        <v>13015</v>
      </c>
      <c r="H2616" t="s">
        <v>4124</v>
      </c>
      <c r="I2616" s="23">
        <v>45.813904000000001</v>
      </c>
      <c r="J2616" s="23">
        <v>-108.433295</v>
      </c>
      <c r="K2616">
        <v>324110</v>
      </c>
      <c r="L2616" t="s">
        <v>6080</v>
      </c>
      <c r="M2616" t="s">
        <v>6081</v>
      </c>
      <c r="N2616" s="49">
        <v>726586.87600000005</v>
      </c>
      <c r="O2616" s="49">
        <v>660102.56999999995</v>
      </c>
      <c r="P2616" s="49">
        <v>650826.272</v>
      </c>
      <c r="Q2616" s="49">
        <v>689134.61</v>
      </c>
      <c r="R2616" s="49">
        <v>767314.73600000003</v>
      </c>
      <c r="S2616" s="49">
        <v>729225.85600000003</v>
      </c>
      <c r="T2616" s="49">
        <v>770738.62600000005</v>
      </c>
      <c r="U2616" s="49">
        <v>675115.33600000001</v>
      </c>
      <c r="V2616" s="49">
        <v>698161.93599999999</v>
      </c>
    </row>
    <row r="2617" spans="1:22" x14ac:dyDescent="0.3">
      <c r="A2617">
        <v>1007959</v>
      </c>
      <c r="B2617" t="s">
        <v>13016</v>
      </c>
      <c r="C2617" t="s">
        <v>13017</v>
      </c>
      <c r="D2617" t="s">
        <v>2133</v>
      </c>
      <c r="E2617" t="s">
        <v>303</v>
      </c>
      <c r="F2617" t="s">
        <v>2134</v>
      </c>
      <c r="G2617" t="s">
        <v>13018</v>
      </c>
      <c r="H2617" t="s">
        <v>8413</v>
      </c>
      <c r="I2617" s="23">
        <v>30.0639</v>
      </c>
      <c r="J2617" s="23">
        <v>-94.070300000000003</v>
      </c>
      <c r="K2617">
        <v>324110</v>
      </c>
      <c r="L2617" t="s">
        <v>13019</v>
      </c>
      <c r="M2617" t="s">
        <v>13020</v>
      </c>
      <c r="N2617" s="49">
        <v>5917240.9919999996</v>
      </c>
      <c r="O2617" s="49">
        <v>5580514.1600000001</v>
      </c>
      <c r="P2617" s="49">
        <v>5787700.1200000001</v>
      </c>
      <c r="Q2617" s="49">
        <v>5940916.0439999998</v>
      </c>
      <c r="R2617" s="49">
        <v>5686561.6380000003</v>
      </c>
      <c r="S2617" s="49">
        <v>5332974.7079999996</v>
      </c>
      <c r="T2617" s="49">
        <v>6414722.2280000001</v>
      </c>
      <c r="U2617" s="49">
        <v>5933102.4160000002</v>
      </c>
      <c r="V2617" s="49">
        <v>6303441.648</v>
      </c>
    </row>
    <row r="2618" spans="1:22" x14ac:dyDescent="0.3">
      <c r="A2618">
        <v>1001544</v>
      </c>
      <c r="B2618" t="s">
        <v>13021</v>
      </c>
      <c r="C2618" t="s">
        <v>13022</v>
      </c>
      <c r="D2618" t="s">
        <v>1204</v>
      </c>
      <c r="E2618" t="s">
        <v>491</v>
      </c>
      <c r="F2618" t="s">
        <v>13023</v>
      </c>
      <c r="G2618" t="s">
        <v>13024</v>
      </c>
      <c r="H2618" t="s">
        <v>13025</v>
      </c>
      <c r="I2618" s="23">
        <v>37.909999999999997</v>
      </c>
      <c r="J2618" s="23">
        <v>-87.326700000000002</v>
      </c>
      <c r="K2618">
        <v>221112</v>
      </c>
      <c r="L2618" t="s">
        <v>30</v>
      </c>
      <c r="M2618" t="s">
        <v>336</v>
      </c>
      <c r="N2618" s="49">
        <v>1686410.7720000001</v>
      </c>
      <c r="O2618" s="49">
        <v>2285340.7200000002</v>
      </c>
      <c r="P2618" s="49">
        <v>2183259.9500000002</v>
      </c>
      <c r="Q2618" s="49">
        <v>1387772.75</v>
      </c>
      <c r="R2618" s="49">
        <v>1643733.23</v>
      </c>
      <c r="S2618" s="49">
        <v>1816830.398</v>
      </c>
      <c r="T2618" s="49">
        <v>2151767.85</v>
      </c>
      <c r="U2618" s="49">
        <v>1976555.568</v>
      </c>
      <c r="V2618" s="49">
        <v>1806279.2479999999</v>
      </c>
    </row>
    <row r="2619" spans="1:22" x14ac:dyDescent="0.3">
      <c r="A2619">
        <v>1008124</v>
      </c>
      <c r="B2619" t="s">
        <v>13026</v>
      </c>
      <c r="C2619" t="s">
        <v>13027</v>
      </c>
      <c r="D2619" t="s">
        <v>13028</v>
      </c>
      <c r="E2619" t="s">
        <v>1418</v>
      </c>
      <c r="F2619" t="s">
        <v>8933</v>
      </c>
      <c r="G2619" t="s">
        <v>13029</v>
      </c>
      <c r="H2619" t="s">
        <v>13030</v>
      </c>
      <c r="I2619" s="23">
        <v>34.894942999999998</v>
      </c>
      <c r="J2619" s="23">
        <v>-95.401837</v>
      </c>
      <c r="K2619">
        <v>213112</v>
      </c>
      <c r="L2619" t="s">
        <v>28</v>
      </c>
      <c r="M2619" t="s">
        <v>102</v>
      </c>
      <c r="R2619" s="49">
        <v>14389.495999999999</v>
      </c>
      <c r="S2619" s="49">
        <v>12140.103999999999</v>
      </c>
      <c r="T2619" s="49">
        <v>13971.948</v>
      </c>
      <c r="U2619" s="49">
        <v>46061.94</v>
      </c>
      <c r="V2619" s="49">
        <v>58678.885999999999</v>
      </c>
    </row>
    <row r="2620" spans="1:22" x14ac:dyDescent="0.3">
      <c r="A2620">
        <v>1013526</v>
      </c>
      <c r="B2620" t="s">
        <v>13031</v>
      </c>
      <c r="C2620" t="s">
        <v>13032</v>
      </c>
      <c r="D2620" t="s">
        <v>13033</v>
      </c>
      <c r="E2620" t="s">
        <v>454</v>
      </c>
      <c r="F2620" t="s">
        <v>13034</v>
      </c>
      <c r="G2620" t="s">
        <v>13035</v>
      </c>
      <c r="H2620" t="s">
        <v>11970</v>
      </c>
      <c r="I2620" s="23">
        <v>46.509950000000003</v>
      </c>
      <c r="J2620" s="23">
        <v>-87.524510000000006</v>
      </c>
      <c r="K2620">
        <v>221112</v>
      </c>
      <c r="L2620" t="s">
        <v>28</v>
      </c>
      <c r="M2620" t="s">
        <v>336</v>
      </c>
      <c r="N2620" s="49">
        <v>236900.70800000001</v>
      </c>
    </row>
    <row r="2621" spans="1:22" x14ac:dyDescent="0.3">
      <c r="A2621">
        <v>1002528</v>
      </c>
      <c r="B2621" t="s">
        <v>13036</v>
      </c>
      <c r="C2621" t="s">
        <v>13037</v>
      </c>
      <c r="D2621" t="s">
        <v>13038</v>
      </c>
      <c r="E2621" t="s">
        <v>303</v>
      </c>
      <c r="F2621" t="s">
        <v>13039</v>
      </c>
      <c r="G2621" t="s">
        <v>13040</v>
      </c>
      <c r="H2621" t="s">
        <v>2185</v>
      </c>
      <c r="I2621" s="23">
        <v>35.538055999999997</v>
      </c>
      <c r="J2621" s="23">
        <v>-101.895556</v>
      </c>
      <c r="K2621">
        <v>211130</v>
      </c>
      <c r="L2621" t="s">
        <v>368</v>
      </c>
      <c r="M2621" t="s">
        <v>102</v>
      </c>
      <c r="N2621" s="49">
        <v>114677.378</v>
      </c>
      <c r="O2621" s="49">
        <v>80689.657999999996</v>
      </c>
      <c r="P2621" s="49">
        <v>142080.92199999999</v>
      </c>
      <c r="Q2621" s="49">
        <v>181206.28599999999</v>
      </c>
      <c r="R2621" s="49">
        <v>121531.74</v>
      </c>
      <c r="S2621" s="49">
        <v>130309.874</v>
      </c>
      <c r="T2621" s="49">
        <v>144429.67199999999</v>
      </c>
      <c r="U2621" s="49">
        <v>132496.976</v>
      </c>
      <c r="V2621" s="49">
        <v>123154.758</v>
      </c>
    </row>
    <row r="2622" spans="1:22" x14ac:dyDescent="0.3">
      <c r="A2622">
        <v>1007547</v>
      </c>
      <c r="B2622" t="s">
        <v>13041</v>
      </c>
      <c r="C2622" t="s">
        <v>13042</v>
      </c>
      <c r="D2622" t="s">
        <v>13043</v>
      </c>
      <c r="E2622" t="s">
        <v>1682</v>
      </c>
      <c r="F2622" t="s">
        <v>13044</v>
      </c>
      <c r="G2622" t="s">
        <v>13045</v>
      </c>
      <c r="H2622" t="s">
        <v>13046</v>
      </c>
      <c r="I2622" s="23">
        <v>41.752400000000002</v>
      </c>
      <c r="J2622" s="23">
        <v>-71.105199999999996</v>
      </c>
      <c r="K2622">
        <v>562212</v>
      </c>
      <c r="L2622" t="s">
        <v>355</v>
      </c>
      <c r="M2622" t="s">
        <v>307</v>
      </c>
      <c r="O2622" s="49">
        <v>8061.05</v>
      </c>
      <c r="P2622" s="49">
        <v>8550.7000000000007</v>
      </c>
      <c r="Q2622" s="49">
        <v>10882.25</v>
      </c>
      <c r="R2622" s="49">
        <v>19841.3</v>
      </c>
      <c r="S2622" s="49">
        <v>19615.7</v>
      </c>
      <c r="T2622" s="49">
        <v>33550.5</v>
      </c>
      <c r="U2622" s="49">
        <v>30713.3</v>
      </c>
      <c r="V2622" s="49">
        <v>29104.400000000001</v>
      </c>
    </row>
    <row r="2623" spans="1:22" x14ac:dyDescent="0.3">
      <c r="A2623">
        <v>1006226</v>
      </c>
      <c r="B2623" t="s">
        <v>13047</v>
      </c>
      <c r="C2623" t="s">
        <v>13048</v>
      </c>
      <c r="D2623" t="s">
        <v>13049</v>
      </c>
      <c r="E2623" t="s">
        <v>303</v>
      </c>
      <c r="F2623" t="s">
        <v>5909</v>
      </c>
      <c r="G2623" t="s">
        <v>13050</v>
      </c>
      <c r="H2623" t="s">
        <v>13051</v>
      </c>
      <c r="I2623" s="23">
        <v>28.817931999999999</v>
      </c>
      <c r="J2623" s="23">
        <v>-98.164803000000006</v>
      </c>
      <c r="K2623">
        <v>211111</v>
      </c>
      <c r="L2623" t="s">
        <v>28</v>
      </c>
      <c r="M2623" t="s">
        <v>102</v>
      </c>
      <c r="R2623" s="49">
        <v>21404.52</v>
      </c>
      <c r="S2623" s="49">
        <v>57775.383999999998</v>
      </c>
      <c r="T2623" s="49">
        <v>38663.214</v>
      </c>
      <c r="U2623" s="49">
        <v>57017.41</v>
      </c>
      <c r="V2623" s="49">
        <v>67593.975999999995</v>
      </c>
    </row>
    <row r="2624" spans="1:22" x14ac:dyDescent="0.3">
      <c r="A2624">
        <v>1001102</v>
      </c>
      <c r="B2624" t="s">
        <v>13052</v>
      </c>
      <c r="C2624" t="s">
        <v>13053</v>
      </c>
      <c r="D2624" t="s">
        <v>13054</v>
      </c>
      <c r="E2624" t="s">
        <v>569</v>
      </c>
      <c r="F2624" t="s">
        <v>13055</v>
      </c>
      <c r="G2624" t="s">
        <v>13056</v>
      </c>
      <c r="H2624" t="s">
        <v>13054</v>
      </c>
      <c r="I2624" s="23">
        <v>42.862569999999998</v>
      </c>
      <c r="J2624" s="23">
        <v>-91.843984000000006</v>
      </c>
      <c r="K2624">
        <v>562212</v>
      </c>
      <c r="L2624" t="s">
        <v>51</v>
      </c>
      <c r="M2624" t="s">
        <v>307</v>
      </c>
      <c r="S2624" s="49">
        <v>8574.75</v>
      </c>
      <c r="T2624" s="49">
        <v>8906.75</v>
      </c>
      <c r="U2624" s="49">
        <v>9251.75</v>
      </c>
      <c r="V2624" s="49">
        <v>9610</v>
      </c>
    </row>
    <row r="2625" spans="1:22" x14ac:dyDescent="0.3">
      <c r="A2625">
        <v>1002357</v>
      </c>
      <c r="B2625" t="s">
        <v>13057</v>
      </c>
      <c r="C2625" t="s">
        <v>13058</v>
      </c>
      <c r="D2625" t="s">
        <v>13059</v>
      </c>
      <c r="E2625" t="s">
        <v>351</v>
      </c>
      <c r="F2625" t="s">
        <v>13060</v>
      </c>
      <c r="G2625" t="s">
        <v>13061</v>
      </c>
      <c r="H2625" t="s">
        <v>4891</v>
      </c>
      <c r="I2625" s="23">
        <v>42.236441999999997</v>
      </c>
      <c r="J2625" s="23">
        <v>-88.865499999999997</v>
      </c>
      <c r="K2625">
        <v>336112</v>
      </c>
      <c r="L2625" t="s">
        <v>28</v>
      </c>
      <c r="M2625" t="s">
        <v>315</v>
      </c>
      <c r="N2625" s="49">
        <v>72128.627999999997</v>
      </c>
      <c r="O2625" s="49">
        <v>75761.263999999996</v>
      </c>
      <c r="P2625" s="49">
        <v>66562.7</v>
      </c>
      <c r="Q2625" s="49">
        <v>67302.596000000005</v>
      </c>
      <c r="R2625" s="49">
        <v>75622.066000000006</v>
      </c>
      <c r="S2625" s="49">
        <v>86682.724000000002</v>
      </c>
      <c r="T2625" s="49">
        <v>94059.995999999999</v>
      </c>
      <c r="U2625" s="49">
        <v>85128.68</v>
      </c>
      <c r="V2625" s="49">
        <v>78598.104000000007</v>
      </c>
    </row>
    <row r="2626" spans="1:22" x14ac:dyDescent="0.3">
      <c r="A2626">
        <v>1005483</v>
      </c>
      <c r="B2626" t="s">
        <v>13062</v>
      </c>
      <c r="C2626" t="s">
        <v>13063</v>
      </c>
      <c r="D2626" t="s">
        <v>13064</v>
      </c>
      <c r="E2626" t="s">
        <v>454</v>
      </c>
      <c r="F2626" t="s">
        <v>13065</v>
      </c>
      <c r="G2626" t="s">
        <v>13066</v>
      </c>
      <c r="H2626" t="s">
        <v>13067</v>
      </c>
      <c r="I2626" s="23">
        <v>42.655290000000001</v>
      </c>
      <c r="J2626" s="23">
        <v>-83.232380000000006</v>
      </c>
      <c r="K2626">
        <v>336112</v>
      </c>
      <c r="L2626" t="s">
        <v>13068</v>
      </c>
      <c r="M2626" t="s">
        <v>13069</v>
      </c>
      <c r="N2626" s="49">
        <v>48101.868000000002</v>
      </c>
      <c r="O2626" s="49">
        <v>44170.784</v>
      </c>
      <c r="P2626" s="49">
        <v>42168.491999999998</v>
      </c>
      <c r="Q2626" s="49">
        <v>45498.127999999997</v>
      </c>
      <c r="R2626" s="49">
        <v>51662.156000000003</v>
      </c>
      <c r="S2626" s="49">
        <v>51470.256000000001</v>
      </c>
      <c r="T2626" s="49">
        <v>48782.415999999997</v>
      </c>
      <c r="U2626" s="49">
        <v>45021.58</v>
      </c>
      <c r="V2626" s="49">
        <v>46874.224000000002</v>
      </c>
    </row>
    <row r="2627" spans="1:22" x14ac:dyDescent="0.3">
      <c r="A2627">
        <v>1013694</v>
      </c>
      <c r="B2627" t="s">
        <v>13070</v>
      </c>
      <c r="C2627" t="s">
        <v>13071</v>
      </c>
      <c r="D2627" t="s">
        <v>2644</v>
      </c>
      <c r="E2627" t="s">
        <v>454</v>
      </c>
      <c r="F2627" t="s">
        <v>9817</v>
      </c>
      <c r="G2627" t="s">
        <v>13072</v>
      </c>
      <c r="H2627" t="s">
        <v>1118</v>
      </c>
      <c r="I2627" s="23">
        <v>42.381100000000004</v>
      </c>
      <c r="J2627" s="23">
        <v>-82.979820000000004</v>
      </c>
      <c r="K2627">
        <v>336112</v>
      </c>
      <c r="L2627" t="s">
        <v>28</v>
      </c>
      <c r="M2627" t="s">
        <v>315</v>
      </c>
      <c r="N2627" s="49">
        <v>2574.14</v>
      </c>
    </row>
    <row r="2628" spans="1:22" x14ac:dyDescent="0.3">
      <c r="A2628">
        <v>1005551</v>
      </c>
      <c r="B2628" t="s">
        <v>13073</v>
      </c>
      <c r="C2628" t="s">
        <v>13074</v>
      </c>
      <c r="D2628" t="s">
        <v>3979</v>
      </c>
      <c r="E2628" t="s">
        <v>454</v>
      </c>
      <c r="F2628" t="s">
        <v>13075</v>
      </c>
      <c r="G2628" t="s">
        <v>13076</v>
      </c>
      <c r="H2628" t="s">
        <v>1118</v>
      </c>
      <c r="I2628" s="23">
        <v>42.371600000000001</v>
      </c>
      <c r="J2628" s="23">
        <v>-82.968599999999995</v>
      </c>
      <c r="K2628">
        <v>336112</v>
      </c>
      <c r="L2628" t="s">
        <v>28</v>
      </c>
      <c r="M2628" t="s">
        <v>315</v>
      </c>
      <c r="N2628" s="49">
        <v>80573.096000000005</v>
      </c>
      <c r="O2628" s="49">
        <v>78884.952000000005</v>
      </c>
      <c r="P2628" s="49">
        <v>79630.2</v>
      </c>
      <c r="Q2628" s="49">
        <v>76181.911999999997</v>
      </c>
      <c r="R2628" s="49">
        <v>79593.2</v>
      </c>
      <c r="S2628" s="49">
        <v>89523.312000000005</v>
      </c>
      <c r="T2628" s="49">
        <v>84521.131999999998</v>
      </c>
      <c r="U2628" s="49">
        <v>70575.884000000005</v>
      </c>
      <c r="V2628" s="49">
        <v>73465.623999999996</v>
      </c>
    </row>
    <row r="2629" spans="1:22" x14ac:dyDescent="0.3">
      <c r="A2629">
        <v>1005552</v>
      </c>
      <c r="B2629" t="s">
        <v>13077</v>
      </c>
      <c r="C2629" t="s">
        <v>13078</v>
      </c>
      <c r="D2629" t="s">
        <v>13079</v>
      </c>
      <c r="E2629" t="s">
        <v>491</v>
      </c>
      <c r="F2629" t="s">
        <v>13080</v>
      </c>
      <c r="G2629" t="s">
        <v>13081</v>
      </c>
      <c r="H2629" t="s">
        <v>1351</v>
      </c>
      <c r="I2629" s="23">
        <v>40.461649000000001</v>
      </c>
      <c r="J2629" s="23">
        <v>-86.116825000000006</v>
      </c>
      <c r="K2629">
        <v>331523</v>
      </c>
      <c r="L2629" t="s">
        <v>28</v>
      </c>
      <c r="M2629" t="s">
        <v>538</v>
      </c>
      <c r="N2629" s="49">
        <v>34484.32</v>
      </c>
      <c r="O2629" s="49">
        <v>34489.72</v>
      </c>
      <c r="P2629" s="49">
        <v>28843.292000000001</v>
      </c>
      <c r="Q2629" s="49">
        <v>29676.687999999998</v>
      </c>
      <c r="R2629" s="49">
        <v>25158.756000000001</v>
      </c>
      <c r="S2629" s="49">
        <v>24215.108</v>
      </c>
      <c r="T2629" s="49">
        <v>23978.66</v>
      </c>
      <c r="U2629" s="49">
        <v>20779.371999999999</v>
      </c>
      <c r="V2629" s="49">
        <v>20565.371999999999</v>
      </c>
    </row>
    <row r="2630" spans="1:22" x14ac:dyDescent="0.3">
      <c r="A2630">
        <v>1007544</v>
      </c>
      <c r="B2630" t="s">
        <v>13082</v>
      </c>
      <c r="C2630" t="s">
        <v>13083</v>
      </c>
      <c r="D2630" t="s">
        <v>13079</v>
      </c>
      <c r="E2630" t="s">
        <v>491</v>
      </c>
      <c r="F2630" t="s">
        <v>13084</v>
      </c>
      <c r="G2630" t="s">
        <v>13085</v>
      </c>
      <c r="H2630" t="s">
        <v>1351</v>
      </c>
      <c r="I2630" s="23">
        <v>40.459820000000001</v>
      </c>
      <c r="J2630" s="23">
        <v>-86.109399999999994</v>
      </c>
      <c r="K2630">
        <v>336350</v>
      </c>
      <c r="L2630" t="s">
        <v>28</v>
      </c>
      <c r="M2630" t="s">
        <v>315</v>
      </c>
      <c r="N2630" s="49">
        <v>20413.524000000001</v>
      </c>
      <c r="O2630" s="49">
        <v>19939.624</v>
      </c>
      <c r="P2630" s="49">
        <v>19732.076000000001</v>
      </c>
      <c r="Q2630" s="49">
        <v>22250.016</v>
      </c>
      <c r="R2630" s="49">
        <v>27550.495999999999</v>
      </c>
      <c r="S2630" s="49">
        <v>34931.067999999999</v>
      </c>
      <c r="T2630" s="49">
        <v>37417.61</v>
      </c>
      <c r="U2630" s="49">
        <v>35605.86</v>
      </c>
      <c r="V2630" s="49">
        <v>39206.262000000002</v>
      </c>
    </row>
    <row r="2631" spans="1:22" x14ac:dyDescent="0.3">
      <c r="A2631">
        <v>1007918</v>
      </c>
      <c r="B2631" t="s">
        <v>13086</v>
      </c>
      <c r="C2631" t="s">
        <v>13087</v>
      </c>
      <c r="D2631" t="s">
        <v>13088</v>
      </c>
      <c r="E2631" t="s">
        <v>454</v>
      </c>
      <c r="F2631" t="s">
        <v>13089</v>
      </c>
      <c r="G2631" t="s">
        <v>13090</v>
      </c>
      <c r="H2631" t="s">
        <v>9851</v>
      </c>
      <c r="I2631" s="23">
        <v>42.569552000000002</v>
      </c>
      <c r="J2631" s="23">
        <v>-83.033733999999995</v>
      </c>
      <c r="K2631">
        <v>336112</v>
      </c>
      <c r="L2631" t="s">
        <v>28</v>
      </c>
      <c r="M2631" t="s">
        <v>315</v>
      </c>
      <c r="N2631" s="49">
        <v>96679.635999999999</v>
      </c>
      <c r="O2631" s="49">
        <v>92057.004000000001</v>
      </c>
      <c r="P2631" s="49">
        <v>42296.14</v>
      </c>
      <c r="Q2631" s="49">
        <v>33960.072</v>
      </c>
      <c r="R2631" s="49">
        <v>59083.828000000001</v>
      </c>
      <c r="S2631" s="49">
        <v>78157.555999999997</v>
      </c>
      <c r="T2631" s="49">
        <v>81433.843999999997</v>
      </c>
      <c r="U2631" s="49">
        <v>66605.75</v>
      </c>
      <c r="V2631" s="49">
        <v>67890.144</v>
      </c>
    </row>
    <row r="2632" spans="1:22" x14ac:dyDescent="0.3">
      <c r="A2632">
        <v>1001057</v>
      </c>
      <c r="B2632" t="s">
        <v>13091</v>
      </c>
      <c r="C2632" t="s">
        <v>13092</v>
      </c>
      <c r="D2632" t="s">
        <v>13093</v>
      </c>
      <c r="E2632" t="s">
        <v>454</v>
      </c>
      <c r="F2632" t="s">
        <v>13094</v>
      </c>
      <c r="G2632" t="s">
        <v>13095</v>
      </c>
      <c r="H2632" t="s">
        <v>9851</v>
      </c>
      <c r="I2632" s="23">
        <v>42.565190000000001</v>
      </c>
      <c r="J2632" s="23">
        <v>-83.037710000000004</v>
      </c>
      <c r="K2632">
        <v>493110</v>
      </c>
      <c r="L2632" t="s">
        <v>28</v>
      </c>
      <c r="M2632" t="s">
        <v>315</v>
      </c>
      <c r="N2632" s="49">
        <v>404.94799999999998</v>
      </c>
      <c r="O2632" s="49">
        <v>507.94799999999998</v>
      </c>
      <c r="P2632" s="49">
        <v>255.8</v>
      </c>
      <c r="Q2632" s="49">
        <v>223</v>
      </c>
      <c r="R2632" s="49">
        <v>361.548</v>
      </c>
      <c r="S2632" s="49">
        <v>417.94799999999998</v>
      </c>
      <c r="T2632" s="49">
        <v>462.548</v>
      </c>
      <c r="U2632" s="49">
        <v>387.548</v>
      </c>
      <c r="V2632" s="49">
        <v>500.548</v>
      </c>
    </row>
    <row r="2633" spans="1:22" x14ac:dyDescent="0.3">
      <c r="A2633">
        <v>1005484</v>
      </c>
      <c r="B2633" t="s">
        <v>13096</v>
      </c>
      <c r="C2633" t="s">
        <v>13097</v>
      </c>
      <c r="D2633" t="s">
        <v>13093</v>
      </c>
      <c r="E2633" t="s">
        <v>454</v>
      </c>
      <c r="F2633" t="s">
        <v>13089</v>
      </c>
      <c r="G2633" t="s">
        <v>13098</v>
      </c>
      <c r="H2633" t="s">
        <v>9851</v>
      </c>
      <c r="I2633" s="23">
        <v>42.555529999999997</v>
      </c>
      <c r="J2633" s="23">
        <v>-83.029390000000006</v>
      </c>
      <c r="K2633">
        <v>336370</v>
      </c>
      <c r="L2633" t="s">
        <v>28</v>
      </c>
      <c r="M2633" t="s">
        <v>315</v>
      </c>
      <c r="N2633" s="49">
        <v>9222.9159999999993</v>
      </c>
      <c r="O2633" s="49">
        <v>9226.616</v>
      </c>
      <c r="P2633" s="49">
        <v>8737.1679999999997</v>
      </c>
      <c r="Q2633" s="49">
        <v>10561.96</v>
      </c>
      <c r="R2633" s="49">
        <v>10436.959999999999</v>
      </c>
      <c r="S2633" s="49">
        <v>11412.108</v>
      </c>
      <c r="T2633" s="49">
        <v>10346.959999999999</v>
      </c>
      <c r="U2633" s="49">
        <v>8978.3160000000007</v>
      </c>
      <c r="V2633" s="49">
        <v>12832.152</v>
      </c>
    </row>
    <row r="2634" spans="1:22" x14ac:dyDescent="0.3">
      <c r="A2634">
        <v>1005554</v>
      </c>
      <c r="B2634" t="s">
        <v>13099</v>
      </c>
      <c r="C2634" t="s">
        <v>13100</v>
      </c>
      <c r="D2634" t="s">
        <v>13101</v>
      </c>
      <c r="E2634" t="s">
        <v>663</v>
      </c>
      <c r="F2634" t="s">
        <v>13102</v>
      </c>
      <c r="G2634" t="s">
        <v>13103</v>
      </c>
      <c r="H2634" t="s">
        <v>2898</v>
      </c>
      <c r="I2634" s="23">
        <v>41.695224000000003</v>
      </c>
      <c r="J2634" s="23">
        <v>-83.518833999999998</v>
      </c>
      <c r="K2634">
        <v>336112</v>
      </c>
      <c r="L2634" t="s">
        <v>28</v>
      </c>
      <c r="M2634" t="s">
        <v>315</v>
      </c>
      <c r="N2634" s="49">
        <v>86819.823999999993</v>
      </c>
      <c r="O2634" s="49">
        <v>90629.107999999993</v>
      </c>
      <c r="P2634" s="49">
        <v>81091.343999999997</v>
      </c>
      <c r="Q2634" s="49">
        <v>82760.487999999998</v>
      </c>
      <c r="R2634" s="49">
        <v>89906.611999999994</v>
      </c>
      <c r="S2634" s="49">
        <v>96089.288</v>
      </c>
      <c r="T2634" s="49">
        <v>75436.816000000006</v>
      </c>
      <c r="U2634" s="49">
        <v>64122.307999999997</v>
      </c>
      <c r="V2634" s="49">
        <v>78398.104000000007</v>
      </c>
    </row>
    <row r="2635" spans="1:22" x14ac:dyDescent="0.3">
      <c r="A2635">
        <v>1005553</v>
      </c>
      <c r="B2635" t="s">
        <v>13104</v>
      </c>
      <c r="C2635" t="s">
        <v>13105</v>
      </c>
      <c r="D2635" t="s">
        <v>2031</v>
      </c>
      <c r="E2635" t="s">
        <v>454</v>
      </c>
      <c r="F2635" t="s">
        <v>13106</v>
      </c>
      <c r="G2635" t="s">
        <v>13107</v>
      </c>
      <c r="H2635" t="s">
        <v>9851</v>
      </c>
      <c r="I2635" s="23">
        <v>42.461390000000002</v>
      </c>
      <c r="J2635" s="23">
        <v>-83.044600000000003</v>
      </c>
      <c r="K2635">
        <v>336370</v>
      </c>
      <c r="L2635" t="s">
        <v>28</v>
      </c>
      <c r="M2635" t="s">
        <v>315</v>
      </c>
      <c r="N2635" s="49">
        <v>6194.8760000000002</v>
      </c>
      <c r="O2635" s="49">
        <v>7012.3239999999996</v>
      </c>
      <c r="P2635" s="49">
        <v>4795.8320000000003</v>
      </c>
      <c r="Q2635" s="49">
        <v>4762.9319999999998</v>
      </c>
      <c r="R2635" s="49">
        <v>5207.4799999999996</v>
      </c>
      <c r="S2635" s="49">
        <v>6790.424</v>
      </c>
      <c r="T2635" s="49">
        <v>6347.576</v>
      </c>
      <c r="U2635" s="49">
        <v>6189.576</v>
      </c>
      <c r="V2635" s="49">
        <v>5298.48</v>
      </c>
    </row>
    <row r="2636" spans="1:22" x14ac:dyDescent="0.3">
      <c r="A2636">
        <v>1005485</v>
      </c>
      <c r="B2636" t="s">
        <v>13108</v>
      </c>
      <c r="C2636" t="s">
        <v>13109</v>
      </c>
      <c r="D2636" t="s">
        <v>2031</v>
      </c>
      <c r="E2636" t="s">
        <v>454</v>
      </c>
      <c r="F2636" t="s">
        <v>13106</v>
      </c>
      <c r="G2636" t="s">
        <v>13110</v>
      </c>
      <c r="H2636" t="s">
        <v>9851</v>
      </c>
      <c r="I2636" s="23">
        <v>42.455440000000003</v>
      </c>
      <c r="J2636" s="23">
        <v>-83.040948999999998</v>
      </c>
      <c r="K2636">
        <v>336112</v>
      </c>
      <c r="L2636" t="s">
        <v>28</v>
      </c>
      <c r="M2636" t="s">
        <v>315</v>
      </c>
      <c r="N2636" s="49">
        <v>85134.080000000002</v>
      </c>
      <c r="O2636" s="49">
        <v>99212.975999999995</v>
      </c>
      <c r="P2636" s="49">
        <v>101430.96799999999</v>
      </c>
      <c r="Q2636" s="49">
        <v>105968.6</v>
      </c>
      <c r="R2636" s="49">
        <v>103102.31200000001</v>
      </c>
      <c r="S2636" s="49">
        <v>108523.192</v>
      </c>
      <c r="T2636" s="49">
        <v>105810.052</v>
      </c>
      <c r="U2636" s="49">
        <v>90563.707999999999</v>
      </c>
      <c r="V2636" s="49">
        <v>93521.448000000004</v>
      </c>
    </row>
    <row r="2637" spans="1:22" x14ac:dyDescent="0.3">
      <c r="A2637">
        <v>1005567</v>
      </c>
      <c r="B2637" t="s">
        <v>13111</v>
      </c>
      <c r="C2637" t="s">
        <v>13112</v>
      </c>
      <c r="D2637" t="s">
        <v>4897</v>
      </c>
      <c r="E2637" t="s">
        <v>454</v>
      </c>
      <c r="F2637" t="s">
        <v>13106</v>
      </c>
      <c r="G2637" t="s">
        <v>13113</v>
      </c>
      <c r="H2637" t="s">
        <v>9851</v>
      </c>
      <c r="I2637" s="23">
        <v>42.450741999999998</v>
      </c>
      <c r="J2637" s="23">
        <v>-83.034594999999996</v>
      </c>
      <c r="K2637">
        <v>423120</v>
      </c>
      <c r="L2637" t="s">
        <v>28</v>
      </c>
      <c r="M2637" t="s">
        <v>315</v>
      </c>
      <c r="N2637" s="49">
        <v>5848.0280000000002</v>
      </c>
      <c r="O2637" s="49">
        <v>6110.1760000000004</v>
      </c>
      <c r="P2637" s="49">
        <v>5510.28</v>
      </c>
      <c r="Q2637" s="49">
        <v>5530.48</v>
      </c>
      <c r="R2637" s="49">
        <v>5289.48</v>
      </c>
      <c r="S2637" s="49">
        <v>6376.576</v>
      </c>
      <c r="T2637" s="49">
        <v>5852.0280000000002</v>
      </c>
      <c r="U2637" s="49">
        <v>4461.384</v>
      </c>
      <c r="V2637" s="49">
        <v>5768.0280000000002</v>
      </c>
    </row>
    <row r="2638" spans="1:22" x14ac:dyDescent="0.3">
      <c r="A2638">
        <v>1004405</v>
      </c>
      <c r="B2638" t="s">
        <v>13114</v>
      </c>
      <c r="C2638" t="s">
        <v>13115</v>
      </c>
      <c r="D2638" t="s">
        <v>9194</v>
      </c>
      <c r="E2638" t="s">
        <v>441</v>
      </c>
      <c r="F2638" t="s">
        <v>13116</v>
      </c>
      <c r="G2638" t="s">
        <v>13117</v>
      </c>
      <c r="H2638" t="s">
        <v>13118</v>
      </c>
      <c r="I2638" s="23">
        <v>35.681100000000001</v>
      </c>
      <c r="J2638" s="23">
        <v>-78.849900000000005</v>
      </c>
      <c r="K2638">
        <v>562212</v>
      </c>
      <c r="L2638" t="s">
        <v>51</v>
      </c>
      <c r="M2638" t="s">
        <v>307</v>
      </c>
      <c r="R2638" s="49">
        <v>779.5</v>
      </c>
      <c r="S2638" s="49">
        <v>762.5</v>
      </c>
      <c r="T2638" s="49">
        <v>1307.5</v>
      </c>
      <c r="U2638" s="49">
        <v>2750</v>
      </c>
      <c r="V2638" s="49">
        <v>47960</v>
      </c>
    </row>
    <row r="2639" spans="1:22" x14ac:dyDescent="0.3">
      <c r="A2639">
        <v>1007603</v>
      </c>
      <c r="B2639" t="s">
        <v>13119</v>
      </c>
      <c r="C2639" t="s">
        <v>13120</v>
      </c>
      <c r="D2639" t="s">
        <v>13121</v>
      </c>
      <c r="E2639" t="s">
        <v>454</v>
      </c>
      <c r="F2639" t="s">
        <v>13122</v>
      </c>
      <c r="G2639" t="s">
        <v>13123</v>
      </c>
      <c r="H2639" t="s">
        <v>13124</v>
      </c>
      <c r="I2639" s="23">
        <v>45.107999999999997</v>
      </c>
      <c r="J2639" s="23">
        <v>-87.606999999999999</v>
      </c>
      <c r="K2639">
        <v>322110</v>
      </c>
      <c r="L2639" t="s">
        <v>28</v>
      </c>
      <c r="M2639" t="s">
        <v>680</v>
      </c>
      <c r="N2639" s="49">
        <v>38911.103999999999</v>
      </c>
      <c r="O2639" s="49">
        <v>36999.26</v>
      </c>
      <c r="P2639" s="49">
        <v>31233.75</v>
      </c>
      <c r="Q2639" s="49">
        <v>30212.236000000001</v>
      </c>
      <c r="R2639" s="49">
        <v>28484.592000000001</v>
      </c>
      <c r="S2639" s="49">
        <v>30252.436000000002</v>
      </c>
      <c r="T2639" s="49">
        <v>35807.216</v>
      </c>
      <c r="U2639" s="49">
        <v>36231.864000000001</v>
      </c>
      <c r="V2639" s="49">
        <v>38386.455999999998</v>
      </c>
    </row>
    <row r="2640" spans="1:22" x14ac:dyDescent="0.3">
      <c r="A2640">
        <v>1006763</v>
      </c>
      <c r="B2640" t="s">
        <v>13125</v>
      </c>
      <c r="C2640" t="s">
        <v>13126</v>
      </c>
      <c r="D2640" t="s">
        <v>13127</v>
      </c>
      <c r="E2640" t="s">
        <v>1388</v>
      </c>
      <c r="F2640" t="s">
        <v>13128</v>
      </c>
      <c r="G2640" t="s">
        <v>13129</v>
      </c>
      <c r="H2640" t="s">
        <v>13130</v>
      </c>
      <c r="I2640" s="23">
        <v>47.533549999999998</v>
      </c>
      <c r="J2640" s="23">
        <v>-116.934583</v>
      </c>
      <c r="K2640">
        <v>562212</v>
      </c>
      <c r="L2640" t="s">
        <v>355</v>
      </c>
      <c r="M2640" t="s">
        <v>307</v>
      </c>
      <c r="N2640" s="49">
        <v>70135.5</v>
      </c>
      <c r="O2640" s="49">
        <v>40108.400000000001</v>
      </c>
      <c r="P2640" s="49">
        <v>88796.648000000001</v>
      </c>
      <c r="Q2640" s="49">
        <v>88083.148000000001</v>
      </c>
      <c r="R2640" s="49">
        <v>87733</v>
      </c>
      <c r="S2640" s="49">
        <v>32606.748</v>
      </c>
      <c r="T2640" s="49">
        <v>26927.35</v>
      </c>
      <c r="U2640" s="49">
        <v>18713.349999999999</v>
      </c>
      <c r="V2640" s="49">
        <v>61.5</v>
      </c>
    </row>
    <row r="2641" spans="1:22" x14ac:dyDescent="0.3">
      <c r="A2641">
        <v>1005805</v>
      </c>
      <c r="B2641" t="s">
        <v>13131</v>
      </c>
      <c r="C2641" t="s">
        <v>13132</v>
      </c>
      <c r="D2641" t="s">
        <v>13133</v>
      </c>
      <c r="E2641" t="s">
        <v>2294</v>
      </c>
      <c r="F2641" t="s">
        <v>13134</v>
      </c>
      <c r="G2641" t="s">
        <v>13135</v>
      </c>
      <c r="H2641" t="s">
        <v>13136</v>
      </c>
      <c r="I2641" s="23">
        <v>38.867607999999997</v>
      </c>
      <c r="J2641" s="23">
        <v>-112.423186</v>
      </c>
      <c r="K2641">
        <v>486210</v>
      </c>
      <c r="L2641" t="s">
        <v>1275</v>
      </c>
      <c r="M2641" t="s">
        <v>102</v>
      </c>
      <c r="N2641" s="49">
        <v>73045.385999999999</v>
      </c>
      <c r="O2641" s="49">
        <v>85444.482000000004</v>
      </c>
      <c r="P2641" s="49">
        <v>71332.038</v>
      </c>
      <c r="Q2641" s="49">
        <v>83788.538</v>
      </c>
      <c r="R2641" s="49">
        <v>89753.615999999995</v>
      </c>
      <c r="S2641" s="49">
        <v>73630.131999999998</v>
      </c>
      <c r="T2641" s="49">
        <v>66928.952000000005</v>
      </c>
      <c r="U2641" s="49">
        <v>81465.648000000001</v>
      </c>
      <c r="V2641" s="49">
        <v>72412.827999999994</v>
      </c>
    </row>
    <row r="2642" spans="1:22" x14ac:dyDescent="0.3">
      <c r="A2642">
        <v>1006608</v>
      </c>
      <c r="B2642" t="s">
        <v>13137</v>
      </c>
      <c r="C2642" t="s">
        <v>13138</v>
      </c>
      <c r="D2642" t="s">
        <v>13139</v>
      </c>
      <c r="E2642" t="s">
        <v>331</v>
      </c>
      <c r="F2642" t="s">
        <v>13140</v>
      </c>
      <c r="G2642" t="s">
        <v>13141</v>
      </c>
      <c r="H2642" t="s">
        <v>4118</v>
      </c>
      <c r="I2642" s="23">
        <v>43.308506999999999</v>
      </c>
      <c r="J2642" s="23">
        <v>-73.634808000000007</v>
      </c>
      <c r="K2642">
        <v>322121</v>
      </c>
      <c r="L2642" t="s">
        <v>1940</v>
      </c>
      <c r="M2642" t="s">
        <v>680</v>
      </c>
      <c r="N2642" s="49">
        <v>146184.606</v>
      </c>
      <c r="O2642" s="49">
        <v>129321.124</v>
      </c>
      <c r="P2642" s="49">
        <v>123337.014</v>
      </c>
      <c r="Q2642" s="49">
        <v>148086.83600000001</v>
      </c>
      <c r="R2642" s="49">
        <v>91776.751999999993</v>
      </c>
      <c r="S2642" s="49">
        <v>102687.11199999999</v>
      </c>
      <c r="T2642" s="49">
        <v>94109.119999999995</v>
      </c>
      <c r="U2642" s="49">
        <v>101692.864</v>
      </c>
      <c r="V2642" s="49">
        <v>119848.876</v>
      </c>
    </row>
    <row r="2643" spans="1:22" x14ac:dyDescent="0.3">
      <c r="A2643">
        <v>1003814</v>
      </c>
      <c r="B2643" t="s">
        <v>13142</v>
      </c>
      <c r="C2643" t="s">
        <v>13143</v>
      </c>
      <c r="D2643" t="s">
        <v>10051</v>
      </c>
      <c r="E2643" t="s">
        <v>323</v>
      </c>
      <c r="F2643" t="s">
        <v>10052</v>
      </c>
      <c r="G2643" t="s">
        <v>13144</v>
      </c>
      <c r="H2643" t="s">
        <v>2474</v>
      </c>
      <c r="I2643" s="23">
        <v>37.397190000000002</v>
      </c>
      <c r="J2643" s="23">
        <v>-121.13969</v>
      </c>
      <c r="K2643">
        <v>562212</v>
      </c>
      <c r="L2643" t="s">
        <v>51</v>
      </c>
      <c r="M2643" t="s">
        <v>307</v>
      </c>
      <c r="N2643" s="49">
        <v>15373.25</v>
      </c>
      <c r="O2643" s="49">
        <v>226551</v>
      </c>
      <c r="P2643" s="49">
        <v>85384.75</v>
      </c>
      <c r="Q2643" s="49">
        <v>63177.5</v>
      </c>
      <c r="R2643" s="49">
        <v>83797.5</v>
      </c>
      <c r="S2643" s="49">
        <v>64757</v>
      </c>
      <c r="T2643" s="49">
        <v>65120.75</v>
      </c>
      <c r="U2643" s="49">
        <v>78895</v>
      </c>
      <c r="V2643" s="49">
        <v>88172.5</v>
      </c>
    </row>
    <row r="2644" spans="1:22" x14ac:dyDescent="0.3">
      <c r="A2644">
        <v>1006436</v>
      </c>
      <c r="B2644" t="s">
        <v>13145</v>
      </c>
      <c r="C2644" t="s">
        <v>13146</v>
      </c>
      <c r="D2644" t="s">
        <v>2998</v>
      </c>
      <c r="E2644" t="s">
        <v>351</v>
      </c>
      <c r="F2644" t="s">
        <v>13147</v>
      </c>
      <c r="G2644" t="s">
        <v>13148</v>
      </c>
      <c r="H2644" t="s">
        <v>4235</v>
      </c>
      <c r="I2644" s="23">
        <v>41.918370000000003</v>
      </c>
      <c r="J2644" s="23">
        <v>-87.662930000000003</v>
      </c>
      <c r="K2644">
        <v>331111</v>
      </c>
      <c r="L2644" t="s">
        <v>537</v>
      </c>
      <c r="M2644" t="s">
        <v>538</v>
      </c>
      <c r="T2644" s="49">
        <v>5119.3320000000003</v>
      </c>
      <c r="U2644" s="49">
        <v>37672.758000000002</v>
      </c>
      <c r="V2644" s="49">
        <v>54395.1</v>
      </c>
    </row>
    <row r="2645" spans="1:22" x14ac:dyDescent="0.3">
      <c r="A2645">
        <v>1008735</v>
      </c>
      <c r="B2645" t="s">
        <v>13149</v>
      </c>
      <c r="C2645" t="s">
        <v>13146</v>
      </c>
      <c r="D2645" t="s">
        <v>2998</v>
      </c>
      <c r="E2645" t="s">
        <v>351</v>
      </c>
      <c r="F2645" t="s">
        <v>13150</v>
      </c>
      <c r="G2645" t="s">
        <v>13151</v>
      </c>
      <c r="H2645" t="s">
        <v>354</v>
      </c>
      <c r="I2645" s="23">
        <v>41.728541999999997</v>
      </c>
      <c r="J2645" s="23">
        <v>-87.591648000000006</v>
      </c>
      <c r="K2645">
        <v>331110</v>
      </c>
      <c r="L2645" t="s">
        <v>537</v>
      </c>
      <c r="M2645" t="s">
        <v>538</v>
      </c>
      <c r="N2645" s="49">
        <v>41499.112000000001</v>
      </c>
      <c r="O2645" s="49">
        <v>44834.656000000003</v>
      </c>
      <c r="P2645" s="49">
        <v>39858.724000000002</v>
      </c>
      <c r="Q2645" s="49">
        <v>35015.892</v>
      </c>
      <c r="R2645" s="49">
        <v>35975.483999999997</v>
      </c>
      <c r="S2645" s="49">
        <v>45726.504000000001</v>
      </c>
      <c r="T2645" s="49">
        <v>32579.991999999998</v>
      </c>
      <c r="U2645" s="49">
        <v>20713.034</v>
      </c>
      <c r="V2645" s="49">
        <v>6395.8</v>
      </c>
    </row>
    <row r="2646" spans="1:22" x14ac:dyDescent="0.3">
      <c r="A2646">
        <v>1004516</v>
      </c>
      <c r="B2646" t="s">
        <v>13152</v>
      </c>
      <c r="C2646" t="s">
        <v>13153</v>
      </c>
      <c r="D2646" t="s">
        <v>5450</v>
      </c>
      <c r="E2646" t="s">
        <v>2164</v>
      </c>
      <c r="F2646" t="s">
        <v>5451</v>
      </c>
      <c r="G2646" t="s">
        <v>13154</v>
      </c>
      <c r="H2646" t="s">
        <v>8616</v>
      </c>
      <c r="I2646" s="23">
        <v>45.686816</v>
      </c>
      <c r="J2646" s="23">
        <v>-119.586074</v>
      </c>
      <c r="K2646">
        <v>562212</v>
      </c>
      <c r="L2646" t="s">
        <v>355</v>
      </c>
      <c r="M2646" t="s">
        <v>307</v>
      </c>
      <c r="N2646" s="49">
        <v>80543.7</v>
      </c>
      <c r="O2646" s="49">
        <v>71551</v>
      </c>
      <c r="P2646" s="49">
        <v>74448.350000000006</v>
      </c>
      <c r="Q2646" s="49">
        <v>67576.850000000006</v>
      </c>
      <c r="R2646" s="49">
        <v>67566.05</v>
      </c>
      <c r="S2646" s="49">
        <v>63893.25</v>
      </c>
      <c r="T2646" s="49">
        <v>51131.1</v>
      </c>
      <c r="U2646" s="49">
        <v>63323.1</v>
      </c>
      <c r="V2646" s="49">
        <v>48357.1</v>
      </c>
    </row>
    <row r="2647" spans="1:22" x14ac:dyDescent="0.3">
      <c r="A2647">
        <v>1000371</v>
      </c>
      <c r="B2647" t="s">
        <v>13155</v>
      </c>
      <c r="C2647" t="s">
        <v>13156</v>
      </c>
      <c r="D2647" t="s">
        <v>4291</v>
      </c>
      <c r="E2647" t="s">
        <v>542</v>
      </c>
      <c r="F2647" t="s">
        <v>4292</v>
      </c>
      <c r="G2647" t="s">
        <v>13157</v>
      </c>
      <c r="H2647" t="s">
        <v>4294</v>
      </c>
      <c r="I2647" s="23">
        <v>37.940288000000002</v>
      </c>
      <c r="J2647" s="23">
        <v>-100.77426199999999</v>
      </c>
      <c r="K2647">
        <v>562212</v>
      </c>
      <c r="L2647" t="s">
        <v>355</v>
      </c>
      <c r="M2647" t="s">
        <v>307</v>
      </c>
      <c r="N2647" s="49">
        <v>39485.35</v>
      </c>
      <c r="O2647" s="49">
        <v>37951.949999999997</v>
      </c>
      <c r="P2647" s="49">
        <v>39947.1</v>
      </c>
      <c r="Q2647" s="49">
        <v>34347.25</v>
      </c>
      <c r="R2647" s="49">
        <v>32836.449999999997</v>
      </c>
      <c r="S2647" s="49">
        <v>28395.5</v>
      </c>
    </row>
    <row r="2648" spans="1:22" x14ac:dyDescent="0.3">
      <c r="A2648">
        <v>1007548</v>
      </c>
      <c r="B2648" t="s">
        <v>13158</v>
      </c>
      <c r="C2648" t="s">
        <v>13159</v>
      </c>
      <c r="D2648" t="s">
        <v>8163</v>
      </c>
      <c r="E2648" t="s">
        <v>583</v>
      </c>
      <c r="F2648" t="s">
        <v>7053</v>
      </c>
      <c r="G2648" t="s">
        <v>13160</v>
      </c>
      <c r="H2648" t="s">
        <v>1007</v>
      </c>
      <c r="I2648" s="23">
        <v>30.186143999999999</v>
      </c>
      <c r="J2648" s="23">
        <v>-93.331209000000001</v>
      </c>
      <c r="K2648">
        <v>325212</v>
      </c>
      <c r="L2648" t="s">
        <v>28</v>
      </c>
      <c r="M2648" t="s">
        <v>315</v>
      </c>
      <c r="N2648" s="49">
        <v>95747.44</v>
      </c>
      <c r="O2648" s="49">
        <v>100385.272</v>
      </c>
      <c r="P2648" s="49">
        <v>94483.244000000006</v>
      </c>
      <c r="Q2648" s="49">
        <v>96357.388000000006</v>
      </c>
      <c r="R2648" s="49">
        <v>93893.495999999999</v>
      </c>
      <c r="S2648" s="49">
        <v>96753.635999999999</v>
      </c>
      <c r="T2648" s="49">
        <v>97388.29</v>
      </c>
      <c r="U2648" s="49">
        <v>87028.88</v>
      </c>
      <c r="V2648" s="49">
        <v>95039.89</v>
      </c>
    </row>
    <row r="2649" spans="1:22" x14ac:dyDescent="0.3">
      <c r="A2649">
        <v>1002589</v>
      </c>
      <c r="B2649" t="s">
        <v>13161</v>
      </c>
      <c r="C2649" t="s">
        <v>13162</v>
      </c>
      <c r="D2649" t="s">
        <v>9121</v>
      </c>
      <c r="E2649" t="s">
        <v>1781</v>
      </c>
      <c r="F2649" t="s">
        <v>9132</v>
      </c>
      <c r="G2649" t="s">
        <v>13163</v>
      </c>
      <c r="H2649" t="s">
        <v>1310</v>
      </c>
      <c r="I2649" s="23">
        <v>30.355277999999998</v>
      </c>
      <c r="J2649" s="23">
        <v>-88.494944000000004</v>
      </c>
      <c r="K2649">
        <v>325199</v>
      </c>
      <c r="L2649" t="s">
        <v>1603</v>
      </c>
      <c r="M2649" t="s">
        <v>530</v>
      </c>
      <c r="N2649" s="49">
        <v>196032.11799999999</v>
      </c>
      <c r="O2649" s="49">
        <v>209355.89</v>
      </c>
      <c r="P2649" s="49">
        <v>223971.598</v>
      </c>
      <c r="Q2649" s="49">
        <v>287796.01400000002</v>
      </c>
      <c r="R2649" s="49">
        <v>266712.39799999999</v>
      </c>
      <c r="S2649" s="49">
        <v>136970.24600000001</v>
      </c>
      <c r="T2649" s="49">
        <v>275133.43599999999</v>
      </c>
      <c r="U2649" s="49">
        <v>261364.88800000001</v>
      </c>
      <c r="V2649" s="49">
        <v>187755.12400000001</v>
      </c>
    </row>
    <row r="2650" spans="1:22" x14ac:dyDescent="0.3">
      <c r="A2650">
        <v>1002438</v>
      </c>
      <c r="B2650" t="s">
        <v>13164</v>
      </c>
      <c r="C2650" t="s">
        <v>13165</v>
      </c>
      <c r="D2650" t="s">
        <v>13166</v>
      </c>
      <c r="E2650" t="s">
        <v>447</v>
      </c>
      <c r="F2650" t="s">
        <v>13167</v>
      </c>
      <c r="G2650" t="s">
        <v>13168</v>
      </c>
      <c r="H2650" t="s">
        <v>648</v>
      </c>
      <c r="I2650" s="23">
        <v>41.127229999999997</v>
      </c>
      <c r="J2650" s="23">
        <v>-77.455860000000001</v>
      </c>
      <c r="K2650">
        <v>322121</v>
      </c>
      <c r="L2650" t="s">
        <v>649</v>
      </c>
      <c r="M2650" t="s">
        <v>1173</v>
      </c>
      <c r="N2650" s="49">
        <v>114819.284</v>
      </c>
      <c r="O2650" s="49">
        <v>104873.47</v>
      </c>
      <c r="P2650" s="49">
        <v>115673.878</v>
      </c>
      <c r="Q2650" s="49">
        <v>116477.974</v>
      </c>
      <c r="R2650" s="49">
        <v>108418.906</v>
      </c>
      <c r="S2650" s="49">
        <v>108224.056</v>
      </c>
      <c r="T2650" s="49">
        <v>88519.53</v>
      </c>
      <c r="U2650" s="49">
        <v>96441.788</v>
      </c>
      <c r="V2650" s="49">
        <v>103164.072</v>
      </c>
    </row>
    <row r="2651" spans="1:22" x14ac:dyDescent="0.3">
      <c r="A2651">
        <v>1007753</v>
      </c>
      <c r="B2651" t="s">
        <v>13169</v>
      </c>
      <c r="C2651" t="s">
        <v>13170</v>
      </c>
      <c r="D2651" t="s">
        <v>13171</v>
      </c>
      <c r="E2651" t="s">
        <v>1682</v>
      </c>
      <c r="F2651" t="s">
        <v>13172</v>
      </c>
      <c r="G2651" t="s">
        <v>13173</v>
      </c>
      <c r="H2651" t="s">
        <v>3360</v>
      </c>
      <c r="I2651" s="23">
        <v>42.533852000000003</v>
      </c>
      <c r="J2651" s="23">
        <v>-71.845589000000004</v>
      </c>
      <c r="K2651">
        <v>562212</v>
      </c>
      <c r="L2651" t="s">
        <v>355</v>
      </c>
      <c r="M2651" t="s">
        <v>307</v>
      </c>
      <c r="N2651" s="49">
        <v>70828.618000000002</v>
      </c>
      <c r="O2651" s="49">
        <v>53925.955999999998</v>
      </c>
      <c r="P2651" s="49">
        <v>51076.178</v>
      </c>
      <c r="Q2651" s="49">
        <v>44475.712</v>
      </c>
      <c r="R2651" s="49">
        <v>36939.15</v>
      </c>
      <c r="S2651" s="49">
        <v>24980.455999999998</v>
      </c>
      <c r="T2651" s="49">
        <v>33204.47</v>
      </c>
      <c r="U2651" s="49">
        <v>46783.580537000002</v>
      </c>
      <c r="V2651" s="49">
        <v>49276.259077000002</v>
      </c>
    </row>
    <row r="2652" spans="1:22" x14ac:dyDescent="0.3">
      <c r="A2652">
        <v>1006251</v>
      </c>
      <c r="B2652" t="s">
        <v>13174</v>
      </c>
      <c r="C2652" t="s">
        <v>13175</v>
      </c>
      <c r="D2652" t="s">
        <v>13176</v>
      </c>
      <c r="E2652" t="s">
        <v>351</v>
      </c>
      <c r="F2652" t="s">
        <v>2584</v>
      </c>
      <c r="G2652" t="s">
        <v>13177</v>
      </c>
      <c r="H2652" t="s">
        <v>2586</v>
      </c>
      <c r="I2652" s="23">
        <v>39.56</v>
      </c>
      <c r="J2652" s="23">
        <v>-89.372500000000002</v>
      </c>
      <c r="K2652">
        <v>562212</v>
      </c>
      <c r="L2652" t="s">
        <v>355</v>
      </c>
      <c r="M2652" t="s">
        <v>307</v>
      </c>
      <c r="N2652" s="49">
        <v>28355.126</v>
      </c>
      <c r="O2652" s="49">
        <v>28938.47</v>
      </c>
      <c r="P2652" s="49">
        <v>24794.437999999998</v>
      </c>
      <c r="Q2652" s="49">
        <v>24663.13</v>
      </c>
      <c r="R2652" s="49">
        <v>34653.932000000001</v>
      </c>
      <c r="S2652" s="49">
        <v>35207.815999999999</v>
      </c>
      <c r="T2652" s="49">
        <v>36862.375999999997</v>
      </c>
      <c r="U2652" s="49">
        <v>40575.357388999997</v>
      </c>
      <c r="V2652" s="49">
        <v>44606.014163</v>
      </c>
    </row>
    <row r="2653" spans="1:22" x14ac:dyDescent="0.3">
      <c r="A2653">
        <v>1003156</v>
      </c>
      <c r="B2653" t="s">
        <v>13178</v>
      </c>
      <c r="C2653" t="s">
        <v>13179</v>
      </c>
      <c r="D2653" t="s">
        <v>13180</v>
      </c>
      <c r="E2653" t="s">
        <v>422</v>
      </c>
      <c r="F2653" t="s">
        <v>13181</v>
      </c>
      <c r="G2653" t="s">
        <v>13182</v>
      </c>
      <c r="H2653" t="s">
        <v>13183</v>
      </c>
      <c r="I2653" s="23">
        <v>34.383510999999999</v>
      </c>
      <c r="J2653" s="23">
        <v>-92.725444999999993</v>
      </c>
      <c r="K2653">
        <v>321219</v>
      </c>
      <c r="L2653" t="s">
        <v>28</v>
      </c>
      <c r="M2653" t="s">
        <v>315</v>
      </c>
      <c r="N2653" s="49">
        <v>60131.324000000001</v>
      </c>
      <c r="O2653" s="49">
        <v>60355.972000000002</v>
      </c>
      <c r="P2653" s="49">
        <v>60544.872000000003</v>
      </c>
      <c r="Q2653" s="49">
        <v>54460.044000000002</v>
      </c>
      <c r="R2653" s="49">
        <v>54294.896000000001</v>
      </c>
      <c r="S2653" s="49">
        <v>51626.656000000003</v>
      </c>
      <c r="T2653" s="49">
        <v>53792.347999999998</v>
      </c>
      <c r="U2653" s="49">
        <v>49678.512000000002</v>
      </c>
      <c r="V2653" s="49">
        <v>48865.915999999997</v>
      </c>
    </row>
    <row r="2654" spans="1:22" x14ac:dyDescent="0.3">
      <c r="A2654">
        <v>1004877</v>
      </c>
      <c r="B2654" t="s">
        <v>13184</v>
      </c>
      <c r="C2654" t="s">
        <v>13185</v>
      </c>
      <c r="D2654" t="s">
        <v>1982</v>
      </c>
      <c r="E2654" t="s">
        <v>954</v>
      </c>
      <c r="F2654" t="s">
        <v>1983</v>
      </c>
      <c r="G2654" t="s">
        <v>13186</v>
      </c>
      <c r="H2654" t="s">
        <v>1985</v>
      </c>
      <c r="I2654" s="23">
        <v>34.599747000000001</v>
      </c>
      <c r="J2654" s="23">
        <v>-79.766786999999994</v>
      </c>
      <c r="K2654">
        <v>321219</v>
      </c>
      <c r="L2654" t="s">
        <v>28</v>
      </c>
      <c r="M2654" t="s">
        <v>315</v>
      </c>
      <c r="N2654" s="49">
        <v>58779.428</v>
      </c>
      <c r="O2654" s="49">
        <v>59251.476000000002</v>
      </c>
      <c r="P2654" s="49">
        <v>57719.131999999998</v>
      </c>
      <c r="Q2654" s="49">
        <v>61196.82</v>
      </c>
      <c r="R2654" s="49">
        <v>45449.328000000001</v>
      </c>
      <c r="S2654" s="49">
        <v>47728.52</v>
      </c>
      <c r="T2654" s="49">
        <v>51011.408000000003</v>
      </c>
      <c r="U2654" s="49">
        <v>47568.724000000002</v>
      </c>
      <c r="V2654" s="49">
        <v>46645.976000000002</v>
      </c>
    </row>
    <row r="2655" spans="1:22" x14ac:dyDescent="0.3">
      <c r="A2655">
        <v>1000789</v>
      </c>
      <c r="B2655" t="s">
        <v>13187</v>
      </c>
      <c r="C2655" t="s">
        <v>13188</v>
      </c>
      <c r="D2655" t="s">
        <v>13189</v>
      </c>
      <c r="E2655" t="s">
        <v>435</v>
      </c>
      <c r="F2655" t="s">
        <v>13190</v>
      </c>
      <c r="G2655" t="s">
        <v>13191</v>
      </c>
      <c r="H2655" t="s">
        <v>13192</v>
      </c>
      <c r="I2655" s="23">
        <v>37.861170000000001</v>
      </c>
      <c r="J2655" s="23">
        <v>-90.515136999999996</v>
      </c>
      <c r="K2655">
        <v>327213</v>
      </c>
      <c r="L2655" t="s">
        <v>375</v>
      </c>
      <c r="M2655" t="s">
        <v>376</v>
      </c>
      <c r="N2655" s="49">
        <v>37092.04</v>
      </c>
      <c r="O2655" s="49">
        <v>36132.792000000001</v>
      </c>
      <c r="P2655" s="49">
        <v>34471.095999999998</v>
      </c>
      <c r="Q2655" s="49">
        <v>34882.343999999997</v>
      </c>
      <c r="R2655" s="49">
        <v>35130.343999999997</v>
      </c>
      <c r="S2655" s="49">
        <v>32816.847999999998</v>
      </c>
      <c r="T2655" s="49">
        <v>37319.584000000003</v>
      </c>
      <c r="U2655" s="49">
        <v>38002.144</v>
      </c>
      <c r="V2655" s="49">
        <v>38557.836000000003</v>
      </c>
    </row>
    <row r="2656" spans="1:22" x14ac:dyDescent="0.3">
      <c r="A2656">
        <v>1007460</v>
      </c>
      <c r="B2656" t="s">
        <v>13193</v>
      </c>
      <c r="C2656" t="s">
        <v>13194</v>
      </c>
      <c r="D2656" t="s">
        <v>13195</v>
      </c>
      <c r="E2656" t="s">
        <v>2235</v>
      </c>
      <c r="F2656" t="s">
        <v>13196</v>
      </c>
      <c r="G2656" t="s">
        <v>13197</v>
      </c>
      <c r="H2656" t="s">
        <v>13198</v>
      </c>
      <c r="I2656" s="23">
        <v>48.310499999999998</v>
      </c>
      <c r="J2656" s="23">
        <v>-114.34529999999999</v>
      </c>
      <c r="K2656">
        <v>562212</v>
      </c>
      <c r="L2656" t="s">
        <v>355</v>
      </c>
      <c r="M2656" t="s">
        <v>307</v>
      </c>
      <c r="Q2656" s="49">
        <v>19225.302</v>
      </c>
      <c r="R2656" s="49">
        <v>18405.484</v>
      </c>
      <c r="S2656" s="49">
        <v>11200.35</v>
      </c>
      <c r="T2656" s="49">
        <v>12036.812</v>
      </c>
      <c r="U2656" s="49">
        <v>12048.808000000001</v>
      </c>
      <c r="V2656" s="49">
        <v>11165.972</v>
      </c>
    </row>
    <row r="2657" spans="1:22" x14ac:dyDescent="0.3">
      <c r="A2657">
        <v>1007491</v>
      </c>
      <c r="B2657" t="s">
        <v>13199</v>
      </c>
      <c r="C2657" t="s">
        <v>13200</v>
      </c>
      <c r="D2657" t="s">
        <v>13201</v>
      </c>
      <c r="E2657" t="s">
        <v>1370</v>
      </c>
      <c r="F2657" t="s">
        <v>13202</v>
      </c>
      <c r="G2657" t="s">
        <v>13203</v>
      </c>
      <c r="H2657" t="s">
        <v>13204</v>
      </c>
      <c r="I2657" s="23">
        <v>64.737263999999996</v>
      </c>
      <c r="J2657" s="23">
        <v>-147.34844000000001</v>
      </c>
      <c r="K2657">
        <v>324110</v>
      </c>
      <c r="L2657" t="s">
        <v>6863</v>
      </c>
      <c r="M2657" t="s">
        <v>6864</v>
      </c>
      <c r="P2657" s="49">
        <v>863.46600000000001</v>
      </c>
      <c r="Q2657" s="49">
        <v>1065.96</v>
      </c>
      <c r="R2657" s="49">
        <v>1328.05</v>
      </c>
      <c r="S2657" s="49">
        <v>62695.32</v>
      </c>
      <c r="T2657" s="49">
        <v>155973.288</v>
      </c>
      <c r="U2657" s="49">
        <v>185612.13200000001</v>
      </c>
      <c r="V2657" s="49">
        <v>219423.726</v>
      </c>
    </row>
    <row r="2658" spans="1:22" x14ac:dyDescent="0.3">
      <c r="A2658">
        <v>1006534</v>
      </c>
      <c r="B2658" t="s">
        <v>13205</v>
      </c>
      <c r="C2658" t="s">
        <v>13206</v>
      </c>
      <c r="D2658" t="s">
        <v>13207</v>
      </c>
      <c r="E2658" t="s">
        <v>569</v>
      </c>
      <c r="F2658" t="s">
        <v>13208</v>
      </c>
      <c r="G2658" t="s">
        <v>13209</v>
      </c>
      <c r="H2658" t="s">
        <v>13210</v>
      </c>
      <c r="I2658" s="23">
        <v>42.330800000000004</v>
      </c>
      <c r="J2658" s="23">
        <v>-95.354900000000001</v>
      </c>
      <c r="K2658">
        <v>325193</v>
      </c>
      <c r="L2658" t="s">
        <v>573</v>
      </c>
      <c r="M2658" t="s">
        <v>574</v>
      </c>
      <c r="N2658" s="49">
        <v>177931.28</v>
      </c>
      <c r="O2658" s="49">
        <v>174619.092</v>
      </c>
      <c r="P2658" s="49">
        <v>173106.546</v>
      </c>
      <c r="Q2658" s="49">
        <v>174406.68599999999</v>
      </c>
      <c r="R2658" s="49">
        <v>174237.78599999999</v>
      </c>
      <c r="S2658" s="49">
        <v>124145.33</v>
      </c>
      <c r="T2658" s="49">
        <v>141557.516</v>
      </c>
      <c r="U2658" s="49">
        <v>179501.1</v>
      </c>
      <c r="V2658" s="49">
        <v>184446.242</v>
      </c>
    </row>
    <row r="2659" spans="1:22" x14ac:dyDescent="0.3">
      <c r="A2659">
        <v>1009067</v>
      </c>
      <c r="B2659" t="s">
        <v>13211</v>
      </c>
      <c r="C2659" t="s">
        <v>13212</v>
      </c>
      <c r="D2659" t="s">
        <v>2615</v>
      </c>
      <c r="E2659" t="s">
        <v>303</v>
      </c>
      <c r="F2659" t="s">
        <v>967</v>
      </c>
      <c r="G2659" t="s">
        <v>13213</v>
      </c>
      <c r="H2659" t="s">
        <v>969</v>
      </c>
      <c r="I2659" s="23">
        <v>27.804444</v>
      </c>
      <c r="J2659" s="23">
        <v>-97.424443999999994</v>
      </c>
      <c r="K2659">
        <v>324110</v>
      </c>
      <c r="L2659" t="s">
        <v>6863</v>
      </c>
      <c r="M2659" t="s">
        <v>6864</v>
      </c>
      <c r="N2659" s="49">
        <v>582539.23199999996</v>
      </c>
      <c r="O2659" s="49">
        <v>512237.82799999998</v>
      </c>
      <c r="P2659" s="49">
        <v>515061.67</v>
      </c>
      <c r="Q2659" s="49">
        <v>564570.304</v>
      </c>
      <c r="R2659" s="49">
        <v>572970.31999999995</v>
      </c>
      <c r="S2659" s="49">
        <v>589379.34400000004</v>
      </c>
      <c r="T2659" s="49">
        <v>530152.554</v>
      </c>
      <c r="U2659" s="49">
        <v>526174.16399999999</v>
      </c>
      <c r="V2659" s="49">
        <v>557367.03</v>
      </c>
    </row>
    <row r="2660" spans="1:22" x14ac:dyDescent="0.3">
      <c r="A2660">
        <v>1009066</v>
      </c>
      <c r="B2660" t="s">
        <v>13214</v>
      </c>
      <c r="C2660" t="s">
        <v>13215</v>
      </c>
      <c r="D2660" t="s">
        <v>966</v>
      </c>
      <c r="E2660" t="s">
        <v>303</v>
      </c>
      <c r="F2660" t="s">
        <v>5835</v>
      </c>
      <c r="G2660" t="s">
        <v>13216</v>
      </c>
      <c r="H2660" t="s">
        <v>969</v>
      </c>
      <c r="I2660" s="23">
        <v>27.832011000000001</v>
      </c>
      <c r="J2660" s="23">
        <v>-97.525582</v>
      </c>
      <c r="K2660">
        <v>324110</v>
      </c>
      <c r="L2660" t="s">
        <v>6863</v>
      </c>
      <c r="M2660" t="s">
        <v>6864</v>
      </c>
      <c r="N2660" s="49">
        <v>2545936.9619999998</v>
      </c>
      <c r="O2660" s="49">
        <v>2754503.2420000001</v>
      </c>
      <c r="P2660" s="49">
        <v>2556209.176</v>
      </c>
      <c r="Q2660" s="49">
        <v>2389375.9139999999</v>
      </c>
      <c r="R2660" s="49">
        <v>2345222.3739999998</v>
      </c>
      <c r="S2660" s="49">
        <v>2349637.6179999998</v>
      </c>
      <c r="T2660" s="49">
        <v>2272811.932</v>
      </c>
      <c r="U2660" s="49">
        <v>2437939.5380000002</v>
      </c>
      <c r="V2660" s="49">
        <v>2371957.4079999998</v>
      </c>
    </row>
    <row r="2661" spans="1:22" x14ac:dyDescent="0.3">
      <c r="A2661">
        <v>1004079</v>
      </c>
      <c r="B2661" t="s">
        <v>13217</v>
      </c>
      <c r="C2661" t="s">
        <v>13218</v>
      </c>
      <c r="D2661" t="s">
        <v>13219</v>
      </c>
      <c r="E2661" t="s">
        <v>569</v>
      </c>
      <c r="F2661" t="s">
        <v>13220</v>
      </c>
      <c r="G2661" t="s">
        <v>13221</v>
      </c>
      <c r="H2661" t="s">
        <v>5811</v>
      </c>
      <c r="I2661" s="23">
        <v>42.639333000000001</v>
      </c>
      <c r="J2661" s="23">
        <v>-92.031138999999996</v>
      </c>
      <c r="K2661">
        <v>325193</v>
      </c>
      <c r="L2661" t="s">
        <v>573</v>
      </c>
      <c r="M2661" t="s">
        <v>574</v>
      </c>
      <c r="N2661" s="49">
        <v>179324.52</v>
      </c>
      <c r="O2661" s="49">
        <v>178465.372</v>
      </c>
      <c r="P2661" s="49">
        <v>178151.87400000001</v>
      </c>
      <c r="Q2661" s="49">
        <v>170439.70199999999</v>
      </c>
      <c r="R2661" s="49">
        <v>162423.88</v>
      </c>
      <c r="S2661" s="49">
        <v>166652.91399999999</v>
      </c>
      <c r="T2661" s="49">
        <v>159368.99</v>
      </c>
      <c r="U2661" s="49">
        <v>157509.59400000001</v>
      </c>
      <c r="V2661" s="49">
        <v>152155.41</v>
      </c>
    </row>
    <row r="2662" spans="1:22" x14ac:dyDescent="0.3">
      <c r="A2662">
        <v>1003834</v>
      </c>
      <c r="B2662" t="s">
        <v>13222</v>
      </c>
      <c r="C2662" t="s">
        <v>13223</v>
      </c>
      <c r="D2662" t="s">
        <v>13224</v>
      </c>
      <c r="E2662" t="s">
        <v>569</v>
      </c>
      <c r="F2662" t="s">
        <v>13225</v>
      </c>
      <c r="G2662" t="s">
        <v>13226</v>
      </c>
      <c r="H2662" t="s">
        <v>13227</v>
      </c>
      <c r="I2662" s="23">
        <v>41.523600000000002</v>
      </c>
      <c r="J2662" s="23">
        <v>-94.381900000000002</v>
      </c>
      <c r="K2662">
        <v>325193</v>
      </c>
      <c r="L2662" t="s">
        <v>573</v>
      </c>
      <c r="M2662" t="s">
        <v>574</v>
      </c>
      <c r="N2662" s="49">
        <v>173515.696</v>
      </c>
      <c r="O2662" s="49">
        <v>169935.454</v>
      </c>
      <c r="P2662" s="49">
        <v>171117.24600000001</v>
      </c>
      <c r="Q2662" s="49">
        <v>167665.81</v>
      </c>
      <c r="R2662" s="49">
        <v>160103.84</v>
      </c>
      <c r="S2662" s="49">
        <v>158729.00200000001</v>
      </c>
      <c r="T2662" s="49">
        <v>158172.56200000001</v>
      </c>
      <c r="U2662" s="49">
        <v>151297.71799999999</v>
      </c>
      <c r="V2662" s="49">
        <v>146871.334</v>
      </c>
    </row>
    <row r="2663" spans="1:22" x14ac:dyDescent="0.3">
      <c r="A2663">
        <v>1003970</v>
      </c>
      <c r="B2663" t="s">
        <v>13228</v>
      </c>
      <c r="C2663" t="s">
        <v>13229</v>
      </c>
      <c r="D2663" t="s">
        <v>13230</v>
      </c>
      <c r="E2663" t="s">
        <v>569</v>
      </c>
      <c r="F2663" t="s">
        <v>13231</v>
      </c>
      <c r="G2663" t="s">
        <v>13232</v>
      </c>
      <c r="H2663" t="s">
        <v>1104</v>
      </c>
      <c r="I2663" s="23">
        <v>42.7363</v>
      </c>
      <c r="J2663" s="23">
        <v>-92.617400000000004</v>
      </c>
      <c r="K2663">
        <v>325193</v>
      </c>
      <c r="L2663" t="s">
        <v>573</v>
      </c>
      <c r="M2663" t="s">
        <v>574</v>
      </c>
      <c r="N2663" s="49">
        <v>180091.31400000001</v>
      </c>
      <c r="O2663" s="49">
        <v>175326.38200000001</v>
      </c>
      <c r="P2663" s="49">
        <v>177757.12</v>
      </c>
      <c r="Q2663" s="49">
        <v>168420.95800000001</v>
      </c>
      <c r="R2663" s="49">
        <v>165954.26800000001</v>
      </c>
      <c r="S2663" s="49">
        <v>151104.326</v>
      </c>
      <c r="T2663" s="49">
        <v>155696.15400000001</v>
      </c>
      <c r="U2663" s="49">
        <v>161061.53400000001</v>
      </c>
      <c r="V2663" s="49">
        <v>155585.85200000001</v>
      </c>
    </row>
    <row r="2664" spans="1:22" x14ac:dyDescent="0.3">
      <c r="A2664">
        <v>1001972</v>
      </c>
      <c r="B2664" t="s">
        <v>13233</v>
      </c>
      <c r="C2664" t="s">
        <v>13234</v>
      </c>
      <c r="D2664" t="s">
        <v>13235</v>
      </c>
      <c r="E2664" t="s">
        <v>386</v>
      </c>
      <c r="F2664" t="s">
        <v>13236</v>
      </c>
      <c r="G2664" t="s">
        <v>13237</v>
      </c>
      <c r="H2664" t="s">
        <v>2160</v>
      </c>
      <c r="I2664" s="23">
        <v>31.061147999999999</v>
      </c>
      <c r="J2664" s="23">
        <v>-87.241152</v>
      </c>
      <c r="K2664">
        <v>211111</v>
      </c>
      <c r="L2664" t="s">
        <v>28</v>
      </c>
      <c r="M2664" t="s">
        <v>102</v>
      </c>
      <c r="S2664" s="49">
        <v>10756.16</v>
      </c>
      <c r="T2664" s="49">
        <v>19498.175999999999</v>
      </c>
      <c r="U2664" s="49">
        <v>55057.991999999998</v>
      </c>
      <c r="V2664" s="49">
        <v>57611.232000000004</v>
      </c>
    </row>
    <row r="2665" spans="1:22" x14ac:dyDescent="0.3">
      <c r="A2665">
        <v>1002780</v>
      </c>
      <c r="B2665" t="s">
        <v>13238</v>
      </c>
      <c r="C2665" t="s">
        <v>13239</v>
      </c>
      <c r="D2665" t="s">
        <v>13240</v>
      </c>
      <c r="E2665" t="s">
        <v>468</v>
      </c>
      <c r="F2665" t="s">
        <v>13241</v>
      </c>
      <c r="G2665" t="s">
        <v>13242</v>
      </c>
      <c r="H2665" t="s">
        <v>2882</v>
      </c>
      <c r="I2665" s="23">
        <v>29.923341000000001</v>
      </c>
      <c r="J2665" s="23">
        <v>-82.327963999999994</v>
      </c>
      <c r="K2665">
        <v>486210</v>
      </c>
      <c r="L2665" t="s">
        <v>1275</v>
      </c>
      <c r="M2665" t="s">
        <v>102</v>
      </c>
      <c r="N2665" s="49">
        <v>59714.243999999999</v>
      </c>
      <c r="O2665" s="49">
        <v>66633.78</v>
      </c>
      <c r="P2665" s="49">
        <v>58262.175999999999</v>
      </c>
      <c r="Q2665" s="49">
        <v>65606.944000000003</v>
      </c>
      <c r="R2665" s="49">
        <v>63368.896000000001</v>
      </c>
      <c r="S2665" s="49">
        <v>55200.584000000003</v>
      </c>
      <c r="T2665" s="49">
        <v>53274.52</v>
      </c>
      <c r="U2665" s="49">
        <v>47997.241999999998</v>
      </c>
      <c r="V2665" s="49">
        <v>51269.24</v>
      </c>
    </row>
    <row r="2666" spans="1:22" x14ac:dyDescent="0.3">
      <c r="A2666">
        <v>1002781</v>
      </c>
      <c r="B2666" t="s">
        <v>13243</v>
      </c>
      <c r="C2666" t="s">
        <v>13244</v>
      </c>
      <c r="D2666" t="s">
        <v>6133</v>
      </c>
      <c r="E2666" t="s">
        <v>468</v>
      </c>
      <c r="F2666" t="s">
        <v>13245</v>
      </c>
      <c r="G2666" t="s">
        <v>13246</v>
      </c>
      <c r="H2666" t="s">
        <v>416</v>
      </c>
      <c r="I2666" s="23">
        <v>30.677240000000001</v>
      </c>
      <c r="J2666" s="23">
        <v>-85.842680000000001</v>
      </c>
      <c r="K2666">
        <v>486210</v>
      </c>
      <c r="L2666" t="s">
        <v>1275</v>
      </c>
      <c r="M2666" t="s">
        <v>102</v>
      </c>
      <c r="N2666" s="49">
        <v>45278.336000000003</v>
      </c>
      <c r="O2666" s="49">
        <v>68018.126000000004</v>
      </c>
      <c r="P2666" s="49">
        <v>83980.676000000007</v>
      </c>
      <c r="Q2666" s="49">
        <v>56665.228000000003</v>
      </c>
      <c r="R2666" s="49">
        <v>50013.775999999998</v>
      </c>
      <c r="S2666" s="49">
        <v>35256.811999999998</v>
      </c>
      <c r="T2666" s="49">
        <v>28785.72</v>
      </c>
      <c r="U2666" s="49">
        <v>30747.851999999999</v>
      </c>
      <c r="V2666" s="49">
        <v>29772.3</v>
      </c>
    </row>
    <row r="2667" spans="1:22" x14ac:dyDescent="0.3">
      <c r="A2667">
        <v>1002784</v>
      </c>
      <c r="B2667" t="s">
        <v>13247</v>
      </c>
      <c r="C2667" t="s">
        <v>13248</v>
      </c>
      <c r="D2667" t="s">
        <v>6932</v>
      </c>
      <c r="E2667" t="s">
        <v>583</v>
      </c>
      <c r="F2667" t="s">
        <v>6933</v>
      </c>
      <c r="G2667" t="s">
        <v>13249</v>
      </c>
      <c r="H2667" t="s">
        <v>6935</v>
      </c>
      <c r="I2667" s="23">
        <v>30.7834</v>
      </c>
      <c r="J2667" s="23">
        <v>-90.061099999999996</v>
      </c>
      <c r="K2667">
        <v>486210</v>
      </c>
      <c r="L2667" t="s">
        <v>1275</v>
      </c>
      <c r="M2667" t="s">
        <v>102</v>
      </c>
      <c r="N2667" s="49">
        <v>59010.85</v>
      </c>
      <c r="O2667" s="49">
        <v>60882.6</v>
      </c>
      <c r="P2667" s="49">
        <v>60764.468000000001</v>
      </c>
      <c r="Q2667" s="49">
        <v>63726.038</v>
      </c>
      <c r="R2667" s="49">
        <v>55950.17</v>
      </c>
      <c r="S2667" s="49">
        <v>70117.577999999994</v>
      </c>
      <c r="T2667" s="49">
        <v>55913.47</v>
      </c>
      <c r="U2667" s="49">
        <v>57348.298000000003</v>
      </c>
      <c r="V2667" s="49">
        <v>60942.97</v>
      </c>
    </row>
    <row r="2668" spans="1:22" x14ac:dyDescent="0.3">
      <c r="A2668">
        <v>1002825</v>
      </c>
      <c r="B2668" t="s">
        <v>13250</v>
      </c>
      <c r="C2668" t="s">
        <v>13251</v>
      </c>
      <c r="D2668" t="s">
        <v>7057</v>
      </c>
      <c r="E2668" t="s">
        <v>468</v>
      </c>
      <c r="F2668" t="s">
        <v>13252</v>
      </c>
      <c r="G2668" t="s">
        <v>13253</v>
      </c>
      <c r="H2668" t="s">
        <v>7060</v>
      </c>
      <c r="I2668" s="23">
        <v>28.866033000000002</v>
      </c>
      <c r="J2668" s="23">
        <v>-82.502645999999999</v>
      </c>
      <c r="K2668">
        <v>486210</v>
      </c>
      <c r="L2668" t="s">
        <v>1275</v>
      </c>
      <c r="M2668" t="s">
        <v>102</v>
      </c>
      <c r="N2668" s="49">
        <v>23018.932000000001</v>
      </c>
      <c r="O2668" s="49">
        <v>29492.018</v>
      </c>
      <c r="P2668" s="49">
        <v>32259.644</v>
      </c>
      <c r="Q2668" s="49">
        <v>46821.044000000002</v>
      </c>
      <c r="R2668" s="49">
        <v>55156.266000000003</v>
      </c>
      <c r="S2668" s="49">
        <v>43027.103999999999</v>
      </c>
    </row>
    <row r="2669" spans="1:22" x14ac:dyDescent="0.3">
      <c r="A2669">
        <v>1002826</v>
      </c>
      <c r="B2669" t="s">
        <v>13254</v>
      </c>
      <c r="C2669" t="s">
        <v>13255</v>
      </c>
      <c r="D2669" t="s">
        <v>13256</v>
      </c>
      <c r="E2669" t="s">
        <v>468</v>
      </c>
      <c r="F2669" t="s">
        <v>13257</v>
      </c>
      <c r="G2669" t="s">
        <v>13258</v>
      </c>
      <c r="H2669" t="s">
        <v>4471</v>
      </c>
      <c r="I2669" s="23">
        <v>28.050509999999999</v>
      </c>
      <c r="J2669" s="23">
        <v>-80.703689999999995</v>
      </c>
      <c r="K2669">
        <v>486210</v>
      </c>
      <c r="L2669" t="s">
        <v>1275</v>
      </c>
      <c r="M2669" t="s">
        <v>102</v>
      </c>
      <c r="N2669" s="49">
        <v>5848.2479999999996</v>
      </c>
      <c r="O2669" s="49">
        <v>69489.596000000005</v>
      </c>
    </row>
    <row r="2670" spans="1:22" x14ac:dyDescent="0.3">
      <c r="A2670">
        <v>1002837</v>
      </c>
      <c r="B2670" t="s">
        <v>13259</v>
      </c>
      <c r="C2670" t="s">
        <v>13260</v>
      </c>
      <c r="D2670" t="s">
        <v>9777</v>
      </c>
      <c r="E2670" t="s">
        <v>468</v>
      </c>
      <c r="F2670" t="s">
        <v>13261</v>
      </c>
      <c r="G2670" t="s">
        <v>13262</v>
      </c>
      <c r="H2670" t="s">
        <v>13263</v>
      </c>
      <c r="I2670" s="23">
        <v>30.911465</v>
      </c>
      <c r="J2670" s="23">
        <v>-86.887276</v>
      </c>
      <c r="K2670">
        <v>486210</v>
      </c>
      <c r="L2670" t="s">
        <v>1275</v>
      </c>
      <c r="M2670" t="s">
        <v>102</v>
      </c>
      <c r="N2670" s="49">
        <v>134484.022</v>
      </c>
      <c r="O2670" s="49">
        <v>152504.71400000001</v>
      </c>
      <c r="P2670" s="49">
        <v>133362.94399999999</v>
      </c>
      <c r="Q2670" s="49">
        <v>157526.152</v>
      </c>
      <c r="R2670" s="49">
        <v>140674.492</v>
      </c>
      <c r="S2670" s="49">
        <v>114427.058</v>
      </c>
      <c r="T2670" s="49">
        <v>58116.9</v>
      </c>
      <c r="U2670" s="49">
        <v>69607.073999999993</v>
      </c>
      <c r="V2670" s="49">
        <v>59626.45</v>
      </c>
    </row>
    <row r="2671" spans="1:22" x14ac:dyDescent="0.3">
      <c r="A2671">
        <v>1002827</v>
      </c>
      <c r="B2671" t="s">
        <v>13264</v>
      </c>
      <c r="C2671" t="s">
        <v>13265</v>
      </c>
      <c r="D2671" t="s">
        <v>490</v>
      </c>
      <c r="E2671" t="s">
        <v>386</v>
      </c>
      <c r="F2671" t="s">
        <v>6773</v>
      </c>
      <c r="G2671" t="s">
        <v>13266</v>
      </c>
      <c r="H2671" t="s">
        <v>1384</v>
      </c>
      <c r="I2671" s="23">
        <v>31.116499999999998</v>
      </c>
      <c r="J2671" s="23">
        <v>-88.0124</v>
      </c>
      <c r="K2671">
        <v>486210</v>
      </c>
      <c r="L2671" t="s">
        <v>1275</v>
      </c>
      <c r="M2671" t="s">
        <v>102</v>
      </c>
      <c r="N2671" s="49">
        <v>86640.407999999996</v>
      </c>
      <c r="O2671" s="49">
        <v>115755.734</v>
      </c>
      <c r="P2671" s="49">
        <v>98479.164000000004</v>
      </c>
      <c r="Q2671" s="49">
        <v>181901.56200000001</v>
      </c>
      <c r="R2671" s="49">
        <v>136447.00599999999</v>
      </c>
      <c r="S2671" s="49">
        <v>116086.61199999999</v>
      </c>
      <c r="T2671" s="49">
        <v>117209.42</v>
      </c>
      <c r="U2671" s="49">
        <v>150317.57199999999</v>
      </c>
      <c r="V2671" s="49">
        <v>114936.85</v>
      </c>
    </row>
    <row r="2672" spans="1:22" x14ac:dyDescent="0.3">
      <c r="A2672">
        <v>1002838</v>
      </c>
      <c r="B2672" t="s">
        <v>13267</v>
      </c>
      <c r="C2672" t="s">
        <v>13268</v>
      </c>
      <c r="D2672" t="s">
        <v>10297</v>
      </c>
      <c r="E2672" t="s">
        <v>468</v>
      </c>
      <c r="F2672" t="s">
        <v>13269</v>
      </c>
      <c r="G2672" t="s">
        <v>13270</v>
      </c>
      <c r="H2672" t="s">
        <v>1165</v>
      </c>
      <c r="I2672" s="23">
        <v>28.522849999999998</v>
      </c>
      <c r="J2672" s="23">
        <v>-81.490210000000005</v>
      </c>
      <c r="K2672">
        <v>486210</v>
      </c>
      <c r="L2672" t="s">
        <v>1275</v>
      </c>
      <c r="M2672" t="s">
        <v>102</v>
      </c>
      <c r="N2672" s="49">
        <v>33182.093999999997</v>
      </c>
      <c r="O2672" s="49">
        <v>45275.826000000001</v>
      </c>
      <c r="P2672" s="49">
        <v>35079.686000000002</v>
      </c>
      <c r="Q2672" s="49">
        <v>46212.483999999997</v>
      </c>
      <c r="R2672" s="49">
        <v>31903.292000000001</v>
      </c>
      <c r="S2672" s="49">
        <v>29720.41</v>
      </c>
      <c r="T2672" s="49">
        <v>27751.02</v>
      </c>
      <c r="U2672" s="49">
        <v>20197.189999999999</v>
      </c>
      <c r="V2672" s="49">
        <v>23904.22</v>
      </c>
    </row>
    <row r="2673" spans="1:22" x14ac:dyDescent="0.3">
      <c r="A2673">
        <v>1002841</v>
      </c>
      <c r="B2673" t="s">
        <v>13271</v>
      </c>
      <c r="C2673" t="s">
        <v>13272</v>
      </c>
      <c r="D2673" t="s">
        <v>13273</v>
      </c>
      <c r="E2673" t="s">
        <v>468</v>
      </c>
      <c r="F2673" t="s">
        <v>13274</v>
      </c>
      <c r="G2673" t="s">
        <v>13275</v>
      </c>
      <c r="H2673" t="s">
        <v>13276</v>
      </c>
      <c r="I2673" s="23">
        <v>30.164719999999999</v>
      </c>
      <c r="J2673" s="23">
        <v>-83.604870000000005</v>
      </c>
      <c r="K2673">
        <v>486210</v>
      </c>
      <c r="L2673" t="s">
        <v>1275</v>
      </c>
      <c r="M2673" t="s">
        <v>102</v>
      </c>
      <c r="N2673" s="49">
        <v>77078.361999999994</v>
      </c>
      <c r="O2673" s="49">
        <v>125599.954</v>
      </c>
      <c r="P2673" s="49">
        <v>74899.585999999996</v>
      </c>
      <c r="Q2673" s="49">
        <v>90169.008000000002</v>
      </c>
      <c r="R2673" s="49">
        <v>103272.46799999999</v>
      </c>
      <c r="S2673" s="49">
        <v>41565.171999999999</v>
      </c>
      <c r="T2673" s="49">
        <v>34533.699999999997</v>
      </c>
      <c r="U2673" s="49">
        <v>66321.638000000006</v>
      </c>
      <c r="V2673" s="49">
        <v>63393.93</v>
      </c>
    </row>
    <row r="2674" spans="1:22" x14ac:dyDescent="0.3">
      <c r="A2674">
        <v>1002842</v>
      </c>
      <c r="B2674" t="s">
        <v>13277</v>
      </c>
      <c r="C2674" t="s">
        <v>13278</v>
      </c>
      <c r="D2674" t="s">
        <v>13279</v>
      </c>
      <c r="E2674" t="s">
        <v>583</v>
      </c>
      <c r="F2674" t="s">
        <v>5457</v>
      </c>
      <c r="G2674" t="s">
        <v>13280</v>
      </c>
      <c r="H2674" t="s">
        <v>1343</v>
      </c>
      <c r="I2674" s="23">
        <v>30.540369999999999</v>
      </c>
      <c r="J2674" s="23">
        <v>-91.869619999999998</v>
      </c>
      <c r="K2674">
        <v>486210</v>
      </c>
      <c r="L2674" t="s">
        <v>1275</v>
      </c>
      <c r="M2674" t="s">
        <v>102</v>
      </c>
      <c r="N2674" s="49">
        <v>49982.572</v>
      </c>
      <c r="O2674" s="49">
        <v>47017.03</v>
      </c>
      <c r="P2674" s="49">
        <v>42420.404000000002</v>
      </c>
      <c r="Q2674" s="49">
        <v>49911.567999999999</v>
      </c>
      <c r="R2674" s="49">
        <v>52705.161999999997</v>
      </c>
      <c r="S2674" s="49">
        <v>47424.777999999998</v>
      </c>
      <c r="T2674" s="49">
        <v>44896.99</v>
      </c>
      <c r="U2674" s="49">
        <v>46875.98</v>
      </c>
      <c r="V2674" s="49">
        <v>53706.05</v>
      </c>
    </row>
    <row r="2675" spans="1:22" x14ac:dyDescent="0.3">
      <c r="A2675">
        <v>1002844</v>
      </c>
      <c r="B2675" t="s">
        <v>13281</v>
      </c>
      <c r="C2675" t="s">
        <v>13282</v>
      </c>
      <c r="D2675" t="s">
        <v>669</v>
      </c>
      <c r="E2675" t="s">
        <v>468</v>
      </c>
      <c r="F2675" t="s">
        <v>13283</v>
      </c>
      <c r="G2675" t="s">
        <v>13284</v>
      </c>
      <c r="H2675" t="s">
        <v>13285</v>
      </c>
      <c r="I2675" s="23">
        <v>30.505199999999999</v>
      </c>
      <c r="J2675" s="23">
        <v>-84.709900000000005</v>
      </c>
      <c r="K2675">
        <v>486210</v>
      </c>
      <c r="L2675" t="s">
        <v>1275</v>
      </c>
      <c r="M2675" t="s">
        <v>102</v>
      </c>
      <c r="N2675" s="49">
        <v>103246.82</v>
      </c>
      <c r="O2675" s="49">
        <v>116672.06600000001</v>
      </c>
      <c r="P2675" s="49">
        <v>101836.626</v>
      </c>
      <c r="Q2675" s="49">
        <v>128076.18</v>
      </c>
      <c r="R2675" s="49">
        <v>121624.806</v>
      </c>
      <c r="S2675" s="49">
        <v>96249.682000000001</v>
      </c>
      <c r="T2675" s="49">
        <v>87859.88</v>
      </c>
      <c r="U2675" s="49">
        <v>111266.4</v>
      </c>
      <c r="V2675" s="49">
        <v>44271.99</v>
      </c>
    </row>
    <row r="2676" spans="1:22" x14ac:dyDescent="0.3">
      <c r="A2676">
        <v>1003725</v>
      </c>
      <c r="B2676" t="s">
        <v>13286</v>
      </c>
      <c r="C2676" t="s">
        <v>13287</v>
      </c>
      <c r="D2676" t="s">
        <v>13288</v>
      </c>
      <c r="E2676" t="s">
        <v>468</v>
      </c>
      <c r="F2676" t="s">
        <v>13289</v>
      </c>
      <c r="G2676" t="s">
        <v>13290</v>
      </c>
      <c r="H2676" t="s">
        <v>389</v>
      </c>
      <c r="I2676" s="23">
        <v>29.297758999999999</v>
      </c>
      <c r="J2676" s="23">
        <v>-81.833202999999997</v>
      </c>
      <c r="K2676">
        <v>486210</v>
      </c>
      <c r="L2676" t="s">
        <v>1275</v>
      </c>
      <c r="M2676" t="s">
        <v>102</v>
      </c>
      <c r="N2676" s="49">
        <v>62898.233999999997</v>
      </c>
      <c r="O2676" s="49">
        <v>64338.404000000002</v>
      </c>
      <c r="P2676" s="49">
        <v>63812.712</v>
      </c>
      <c r="Q2676" s="49">
        <v>71659.661999999997</v>
      </c>
      <c r="R2676" s="49">
        <v>56486.962</v>
      </c>
      <c r="S2676" s="49">
        <v>47657.796000000002</v>
      </c>
      <c r="T2676" s="49">
        <v>45102.29</v>
      </c>
      <c r="U2676" s="49">
        <v>49403.531999999999</v>
      </c>
      <c r="V2676" s="49">
        <v>59689.4</v>
      </c>
    </row>
    <row r="2677" spans="1:22" x14ac:dyDescent="0.3">
      <c r="A2677">
        <v>1003729</v>
      </c>
      <c r="B2677" t="s">
        <v>13291</v>
      </c>
      <c r="C2677" t="s">
        <v>13292</v>
      </c>
      <c r="D2677" t="s">
        <v>13293</v>
      </c>
      <c r="E2677" t="s">
        <v>468</v>
      </c>
      <c r="F2677" t="s">
        <v>13294</v>
      </c>
      <c r="G2677" t="s">
        <v>13295</v>
      </c>
      <c r="H2677" t="s">
        <v>1653</v>
      </c>
      <c r="I2677" s="23">
        <v>28.044671999999998</v>
      </c>
      <c r="J2677" s="23">
        <v>-82.301671999999996</v>
      </c>
      <c r="K2677">
        <v>486210</v>
      </c>
      <c r="L2677" t="s">
        <v>1275</v>
      </c>
      <c r="M2677" t="s">
        <v>102</v>
      </c>
      <c r="N2677" s="49">
        <v>38421.618000000002</v>
      </c>
      <c r="O2677" s="49">
        <v>42912.807999999997</v>
      </c>
      <c r="P2677" s="49">
        <v>48948.531999999999</v>
      </c>
      <c r="Q2677" s="49">
        <v>36470.480000000003</v>
      </c>
      <c r="R2677" s="49">
        <v>54636.75</v>
      </c>
      <c r="S2677" s="49">
        <v>11402.531999999999</v>
      </c>
      <c r="T2677" s="49">
        <v>28037.599999999999</v>
      </c>
    </row>
    <row r="2678" spans="1:22" x14ac:dyDescent="0.3">
      <c r="A2678">
        <v>1003148</v>
      </c>
      <c r="B2678" t="s">
        <v>13296</v>
      </c>
      <c r="C2678" t="s">
        <v>13297</v>
      </c>
      <c r="D2678" t="s">
        <v>13298</v>
      </c>
      <c r="E2678" t="s">
        <v>468</v>
      </c>
      <c r="F2678" t="s">
        <v>13299</v>
      </c>
      <c r="G2678" t="s">
        <v>13300</v>
      </c>
      <c r="H2678" t="s">
        <v>13301</v>
      </c>
      <c r="I2678" s="23">
        <v>29.663893000000002</v>
      </c>
      <c r="J2678" s="23">
        <v>-82.846571999999995</v>
      </c>
      <c r="K2678">
        <v>486210</v>
      </c>
      <c r="L2678" t="s">
        <v>1275</v>
      </c>
      <c r="M2678" t="s">
        <v>102</v>
      </c>
      <c r="N2678" s="49">
        <v>83033.202000000005</v>
      </c>
      <c r="O2678" s="49">
        <v>56997.442000000003</v>
      </c>
      <c r="P2678" s="49">
        <v>25894.874</v>
      </c>
      <c r="Q2678" s="49">
        <v>25818.722000000002</v>
      </c>
      <c r="R2678" s="49">
        <v>33631.273999999998</v>
      </c>
      <c r="S2678" s="49">
        <v>30010.560000000001</v>
      </c>
      <c r="T2678" s="49">
        <v>18442.14</v>
      </c>
      <c r="U2678" s="49">
        <v>24970.878000000001</v>
      </c>
      <c r="V2678" s="49">
        <v>12483.31</v>
      </c>
    </row>
    <row r="2679" spans="1:22" x14ac:dyDescent="0.3">
      <c r="A2679">
        <v>1003149</v>
      </c>
      <c r="B2679" t="s">
        <v>13302</v>
      </c>
      <c r="C2679" t="s">
        <v>13303</v>
      </c>
      <c r="D2679" t="s">
        <v>841</v>
      </c>
      <c r="E2679" t="s">
        <v>303</v>
      </c>
      <c r="F2679" t="s">
        <v>13304</v>
      </c>
      <c r="G2679" t="s">
        <v>13305</v>
      </c>
      <c r="H2679" t="s">
        <v>1165</v>
      </c>
      <c r="I2679" s="23">
        <v>30.070126999999999</v>
      </c>
      <c r="J2679" s="23">
        <v>-93.954831999999996</v>
      </c>
      <c r="K2679">
        <v>486210</v>
      </c>
      <c r="L2679" t="s">
        <v>1275</v>
      </c>
      <c r="M2679" t="s">
        <v>102</v>
      </c>
      <c r="R2679" s="49">
        <v>12113.966</v>
      </c>
      <c r="S2679" s="49">
        <v>4680.8459999999995</v>
      </c>
      <c r="T2679" s="49">
        <v>1664.3</v>
      </c>
      <c r="U2679" s="49">
        <v>15456.498</v>
      </c>
      <c r="V2679" s="49">
        <v>30063.95</v>
      </c>
    </row>
    <row r="2680" spans="1:22" x14ac:dyDescent="0.3">
      <c r="A2680">
        <v>1003189</v>
      </c>
      <c r="B2680" t="s">
        <v>13306</v>
      </c>
      <c r="C2680" t="s">
        <v>13307</v>
      </c>
      <c r="D2680" t="s">
        <v>13308</v>
      </c>
      <c r="E2680" t="s">
        <v>468</v>
      </c>
      <c r="F2680" t="s">
        <v>13309</v>
      </c>
      <c r="G2680" t="s">
        <v>13310</v>
      </c>
      <c r="H2680" t="s">
        <v>11608</v>
      </c>
      <c r="I2680" s="23">
        <v>26.69238</v>
      </c>
      <c r="J2680" s="23">
        <v>-80.152190000000004</v>
      </c>
      <c r="K2680">
        <v>486210</v>
      </c>
      <c r="L2680" t="s">
        <v>1275</v>
      </c>
      <c r="M2680" t="s">
        <v>102</v>
      </c>
      <c r="N2680" s="49">
        <v>20410.786</v>
      </c>
      <c r="O2680" s="49">
        <v>37061.96</v>
      </c>
    </row>
    <row r="2681" spans="1:22" x14ac:dyDescent="0.3">
      <c r="A2681">
        <v>1003191</v>
      </c>
      <c r="B2681" t="s">
        <v>13311</v>
      </c>
      <c r="C2681" t="s">
        <v>13312</v>
      </c>
      <c r="D2681" t="s">
        <v>13313</v>
      </c>
      <c r="E2681" t="s">
        <v>1781</v>
      </c>
      <c r="F2681" t="s">
        <v>13314</v>
      </c>
      <c r="G2681" t="s">
        <v>13315</v>
      </c>
      <c r="H2681" t="s">
        <v>314</v>
      </c>
      <c r="I2681" s="23">
        <v>30.953399999999998</v>
      </c>
      <c r="J2681" s="23">
        <v>-89.034469999999999</v>
      </c>
      <c r="K2681">
        <v>486210</v>
      </c>
      <c r="L2681" t="s">
        <v>1275</v>
      </c>
      <c r="M2681" t="s">
        <v>102</v>
      </c>
      <c r="N2681" s="49">
        <v>70942.47</v>
      </c>
      <c r="O2681" s="49">
        <v>79664.221999999994</v>
      </c>
      <c r="P2681" s="49">
        <v>78188.923999999999</v>
      </c>
      <c r="Q2681" s="49">
        <v>65779.259999999995</v>
      </c>
      <c r="R2681" s="49">
        <v>68708.388000000006</v>
      </c>
      <c r="S2681" s="49">
        <v>65426.148000000001</v>
      </c>
      <c r="T2681" s="49">
        <v>60292.55</v>
      </c>
      <c r="U2681" s="49">
        <v>63487.845999999998</v>
      </c>
      <c r="V2681" s="49">
        <v>61329.05</v>
      </c>
    </row>
    <row r="2682" spans="1:22" x14ac:dyDescent="0.3">
      <c r="A2682">
        <v>1003192</v>
      </c>
      <c r="B2682" t="s">
        <v>13316</v>
      </c>
      <c r="C2682" t="s">
        <v>13317</v>
      </c>
      <c r="D2682" t="s">
        <v>11791</v>
      </c>
      <c r="E2682" t="s">
        <v>583</v>
      </c>
      <c r="F2682" t="s">
        <v>11792</v>
      </c>
      <c r="G2682" t="s">
        <v>13318</v>
      </c>
      <c r="H2682" t="s">
        <v>2660</v>
      </c>
      <c r="I2682" s="23">
        <v>30.6327</v>
      </c>
      <c r="J2682" s="23">
        <v>-91.117099999999994</v>
      </c>
      <c r="K2682">
        <v>486210</v>
      </c>
      <c r="L2682" t="s">
        <v>1275</v>
      </c>
      <c r="M2682" t="s">
        <v>102</v>
      </c>
      <c r="N2682" s="49">
        <v>53326.868000000002</v>
      </c>
      <c r="O2682" s="49">
        <v>62629.02</v>
      </c>
      <c r="P2682" s="49">
        <v>53003.39</v>
      </c>
      <c r="Q2682" s="49">
        <v>40832.527999999998</v>
      </c>
      <c r="R2682" s="49">
        <v>28681.376</v>
      </c>
      <c r="S2682" s="49">
        <v>30072.428</v>
      </c>
      <c r="T2682" s="49">
        <v>15914.41</v>
      </c>
      <c r="U2682" s="49">
        <v>46416.1</v>
      </c>
      <c r="V2682" s="49">
        <v>47661.19</v>
      </c>
    </row>
    <row r="2683" spans="1:22" x14ac:dyDescent="0.3">
      <c r="A2683">
        <v>1005263</v>
      </c>
      <c r="B2683" t="s">
        <v>13319</v>
      </c>
      <c r="C2683" t="s">
        <v>13320</v>
      </c>
      <c r="D2683" t="s">
        <v>13321</v>
      </c>
      <c r="E2683" t="s">
        <v>676</v>
      </c>
      <c r="F2683" t="s">
        <v>13322</v>
      </c>
      <c r="G2683" t="s">
        <v>13323</v>
      </c>
      <c r="H2683" t="s">
        <v>1952</v>
      </c>
      <c r="I2683" s="23">
        <v>36.603729999999999</v>
      </c>
      <c r="J2683" s="23">
        <v>-87.258690000000001</v>
      </c>
      <c r="K2683">
        <v>327120</v>
      </c>
      <c r="L2683" t="s">
        <v>28</v>
      </c>
      <c r="M2683" t="s">
        <v>376</v>
      </c>
      <c r="N2683" s="49">
        <v>41913.044000000002</v>
      </c>
      <c r="O2683" s="49">
        <v>49478.18</v>
      </c>
      <c r="P2683" s="49">
        <v>52976.506000000001</v>
      </c>
      <c r="Q2683" s="49">
        <v>52552.955999999998</v>
      </c>
      <c r="R2683" s="49">
        <v>51725.408000000003</v>
      </c>
      <c r="S2683" s="49">
        <v>50459.76</v>
      </c>
      <c r="T2683" s="49">
        <v>45938.527999999998</v>
      </c>
      <c r="U2683" s="49">
        <v>42780.487999999998</v>
      </c>
      <c r="V2683" s="49">
        <v>37002.160000000003</v>
      </c>
    </row>
    <row r="2684" spans="1:22" x14ac:dyDescent="0.3">
      <c r="A2684">
        <v>1004308</v>
      </c>
      <c r="B2684" t="s">
        <v>13324</v>
      </c>
      <c r="C2684" t="s">
        <v>13325</v>
      </c>
      <c r="D2684" t="s">
        <v>13326</v>
      </c>
      <c r="E2684" t="s">
        <v>380</v>
      </c>
      <c r="F2684" t="s">
        <v>13327</v>
      </c>
      <c r="G2684" t="s">
        <v>13328</v>
      </c>
      <c r="H2684" t="s">
        <v>7627</v>
      </c>
      <c r="I2684" s="23">
        <v>44.826193000000004</v>
      </c>
      <c r="J2684" s="23">
        <v>-93.447839000000002</v>
      </c>
      <c r="K2684">
        <v>562212</v>
      </c>
      <c r="L2684" t="s">
        <v>51</v>
      </c>
      <c r="M2684" t="s">
        <v>307</v>
      </c>
      <c r="N2684" s="49">
        <v>12586.5</v>
      </c>
      <c r="O2684" s="49">
        <v>9080.5</v>
      </c>
      <c r="P2684" s="49">
        <v>8364.75</v>
      </c>
      <c r="Q2684" s="49">
        <v>8704</v>
      </c>
      <c r="R2684" s="49">
        <v>76954.25</v>
      </c>
      <c r="S2684" s="49">
        <v>82034</v>
      </c>
      <c r="T2684" s="49">
        <v>46229.25</v>
      </c>
      <c r="U2684" s="49">
        <v>16836.2</v>
      </c>
      <c r="V2684" s="49">
        <v>13963.1</v>
      </c>
    </row>
    <row r="2685" spans="1:22" x14ac:dyDescent="0.3">
      <c r="A2685">
        <v>1006693</v>
      </c>
      <c r="B2685" t="s">
        <v>13329</v>
      </c>
      <c r="C2685" t="s">
        <v>13330</v>
      </c>
      <c r="D2685" t="s">
        <v>13331</v>
      </c>
      <c r="E2685" t="s">
        <v>303</v>
      </c>
      <c r="F2685" t="s">
        <v>13332</v>
      </c>
      <c r="G2685" t="s">
        <v>13333</v>
      </c>
      <c r="H2685" t="s">
        <v>2347</v>
      </c>
      <c r="I2685" s="23">
        <v>30.15541</v>
      </c>
      <c r="J2685" s="23">
        <v>-97.674340000000001</v>
      </c>
      <c r="K2685">
        <v>562212</v>
      </c>
      <c r="L2685" t="s">
        <v>51</v>
      </c>
      <c r="M2685" t="s">
        <v>307</v>
      </c>
      <c r="N2685" s="49">
        <v>27075.25</v>
      </c>
      <c r="O2685" s="49">
        <v>33592.25</v>
      </c>
      <c r="P2685" s="49">
        <v>34484.75</v>
      </c>
      <c r="Q2685" s="49">
        <v>32917.25</v>
      </c>
      <c r="R2685" s="49">
        <v>34328.75</v>
      </c>
      <c r="S2685" s="49">
        <v>48282.25</v>
      </c>
      <c r="T2685" s="49">
        <v>53070</v>
      </c>
      <c r="U2685" s="49">
        <v>30702.5</v>
      </c>
      <c r="V2685" s="49">
        <v>21172.25</v>
      </c>
    </row>
    <row r="2686" spans="1:22" x14ac:dyDescent="0.3">
      <c r="A2686">
        <v>1001836</v>
      </c>
      <c r="B2686" t="s">
        <v>13334</v>
      </c>
      <c r="C2686" t="s">
        <v>13335</v>
      </c>
      <c r="D2686" t="s">
        <v>1020</v>
      </c>
      <c r="E2686" t="s">
        <v>583</v>
      </c>
      <c r="F2686" t="s">
        <v>1021</v>
      </c>
      <c r="G2686" t="s">
        <v>13336</v>
      </c>
      <c r="H2686" t="s">
        <v>1023</v>
      </c>
      <c r="I2686" s="23">
        <v>30.03322</v>
      </c>
      <c r="J2686" s="23">
        <v>-89.910210000000006</v>
      </c>
      <c r="K2686">
        <v>311920</v>
      </c>
      <c r="L2686" t="s">
        <v>28</v>
      </c>
      <c r="M2686" t="s">
        <v>315</v>
      </c>
      <c r="N2686" s="49">
        <v>23912.46</v>
      </c>
      <c r="O2686" s="49">
        <v>23006.563999999998</v>
      </c>
      <c r="P2686" s="49">
        <v>22486.916000000001</v>
      </c>
      <c r="Q2686" s="49">
        <v>24087.26</v>
      </c>
      <c r="R2686" s="49">
        <v>26479.3</v>
      </c>
      <c r="S2686" s="49">
        <v>25379.903999999999</v>
      </c>
      <c r="T2686" s="49">
        <v>24956.856</v>
      </c>
      <c r="U2686" s="49">
        <v>23772.46</v>
      </c>
      <c r="V2686" s="49">
        <v>24802.655999999999</v>
      </c>
    </row>
    <row r="2687" spans="1:22" x14ac:dyDescent="0.3">
      <c r="A2687">
        <v>1007198</v>
      </c>
      <c r="B2687" t="s">
        <v>13337</v>
      </c>
      <c r="C2687" t="s">
        <v>13338</v>
      </c>
      <c r="D2687" t="s">
        <v>13339</v>
      </c>
      <c r="E2687" t="s">
        <v>323</v>
      </c>
      <c r="F2687" t="s">
        <v>13340</v>
      </c>
      <c r="G2687" t="s">
        <v>13341</v>
      </c>
      <c r="H2687" t="s">
        <v>2916</v>
      </c>
      <c r="I2687" s="23">
        <v>38.037489999999998</v>
      </c>
      <c r="J2687" s="23">
        <v>-120.94486999999999</v>
      </c>
      <c r="K2687">
        <v>562212</v>
      </c>
      <c r="L2687" t="s">
        <v>51</v>
      </c>
      <c r="M2687" t="s">
        <v>307</v>
      </c>
      <c r="N2687" s="49">
        <v>83575.5</v>
      </c>
      <c r="O2687" s="49">
        <v>116831.25</v>
      </c>
      <c r="P2687" s="49">
        <v>110011.25</v>
      </c>
      <c r="Q2687" s="49">
        <v>104841</v>
      </c>
      <c r="R2687" s="49">
        <v>110778.5</v>
      </c>
      <c r="S2687" s="49">
        <v>68402.75</v>
      </c>
      <c r="T2687" s="49">
        <v>114855</v>
      </c>
      <c r="U2687" s="49">
        <v>181540</v>
      </c>
      <c r="V2687" s="49">
        <v>169120</v>
      </c>
    </row>
    <row r="2688" spans="1:22" x14ac:dyDescent="0.3">
      <c r="A2688">
        <v>1006758</v>
      </c>
      <c r="B2688" t="s">
        <v>13342</v>
      </c>
      <c r="C2688" t="s">
        <v>13343</v>
      </c>
      <c r="D2688" t="s">
        <v>9595</v>
      </c>
      <c r="E2688" t="s">
        <v>1487</v>
      </c>
      <c r="F2688" t="s">
        <v>13344</v>
      </c>
      <c r="G2688" t="s">
        <v>13345</v>
      </c>
      <c r="H2688" t="s">
        <v>536</v>
      </c>
      <c r="I2688" s="23">
        <v>39.850794</v>
      </c>
      <c r="J2688" s="23">
        <v>-105.227345</v>
      </c>
      <c r="K2688">
        <v>562212</v>
      </c>
      <c r="L2688" t="s">
        <v>51</v>
      </c>
      <c r="M2688" t="s">
        <v>307</v>
      </c>
      <c r="N2688" s="49">
        <v>25955.25</v>
      </c>
      <c r="O2688" s="49">
        <v>25661</v>
      </c>
      <c r="P2688" s="49">
        <v>23044.25</v>
      </c>
      <c r="Q2688" s="49">
        <v>23708.5</v>
      </c>
      <c r="R2688" s="49">
        <v>27993</v>
      </c>
      <c r="S2688" s="49">
        <v>23171.5</v>
      </c>
      <c r="T2688" s="49">
        <v>23021.8</v>
      </c>
      <c r="U2688" s="49">
        <v>23415.1</v>
      </c>
      <c r="V2688" s="49">
        <v>25797.4</v>
      </c>
    </row>
    <row r="2689" spans="1:22" x14ac:dyDescent="0.3">
      <c r="A2689">
        <v>1003032</v>
      </c>
      <c r="B2689" t="s">
        <v>13346</v>
      </c>
      <c r="C2689" t="s">
        <v>13347</v>
      </c>
      <c r="D2689" t="s">
        <v>6303</v>
      </c>
      <c r="E2689" t="s">
        <v>542</v>
      </c>
      <c r="F2689" t="s">
        <v>6304</v>
      </c>
      <c r="G2689" t="s">
        <v>13348</v>
      </c>
      <c r="H2689" t="s">
        <v>13349</v>
      </c>
      <c r="I2689" s="23">
        <v>37.854979999999998</v>
      </c>
      <c r="J2689" s="23">
        <v>-100.04566</v>
      </c>
      <c r="K2689">
        <v>562212</v>
      </c>
      <c r="L2689" t="s">
        <v>51</v>
      </c>
      <c r="M2689" t="s">
        <v>307</v>
      </c>
      <c r="S2689" s="49">
        <v>20839.25</v>
      </c>
      <c r="T2689" s="49">
        <v>19783.75</v>
      </c>
      <c r="U2689" s="49">
        <v>18585.75</v>
      </c>
      <c r="V2689" s="49">
        <v>17355</v>
      </c>
    </row>
    <row r="2690" spans="1:22" x14ac:dyDescent="0.3">
      <c r="A2690">
        <v>1002752</v>
      </c>
      <c r="B2690" t="s">
        <v>13350</v>
      </c>
      <c r="C2690" t="s">
        <v>13351</v>
      </c>
      <c r="D2690" t="s">
        <v>13352</v>
      </c>
      <c r="E2690" t="s">
        <v>663</v>
      </c>
      <c r="F2690" t="s">
        <v>13353</v>
      </c>
      <c r="G2690" t="s">
        <v>13354</v>
      </c>
      <c r="H2690" t="s">
        <v>13355</v>
      </c>
      <c r="I2690" s="23">
        <v>41.406261000000001</v>
      </c>
      <c r="J2690" s="23">
        <v>-81.827741000000003</v>
      </c>
      <c r="K2690">
        <v>336312</v>
      </c>
      <c r="L2690" t="s">
        <v>28</v>
      </c>
      <c r="M2690" t="s">
        <v>315</v>
      </c>
      <c r="S2690" s="49">
        <v>9608.8639999999996</v>
      </c>
      <c r="T2690" s="49">
        <v>10785.46</v>
      </c>
      <c r="U2690" s="49">
        <v>12915.18569867616</v>
      </c>
      <c r="V2690" s="49">
        <v>21130.82877519216</v>
      </c>
    </row>
    <row r="2691" spans="1:22" x14ac:dyDescent="0.3">
      <c r="A2691">
        <v>1005024</v>
      </c>
      <c r="B2691" t="s">
        <v>13356</v>
      </c>
      <c r="C2691" t="s">
        <v>13357</v>
      </c>
      <c r="D2691" t="s">
        <v>13358</v>
      </c>
      <c r="E2691" t="s">
        <v>435</v>
      </c>
      <c r="F2691" t="s">
        <v>13359</v>
      </c>
      <c r="G2691" t="s">
        <v>13360</v>
      </c>
      <c r="H2691" t="s">
        <v>1460</v>
      </c>
      <c r="I2691" s="23">
        <v>39.203561999999998</v>
      </c>
      <c r="J2691" s="23">
        <v>-94.479326</v>
      </c>
      <c r="K2691">
        <v>336112</v>
      </c>
      <c r="L2691" t="s">
        <v>28</v>
      </c>
      <c r="M2691" t="s">
        <v>315</v>
      </c>
      <c r="N2691" s="49">
        <v>82742.388000000006</v>
      </c>
      <c r="O2691" s="49">
        <v>89385.263999999996</v>
      </c>
      <c r="P2691" s="49">
        <v>78339.156000000003</v>
      </c>
      <c r="Q2691" s="49">
        <v>81791.191999999995</v>
      </c>
      <c r="R2691" s="49">
        <v>90609.308000000005</v>
      </c>
      <c r="S2691" s="49">
        <v>109352.988</v>
      </c>
      <c r="T2691" s="49">
        <v>83689.884000000005</v>
      </c>
      <c r="U2691" s="49">
        <v>66514.062760621106</v>
      </c>
      <c r="V2691" s="49">
        <v>89067.932063279994</v>
      </c>
    </row>
    <row r="2692" spans="1:22" x14ac:dyDescent="0.3">
      <c r="A2692">
        <v>1002626</v>
      </c>
      <c r="B2692" t="s">
        <v>13361</v>
      </c>
      <c r="C2692" t="s">
        <v>13362</v>
      </c>
      <c r="D2692" t="s">
        <v>8338</v>
      </c>
      <c r="E2692" t="s">
        <v>311</v>
      </c>
      <c r="F2692" t="s">
        <v>13363</v>
      </c>
      <c r="G2692" t="s">
        <v>13364</v>
      </c>
      <c r="H2692" t="s">
        <v>536</v>
      </c>
      <c r="I2692" s="23">
        <v>38.293500000000002</v>
      </c>
      <c r="J2692" s="23">
        <v>-85.532200000000003</v>
      </c>
      <c r="K2692">
        <v>336112</v>
      </c>
      <c r="L2692" t="s">
        <v>28</v>
      </c>
      <c r="M2692" t="s">
        <v>315</v>
      </c>
      <c r="N2692" s="49">
        <v>85108.08</v>
      </c>
      <c r="O2692" s="49">
        <v>89764.512000000002</v>
      </c>
      <c r="P2692" s="49">
        <v>85184.98</v>
      </c>
      <c r="Q2692" s="49">
        <v>93018.7</v>
      </c>
      <c r="R2692" s="49">
        <v>86781.123999999996</v>
      </c>
      <c r="S2692" s="49">
        <v>83100.288</v>
      </c>
      <c r="T2692" s="49">
        <v>78044.856</v>
      </c>
      <c r="U2692" s="49">
        <v>73238.282863198008</v>
      </c>
      <c r="V2692" s="49">
        <v>75605.834159239879</v>
      </c>
    </row>
    <row r="2693" spans="1:22" x14ac:dyDescent="0.3">
      <c r="A2693">
        <v>1002753</v>
      </c>
      <c r="B2693" t="s">
        <v>13365</v>
      </c>
      <c r="C2693" t="s">
        <v>13366</v>
      </c>
      <c r="D2693" t="s">
        <v>13367</v>
      </c>
      <c r="E2693" t="s">
        <v>454</v>
      </c>
      <c r="F2693" t="s">
        <v>13368</v>
      </c>
      <c r="G2693" t="s">
        <v>13369</v>
      </c>
      <c r="H2693" t="s">
        <v>1118</v>
      </c>
      <c r="I2693" s="23">
        <v>42.370199999999997</v>
      </c>
      <c r="J2693" s="23">
        <v>-83.395499999999998</v>
      </c>
      <c r="K2693">
        <v>336350</v>
      </c>
      <c r="L2693" t="s">
        <v>28</v>
      </c>
      <c r="M2693" t="s">
        <v>315</v>
      </c>
      <c r="O2693" s="49">
        <v>12584.252</v>
      </c>
      <c r="P2693" s="49">
        <v>10702.36</v>
      </c>
      <c r="Q2693" s="49">
        <v>13619.848</v>
      </c>
      <c r="R2693" s="49">
        <v>18039.031999999999</v>
      </c>
      <c r="S2693" s="49">
        <v>24779.655999999999</v>
      </c>
      <c r="T2693" s="49">
        <v>36644.612000000001</v>
      </c>
      <c r="U2693" s="49">
        <v>27345.359253495128</v>
      </c>
      <c r="V2693" s="49">
        <v>33020.926311245938</v>
      </c>
    </row>
    <row r="2694" spans="1:22" x14ac:dyDescent="0.3">
      <c r="A2694">
        <v>1004951</v>
      </c>
      <c r="B2694" t="s">
        <v>13370</v>
      </c>
      <c r="C2694" t="s">
        <v>13371</v>
      </c>
      <c r="D2694" t="s">
        <v>8338</v>
      </c>
      <c r="E2694" t="s">
        <v>311</v>
      </c>
      <c r="F2694" t="s">
        <v>13372</v>
      </c>
      <c r="G2694" t="s">
        <v>13373</v>
      </c>
      <c r="H2694" t="s">
        <v>536</v>
      </c>
      <c r="I2694" s="23">
        <v>38.154699999999998</v>
      </c>
      <c r="J2694" s="23">
        <v>-85.725499999999997</v>
      </c>
      <c r="K2694">
        <v>336112</v>
      </c>
      <c r="L2694" t="s">
        <v>28</v>
      </c>
      <c r="M2694" t="s">
        <v>315</v>
      </c>
      <c r="N2694" s="49">
        <v>60383.872000000003</v>
      </c>
      <c r="O2694" s="49">
        <v>64603.555999999997</v>
      </c>
      <c r="P2694" s="49">
        <v>61648.667999999998</v>
      </c>
      <c r="Q2694" s="49">
        <v>67420.895999999993</v>
      </c>
      <c r="R2694" s="49">
        <v>61546.267999999996</v>
      </c>
      <c r="S2694" s="49">
        <v>66422.899999999994</v>
      </c>
      <c r="T2694" s="49">
        <v>56551.588000000003</v>
      </c>
      <c r="U2694" s="49">
        <v>42090.88195091232</v>
      </c>
      <c r="V2694" s="49">
        <v>19115.55121136544</v>
      </c>
    </row>
    <row r="2695" spans="1:22" x14ac:dyDescent="0.3">
      <c r="A2695">
        <v>1002755</v>
      </c>
      <c r="B2695" t="s">
        <v>13374</v>
      </c>
      <c r="C2695" t="s">
        <v>13375</v>
      </c>
      <c r="D2695" t="s">
        <v>5253</v>
      </c>
      <c r="E2695" t="s">
        <v>454</v>
      </c>
      <c r="F2695" t="s">
        <v>13376</v>
      </c>
      <c r="G2695" t="s">
        <v>13377</v>
      </c>
      <c r="H2695" t="s">
        <v>1118</v>
      </c>
      <c r="I2695" s="23">
        <v>42.278377999999996</v>
      </c>
      <c r="J2695" s="23">
        <v>-83.412204000000003</v>
      </c>
      <c r="K2695">
        <v>336111</v>
      </c>
      <c r="L2695" t="s">
        <v>28</v>
      </c>
      <c r="M2695" t="s">
        <v>315</v>
      </c>
      <c r="N2695" s="49">
        <v>73390.672000000006</v>
      </c>
      <c r="O2695" s="49">
        <v>64646.055999999997</v>
      </c>
      <c r="P2695" s="49">
        <v>57154.474000000002</v>
      </c>
      <c r="Q2695" s="49">
        <v>50605.716</v>
      </c>
      <c r="R2695" s="49">
        <v>66415.813999999998</v>
      </c>
      <c r="S2695" s="49">
        <v>71093.37</v>
      </c>
      <c r="T2695" s="49">
        <v>69560.479999999996</v>
      </c>
      <c r="U2695" s="49">
        <v>62463.162301242388</v>
      </c>
      <c r="V2695" s="49">
        <v>64641.936988002308</v>
      </c>
    </row>
    <row r="2696" spans="1:22" x14ac:dyDescent="0.3">
      <c r="A2696">
        <v>1000104</v>
      </c>
      <c r="B2696" t="s">
        <v>13378</v>
      </c>
      <c r="C2696" t="s">
        <v>13379</v>
      </c>
      <c r="D2696" t="s">
        <v>3729</v>
      </c>
      <c r="E2696" t="s">
        <v>663</v>
      </c>
      <c r="F2696" t="s">
        <v>3730</v>
      </c>
      <c r="G2696" t="s">
        <v>13380</v>
      </c>
      <c r="H2696" t="s">
        <v>13381</v>
      </c>
      <c r="I2696" s="23">
        <v>41.483460000000001</v>
      </c>
      <c r="J2696" s="23">
        <v>-82.061120000000003</v>
      </c>
      <c r="K2696">
        <v>336111</v>
      </c>
      <c r="L2696" t="s">
        <v>28</v>
      </c>
      <c r="M2696" t="s">
        <v>315</v>
      </c>
      <c r="N2696" s="49">
        <v>33175.175999999999</v>
      </c>
      <c r="O2696" s="49">
        <v>33705.523999999998</v>
      </c>
      <c r="P2696" s="49">
        <v>33442.523999999998</v>
      </c>
      <c r="Q2696" s="49">
        <v>39126.652000000002</v>
      </c>
      <c r="R2696" s="49">
        <v>37066.959999999999</v>
      </c>
      <c r="S2696" s="49">
        <v>51003.307999999997</v>
      </c>
      <c r="T2696" s="49">
        <v>50430.559999999998</v>
      </c>
      <c r="U2696" s="49">
        <v>44846.163469396801</v>
      </c>
      <c r="V2696" s="49">
        <v>53146.0212864192</v>
      </c>
    </row>
    <row r="2697" spans="1:22" x14ac:dyDescent="0.3">
      <c r="A2697">
        <v>1006754</v>
      </c>
      <c r="B2697" t="s">
        <v>13382</v>
      </c>
      <c r="C2697" t="s">
        <v>13383</v>
      </c>
      <c r="D2697" t="s">
        <v>13384</v>
      </c>
      <c r="E2697" t="s">
        <v>454</v>
      </c>
      <c r="F2697" t="s">
        <v>13385</v>
      </c>
      <c r="G2697" t="s">
        <v>13386</v>
      </c>
      <c r="H2697" t="s">
        <v>1118</v>
      </c>
      <c r="I2697" s="23">
        <v>42.301054999999998</v>
      </c>
      <c r="J2697" s="23">
        <v>-83.232992999999993</v>
      </c>
      <c r="K2697">
        <v>541715</v>
      </c>
      <c r="L2697" t="s">
        <v>28</v>
      </c>
      <c r="M2697" t="s">
        <v>315</v>
      </c>
      <c r="N2697" s="49">
        <v>68241.244000000006</v>
      </c>
      <c r="O2697" s="49">
        <v>70507.884000000005</v>
      </c>
      <c r="P2697" s="49">
        <v>66008.152000000002</v>
      </c>
      <c r="Q2697" s="49">
        <v>73332.323999999993</v>
      </c>
      <c r="R2697" s="49">
        <v>78063.055999999997</v>
      </c>
      <c r="S2697" s="49">
        <v>80834.895999999993</v>
      </c>
      <c r="T2697" s="49">
        <v>78305.755999999994</v>
      </c>
      <c r="U2697" s="49">
        <v>68309.16458905692</v>
      </c>
      <c r="V2697" s="49">
        <v>74179.694485375483</v>
      </c>
    </row>
    <row r="2698" spans="1:22" x14ac:dyDescent="0.3">
      <c r="A2698">
        <v>1005668</v>
      </c>
      <c r="B2698" t="s">
        <v>13387</v>
      </c>
      <c r="C2698" t="s">
        <v>13388</v>
      </c>
      <c r="D2698" t="s">
        <v>13384</v>
      </c>
      <c r="E2698" t="s">
        <v>454</v>
      </c>
      <c r="F2698" t="s">
        <v>11023</v>
      </c>
      <c r="G2698" t="s">
        <v>13389</v>
      </c>
      <c r="H2698" t="s">
        <v>1118</v>
      </c>
      <c r="I2698" s="23">
        <v>42.302500000000002</v>
      </c>
      <c r="J2698" s="23">
        <v>-83.154167000000001</v>
      </c>
      <c r="K2698">
        <v>336112</v>
      </c>
      <c r="L2698" t="s">
        <v>28</v>
      </c>
      <c r="M2698" t="s">
        <v>315</v>
      </c>
      <c r="N2698" s="49">
        <v>78896.952000000005</v>
      </c>
      <c r="O2698" s="49">
        <v>81529.343999999997</v>
      </c>
      <c r="P2698" s="49">
        <v>74507.72</v>
      </c>
      <c r="Q2698" s="49">
        <v>70190.135999999999</v>
      </c>
      <c r="R2698" s="49">
        <v>72915.676000000007</v>
      </c>
      <c r="S2698" s="49">
        <v>67178.748000000007</v>
      </c>
      <c r="T2698" s="49">
        <v>66594.899999999994</v>
      </c>
      <c r="U2698" s="49">
        <v>57803.77147225714</v>
      </c>
      <c r="V2698" s="49">
        <v>61012.732764150584</v>
      </c>
    </row>
    <row r="2699" spans="1:22" x14ac:dyDescent="0.3">
      <c r="A2699">
        <v>1003264</v>
      </c>
      <c r="B2699" t="s">
        <v>13390</v>
      </c>
      <c r="C2699" t="s">
        <v>13391</v>
      </c>
      <c r="D2699" t="s">
        <v>13392</v>
      </c>
      <c r="E2699" t="s">
        <v>663</v>
      </c>
      <c r="F2699" t="s">
        <v>13393</v>
      </c>
      <c r="G2699" t="s">
        <v>13394</v>
      </c>
      <c r="H2699" t="s">
        <v>679</v>
      </c>
      <c r="I2699" s="23">
        <v>39.268929999999997</v>
      </c>
      <c r="J2699" s="23">
        <v>-84.423289999999994</v>
      </c>
      <c r="K2699">
        <v>336350</v>
      </c>
      <c r="L2699" t="s">
        <v>28</v>
      </c>
      <c r="M2699" t="s">
        <v>315</v>
      </c>
      <c r="N2699" s="49">
        <v>8381.9660000000003</v>
      </c>
      <c r="O2699" s="49">
        <v>9282.3160000000007</v>
      </c>
      <c r="P2699" s="49">
        <v>10875.06</v>
      </c>
      <c r="Q2699" s="49">
        <v>15240.492</v>
      </c>
      <c r="R2699" s="49">
        <v>19777.774000000001</v>
      </c>
      <c r="S2699" s="49">
        <v>25096.799999999999</v>
      </c>
      <c r="T2699" s="49">
        <v>24565.205999999998</v>
      </c>
      <c r="U2699" s="49">
        <v>22169.038491245461</v>
      </c>
      <c r="V2699" s="49">
        <v>25707.205256967762</v>
      </c>
    </row>
    <row r="2700" spans="1:22" x14ac:dyDescent="0.3">
      <c r="A2700">
        <v>1003262</v>
      </c>
      <c r="B2700" t="s">
        <v>13395</v>
      </c>
      <c r="C2700" t="s">
        <v>13396</v>
      </c>
      <c r="D2700" t="s">
        <v>13397</v>
      </c>
      <c r="E2700" t="s">
        <v>454</v>
      </c>
      <c r="F2700" t="s">
        <v>13398</v>
      </c>
      <c r="G2700" t="s">
        <v>13399</v>
      </c>
      <c r="H2700" t="s">
        <v>9851</v>
      </c>
      <c r="I2700" s="23">
        <v>42.583440000000003</v>
      </c>
      <c r="J2700" s="23">
        <v>-83.049890000000005</v>
      </c>
      <c r="K2700">
        <v>336350</v>
      </c>
      <c r="L2700" t="s">
        <v>28</v>
      </c>
      <c r="M2700" t="s">
        <v>315</v>
      </c>
      <c r="N2700" s="49">
        <v>31814.48</v>
      </c>
      <c r="O2700" s="49">
        <v>32770.775999999998</v>
      </c>
      <c r="P2700" s="49">
        <v>29511.887999999999</v>
      </c>
      <c r="Q2700" s="49">
        <v>32570.628000000001</v>
      </c>
      <c r="R2700" s="49">
        <v>41531.843999999997</v>
      </c>
      <c r="S2700" s="49">
        <v>57167.383999999998</v>
      </c>
      <c r="T2700" s="49">
        <v>51449.656000000003</v>
      </c>
      <c r="U2700" s="49">
        <v>45504.18129549289</v>
      </c>
      <c r="V2700" s="49">
        <v>49794.342588045452</v>
      </c>
    </row>
    <row r="2701" spans="1:22" x14ac:dyDescent="0.3">
      <c r="A2701">
        <v>1003226</v>
      </c>
      <c r="B2701" t="s">
        <v>13400</v>
      </c>
      <c r="C2701" t="s">
        <v>13401</v>
      </c>
      <c r="D2701" t="s">
        <v>10669</v>
      </c>
      <c r="E2701" t="s">
        <v>380</v>
      </c>
      <c r="F2701" t="s">
        <v>13402</v>
      </c>
      <c r="G2701" t="s">
        <v>13403</v>
      </c>
      <c r="H2701" t="s">
        <v>382</v>
      </c>
      <c r="I2701" s="23">
        <v>44.915500000000002</v>
      </c>
      <c r="J2701" s="23">
        <v>-93.198650000000001</v>
      </c>
      <c r="K2701">
        <v>336111</v>
      </c>
      <c r="L2701" t="s">
        <v>28</v>
      </c>
      <c r="M2701" t="s">
        <v>315</v>
      </c>
      <c r="T2701" s="49">
        <v>243.2</v>
      </c>
      <c r="U2701" s="49">
        <v>4873.3897992676366</v>
      </c>
      <c r="V2701" s="49">
        <v>35499.777981012725</v>
      </c>
    </row>
    <row r="2702" spans="1:22" x14ac:dyDescent="0.3">
      <c r="A2702">
        <v>1006032</v>
      </c>
      <c r="B2702" t="s">
        <v>13404</v>
      </c>
      <c r="C2702" t="s">
        <v>13405</v>
      </c>
      <c r="D2702" t="s">
        <v>13406</v>
      </c>
      <c r="E2702" t="s">
        <v>1920</v>
      </c>
      <c r="F2702" t="s">
        <v>13407</v>
      </c>
      <c r="H2702" t="s">
        <v>13408</v>
      </c>
      <c r="I2702" s="23">
        <v>38.622599999999998</v>
      </c>
      <c r="J2702" s="23">
        <v>-115.6198</v>
      </c>
      <c r="K2702">
        <v>324110</v>
      </c>
      <c r="L2702" t="s">
        <v>1344</v>
      </c>
      <c r="M2702" t="s">
        <v>1345</v>
      </c>
      <c r="N2702" s="49">
        <v>14870.806</v>
      </c>
      <c r="O2702" s="49">
        <v>14299.716</v>
      </c>
      <c r="P2702" s="49">
        <v>14335.064</v>
      </c>
      <c r="Q2702" s="49">
        <v>16020.335999999999</v>
      </c>
      <c r="R2702" s="49">
        <v>16598.824000000001</v>
      </c>
      <c r="S2702" s="49">
        <v>14195.817999999999</v>
      </c>
      <c r="T2702" s="49">
        <v>15006.504000000001</v>
      </c>
      <c r="U2702" s="49">
        <v>14767.11</v>
      </c>
      <c r="V2702" s="49">
        <v>15504.946</v>
      </c>
    </row>
    <row r="2703" spans="1:22" x14ac:dyDescent="0.3">
      <c r="A2703">
        <v>1003623</v>
      </c>
      <c r="B2703" t="s">
        <v>13409</v>
      </c>
      <c r="C2703" t="s">
        <v>13410</v>
      </c>
      <c r="D2703" t="s">
        <v>13411</v>
      </c>
      <c r="E2703" t="s">
        <v>454</v>
      </c>
      <c r="F2703" t="s">
        <v>13412</v>
      </c>
      <c r="G2703" t="s">
        <v>13413</v>
      </c>
      <c r="H2703" t="s">
        <v>1720</v>
      </c>
      <c r="I2703" s="23">
        <v>41.775967999999999</v>
      </c>
      <c r="J2703" s="23">
        <v>-86.654864000000003</v>
      </c>
      <c r="K2703">
        <v>562212</v>
      </c>
      <c r="L2703" t="s">
        <v>355</v>
      </c>
      <c r="M2703" t="s">
        <v>307</v>
      </c>
      <c r="N2703" s="49">
        <v>14964.65</v>
      </c>
      <c r="O2703" s="49">
        <v>17403</v>
      </c>
      <c r="P2703" s="49">
        <v>21009.1</v>
      </c>
      <c r="Q2703" s="49">
        <v>32260.2</v>
      </c>
      <c r="R2703" s="49">
        <v>32104</v>
      </c>
      <c r="S2703" s="49">
        <v>40020.800000000003</v>
      </c>
      <c r="T2703" s="49">
        <v>40534.1</v>
      </c>
      <c r="U2703" s="49">
        <v>57079</v>
      </c>
      <c r="V2703" s="49">
        <v>56992.7</v>
      </c>
    </row>
    <row r="2704" spans="1:22" x14ac:dyDescent="0.3">
      <c r="A2704">
        <v>1004309</v>
      </c>
      <c r="B2704" t="s">
        <v>13414</v>
      </c>
      <c r="C2704" t="s">
        <v>13415</v>
      </c>
      <c r="D2704" t="s">
        <v>3949</v>
      </c>
      <c r="E2704" t="s">
        <v>542</v>
      </c>
      <c r="F2704" t="s">
        <v>13416</v>
      </c>
      <c r="G2704" t="s">
        <v>13417</v>
      </c>
      <c r="H2704" t="s">
        <v>6645</v>
      </c>
      <c r="I2704" s="23">
        <v>39.112098000000003</v>
      </c>
      <c r="J2704" s="23">
        <v>-94.694104999999993</v>
      </c>
      <c r="K2704">
        <v>562212</v>
      </c>
      <c r="L2704" t="s">
        <v>51</v>
      </c>
      <c r="M2704" t="s">
        <v>307</v>
      </c>
      <c r="N2704" s="49">
        <v>6038.5</v>
      </c>
      <c r="O2704" s="49">
        <v>6287.25</v>
      </c>
      <c r="P2704" s="49">
        <v>4426</v>
      </c>
      <c r="Q2704" s="49">
        <v>4684.75</v>
      </c>
      <c r="R2704" s="49">
        <v>4247.75</v>
      </c>
      <c r="S2704" s="49">
        <v>4934.5</v>
      </c>
      <c r="T2704" s="49">
        <v>5625</v>
      </c>
      <c r="U2704" s="49">
        <v>7312.5</v>
      </c>
      <c r="V2704" s="49">
        <v>8727.5</v>
      </c>
    </row>
    <row r="2705" spans="1:22" x14ac:dyDescent="0.3">
      <c r="A2705">
        <v>1004641</v>
      </c>
      <c r="B2705" t="s">
        <v>13418</v>
      </c>
      <c r="C2705" t="s">
        <v>13419</v>
      </c>
      <c r="D2705" t="s">
        <v>11115</v>
      </c>
      <c r="E2705" t="s">
        <v>3890</v>
      </c>
      <c r="F2705" t="s">
        <v>11116</v>
      </c>
      <c r="G2705" t="s">
        <v>13420</v>
      </c>
      <c r="H2705" t="s">
        <v>3893</v>
      </c>
      <c r="I2705" s="23">
        <v>39.586111000000002</v>
      </c>
      <c r="J2705" s="23">
        <v>-75.649439000000001</v>
      </c>
      <c r="K2705">
        <v>325211</v>
      </c>
      <c r="L2705" t="s">
        <v>28</v>
      </c>
      <c r="M2705" t="s">
        <v>315</v>
      </c>
      <c r="O2705" s="49">
        <v>165.5</v>
      </c>
      <c r="P2705" s="49">
        <v>274.34800000000001</v>
      </c>
      <c r="Q2705" s="49">
        <v>25439.804</v>
      </c>
      <c r="R2705" s="49">
        <v>27578.18</v>
      </c>
      <c r="S2705" s="49">
        <v>29374.94</v>
      </c>
      <c r="T2705" s="49">
        <v>29905.387999999999</v>
      </c>
      <c r="U2705" s="49">
        <v>28829.892</v>
      </c>
      <c r="V2705" s="49">
        <v>28534.991999999998</v>
      </c>
    </row>
    <row r="2706" spans="1:22" x14ac:dyDescent="0.3">
      <c r="A2706">
        <v>1006010</v>
      </c>
      <c r="B2706" t="s">
        <v>13421</v>
      </c>
      <c r="C2706" t="s">
        <v>13422</v>
      </c>
      <c r="D2706" t="s">
        <v>7079</v>
      </c>
      <c r="E2706" t="s">
        <v>583</v>
      </c>
      <c r="F2706" t="s">
        <v>2658</v>
      </c>
      <c r="H2706" t="s">
        <v>2660</v>
      </c>
      <c r="I2706" s="23">
        <v>30.501722000000001</v>
      </c>
      <c r="J2706" s="23">
        <v>-91.185833000000002</v>
      </c>
      <c r="K2706">
        <v>325211</v>
      </c>
      <c r="L2706" t="s">
        <v>2196</v>
      </c>
      <c r="M2706" t="s">
        <v>530</v>
      </c>
      <c r="N2706" s="49">
        <v>418892.47200000001</v>
      </c>
      <c r="O2706" s="49">
        <v>384118.66</v>
      </c>
      <c r="P2706" s="49">
        <v>360930.16800000001</v>
      </c>
      <c r="Q2706" s="49">
        <v>372370.14</v>
      </c>
      <c r="R2706" s="49">
        <v>344582.22</v>
      </c>
      <c r="S2706" s="49">
        <v>367999.82400000002</v>
      </c>
      <c r="T2706" s="49">
        <v>338031.59600000002</v>
      </c>
      <c r="U2706" s="49">
        <v>355184.31199999998</v>
      </c>
      <c r="V2706" s="49">
        <v>308259.712</v>
      </c>
    </row>
    <row r="2707" spans="1:22" x14ac:dyDescent="0.3">
      <c r="A2707">
        <v>1006691</v>
      </c>
      <c r="B2707" t="s">
        <v>13423</v>
      </c>
      <c r="C2707" t="s">
        <v>13424</v>
      </c>
      <c r="D2707" t="s">
        <v>1225</v>
      </c>
      <c r="E2707" t="s">
        <v>303</v>
      </c>
      <c r="F2707" t="s">
        <v>1226</v>
      </c>
      <c r="G2707" t="s">
        <v>13425</v>
      </c>
      <c r="H2707" t="s">
        <v>1227</v>
      </c>
      <c r="I2707" s="23">
        <v>28.6753</v>
      </c>
      <c r="J2707" s="23">
        <v>-96.549499999999995</v>
      </c>
      <c r="K2707">
        <v>325211</v>
      </c>
      <c r="L2707" t="s">
        <v>2196</v>
      </c>
      <c r="M2707" t="s">
        <v>530</v>
      </c>
      <c r="N2707" s="49">
        <v>3891279.804</v>
      </c>
      <c r="O2707" s="49">
        <v>3738177.17</v>
      </c>
      <c r="P2707" s="49">
        <v>3459659.4640000002</v>
      </c>
      <c r="Q2707" s="49">
        <v>3720405.49</v>
      </c>
      <c r="R2707" s="49">
        <v>3900765.0159999998</v>
      </c>
      <c r="S2707" s="49">
        <v>3640054.5380000002</v>
      </c>
      <c r="T2707" s="49">
        <v>3822902.3420000002</v>
      </c>
      <c r="U2707" s="49">
        <v>3629031.3319999999</v>
      </c>
      <c r="V2707" s="49">
        <v>3802343.0559999999</v>
      </c>
    </row>
    <row r="2708" spans="1:22" x14ac:dyDescent="0.3">
      <c r="A2708">
        <v>1006085</v>
      </c>
      <c r="B2708" t="s">
        <v>13426</v>
      </c>
      <c r="C2708" t="s">
        <v>13427</v>
      </c>
      <c r="D2708" t="s">
        <v>13428</v>
      </c>
      <c r="E2708" t="s">
        <v>303</v>
      </c>
      <c r="F2708" t="s">
        <v>13429</v>
      </c>
      <c r="G2708" t="s">
        <v>13430</v>
      </c>
      <c r="H2708" t="s">
        <v>13431</v>
      </c>
      <c r="I2708" s="23">
        <v>32.756300000000003</v>
      </c>
      <c r="J2708" s="23">
        <v>-96.491600000000005</v>
      </c>
      <c r="K2708">
        <v>221112</v>
      </c>
      <c r="L2708" t="s">
        <v>30</v>
      </c>
      <c r="M2708" t="s">
        <v>336</v>
      </c>
      <c r="N2708" s="49">
        <v>4062703.4440000001</v>
      </c>
      <c r="O2708" s="49">
        <v>4102876.7960000001</v>
      </c>
      <c r="P2708" s="49">
        <v>3654770.8560000001</v>
      </c>
      <c r="Q2708" s="49">
        <v>3647766.932</v>
      </c>
      <c r="R2708" s="49">
        <v>3783381.6320000002</v>
      </c>
      <c r="S2708" s="49">
        <v>3432362.7319999998</v>
      </c>
      <c r="T2708" s="49">
        <v>3254187.4440000001</v>
      </c>
      <c r="U2708" s="49">
        <v>3707516.46</v>
      </c>
      <c r="V2708" s="49">
        <v>3395616.5639999998</v>
      </c>
    </row>
    <row r="2709" spans="1:22" x14ac:dyDescent="0.3">
      <c r="A2709">
        <v>1009593</v>
      </c>
      <c r="B2709" t="s">
        <v>13432</v>
      </c>
      <c r="C2709" t="s">
        <v>13433</v>
      </c>
      <c r="D2709" t="s">
        <v>9624</v>
      </c>
      <c r="E2709" t="s">
        <v>1248</v>
      </c>
      <c r="F2709" t="s">
        <v>9625</v>
      </c>
      <c r="G2709" t="s">
        <v>13434</v>
      </c>
      <c r="H2709" t="s">
        <v>2144</v>
      </c>
      <c r="I2709" s="23">
        <v>39.879860000000001</v>
      </c>
      <c r="J2709" s="23">
        <v>-80.585290000000001</v>
      </c>
      <c r="K2709">
        <v>211130</v>
      </c>
      <c r="L2709" t="s">
        <v>368</v>
      </c>
      <c r="M2709" t="s">
        <v>102</v>
      </c>
      <c r="N2709" s="49">
        <v>60900.686000000002</v>
      </c>
      <c r="O2709" s="49">
        <v>58100.800000000003</v>
      </c>
      <c r="P2709" s="49">
        <v>50139.881999999998</v>
      </c>
      <c r="Q2709" s="49">
        <v>24050.378000000001</v>
      </c>
      <c r="R2709" s="49">
        <v>36830.49</v>
      </c>
      <c r="S2709" s="49">
        <v>34289.836000000003</v>
      </c>
      <c r="T2709" s="49">
        <v>40893.156000000003</v>
      </c>
      <c r="U2709" s="49">
        <v>36543.4</v>
      </c>
      <c r="V2709" s="49">
        <v>42627.95</v>
      </c>
    </row>
    <row r="2710" spans="1:22" x14ac:dyDescent="0.3">
      <c r="A2710">
        <v>1002321</v>
      </c>
      <c r="B2710" t="s">
        <v>13435</v>
      </c>
      <c r="C2710" t="s">
        <v>13436</v>
      </c>
      <c r="D2710" t="s">
        <v>13437</v>
      </c>
      <c r="E2710" t="s">
        <v>303</v>
      </c>
      <c r="F2710" t="s">
        <v>13438</v>
      </c>
      <c r="G2710" t="s">
        <v>13439</v>
      </c>
      <c r="H2710" t="s">
        <v>4241</v>
      </c>
      <c r="I2710" s="23">
        <v>29.395289999999999</v>
      </c>
      <c r="J2710" s="23">
        <v>-95.724500000000006</v>
      </c>
      <c r="K2710">
        <v>562212</v>
      </c>
      <c r="L2710" t="s">
        <v>51</v>
      </c>
      <c r="M2710" t="s">
        <v>307</v>
      </c>
      <c r="N2710" s="49">
        <v>131615.5</v>
      </c>
      <c r="O2710" s="49">
        <v>196870.75</v>
      </c>
      <c r="P2710" s="49">
        <v>157787.5</v>
      </c>
      <c r="Q2710" s="49">
        <v>133649.5</v>
      </c>
      <c r="R2710" s="49">
        <v>122386.5</v>
      </c>
      <c r="S2710" s="49">
        <v>152862.25</v>
      </c>
      <c r="T2710" s="49">
        <v>127770</v>
      </c>
      <c r="U2710" s="49">
        <v>117596.75</v>
      </c>
      <c r="V2710" s="49">
        <v>170966.75</v>
      </c>
    </row>
    <row r="2711" spans="1:22" x14ac:dyDescent="0.3">
      <c r="A2711">
        <v>1007910</v>
      </c>
      <c r="B2711" t="s">
        <v>13440</v>
      </c>
      <c r="C2711" t="s">
        <v>13441</v>
      </c>
      <c r="D2711" t="s">
        <v>13442</v>
      </c>
      <c r="E2711" t="s">
        <v>1487</v>
      </c>
      <c r="F2711" t="s">
        <v>13443</v>
      </c>
      <c r="G2711" t="s">
        <v>13444</v>
      </c>
      <c r="H2711" t="s">
        <v>4527</v>
      </c>
      <c r="I2711" s="23">
        <v>38.76408</v>
      </c>
      <c r="J2711" s="23">
        <v>-104.79509</v>
      </c>
      <c r="K2711">
        <v>928110</v>
      </c>
      <c r="L2711" t="s">
        <v>28</v>
      </c>
      <c r="M2711" t="s">
        <v>315</v>
      </c>
      <c r="N2711" s="49">
        <v>33937.908000000003</v>
      </c>
      <c r="O2711" s="49">
        <v>45126.468000000001</v>
      </c>
      <c r="P2711" s="49">
        <v>39252.341999999997</v>
      </c>
      <c r="Q2711" s="49">
        <v>50665.487999999998</v>
      </c>
      <c r="R2711" s="49">
        <v>55973.19</v>
      </c>
      <c r="S2711" s="49">
        <v>60169.834000000003</v>
      </c>
      <c r="T2711" s="49">
        <v>63434.3</v>
      </c>
      <c r="U2711" s="49">
        <v>54218.606</v>
      </c>
      <c r="V2711" s="49">
        <v>47433.767999999996</v>
      </c>
    </row>
    <row r="2712" spans="1:22" x14ac:dyDescent="0.3">
      <c r="A2712">
        <v>1002699</v>
      </c>
      <c r="B2712" t="s">
        <v>13445</v>
      </c>
      <c r="C2712" t="s">
        <v>13446</v>
      </c>
      <c r="D2712" t="s">
        <v>13447</v>
      </c>
      <c r="E2712" t="s">
        <v>1388</v>
      </c>
      <c r="F2712" t="s">
        <v>13448</v>
      </c>
      <c r="G2712" t="s">
        <v>13449</v>
      </c>
      <c r="H2712" t="s">
        <v>13450</v>
      </c>
      <c r="I2712" s="23">
        <v>42.781269999999999</v>
      </c>
      <c r="J2712" s="23">
        <v>-112.37221</v>
      </c>
      <c r="K2712">
        <v>562212</v>
      </c>
      <c r="L2712" t="s">
        <v>355</v>
      </c>
      <c r="M2712" t="s">
        <v>307</v>
      </c>
      <c r="N2712" s="49">
        <v>23753.745999999999</v>
      </c>
      <c r="O2712" s="49">
        <v>34686.178</v>
      </c>
      <c r="P2712" s="49">
        <v>42550.023999999998</v>
      </c>
      <c r="Q2712" s="49">
        <v>35829.629999999997</v>
      </c>
      <c r="R2712" s="49">
        <v>29889.448</v>
      </c>
      <c r="S2712" s="49">
        <v>26895.583999999999</v>
      </c>
      <c r="T2712" s="49">
        <v>35420</v>
      </c>
      <c r="U2712" s="49">
        <v>48973.75</v>
      </c>
      <c r="V2712" s="49">
        <v>47703.5</v>
      </c>
    </row>
    <row r="2713" spans="1:22" x14ac:dyDescent="0.3">
      <c r="A2713">
        <v>1002890</v>
      </c>
      <c r="B2713" t="s">
        <v>13451</v>
      </c>
      <c r="C2713" t="s">
        <v>13452</v>
      </c>
      <c r="D2713" t="s">
        <v>13452</v>
      </c>
      <c r="E2713" t="s">
        <v>303</v>
      </c>
      <c r="F2713" t="s">
        <v>13453</v>
      </c>
      <c r="G2713" t="s">
        <v>13454</v>
      </c>
      <c r="H2713" t="s">
        <v>13455</v>
      </c>
      <c r="I2713" s="23">
        <v>31.126100000000001</v>
      </c>
      <c r="J2713" s="23">
        <v>-97.789169999999999</v>
      </c>
      <c r="K2713">
        <v>928110</v>
      </c>
      <c r="L2713" t="s">
        <v>355</v>
      </c>
      <c r="M2713" t="s">
        <v>307</v>
      </c>
      <c r="N2713" s="49">
        <v>82870.482000000004</v>
      </c>
      <c r="O2713" s="49">
        <v>75000.66</v>
      </c>
      <c r="P2713" s="49">
        <v>69779.679999999993</v>
      </c>
      <c r="Q2713" s="49">
        <v>68488.233999999997</v>
      </c>
      <c r="R2713" s="49">
        <v>66770.39</v>
      </c>
      <c r="S2713" s="49">
        <v>61254.96</v>
      </c>
      <c r="T2713" s="49">
        <v>68183.436000000002</v>
      </c>
      <c r="U2713" s="49">
        <v>59875.62</v>
      </c>
      <c r="V2713" s="49">
        <v>57946.516000000003</v>
      </c>
    </row>
    <row r="2714" spans="1:22" x14ac:dyDescent="0.3">
      <c r="A2714">
        <v>1003701</v>
      </c>
      <c r="B2714" t="s">
        <v>13456</v>
      </c>
      <c r="C2714" t="s">
        <v>13457</v>
      </c>
      <c r="D2714" t="s">
        <v>13458</v>
      </c>
      <c r="E2714" t="s">
        <v>542</v>
      </c>
      <c r="F2714" t="s">
        <v>13459</v>
      </c>
      <c r="G2714" t="s">
        <v>13460</v>
      </c>
      <c r="H2714" t="s">
        <v>13461</v>
      </c>
      <c r="I2714" s="23">
        <v>39.306646999999998</v>
      </c>
      <c r="J2714" s="23">
        <v>-96.960905999999994</v>
      </c>
      <c r="K2714">
        <v>928110</v>
      </c>
      <c r="L2714" t="s">
        <v>28</v>
      </c>
      <c r="M2714" t="s">
        <v>315</v>
      </c>
      <c r="N2714" s="49">
        <v>39385.544000000002</v>
      </c>
      <c r="O2714" s="49">
        <v>41112.196000000004</v>
      </c>
      <c r="P2714" s="49">
        <v>38266.652000000002</v>
      </c>
      <c r="Q2714" s="49">
        <v>46658.36</v>
      </c>
      <c r="R2714" s="49">
        <v>44321.233999999997</v>
      </c>
      <c r="S2714" s="49">
        <v>47431.813999999998</v>
      </c>
      <c r="T2714" s="49">
        <v>52321.254000000001</v>
      </c>
      <c r="U2714" s="49">
        <v>33160.92</v>
      </c>
      <c r="V2714" s="49">
        <v>48293.512000000002</v>
      </c>
    </row>
    <row r="2715" spans="1:22" x14ac:dyDescent="0.3">
      <c r="A2715">
        <v>1006026</v>
      </c>
      <c r="B2715" t="s">
        <v>13462</v>
      </c>
      <c r="C2715" t="s">
        <v>13463</v>
      </c>
      <c r="D2715" t="s">
        <v>13464</v>
      </c>
      <c r="E2715" t="s">
        <v>422</v>
      </c>
      <c r="F2715" t="s">
        <v>13465</v>
      </c>
      <c r="G2715" t="s">
        <v>13466</v>
      </c>
      <c r="H2715" t="s">
        <v>13467</v>
      </c>
      <c r="I2715" s="23">
        <v>35.290944000000003</v>
      </c>
      <c r="J2715" s="23">
        <v>-94.369693999999996</v>
      </c>
      <c r="K2715">
        <v>562212</v>
      </c>
      <c r="L2715" t="s">
        <v>51</v>
      </c>
      <c r="M2715" t="s">
        <v>307</v>
      </c>
      <c r="N2715" s="49">
        <v>78179.75</v>
      </c>
      <c r="O2715" s="49">
        <v>76003.25</v>
      </c>
      <c r="P2715" s="49">
        <v>118798.25</v>
      </c>
      <c r="Q2715" s="49">
        <v>145810.5</v>
      </c>
      <c r="R2715" s="49">
        <v>93138.5</v>
      </c>
      <c r="S2715" s="49">
        <v>59438.5</v>
      </c>
      <c r="T2715" s="49">
        <v>70420.25</v>
      </c>
      <c r="U2715" s="49">
        <v>124047.75</v>
      </c>
      <c r="V2715" s="49">
        <v>106972.75</v>
      </c>
    </row>
    <row r="2716" spans="1:22" x14ac:dyDescent="0.3">
      <c r="A2716">
        <v>1004561</v>
      </c>
      <c r="B2716" t="s">
        <v>13468</v>
      </c>
      <c r="C2716" t="s">
        <v>13469</v>
      </c>
      <c r="D2716" t="s">
        <v>2752</v>
      </c>
      <c r="E2716" t="s">
        <v>303</v>
      </c>
      <c r="F2716" t="s">
        <v>13470</v>
      </c>
      <c r="G2716" t="s">
        <v>13471</v>
      </c>
      <c r="H2716" t="s">
        <v>2755</v>
      </c>
      <c r="I2716" s="23">
        <v>32.789532999999999</v>
      </c>
      <c r="J2716" s="23">
        <v>-97.242917000000006</v>
      </c>
      <c r="K2716">
        <v>562212</v>
      </c>
      <c r="L2716" t="s">
        <v>51</v>
      </c>
      <c r="M2716" t="s">
        <v>307</v>
      </c>
      <c r="N2716" s="49">
        <v>2136.25</v>
      </c>
      <c r="O2716" s="49">
        <v>2646.75</v>
      </c>
      <c r="P2716" s="49">
        <v>2647.5</v>
      </c>
      <c r="Q2716" s="49">
        <v>4497.25</v>
      </c>
      <c r="R2716" s="49">
        <v>4605.5</v>
      </c>
      <c r="S2716" s="49">
        <v>3622.5</v>
      </c>
      <c r="T2716" s="49">
        <v>2762.5</v>
      </c>
      <c r="U2716" s="49">
        <v>3847.5</v>
      </c>
      <c r="V2716" s="49">
        <v>4657.5</v>
      </c>
    </row>
    <row r="2717" spans="1:22" x14ac:dyDescent="0.3">
      <c r="A2717">
        <v>1004010</v>
      </c>
      <c r="B2717" t="s">
        <v>13472</v>
      </c>
      <c r="C2717" t="s">
        <v>13473</v>
      </c>
      <c r="D2717" t="s">
        <v>13474</v>
      </c>
      <c r="E2717" t="s">
        <v>323</v>
      </c>
      <c r="F2717" t="s">
        <v>13475</v>
      </c>
      <c r="G2717" t="s">
        <v>13476</v>
      </c>
      <c r="H2717" t="s">
        <v>2916</v>
      </c>
      <c r="I2717" s="23">
        <v>37.873959999999997</v>
      </c>
      <c r="J2717" s="23">
        <v>-121.1831</v>
      </c>
      <c r="K2717">
        <v>562212</v>
      </c>
      <c r="L2717" t="s">
        <v>51</v>
      </c>
      <c r="M2717" t="s">
        <v>307</v>
      </c>
      <c r="N2717" s="49">
        <v>84666.25</v>
      </c>
      <c r="O2717" s="49">
        <v>82332.75</v>
      </c>
      <c r="P2717" s="49">
        <v>103758</v>
      </c>
      <c r="Q2717" s="49">
        <v>72163.25</v>
      </c>
      <c r="R2717" s="49">
        <v>90883.25</v>
      </c>
      <c r="S2717" s="49">
        <v>104378.75</v>
      </c>
      <c r="T2717" s="49">
        <v>87977.5</v>
      </c>
      <c r="U2717" s="49">
        <v>59275</v>
      </c>
      <c r="V2717" s="49">
        <v>177105</v>
      </c>
    </row>
    <row r="2718" spans="1:22" x14ac:dyDescent="0.3">
      <c r="A2718">
        <v>1002205</v>
      </c>
      <c r="B2718" t="s">
        <v>13477</v>
      </c>
      <c r="C2718" t="s">
        <v>13478</v>
      </c>
      <c r="D2718" t="s">
        <v>3298</v>
      </c>
      <c r="E2718" t="s">
        <v>323</v>
      </c>
      <c r="F2718" t="s">
        <v>13479</v>
      </c>
      <c r="G2718" t="s">
        <v>13480</v>
      </c>
      <c r="H2718" t="s">
        <v>5272</v>
      </c>
      <c r="I2718" s="23">
        <v>37.390830000000001</v>
      </c>
      <c r="J2718" s="23">
        <v>-120.72508000000001</v>
      </c>
      <c r="K2718">
        <v>311615</v>
      </c>
      <c r="L2718" t="s">
        <v>28</v>
      </c>
      <c r="M2718" t="s">
        <v>315</v>
      </c>
      <c r="N2718" s="49">
        <v>45531.58</v>
      </c>
      <c r="O2718" s="49">
        <v>46282.775999999998</v>
      </c>
      <c r="P2718" s="49">
        <v>40280.300000000003</v>
      </c>
      <c r="Q2718" s="49">
        <v>45793.828000000001</v>
      </c>
      <c r="R2718" s="49">
        <v>45145.832000000002</v>
      </c>
      <c r="S2718" s="49">
        <v>42651.040000000001</v>
      </c>
      <c r="T2718" s="49">
        <v>44284.786</v>
      </c>
      <c r="U2718" s="49">
        <v>43598.536</v>
      </c>
      <c r="V2718" s="49">
        <v>40015.9</v>
      </c>
    </row>
    <row r="2719" spans="1:22" x14ac:dyDescent="0.3">
      <c r="A2719">
        <v>1004751</v>
      </c>
      <c r="B2719" t="s">
        <v>13481</v>
      </c>
      <c r="C2719" t="s">
        <v>13482</v>
      </c>
      <c r="D2719" t="s">
        <v>13483</v>
      </c>
      <c r="E2719" t="s">
        <v>1650</v>
      </c>
      <c r="F2719" t="s">
        <v>13484</v>
      </c>
      <c r="G2719" t="s">
        <v>13485</v>
      </c>
      <c r="H2719" t="s">
        <v>1653</v>
      </c>
      <c r="I2719" s="23">
        <v>42.731563000000001</v>
      </c>
      <c r="J2719" s="23">
        <v>-71.520521000000002</v>
      </c>
      <c r="K2719">
        <v>562212</v>
      </c>
      <c r="L2719" t="s">
        <v>355</v>
      </c>
      <c r="M2719" t="s">
        <v>307</v>
      </c>
      <c r="N2719" s="49">
        <v>74859.55</v>
      </c>
      <c r="O2719" s="49">
        <v>70132.55</v>
      </c>
      <c r="P2719" s="49">
        <v>73974.899999999994</v>
      </c>
      <c r="Q2719" s="49">
        <v>83370.149999999994</v>
      </c>
      <c r="R2719" s="49">
        <v>88301.4</v>
      </c>
      <c r="S2719" s="49">
        <v>78228.75</v>
      </c>
      <c r="T2719" s="49">
        <v>77093.05</v>
      </c>
      <c r="U2719" s="49">
        <v>57212.2</v>
      </c>
      <c r="V2719" s="49">
        <v>78420.75</v>
      </c>
    </row>
    <row r="2720" spans="1:22" x14ac:dyDescent="0.3">
      <c r="A2720">
        <v>1003546</v>
      </c>
      <c r="B2720" t="s">
        <v>13486</v>
      </c>
      <c r="C2720" t="s">
        <v>13487</v>
      </c>
      <c r="D2720" t="s">
        <v>3400</v>
      </c>
      <c r="E2720" t="s">
        <v>676</v>
      </c>
      <c r="F2720" t="s">
        <v>13488</v>
      </c>
      <c r="G2720" t="s">
        <v>13489</v>
      </c>
      <c r="H2720" t="s">
        <v>1615</v>
      </c>
      <c r="I2720" s="23">
        <v>35.167940000000002</v>
      </c>
      <c r="J2720" s="23">
        <v>-86.137479999999996</v>
      </c>
      <c r="K2720">
        <v>562212</v>
      </c>
      <c r="L2720" t="s">
        <v>51</v>
      </c>
      <c r="M2720" t="s">
        <v>307</v>
      </c>
      <c r="S2720" s="49">
        <v>9257</v>
      </c>
      <c r="T2720" s="49">
        <v>10901.25</v>
      </c>
      <c r="U2720" s="49">
        <v>11323.5</v>
      </c>
      <c r="V2720" s="49">
        <v>10406</v>
      </c>
    </row>
    <row r="2721" spans="1:22" x14ac:dyDescent="0.3">
      <c r="A2721">
        <v>1000881</v>
      </c>
      <c r="B2721" t="s">
        <v>13490</v>
      </c>
      <c r="C2721" t="s">
        <v>13487</v>
      </c>
      <c r="D2721" t="s">
        <v>13491</v>
      </c>
      <c r="E2721" t="s">
        <v>793</v>
      </c>
      <c r="F2721" t="s">
        <v>13492</v>
      </c>
      <c r="G2721" t="s">
        <v>13493</v>
      </c>
      <c r="H2721" t="s">
        <v>1615</v>
      </c>
      <c r="I2721" s="23">
        <v>36.926591000000002</v>
      </c>
      <c r="J2721" s="23">
        <v>-79.866857999999993</v>
      </c>
      <c r="K2721">
        <v>562212</v>
      </c>
      <c r="L2721" t="s">
        <v>51</v>
      </c>
      <c r="M2721" t="s">
        <v>307</v>
      </c>
      <c r="N2721" s="49">
        <v>57145.25</v>
      </c>
      <c r="O2721" s="49">
        <v>56284</v>
      </c>
      <c r="P2721" s="49">
        <v>55644.5</v>
      </c>
      <c r="Q2721" s="49">
        <v>55136.5</v>
      </c>
      <c r="R2721" s="49">
        <v>54705</v>
      </c>
      <c r="S2721" s="49">
        <v>54222.5</v>
      </c>
      <c r="T2721" s="49">
        <v>53634</v>
      </c>
      <c r="U2721" s="49">
        <v>52581.25</v>
      </c>
      <c r="V2721" s="49">
        <v>51702.5</v>
      </c>
    </row>
    <row r="2722" spans="1:22" x14ac:dyDescent="0.3">
      <c r="A2722">
        <v>1003031</v>
      </c>
      <c r="B2722" t="s">
        <v>13494</v>
      </c>
      <c r="C2722" t="s">
        <v>13495</v>
      </c>
      <c r="D2722" t="s">
        <v>13496</v>
      </c>
      <c r="E2722" t="s">
        <v>331</v>
      </c>
      <c r="F2722" t="s">
        <v>13497</v>
      </c>
      <c r="G2722" t="s">
        <v>13498</v>
      </c>
      <c r="H2722" t="s">
        <v>1615</v>
      </c>
      <c r="I2722" s="23">
        <v>44.975920000000002</v>
      </c>
      <c r="J2722" s="23">
        <v>-74.340990000000005</v>
      </c>
      <c r="K2722">
        <v>562212</v>
      </c>
      <c r="L2722" t="s">
        <v>355</v>
      </c>
      <c r="M2722" t="s">
        <v>307</v>
      </c>
      <c r="N2722" s="49">
        <v>3000.748</v>
      </c>
      <c r="O2722" s="49">
        <v>2526.0479999999998</v>
      </c>
      <c r="P2722" s="49">
        <v>2372.1979999999999</v>
      </c>
      <c r="Q2722" s="49">
        <v>3056.6</v>
      </c>
      <c r="R2722" s="49">
        <v>3703.3</v>
      </c>
      <c r="S2722" s="49">
        <v>3912.25</v>
      </c>
      <c r="T2722" s="49">
        <v>3654.55</v>
      </c>
      <c r="U2722" s="49">
        <v>4591.25</v>
      </c>
      <c r="V2722" s="49">
        <v>5284.05</v>
      </c>
    </row>
    <row r="2723" spans="1:22" x14ac:dyDescent="0.3">
      <c r="A2723">
        <v>1003787</v>
      </c>
      <c r="B2723" t="s">
        <v>13499</v>
      </c>
      <c r="C2723" t="s">
        <v>13500</v>
      </c>
      <c r="D2723" t="s">
        <v>13501</v>
      </c>
      <c r="E2723" t="s">
        <v>663</v>
      </c>
      <c r="F2723" t="s">
        <v>13502</v>
      </c>
      <c r="G2723" t="s">
        <v>13503</v>
      </c>
      <c r="H2723" t="s">
        <v>1615</v>
      </c>
      <c r="I2723" s="23">
        <v>39.842015000000004</v>
      </c>
      <c r="J2723" s="23">
        <v>-83.110294999999994</v>
      </c>
      <c r="K2723">
        <v>562212</v>
      </c>
      <c r="L2723" t="s">
        <v>355</v>
      </c>
      <c r="M2723" t="s">
        <v>307</v>
      </c>
      <c r="N2723" s="49">
        <v>171427.15</v>
      </c>
      <c r="O2723" s="49">
        <v>115649.60000000001</v>
      </c>
      <c r="P2723" s="49">
        <v>132482.95000000001</v>
      </c>
      <c r="Q2723" s="49">
        <v>223129.15</v>
      </c>
      <c r="R2723" s="49">
        <v>179606</v>
      </c>
      <c r="S2723" s="49">
        <v>201033.55</v>
      </c>
      <c r="T2723" s="49">
        <v>87000</v>
      </c>
      <c r="U2723" s="49">
        <v>115421</v>
      </c>
      <c r="V2723" s="49">
        <v>187764.29800000001</v>
      </c>
    </row>
    <row r="2724" spans="1:22" x14ac:dyDescent="0.3">
      <c r="A2724">
        <v>1006442</v>
      </c>
      <c r="B2724" t="s">
        <v>13504</v>
      </c>
      <c r="C2724" t="s">
        <v>13505</v>
      </c>
      <c r="D2724" t="s">
        <v>13506</v>
      </c>
      <c r="E2724" t="s">
        <v>435</v>
      </c>
      <c r="F2724" t="s">
        <v>8923</v>
      </c>
      <c r="G2724" t="s">
        <v>13507</v>
      </c>
      <c r="H2724" t="s">
        <v>762</v>
      </c>
      <c r="I2724" s="23">
        <v>38.737270000000002</v>
      </c>
      <c r="J2724" s="23">
        <v>-90.459940000000003</v>
      </c>
      <c r="K2724">
        <v>212311</v>
      </c>
      <c r="L2724" t="s">
        <v>28</v>
      </c>
      <c r="M2724" t="s">
        <v>315</v>
      </c>
      <c r="T2724" s="49">
        <v>10.343999999999999</v>
      </c>
      <c r="U2724" s="49">
        <v>22.46</v>
      </c>
      <c r="V2724" s="49">
        <v>49.734000000000002</v>
      </c>
    </row>
    <row r="2725" spans="1:22" x14ac:dyDescent="0.3">
      <c r="A2725">
        <v>1004247</v>
      </c>
      <c r="B2725" t="s">
        <v>13508</v>
      </c>
      <c r="C2725" t="s">
        <v>13509</v>
      </c>
      <c r="D2725" t="s">
        <v>3400</v>
      </c>
      <c r="E2725" t="s">
        <v>793</v>
      </c>
      <c r="F2725" t="s">
        <v>13510</v>
      </c>
      <c r="G2725" t="s">
        <v>13511</v>
      </c>
      <c r="H2725" t="s">
        <v>13512</v>
      </c>
      <c r="I2725" s="23">
        <v>39.14105</v>
      </c>
      <c r="J2725" s="23">
        <v>-78.099050000000005</v>
      </c>
      <c r="K2725">
        <v>562212</v>
      </c>
      <c r="L2725" t="s">
        <v>355</v>
      </c>
      <c r="M2725" t="s">
        <v>307</v>
      </c>
      <c r="N2725" s="49">
        <v>68329.284</v>
      </c>
      <c r="O2725" s="49">
        <v>77801.475999999995</v>
      </c>
      <c r="P2725" s="49">
        <v>73300.706000000006</v>
      </c>
      <c r="Q2725" s="49">
        <v>63949.042000000001</v>
      </c>
      <c r="R2725" s="49">
        <v>64550.387999999999</v>
      </c>
      <c r="S2725" s="49">
        <v>76832.436000000002</v>
      </c>
      <c r="T2725" s="49">
        <v>80622.801999999996</v>
      </c>
      <c r="U2725" s="49">
        <v>71930.758000000002</v>
      </c>
      <c r="V2725" s="49">
        <v>58750.544000000002</v>
      </c>
    </row>
    <row r="2726" spans="1:22" x14ac:dyDescent="0.3">
      <c r="A2726">
        <v>1006016</v>
      </c>
      <c r="B2726" t="s">
        <v>13513</v>
      </c>
      <c r="C2726" t="s">
        <v>13514</v>
      </c>
      <c r="D2726" t="s">
        <v>13515</v>
      </c>
      <c r="E2726" t="s">
        <v>303</v>
      </c>
      <c r="F2726" t="s">
        <v>973</v>
      </c>
      <c r="G2726" t="s">
        <v>13516</v>
      </c>
      <c r="H2726" t="s">
        <v>975</v>
      </c>
      <c r="I2726" s="23">
        <v>28.928585000000002</v>
      </c>
      <c r="J2726" s="23">
        <v>-95.315566000000004</v>
      </c>
      <c r="K2726">
        <v>221210</v>
      </c>
      <c r="L2726" t="s">
        <v>7859</v>
      </c>
      <c r="M2726" t="s">
        <v>102</v>
      </c>
      <c r="N2726" s="49">
        <v>58220.54</v>
      </c>
      <c r="O2726" s="49">
        <v>13880.308000000001</v>
      </c>
      <c r="P2726" s="49">
        <v>18564.416000000001</v>
      </c>
      <c r="Q2726" s="49">
        <v>456600.19799999997</v>
      </c>
      <c r="R2726" s="49">
        <v>19282.851999999999</v>
      </c>
      <c r="S2726" s="49">
        <v>39179.597999999998</v>
      </c>
      <c r="T2726" s="49">
        <v>37179.152000000002</v>
      </c>
      <c r="U2726" s="49">
        <v>21661.502</v>
      </c>
      <c r="V2726" s="49">
        <v>22344.55</v>
      </c>
    </row>
    <row r="2727" spans="1:22" x14ac:dyDescent="0.3">
      <c r="A2727">
        <v>1006947</v>
      </c>
      <c r="B2727" t="s">
        <v>13517</v>
      </c>
      <c r="C2727" t="s">
        <v>13518</v>
      </c>
      <c r="D2727" t="s">
        <v>13519</v>
      </c>
      <c r="E2727" t="s">
        <v>1902</v>
      </c>
      <c r="F2727" t="s">
        <v>13520</v>
      </c>
      <c r="G2727" t="s">
        <v>13521</v>
      </c>
      <c r="H2727" t="s">
        <v>2191</v>
      </c>
      <c r="I2727" s="23">
        <v>33.412655000000001</v>
      </c>
      <c r="J2727" s="23">
        <v>-110.856538</v>
      </c>
      <c r="K2727">
        <v>331410</v>
      </c>
      <c r="L2727" t="s">
        <v>28</v>
      </c>
      <c r="M2727" t="s">
        <v>538</v>
      </c>
      <c r="N2727" s="49">
        <v>82261.327999999994</v>
      </c>
      <c r="O2727" s="49">
        <v>87463.706000000006</v>
      </c>
      <c r="P2727" s="49">
        <v>76452.445999999996</v>
      </c>
      <c r="Q2727" s="49">
        <v>80878.789999999994</v>
      </c>
      <c r="R2727" s="49">
        <v>80814.34</v>
      </c>
      <c r="S2727" s="49">
        <v>74482.066000000006</v>
      </c>
      <c r="T2727" s="49">
        <v>97427.13</v>
      </c>
      <c r="U2727" s="49">
        <v>85005.376000000004</v>
      </c>
      <c r="V2727" s="49">
        <v>92074.745999999999</v>
      </c>
    </row>
    <row r="2728" spans="1:22" x14ac:dyDescent="0.3">
      <c r="A2728">
        <v>1003712</v>
      </c>
      <c r="B2728" t="s">
        <v>13522</v>
      </c>
      <c r="C2728" t="s">
        <v>13523</v>
      </c>
      <c r="D2728" t="s">
        <v>13524</v>
      </c>
      <c r="E2728" t="s">
        <v>2294</v>
      </c>
      <c r="F2728" t="s">
        <v>9764</v>
      </c>
      <c r="G2728" t="s">
        <v>13525</v>
      </c>
      <c r="H2728" t="s">
        <v>9766</v>
      </c>
      <c r="I2728" s="23">
        <v>41.242350000000002</v>
      </c>
      <c r="J2728" s="23">
        <v>-111.98831</v>
      </c>
      <c r="K2728">
        <v>325412</v>
      </c>
      <c r="L2728" t="s">
        <v>28</v>
      </c>
      <c r="M2728" t="s">
        <v>530</v>
      </c>
      <c r="N2728" s="49">
        <v>70464.183999999994</v>
      </c>
      <c r="O2728" s="49">
        <v>68328.991999999998</v>
      </c>
      <c r="P2728" s="49">
        <v>65500.803999999996</v>
      </c>
      <c r="Q2728" s="49">
        <v>64634.656000000003</v>
      </c>
      <c r="R2728" s="49">
        <v>59235.875999999997</v>
      </c>
      <c r="S2728" s="49">
        <v>60118.372000000003</v>
      </c>
      <c r="T2728" s="49">
        <v>58992.722000000002</v>
      </c>
      <c r="U2728" s="49">
        <v>54802.444000000003</v>
      </c>
      <c r="V2728" s="49">
        <v>53606.447999999997</v>
      </c>
    </row>
    <row r="2729" spans="1:22" x14ac:dyDescent="0.3">
      <c r="A2729">
        <v>1002238</v>
      </c>
      <c r="B2729" t="s">
        <v>13526</v>
      </c>
      <c r="C2729" t="s">
        <v>13527</v>
      </c>
      <c r="D2729" t="s">
        <v>12579</v>
      </c>
      <c r="E2729" t="s">
        <v>461</v>
      </c>
      <c r="F2729" t="s">
        <v>7030</v>
      </c>
      <c r="H2729" t="s">
        <v>11479</v>
      </c>
      <c r="I2729" s="23">
        <v>41.670900000000003</v>
      </c>
      <c r="J2729" s="23">
        <v>-108.035</v>
      </c>
      <c r="K2729">
        <v>213112</v>
      </c>
      <c r="L2729" t="s">
        <v>28</v>
      </c>
      <c r="M2729" t="s">
        <v>102</v>
      </c>
      <c r="R2729" s="49">
        <v>52126.004000000001</v>
      </c>
      <c r="S2729" s="49">
        <v>54311.495999999999</v>
      </c>
      <c r="T2729" s="49">
        <v>55690.25</v>
      </c>
      <c r="U2729" s="49">
        <v>54776.85</v>
      </c>
      <c r="V2729" s="49">
        <v>55157.9</v>
      </c>
    </row>
    <row r="2730" spans="1:22" x14ac:dyDescent="0.3">
      <c r="A2730">
        <v>1003521</v>
      </c>
      <c r="B2730" t="s">
        <v>13528</v>
      </c>
      <c r="C2730" t="s">
        <v>13529</v>
      </c>
      <c r="D2730" t="s">
        <v>13530</v>
      </c>
      <c r="E2730" t="s">
        <v>447</v>
      </c>
      <c r="F2730" t="s">
        <v>13531</v>
      </c>
      <c r="G2730" t="s">
        <v>13532</v>
      </c>
      <c r="H2730" t="s">
        <v>2057</v>
      </c>
      <c r="I2730" s="23">
        <v>39.955047</v>
      </c>
      <c r="J2730" s="23">
        <v>-76.446214999999995</v>
      </c>
      <c r="K2730">
        <v>562212</v>
      </c>
      <c r="L2730" t="s">
        <v>355</v>
      </c>
      <c r="M2730" t="s">
        <v>307</v>
      </c>
      <c r="N2730" s="49">
        <v>21698.7</v>
      </c>
      <c r="O2730" s="49">
        <v>28174.95</v>
      </c>
      <c r="P2730" s="49">
        <v>28411.9</v>
      </c>
      <c r="Q2730" s="49">
        <v>24523.95</v>
      </c>
      <c r="R2730" s="49">
        <v>25781.1</v>
      </c>
      <c r="S2730" s="49">
        <v>32207.75</v>
      </c>
      <c r="T2730" s="49">
        <v>35006.800000000003</v>
      </c>
      <c r="U2730" s="49">
        <v>60269.8</v>
      </c>
      <c r="V2730" s="49">
        <v>53504.6</v>
      </c>
    </row>
    <row r="2731" spans="1:22" x14ac:dyDescent="0.3">
      <c r="A2731">
        <v>1005999</v>
      </c>
      <c r="B2731" t="s">
        <v>13533</v>
      </c>
      <c r="C2731" t="s">
        <v>13534</v>
      </c>
      <c r="D2731" t="s">
        <v>13535</v>
      </c>
      <c r="E2731" t="s">
        <v>303</v>
      </c>
      <c r="F2731" t="s">
        <v>13536</v>
      </c>
      <c r="G2731" t="s">
        <v>13537</v>
      </c>
      <c r="H2731" t="s">
        <v>7114</v>
      </c>
      <c r="I2731" s="23">
        <v>33.140549</v>
      </c>
      <c r="J2731" s="23">
        <v>-96.828323999999995</v>
      </c>
      <c r="K2731">
        <v>331492</v>
      </c>
      <c r="L2731" t="s">
        <v>4612</v>
      </c>
      <c r="M2731" t="s">
        <v>538</v>
      </c>
      <c r="U2731" s="49">
        <v>27584.488000000001</v>
      </c>
      <c r="V2731" s="49">
        <v>36155.599999999999</v>
      </c>
    </row>
    <row r="2732" spans="1:22" x14ac:dyDescent="0.3">
      <c r="A2732">
        <v>1004983</v>
      </c>
      <c r="B2732" t="s">
        <v>13538</v>
      </c>
      <c r="C2732" t="s">
        <v>13539</v>
      </c>
      <c r="D2732" t="s">
        <v>13540</v>
      </c>
      <c r="E2732" t="s">
        <v>2780</v>
      </c>
      <c r="F2732" t="s">
        <v>13541</v>
      </c>
      <c r="G2732" t="s">
        <v>13542</v>
      </c>
      <c r="H2732" t="s">
        <v>8956</v>
      </c>
      <c r="I2732" s="23">
        <v>41.86392</v>
      </c>
      <c r="J2732" s="23">
        <v>-71.893990000000002</v>
      </c>
      <c r="K2732">
        <v>311919</v>
      </c>
      <c r="L2732" t="s">
        <v>28</v>
      </c>
      <c r="M2732" t="s">
        <v>315</v>
      </c>
      <c r="N2732" s="49">
        <v>40524.947999999997</v>
      </c>
      <c r="O2732" s="49">
        <v>40174.9</v>
      </c>
      <c r="P2732" s="49">
        <v>41562.743999999999</v>
      </c>
      <c r="Q2732" s="49">
        <v>41757.444000000003</v>
      </c>
      <c r="R2732" s="49">
        <v>41932.839999999997</v>
      </c>
      <c r="S2732" s="49">
        <v>40587.548000000003</v>
      </c>
      <c r="T2732" s="49">
        <v>39344.703999999998</v>
      </c>
      <c r="U2732" s="49">
        <v>39673.498</v>
      </c>
      <c r="V2732" s="49">
        <v>40755.048000000003</v>
      </c>
    </row>
    <row r="2733" spans="1:22" x14ac:dyDescent="0.3">
      <c r="A2733">
        <v>1005677</v>
      </c>
      <c r="B2733" t="s">
        <v>13543</v>
      </c>
      <c r="C2733" t="s">
        <v>13544</v>
      </c>
      <c r="D2733" t="s">
        <v>2042</v>
      </c>
      <c r="E2733" t="s">
        <v>491</v>
      </c>
      <c r="F2733" t="s">
        <v>2043</v>
      </c>
      <c r="G2733" t="s">
        <v>13545</v>
      </c>
      <c r="H2733" t="s">
        <v>648</v>
      </c>
      <c r="I2733" s="23">
        <v>40.284166999999997</v>
      </c>
      <c r="J2733" s="23">
        <v>-86.556944000000001</v>
      </c>
      <c r="K2733">
        <v>311919</v>
      </c>
      <c r="L2733" t="s">
        <v>28</v>
      </c>
      <c r="M2733" t="s">
        <v>315</v>
      </c>
      <c r="N2733" s="49">
        <v>497.048</v>
      </c>
      <c r="O2733" s="49">
        <v>459.048</v>
      </c>
      <c r="P2733" s="49">
        <v>27983.858</v>
      </c>
      <c r="Q2733" s="49">
        <v>64553.487999999998</v>
      </c>
      <c r="R2733" s="49">
        <v>69592.741999999998</v>
      </c>
      <c r="S2733" s="49">
        <v>69520.187999999995</v>
      </c>
      <c r="T2733" s="49">
        <v>67711.14</v>
      </c>
      <c r="U2733" s="49">
        <v>68714.070000000007</v>
      </c>
      <c r="V2733" s="49">
        <v>71982.733999999997</v>
      </c>
    </row>
    <row r="2734" spans="1:22" x14ac:dyDescent="0.3">
      <c r="A2734">
        <v>1004898</v>
      </c>
      <c r="B2734" t="s">
        <v>13546</v>
      </c>
      <c r="C2734" t="s">
        <v>13547</v>
      </c>
      <c r="D2734" t="s">
        <v>13548</v>
      </c>
      <c r="E2734" t="s">
        <v>690</v>
      </c>
      <c r="F2734" t="s">
        <v>13549</v>
      </c>
      <c r="G2734" t="s">
        <v>13550</v>
      </c>
      <c r="H2734" t="s">
        <v>3058</v>
      </c>
      <c r="I2734" s="23">
        <v>32.451112999999999</v>
      </c>
      <c r="J2734" s="23">
        <v>-83.598310999999995</v>
      </c>
      <c r="K2734">
        <v>311919</v>
      </c>
      <c r="L2734" t="s">
        <v>28</v>
      </c>
      <c r="M2734" t="s">
        <v>315</v>
      </c>
      <c r="N2734" s="49">
        <v>27909.743999999999</v>
      </c>
      <c r="O2734" s="49">
        <v>25669.103999999999</v>
      </c>
      <c r="P2734" s="49">
        <v>29285.94</v>
      </c>
      <c r="Q2734" s="49">
        <v>30572.383999999998</v>
      </c>
      <c r="R2734" s="49">
        <v>26044.851999999999</v>
      </c>
      <c r="S2734" s="49">
        <v>30225.036</v>
      </c>
      <c r="T2734" s="49">
        <v>28917.991999999998</v>
      </c>
      <c r="U2734" s="49">
        <v>26614.7</v>
      </c>
      <c r="V2734" s="49">
        <v>30188.936000000002</v>
      </c>
    </row>
    <row r="2735" spans="1:22" x14ac:dyDescent="0.3">
      <c r="A2735">
        <v>1005424</v>
      </c>
      <c r="B2735" t="s">
        <v>13551</v>
      </c>
      <c r="C2735" t="s">
        <v>13552</v>
      </c>
      <c r="D2735" t="s">
        <v>6757</v>
      </c>
      <c r="E2735" t="s">
        <v>441</v>
      </c>
      <c r="F2735" t="s">
        <v>13553</v>
      </c>
      <c r="G2735" t="s">
        <v>13554</v>
      </c>
      <c r="H2735" t="s">
        <v>6760</v>
      </c>
      <c r="I2735" s="23">
        <v>35.117460000000001</v>
      </c>
      <c r="J2735" s="23">
        <v>-80.941079999999999</v>
      </c>
      <c r="K2735">
        <v>311919</v>
      </c>
      <c r="L2735" t="s">
        <v>28</v>
      </c>
      <c r="M2735" t="s">
        <v>315</v>
      </c>
      <c r="Q2735" s="49">
        <v>22730.164000000001</v>
      </c>
      <c r="R2735" s="49">
        <v>24463.608</v>
      </c>
      <c r="S2735" s="49">
        <v>23152.312000000002</v>
      </c>
      <c r="T2735" s="49">
        <v>20626.7</v>
      </c>
      <c r="U2735" s="49">
        <v>24535.466</v>
      </c>
      <c r="V2735" s="49">
        <v>34004.976000000002</v>
      </c>
    </row>
    <row r="2736" spans="1:22" x14ac:dyDescent="0.3">
      <c r="A2736">
        <v>1006942</v>
      </c>
      <c r="B2736" t="s">
        <v>13555</v>
      </c>
      <c r="C2736" t="s">
        <v>13556</v>
      </c>
      <c r="D2736" t="s">
        <v>6239</v>
      </c>
      <c r="E2736" t="s">
        <v>1487</v>
      </c>
      <c r="F2736" t="s">
        <v>6240</v>
      </c>
      <c r="G2736" t="s">
        <v>13557</v>
      </c>
      <c r="H2736" t="s">
        <v>6242</v>
      </c>
      <c r="I2736" s="23">
        <v>40.455978000000002</v>
      </c>
      <c r="J2736" s="23">
        <v>-104.857553</v>
      </c>
      <c r="K2736">
        <v>325193</v>
      </c>
      <c r="L2736" t="s">
        <v>599</v>
      </c>
      <c r="M2736" t="s">
        <v>600</v>
      </c>
      <c r="O2736" s="49">
        <v>37066.86</v>
      </c>
      <c r="P2736" s="49">
        <v>36660.012000000002</v>
      </c>
      <c r="Q2736" s="49">
        <v>36310.764000000003</v>
      </c>
      <c r="R2736" s="49">
        <v>36282.264000000003</v>
      </c>
      <c r="S2736" s="49">
        <v>38294.856</v>
      </c>
      <c r="T2736" s="49">
        <v>37412.959999999999</v>
      </c>
      <c r="U2736" s="49">
        <v>37532.01</v>
      </c>
      <c r="V2736" s="49">
        <v>40330.94</v>
      </c>
    </row>
    <row r="2737" spans="1:22" x14ac:dyDescent="0.3">
      <c r="A2737">
        <v>1003911</v>
      </c>
      <c r="B2737" t="s">
        <v>13558</v>
      </c>
      <c r="C2737" t="s">
        <v>13559</v>
      </c>
      <c r="D2737" t="s">
        <v>10586</v>
      </c>
      <c r="E2737" t="s">
        <v>1487</v>
      </c>
      <c r="F2737" t="s">
        <v>10587</v>
      </c>
      <c r="G2737" t="s">
        <v>13560</v>
      </c>
      <c r="H2737" t="s">
        <v>6242</v>
      </c>
      <c r="I2737" s="23">
        <v>40.02281</v>
      </c>
      <c r="J2737" s="23">
        <v>-105.01822</v>
      </c>
      <c r="K2737">
        <v>562212</v>
      </c>
      <c r="L2737" t="s">
        <v>355</v>
      </c>
      <c r="M2737" t="s">
        <v>307</v>
      </c>
      <c r="N2737" s="49">
        <v>285099.99800000002</v>
      </c>
      <c r="O2737" s="49">
        <v>276589.39799999999</v>
      </c>
      <c r="P2737" s="49">
        <v>221013.8</v>
      </c>
      <c r="Q2737" s="49">
        <v>194791.8</v>
      </c>
      <c r="R2737" s="49">
        <v>168475.2</v>
      </c>
      <c r="S2737" s="49">
        <v>128247.75</v>
      </c>
      <c r="T2737" s="49">
        <v>119735.5</v>
      </c>
      <c r="U2737" s="49">
        <v>54097</v>
      </c>
      <c r="V2737" s="49">
        <v>106176.25</v>
      </c>
    </row>
    <row r="2738" spans="1:22" x14ac:dyDescent="0.3">
      <c r="A2738">
        <v>1004015</v>
      </c>
      <c r="B2738" t="s">
        <v>13561</v>
      </c>
      <c r="C2738" t="s">
        <v>13562</v>
      </c>
      <c r="D2738" t="s">
        <v>13563</v>
      </c>
      <c r="E2738" t="s">
        <v>311</v>
      </c>
      <c r="F2738" t="s">
        <v>13564</v>
      </c>
      <c r="G2738" t="s">
        <v>13565</v>
      </c>
      <c r="H2738" t="s">
        <v>13566</v>
      </c>
      <c r="I2738" s="23">
        <v>37.011721000000001</v>
      </c>
      <c r="J2738" s="23">
        <v>-85.079222999999999</v>
      </c>
      <c r="K2738">
        <v>313312</v>
      </c>
      <c r="L2738" t="s">
        <v>28</v>
      </c>
      <c r="M2738" t="s">
        <v>315</v>
      </c>
      <c r="R2738" s="49">
        <v>250.346</v>
      </c>
      <c r="S2738" s="49">
        <v>20406.256000000001</v>
      </c>
      <c r="T2738" s="49">
        <v>32999.966</v>
      </c>
      <c r="U2738" s="49">
        <v>33052.252</v>
      </c>
      <c r="V2738" s="49">
        <v>41750.67</v>
      </c>
    </row>
    <row r="2739" spans="1:22" x14ac:dyDescent="0.3">
      <c r="A2739">
        <v>1002375</v>
      </c>
      <c r="B2739" t="s">
        <v>13567</v>
      </c>
      <c r="C2739" t="s">
        <v>13568</v>
      </c>
      <c r="D2739" t="s">
        <v>13569</v>
      </c>
      <c r="E2739" t="s">
        <v>303</v>
      </c>
      <c r="F2739" t="s">
        <v>11291</v>
      </c>
      <c r="G2739" t="s">
        <v>13570</v>
      </c>
      <c r="H2739" t="s">
        <v>13569</v>
      </c>
      <c r="I2739" s="23">
        <v>32.381672000000002</v>
      </c>
      <c r="J2739" s="23">
        <v>-102.78806299999999</v>
      </c>
      <c r="K2739">
        <v>211130</v>
      </c>
      <c r="L2739" t="s">
        <v>368</v>
      </c>
      <c r="M2739" t="s">
        <v>102</v>
      </c>
      <c r="P2739" s="49">
        <v>139211.82199999999</v>
      </c>
      <c r="Q2739" s="49">
        <v>136186.25599999999</v>
      </c>
      <c r="R2739" s="49">
        <v>148707.74969999999</v>
      </c>
      <c r="S2739" s="49">
        <v>157849.367</v>
      </c>
      <c r="T2739" s="49">
        <v>159878.14799999999</v>
      </c>
      <c r="U2739" s="49">
        <v>167370.09599999999</v>
      </c>
      <c r="V2739" s="49">
        <v>162408.40700000001</v>
      </c>
    </row>
    <row r="2740" spans="1:22" x14ac:dyDescent="0.3">
      <c r="A2740">
        <v>1004894</v>
      </c>
      <c r="B2740" t="s">
        <v>13571</v>
      </c>
      <c r="C2740" t="s">
        <v>13572</v>
      </c>
      <c r="D2740" t="s">
        <v>13573</v>
      </c>
      <c r="E2740" t="s">
        <v>331</v>
      </c>
      <c r="F2740" t="s">
        <v>13574</v>
      </c>
      <c r="G2740" t="s">
        <v>13575</v>
      </c>
      <c r="H2740" t="s">
        <v>3628</v>
      </c>
      <c r="I2740" s="23">
        <v>43.011539999999997</v>
      </c>
      <c r="J2740" s="23">
        <v>-74.480130000000003</v>
      </c>
      <c r="K2740">
        <v>562212</v>
      </c>
      <c r="L2740" t="s">
        <v>355</v>
      </c>
      <c r="M2740" t="s">
        <v>307</v>
      </c>
      <c r="N2740" s="49">
        <v>28277.396000000001</v>
      </c>
      <c r="O2740" s="49">
        <v>32825.998</v>
      </c>
      <c r="P2740" s="49">
        <v>14486.798000000001</v>
      </c>
      <c r="Q2740" s="49">
        <v>18165.098000000002</v>
      </c>
      <c r="R2740" s="49">
        <v>17503.599999999999</v>
      </c>
      <c r="S2740" s="49">
        <v>25088.598000000002</v>
      </c>
      <c r="T2740" s="49">
        <v>16805.150000000001</v>
      </c>
      <c r="U2740" s="49">
        <v>25042.400000000001</v>
      </c>
      <c r="V2740" s="49">
        <v>24403.75</v>
      </c>
    </row>
    <row r="2741" spans="1:22" x14ac:dyDescent="0.3">
      <c r="A2741">
        <v>1001087</v>
      </c>
      <c r="B2741" t="s">
        <v>13576</v>
      </c>
      <c r="C2741" t="s">
        <v>13577</v>
      </c>
      <c r="D2741" t="s">
        <v>13578</v>
      </c>
      <c r="E2741" t="s">
        <v>2780</v>
      </c>
      <c r="F2741" t="s">
        <v>13579</v>
      </c>
      <c r="G2741" t="s">
        <v>13580</v>
      </c>
      <c r="H2741" t="s">
        <v>13581</v>
      </c>
      <c r="I2741" s="23">
        <v>41.624200000000002</v>
      </c>
      <c r="J2741" s="23">
        <v>-72.041700000000006</v>
      </c>
      <c r="K2741">
        <v>322130</v>
      </c>
      <c r="L2741" t="s">
        <v>28</v>
      </c>
      <c r="M2741" t="s">
        <v>680</v>
      </c>
      <c r="T2741" s="49">
        <v>180.92</v>
      </c>
      <c r="U2741" s="49">
        <v>97865.732000000004</v>
      </c>
      <c r="V2741" s="49">
        <v>93725.995999999999</v>
      </c>
    </row>
    <row r="2742" spans="1:22" x14ac:dyDescent="0.3">
      <c r="A2742">
        <v>1001571</v>
      </c>
      <c r="B2742" t="s">
        <v>13582</v>
      </c>
      <c r="C2742" t="s">
        <v>13583</v>
      </c>
      <c r="D2742" t="s">
        <v>13584</v>
      </c>
      <c r="E2742" t="s">
        <v>569</v>
      </c>
      <c r="F2742" t="s">
        <v>13585</v>
      </c>
      <c r="G2742" t="s">
        <v>13586</v>
      </c>
      <c r="H2742" t="s">
        <v>13587</v>
      </c>
      <c r="I2742" s="23">
        <v>41.456899999999997</v>
      </c>
      <c r="J2742" s="23">
        <v>-90.823300000000003</v>
      </c>
      <c r="K2742">
        <v>221112</v>
      </c>
      <c r="L2742" t="s">
        <v>335</v>
      </c>
      <c r="M2742" t="s">
        <v>336</v>
      </c>
      <c r="T2742" s="49">
        <v>220611.67800000001</v>
      </c>
      <c r="U2742" s="49">
        <v>145896.37400000001</v>
      </c>
      <c r="V2742" s="49">
        <v>183308.34</v>
      </c>
    </row>
    <row r="2743" spans="1:22" x14ac:dyDescent="0.3">
      <c r="A2743">
        <v>1006212</v>
      </c>
      <c r="B2743" t="s">
        <v>13588</v>
      </c>
      <c r="C2743" t="s">
        <v>13589</v>
      </c>
      <c r="D2743" t="s">
        <v>13590</v>
      </c>
      <c r="E2743" t="s">
        <v>663</v>
      </c>
      <c r="F2743" t="s">
        <v>13591</v>
      </c>
      <c r="G2743" t="s">
        <v>13592</v>
      </c>
      <c r="H2743" t="s">
        <v>450</v>
      </c>
      <c r="I2743" s="23">
        <v>39.777900000000002</v>
      </c>
      <c r="J2743" s="23">
        <v>-83.966099999999997</v>
      </c>
      <c r="K2743">
        <v>327310</v>
      </c>
      <c r="L2743" t="s">
        <v>34</v>
      </c>
      <c r="M2743" t="s">
        <v>376</v>
      </c>
      <c r="N2743" s="49">
        <v>501472.07</v>
      </c>
      <c r="O2743" s="49">
        <v>487852.54</v>
      </c>
      <c r="P2743" s="49">
        <v>512027.17</v>
      </c>
      <c r="Q2743" s="49">
        <v>463986.94</v>
      </c>
      <c r="R2743" s="49">
        <v>522553.66</v>
      </c>
      <c r="S2743" s="49">
        <v>417551.24</v>
      </c>
      <c r="T2743" s="49">
        <v>523133.25</v>
      </c>
      <c r="U2743" s="49">
        <v>528367.72</v>
      </c>
      <c r="V2743" s="49">
        <v>297402.99</v>
      </c>
    </row>
    <row r="2744" spans="1:22" x14ac:dyDescent="0.3">
      <c r="A2744">
        <v>1009579</v>
      </c>
      <c r="B2744" t="s">
        <v>13593</v>
      </c>
      <c r="C2744" t="s">
        <v>13594</v>
      </c>
      <c r="D2744" t="s">
        <v>13595</v>
      </c>
      <c r="E2744" t="s">
        <v>2294</v>
      </c>
      <c r="F2744" t="s">
        <v>13596</v>
      </c>
      <c r="G2744" t="s">
        <v>13597</v>
      </c>
      <c r="H2744" t="s">
        <v>2302</v>
      </c>
      <c r="I2744" s="23">
        <v>40.58775</v>
      </c>
      <c r="J2744" s="23">
        <v>-111.96975</v>
      </c>
      <c r="K2744">
        <v>334413</v>
      </c>
      <c r="L2744" t="s">
        <v>1560</v>
      </c>
      <c r="M2744" t="s">
        <v>315</v>
      </c>
      <c r="R2744" s="49">
        <v>50769.553999999996</v>
      </c>
      <c r="S2744" s="49">
        <v>56812.880122000002</v>
      </c>
      <c r="T2744" s="49">
        <v>43631.461000000003</v>
      </c>
      <c r="U2744" s="49">
        <v>40184.366000000002</v>
      </c>
      <c r="V2744" s="49">
        <v>43757.356</v>
      </c>
    </row>
    <row r="2745" spans="1:22" x14ac:dyDescent="0.3">
      <c r="A2745">
        <v>1009580</v>
      </c>
      <c r="B2745" t="s">
        <v>13598</v>
      </c>
      <c r="C2745" t="s">
        <v>13594</v>
      </c>
      <c r="D2745" t="s">
        <v>13599</v>
      </c>
      <c r="E2745" t="s">
        <v>447</v>
      </c>
      <c r="F2745" t="s">
        <v>13600</v>
      </c>
      <c r="G2745" t="s">
        <v>13601</v>
      </c>
      <c r="H2745" t="s">
        <v>13602</v>
      </c>
      <c r="I2745" s="23">
        <v>41.141874999999999</v>
      </c>
      <c r="J2745" s="23">
        <v>-75.894869999999997</v>
      </c>
      <c r="K2745">
        <v>334413</v>
      </c>
      <c r="L2745" t="s">
        <v>1560</v>
      </c>
      <c r="M2745" t="s">
        <v>315</v>
      </c>
      <c r="N2745" s="49">
        <v>30022.509969999999</v>
      </c>
      <c r="O2745" s="49">
        <v>23049.928591</v>
      </c>
      <c r="P2745" s="49">
        <v>24446.1777</v>
      </c>
      <c r="Q2745" s="49">
        <v>24870.429759999999</v>
      </c>
      <c r="R2745" s="49">
        <v>35014.239730000001</v>
      </c>
      <c r="S2745" s="49">
        <v>46103.51</v>
      </c>
      <c r="T2745" s="49">
        <v>33019.716</v>
      </c>
      <c r="U2745" s="49">
        <v>33181.370000000003</v>
      </c>
      <c r="V2745" s="49">
        <v>34128.044000000002</v>
      </c>
    </row>
    <row r="2746" spans="1:22" x14ac:dyDescent="0.3">
      <c r="A2746">
        <v>1009581</v>
      </c>
      <c r="B2746" t="s">
        <v>13603</v>
      </c>
      <c r="C2746" t="s">
        <v>13594</v>
      </c>
      <c r="D2746" t="s">
        <v>13604</v>
      </c>
      <c r="E2746" t="s">
        <v>3929</v>
      </c>
      <c r="F2746" t="s">
        <v>13605</v>
      </c>
      <c r="G2746" t="s">
        <v>13606</v>
      </c>
      <c r="H2746" t="s">
        <v>3322</v>
      </c>
      <c r="I2746" s="23">
        <v>43.640687</v>
      </c>
      <c r="J2746" s="23">
        <v>-70.325902999999997</v>
      </c>
      <c r="K2746">
        <v>334413</v>
      </c>
      <c r="L2746" t="s">
        <v>1560</v>
      </c>
      <c r="M2746" t="s">
        <v>315</v>
      </c>
      <c r="N2746" s="49">
        <v>23139.004487999999</v>
      </c>
      <c r="O2746" s="49">
        <v>28155.027201000001</v>
      </c>
      <c r="P2746" s="49">
        <v>26362.078473000001</v>
      </c>
      <c r="Q2746" s="49">
        <v>29508.222201</v>
      </c>
      <c r="R2746" s="49">
        <v>33404.309171000001</v>
      </c>
      <c r="S2746" s="49">
        <v>33950.870140999999</v>
      </c>
      <c r="T2746" s="49">
        <v>34188.379000000001</v>
      </c>
      <c r="U2746" s="49">
        <v>40929.836000000003</v>
      </c>
      <c r="V2746" s="49">
        <v>49654.343000000001</v>
      </c>
    </row>
    <row r="2747" spans="1:22" x14ac:dyDescent="0.3">
      <c r="A2747">
        <v>1003202</v>
      </c>
      <c r="B2747" t="s">
        <v>13607</v>
      </c>
      <c r="C2747" t="s">
        <v>13608</v>
      </c>
      <c r="D2747" t="s">
        <v>6648</v>
      </c>
      <c r="E2747" t="s">
        <v>323</v>
      </c>
      <c r="F2747" t="s">
        <v>6649</v>
      </c>
      <c r="G2747" t="s">
        <v>13609</v>
      </c>
      <c r="H2747" t="s">
        <v>3354</v>
      </c>
      <c r="I2747" s="23">
        <v>37.061875000000001</v>
      </c>
      <c r="J2747" s="23">
        <v>-120.202501</v>
      </c>
      <c r="K2747">
        <v>562212</v>
      </c>
      <c r="L2747" t="s">
        <v>51</v>
      </c>
      <c r="M2747" t="s">
        <v>307</v>
      </c>
      <c r="N2747" s="49">
        <v>81110.25</v>
      </c>
      <c r="O2747" s="49">
        <v>75016.75</v>
      </c>
      <c r="P2747" s="49">
        <v>90878.5</v>
      </c>
      <c r="Q2747" s="49">
        <v>57755.75</v>
      </c>
      <c r="R2747" s="49">
        <v>22243.75</v>
      </c>
      <c r="S2747" s="49">
        <v>52252.25</v>
      </c>
      <c r="T2747" s="49">
        <v>26210</v>
      </c>
      <c r="U2747" s="49">
        <v>19125</v>
      </c>
      <c r="V2747" s="49">
        <v>23065</v>
      </c>
    </row>
    <row r="2748" spans="1:22" x14ac:dyDescent="0.3">
      <c r="A2748">
        <v>1006168</v>
      </c>
      <c r="B2748" t="s">
        <v>13610</v>
      </c>
      <c r="C2748" t="s">
        <v>13611</v>
      </c>
      <c r="D2748" t="s">
        <v>13612</v>
      </c>
      <c r="E2748" t="s">
        <v>303</v>
      </c>
      <c r="F2748" t="s">
        <v>13613</v>
      </c>
      <c r="G2748" t="s">
        <v>13614</v>
      </c>
      <c r="H2748" t="s">
        <v>1587</v>
      </c>
      <c r="I2748" s="23">
        <v>32.083562000000001</v>
      </c>
      <c r="J2748" s="23">
        <v>-95.581727999999998</v>
      </c>
      <c r="K2748">
        <v>211111</v>
      </c>
      <c r="L2748" t="s">
        <v>368</v>
      </c>
      <c r="M2748" t="s">
        <v>102</v>
      </c>
      <c r="P2748" s="49">
        <v>12314.414000000001</v>
      </c>
      <c r="Q2748" s="49">
        <v>12075.914000000001</v>
      </c>
      <c r="R2748" s="49">
        <v>18216.808000000001</v>
      </c>
      <c r="S2748" s="49">
        <v>6356.58</v>
      </c>
      <c r="T2748" s="49">
        <v>23638.572</v>
      </c>
      <c r="U2748" s="49">
        <v>30681.687999999998</v>
      </c>
      <c r="V2748" s="49">
        <v>30096.232</v>
      </c>
    </row>
    <row r="2749" spans="1:22" x14ac:dyDescent="0.3">
      <c r="A2749">
        <v>1011105</v>
      </c>
      <c r="B2749" t="s">
        <v>13615</v>
      </c>
      <c r="C2749" t="s">
        <v>13616</v>
      </c>
      <c r="D2749" t="s">
        <v>5690</v>
      </c>
      <c r="E2749" t="s">
        <v>303</v>
      </c>
      <c r="F2749" t="s">
        <v>5686</v>
      </c>
      <c r="G2749" t="s">
        <v>13617</v>
      </c>
      <c r="H2749" t="s">
        <v>5687</v>
      </c>
      <c r="I2749" s="23">
        <v>28.263946000000001</v>
      </c>
      <c r="J2749" s="23">
        <v>-100.02195500000001</v>
      </c>
      <c r="K2749">
        <v>211111</v>
      </c>
      <c r="L2749" t="s">
        <v>28</v>
      </c>
      <c r="M2749" t="s">
        <v>102</v>
      </c>
      <c r="R2749" s="49">
        <v>28855.491999999998</v>
      </c>
    </row>
    <row r="2750" spans="1:22" x14ac:dyDescent="0.3">
      <c r="A2750">
        <v>1007084</v>
      </c>
      <c r="B2750" t="s">
        <v>13618</v>
      </c>
      <c r="C2750" t="s">
        <v>13619</v>
      </c>
      <c r="D2750" t="s">
        <v>13620</v>
      </c>
      <c r="E2750" t="s">
        <v>526</v>
      </c>
      <c r="F2750" t="s">
        <v>13621</v>
      </c>
      <c r="G2750" t="s">
        <v>13622</v>
      </c>
      <c r="H2750" t="s">
        <v>13623</v>
      </c>
      <c r="I2750" s="23">
        <v>18.289193999999998</v>
      </c>
      <c r="J2750" s="23">
        <v>-65.678306000000006</v>
      </c>
      <c r="K2750">
        <v>562212</v>
      </c>
      <c r="L2750" t="s">
        <v>355</v>
      </c>
      <c r="M2750" t="s">
        <v>307</v>
      </c>
      <c r="N2750" s="49">
        <v>49809.877999999997</v>
      </c>
      <c r="O2750" s="49">
        <v>63985.982000000004</v>
      </c>
      <c r="P2750" s="49">
        <v>57311.964</v>
      </c>
      <c r="Q2750" s="49">
        <v>47473.51</v>
      </c>
      <c r="R2750" s="49">
        <v>49690.54</v>
      </c>
      <c r="S2750" s="49">
        <v>51895.55</v>
      </c>
      <c r="T2750" s="49">
        <v>71826.850000000006</v>
      </c>
      <c r="U2750" s="49">
        <v>78559.5</v>
      </c>
      <c r="V2750" s="49">
        <v>37948.199999999997</v>
      </c>
    </row>
    <row r="2751" spans="1:22" x14ac:dyDescent="0.3">
      <c r="A2751">
        <v>1004675</v>
      </c>
      <c r="B2751" t="s">
        <v>13624</v>
      </c>
      <c r="C2751" t="s">
        <v>13625</v>
      </c>
      <c r="D2751" t="s">
        <v>5672</v>
      </c>
      <c r="E2751" t="s">
        <v>461</v>
      </c>
      <c r="F2751" t="s">
        <v>5286</v>
      </c>
      <c r="H2751" t="s">
        <v>13626</v>
      </c>
      <c r="I2751" s="23">
        <v>42.524560999999999</v>
      </c>
      <c r="J2751" s="23">
        <v>-109.67310000000001</v>
      </c>
      <c r="K2751">
        <v>211111</v>
      </c>
      <c r="L2751" t="s">
        <v>28</v>
      </c>
      <c r="M2751" t="s">
        <v>102</v>
      </c>
      <c r="R2751" s="49">
        <v>64887.656000000003</v>
      </c>
      <c r="V2751" s="49">
        <v>67623.797999999995</v>
      </c>
    </row>
    <row r="2752" spans="1:22" x14ac:dyDescent="0.3">
      <c r="A2752">
        <v>1008972</v>
      </c>
      <c r="B2752" t="s">
        <v>13627</v>
      </c>
      <c r="C2752" t="s">
        <v>13628</v>
      </c>
      <c r="D2752" t="s">
        <v>13629</v>
      </c>
      <c r="E2752" t="s">
        <v>303</v>
      </c>
      <c r="F2752" t="s">
        <v>12059</v>
      </c>
      <c r="G2752" t="s">
        <v>13630</v>
      </c>
      <c r="H2752" t="s">
        <v>5911</v>
      </c>
      <c r="I2752" s="23">
        <v>28.936551000000001</v>
      </c>
      <c r="J2752" s="23">
        <v>-97.991985999999997</v>
      </c>
      <c r="K2752">
        <v>211111</v>
      </c>
      <c r="L2752" t="s">
        <v>28</v>
      </c>
      <c r="M2752" t="s">
        <v>102</v>
      </c>
      <c r="R2752" s="49">
        <v>73206.524000000005</v>
      </c>
      <c r="S2752" s="49">
        <v>73393.572</v>
      </c>
      <c r="T2752" s="49">
        <v>71554.97</v>
      </c>
    </row>
    <row r="2753" spans="1:22" x14ac:dyDescent="0.3">
      <c r="A2753">
        <v>1000770</v>
      </c>
      <c r="B2753" t="s">
        <v>13631</v>
      </c>
      <c r="C2753" t="s">
        <v>12624</v>
      </c>
      <c r="D2753" t="s">
        <v>4945</v>
      </c>
      <c r="E2753" t="s">
        <v>331</v>
      </c>
      <c r="F2753" t="s">
        <v>4946</v>
      </c>
      <c r="G2753" t="s">
        <v>13632</v>
      </c>
      <c r="H2753" t="s">
        <v>3597</v>
      </c>
      <c r="I2753" s="23">
        <v>40.6111</v>
      </c>
      <c r="J2753" s="23">
        <v>-73.761099999999999</v>
      </c>
      <c r="K2753">
        <v>221112</v>
      </c>
      <c r="L2753" t="s">
        <v>335</v>
      </c>
      <c r="M2753" t="s">
        <v>336</v>
      </c>
      <c r="T2753" s="49">
        <v>0</v>
      </c>
      <c r="U2753" s="49">
        <v>88988.47</v>
      </c>
      <c r="V2753" s="49">
        <v>201753.25200000001</v>
      </c>
    </row>
    <row r="2754" spans="1:22" x14ac:dyDescent="0.3">
      <c r="A2754">
        <v>1010674</v>
      </c>
      <c r="B2754" t="s">
        <v>13633</v>
      </c>
      <c r="C2754" t="s">
        <v>13634</v>
      </c>
      <c r="D2754" t="s">
        <v>13635</v>
      </c>
      <c r="E2754" t="s">
        <v>491</v>
      </c>
      <c r="F2754" t="s">
        <v>13636</v>
      </c>
      <c r="G2754" t="s">
        <v>13637</v>
      </c>
      <c r="H2754" t="s">
        <v>1732</v>
      </c>
      <c r="I2754" s="23">
        <v>38.310250000000003</v>
      </c>
      <c r="J2754" s="23">
        <v>-86.983806000000001</v>
      </c>
      <c r="K2754">
        <v>311615</v>
      </c>
      <c r="L2754" t="s">
        <v>573</v>
      </c>
      <c r="M2754" t="s">
        <v>574</v>
      </c>
      <c r="N2754" s="49">
        <v>25103.632000000001</v>
      </c>
      <c r="O2754" s="49">
        <v>22560.682000000001</v>
      </c>
      <c r="P2754" s="49">
        <v>26800.684000000001</v>
      </c>
      <c r="Q2754" s="49">
        <v>24738.383999999998</v>
      </c>
      <c r="R2754" s="49">
        <v>31786.331999999999</v>
      </c>
      <c r="S2754" s="49">
        <v>38538.129999999997</v>
      </c>
      <c r="T2754" s="49">
        <v>35895.777999999998</v>
      </c>
      <c r="U2754" s="49">
        <v>30761.781999999999</v>
      </c>
      <c r="V2754" s="49">
        <v>33863.834000000003</v>
      </c>
    </row>
    <row r="2755" spans="1:22" x14ac:dyDescent="0.3">
      <c r="A2755">
        <v>1010583</v>
      </c>
      <c r="B2755" t="s">
        <v>13638</v>
      </c>
      <c r="C2755" t="s">
        <v>13639</v>
      </c>
      <c r="D2755" t="s">
        <v>13640</v>
      </c>
      <c r="E2755" t="s">
        <v>380</v>
      </c>
      <c r="F2755" t="s">
        <v>13641</v>
      </c>
      <c r="G2755" t="s">
        <v>13642</v>
      </c>
      <c r="H2755" t="s">
        <v>1703</v>
      </c>
      <c r="I2755" s="23">
        <v>44.269500000000001</v>
      </c>
      <c r="J2755" s="23">
        <v>-93.321200000000005</v>
      </c>
      <c r="K2755">
        <v>486210</v>
      </c>
      <c r="L2755" t="s">
        <v>1275</v>
      </c>
      <c r="M2755" t="s">
        <v>102</v>
      </c>
      <c r="N2755" s="49">
        <v>29199.59</v>
      </c>
      <c r="O2755" s="49">
        <v>34144.235999999997</v>
      </c>
      <c r="P2755" s="49">
        <v>12654.66</v>
      </c>
      <c r="Q2755" s="49">
        <v>22535.168000000001</v>
      </c>
      <c r="R2755" s="49">
        <v>23968.412</v>
      </c>
      <c r="S2755" s="49">
        <v>27249.599999999999</v>
      </c>
      <c r="T2755" s="49">
        <v>34993.019999999997</v>
      </c>
      <c r="U2755" s="49">
        <v>28263.995999999999</v>
      </c>
    </row>
    <row r="2756" spans="1:22" x14ac:dyDescent="0.3">
      <c r="A2756">
        <v>1007314</v>
      </c>
      <c r="B2756" t="s">
        <v>13643</v>
      </c>
      <c r="C2756" t="s">
        <v>13644</v>
      </c>
      <c r="D2756" t="s">
        <v>13645</v>
      </c>
      <c r="E2756" t="s">
        <v>380</v>
      </c>
      <c r="F2756" t="s">
        <v>13641</v>
      </c>
      <c r="G2756" t="s">
        <v>13646</v>
      </c>
      <c r="H2756" t="s">
        <v>13647</v>
      </c>
      <c r="I2756" s="23">
        <v>44.335299999999997</v>
      </c>
      <c r="J2756" s="23">
        <v>-93.289400000000001</v>
      </c>
      <c r="K2756">
        <v>221112</v>
      </c>
      <c r="L2756" t="s">
        <v>335</v>
      </c>
      <c r="M2756" t="s">
        <v>336</v>
      </c>
      <c r="N2756" s="49">
        <v>300448.68800000002</v>
      </c>
      <c r="O2756" s="49">
        <v>251160.908</v>
      </c>
      <c r="P2756" s="49">
        <v>253416.51199999999</v>
      </c>
      <c r="Q2756" s="49">
        <v>247614.53200000001</v>
      </c>
      <c r="R2756" s="49">
        <v>191411.44</v>
      </c>
      <c r="S2756" s="49">
        <v>136849.26800000001</v>
      </c>
      <c r="T2756" s="49">
        <v>230501.084</v>
      </c>
      <c r="U2756" s="49">
        <v>298153.79599999997</v>
      </c>
      <c r="V2756" s="49">
        <v>118542.81200000001</v>
      </c>
    </row>
    <row r="2757" spans="1:22" x14ac:dyDescent="0.3">
      <c r="A2757">
        <v>1010577</v>
      </c>
      <c r="B2757" t="s">
        <v>13648</v>
      </c>
      <c r="C2757" t="s">
        <v>13649</v>
      </c>
      <c r="D2757" t="s">
        <v>13650</v>
      </c>
      <c r="E2757" t="s">
        <v>380</v>
      </c>
      <c r="F2757" t="s">
        <v>13651</v>
      </c>
      <c r="G2757" t="s">
        <v>13652</v>
      </c>
      <c r="H2757" t="s">
        <v>4686</v>
      </c>
      <c r="I2757" s="23">
        <v>44.642699999999998</v>
      </c>
      <c r="J2757" s="23">
        <v>-93.161799999999999</v>
      </c>
      <c r="K2757">
        <v>486210</v>
      </c>
      <c r="L2757" t="s">
        <v>1275</v>
      </c>
      <c r="M2757" t="s">
        <v>102</v>
      </c>
      <c r="N2757" s="49">
        <v>24739.603999999999</v>
      </c>
      <c r="O2757" s="49">
        <v>21787.914000000001</v>
      </c>
      <c r="P2757" s="49">
        <v>21795.116000000002</v>
      </c>
      <c r="Q2757" s="49">
        <v>26441.808000000001</v>
      </c>
      <c r="R2757" s="49">
        <v>24422.795999999998</v>
      </c>
      <c r="S2757" s="49">
        <v>21612.304</v>
      </c>
      <c r="T2757" s="49">
        <v>24505.14</v>
      </c>
      <c r="U2757" s="49">
        <v>29092.883999999998</v>
      </c>
    </row>
    <row r="2758" spans="1:22" x14ac:dyDescent="0.3">
      <c r="A2758">
        <v>1007443</v>
      </c>
      <c r="B2758" t="s">
        <v>13653</v>
      </c>
      <c r="C2758" t="s">
        <v>13654</v>
      </c>
      <c r="D2758" t="s">
        <v>13655</v>
      </c>
      <c r="E2758" t="s">
        <v>793</v>
      </c>
      <c r="F2758" t="s">
        <v>13656</v>
      </c>
      <c r="G2758" t="s">
        <v>13657</v>
      </c>
      <c r="H2758" t="s">
        <v>13658</v>
      </c>
      <c r="I2758" s="23">
        <v>38.681330000000003</v>
      </c>
      <c r="J2758" s="23">
        <v>-77.781891999999999</v>
      </c>
      <c r="K2758">
        <v>562212</v>
      </c>
      <c r="L2758" t="s">
        <v>355</v>
      </c>
      <c r="M2758" t="s">
        <v>307</v>
      </c>
      <c r="S2758" s="49">
        <v>309.3</v>
      </c>
      <c r="T2758" s="49">
        <v>214.8</v>
      </c>
      <c r="U2758" s="49">
        <v>149.5</v>
      </c>
      <c r="V2758" s="49">
        <v>66747.5</v>
      </c>
    </row>
    <row r="2759" spans="1:22" x14ac:dyDescent="0.3">
      <c r="A2759">
        <v>1000279</v>
      </c>
      <c r="B2759" t="s">
        <v>13659</v>
      </c>
      <c r="C2759" t="s">
        <v>13660</v>
      </c>
      <c r="D2759" t="s">
        <v>8239</v>
      </c>
      <c r="E2759" t="s">
        <v>323</v>
      </c>
      <c r="F2759" t="s">
        <v>8240</v>
      </c>
      <c r="G2759" t="s">
        <v>13661</v>
      </c>
      <c r="H2759" t="s">
        <v>8242</v>
      </c>
      <c r="I2759" s="23">
        <v>39.108800000000002</v>
      </c>
      <c r="J2759" s="23">
        <v>-121.6133</v>
      </c>
      <c r="K2759">
        <v>221112</v>
      </c>
      <c r="L2759" t="s">
        <v>30</v>
      </c>
      <c r="M2759" t="s">
        <v>336</v>
      </c>
      <c r="S2759" s="49">
        <v>14380.896000000001</v>
      </c>
      <c r="T2759" s="49">
        <v>18259.284</v>
      </c>
      <c r="U2759" s="49">
        <v>23008.164000000001</v>
      </c>
      <c r="V2759" s="49">
        <v>7246.1239999999998</v>
      </c>
    </row>
    <row r="2760" spans="1:22" x14ac:dyDescent="0.3">
      <c r="A2760">
        <v>1010096</v>
      </c>
      <c r="B2760" t="s">
        <v>13662</v>
      </c>
      <c r="C2760" t="s">
        <v>13663</v>
      </c>
      <c r="D2760" t="s">
        <v>11346</v>
      </c>
      <c r="E2760" t="s">
        <v>1248</v>
      </c>
      <c r="F2760" t="s">
        <v>13664</v>
      </c>
      <c r="G2760" t="s">
        <v>13665</v>
      </c>
      <c r="H2760" t="s">
        <v>10118</v>
      </c>
      <c r="I2760" s="23">
        <v>39.668919000000002</v>
      </c>
      <c r="J2760" s="23">
        <v>-80.264397000000002</v>
      </c>
      <c r="K2760">
        <v>212112</v>
      </c>
      <c r="L2760" t="s">
        <v>90</v>
      </c>
      <c r="M2760" t="s">
        <v>315</v>
      </c>
      <c r="Q2760" s="49">
        <v>514713.25</v>
      </c>
      <c r="R2760" s="49">
        <v>700927.5</v>
      </c>
      <c r="S2760" s="49">
        <v>757477.5</v>
      </c>
      <c r="T2760" s="49">
        <v>772865.6</v>
      </c>
      <c r="U2760" s="49">
        <v>578119.54200000002</v>
      </c>
      <c r="V2760" s="49">
        <v>649656.24</v>
      </c>
    </row>
    <row r="2761" spans="1:22" x14ac:dyDescent="0.3">
      <c r="A2761">
        <v>1006938</v>
      </c>
      <c r="B2761" t="s">
        <v>13666</v>
      </c>
      <c r="C2761" t="s">
        <v>13667</v>
      </c>
      <c r="D2761" t="s">
        <v>13668</v>
      </c>
      <c r="E2761" t="s">
        <v>556</v>
      </c>
      <c r="F2761" t="s">
        <v>13669</v>
      </c>
      <c r="G2761" t="s">
        <v>13670</v>
      </c>
      <c r="H2761" t="s">
        <v>1952</v>
      </c>
      <c r="I2761" s="23">
        <v>39.03351</v>
      </c>
      <c r="J2761" s="23">
        <v>-76.986009999999993</v>
      </c>
      <c r="K2761">
        <v>221112</v>
      </c>
      <c r="L2761" t="s">
        <v>28</v>
      </c>
      <c r="M2761" t="s">
        <v>336</v>
      </c>
      <c r="N2761" s="49">
        <v>75116.615999999995</v>
      </c>
      <c r="O2761" s="49">
        <v>78351.046000000002</v>
      </c>
      <c r="P2761" s="49">
        <v>78208.998000000007</v>
      </c>
      <c r="Q2761" s="49">
        <v>71098.368000000002</v>
      </c>
      <c r="R2761" s="49">
        <v>77220.44</v>
      </c>
      <c r="S2761" s="49">
        <v>72039.118000000002</v>
      </c>
      <c r="T2761" s="49">
        <v>39838.345999999998</v>
      </c>
      <c r="U2761" s="49">
        <v>43271.586000000003</v>
      </c>
      <c r="V2761" s="49">
        <v>42374.235999999997</v>
      </c>
    </row>
    <row r="2762" spans="1:22" x14ac:dyDescent="0.3">
      <c r="A2762">
        <v>1009437</v>
      </c>
      <c r="B2762" t="s">
        <v>13671</v>
      </c>
      <c r="C2762" t="s">
        <v>13672</v>
      </c>
      <c r="D2762" t="s">
        <v>13673</v>
      </c>
      <c r="E2762" t="s">
        <v>1248</v>
      </c>
      <c r="F2762" t="s">
        <v>13674</v>
      </c>
      <c r="G2762" t="s">
        <v>13675</v>
      </c>
      <c r="H2762" t="s">
        <v>1928</v>
      </c>
      <c r="I2762" s="23">
        <v>38.958311999999999</v>
      </c>
      <c r="J2762" s="23">
        <v>-81.925866999999997</v>
      </c>
      <c r="K2762">
        <v>331110</v>
      </c>
      <c r="L2762" t="s">
        <v>6454</v>
      </c>
      <c r="M2762" t="s">
        <v>538</v>
      </c>
      <c r="N2762" s="49">
        <v>82487.55</v>
      </c>
      <c r="O2762" s="49">
        <v>50915.15</v>
      </c>
      <c r="P2762" s="49">
        <v>35350.75</v>
      </c>
      <c r="Q2762" s="49">
        <v>35298.35</v>
      </c>
      <c r="R2762" s="49">
        <v>55964.25</v>
      </c>
      <c r="S2762" s="49">
        <v>43951.95</v>
      </c>
      <c r="T2762" s="49">
        <v>88182.198000000004</v>
      </c>
      <c r="U2762" s="49">
        <v>151845.77799999999</v>
      </c>
      <c r="V2762" s="49">
        <v>152544.69200000001</v>
      </c>
    </row>
    <row r="2763" spans="1:22" x14ac:dyDescent="0.3">
      <c r="A2763">
        <v>1009616</v>
      </c>
      <c r="B2763" t="s">
        <v>13676</v>
      </c>
      <c r="C2763" t="s">
        <v>13677</v>
      </c>
      <c r="D2763" t="s">
        <v>10918</v>
      </c>
      <c r="E2763" t="s">
        <v>351</v>
      </c>
      <c r="F2763" t="s">
        <v>13678</v>
      </c>
      <c r="G2763" t="s">
        <v>13679</v>
      </c>
      <c r="H2763" t="s">
        <v>4477</v>
      </c>
      <c r="I2763" s="23">
        <v>40.108240000000002</v>
      </c>
      <c r="J2763" s="23">
        <v>-87.538219999999995</v>
      </c>
      <c r="K2763">
        <v>327993</v>
      </c>
      <c r="L2763" t="s">
        <v>28</v>
      </c>
      <c r="M2763" t="s">
        <v>376</v>
      </c>
      <c r="N2763" s="49">
        <v>31009.284</v>
      </c>
      <c r="O2763" s="49">
        <v>29968.387999999999</v>
      </c>
      <c r="P2763" s="49">
        <v>30390.736000000001</v>
      </c>
      <c r="Q2763" s="49">
        <v>32809.076000000001</v>
      </c>
      <c r="R2763" s="49">
        <v>30903.284</v>
      </c>
      <c r="S2763" s="49">
        <v>31520.331999999999</v>
      </c>
      <c r="T2763" s="49">
        <v>29989.986000000001</v>
      </c>
      <c r="U2763" s="49">
        <v>27302.948</v>
      </c>
      <c r="V2763" s="49">
        <v>26938.948</v>
      </c>
    </row>
    <row r="2764" spans="1:22" x14ac:dyDescent="0.3">
      <c r="A2764">
        <v>1004853</v>
      </c>
      <c r="B2764" t="s">
        <v>13680</v>
      </c>
      <c r="C2764" t="s">
        <v>13681</v>
      </c>
      <c r="D2764" t="s">
        <v>13682</v>
      </c>
      <c r="E2764" t="s">
        <v>676</v>
      </c>
      <c r="F2764" t="s">
        <v>11520</v>
      </c>
      <c r="G2764" t="s">
        <v>13683</v>
      </c>
      <c r="H2764" t="s">
        <v>5538</v>
      </c>
      <c r="I2764" s="23">
        <v>36.266689999999997</v>
      </c>
      <c r="J2764" s="23">
        <v>-86.656700000000001</v>
      </c>
      <c r="K2764">
        <v>313230</v>
      </c>
      <c r="L2764" t="s">
        <v>28</v>
      </c>
      <c r="M2764" t="s">
        <v>315</v>
      </c>
      <c r="N2764" s="49">
        <v>88874.216</v>
      </c>
      <c r="O2764" s="49">
        <v>94636.043999999994</v>
      </c>
      <c r="P2764" s="49">
        <v>87195.872000000003</v>
      </c>
      <c r="Q2764" s="49">
        <v>84956.68</v>
      </c>
      <c r="R2764" s="49">
        <v>86989.407999999996</v>
      </c>
      <c r="S2764" s="49">
        <v>93167.423999999999</v>
      </c>
      <c r="T2764" s="49">
        <v>79305.498000000007</v>
      </c>
      <c r="U2764" s="49">
        <v>75837.661999999997</v>
      </c>
      <c r="V2764" s="49">
        <v>53121.097999999998</v>
      </c>
    </row>
    <row r="2765" spans="1:22" x14ac:dyDescent="0.3">
      <c r="A2765">
        <v>1009680</v>
      </c>
      <c r="B2765" t="s">
        <v>13684</v>
      </c>
      <c r="C2765" t="s">
        <v>13685</v>
      </c>
      <c r="D2765" t="s">
        <v>577</v>
      </c>
      <c r="E2765" t="s">
        <v>583</v>
      </c>
      <c r="F2765" t="s">
        <v>578</v>
      </c>
      <c r="I2765" s="23">
        <v>29.626434</v>
      </c>
      <c r="J2765" s="23">
        <v>-93.034694999999999</v>
      </c>
      <c r="K2765">
        <v>211111</v>
      </c>
      <c r="L2765" t="s">
        <v>579</v>
      </c>
      <c r="M2765" t="s">
        <v>102</v>
      </c>
      <c r="S2765" s="49">
        <v>725.75</v>
      </c>
      <c r="T2765" s="49">
        <v>19436.545999999998</v>
      </c>
      <c r="U2765" s="49">
        <v>27499.694</v>
      </c>
      <c r="V2765" s="49">
        <v>30375.694</v>
      </c>
    </row>
    <row r="2766" spans="1:22" x14ac:dyDescent="0.3">
      <c r="A2766">
        <v>1007713</v>
      </c>
      <c r="B2766" t="s">
        <v>13686</v>
      </c>
      <c r="C2766" t="s">
        <v>13687</v>
      </c>
      <c r="D2766" t="s">
        <v>9104</v>
      </c>
      <c r="E2766" t="s">
        <v>1418</v>
      </c>
      <c r="F2766" t="s">
        <v>13688</v>
      </c>
      <c r="G2766" t="s">
        <v>13689</v>
      </c>
      <c r="H2766" t="s">
        <v>13690</v>
      </c>
      <c r="I2766" s="23">
        <v>35.481197999999999</v>
      </c>
      <c r="J2766" s="23">
        <v>-97.660236999999995</v>
      </c>
      <c r="K2766">
        <v>562212</v>
      </c>
      <c r="L2766" t="s">
        <v>51</v>
      </c>
      <c r="M2766" t="s">
        <v>307</v>
      </c>
      <c r="O2766" s="49">
        <v>3123.5</v>
      </c>
      <c r="P2766" s="49">
        <v>2314</v>
      </c>
      <c r="Q2766" s="49">
        <v>1270.25</v>
      </c>
      <c r="R2766" s="49">
        <v>2115.75</v>
      </c>
      <c r="S2766" s="49">
        <v>1120.25</v>
      </c>
      <c r="T2766" s="49">
        <v>30640</v>
      </c>
      <c r="U2766" s="49">
        <v>38842.5</v>
      </c>
      <c r="V2766" s="49">
        <v>32872.5</v>
      </c>
    </row>
    <row r="2767" spans="1:22" x14ac:dyDescent="0.3">
      <c r="A2767">
        <v>1011400</v>
      </c>
      <c r="B2767" t="s">
        <v>13691</v>
      </c>
      <c r="C2767" t="s">
        <v>13692</v>
      </c>
      <c r="D2767" t="s">
        <v>13693</v>
      </c>
      <c r="E2767" t="s">
        <v>1418</v>
      </c>
      <c r="F2767" t="s">
        <v>4435</v>
      </c>
      <c r="H2767" t="s">
        <v>4436</v>
      </c>
      <c r="I2767" s="23">
        <v>34.701999999999998</v>
      </c>
      <c r="J2767" s="23">
        <v>-97.661000000000001</v>
      </c>
      <c r="K2767">
        <v>211111</v>
      </c>
      <c r="L2767" t="s">
        <v>28</v>
      </c>
      <c r="M2767" t="s">
        <v>102</v>
      </c>
      <c r="R2767" s="49">
        <v>25573.737000000001</v>
      </c>
      <c r="S2767" s="49">
        <v>26735.492999999999</v>
      </c>
    </row>
    <row r="2768" spans="1:22" x14ac:dyDescent="0.3">
      <c r="A2768">
        <v>1003511</v>
      </c>
      <c r="B2768" t="s">
        <v>13694</v>
      </c>
      <c r="C2768" t="s">
        <v>13695</v>
      </c>
      <c r="D2768" t="s">
        <v>11420</v>
      </c>
      <c r="E2768" t="s">
        <v>447</v>
      </c>
      <c r="F2768" t="s">
        <v>11421</v>
      </c>
      <c r="G2768" t="s">
        <v>13696</v>
      </c>
      <c r="H2768" t="s">
        <v>645</v>
      </c>
      <c r="I2768" s="23">
        <v>41.425490000000003</v>
      </c>
      <c r="J2768" s="23">
        <v>-77.857050000000001</v>
      </c>
      <c r="K2768">
        <v>486210</v>
      </c>
      <c r="L2768" t="s">
        <v>1275</v>
      </c>
      <c r="M2768" t="s">
        <v>102</v>
      </c>
      <c r="R2768" s="49">
        <v>11358.763999999999</v>
      </c>
      <c r="S2768" s="49">
        <v>13566.964</v>
      </c>
      <c r="T2768" s="49">
        <v>9068.3780000000006</v>
      </c>
      <c r="U2768" s="49">
        <v>30545.351999999999</v>
      </c>
      <c r="V2768" s="49">
        <v>34187.086000000003</v>
      </c>
    </row>
    <row r="2769" spans="1:22" x14ac:dyDescent="0.3">
      <c r="A2769">
        <v>1010743</v>
      </c>
      <c r="B2769" t="s">
        <v>13697</v>
      </c>
      <c r="C2769" t="s">
        <v>13698</v>
      </c>
      <c r="D2769" t="s">
        <v>2460</v>
      </c>
      <c r="E2769" t="s">
        <v>954</v>
      </c>
      <c r="F2769" t="s">
        <v>13699</v>
      </c>
      <c r="G2769" t="s">
        <v>13700</v>
      </c>
      <c r="H2769" t="s">
        <v>3095</v>
      </c>
      <c r="I2769" s="23">
        <v>34.454999999999998</v>
      </c>
      <c r="J2769" s="23">
        <v>-82.682929999999999</v>
      </c>
      <c r="K2769">
        <v>322121</v>
      </c>
      <c r="L2769" t="s">
        <v>28</v>
      </c>
      <c r="M2769" t="s">
        <v>680</v>
      </c>
      <c r="N2769" s="49">
        <v>216425.736</v>
      </c>
      <c r="O2769" s="49">
        <v>181259.568</v>
      </c>
      <c r="P2769" s="49">
        <v>158034.00399999999</v>
      </c>
      <c r="Q2769" s="49">
        <v>130339.46</v>
      </c>
      <c r="R2769" s="49">
        <v>94397.444000000003</v>
      </c>
      <c r="S2769" s="49">
        <v>99269.076000000001</v>
      </c>
      <c r="T2769" s="49">
        <v>79878.308000000005</v>
      </c>
      <c r="U2769" s="49">
        <v>51820.203999999998</v>
      </c>
    </row>
    <row r="2770" spans="1:22" x14ac:dyDescent="0.3">
      <c r="A2770">
        <v>1007201</v>
      </c>
      <c r="B2770" t="s">
        <v>13701</v>
      </c>
      <c r="C2770" t="s">
        <v>13702</v>
      </c>
      <c r="D2770" t="s">
        <v>2998</v>
      </c>
      <c r="E2770" t="s">
        <v>351</v>
      </c>
      <c r="F2770" t="s">
        <v>13703</v>
      </c>
      <c r="G2770" t="s">
        <v>13704</v>
      </c>
      <c r="H2770" t="s">
        <v>8246</v>
      </c>
      <c r="I2770" s="23">
        <v>41.8508</v>
      </c>
      <c r="J2770" s="23">
        <v>-87.653300000000002</v>
      </c>
      <c r="K2770">
        <v>221112</v>
      </c>
      <c r="L2770" t="s">
        <v>28</v>
      </c>
      <c r="M2770" t="s">
        <v>336</v>
      </c>
      <c r="Q2770" s="49">
        <v>3622.6419999999998</v>
      </c>
      <c r="R2770" s="49">
        <v>785.94</v>
      </c>
      <c r="S2770" s="49">
        <v>2206.4140000000002</v>
      </c>
      <c r="T2770" s="49">
        <v>1291.278</v>
      </c>
      <c r="U2770" s="49">
        <v>964695.94</v>
      </c>
      <c r="V2770" s="49">
        <v>1635032.4920000001</v>
      </c>
    </row>
    <row r="2771" spans="1:22" x14ac:dyDescent="0.3">
      <c r="A2771">
        <v>1002396</v>
      </c>
      <c r="B2771" t="s">
        <v>13705</v>
      </c>
      <c r="C2771" t="s">
        <v>13706</v>
      </c>
      <c r="D2771" t="s">
        <v>13707</v>
      </c>
      <c r="E2771" t="s">
        <v>663</v>
      </c>
      <c r="F2771" t="s">
        <v>13708</v>
      </c>
      <c r="G2771" t="s">
        <v>13709</v>
      </c>
      <c r="H2771" t="s">
        <v>9719</v>
      </c>
      <c r="I2771" s="23">
        <v>39.650219999999997</v>
      </c>
      <c r="J2771" s="23">
        <v>-83.165700000000001</v>
      </c>
      <c r="K2771">
        <v>486210</v>
      </c>
      <c r="L2771" t="s">
        <v>1275</v>
      </c>
      <c r="M2771" t="s">
        <v>102</v>
      </c>
      <c r="N2771" s="49">
        <v>43169.495999999999</v>
      </c>
      <c r="O2771" s="49">
        <v>43877.538</v>
      </c>
      <c r="P2771" s="49">
        <v>38985.455999999998</v>
      </c>
      <c r="Q2771" s="49">
        <v>33599.726000000002</v>
      </c>
      <c r="S2771" s="49">
        <v>1309.75</v>
      </c>
      <c r="T2771" s="49">
        <v>1701</v>
      </c>
      <c r="U2771" s="49">
        <v>5743.05</v>
      </c>
      <c r="V2771" s="49">
        <v>4063.1379999999999</v>
      </c>
    </row>
    <row r="2772" spans="1:22" x14ac:dyDescent="0.3">
      <c r="A2772">
        <v>1007675</v>
      </c>
      <c r="B2772" t="s">
        <v>13710</v>
      </c>
      <c r="C2772" t="s">
        <v>13711</v>
      </c>
      <c r="D2772" t="s">
        <v>460</v>
      </c>
      <c r="E2772" t="s">
        <v>461</v>
      </c>
      <c r="F2772" t="s">
        <v>462</v>
      </c>
      <c r="H2772" t="s">
        <v>906</v>
      </c>
      <c r="I2772" s="23">
        <v>43.620086999999998</v>
      </c>
      <c r="J2772" s="23">
        <v>-106.070632</v>
      </c>
      <c r="K2772">
        <v>211111</v>
      </c>
      <c r="L2772" t="s">
        <v>28</v>
      </c>
      <c r="M2772" t="s">
        <v>102</v>
      </c>
      <c r="R2772" s="49">
        <v>26243.952000000001</v>
      </c>
      <c r="S2772" s="49">
        <v>30183.335999999999</v>
      </c>
      <c r="T2772" s="49">
        <v>36154.764000000003</v>
      </c>
      <c r="U2772" s="49">
        <v>41717.991999999998</v>
      </c>
      <c r="V2772" s="49">
        <v>43938.235999999997</v>
      </c>
    </row>
    <row r="2773" spans="1:22" x14ac:dyDescent="0.3">
      <c r="A2773">
        <v>1007203</v>
      </c>
      <c r="B2773" t="s">
        <v>13712</v>
      </c>
      <c r="C2773" t="s">
        <v>13713</v>
      </c>
      <c r="D2773" t="s">
        <v>13714</v>
      </c>
      <c r="E2773" t="s">
        <v>422</v>
      </c>
      <c r="F2773" t="s">
        <v>13715</v>
      </c>
      <c r="G2773" t="s">
        <v>13716</v>
      </c>
      <c r="H2773" t="s">
        <v>1334</v>
      </c>
      <c r="I2773" s="23">
        <v>36.256100000000004</v>
      </c>
      <c r="J2773" s="23">
        <v>-94.524100000000004</v>
      </c>
      <c r="K2773">
        <v>221112</v>
      </c>
      <c r="L2773" t="s">
        <v>30</v>
      </c>
      <c r="M2773" t="s">
        <v>336</v>
      </c>
      <c r="N2773" s="49">
        <v>2460304.952</v>
      </c>
      <c r="O2773" s="49">
        <v>2701128.9160000002</v>
      </c>
      <c r="P2773" s="49">
        <v>2773425.1039999998</v>
      </c>
      <c r="Q2773" s="49">
        <v>2185640.568</v>
      </c>
      <c r="R2773" s="49">
        <v>2967645.8739999998</v>
      </c>
      <c r="S2773" s="49">
        <v>3539996.3739999998</v>
      </c>
      <c r="T2773" s="49">
        <v>3044359.3139999998</v>
      </c>
      <c r="U2773" s="49">
        <v>3795466.45</v>
      </c>
      <c r="V2773" s="49">
        <v>3820716.1579999998</v>
      </c>
    </row>
    <row r="2774" spans="1:22" x14ac:dyDescent="0.3">
      <c r="A2774">
        <v>1006863</v>
      </c>
      <c r="B2774" t="s">
        <v>13717</v>
      </c>
      <c r="C2774" t="s">
        <v>13718</v>
      </c>
      <c r="D2774" t="s">
        <v>13719</v>
      </c>
      <c r="E2774" t="s">
        <v>690</v>
      </c>
      <c r="F2774" t="s">
        <v>13720</v>
      </c>
      <c r="G2774" t="s">
        <v>13721</v>
      </c>
      <c r="H2774" t="s">
        <v>572</v>
      </c>
      <c r="I2774" s="23">
        <v>31.169408000000001</v>
      </c>
      <c r="J2774" s="23">
        <v>-84.162558000000004</v>
      </c>
      <c r="K2774">
        <v>325193</v>
      </c>
      <c r="L2774" t="s">
        <v>2050</v>
      </c>
      <c r="M2774" t="s">
        <v>2051</v>
      </c>
      <c r="N2774" s="49">
        <v>173838.196</v>
      </c>
      <c r="O2774" s="49">
        <v>164786.98000000001</v>
      </c>
      <c r="P2774" s="49">
        <v>162267.88800000001</v>
      </c>
      <c r="Q2774" s="49">
        <v>150045.13200000001</v>
      </c>
      <c r="R2774" s="49">
        <v>159844.14799999999</v>
      </c>
      <c r="S2774" s="49">
        <v>160688.49600000001</v>
      </c>
      <c r="T2774" s="49">
        <v>97589.928</v>
      </c>
      <c r="U2774" s="49">
        <v>112870.122</v>
      </c>
      <c r="V2774" s="49">
        <v>149535.478</v>
      </c>
    </row>
    <row r="2775" spans="1:22" x14ac:dyDescent="0.3">
      <c r="A2775">
        <v>1002073</v>
      </c>
      <c r="B2775" t="s">
        <v>13722</v>
      </c>
      <c r="C2775" t="s">
        <v>13723</v>
      </c>
      <c r="D2775" t="s">
        <v>13724</v>
      </c>
      <c r="E2775" t="s">
        <v>922</v>
      </c>
      <c r="F2775" t="s">
        <v>13725</v>
      </c>
      <c r="G2775" t="s">
        <v>13726</v>
      </c>
      <c r="H2775" t="s">
        <v>13727</v>
      </c>
      <c r="I2775" s="23">
        <v>40.611370000000001</v>
      </c>
      <c r="J2775" s="23">
        <v>-97.601399999999998</v>
      </c>
      <c r="K2775">
        <v>325193</v>
      </c>
      <c r="L2775" t="s">
        <v>573</v>
      </c>
      <c r="M2775" t="s">
        <v>574</v>
      </c>
      <c r="N2775" s="49">
        <v>158921.29199999999</v>
      </c>
      <c r="O2775" s="49">
        <v>161314.88200000001</v>
      </c>
      <c r="P2775" s="49">
        <v>169512.15</v>
      </c>
      <c r="Q2775" s="49">
        <v>167084.01</v>
      </c>
      <c r="R2775" s="49">
        <v>160316.644</v>
      </c>
      <c r="S2775" s="49">
        <v>153843.01999999999</v>
      </c>
      <c r="T2775" s="49">
        <v>153155.62400000001</v>
      </c>
      <c r="U2775" s="49">
        <v>160577.136</v>
      </c>
      <c r="V2775" s="49">
        <v>170219.348</v>
      </c>
    </row>
    <row r="2776" spans="1:22" x14ac:dyDescent="0.3">
      <c r="A2776">
        <v>1006275</v>
      </c>
      <c r="B2776" t="s">
        <v>13728</v>
      </c>
      <c r="C2776" t="s">
        <v>13729</v>
      </c>
      <c r="D2776" t="s">
        <v>480</v>
      </c>
      <c r="E2776" t="s">
        <v>303</v>
      </c>
      <c r="F2776" t="s">
        <v>13730</v>
      </c>
      <c r="G2776" t="s">
        <v>13731</v>
      </c>
      <c r="H2776" t="s">
        <v>483</v>
      </c>
      <c r="I2776" s="23">
        <v>29.706247999999999</v>
      </c>
      <c r="J2776" s="23">
        <v>-95.251079000000004</v>
      </c>
      <c r="K2776">
        <v>325110</v>
      </c>
      <c r="L2776" t="s">
        <v>28</v>
      </c>
      <c r="M2776" t="s">
        <v>530</v>
      </c>
      <c r="N2776" s="49">
        <v>640491.18400000001</v>
      </c>
      <c r="O2776" s="49">
        <v>699997.76800000004</v>
      </c>
      <c r="P2776" s="49">
        <v>525095.11800000002</v>
      </c>
      <c r="Q2776" s="49">
        <v>670656.60600000003</v>
      </c>
      <c r="R2776" s="49">
        <v>603804.39599999995</v>
      </c>
      <c r="S2776" s="49">
        <v>556707.92200000002</v>
      </c>
      <c r="T2776" s="49">
        <v>500932.61</v>
      </c>
      <c r="U2776" s="49">
        <v>552252.17000000004</v>
      </c>
      <c r="V2776" s="49">
        <v>527907.48600000003</v>
      </c>
    </row>
    <row r="2777" spans="1:22" x14ac:dyDescent="0.3">
      <c r="A2777">
        <v>1003573</v>
      </c>
      <c r="B2777" t="s">
        <v>13732</v>
      </c>
      <c r="C2777" t="s">
        <v>13733</v>
      </c>
      <c r="D2777" t="s">
        <v>8439</v>
      </c>
      <c r="E2777" t="s">
        <v>569</v>
      </c>
      <c r="F2777" t="s">
        <v>8440</v>
      </c>
      <c r="G2777" t="s">
        <v>13734</v>
      </c>
      <c r="H2777" t="s">
        <v>8442</v>
      </c>
      <c r="I2777" s="23">
        <v>42.507192000000003</v>
      </c>
      <c r="J2777" s="23">
        <v>-93.280410000000003</v>
      </c>
      <c r="K2777">
        <v>325193</v>
      </c>
      <c r="L2777" t="s">
        <v>573</v>
      </c>
      <c r="M2777" t="s">
        <v>574</v>
      </c>
      <c r="N2777" s="49">
        <v>150633.226</v>
      </c>
      <c r="O2777" s="49">
        <v>153761.86799999999</v>
      </c>
      <c r="P2777" s="49">
        <v>140190.41399999999</v>
      </c>
      <c r="Q2777" s="49">
        <v>144386.04800000001</v>
      </c>
      <c r="R2777" s="49">
        <v>134961.19200000001</v>
      </c>
      <c r="S2777" s="49">
        <v>142445.764</v>
      </c>
      <c r="T2777" s="49">
        <v>136262.43599999999</v>
      </c>
      <c r="U2777" s="49">
        <v>134101.69200000001</v>
      </c>
      <c r="V2777" s="49">
        <v>120941.484</v>
      </c>
    </row>
    <row r="2778" spans="1:22" x14ac:dyDescent="0.3">
      <c r="A2778">
        <v>1009505</v>
      </c>
      <c r="B2778" t="s">
        <v>13735</v>
      </c>
      <c r="C2778" t="s">
        <v>13736</v>
      </c>
      <c r="D2778" t="s">
        <v>2663</v>
      </c>
      <c r="E2778" t="s">
        <v>351</v>
      </c>
      <c r="F2778" t="s">
        <v>2664</v>
      </c>
      <c r="G2778" t="s">
        <v>13737</v>
      </c>
      <c r="H2778" t="s">
        <v>10147</v>
      </c>
      <c r="I2778" s="23">
        <v>41.441699999999997</v>
      </c>
      <c r="J2778" s="23">
        <v>-88.172799999999995</v>
      </c>
      <c r="K2778">
        <v>325194</v>
      </c>
      <c r="L2778" t="s">
        <v>28</v>
      </c>
      <c r="M2778" t="s">
        <v>530</v>
      </c>
      <c r="N2778" s="49">
        <v>106043.33</v>
      </c>
      <c r="O2778" s="49">
        <v>102960.356</v>
      </c>
      <c r="P2778" s="49">
        <v>99743.911999999997</v>
      </c>
      <c r="Q2778" s="49">
        <v>108547.936</v>
      </c>
      <c r="R2778" s="49">
        <v>110099.71799999999</v>
      </c>
      <c r="S2778" s="49">
        <v>114111.66800000001</v>
      </c>
      <c r="T2778" s="49">
        <v>107471.39599999999</v>
      </c>
      <c r="U2778" s="49">
        <v>97952.323999999993</v>
      </c>
      <c r="V2778" s="49">
        <v>97369.323999999993</v>
      </c>
    </row>
    <row r="2779" spans="1:22" x14ac:dyDescent="0.3">
      <c r="A2779">
        <v>1006985</v>
      </c>
      <c r="B2779" t="s">
        <v>13738</v>
      </c>
      <c r="C2779" t="s">
        <v>13739</v>
      </c>
      <c r="D2779" t="s">
        <v>13740</v>
      </c>
      <c r="E2779" t="s">
        <v>380</v>
      </c>
      <c r="F2779" t="s">
        <v>13741</v>
      </c>
      <c r="G2779" t="s">
        <v>13742</v>
      </c>
      <c r="H2779" t="s">
        <v>4686</v>
      </c>
      <c r="I2779" s="23">
        <v>44.7684</v>
      </c>
      <c r="J2779" s="23">
        <v>-93.040599999999998</v>
      </c>
      <c r="K2779">
        <v>324110</v>
      </c>
      <c r="L2779" t="s">
        <v>13743</v>
      </c>
      <c r="M2779" t="s">
        <v>13744</v>
      </c>
      <c r="N2779" s="49">
        <v>3967494.8459999999</v>
      </c>
      <c r="O2779" s="49">
        <v>4024135.81</v>
      </c>
      <c r="P2779" s="49">
        <v>3946457.6519999998</v>
      </c>
      <c r="Q2779" s="49">
        <v>3733044.58</v>
      </c>
      <c r="R2779" s="49">
        <v>3649715.2740000002</v>
      </c>
      <c r="S2779" s="49">
        <v>3508558.9139999999</v>
      </c>
      <c r="T2779" s="49">
        <v>3595203.8760000002</v>
      </c>
      <c r="U2779" s="49">
        <v>3682795.7579999999</v>
      </c>
      <c r="V2779" s="49">
        <v>3637544.5819999999</v>
      </c>
    </row>
    <row r="2780" spans="1:22" x14ac:dyDescent="0.3">
      <c r="A2780">
        <v>1000492</v>
      </c>
      <c r="B2780" t="s">
        <v>13745</v>
      </c>
      <c r="C2780" t="s">
        <v>13746</v>
      </c>
      <c r="D2780" t="s">
        <v>5751</v>
      </c>
      <c r="E2780" t="s">
        <v>468</v>
      </c>
      <c r="F2780" t="s">
        <v>13747</v>
      </c>
      <c r="G2780" t="s">
        <v>5758</v>
      </c>
      <c r="H2780" t="s">
        <v>13748</v>
      </c>
      <c r="I2780" s="23">
        <v>28.581399999999999</v>
      </c>
      <c r="J2780" s="23">
        <v>-82.430300000000003</v>
      </c>
      <c r="K2780">
        <v>221112</v>
      </c>
      <c r="L2780" t="s">
        <v>28</v>
      </c>
      <c r="M2780" t="s">
        <v>336</v>
      </c>
      <c r="S2780" s="49">
        <v>2931.058</v>
      </c>
      <c r="T2780" s="49">
        <v>2672.7860000000001</v>
      </c>
      <c r="U2780" s="49">
        <v>0</v>
      </c>
      <c r="V2780" s="49">
        <v>55752.245999999999</v>
      </c>
    </row>
    <row r="2781" spans="1:22" x14ac:dyDescent="0.3">
      <c r="A2781">
        <v>1003223</v>
      </c>
      <c r="B2781" t="s">
        <v>13749</v>
      </c>
      <c r="C2781" t="s">
        <v>13750</v>
      </c>
      <c r="D2781" t="s">
        <v>13751</v>
      </c>
      <c r="E2781" t="s">
        <v>1487</v>
      </c>
      <c r="F2781" t="s">
        <v>3456</v>
      </c>
      <c r="G2781" t="s">
        <v>13752</v>
      </c>
      <c r="H2781" t="s">
        <v>3457</v>
      </c>
      <c r="I2781" s="23">
        <v>37.156390000000002</v>
      </c>
      <c r="J2781" s="23">
        <v>-107.77978</v>
      </c>
      <c r="K2781">
        <v>211130</v>
      </c>
      <c r="L2781" t="s">
        <v>368</v>
      </c>
      <c r="M2781" t="s">
        <v>102</v>
      </c>
      <c r="N2781" s="49">
        <v>167817.24</v>
      </c>
      <c r="O2781" s="49">
        <v>181993.978</v>
      </c>
      <c r="P2781" s="49">
        <v>143215.57199999999</v>
      </c>
      <c r="Q2781" s="49">
        <v>128067.68399999999</v>
      </c>
      <c r="R2781" s="49">
        <v>146526.46400000001</v>
      </c>
      <c r="S2781" s="49">
        <v>142485.35399999999</v>
      </c>
      <c r="T2781" s="49">
        <v>153598.42800000001</v>
      </c>
      <c r="U2781" s="49">
        <v>141630.236</v>
      </c>
      <c r="V2781" s="49">
        <v>161789.33600000001</v>
      </c>
    </row>
    <row r="2782" spans="1:22" x14ac:dyDescent="0.3">
      <c r="A2782">
        <v>1005785</v>
      </c>
      <c r="B2782" t="s">
        <v>13753</v>
      </c>
      <c r="C2782" t="s">
        <v>13754</v>
      </c>
      <c r="D2782" t="s">
        <v>13755</v>
      </c>
      <c r="E2782" t="s">
        <v>468</v>
      </c>
      <c r="F2782" t="s">
        <v>13756</v>
      </c>
      <c r="G2782" t="s">
        <v>13757</v>
      </c>
      <c r="H2782" t="s">
        <v>13758</v>
      </c>
      <c r="I2782" s="23">
        <v>30.442663</v>
      </c>
      <c r="J2782" s="23">
        <v>-84.297629999999998</v>
      </c>
      <c r="K2782">
        <v>611310</v>
      </c>
      <c r="L2782" t="s">
        <v>28</v>
      </c>
      <c r="M2782" t="s">
        <v>315</v>
      </c>
      <c r="N2782" s="49">
        <v>21218.32</v>
      </c>
      <c r="O2782" s="49">
        <v>27981.040000000001</v>
      </c>
      <c r="P2782" s="49">
        <v>30052.135999999999</v>
      </c>
      <c r="Q2782" s="49">
        <v>26529.1</v>
      </c>
      <c r="R2782" s="49">
        <v>26858.448</v>
      </c>
      <c r="S2782" s="49">
        <v>30712.682000000001</v>
      </c>
      <c r="T2782" s="49">
        <v>28607.892</v>
      </c>
      <c r="U2782" s="49">
        <v>27573.995999999999</v>
      </c>
      <c r="V2782" s="49">
        <v>28234.488000000001</v>
      </c>
    </row>
    <row r="2783" spans="1:22" x14ac:dyDescent="0.3">
      <c r="A2783">
        <v>1001788</v>
      </c>
      <c r="B2783" t="s">
        <v>13759</v>
      </c>
      <c r="C2783" t="s">
        <v>13760</v>
      </c>
      <c r="D2783" t="s">
        <v>460</v>
      </c>
      <c r="E2783" t="s">
        <v>461</v>
      </c>
      <c r="F2783" t="s">
        <v>462</v>
      </c>
      <c r="H2783" t="s">
        <v>906</v>
      </c>
      <c r="I2783" s="23">
        <v>44.282791119061102</v>
      </c>
      <c r="J2783" s="23">
        <v>-106.158204560014</v>
      </c>
      <c r="K2783">
        <v>211111</v>
      </c>
      <c r="L2783" t="s">
        <v>28</v>
      </c>
      <c r="M2783" t="s">
        <v>102</v>
      </c>
      <c r="R2783" s="49">
        <v>19401.975999999999</v>
      </c>
      <c r="S2783" s="49">
        <v>28548.191999999999</v>
      </c>
      <c r="T2783" s="49">
        <v>42840.088000000003</v>
      </c>
      <c r="U2783" s="49">
        <v>57173.383999999998</v>
      </c>
      <c r="V2783" s="49">
        <v>54939.343999999997</v>
      </c>
    </row>
    <row r="2784" spans="1:22" x14ac:dyDescent="0.3">
      <c r="A2784">
        <v>1000345</v>
      </c>
      <c r="B2784" t="s">
        <v>13761</v>
      </c>
      <c r="C2784" t="s">
        <v>13762</v>
      </c>
      <c r="D2784" t="s">
        <v>13273</v>
      </c>
      <c r="E2784" t="s">
        <v>468</v>
      </c>
      <c r="F2784" t="s">
        <v>13763</v>
      </c>
      <c r="G2784" t="s">
        <v>13764</v>
      </c>
      <c r="H2784" t="s">
        <v>13276</v>
      </c>
      <c r="I2784" s="23">
        <v>30.068694000000001</v>
      </c>
      <c r="J2784" s="23">
        <v>-83.523750000000007</v>
      </c>
      <c r="K2784">
        <v>322110</v>
      </c>
      <c r="L2784" t="s">
        <v>1172</v>
      </c>
      <c r="M2784" t="s">
        <v>1173</v>
      </c>
      <c r="N2784" s="49">
        <v>388880.98800000001</v>
      </c>
      <c r="O2784" s="49">
        <v>406874.8</v>
      </c>
      <c r="P2784" s="49">
        <v>384079.89</v>
      </c>
      <c r="Q2784" s="49">
        <v>415878.57</v>
      </c>
      <c r="R2784" s="49">
        <v>308783.26400000002</v>
      </c>
      <c r="S2784" s="49">
        <v>301180.11800000002</v>
      </c>
      <c r="T2784" s="49">
        <v>292396.88199999998</v>
      </c>
      <c r="U2784" s="49">
        <v>337284.516</v>
      </c>
      <c r="V2784" s="49">
        <v>339982.35399999999</v>
      </c>
    </row>
    <row r="2785" spans="1:22" x14ac:dyDescent="0.3">
      <c r="A2785">
        <v>1007044</v>
      </c>
      <c r="B2785" t="s">
        <v>13765</v>
      </c>
      <c r="C2785" t="s">
        <v>13766</v>
      </c>
      <c r="D2785" t="s">
        <v>13767</v>
      </c>
      <c r="E2785" t="s">
        <v>441</v>
      </c>
      <c r="F2785" t="s">
        <v>13768</v>
      </c>
      <c r="G2785" t="s">
        <v>13769</v>
      </c>
      <c r="H2785" t="s">
        <v>13770</v>
      </c>
      <c r="I2785" s="23">
        <v>35.914487999999999</v>
      </c>
      <c r="J2785" s="23">
        <v>-81.593526999999995</v>
      </c>
      <c r="K2785">
        <v>562212</v>
      </c>
      <c r="L2785" t="s">
        <v>51</v>
      </c>
      <c r="M2785" t="s">
        <v>307</v>
      </c>
      <c r="N2785" s="49">
        <v>55736</v>
      </c>
      <c r="O2785" s="49">
        <v>70490.5</v>
      </c>
      <c r="P2785" s="49">
        <v>77798.25</v>
      </c>
      <c r="Q2785" s="49">
        <v>115184.5</v>
      </c>
      <c r="R2785" s="49">
        <v>77548.75</v>
      </c>
      <c r="S2785" s="49">
        <v>84658.5</v>
      </c>
      <c r="T2785" s="49">
        <v>83055</v>
      </c>
      <c r="U2785" s="49">
        <v>90767.5</v>
      </c>
      <c r="V2785" s="49">
        <v>119160</v>
      </c>
    </row>
    <row r="2786" spans="1:22" x14ac:dyDescent="0.3">
      <c r="A2786">
        <v>1006752</v>
      </c>
      <c r="B2786" t="s">
        <v>13771</v>
      </c>
      <c r="C2786" t="s">
        <v>13772</v>
      </c>
      <c r="D2786" t="s">
        <v>13773</v>
      </c>
      <c r="E2786" t="s">
        <v>351</v>
      </c>
      <c r="F2786" t="s">
        <v>13774</v>
      </c>
      <c r="G2786" t="s">
        <v>13775</v>
      </c>
      <c r="H2786" t="s">
        <v>354</v>
      </c>
      <c r="I2786" s="23">
        <v>41.665010000000002</v>
      </c>
      <c r="J2786" s="23">
        <v>-87.560839999999999</v>
      </c>
      <c r="K2786">
        <v>336111</v>
      </c>
      <c r="L2786" t="s">
        <v>28</v>
      </c>
      <c r="M2786" t="s">
        <v>315</v>
      </c>
      <c r="N2786" s="49">
        <v>56921.936000000002</v>
      </c>
      <c r="O2786" s="49">
        <v>61529.067999999999</v>
      </c>
      <c r="P2786" s="49">
        <v>54641.544000000002</v>
      </c>
      <c r="Q2786" s="49">
        <v>53114.3</v>
      </c>
      <c r="R2786" s="49">
        <v>51637.756000000001</v>
      </c>
      <c r="S2786" s="49">
        <v>57446.684000000001</v>
      </c>
      <c r="T2786" s="49">
        <v>56136.088000000003</v>
      </c>
      <c r="U2786" s="49">
        <v>46600.2706264976</v>
      </c>
      <c r="V2786" s="49">
        <v>46964.804662927403</v>
      </c>
    </row>
    <row r="2787" spans="1:22" x14ac:dyDescent="0.3">
      <c r="A2787">
        <v>1001722</v>
      </c>
      <c r="B2787" t="s">
        <v>13776</v>
      </c>
      <c r="C2787" t="s">
        <v>13777</v>
      </c>
      <c r="D2787" t="s">
        <v>13778</v>
      </c>
      <c r="E2787" t="s">
        <v>454</v>
      </c>
      <c r="F2787" t="s">
        <v>13779</v>
      </c>
      <c r="G2787" t="s">
        <v>13780</v>
      </c>
      <c r="H2787" t="s">
        <v>1118</v>
      </c>
      <c r="I2787" s="23">
        <v>42.102469999999997</v>
      </c>
      <c r="J2787" s="23">
        <v>-83.243560000000002</v>
      </c>
      <c r="K2787">
        <v>336111</v>
      </c>
      <c r="L2787" t="s">
        <v>28</v>
      </c>
      <c r="M2787" t="s">
        <v>315</v>
      </c>
      <c r="N2787" s="49">
        <v>54313.296000000002</v>
      </c>
      <c r="O2787" s="49">
        <v>52381.951999999997</v>
      </c>
      <c r="P2787" s="49">
        <v>55172.991999999998</v>
      </c>
      <c r="Q2787" s="49">
        <v>59443.375999999997</v>
      </c>
      <c r="R2787" s="49">
        <v>63345.411999999997</v>
      </c>
      <c r="S2787" s="49">
        <v>60170.423999999999</v>
      </c>
      <c r="T2787" s="49">
        <v>61024.92</v>
      </c>
      <c r="U2787" s="49">
        <v>54012.620320528215</v>
      </c>
      <c r="V2787" s="49">
        <v>53701.772416013133</v>
      </c>
    </row>
    <row r="2788" spans="1:22" x14ac:dyDescent="0.3">
      <c r="A2788">
        <v>1001410</v>
      </c>
      <c r="B2788" t="s">
        <v>13781</v>
      </c>
      <c r="C2788" t="s">
        <v>13782</v>
      </c>
      <c r="D2788" t="s">
        <v>13783</v>
      </c>
      <c r="E2788" t="s">
        <v>1682</v>
      </c>
      <c r="F2788" t="s">
        <v>13784</v>
      </c>
      <c r="G2788" t="s">
        <v>13785</v>
      </c>
      <c r="H2788" t="s">
        <v>1685</v>
      </c>
      <c r="I2788" s="23">
        <v>42.241700000000002</v>
      </c>
      <c r="J2788" s="23">
        <v>-70.965299999999999</v>
      </c>
      <c r="K2788">
        <v>221112</v>
      </c>
      <c r="L2788" t="s">
        <v>335</v>
      </c>
      <c r="M2788" t="s">
        <v>336</v>
      </c>
      <c r="N2788" s="49">
        <v>1768902.8659999999</v>
      </c>
      <c r="O2788" s="49">
        <v>1315048.0179999999</v>
      </c>
      <c r="P2788" s="49">
        <v>1723285.73</v>
      </c>
      <c r="Q2788" s="49">
        <v>1507384.35</v>
      </c>
      <c r="R2788" s="49">
        <v>1494567.898</v>
      </c>
      <c r="S2788" s="49">
        <v>1546298.67</v>
      </c>
      <c r="T2788" s="49">
        <v>1490592.3759999999</v>
      </c>
      <c r="U2788" s="49">
        <v>1574008.0160000001</v>
      </c>
      <c r="V2788" s="49">
        <v>1833005.656</v>
      </c>
    </row>
    <row r="2789" spans="1:22" x14ac:dyDescent="0.3">
      <c r="A2789">
        <v>1001076</v>
      </c>
      <c r="B2789" t="s">
        <v>13786</v>
      </c>
      <c r="C2789" t="s">
        <v>13787</v>
      </c>
      <c r="D2789" t="s">
        <v>13788</v>
      </c>
      <c r="E2789" t="s">
        <v>1663</v>
      </c>
      <c r="F2789" t="s">
        <v>13789</v>
      </c>
      <c r="G2789" t="s">
        <v>13790</v>
      </c>
      <c r="H2789" t="s">
        <v>8756</v>
      </c>
      <c r="I2789" s="23">
        <v>39.815399999999997</v>
      </c>
      <c r="J2789" s="23">
        <v>-74.209800000000001</v>
      </c>
      <c r="K2789">
        <v>221112</v>
      </c>
      <c r="L2789" t="s">
        <v>335</v>
      </c>
      <c r="M2789" t="s">
        <v>336</v>
      </c>
      <c r="S2789" s="49">
        <v>5338.576</v>
      </c>
      <c r="T2789" s="49">
        <v>3382.0340000000001</v>
      </c>
      <c r="U2789" s="49">
        <v>1615.2439999999999</v>
      </c>
      <c r="V2789" s="49">
        <v>2847.9859999999999</v>
      </c>
    </row>
    <row r="2790" spans="1:22" x14ac:dyDescent="0.3">
      <c r="A2790">
        <v>1004587</v>
      </c>
      <c r="B2790" t="s">
        <v>13791</v>
      </c>
      <c r="C2790" t="s">
        <v>13792</v>
      </c>
      <c r="D2790" t="s">
        <v>7801</v>
      </c>
      <c r="E2790" t="s">
        <v>331</v>
      </c>
      <c r="F2790" t="s">
        <v>7802</v>
      </c>
      <c r="G2790" t="s">
        <v>13793</v>
      </c>
      <c r="H2790" t="s">
        <v>5563</v>
      </c>
      <c r="I2790" s="23">
        <v>40.732320000000001</v>
      </c>
      <c r="J2790" s="23">
        <v>-73.381330000000005</v>
      </c>
      <c r="K2790">
        <v>562212</v>
      </c>
      <c r="L2790" t="s">
        <v>51</v>
      </c>
      <c r="M2790" t="s">
        <v>307</v>
      </c>
      <c r="N2790" s="49">
        <v>31577.5</v>
      </c>
      <c r="O2790" s="49">
        <v>32215.25</v>
      </c>
      <c r="P2790" s="49">
        <v>32866.25</v>
      </c>
      <c r="Q2790" s="49">
        <v>33530</v>
      </c>
      <c r="R2790" s="49">
        <v>34207.5</v>
      </c>
      <c r="S2790" s="49">
        <v>34898.5</v>
      </c>
      <c r="T2790" s="49">
        <v>35603.5</v>
      </c>
      <c r="U2790" s="49">
        <v>43587.25</v>
      </c>
      <c r="V2790" s="49">
        <v>44467.75</v>
      </c>
    </row>
    <row r="2791" spans="1:22" x14ac:dyDescent="0.3">
      <c r="A2791">
        <v>1007576</v>
      </c>
      <c r="B2791" t="s">
        <v>13794</v>
      </c>
      <c r="C2791" t="s">
        <v>13795</v>
      </c>
      <c r="D2791" t="s">
        <v>13796</v>
      </c>
      <c r="E2791" t="s">
        <v>1920</v>
      </c>
      <c r="F2791" t="s">
        <v>13797</v>
      </c>
      <c r="G2791" t="s">
        <v>13798</v>
      </c>
      <c r="H2791" t="s">
        <v>13799</v>
      </c>
      <c r="I2791" s="23">
        <v>39.128100000000003</v>
      </c>
      <c r="J2791" s="23">
        <v>-119.1319</v>
      </c>
      <c r="K2791">
        <v>221112</v>
      </c>
      <c r="L2791" t="s">
        <v>335</v>
      </c>
      <c r="M2791" t="s">
        <v>336</v>
      </c>
      <c r="N2791" s="49">
        <v>411537.076</v>
      </c>
      <c r="O2791" s="49">
        <v>305830.31599999999</v>
      </c>
      <c r="P2791" s="49">
        <v>245359.092</v>
      </c>
      <c r="Q2791" s="49">
        <v>175153.35200000001</v>
      </c>
      <c r="R2791" s="49">
        <v>195051.228</v>
      </c>
      <c r="S2791" s="49">
        <v>116673.96799999999</v>
      </c>
      <c r="T2791" s="49">
        <v>191774.34</v>
      </c>
      <c r="U2791" s="49">
        <v>163390.04399999999</v>
      </c>
      <c r="V2791" s="49">
        <v>61706.433940000003</v>
      </c>
    </row>
    <row r="2792" spans="1:22" x14ac:dyDescent="0.3">
      <c r="A2792">
        <v>1001573</v>
      </c>
      <c r="B2792" t="s">
        <v>13800</v>
      </c>
      <c r="C2792" t="s">
        <v>13801</v>
      </c>
      <c r="D2792" t="s">
        <v>6303</v>
      </c>
      <c r="E2792" t="s">
        <v>542</v>
      </c>
      <c r="F2792" t="s">
        <v>6304</v>
      </c>
      <c r="G2792" t="s">
        <v>13802</v>
      </c>
      <c r="H2792" t="s">
        <v>13803</v>
      </c>
      <c r="I2792" s="23">
        <v>37.732799999999997</v>
      </c>
      <c r="J2792" s="23">
        <v>-99.949700000000007</v>
      </c>
      <c r="K2792">
        <v>221112</v>
      </c>
      <c r="L2792" t="s">
        <v>335</v>
      </c>
      <c r="M2792" t="s">
        <v>336</v>
      </c>
      <c r="N2792" s="49">
        <v>4021.2359999999999</v>
      </c>
      <c r="O2792" s="49">
        <v>2245.7919999999999</v>
      </c>
      <c r="P2792" s="49">
        <v>2842.14</v>
      </c>
      <c r="Q2792" s="49">
        <v>1470.6959999999999</v>
      </c>
      <c r="R2792" s="49">
        <v>47869.523999999998</v>
      </c>
      <c r="S2792" s="49">
        <v>169995.82</v>
      </c>
      <c r="T2792" s="49">
        <v>206932.18400000001</v>
      </c>
      <c r="U2792" s="49">
        <v>268002.55599999998</v>
      </c>
      <c r="V2792" s="49">
        <v>247549.03200000001</v>
      </c>
    </row>
    <row r="2793" spans="1:22" x14ac:dyDescent="0.3">
      <c r="A2793">
        <v>1001977</v>
      </c>
      <c r="B2793" t="s">
        <v>13804</v>
      </c>
      <c r="C2793" t="s">
        <v>13805</v>
      </c>
      <c r="D2793" t="s">
        <v>13806</v>
      </c>
      <c r="E2793" t="s">
        <v>1487</v>
      </c>
      <c r="F2793" t="s">
        <v>13807</v>
      </c>
      <c r="H2793" t="s">
        <v>6242</v>
      </c>
      <c r="I2793" s="23">
        <v>40.1434</v>
      </c>
      <c r="J2793" s="23">
        <v>-104.75149999999999</v>
      </c>
      <c r="K2793">
        <v>211130</v>
      </c>
      <c r="L2793" t="s">
        <v>326</v>
      </c>
      <c r="M2793" t="s">
        <v>327</v>
      </c>
      <c r="N2793" s="49">
        <v>208691.128</v>
      </c>
      <c r="O2793" s="49">
        <v>206993.704</v>
      </c>
      <c r="P2793" s="49">
        <v>218193.32199999999</v>
      </c>
      <c r="Q2793" s="49">
        <v>247949.59599999999</v>
      </c>
      <c r="R2793" s="49">
        <v>249957.666</v>
      </c>
      <c r="S2793" s="49">
        <v>256588.26199999999</v>
      </c>
      <c r="T2793" s="49">
        <v>138888.95000000001</v>
      </c>
      <c r="U2793" s="49">
        <v>145469.52799999999</v>
      </c>
      <c r="V2793" s="49">
        <v>88447.99</v>
      </c>
    </row>
    <row r="2794" spans="1:22" x14ac:dyDescent="0.3">
      <c r="A2794">
        <v>1000971</v>
      </c>
      <c r="B2794" t="s">
        <v>13808</v>
      </c>
      <c r="C2794" t="s">
        <v>13809</v>
      </c>
      <c r="D2794" t="s">
        <v>10115</v>
      </c>
      <c r="E2794" t="s">
        <v>1248</v>
      </c>
      <c r="F2794" t="s">
        <v>10116</v>
      </c>
      <c r="G2794" t="s">
        <v>13810</v>
      </c>
      <c r="H2794" t="s">
        <v>13811</v>
      </c>
      <c r="I2794" s="23">
        <v>39.710700000000003</v>
      </c>
      <c r="J2794" s="23">
        <v>-79.927499999999995</v>
      </c>
      <c r="K2794">
        <v>221112</v>
      </c>
      <c r="L2794" t="s">
        <v>335</v>
      </c>
      <c r="M2794" t="s">
        <v>336</v>
      </c>
      <c r="N2794" s="49">
        <v>6145532.7180000003</v>
      </c>
      <c r="O2794" s="49">
        <v>5538516.8339999998</v>
      </c>
      <c r="P2794" s="49">
        <v>5677393.7439999999</v>
      </c>
      <c r="Q2794" s="49">
        <v>6058539.3540000003</v>
      </c>
      <c r="R2794" s="49">
        <v>6481352.2879999997</v>
      </c>
      <c r="S2794" s="49">
        <v>6089424.0199999996</v>
      </c>
      <c r="T2794" s="49">
        <v>7139279.1380000003</v>
      </c>
      <c r="U2794" s="49">
        <v>5097443.3159999996</v>
      </c>
      <c r="V2794" s="49">
        <v>6552147.8399999999</v>
      </c>
    </row>
    <row r="2795" spans="1:22" x14ac:dyDescent="0.3">
      <c r="A2795">
        <v>1001483</v>
      </c>
      <c r="B2795" t="s">
        <v>13812</v>
      </c>
      <c r="C2795" t="s">
        <v>13813</v>
      </c>
      <c r="D2795" t="s">
        <v>13814</v>
      </c>
      <c r="E2795" t="s">
        <v>468</v>
      </c>
      <c r="F2795" t="s">
        <v>13815</v>
      </c>
      <c r="G2795" t="s">
        <v>13816</v>
      </c>
      <c r="H2795" t="s">
        <v>13817</v>
      </c>
      <c r="I2795" s="23">
        <v>26.6967</v>
      </c>
      <c r="J2795" s="23">
        <v>-81.783100000000005</v>
      </c>
      <c r="K2795">
        <v>221112</v>
      </c>
      <c r="L2795" t="s">
        <v>335</v>
      </c>
      <c r="M2795" t="s">
        <v>336</v>
      </c>
      <c r="N2795" s="49">
        <v>3411058.156</v>
      </c>
      <c r="O2795" s="49">
        <v>3522193.3640000001</v>
      </c>
      <c r="P2795" s="49">
        <v>3437894.56</v>
      </c>
      <c r="Q2795" s="49">
        <v>3688871.2680000002</v>
      </c>
      <c r="R2795" s="49">
        <v>3294699.3459999999</v>
      </c>
      <c r="S2795" s="49">
        <v>3536328.8640000001</v>
      </c>
      <c r="T2795" s="49">
        <v>3218780.6919999998</v>
      </c>
      <c r="U2795" s="49">
        <v>4283694.2419999996</v>
      </c>
      <c r="V2795" s="49">
        <v>3203643.4479999999</v>
      </c>
    </row>
    <row r="2796" spans="1:22" x14ac:dyDescent="0.3">
      <c r="A2796">
        <v>1001029</v>
      </c>
      <c r="B2796" t="s">
        <v>13818</v>
      </c>
      <c r="C2796" t="s">
        <v>13819</v>
      </c>
      <c r="D2796" t="s">
        <v>13820</v>
      </c>
      <c r="E2796" t="s">
        <v>1487</v>
      </c>
      <c r="F2796" t="s">
        <v>13821</v>
      </c>
      <c r="G2796" t="s">
        <v>13822</v>
      </c>
      <c r="H2796" t="s">
        <v>13823</v>
      </c>
      <c r="I2796" s="23">
        <v>40.246099999999998</v>
      </c>
      <c r="J2796" s="23">
        <v>-104.8742</v>
      </c>
      <c r="K2796">
        <v>221112</v>
      </c>
      <c r="L2796" t="s">
        <v>335</v>
      </c>
      <c r="M2796" t="s">
        <v>336</v>
      </c>
      <c r="N2796" s="49">
        <v>1717850.284</v>
      </c>
      <c r="O2796" s="49">
        <v>1518841.42</v>
      </c>
      <c r="P2796" s="49">
        <v>1223823.216</v>
      </c>
      <c r="Q2796" s="49">
        <v>1229947.892</v>
      </c>
      <c r="R2796" s="49">
        <v>1496871.7560000001</v>
      </c>
      <c r="S2796" s="49">
        <v>1636761.4879999999</v>
      </c>
      <c r="T2796" s="49">
        <v>1383533.672</v>
      </c>
      <c r="U2796" s="49">
        <v>1411509.1680000001</v>
      </c>
      <c r="V2796" s="49">
        <v>1465936.7679999999</v>
      </c>
    </row>
    <row r="2797" spans="1:22" x14ac:dyDescent="0.3">
      <c r="A2797">
        <v>1004667</v>
      </c>
      <c r="B2797" t="s">
        <v>13824</v>
      </c>
      <c r="C2797" t="s">
        <v>13825</v>
      </c>
      <c r="D2797" t="s">
        <v>13826</v>
      </c>
      <c r="E2797" t="s">
        <v>690</v>
      </c>
      <c r="F2797" t="s">
        <v>13827</v>
      </c>
      <c r="G2797" t="s">
        <v>13828</v>
      </c>
      <c r="H2797" t="s">
        <v>13829</v>
      </c>
      <c r="I2797" s="23">
        <v>31.870999999999999</v>
      </c>
      <c r="J2797" s="23">
        <v>-81.614999999999995</v>
      </c>
      <c r="K2797">
        <v>928110</v>
      </c>
      <c r="L2797" t="s">
        <v>355</v>
      </c>
      <c r="M2797" t="s">
        <v>307</v>
      </c>
      <c r="N2797" s="49">
        <v>58554.678</v>
      </c>
      <c r="O2797" s="49">
        <v>50636.85</v>
      </c>
      <c r="P2797" s="49">
        <v>46293.298000000003</v>
      </c>
      <c r="Q2797" s="49">
        <v>50295.938000000002</v>
      </c>
      <c r="R2797" s="49">
        <v>46169.603999999999</v>
      </c>
      <c r="S2797" s="49">
        <v>44301.440000000002</v>
      </c>
      <c r="T2797" s="49">
        <v>44006.2</v>
      </c>
      <c r="U2797" s="49">
        <v>43638.96</v>
      </c>
      <c r="V2797" s="49">
        <v>51467.15</v>
      </c>
    </row>
    <row r="2798" spans="1:22" x14ac:dyDescent="0.3">
      <c r="A2798">
        <v>1001267</v>
      </c>
      <c r="B2798" t="s">
        <v>13830</v>
      </c>
      <c r="C2798" t="s">
        <v>13831</v>
      </c>
      <c r="D2798" t="s">
        <v>2752</v>
      </c>
      <c r="E2798" t="s">
        <v>303</v>
      </c>
      <c r="F2798" t="s">
        <v>2753</v>
      </c>
      <c r="G2798" t="s">
        <v>13832</v>
      </c>
      <c r="H2798" t="s">
        <v>2755</v>
      </c>
      <c r="I2798" s="23">
        <v>32.644444</v>
      </c>
      <c r="J2798" s="23">
        <v>-97.319166999999993</v>
      </c>
      <c r="K2798">
        <v>312120</v>
      </c>
      <c r="L2798" t="s">
        <v>28</v>
      </c>
      <c r="M2798" t="s">
        <v>315</v>
      </c>
      <c r="N2798" s="49">
        <v>20019.89</v>
      </c>
      <c r="O2798" s="49">
        <v>20911.648000000001</v>
      </c>
      <c r="P2798" s="49">
        <v>22677.885999999999</v>
      </c>
      <c r="Q2798" s="49">
        <v>23922.687999999998</v>
      </c>
      <c r="R2798" s="49">
        <v>22306.126</v>
      </c>
      <c r="S2798" s="49">
        <v>28231.82</v>
      </c>
      <c r="T2798" s="49">
        <v>27727.24</v>
      </c>
      <c r="U2798" s="49">
        <v>37410.398000000001</v>
      </c>
      <c r="V2798" s="49">
        <v>32937.296000000002</v>
      </c>
    </row>
    <row r="2799" spans="1:22" x14ac:dyDescent="0.3">
      <c r="A2799">
        <v>1013265</v>
      </c>
      <c r="B2799" t="s">
        <v>13833</v>
      </c>
      <c r="C2799" t="s">
        <v>13834</v>
      </c>
      <c r="D2799" t="s">
        <v>13835</v>
      </c>
      <c r="E2799" t="s">
        <v>922</v>
      </c>
      <c r="F2799" t="s">
        <v>13836</v>
      </c>
      <c r="G2799" t="s">
        <v>13837</v>
      </c>
      <c r="H2799" t="s">
        <v>13727</v>
      </c>
      <c r="I2799" s="23">
        <v>40.538848000000002</v>
      </c>
      <c r="J2799" s="23">
        <v>-97.582150999999996</v>
      </c>
      <c r="K2799">
        <v>325311</v>
      </c>
      <c r="L2799" t="s">
        <v>13838</v>
      </c>
      <c r="M2799" t="s">
        <v>530</v>
      </c>
      <c r="N2799" s="49">
        <v>59037.771999999997</v>
      </c>
      <c r="O2799" s="49">
        <v>45609.184000000001</v>
      </c>
    </row>
    <row r="2800" spans="1:22" x14ac:dyDescent="0.3">
      <c r="A2800">
        <v>1001269</v>
      </c>
      <c r="B2800" t="s">
        <v>13839</v>
      </c>
      <c r="C2800" t="s">
        <v>13840</v>
      </c>
      <c r="D2800" t="s">
        <v>13841</v>
      </c>
      <c r="E2800" t="s">
        <v>331</v>
      </c>
      <c r="F2800" t="s">
        <v>13842</v>
      </c>
      <c r="G2800" t="s">
        <v>13843</v>
      </c>
      <c r="H2800" t="s">
        <v>10048</v>
      </c>
      <c r="I2800" s="23">
        <v>43.048299999999998</v>
      </c>
      <c r="J2800" s="23">
        <v>-78.853899999999996</v>
      </c>
      <c r="K2800">
        <v>221112</v>
      </c>
      <c r="L2800" t="s">
        <v>335</v>
      </c>
      <c r="M2800" t="s">
        <v>336</v>
      </c>
      <c r="N2800" s="49">
        <v>8402.2199999999993</v>
      </c>
      <c r="O2800" s="49">
        <v>11364.407999999999</v>
      </c>
      <c r="P2800" s="49">
        <v>5289.58</v>
      </c>
      <c r="Q2800" s="49">
        <v>39389.703999999998</v>
      </c>
      <c r="R2800" s="49">
        <v>20109.876</v>
      </c>
      <c r="S2800" s="49">
        <v>19189.725999999999</v>
      </c>
      <c r="T2800" s="49">
        <v>25121.153999999999</v>
      </c>
      <c r="U2800" s="49">
        <v>36405.114000000001</v>
      </c>
      <c r="V2800" s="49">
        <v>11601.656000000001</v>
      </c>
    </row>
    <row r="2801" spans="1:22" x14ac:dyDescent="0.3">
      <c r="A2801">
        <v>1000712</v>
      </c>
      <c r="B2801" t="s">
        <v>13844</v>
      </c>
      <c r="C2801" t="s">
        <v>13845</v>
      </c>
      <c r="D2801" t="s">
        <v>13846</v>
      </c>
      <c r="E2801" t="s">
        <v>303</v>
      </c>
      <c r="F2801" t="s">
        <v>13847</v>
      </c>
      <c r="G2801" t="s">
        <v>13848</v>
      </c>
      <c r="H2801" t="s">
        <v>2755</v>
      </c>
      <c r="I2801" s="23">
        <v>32.854917</v>
      </c>
      <c r="J2801" s="23">
        <v>-97.297662000000003</v>
      </c>
      <c r="K2801">
        <v>486210</v>
      </c>
      <c r="L2801" t="s">
        <v>28</v>
      </c>
      <c r="M2801" t="s">
        <v>102</v>
      </c>
      <c r="R2801" s="49">
        <v>22855.364000000001</v>
      </c>
      <c r="S2801" s="49">
        <v>27973.844000000001</v>
      </c>
      <c r="T2801" s="49">
        <v>29716.387999999999</v>
      </c>
      <c r="U2801" s="49">
        <v>26562.2</v>
      </c>
    </row>
    <row r="2802" spans="1:22" x14ac:dyDescent="0.3">
      <c r="A2802">
        <v>1000442</v>
      </c>
      <c r="B2802" t="s">
        <v>13849</v>
      </c>
      <c r="C2802" t="s">
        <v>13850</v>
      </c>
      <c r="D2802" t="s">
        <v>13851</v>
      </c>
      <c r="E2802" t="s">
        <v>583</v>
      </c>
      <c r="F2802" t="s">
        <v>13852</v>
      </c>
      <c r="G2802" t="s">
        <v>13853</v>
      </c>
      <c r="H2802" t="s">
        <v>13854</v>
      </c>
      <c r="I2802" s="23">
        <v>32.836247999999998</v>
      </c>
      <c r="J2802" s="23">
        <v>-92.379310000000004</v>
      </c>
      <c r="K2802">
        <v>311615</v>
      </c>
      <c r="L2802" t="s">
        <v>573</v>
      </c>
      <c r="M2802" t="s">
        <v>574</v>
      </c>
      <c r="N2802" s="49">
        <v>35427.544000000002</v>
      </c>
      <c r="O2802" s="49">
        <v>25943.094000000001</v>
      </c>
      <c r="P2802" s="49">
        <v>32854.341999999997</v>
      </c>
      <c r="Q2802" s="49">
        <v>27020.148000000001</v>
      </c>
      <c r="R2802" s="49">
        <v>56586.794000000002</v>
      </c>
      <c r="S2802" s="49">
        <v>69867.538</v>
      </c>
      <c r="T2802" s="49">
        <v>48385.892</v>
      </c>
      <c r="U2802" s="49">
        <v>59131.686000000002</v>
      </c>
      <c r="V2802" s="49">
        <v>54420.639999999999</v>
      </c>
    </row>
    <row r="2803" spans="1:22" x14ac:dyDescent="0.3">
      <c r="A2803">
        <v>1004653</v>
      </c>
      <c r="B2803" t="s">
        <v>13855</v>
      </c>
      <c r="C2803" t="s">
        <v>13856</v>
      </c>
      <c r="D2803" t="s">
        <v>5746</v>
      </c>
      <c r="E2803" t="s">
        <v>331</v>
      </c>
      <c r="F2803" t="s">
        <v>13857</v>
      </c>
      <c r="G2803" t="s">
        <v>13858</v>
      </c>
      <c r="H2803" t="s">
        <v>13859</v>
      </c>
      <c r="I2803" s="23">
        <v>40.655211999999999</v>
      </c>
      <c r="J2803" s="23">
        <v>-73.862030000000004</v>
      </c>
      <c r="K2803">
        <v>562212</v>
      </c>
      <c r="L2803" t="s">
        <v>51</v>
      </c>
      <c r="M2803" t="s">
        <v>307</v>
      </c>
      <c r="R2803" s="49">
        <v>7053.25</v>
      </c>
      <c r="S2803" s="49">
        <v>9288.25</v>
      </c>
      <c r="T2803" s="49">
        <v>19849.5</v>
      </c>
      <c r="U2803" s="49">
        <v>15270.25</v>
      </c>
      <c r="V2803" s="49">
        <v>21875</v>
      </c>
    </row>
    <row r="2804" spans="1:22" x14ac:dyDescent="0.3">
      <c r="A2804">
        <v>1007383</v>
      </c>
      <c r="B2804" t="s">
        <v>13860</v>
      </c>
      <c r="C2804" t="s">
        <v>13861</v>
      </c>
      <c r="D2804" t="s">
        <v>13862</v>
      </c>
      <c r="E2804" t="s">
        <v>1487</v>
      </c>
      <c r="F2804" t="s">
        <v>4525</v>
      </c>
      <c r="G2804" t="s">
        <v>13863</v>
      </c>
      <c r="H2804" t="s">
        <v>9934</v>
      </c>
      <c r="I2804" s="23">
        <v>38.556899999999999</v>
      </c>
      <c r="J2804" s="23">
        <v>-104.6875</v>
      </c>
      <c r="K2804">
        <v>221112</v>
      </c>
      <c r="L2804" t="s">
        <v>335</v>
      </c>
      <c r="M2804" t="s">
        <v>336</v>
      </c>
      <c r="N2804" s="49">
        <v>29858.835999999999</v>
      </c>
      <c r="O2804" s="49">
        <v>84090.088000000003</v>
      </c>
      <c r="P2804" s="49">
        <v>76667.216</v>
      </c>
      <c r="Q2804" s="49">
        <v>87063.275999999998</v>
      </c>
      <c r="R2804" s="49">
        <v>184633.21599999999</v>
      </c>
      <c r="S2804" s="49">
        <v>217796.796</v>
      </c>
      <c r="T2804" s="49">
        <v>40341.052000000003</v>
      </c>
      <c r="U2804" s="49">
        <v>145522.212</v>
      </c>
      <c r="V2804" s="49">
        <v>217647.24400000001</v>
      </c>
    </row>
    <row r="2805" spans="1:22" x14ac:dyDescent="0.3">
      <c r="A2805">
        <v>1007245</v>
      </c>
      <c r="B2805" t="s">
        <v>13864</v>
      </c>
      <c r="C2805" t="s">
        <v>13865</v>
      </c>
      <c r="D2805" t="s">
        <v>13866</v>
      </c>
      <c r="E2805" t="s">
        <v>339</v>
      </c>
      <c r="F2805" t="s">
        <v>13867</v>
      </c>
      <c r="G2805" t="s">
        <v>13868</v>
      </c>
      <c r="H2805" t="s">
        <v>5436</v>
      </c>
      <c r="I2805" s="23">
        <v>36.69</v>
      </c>
      <c r="J2805" s="23">
        <v>-108.48139999999999</v>
      </c>
      <c r="K2805">
        <v>221112</v>
      </c>
      <c r="L2805" t="s">
        <v>335</v>
      </c>
      <c r="M2805" t="s">
        <v>336</v>
      </c>
      <c r="N2805" s="49">
        <v>8844960.1199999992</v>
      </c>
      <c r="O2805" s="49">
        <v>7718680.2240000004</v>
      </c>
      <c r="P2805" s="49">
        <v>6074132.8720000004</v>
      </c>
      <c r="Q2805" s="49">
        <v>6271413.7340000002</v>
      </c>
      <c r="R2805" s="49">
        <v>10906244.288000001</v>
      </c>
      <c r="S2805" s="49">
        <v>9439042.6720000003</v>
      </c>
      <c r="T2805" s="49">
        <v>13497516.396</v>
      </c>
      <c r="U2805" s="49">
        <v>13851129.714</v>
      </c>
      <c r="V2805" s="49">
        <v>13249776.517999999</v>
      </c>
    </row>
    <row r="2806" spans="1:22" x14ac:dyDescent="0.3">
      <c r="A2806">
        <v>1000421</v>
      </c>
      <c r="B2806" t="s">
        <v>13869</v>
      </c>
      <c r="C2806" t="s">
        <v>13870</v>
      </c>
      <c r="D2806" t="s">
        <v>13871</v>
      </c>
      <c r="E2806" t="s">
        <v>393</v>
      </c>
      <c r="F2806" t="s">
        <v>13872</v>
      </c>
      <c r="G2806" t="s">
        <v>13873</v>
      </c>
      <c r="H2806" t="s">
        <v>9744</v>
      </c>
      <c r="I2806" s="23">
        <v>44.320399999999999</v>
      </c>
      <c r="J2806" s="23">
        <v>-88.2089</v>
      </c>
      <c r="K2806">
        <v>221112</v>
      </c>
      <c r="L2806" t="s">
        <v>335</v>
      </c>
      <c r="M2806" t="s">
        <v>336</v>
      </c>
      <c r="N2806" s="49">
        <v>1477487.2239999999</v>
      </c>
      <c r="O2806" s="49">
        <v>1237611.064</v>
      </c>
      <c r="P2806" s="49">
        <v>1058574.382</v>
      </c>
      <c r="Q2806" s="49">
        <v>1221724.67</v>
      </c>
      <c r="R2806" s="49">
        <v>1224377.558</v>
      </c>
      <c r="S2806" s="49">
        <v>552002.73600000003</v>
      </c>
      <c r="T2806" s="49">
        <v>615099.272</v>
      </c>
      <c r="U2806" s="49">
        <v>994440.51599999995</v>
      </c>
      <c r="V2806" s="49">
        <v>589009.44799999997</v>
      </c>
    </row>
    <row r="2807" spans="1:22" x14ac:dyDescent="0.3">
      <c r="A2807">
        <v>1000685</v>
      </c>
      <c r="B2807" t="s">
        <v>13874</v>
      </c>
      <c r="C2807" t="s">
        <v>13875</v>
      </c>
      <c r="D2807" t="s">
        <v>13876</v>
      </c>
      <c r="E2807" t="s">
        <v>380</v>
      </c>
      <c r="F2807" t="s">
        <v>13877</v>
      </c>
      <c r="G2807" t="s">
        <v>13878</v>
      </c>
      <c r="H2807" t="s">
        <v>11457</v>
      </c>
      <c r="I2807" s="23">
        <v>43.672800000000002</v>
      </c>
      <c r="J2807" s="23">
        <v>-94.707400000000007</v>
      </c>
      <c r="K2807">
        <v>221112</v>
      </c>
      <c r="L2807" t="s">
        <v>335</v>
      </c>
      <c r="M2807" t="s">
        <v>336</v>
      </c>
      <c r="S2807" s="49">
        <v>3520.288</v>
      </c>
      <c r="T2807" s="49">
        <v>6356.576</v>
      </c>
      <c r="U2807" s="49">
        <v>15192.244000000001</v>
      </c>
      <c r="V2807" s="49">
        <v>21575.62</v>
      </c>
    </row>
    <row r="2808" spans="1:22" x14ac:dyDescent="0.3">
      <c r="A2808">
        <v>1007093</v>
      </c>
      <c r="B2808" t="s">
        <v>13879</v>
      </c>
      <c r="C2808" t="s">
        <v>13880</v>
      </c>
      <c r="D2808" t="s">
        <v>13881</v>
      </c>
      <c r="E2808" t="s">
        <v>393</v>
      </c>
      <c r="F2808" t="s">
        <v>13882</v>
      </c>
      <c r="G2808" t="s">
        <v>13883</v>
      </c>
      <c r="H2808" t="s">
        <v>6571</v>
      </c>
      <c r="I2808" s="23">
        <v>43.980232999999998</v>
      </c>
      <c r="J2808" s="23">
        <v>-88.651814999999999</v>
      </c>
      <c r="K2808">
        <v>325193</v>
      </c>
      <c r="L2808" t="s">
        <v>599</v>
      </c>
      <c r="M2808" t="s">
        <v>600</v>
      </c>
      <c r="N2808" s="49">
        <v>79082.851999999999</v>
      </c>
      <c r="O2808" s="49">
        <v>86934.572</v>
      </c>
      <c r="P2808" s="49">
        <v>83160.936000000002</v>
      </c>
      <c r="Q2808" s="49">
        <v>84777.08</v>
      </c>
      <c r="R2808" s="49">
        <v>78398.203999999998</v>
      </c>
      <c r="S2808" s="49">
        <v>74296.52</v>
      </c>
      <c r="T2808" s="49">
        <v>500.75</v>
      </c>
      <c r="U2808" s="49">
        <v>13425.2</v>
      </c>
      <c r="V2808" s="49">
        <v>26850.745999999999</v>
      </c>
    </row>
    <row r="2809" spans="1:22" x14ac:dyDescent="0.3">
      <c r="A2809">
        <v>1003608</v>
      </c>
      <c r="B2809" t="s">
        <v>13884</v>
      </c>
      <c r="C2809" t="s">
        <v>13885</v>
      </c>
      <c r="D2809" t="s">
        <v>13886</v>
      </c>
      <c r="E2809" t="s">
        <v>583</v>
      </c>
      <c r="F2809" t="s">
        <v>13887</v>
      </c>
      <c r="H2809" t="s">
        <v>6079</v>
      </c>
      <c r="I2809" s="23">
        <v>32.467359999999999</v>
      </c>
      <c r="J2809" s="23">
        <v>-93.525959999999998</v>
      </c>
      <c r="K2809">
        <v>213112</v>
      </c>
      <c r="L2809" t="s">
        <v>368</v>
      </c>
      <c r="M2809" t="s">
        <v>102</v>
      </c>
      <c r="N2809" s="49">
        <v>7314.8720000000003</v>
      </c>
      <c r="O2809" s="49">
        <v>13103.972</v>
      </c>
      <c r="P2809" s="49">
        <v>30682.614000000001</v>
      </c>
      <c r="Q2809" s="49">
        <v>31765.761999999999</v>
      </c>
      <c r="R2809" s="49">
        <v>43842.792000000001</v>
      </c>
      <c r="S2809" s="49">
        <v>43788.824000000001</v>
      </c>
      <c r="T2809" s="49">
        <v>45129.017999999996</v>
      </c>
      <c r="U2809" s="49">
        <v>48400.307999999997</v>
      </c>
      <c r="V2809" s="49">
        <v>71147.365999999995</v>
      </c>
    </row>
    <row r="2810" spans="1:22" x14ac:dyDescent="0.3">
      <c r="A2810">
        <v>1001684</v>
      </c>
      <c r="B2810" t="s">
        <v>13888</v>
      </c>
      <c r="C2810" t="s">
        <v>13889</v>
      </c>
      <c r="D2810" t="s">
        <v>13890</v>
      </c>
      <c r="E2810" t="s">
        <v>491</v>
      </c>
      <c r="F2810" t="s">
        <v>13891</v>
      </c>
      <c r="G2810" t="s">
        <v>13892</v>
      </c>
      <c r="H2810" t="s">
        <v>13893</v>
      </c>
      <c r="I2810" s="23">
        <v>38.338329999999999</v>
      </c>
      <c r="J2810" s="23">
        <v>-87.430989999999994</v>
      </c>
      <c r="K2810">
        <v>212111</v>
      </c>
      <c r="L2810" t="s">
        <v>2673</v>
      </c>
      <c r="M2810" t="s">
        <v>315</v>
      </c>
      <c r="N2810" s="49">
        <v>185216.15</v>
      </c>
      <c r="O2810" s="49">
        <v>175642</v>
      </c>
      <c r="P2810" s="49">
        <v>124320.55</v>
      </c>
      <c r="Q2810" s="49">
        <v>147955</v>
      </c>
      <c r="R2810" s="49">
        <v>208207.85</v>
      </c>
      <c r="S2810" s="49">
        <v>246612.8</v>
      </c>
      <c r="T2810" s="49">
        <v>151382.29999999999</v>
      </c>
      <c r="U2810" s="49">
        <v>184492.9</v>
      </c>
      <c r="V2810" s="49">
        <v>226263.5</v>
      </c>
    </row>
    <row r="2811" spans="1:22" x14ac:dyDescent="0.3">
      <c r="A2811">
        <v>1001545</v>
      </c>
      <c r="B2811" t="s">
        <v>13894</v>
      </c>
      <c r="C2811" t="s">
        <v>13895</v>
      </c>
      <c r="D2811" t="s">
        <v>6720</v>
      </c>
      <c r="E2811" t="s">
        <v>491</v>
      </c>
      <c r="F2811" t="s">
        <v>13896</v>
      </c>
      <c r="G2811" t="s">
        <v>13897</v>
      </c>
      <c r="H2811" t="s">
        <v>12641</v>
      </c>
      <c r="I2811" s="23">
        <v>38.520099999999999</v>
      </c>
      <c r="J2811" s="23">
        <v>-87.266199999999998</v>
      </c>
      <c r="K2811">
        <v>221112</v>
      </c>
      <c r="L2811" t="s">
        <v>335</v>
      </c>
      <c r="M2811" t="s">
        <v>336</v>
      </c>
      <c r="R2811" s="49">
        <v>83481.354000000007</v>
      </c>
      <c r="S2811" s="49">
        <v>633310.95200000005</v>
      </c>
      <c r="T2811" s="49">
        <v>660414.31799999997</v>
      </c>
      <c r="U2811" s="49">
        <v>496635.26799999998</v>
      </c>
      <c r="V2811" s="49">
        <v>803719.46799999999</v>
      </c>
    </row>
    <row r="2812" spans="1:22" x14ac:dyDescent="0.3">
      <c r="A2812">
        <v>1000061</v>
      </c>
      <c r="B2812" t="s">
        <v>13898</v>
      </c>
      <c r="C2812" t="s">
        <v>13899</v>
      </c>
      <c r="D2812" t="s">
        <v>13900</v>
      </c>
      <c r="E2812" t="s">
        <v>1487</v>
      </c>
      <c r="F2812" t="s">
        <v>13901</v>
      </c>
      <c r="G2812" t="s">
        <v>13902</v>
      </c>
      <c r="H2812" t="s">
        <v>5413</v>
      </c>
      <c r="I2812" s="23">
        <v>39.941400000000002</v>
      </c>
      <c r="J2812" s="23">
        <v>-104.68170000000001</v>
      </c>
      <c r="K2812">
        <v>221112</v>
      </c>
      <c r="L2812" t="s">
        <v>335</v>
      </c>
      <c r="M2812" t="s">
        <v>336</v>
      </c>
      <c r="N2812" s="49">
        <v>64055.108</v>
      </c>
      <c r="O2812" s="49">
        <v>27786.993999999999</v>
      </c>
      <c r="Q2812" s="49">
        <v>11912.755999999999</v>
      </c>
      <c r="R2812" s="49">
        <v>4851.232</v>
      </c>
      <c r="S2812" s="49">
        <v>10207.51</v>
      </c>
      <c r="T2812" s="49">
        <v>44439.784</v>
      </c>
      <c r="U2812" s="49">
        <v>6662.1220000000003</v>
      </c>
      <c r="V2812" s="49">
        <v>6536.6639999999998</v>
      </c>
    </row>
    <row r="2813" spans="1:22" x14ac:dyDescent="0.3">
      <c r="A2813">
        <v>1000246</v>
      </c>
      <c r="B2813" t="s">
        <v>13903</v>
      </c>
      <c r="C2813" t="s">
        <v>13904</v>
      </c>
      <c r="D2813" t="s">
        <v>13905</v>
      </c>
      <c r="E2813" t="s">
        <v>663</v>
      </c>
      <c r="F2813" t="s">
        <v>13906</v>
      </c>
      <c r="G2813" t="s">
        <v>13907</v>
      </c>
      <c r="H2813" t="s">
        <v>7957</v>
      </c>
      <c r="I2813" s="23">
        <v>39.728099999999998</v>
      </c>
      <c r="J2813" s="23">
        <v>-84.210300000000004</v>
      </c>
      <c r="K2813">
        <v>221112</v>
      </c>
      <c r="L2813" t="s">
        <v>335</v>
      </c>
      <c r="M2813" t="s">
        <v>336</v>
      </c>
      <c r="N2813" s="49">
        <v>148520.59400000001</v>
      </c>
      <c r="O2813" s="49">
        <v>109857.54</v>
      </c>
      <c r="P2813" s="49">
        <v>52289.302000000003</v>
      </c>
      <c r="Q2813" s="49">
        <v>120722.564</v>
      </c>
      <c r="R2813" s="49">
        <v>32636.216</v>
      </c>
      <c r="S2813" s="49">
        <v>9937.0239999999994</v>
      </c>
      <c r="T2813" s="49">
        <v>15423.691999999999</v>
      </c>
      <c r="U2813" s="49">
        <v>37275.512000000002</v>
      </c>
      <c r="V2813" s="49">
        <v>22575.815999999999</v>
      </c>
    </row>
    <row r="2814" spans="1:22" x14ac:dyDescent="0.3">
      <c r="A2814">
        <v>1002107</v>
      </c>
      <c r="B2814" t="s">
        <v>13908</v>
      </c>
      <c r="C2814" t="s">
        <v>13909</v>
      </c>
      <c r="D2814" t="s">
        <v>3748</v>
      </c>
      <c r="E2814" t="s">
        <v>323</v>
      </c>
      <c r="F2814" t="s">
        <v>13910</v>
      </c>
      <c r="G2814" t="s">
        <v>13911</v>
      </c>
      <c r="H2814" t="s">
        <v>1165</v>
      </c>
      <c r="I2814" s="23">
        <v>33.718299999999999</v>
      </c>
      <c r="J2814" s="23">
        <v>-117.70229999999999</v>
      </c>
      <c r="K2814">
        <v>562212</v>
      </c>
      <c r="L2814" t="s">
        <v>51</v>
      </c>
      <c r="M2814" t="s">
        <v>307</v>
      </c>
      <c r="N2814" s="49">
        <v>295457.5</v>
      </c>
      <c r="O2814" s="49">
        <v>272664.75</v>
      </c>
      <c r="P2814" s="49">
        <v>338255.75</v>
      </c>
      <c r="Q2814" s="49">
        <v>298464.75</v>
      </c>
      <c r="R2814" s="49">
        <v>279513.25</v>
      </c>
      <c r="S2814" s="49">
        <v>266644</v>
      </c>
      <c r="T2814" s="49">
        <v>250648.25</v>
      </c>
      <c r="U2814" s="49">
        <v>263713.5</v>
      </c>
      <c r="V2814" s="49">
        <v>252481.75</v>
      </c>
    </row>
    <row r="2815" spans="1:22" x14ac:dyDescent="0.3">
      <c r="A2815">
        <v>1004175</v>
      </c>
      <c r="B2815" t="s">
        <v>13912</v>
      </c>
      <c r="C2815" t="s">
        <v>13913</v>
      </c>
      <c r="D2815" t="s">
        <v>13914</v>
      </c>
      <c r="E2815" t="s">
        <v>946</v>
      </c>
      <c r="F2815" t="s">
        <v>13915</v>
      </c>
      <c r="G2815" t="s">
        <v>13916</v>
      </c>
      <c r="H2815" t="s">
        <v>13917</v>
      </c>
      <c r="I2815" s="23">
        <v>47.081870000000002</v>
      </c>
      <c r="J2815" s="23">
        <v>-122.36490000000001</v>
      </c>
      <c r="K2815">
        <v>221112</v>
      </c>
      <c r="L2815" t="s">
        <v>28</v>
      </c>
      <c r="M2815" t="s">
        <v>336</v>
      </c>
      <c r="N2815" s="49">
        <v>70030.933999999994</v>
      </c>
      <c r="O2815" s="49">
        <v>41003.593999999997</v>
      </c>
      <c r="P2815" s="49">
        <v>44365.332000000002</v>
      </c>
      <c r="Q2815" s="49">
        <v>30295.736000000001</v>
      </c>
      <c r="R2815" s="49">
        <v>17051.536</v>
      </c>
      <c r="S2815" s="49">
        <v>24412.653999999999</v>
      </c>
      <c r="T2815" s="49">
        <v>34538.230000000003</v>
      </c>
      <c r="U2815" s="49">
        <v>30729.124</v>
      </c>
      <c r="V2815" s="49">
        <v>10981.91</v>
      </c>
    </row>
    <row r="2816" spans="1:22" x14ac:dyDescent="0.3">
      <c r="A2816">
        <v>1000301</v>
      </c>
      <c r="B2816" t="s">
        <v>13918</v>
      </c>
      <c r="C2816" t="s">
        <v>13919</v>
      </c>
      <c r="D2816" t="s">
        <v>13920</v>
      </c>
      <c r="E2816" t="s">
        <v>946</v>
      </c>
      <c r="F2816" t="s">
        <v>13915</v>
      </c>
      <c r="G2816" t="s">
        <v>13921</v>
      </c>
      <c r="H2816" t="s">
        <v>13922</v>
      </c>
      <c r="I2816" s="23">
        <v>47.086399999999998</v>
      </c>
      <c r="J2816" s="23">
        <v>-122.3644</v>
      </c>
      <c r="K2816">
        <v>221112</v>
      </c>
      <c r="L2816" t="s">
        <v>30</v>
      </c>
      <c r="M2816" t="s">
        <v>336</v>
      </c>
      <c r="N2816" s="49">
        <v>514505.34399999998</v>
      </c>
      <c r="O2816" s="49">
        <v>270097.2</v>
      </c>
      <c r="P2816" s="49">
        <v>352422.14399999997</v>
      </c>
      <c r="Q2816" s="49">
        <v>330384.87599999999</v>
      </c>
      <c r="R2816" s="49">
        <v>496751.66</v>
      </c>
      <c r="S2816" s="49">
        <v>271638.84399999998</v>
      </c>
      <c r="T2816" s="49">
        <v>328068.28399999999</v>
      </c>
      <c r="U2816" s="49">
        <v>139140.484</v>
      </c>
      <c r="V2816" s="49">
        <v>106919.60400000001</v>
      </c>
    </row>
    <row r="2817" spans="1:22" x14ac:dyDescent="0.3">
      <c r="A2817">
        <v>1011885</v>
      </c>
      <c r="B2817" t="s">
        <v>13923</v>
      </c>
      <c r="C2817" t="s">
        <v>13924</v>
      </c>
      <c r="D2817" t="s">
        <v>13925</v>
      </c>
      <c r="E2817" t="s">
        <v>435</v>
      </c>
      <c r="F2817" t="s">
        <v>13926</v>
      </c>
      <c r="G2817" t="s">
        <v>13927</v>
      </c>
      <c r="I2817" s="23">
        <v>37.510329800000001</v>
      </c>
      <c r="J2817" s="23">
        <v>-90.337188900000001</v>
      </c>
      <c r="K2817">
        <v>221112</v>
      </c>
      <c r="L2817" t="s">
        <v>28</v>
      </c>
      <c r="M2817" t="s">
        <v>336</v>
      </c>
      <c r="N2817" s="49">
        <v>2480.7399999999998</v>
      </c>
      <c r="O2817" s="49">
        <v>6715.7240000000002</v>
      </c>
      <c r="P2817" s="49">
        <v>1216.4960000000001</v>
      </c>
      <c r="Q2817" s="49">
        <v>1172.1959999999999</v>
      </c>
    </row>
    <row r="2818" spans="1:22" x14ac:dyDescent="0.3">
      <c r="A2818">
        <v>1004066</v>
      </c>
      <c r="B2818" t="s">
        <v>13928</v>
      </c>
      <c r="C2818" t="s">
        <v>13929</v>
      </c>
      <c r="D2818" t="s">
        <v>9837</v>
      </c>
      <c r="E2818" t="s">
        <v>946</v>
      </c>
      <c r="F2818" t="s">
        <v>13930</v>
      </c>
      <c r="G2818" t="s">
        <v>13931</v>
      </c>
      <c r="H2818" t="s">
        <v>2602</v>
      </c>
      <c r="I2818" s="23">
        <v>48.455300000000001</v>
      </c>
      <c r="J2818" s="23">
        <v>-122.435</v>
      </c>
      <c r="K2818">
        <v>221112</v>
      </c>
      <c r="L2818" t="s">
        <v>335</v>
      </c>
      <c r="M2818" t="s">
        <v>336</v>
      </c>
      <c r="N2818" s="49">
        <v>154543.666</v>
      </c>
      <c r="O2818" s="49">
        <v>101465.656</v>
      </c>
      <c r="P2818" s="49">
        <v>97133.782000000007</v>
      </c>
      <c r="Q2818" s="49">
        <v>163716.432</v>
      </c>
      <c r="R2818" s="49">
        <v>115726.91</v>
      </c>
      <c r="S2818" s="49">
        <v>52554.582000000002</v>
      </c>
      <c r="T2818" s="49">
        <v>82399.173999999999</v>
      </c>
      <c r="U2818" s="49">
        <v>28513.758000000002</v>
      </c>
      <c r="V2818" s="49">
        <v>48038.41</v>
      </c>
    </row>
    <row r="2819" spans="1:22" x14ac:dyDescent="0.3">
      <c r="A2819">
        <v>1002206</v>
      </c>
      <c r="B2819"/>
      <c r="C2819" t="s">
        <v>13932</v>
      </c>
      <c r="D2819" t="s">
        <v>13806</v>
      </c>
      <c r="E2819" t="s">
        <v>1487</v>
      </c>
      <c r="F2819" t="s">
        <v>13807</v>
      </c>
      <c r="H2819" t="s">
        <v>13823</v>
      </c>
      <c r="I2819" s="23">
        <v>40.057299999999998</v>
      </c>
      <c r="J2819" s="23">
        <v>-104.8852</v>
      </c>
      <c r="K2819">
        <v>211111</v>
      </c>
      <c r="L2819" t="s">
        <v>28</v>
      </c>
      <c r="M2819" t="s">
        <v>102</v>
      </c>
      <c r="R2819" s="49">
        <v>52199.603999999999</v>
      </c>
      <c r="S2819" s="49">
        <v>54116.296000000002</v>
      </c>
      <c r="T2819" s="49">
        <v>51096.508000000002</v>
      </c>
      <c r="U2819" s="49">
        <v>37227.660000000003</v>
      </c>
      <c r="V2819" s="49">
        <v>33218.455999999998</v>
      </c>
    </row>
    <row r="2820" spans="1:22" x14ac:dyDescent="0.3">
      <c r="A2820">
        <v>1010090</v>
      </c>
      <c r="B2820" t="s">
        <v>13933</v>
      </c>
      <c r="C2820" t="s">
        <v>13934</v>
      </c>
      <c r="D2820" t="s">
        <v>13935</v>
      </c>
      <c r="E2820" t="s">
        <v>311</v>
      </c>
      <c r="F2820" t="s">
        <v>13936</v>
      </c>
      <c r="G2820" t="s">
        <v>13937</v>
      </c>
      <c r="H2820" t="s">
        <v>2958</v>
      </c>
      <c r="I2820" s="23">
        <v>37.621720000000003</v>
      </c>
      <c r="J2820" s="23">
        <v>-82.356009999999998</v>
      </c>
      <c r="K2820">
        <v>212112</v>
      </c>
      <c r="L2820" t="s">
        <v>90</v>
      </c>
      <c r="M2820" t="s">
        <v>315</v>
      </c>
      <c r="S2820" s="49">
        <v>0</v>
      </c>
      <c r="T2820" s="49">
        <v>0</v>
      </c>
      <c r="U2820" s="49">
        <v>0</v>
      </c>
      <c r="V2820" s="49">
        <v>39277.5</v>
      </c>
    </row>
    <row r="2821" spans="1:22" x14ac:dyDescent="0.3">
      <c r="A2821">
        <v>1001164</v>
      </c>
      <c r="B2821" t="s">
        <v>13938</v>
      </c>
      <c r="C2821" t="s">
        <v>13939</v>
      </c>
      <c r="D2821" t="s">
        <v>13940</v>
      </c>
      <c r="E2821" t="s">
        <v>351</v>
      </c>
      <c r="F2821" t="s">
        <v>13941</v>
      </c>
      <c r="G2821" t="s">
        <v>13942</v>
      </c>
      <c r="H2821" t="s">
        <v>11619</v>
      </c>
      <c r="I2821" s="23">
        <v>39.102499999999999</v>
      </c>
      <c r="J2821" s="23">
        <v>-88.858900000000006</v>
      </c>
      <c r="K2821">
        <v>221112</v>
      </c>
      <c r="L2821" t="s">
        <v>30</v>
      </c>
      <c r="M2821" t="s">
        <v>336</v>
      </c>
      <c r="R2821" s="49">
        <v>613.24800000000005</v>
      </c>
      <c r="S2821" s="49">
        <v>379.74799999999999</v>
      </c>
      <c r="T2821" s="49">
        <v>650.548</v>
      </c>
      <c r="U2821" s="49">
        <v>3107.288</v>
      </c>
      <c r="V2821" s="49">
        <v>2333.5920000000001</v>
      </c>
    </row>
    <row r="2822" spans="1:22" x14ac:dyDescent="0.3">
      <c r="A2822">
        <v>1005448</v>
      </c>
      <c r="B2822" t="s">
        <v>13943</v>
      </c>
      <c r="C2822" t="s">
        <v>13944</v>
      </c>
      <c r="D2822" t="s">
        <v>12649</v>
      </c>
      <c r="E2822" t="s">
        <v>491</v>
      </c>
      <c r="F2822" t="s">
        <v>13945</v>
      </c>
      <c r="G2822" t="s">
        <v>13946</v>
      </c>
      <c r="H2822" t="s">
        <v>2672</v>
      </c>
      <c r="I2822" s="23">
        <v>38.881877000000003</v>
      </c>
      <c r="J2822" s="23">
        <v>-87.294154000000006</v>
      </c>
      <c r="K2822">
        <v>212112</v>
      </c>
      <c r="L2822" t="s">
        <v>90</v>
      </c>
      <c r="M2822" t="s">
        <v>315</v>
      </c>
      <c r="R2822" s="49">
        <v>84108</v>
      </c>
      <c r="S2822" s="49">
        <v>86490.5</v>
      </c>
      <c r="T2822" s="49">
        <v>78564</v>
      </c>
      <c r="U2822" s="49">
        <v>26147.5</v>
      </c>
    </row>
    <row r="2823" spans="1:22" x14ac:dyDescent="0.3">
      <c r="A2823">
        <v>1013753</v>
      </c>
      <c r="B2823" t="s">
        <v>13947</v>
      </c>
      <c r="C2823" t="s">
        <v>13948</v>
      </c>
      <c r="D2823" t="s">
        <v>9423</v>
      </c>
      <c r="E2823" t="s">
        <v>303</v>
      </c>
      <c r="F2823" t="s">
        <v>973</v>
      </c>
      <c r="G2823" t="s">
        <v>13949</v>
      </c>
      <c r="H2823" t="s">
        <v>975</v>
      </c>
      <c r="I2823" s="23">
        <v>28.980267000000001</v>
      </c>
      <c r="J2823" s="23">
        <v>-95.305261999999999</v>
      </c>
      <c r="K2823">
        <v>211130</v>
      </c>
      <c r="L2823" t="s">
        <v>368</v>
      </c>
      <c r="M2823" t="s">
        <v>102</v>
      </c>
      <c r="N2823" s="49">
        <v>141698.46</v>
      </c>
    </row>
    <row r="2824" spans="1:22" x14ac:dyDescent="0.3">
      <c r="A2824">
        <v>1000288</v>
      </c>
      <c r="B2824" t="s">
        <v>12901</v>
      </c>
      <c r="C2824" t="s">
        <v>13950</v>
      </c>
      <c r="D2824" t="s">
        <v>972</v>
      </c>
      <c r="E2824" t="s">
        <v>331</v>
      </c>
      <c r="F2824" t="s">
        <v>12903</v>
      </c>
      <c r="G2824" t="s">
        <v>12904</v>
      </c>
      <c r="H2824" t="s">
        <v>5180</v>
      </c>
      <c r="I2824" s="23">
        <v>40.6447</v>
      </c>
      <c r="J2824" s="23">
        <v>-73.568299999999994</v>
      </c>
      <c r="K2824">
        <v>221112</v>
      </c>
      <c r="L2824" t="s">
        <v>335</v>
      </c>
      <c r="M2824" t="s">
        <v>336</v>
      </c>
      <c r="N2824" s="49">
        <v>8213.1119999999992</v>
      </c>
      <c r="O2824" s="49">
        <v>24253.294000000002</v>
      </c>
      <c r="P2824" s="49">
        <v>21928.166000000001</v>
      </c>
      <c r="Q2824" s="49">
        <v>25418.302</v>
      </c>
      <c r="R2824" s="49">
        <v>23514.252</v>
      </c>
      <c r="S2824" s="49">
        <v>28710.534</v>
      </c>
      <c r="T2824" s="49">
        <v>35488.756000000001</v>
      </c>
      <c r="U2824" s="49">
        <v>27020.198</v>
      </c>
      <c r="V2824" s="49">
        <v>29443.036</v>
      </c>
    </row>
    <row r="2825" spans="1:22" x14ac:dyDescent="0.3">
      <c r="A2825">
        <v>1003763</v>
      </c>
      <c r="B2825" t="s">
        <v>13951</v>
      </c>
      <c r="C2825" t="s">
        <v>13952</v>
      </c>
      <c r="D2825" t="s">
        <v>13953</v>
      </c>
      <c r="E2825" t="s">
        <v>339</v>
      </c>
      <c r="F2825" t="s">
        <v>13954</v>
      </c>
      <c r="G2825" t="s">
        <v>13955</v>
      </c>
      <c r="H2825" t="s">
        <v>4141</v>
      </c>
      <c r="I2825" s="23">
        <v>32.791666999999997</v>
      </c>
      <c r="J2825" s="23">
        <v>-108.067222</v>
      </c>
      <c r="K2825">
        <v>212230</v>
      </c>
      <c r="L2825" t="s">
        <v>28</v>
      </c>
      <c r="M2825" t="s">
        <v>315</v>
      </c>
      <c r="O2825" s="49">
        <v>15532.19</v>
      </c>
      <c r="P2825" s="49">
        <v>991.44399999999996</v>
      </c>
      <c r="Q2825" s="49">
        <v>1289.3900000000001</v>
      </c>
      <c r="R2825" s="49">
        <v>929.79399999999998</v>
      </c>
      <c r="S2825" s="49">
        <v>19587.173999999999</v>
      </c>
      <c r="T2825" s="49">
        <v>683.49400000000003</v>
      </c>
      <c r="U2825" s="49">
        <v>551.94399999999996</v>
      </c>
      <c r="V2825" s="49">
        <v>27972.04</v>
      </c>
    </row>
    <row r="2826" spans="1:22" x14ac:dyDescent="0.3">
      <c r="A2826">
        <v>1006378</v>
      </c>
      <c r="B2826" t="s">
        <v>13956</v>
      </c>
      <c r="C2826" t="s">
        <v>13957</v>
      </c>
      <c r="D2826" t="s">
        <v>13958</v>
      </c>
      <c r="E2826" t="s">
        <v>1902</v>
      </c>
      <c r="F2826" t="s">
        <v>13959</v>
      </c>
      <c r="G2826" t="s">
        <v>13960</v>
      </c>
      <c r="H2826" t="s">
        <v>13961</v>
      </c>
      <c r="I2826" s="23">
        <v>33.064999999999998</v>
      </c>
      <c r="J2826" s="23">
        <v>-109.34222</v>
      </c>
      <c r="K2826">
        <v>212230</v>
      </c>
      <c r="L2826" t="s">
        <v>28</v>
      </c>
      <c r="M2826" t="s">
        <v>315</v>
      </c>
      <c r="N2826" s="49">
        <v>48958.205999999998</v>
      </c>
      <c r="O2826" s="49">
        <v>47940.766000000003</v>
      </c>
      <c r="P2826" s="49">
        <v>35439.114000000001</v>
      </c>
      <c r="Q2826" s="49">
        <v>36174.411999999997</v>
      </c>
      <c r="R2826" s="49">
        <v>37956.652000000002</v>
      </c>
      <c r="S2826" s="49">
        <v>27048.348000000002</v>
      </c>
      <c r="T2826" s="49">
        <v>21896.966</v>
      </c>
      <c r="U2826" s="49">
        <v>23991.004000000001</v>
      </c>
      <c r="V2826" s="49">
        <v>24323.598000000002</v>
      </c>
    </row>
    <row r="2827" spans="1:22" x14ac:dyDescent="0.3">
      <c r="A2827">
        <v>1008968</v>
      </c>
      <c r="B2827"/>
      <c r="C2827" t="s">
        <v>13962</v>
      </c>
      <c r="D2827" t="s">
        <v>13963</v>
      </c>
      <c r="E2827" t="s">
        <v>303</v>
      </c>
      <c r="F2827" t="s">
        <v>13964</v>
      </c>
      <c r="H2827" t="s">
        <v>13965</v>
      </c>
      <c r="I2827" s="23">
        <v>27.942596999999999</v>
      </c>
      <c r="J2827" s="23">
        <v>-98.873844000000005</v>
      </c>
      <c r="K2827">
        <v>486210</v>
      </c>
      <c r="L2827" t="s">
        <v>1275</v>
      </c>
      <c r="M2827" t="s">
        <v>102</v>
      </c>
      <c r="R2827" s="49">
        <v>29489.058000000001</v>
      </c>
      <c r="S2827" s="49">
        <v>31538.655999999999</v>
      </c>
      <c r="T2827" s="49">
        <v>35226.68</v>
      </c>
      <c r="U2827" s="49">
        <v>60195.192000000003</v>
      </c>
      <c r="V2827" s="49">
        <v>51061.402000000002</v>
      </c>
    </row>
    <row r="2828" spans="1:22" x14ac:dyDescent="0.3">
      <c r="A2828">
        <v>1001372</v>
      </c>
      <c r="B2828" t="s">
        <v>13966</v>
      </c>
      <c r="C2828" t="s">
        <v>13967</v>
      </c>
      <c r="D2828" t="s">
        <v>1629</v>
      </c>
      <c r="E2828" t="s">
        <v>303</v>
      </c>
      <c r="F2828" t="s">
        <v>5199</v>
      </c>
      <c r="G2828" t="s">
        <v>13968</v>
      </c>
      <c r="H2828" t="s">
        <v>5200</v>
      </c>
      <c r="I2828" s="23">
        <v>31.890699999999999</v>
      </c>
      <c r="J2828" s="23">
        <v>-96.112799999999993</v>
      </c>
      <c r="K2828">
        <v>221112</v>
      </c>
      <c r="L2828" t="s">
        <v>335</v>
      </c>
      <c r="M2828" t="s">
        <v>336</v>
      </c>
      <c r="N2828" s="49">
        <v>2860549.2480000001</v>
      </c>
      <c r="O2828" s="49">
        <v>2521986.9040000001</v>
      </c>
      <c r="P2828" s="49">
        <v>2108698.784</v>
      </c>
      <c r="Q2828" s="49">
        <v>2337392.1359999999</v>
      </c>
      <c r="R2828" s="49">
        <v>2252385.7039999999</v>
      </c>
      <c r="S2828" s="49">
        <v>1612548.1240000001</v>
      </c>
      <c r="T2828" s="49">
        <v>1573781.7679999999</v>
      </c>
      <c r="U2828" s="49">
        <v>2063438.804</v>
      </c>
      <c r="V2828" s="49">
        <v>1689275.94</v>
      </c>
    </row>
    <row r="2829" spans="1:22" x14ac:dyDescent="0.3">
      <c r="A2829">
        <v>1000219</v>
      </c>
      <c r="B2829" t="s">
        <v>13969</v>
      </c>
      <c r="C2829" t="s">
        <v>13970</v>
      </c>
      <c r="D2829" t="s">
        <v>13971</v>
      </c>
      <c r="E2829" t="s">
        <v>393</v>
      </c>
      <c r="F2829" t="s">
        <v>13972</v>
      </c>
      <c r="G2829" t="s">
        <v>13973</v>
      </c>
      <c r="H2829" t="s">
        <v>13974</v>
      </c>
      <c r="I2829" s="23">
        <v>43.829799999999999</v>
      </c>
      <c r="J2829" s="23">
        <v>-91.26</v>
      </c>
      <c r="K2829">
        <v>221112</v>
      </c>
      <c r="L2829" t="s">
        <v>28</v>
      </c>
      <c r="M2829" t="s">
        <v>336</v>
      </c>
      <c r="N2829" s="49">
        <v>32145.040000000001</v>
      </c>
      <c r="O2829" s="49">
        <v>33453.442000000003</v>
      </c>
      <c r="P2829" s="49">
        <v>34812.629999999997</v>
      </c>
      <c r="Q2829" s="49">
        <v>42820.898000000001</v>
      </c>
      <c r="R2829" s="49">
        <v>49869.836000000003</v>
      </c>
      <c r="S2829" s="49">
        <v>35263.567999999999</v>
      </c>
      <c r="T2829" s="49">
        <v>45977.232000000004</v>
      </c>
      <c r="U2829" s="49">
        <v>46949.442000000003</v>
      </c>
      <c r="V2829" s="49">
        <v>37987.826000000001</v>
      </c>
    </row>
    <row r="2830" spans="1:22" x14ac:dyDescent="0.3">
      <c r="A2830">
        <v>1002843</v>
      </c>
      <c r="B2830" t="s">
        <v>13975</v>
      </c>
      <c r="C2830" t="s">
        <v>13976</v>
      </c>
      <c r="D2830" t="s">
        <v>3541</v>
      </c>
      <c r="E2830" t="s">
        <v>331</v>
      </c>
      <c r="F2830" t="s">
        <v>13977</v>
      </c>
      <c r="G2830" t="s">
        <v>13978</v>
      </c>
      <c r="H2830" t="s">
        <v>5743</v>
      </c>
      <c r="I2830" s="23">
        <v>40.565215999999999</v>
      </c>
      <c r="J2830" s="23">
        <v>-74.193376999999998</v>
      </c>
      <c r="K2830">
        <v>562212</v>
      </c>
      <c r="L2830" t="s">
        <v>355</v>
      </c>
      <c r="M2830" t="s">
        <v>307</v>
      </c>
      <c r="N2830" s="49">
        <v>35730.078000000001</v>
      </c>
      <c r="O2830" s="49">
        <v>38840.618000000002</v>
      </c>
      <c r="P2830" s="49">
        <v>41617.743999999999</v>
      </c>
      <c r="Q2830" s="49">
        <v>50535.332000000002</v>
      </c>
      <c r="R2830" s="49">
        <v>64588.158000000003</v>
      </c>
      <c r="S2830" s="49">
        <v>70540.152000000002</v>
      </c>
      <c r="T2830" s="49">
        <v>82996.906000000003</v>
      </c>
      <c r="U2830" s="49">
        <v>120686.28599999999</v>
      </c>
      <c r="V2830" s="49">
        <v>131606.72</v>
      </c>
    </row>
    <row r="2831" spans="1:22" x14ac:dyDescent="0.3">
      <c r="A2831">
        <v>1006113</v>
      </c>
      <c r="B2831" t="s">
        <v>13979</v>
      </c>
      <c r="C2831" t="s">
        <v>13980</v>
      </c>
      <c r="D2831" t="s">
        <v>1064</v>
      </c>
      <c r="E2831" t="s">
        <v>323</v>
      </c>
      <c r="F2831" t="s">
        <v>13981</v>
      </c>
      <c r="G2831" t="s">
        <v>13982</v>
      </c>
      <c r="H2831" t="s">
        <v>7151</v>
      </c>
      <c r="I2831" s="23">
        <v>36.618299999999998</v>
      </c>
      <c r="J2831" s="23">
        <v>-120.1</v>
      </c>
      <c r="K2831">
        <v>221112</v>
      </c>
      <c r="L2831" t="s">
        <v>30</v>
      </c>
      <c r="M2831" t="s">
        <v>336</v>
      </c>
      <c r="R2831" s="49">
        <v>7433.5720000000001</v>
      </c>
      <c r="S2831" s="49">
        <v>12632.603999999999</v>
      </c>
      <c r="T2831" s="49">
        <v>21571.472000000002</v>
      </c>
      <c r="U2831" s="49">
        <v>12190.603999999999</v>
      </c>
      <c r="V2831" s="49">
        <v>7196.2240000000002</v>
      </c>
    </row>
    <row r="2832" spans="1:22" x14ac:dyDescent="0.3">
      <c r="A2832">
        <v>1013187</v>
      </c>
      <c r="B2832" t="s">
        <v>13983</v>
      </c>
      <c r="C2832" t="s">
        <v>13984</v>
      </c>
      <c r="D2832" t="s">
        <v>5420</v>
      </c>
      <c r="E2832" t="s">
        <v>303</v>
      </c>
      <c r="F2832" t="s">
        <v>12765</v>
      </c>
      <c r="G2832" t="s">
        <v>13985</v>
      </c>
      <c r="H2832" t="s">
        <v>483</v>
      </c>
      <c r="I2832" s="23">
        <v>29.645959999999999</v>
      </c>
      <c r="J2832" s="23">
        <v>-95.446534999999997</v>
      </c>
      <c r="K2832">
        <v>221112</v>
      </c>
      <c r="L2832" t="s">
        <v>30</v>
      </c>
      <c r="M2832" t="s">
        <v>336</v>
      </c>
      <c r="N2832" s="49">
        <v>48249.271999999997</v>
      </c>
      <c r="O2832" s="49">
        <v>17834.484</v>
      </c>
    </row>
    <row r="2833" spans="1:22" x14ac:dyDescent="0.3">
      <c r="A2833">
        <v>1013489</v>
      </c>
      <c r="B2833" t="s">
        <v>13986</v>
      </c>
      <c r="C2833" t="s">
        <v>13987</v>
      </c>
      <c r="D2833" t="s">
        <v>13988</v>
      </c>
      <c r="E2833" t="s">
        <v>323</v>
      </c>
      <c r="F2833" t="s">
        <v>13989</v>
      </c>
      <c r="G2833" t="s">
        <v>13990</v>
      </c>
      <c r="H2833" t="s">
        <v>2474</v>
      </c>
      <c r="I2833" s="23">
        <v>37.630929999999999</v>
      </c>
      <c r="J2833" s="23">
        <v>-120.92309</v>
      </c>
      <c r="K2833">
        <v>311919</v>
      </c>
      <c r="L2833" t="s">
        <v>28</v>
      </c>
      <c r="M2833" t="s">
        <v>315</v>
      </c>
      <c r="N2833" s="49">
        <v>26434.9</v>
      </c>
      <c r="O2833" s="49">
        <v>26073.752</v>
      </c>
      <c r="P2833" s="49">
        <v>25507.804</v>
      </c>
    </row>
    <row r="2834" spans="1:22" x14ac:dyDescent="0.3">
      <c r="A2834">
        <v>1002394</v>
      </c>
      <c r="B2834" t="s">
        <v>13991</v>
      </c>
      <c r="C2834" t="s">
        <v>13992</v>
      </c>
      <c r="D2834" t="s">
        <v>3783</v>
      </c>
      <c r="E2834" t="s">
        <v>323</v>
      </c>
      <c r="F2834" t="s">
        <v>13993</v>
      </c>
      <c r="G2834" t="s">
        <v>13994</v>
      </c>
      <c r="H2834" t="s">
        <v>2179</v>
      </c>
      <c r="I2834" s="23">
        <v>35.398111</v>
      </c>
      <c r="J2834" s="23">
        <v>-119.255371</v>
      </c>
      <c r="K2834">
        <v>311919</v>
      </c>
      <c r="L2834" t="s">
        <v>28</v>
      </c>
      <c r="M2834" t="s">
        <v>315</v>
      </c>
      <c r="N2834" s="49">
        <v>49683.411999999997</v>
      </c>
      <c r="O2834" s="49">
        <v>53000.800000000003</v>
      </c>
      <c r="P2834" s="49">
        <v>56394.188000000002</v>
      </c>
      <c r="Q2834" s="49">
        <v>54557.396000000001</v>
      </c>
      <c r="R2834" s="49">
        <v>51881.603999999999</v>
      </c>
      <c r="S2834" s="49">
        <v>48819.767999999996</v>
      </c>
      <c r="T2834" s="49">
        <v>48262.968000000001</v>
      </c>
      <c r="U2834" s="49">
        <v>47881.52</v>
      </c>
      <c r="V2834" s="49">
        <v>47083.324000000001</v>
      </c>
    </row>
    <row r="2835" spans="1:22" x14ac:dyDescent="0.3">
      <c r="A2835">
        <v>1012380</v>
      </c>
      <c r="B2835" t="s">
        <v>13995</v>
      </c>
      <c r="C2835" t="s">
        <v>13996</v>
      </c>
      <c r="D2835" t="s">
        <v>13997</v>
      </c>
      <c r="E2835" t="s">
        <v>393</v>
      </c>
      <c r="F2835" t="s">
        <v>13998</v>
      </c>
      <c r="G2835" t="s">
        <v>13999</v>
      </c>
      <c r="H2835" t="s">
        <v>930</v>
      </c>
      <c r="I2835" s="23">
        <v>42.518070000000002</v>
      </c>
      <c r="J2835" s="23">
        <v>-88.984819999999999</v>
      </c>
      <c r="K2835">
        <v>311919</v>
      </c>
      <c r="L2835" t="s">
        <v>28</v>
      </c>
      <c r="M2835" t="s">
        <v>315</v>
      </c>
      <c r="N2835" s="49">
        <v>32025.68</v>
      </c>
      <c r="O2835" s="49">
        <v>27848.196</v>
      </c>
      <c r="P2835" s="49">
        <v>27262.248</v>
      </c>
      <c r="Q2835" s="49">
        <v>26279.452000000001</v>
      </c>
    </row>
    <row r="2836" spans="1:22" x14ac:dyDescent="0.3">
      <c r="A2836">
        <v>1001400</v>
      </c>
      <c r="B2836" t="s">
        <v>14000</v>
      </c>
      <c r="C2836" t="s">
        <v>14001</v>
      </c>
      <c r="D2836" t="s">
        <v>4524</v>
      </c>
      <c r="E2836" t="s">
        <v>1487</v>
      </c>
      <c r="F2836" t="s">
        <v>4525</v>
      </c>
      <c r="G2836" t="s">
        <v>14002</v>
      </c>
      <c r="H2836" t="s">
        <v>9934</v>
      </c>
      <c r="I2836" s="23">
        <v>38.628100000000003</v>
      </c>
      <c r="J2836" s="23">
        <v>-104.7069</v>
      </c>
      <c r="K2836">
        <v>221112</v>
      </c>
      <c r="L2836" t="s">
        <v>335</v>
      </c>
      <c r="M2836" t="s">
        <v>336</v>
      </c>
      <c r="N2836" s="49">
        <v>1145620.4040000001</v>
      </c>
      <c r="O2836" s="49">
        <v>1134614.5959999999</v>
      </c>
      <c r="P2836" s="49">
        <v>725832.61199999996</v>
      </c>
      <c r="Q2836" s="49">
        <v>977009.58</v>
      </c>
      <c r="R2836" s="49">
        <v>758909.83600000001</v>
      </c>
      <c r="S2836" s="49">
        <v>767568.95600000001</v>
      </c>
      <c r="T2836" s="49">
        <v>692046.13600000006</v>
      </c>
      <c r="U2836" s="49">
        <v>559652.67599999998</v>
      </c>
      <c r="V2836" s="49">
        <v>588751.02</v>
      </c>
    </row>
    <row r="2837" spans="1:22" x14ac:dyDescent="0.3">
      <c r="A2837">
        <v>1002192</v>
      </c>
      <c r="B2837" t="s">
        <v>14003</v>
      </c>
      <c r="C2837" t="s">
        <v>14004</v>
      </c>
      <c r="D2837" t="s">
        <v>577</v>
      </c>
      <c r="E2837" t="s">
        <v>583</v>
      </c>
      <c r="F2837" t="s">
        <v>578</v>
      </c>
      <c r="I2837" s="23">
        <v>27.6248</v>
      </c>
      <c r="J2837" s="23">
        <v>-90.441000000000003</v>
      </c>
      <c r="K2837">
        <v>211120</v>
      </c>
      <c r="L2837" t="s">
        <v>579</v>
      </c>
      <c r="M2837" t="s">
        <v>102</v>
      </c>
      <c r="N2837" s="49">
        <v>57272.616000000002</v>
      </c>
      <c r="O2837" s="49">
        <v>58371.237999999998</v>
      </c>
      <c r="P2837" s="49">
        <v>55644.154000000002</v>
      </c>
      <c r="Q2837" s="49">
        <v>54880.021999999997</v>
      </c>
      <c r="R2837" s="49">
        <v>58625.703999999998</v>
      </c>
      <c r="S2837" s="49">
        <v>63965.78</v>
      </c>
      <c r="T2837" s="49">
        <v>63331.661999999997</v>
      </c>
      <c r="U2837" s="49">
        <v>75505.67</v>
      </c>
      <c r="V2837" s="49">
        <v>71397.025999999998</v>
      </c>
    </row>
    <row r="2838" spans="1:22" x14ac:dyDescent="0.3">
      <c r="A2838">
        <v>1001311</v>
      </c>
      <c r="B2838" t="s">
        <v>14005</v>
      </c>
      <c r="C2838" t="s">
        <v>14006</v>
      </c>
      <c r="D2838" t="s">
        <v>14007</v>
      </c>
      <c r="E2838" t="s">
        <v>303</v>
      </c>
      <c r="F2838" t="s">
        <v>14008</v>
      </c>
      <c r="G2838" t="s">
        <v>14009</v>
      </c>
      <c r="H2838" t="s">
        <v>8231</v>
      </c>
      <c r="I2838" s="23">
        <v>26.207999999999998</v>
      </c>
      <c r="J2838" s="23">
        <v>-98.399199999999993</v>
      </c>
      <c r="K2838">
        <v>221112</v>
      </c>
      <c r="L2838" t="s">
        <v>30</v>
      </c>
      <c r="M2838" t="s">
        <v>336</v>
      </c>
      <c r="N2838" s="49">
        <v>1307536.456</v>
      </c>
      <c r="O2838" s="49">
        <v>1418313.344</v>
      </c>
      <c r="P2838" s="49">
        <v>1427414.16</v>
      </c>
      <c r="Q2838" s="49">
        <v>1009765.008</v>
      </c>
      <c r="R2838" s="49">
        <v>1267195.304</v>
      </c>
      <c r="S2838" s="49">
        <v>1052551.3999999999</v>
      </c>
      <c r="T2838" s="49">
        <v>1180337.5759999999</v>
      </c>
      <c r="U2838" s="49">
        <v>1227454.0519999999</v>
      </c>
      <c r="V2838" s="49">
        <v>1003268.632</v>
      </c>
    </row>
    <row r="2839" spans="1:22" x14ac:dyDescent="0.3">
      <c r="A2839">
        <v>1006791</v>
      </c>
      <c r="B2839" t="s">
        <v>14010</v>
      </c>
      <c r="C2839" t="s">
        <v>14011</v>
      </c>
      <c r="D2839" t="s">
        <v>14012</v>
      </c>
      <c r="E2839" t="s">
        <v>1418</v>
      </c>
      <c r="F2839" t="s">
        <v>14013</v>
      </c>
      <c r="G2839" t="s">
        <v>14014</v>
      </c>
      <c r="H2839" t="s">
        <v>13690</v>
      </c>
      <c r="I2839" s="23">
        <v>35.435220000000001</v>
      </c>
      <c r="J2839" s="23">
        <v>-97.642633000000004</v>
      </c>
      <c r="K2839">
        <v>221112</v>
      </c>
      <c r="L2839" t="s">
        <v>28</v>
      </c>
      <c r="M2839" t="s">
        <v>336</v>
      </c>
      <c r="N2839" s="49">
        <v>101393.568</v>
      </c>
      <c r="O2839" s="49">
        <v>50818.608</v>
      </c>
      <c r="P2839" s="49">
        <v>51171.707999999999</v>
      </c>
      <c r="Q2839" s="49">
        <v>70008.736000000004</v>
      </c>
      <c r="R2839" s="49">
        <v>26780.9</v>
      </c>
      <c r="S2839" s="49">
        <v>42322.94</v>
      </c>
      <c r="T2839" s="49">
        <v>83508.936000000002</v>
      </c>
      <c r="U2839" s="49">
        <v>103635.26</v>
      </c>
      <c r="V2839" s="49">
        <v>140646.12</v>
      </c>
    </row>
    <row r="2840" spans="1:22" x14ac:dyDescent="0.3">
      <c r="A2840">
        <v>1005342</v>
      </c>
      <c r="B2840" t="s">
        <v>14015</v>
      </c>
      <c r="C2840" t="s">
        <v>14016</v>
      </c>
      <c r="D2840" t="s">
        <v>14017</v>
      </c>
      <c r="E2840" t="s">
        <v>954</v>
      </c>
      <c r="F2840" t="s">
        <v>14018</v>
      </c>
      <c r="G2840" t="s">
        <v>14019</v>
      </c>
      <c r="H2840" t="s">
        <v>2202</v>
      </c>
      <c r="I2840" s="23">
        <v>34.240009999999998</v>
      </c>
      <c r="J2840" s="23">
        <v>-82.065399999999997</v>
      </c>
      <c r="K2840">
        <v>325992</v>
      </c>
      <c r="L2840" t="s">
        <v>28</v>
      </c>
      <c r="M2840" t="s">
        <v>530</v>
      </c>
      <c r="N2840" s="49">
        <v>25672.18</v>
      </c>
      <c r="O2840" s="49">
        <v>29037.33</v>
      </c>
      <c r="P2840" s="49">
        <v>28894.73</v>
      </c>
      <c r="Q2840" s="49">
        <v>27394.117999999999</v>
      </c>
      <c r="R2840" s="49">
        <v>29533.524000000001</v>
      </c>
      <c r="S2840" s="49">
        <v>30233.534</v>
      </c>
      <c r="T2840" s="49">
        <v>29960.52</v>
      </c>
      <c r="U2840" s="49">
        <v>31895.26</v>
      </c>
      <c r="V2840" s="49">
        <v>31436.905999999999</v>
      </c>
    </row>
    <row r="2841" spans="1:22" x14ac:dyDescent="0.3">
      <c r="A2841">
        <v>1001152</v>
      </c>
      <c r="B2841" t="s">
        <v>14020</v>
      </c>
      <c r="C2841" t="s">
        <v>9234</v>
      </c>
      <c r="D2841" t="s">
        <v>3646</v>
      </c>
      <c r="E2841" t="s">
        <v>422</v>
      </c>
      <c r="F2841" t="s">
        <v>14021</v>
      </c>
      <c r="G2841" t="s">
        <v>14022</v>
      </c>
      <c r="H2841" t="s">
        <v>14023</v>
      </c>
      <c r="I2841" s="23">
        <v>33.609400000000001</v>
      </c>
      <c r="J2841" s="23">
        <v>-93.792400000000001</v>
      </c>
      <c r="K2841">
        <v>221112</v>
      </c>
      <c r="L2841" t="s">
        <v>335</v>
      </c>
      <c r="M2841" t="s">
        <v>336</v>
      </c>
      <c r="N2841" s="49">
        <v>67641.148000000001</v>
      </c>
      <c r="O2841" s="49">
        <v>58473.567999999999</v>
      </c>
      <c r="P2841" s="49">
        <v>14225.396000000001</v>
      </c>
      <c r="Q2841" s="49">
        <v>28234.944</v>
      </c>
      <c r="R2841" s="49">
        <v>78871.152000000002</v>
      </c>
      <c r="S2841" s="49">
        <v>4630.0320000000002</v>
      </c>
      <c r="T2841" s="49">
        <v>3675.636</v>
      </c>
      <c r="U2841" s="49">
        <v>32065.03</v>
      </c>
      <c r="V2841" s="49">
        <v>54015.356</v>
      </c>
    </row>
    <row r="2842" spans="1:22" x14ac:dyDescent="0.3">
      <c r="A2842">
        <v>1007007</v>
      </c>
      <c r="B2842" t="s">
        <v>14024</v>
      </c>
      <c r="C2842" t="s">
        <v>14025</v>
      </c>
      <c r="D2842" t="s">
        <v>14026</v>
      </c>
      <c r="E2842" t="s">
        <v>690</v>
      </c>
      <c r="F2842" t="s">
        <v>14027</v>
      </c>
      <c r="G2842" t="s">
        <v>14028</v>
      </c>
      <c r="H2842" t="s">
        <v>3628</v>
      </c>
      <c r="I2842" s="23">
        <v>33.668799999999997</v>
      </c>
      <c r="J2842" s="23">
        <v>-84.570099999999996</v>
      </c>
      <c r="K2842">
        <v>562212</v>
      </c>
      <c r="L2842" t="s">
        <v>51</v>
      </c>
      <c r="M2842" t="s">
        <v>307</v>
      </c>
      <c r="N2842" s="49">
        <v>10975</v>
      </c>
      <c r="O2842" s="49">
        <v>10350.5</v>
      </c>
      <c r="P2842" s="49">
        <v>14594.75</v>
      </c>
      <c r="Q2842" s="49">
        <v>15285</v>
      </c>
      <c r="R2842" s="49">
        <v>9671</v>
      </c>
      <c r="S2842" s="49">
        <v>20298</v>
      </c>
      <c r="T2842" s="49">
        <v>27233.5</v>
      </c>
      <c r="U2842" s="49">
        <v>23467</v>
      </c>
      <c r="V2842" s="49">
        <v>21750.5</v>
      </c>
    </row>
    <row r="2843" spans="1:22" x14ac:dyDescent="0.3">
      <c r="A2843">
        <v>1005425</v>
      </c>
      <c r="B2843" t="s">
        <v>14029</v>
      </c>
      <c r="C2843" t="s">
        <v>14030</v>
      </c>
      <c r="D2843" t="s">
        <v>14031</v>
      </c>
      <c r="E2843" t="s">
        <v>542</v>
      </c>
      <c r="F2843" t="s">
        <v>14032</v>
      </c>
      <c r="G2843" t="s">
        <v>14033</v>
      </c>
      <c r="H2843" t="s">
        <v>14034</v>
      </c>
      <c r="I2843" s="23">
        <v>39.053359999999998</v>
      </c>
      <c r="J2843" s="23">
        <v>-95.557551000000004</v>
      </c>
      <c r="K2843">
        <v>325220</v>
      </c>
      <c r="L2843" t="s">
        <v>28</v>
      </c>
      <c r="M2843" t="s">
        <v>315</v>
      </c>
      <c r="N2843" s="49">
        <v>36270.364000000001</v>
      </c>
      <c r="O2843" s="49">
        <v>36489.811999999998</v>
      </c>
      <c r="P2843" s="49">
        <v>35485.716</v>
      </c>
      <c r="Q2843" s="49">
        <v>34656.620000000003</v>
      </c>
      <c r="R2843" s="49">
        <v>35639.516000000003</v>
      </c>
      <c r="S2843" s="49">
        <v>36547.411999999997</v>
      </c>
      <c r="T2843" s="49">
        <v>37415.86</v>
      </c>
      <c r="U2843" s="49">
        <v>37494.707999999999</v>
      </c>
      <c r="V2843" s="49">
        <v>37380.76</v>
      </c>
    </row>
    <row r="2844" spans="1:22" x14ac:dyDescent="0.3">
      <c r="A2844">
        <v>1004274</v>
      </c>
      <c r="B2844" t="s">
        <v>14035</v>
      </c>
      <c r="C2844" t="s">
        <v>14036</v>
      </c>
      <c r="D2844" t="s">
        <v>4855</v>
      </c>
      <c r="E2844" t="s">
        <v>422</v>
      </c>
      <c r="F2844" t="s">
        <v>2128</v>
      </c>
      <c r="G2844" t="s">
        <v>14037</v>
      </c>
      <c r="H2844" t="s">
        <v>2130</v>
      </c>
      <c r="I2844" s="23">
        <v>35.722566999999998</v>
      </c>
      <c r="J2844" s="23">
        <v>-91.524977000000007</v>
      </c>
      <c r="K2844">
        <v>325199</v>
      </c>
      <c r="L2844" t="s">
        <v>28</v>
      </c>
      <c r="M2844" t="s">
        <v>530</v>
      </c>
      <c r="N2844" s="49">
        <v>167313.65400000001</v>
      </c>
      <c r="O2844" s="49">
        <v>165847.766</v>
      </c>
      <c r="P2844" s="49">
        <v>158048.47399999999</v>
      </c>
      <c r="Q2844" s="49">
        <v>164646.90400000001</v>
      </c>
      <c r="R2844" s="49">
        <v>175698.014</v>
      </c>
      <c r="S2844" s="49">
        <v>191184.34</v>
      </c>
      <c r="T2844" s="49">
        <v>171134.25599999999</v>
      </c>
      <c r="U2844" s="49">
        <v>160126.32</v>
      </c>
      <c r="V2844" s="49">
        <v>147647.76999999999</v>
      </c>
    </row>
    <row r="2845" spans="1:22" x14ac:dyDescent="0.3">
      <c r="A2845">
        <v>1004085</v>
      </c>
      <c r="B2845" t="s">
        <v>14038</v>
      </c>
      <c r="C2845" t="s">
        <v>14039</v>
      </c>
      <c r="D2845" t="s">
        <v>2843</v>
      </c>
      <c r="E2845" t="s">
        <v>351</v>
      </c>
      <c r="F2845" t="s">
        <v>3264</v>
      </c>
      <c r="G2845" t="s">
        <v>14040</v>
      </c>
      <c r="H2845" t="s">
        <v>756</v>
      </c>
      <c r="I2845" s="23">
        <v>39.779684000000003</v>
      </c>
      <c r="J2845" s="23">
        <v>-88.899664999999999</v>
      </c>
      <c r="K2845">
        <v>327211</v>
      </c>
      <c r="L2845" t="s">
        <v>375</v>
      </c>
      <c r="M2845" t="s">
        <v>376</v>
      </c>
      <c r="N2845" s="49">
        <v>166915.16</v>
      </c>
      <c r="O2845" s="49">
        <v>191368.51199999999</v>
      </c>
      <c r="P2845" s="49">
        <v>176263.19200000001</v>
      </c>
      <c r="Q2845" s="49">
        <v>143376.296</v>
      </c>
      <c r="R2845" s="49">
        <v>39077.584000000003</v>
      </c>
      <c r="S2845" s="49">
        <v>93033.672000000006</v>
      </c>
      <c r="T2845" s="49">
        <v>99128.796000000002</v>
      </c>
      <c r="U2845" s="49">
        <v>97736.156000000003</v>
      </c>
      <c r="V2845" s="49">
        <v>97672.407999999996</v>
      </c>
    </row>
    <row r="2846" spans="1:22" x14ac:dyDescent="0.3">
      <c r="A2846">
        <v>1009613</v>
      </c>
      <c r="B2846" t="s">
        <v>14041</v>
      </c>
      <c r="C2846" t="s">
        <v>14042</v>
      </c>
      <c r="D2846" t="s">
        <v>14043</v>
      </c>
      <c r="E2846" t="s">
        <v>351</v>
      </c>
      <c r="F2846" t="s">
        <v>14044</v>
      </c>
      <c r="G2846" t="s">
        <v>14045</v>
      </c>
      <c r="H2846" t="s">
        <v>2666</v>
      </c>
      <c r="I2846" s="23">
        <v>41.673859999999998</v>
      </c>
      <c r="J2846" s="23">
        <v>-88.074252999999999</v>
      </c>
      <c r="K2846">
        <v>335313</v>
      </c>
      <c r="L2846" t="s">
        <v>14046</v>
      </c>
      <c r="M2846" t="s">
        <v>13069</v>
      </c>
      <c r="N2846" s="49">
        <v>75816.107999999993</v>
      </c>
      <c r="O2846" s="49">
        <v>63493.968000000001</v>
      </c>
      <c r="P2846" s="49">
        <v>13306.328</v>
      </c>
      <c r="Q2846" s="49">
        <v>13796.304</v>
      </c>
      <c r="R2846" s="49">
        <v>14749.52</v>
      </c>
      <c r="S2846" s="49">
        <v>45855.56</v>
      </c>
      <c r="T2846" s="49">
        <v>24738.116000000002</v>
      </c>
      <c r="U2846" s="49">
        <v>40500.576000000001</v>
      </c>
      <c r="V2846" s="49">
        <v>225191.27600000001</v>
      </c>
    </row>
    <row r="2847" spans="1:22" x14ac:dyDescent="0.3">
      <c r="A2847">
        <v>1004439</v>
      </c>
      <c r="B2847" t="s">
        <v>14047</v>
      </c>
      <c r="C2847" t="s">
        <v>14048</v>
      </c>
      <c r="D2847" t="s">
        <v>3357</v>
      </c>
      <c r="E2847" t="s">
        <v>922</v>
      </c>
      <c r="F2847" t="s">
        <v>14049</v>
      </c>
      <c r="G2847" t="s">
        <v>14050</v>
      </c>
      <c r="H2847" t="s">
        <v>2124</v>
      </c>
      <c r="I2847" s="23">
        <v>40.746203000000001</v>
      </c>
      <c r="J2847" s="23">
        <v>-97.047200000000004</v>
      </c>
      <c r="K2847">
        <v>562212</v>
      </c>
      <c r="L2847" t="s">
        <v>355</v>
      </c>
      <c r="M2847" t="s">
        <v>307</v>
      </c>
      <c r="N2847" s="49">
        <v>61113.4</v>
      </c>
      <c r="O2847" s="49">
        <v>51432</v>
      </c>
      <c r="P2847" s="49">
        <v>50060.85</v>
      </c>
      <c r="Q2847" s="49">
        <v>43720.95</v>
      </c>
      <c r="R2847" s="49">
        <v>45696.95</v>
      </c>
      <c r="S2847" s="49">
        <v>44956.35</v>
      </c>
      <c r="T2847" s="49">
        <v>51547</v>
      </c>
      <c r="U2847" s="49">
        <v>34542</v>
      </c>
    </row>
    <row r="2848" spans="1:22" x14ac:dyDescent="0.3">
      <c r="A2848">
        <v>1007373</v>
      </c>
      <c r="B2848" t="s">
        <v>14051</v>
      </c>
      <c r="C2848" t="s">
        <v>14052</v>
      </c>
      <c r="D2848" t="s">
        <v>1758</v>
      </c>
      <c r="E2848" t="s">
        <v>468</v>
      </c>
      <c r="F2848" t="s">
        <v>14053</v>
      </c>
      <c r="G2848" t="s">
        <v>14054</v>
      </c>
      <c r="H2848" t="s">
        <v>11017</v>
      </c>
      <c r="I2848" s="23">
        <v>28.8689</v>
      </c>
      <c r="J2848" s="23">
        <v>-81.272800000000004</v>
      </c>
      <c r="K2848">
        <v>221112</v>
      </c>
      <c r="L2848" t="s">
        <v>28</v>
      </c>
      <c r="M2848" t="s">
        <v>336</v>
      </c>
      <c r="R2848" s="49">
        <v>808.08600000000001</v>
      </c>
      <c r="S2848" s="49">
        <v>9648.1419999999998</v>
      </c>
      <c r="T2848" s="49">
        <v>3575.942</v>
      </c>
      <c r="U2848" s="49">
        <v>16059.14</v>
      </c>
      <c r="V2848" s="49">
        <v>28255.991999999998</v>
      </c>
    </row>
    <row r="2849" spans="1:22" x14ac:dyDescent="0.3">
      <c r="A2849">
        <v>1006072</v>
      </c>
      <c r="B2849" t="s">
        <v>14055</v>
      </c>
      <c r="C2849" t="s">
        <v>14056</v>
      </c>
      <c r="D2849" t="s">
        <v>14057</v>
      </c>
      <c r="E2849" t="s">
        <v>447</v>
      </c>
      <c r="F2849" t="s">
        <v>820</v>
      </c>
      <c r="G2849" t="s">
        <v>14058</v>
      </c>
      <c r="H2849" t="s">
        <v>822</v>
      </c>
      <c r="I2849" s="23">
        <v>40.667200000000001</v>
      </c>
      <c r="J2849" s="23">
        <v>-80.346500000000006</v>
      </c>
      <c r="K2849">
        <v>221112</v>
      </c>
      <c r="L2849" t="s">
        <v>28</v>
      </c>
      <c r="M2849" t="s">
        <v>336</v>
      </c>
      <c r="V2849" s="49">
        <v>457747.592</v>
      </c>
    </row>
    <row r="2850" spans="1:22" x14ac:dyDescent="0.3">
      <c r="A2850">
        <v>1000830</v>
      </c>
      <c r="B2850" t="s">
        <v>14059</v>
      </c>
      <c r="C2850" t="s">
        <v>14060</v>
      </c>
      <c r="D2850" t="s">
        <v>14061</v>
      </c>
      <c r="E2850" t="s">
        <v>441</v>
      </c>
      <c r="F2850" t="s">
        <v>14062</v>
      </c>
      <c r="G2850" t="s">
        <v>14063</v>
      </c>
      <c r="H2850" t="s">
        <v>14064</v>
      </c>
      <c r="I2850" s="23">
        <v>35.189700000000002</v>
      </c>
      <c r="J2850" s="23">
        <v>-81.012200000000007</v>
      </c>
      <c r="K2850">
        <v>221112</v>
      </c>
      <c r="L2850" t="s">
        <v>335</v>
      </c>
      <c r="M2850" t="s">
        <v>336</v>
      </c>
      <c r="N2850" s="49">
        <v>968124.03200000001</v>
      </c>
      <c r="O2850" s="49">
        <v>875330.64800000004</v>
      </c>
      <c r="P2850" s="49">
        <v>1035444.338</v>
      </c>
      <c r="Q2850" s="49">
        <v>1499279.77</v>
      </c>
      <c r="R2850" s="49">
        <v>1645832.622</v>
      </c>
      <c r="S2850" s="49">
        <v>2312887.6719999998</v>
      </c>
      <c r="T2850" s="49">
        <v>1890358.1359999999</v>
      </c>
      <c r="U2850" s="49">
        <v>1895451.36</v>
      </c>
      <c r="V2850" s="49">
        <v>3966059.89</v>
      </c>
    </row>
    <row r="2851" spans="1:22" x14ac:dyDescent="0.3">
      <c r="A2851">
        <v>1007697</v>
      </c>
      <c r="B2851" t="s">
        <v>14065</v>
      </c>
      <c r="C2851" t="s">
        <v>14066</v>
      </c>
      <c r="D2851" t="s">
        <v>11479</v>
      </c>
      <c r="E2851" t="s">
        <v>303</v>
      </c>
      <c r="F2851" t="s">
        <v>14067</v>
      </c>
      <c r="G2851" t="s">
        <v>14068</v>
      </c>
      <c r="H2851" t="s">
        <v>14069</v>
      </c>
      <c r="I2851" s="23">
        <v>32.480516000000001</v>
      </c>
      <c r="J2851" s="23">
        <v>-100.33640200000001</v>
      </c>
      <c r="K2851">
        <v>327420</v>
      </c>
      <c r="L2851" t="s">
        <v>28</v>
      </c>
      <c r="M2851" t="s">
        <v>376</v>
      </c>
      <c r="N2851" s="49">
        <v>43667.936000000002</v>
      </c>
      <c r="O2851" s="49">
        <v>42781.088000000003</v>
      </c>
      <c r="P2851" s="49">
        <v>37807.307999999997</v>
      </c>
      <c r="Q2851" s="49">
        <v>41809.192000000003</v>
      </c>
      <c r="R2851" s="49">
        <v>34741.120000000003</v>
      </c>
      <c r="S2851" s="49">
        <v>34622.720000000001</v>
      </c>
      <c r="T2851" s="49">
        <v>33071.976000000002</v>
      </c>
      <c r="U2851" s="49">
        <v>35668.716</v>
      </c>
      <c r="V2851" s="49">
        <v>33548.523999999998</v>
      </c>
    </row>
    <row r="2852" spans="1:22" x14ac:dyDescent="0.3">
      <c r="A2852">
        <v>1011698</v>
      </c>
      <c r="B2852" t="s">
        <v>14070</v>
      </c>
      <c r="C2852" t="s">
        <v>14071</v>
      </c>
      <c r="D2852" t="s">
        <v>9287</v>
      </c>
      <c r="E2852" t="s">
        <v>303</v>
      </c>
      <c r="F2852" t="s">
        <v>14072</v>
      </c>
      <c r="H2852" t="s">
        <v>3772</v>
      </c>
      <c r="I2852" s="23">
        <v>27.985900000000001</v>
      </c>
      <c r="J2852" s="23">
        <v>-99.865899999999996</v>
      </c>
      <c r="K2852">
        <v>213112</v>
      </c>
      <c r="L2852" t="s">
        <v>28</v>
      </c>
      <c r="M2852" t="s">
        <v>102</v>
      </c>
      <c r="R2852" s="49">
        <v>34235.972000000002</v>
      </c>
      <c r="S2852" s="49">
        <v>29762.387999999999</v>
      </c>
    </row>
    <row r="2853" spans="1:22" x14ac:dyDescent="0.3">
      <c r="A2853">
        <v>1011707</v>
      </c>
      <c r="B2853"/>
      <c r="C2853" t="s">
        <v>14073</v>
      </c>
      <c r="D2853" t="s">
        <v>12516</v>
      </c>
      <c r="E2853" t="s">
        <v>303</v>
      </c>
      <c r="F2853" t="s">
        <v>12517</v>
      </c>
      <c r="H2853" t="s">
        <v>13965</v>
      </c>
      <c r="I2853" s="23">
        <v>28.019100000000002</v>
      </c>
      <c r="J2853" s="23">
        <v>-99.724800000000002</v>
      </c>
      <c r="K2853">
        <v>213112</v>
      </c>
      <c r="L2853" t="s">
        <v>28</v>
      </c>
      <c r="M2853" t="s">
        <v>102</v>
      </c>
      <c r="R2853" s="49">
        <v>35743.616000000002</v>
      </c>
      <c r="S2853" s="49">
        <v>25102.455999999998</v>
      </c>
    </row>
    <row r="2854" spans="1:22" x14ac:dyDescent="0.3">
      <c r="A2854">
        <v>1013588</v>
      </c>
      <c r="B2854" t="s">
        <v>14074</v>
      </c>
      <c r="C2854" t="s">
        <v>14075</v>
      </c>
      <c r="D2854" t="s">
        <v>577</v>
      </c>
      <c r="E2854" t="s">
        <v>303</v>
      </c>
      <c r="F2854" t="s">
        <v>578</v>
      </c>
      <c r="I2854" s="23">
        <v>29.130299999999998</v>
      </c>
      <c r="J2854" s="23">
        <v>-94.546599999999998</v>
      </c>
      <c r="K2854">
        <v>211120</v>
      </c>
      <c r="L2854" t="s">
        <v>579</v>
      </c>
      <c r="M2854" t="s">
        <v>102</v>
      </c>
      <c r="N2854" s="49">
        <v>15736.242</v>
      </c>
    </row>
    <row r="2855" spans="1:22" x14ac:dyDescent="0.3">
      <c r="A2855">
        <v>1013012</v>
      </c>
      <c r="B2855" t="s">
        <v>14076</v>
      </c>
      <c r="C2855" t="s">
        <v>14077</v>
      </c>
      <c r="D2855" t="s">
        <v>577</v>
      </c>
      <c r="E2855" t="s">
        <v>303</v>
      </c>
      <c r="F2855" t="s">
        <v>14078</v>
      </c>
      <c r="I2855" s="23">
        <v>29.130299999999998</v>
      </c>
      <c r="J2855" s="23">
        <v>-94.546599999999998</v>
      </c>
      <c r="K2855">
        <v>211130</v>
      </c>
      <c r="L2855" t="s">
        <v>579</v>
      </c>
      <c r="M2855" t="s">
        <v>102</v>
      </c>
      <c r="O2855" s="49">
        <v>34034.396000000001</v>
      </c>
      <c r="P2855" s="49">
        <v>39389.006000000001</v>
      </c>
    </row>
    <row r="2856" spans="1:22" x14ac:dyDescent="0.3">
      <c r="A2856">
        <v>1000480</v>
      </c>
      <c r="B2856" t="s">
        <v>14079</v>
      </c>
      <c r="C2856" t="s">
        <v>14080</v>
      </c>
      <c r="D2856" t="s">
        <v>14081</v>
      </c>
      <c r="E2856" t="s">
        <v>954</v>
      </c>
      <c r="F2856" t="s">
        <v>14082</v>
      </c>
      <c r="G2856" t="s">
        <v>14083</v>
      </c>
      <c r="H2856" t="s">
        <v>14084</v>
      </c>
      <c r="I2856" s="23">
        <v>34.527777999999998</v>
      </c>
      <c r="J2856" s="23">
        <v>-79.833332999999996</v>
      </c>
      <c r="K2856">
        <v>313311</v>
      </c>
      <c r="L2856" t="s">
        <v>28</v>
      </c>
      <c r="M2856" t="s">
        <v>315</v>
      </c>
      <c r="R2856" s="49">
        <v>18170.27</v>
      </c>
      <c r="S2856" s="49">
        <v>27544.81</v>
      </c>
      <c r="T2856" s="49">
        <v>27458.351999999999</v>
      </c>
      <c r="U2856" s="49">
        <v>26843.518</v>
      </c>
      <c r="V2856" s="49">
        <v>28164.052</v>
      </c>
    </row>
    <row r="2857" spans="1:22" x14ac:dyDescent="0.3">
      <c r="A2857">
        <v>1006805</v>
      </c>
      <c r="B2857" t="s">
        <v>14085</v>
      </c>
      <c r="C2857" t="s">
        <v>14086</v>
      </c>
      <c r="D2857" t="s">
        <v>7593</v>
      </c>
      <c r="E2857" t="s">
        <v>2235</v>
      </c>
      <c r="F2857" t="s">
        <v>14087</v>
      </c>
      <c r="G2857" t="s">
        <v>14088</v>
      </c>
      <c r="H2857" t="s">
        <v>7090</v>
      </c>
      <c r="I2857" s="23">
        <v>45.87462</v>
      </c>
      <c r="J2857" s="23">
        <v>-111.41042</v>
      </c>
      <c r="K2857">
        <v>562212</v>
      </c>
      <c r="L2857" t="s">
        <v>51</v>
      </c>
      <c r="M2857" t="s">
        <v>307</v>
      </c>
      <c r="N2857" s="49">
        <v>42026.5</v>
      </c>
      <c r="O2857" s="49">
        <v>29210.5</v>
      </c>
      <c r="P2857" s="49">
        <v>27852.75</v>
      </c>
      <c r="Q2857" s="49">
        <v>26763.75</v>
      </c>
      <c r="R2857" s="49">
        <v>19131</v>
      </c>
      <c r="S2857" s="49">
        <v>33803</v>
      </c>
      <c r="T2857" s="49">
        <v>32487.75</v>
      </c>
      <c r="U2857" s="49">
        <v>30432.25</v>
      </c>
      <c r="V2857" s="49">
        <v>27754.75</v>
      </c>
    </row>
    <row r="2858" spans="1:22" x14ac:dyDescent="0.3">
      <c r="A2858">
        <v>1007665</v>
      </c>
      <c r="B2858" t="s">
        <v>14089</v>
      </c>
      <c r="C2858" t="s">
        <v>14090</v>
      </c>
      <c r="D2858" t="s">
        <v>14091</v>
      </c>
      <c r="E2858" t="s">
        <v>663</v>
      </c>
      <c r="F2858" t="s">
        <v>14092</v>
      </c>
      <c r="G2858" t="s">
        <v>14093</v>
      </c>
      <c r="H2858" t="s">
        <v>14094</v>
      </c>
      <c r="I2858" s="23">
        <v>38.982266000000003</v>
      </c>
      <c r="J2858" s="23">
        <v>-82.234745000000004</v>
      </c>
      <c r="K2858">
        <v>562212</v>
      </c>
      <c r="L2858" t="s">
        <v>355</v>
      </c>
      <c r="M2858" t="s">
        <v>307</v>
      </c>
      <c r="N2858" s="49">
        <v>34350.699999999997</v>
      </c>
      <c r="O2858" s="49">
        <v>35426.949999999997</v>
      </c>
      <c r="P2858" s="49">
        <v>36510.449999999997</v>
      </c>
      <c r="Q2858" s="49">
        <v>37254.949999999997</v>
      </c>
      <c r="R2858" s="49">
        <v>38113.699999999997</v>
      </c>
      <c r="S2858" s="49">
        <v>39053.199999999997</v>
      </c>
      <c r="T2858" s="49">
        <v>40003.9</v>
      </c>
      <c r="U2858" s="49">
        <v>48782.374382000002</v>
      </c>
      <c r="V2858" s="49">
        <v>61775.709325000003</v>
      </c>
    </row>
    <row r="2859" spans="1:22" x14ac:dyDescent="0.3">
      <c r="A2859">
        <v>1001718</v>
      </c>
      <c r="B2859" t="s">
        <v>14095</v>
      </c>
      <c r="C2859" t="s">
        <v>14096</v>
      </c>
      <c r="D2859" t="s">
        <v>2864</v>
      </c>
      <c r="E2859" t="s">
        <v>323</v>
      </c>
      <c r="F2859" t="s">
        <v>14097</v>
      </c>
      <c r="G2859" t="s">
        <v>14098</v>
      </c>
      <c r="H2859" t="s">
        <v>2474</v>
      </c>
      <c r="I2859" s="23">
        <v>37.630957000000002</v>
      </c>
      <c r="J2859" s="23">
        <v>-120.97472</v>
      </c>
      <c r="K2859">
        <v>327213</v>
      </c>
      <c r="L2859" t="s">
        <v>375</v>
      </c>
      <c r="M2859" t="s">
        <v>376</v>
      </c>
      <c r="N2859" s="49">
        <v>141104.56400000001</v>
      </c>
      <c r="O2859" s="49">
        <v>141108.636</v>
      </c>
      <c r="P2859" s="49">
        <v>147011.51199999999</v>
      </c>
      <c r="Q2859" s="49">
        <v>151868.60399999999</v>
      </c>
      <c r="R2859" s="49">
        <v>137051.19200000001</v>
      </c>
      <c r="S2859" s="49">
        <v>141142.728</v>
      </c>
      <c r="T2859" s="49">
        <v>136255.89199999999</v>
      </c>
      <c r="U2859" s="49">
        <v>145332.024</v>
      </c>
      <c r="V2859" s="49">
        <v>147869.9</v>
      </c>
    </row>
    <row r="2860" spans="1:22" x14ac:dyDescent="0.3">
      <c r="A2860">
        <v>1003355</v>
      </c>
      <c r="B2860" t="s">
        <v>14099</v>
      </c>
      <c r="C2860" t="s">
        <v>14100</v>
      </c>
      <c r="D2860" t="s">
        <v>8712</v>
      </c>
      <c r="E2860" t="s">
        <v>339</v>
      </c>
      <c r="F2860" t="s">
        <v>14101</v>
      </c>
      <c r="G2860" t="s">
        <v>14102</v>
      </c>
      <c r="H2860" t="s">
        <v>12154</v>
      </c>
      <c r="I2860" s="23">
        <v>35.490278000000004</v>
      </c>
      <c r="J2860" s="23">
        <v>-108.425</v>
      </c>
      <c r="K2860">
        <v>324110</v>
      </c>
      <c r="L2860" t="s">
        <v>1344</v>
      </c>
      <c r="M2860" t="s">
        <v>1345</v>
      </c>
      <c r="N2860" s="49">
        <v>269748.57</v>
      </c>
      <c r="O2860" s="49">
        <v>284364.772</v>
      </c>
      <c r="P2860" s="49">
        <v>240552.56200000001</v>
      </c>
      <c r="Q2860" s="49">
        <v>261103.99400000001</v>
      </c>
      <c r="R2860" s="49">
        <v>295474.41800000001</v>
      </c>
      <c r="S2860" s="49">
        <v>316609.37599999999</v>
      </c>
      <c r="T2860" s="49">
        <v>312683.766</v>
      </c>
      <c r="U2860" s="49">
        <v>277799.31</v>
      </c>
      <c r="V2860" s="49">
        <v>258234.704</v>
      </c>
    </row>
    <row r="2861" spans="1:22" x14ac:dyDescent="0.3">
      <c r="A2861">
        <v>1005894</v>
      </c>
      <c r="B2861" t="s">
        <v>14103</v>
      </c>
      <c r="C2861" t="s">
        <v>14104</v>
      </c>
      <c r="D2861" t="s">
        <v>14105</v>
      </c>
      <c r="E2861" t="s">
        <v>303</v>
      </c>
      <c r="F2861" t="s">
        <v>14106</v>
      </c>
      <c r="G2861" t="s">
        <v>14107</v>
      </c>
      <c r="H2861" t="s">
        <v>4338</v>
      </c>
      <c r="I2861" s="23">
        <v>29.387909000000001</v>
      </c>
      <c r="J2861" s="23">
        <v>-95.055888999999993</v>
      </c>
      <c r="K2861">
        <v>562212</v>
      </c>
      <c r="L2861" t="s">
        <v>51</v>
      </c>
      <c r="M2861" t="s">
        <v>307</v>
      </c>
      <c r="N2861" s="49">
        <v>114341</v>
      </c>
      <c r="O2861" s="49">
        <v>89863.75</v>
      </c>
      <c r="P2861" s="49">
        <v>64283.25</v>
      </c>
      <c r="Q2861" s="49">
        <v>57432.25</v>
      </c>
      <c r="R2861" s="49">
        <v>85055.5</v>
      </c>
      <c r="S2861" s="49">
        <v>71937.75</v>
      </c>
      <c r="T2861" s="49">
        <v>77702.5</v>
      </c>
      <c r="U2861" s="49">
        <v>71047.5</v>
      </c>
      <c r="V2861" s="49">
        <v>69975</v>
      </c>
    </row>
    <row r="2862" spans="1:22" x14ac:dyDescent="0.3">
      <c r="A2862">
        <v>1005466</v>
      </c>
      <c r="B2862" t="s">
        <v>14108</v>
      </c>
      <c r="C2862" t="s">
        <v>14109</v>
      </c>
      <c r="D2862" t="s">
        <v>14110</v>
      </c>
      <c r="E2862" t="s">
        <v>1682</v>
      </c>
      <c r="F2862" t="s">
        <v>14111</v>
      </c>
      <c r="G2862" t="s">
        <v>14112</v>
      </c>
      <c r="H2862" t="s">
        <v>4539</v>
      </c>
      <c r="I2862" s="23">
        <v>42.277914000000003</v>
      </c>
      <c r="J2862" s="23">
        <v>-71.173505000000006</v>
      </c>
      <c r="K2862">
        <v>562212</v>
      </c>
      <c r="L2862" t="s">
        <v>51</v>
      </c>
      <c r="M2862" t="s">
        <v>307</v>
      </c>
      <c r="T2862" s="49">
        <v>3594</v>
      </c>
      <c r="U2862" s="49">
        <v>11786.75</v>
      </c>
      <c r="V2862" s="49">
        <v>14810.25</v>
      </c>
    </row>
    <row r="2863" spans="1:22" x14ac:dyDescent="0.3">
      <c r="A2863">
        <v>1003378</v>
      </c>
      <c r="B2863" t="s">
        <v>14113</v>
      </c>
      <c r="C2863" t="s">
        <v>14114</v>
      </c>
      <c r="D2863" t="s">
        <v>14115</v>
      </c>
      <c r="E2863" t="s">
        <v>556</v>
      </c>
      <c r="F2863" t="s">
        <v>14116</v>
      </c>
      <c r="G2863" t="s">
        <v>14117</v>
      </c>
      <c r="H2863" t="s">
        <v>2418</v>
      </c>
      <c r="I2863" s="23">
        <v>39.470799999999997</v>
      </c>
      <c r="J2863" s="23">
        <v>-79.402349999999998</v>
      </c>
      <c r="K2863">
        <v>562212</v>
      </c>
      <c r="L2863" t="s">
        <v>51</v>
      </c>
      <c r="M2863" t="s">
        <v>307</v>
      </c>
      <c r="N2863" s="49">
        <v>43807.25</v>
      </c>
      <c r="O2863" s="49">
        <v>43411.25</v>
      </c>
      <c r="P2863" s="49">
        <v>43308.25</v>
      </c>
      <c r="Q2863" s="49">
        <v>42928.25</v>
      </c>
      <c r="R2863" s="49">
        <v>42652.25</v>
      </c>
      <c r="S2863" s="49">
        <v>43108.5</v>
      </c>
      <c r="T2863" s="49">
        <v>43161</v>
      </c>
      <c r="U2863" s="49">
        <v>43328.75</v>
      </c>
      <c r="V2863" s="49">
        <v>42666</v>
      </c>
    </row>
    <row r="2864" spans="1:22" x14ac:dyDescent="0.3">
      <c r="A2864">
        <v>1005137</v>
      </c>
      <c r="B2864" t="s">
        <v>14118</v>
      </c>
      <c r="C2864" t="s">
        <v>14119</v>
      </c>
      <c r="D2864" t="s">
        <v>8812</v>
      </c>
      <c r="E2864" t="s">
        <v>441</v>
      </c>
      <c r="F2864" t="s">
        <v>14120</v>
      </c>
      <c r="G2864" t="s">
        <v>14121</v>
      </c>
      <c r="H2864" t="s">
        <v>14122</v>
      </c>
      <c r="I2864" s="23">
        <v>35.388666000000001</v>
      </c>
      <c r="J2864" s="23">
        <v>-81.172666000000007</v>
      </c>
      <c r="K2864">
        <v>562212</v>
      </c>
      <c r="L2864" t="s">
        <v>51</v>
      </c>
      <c r="M2864" t="s">
        <v>307</v>
      </c>
      <c r="N2864" s="49">
        <v>71643.75</v>
      </c>
      <c r="O2864" s="49">
        <v>75786.75</v>
      </c>
      <c r="P2864" s="49">
        <v>72778</v>
      </c>
      <c r="Q2864" s="49">
        <v>81656.25</v>
      </c>
      <c r="R2864" s="49">
        <v>62903.5</v>
      </c>
      <c r="S2864" s="49">
        <v>63605</v>
      </c>
      <c r="T2864" s="49">
        <v>60612.75</v>
      </c>
      <c r="U2864" s="49">
        <v>51141</v>
      </c>
      <c r="V2864" s="49">
        <v>58750.25</v>
      </c>
    </row>
    <row r="2865" spans="1:22" x14ac:dyDescent="0.3">
      <c r="A2865">
        <v>1003204</v>
      </c>
      <c r="B2865" t="s">
        <v>14123</v>
      </c>
      <c r="C2865" t="s">
        <v>14124</v>
      </c>
      <c r="D2865" t="s">
        <v>6698</v>
      </c>
      <c r="E2865" t="s">
        <v>351</v>
      </c>
      <c r="F2865" t="s">
        <v>3028</v>
      </c>
      <c r="G2865" t="s">
        <v>14125</v>
      </c>
      <c r="H2865" t="s">
        <v>900</v>
      </c>
      <c r="I2865" s="23">
        <v>38.696938000000003</v>
      </c>
      <c r="J2865" s="23">
        <v>-90.130615000000006</v>
      </c>
      <c r="K2865">
        <v>324199</v>
      </c>
      <c r="L2865" t="s">
        <v>537</v>
      </c>
      <c r="M2865" t="s">
        <v>538</v>
      </c>
      <c r="N2865" s="49">
        <v>745693.62800000003</v>
      </c>
      <c r="O2865" s="49">
        <v>491281.52</v>
      </c>
      <c r="P2865" s="49">
        <v>556408.48800000001</v>
      </c>
      <c r="Q2865" s="49">
        <v>618218.63399999996</v>
      </c>
      <c r="R2865" s="49">
        <v>523775.848</v>
      </c>
      <c r="S2865" s="49">
        <v>528944.58799999999</v>
      </c>
      <c r="T2865" s="49">
        <v>602617.99600000004</v>
      </c>
      <c r="U2865" s="49">
        <v>507007.49800000002</v>
      </c>
      <c r="V2865" s="49">
        <v>564568.29799999995</v>
      </c>
    </row>
    <row r="2866" spans="1:22" x14ac:dyDescent="0.3">
      <c r="A2866">
        <v>1002522</v>
      </c>
      <c r="B2866" t="s">
        <v>14126</v>
      </c>
      <c r="C2866" t="s">
        <v>14127</v>
      </c>
      <c r="D2866" t="s">
        <v>577</v>
      </c>
      <c r="E2866" t="s">
        <v>583</v>
      </c>
      <c r="F2866" t="s">
        <v>578</v>
      </c>
      <c r="I2866" s="23">
        <v>28.161311999999999</v>
      </c>
      <c r="J2866" s="23">
        <v>-90.716200999999998</v>
      </c>
      <c r="K2866">
        <v>211120</v>
      </c>
      <c r="L2866" t="s">
        <v>579</v>
      </c>
      <c r="M2866" t="s">
        <v>102</v>
      </c>
      <c r="N2866" s="49">
        <v>41468.720000000001</v>
      </c>
      <c r="O2866" s="49">
        <v>22020.896000000001</v>
      </c>
      <c r="P2866" s="49">
        <v>25607.243999999999</v>
      </c>
      <c r="Q2866" s="49">
        <v>75483.33</v>
      </c>
      <c r="R2866" s="49">
        <v>79831.216</v>
      </c>
      <c r="S2866" s="49">
        <v>80759.360000000001</v>
      </c>
      <c r="T2866" s="49">
        <v>54919.898000000001</v>
      </c>
      <c r="U2866" s="49">
        <v>62934.906000000003</v>
      </c>
      <c r="V2866" s="49">
        <v>60228.517999999996</v>
      </c>
    </row>
    <row r="2867" spans="1:22" x14ac:dyDescent="0.3">
      <c r="A2867">
        <v>1002506</v>
      </c>
      <c r="B2867" t="s">
        <v>14128</v>
      </c>
      <c r="C2867" t="s">
        <v>14129</v>
      </c>
      <c r="D2867" t="s">
        <v>577</v>
      </c>
      <c r="E2867" t="s">
        <v>583</v>
      </c>
      <c r="F2867" t="s">
        <v>578</v>
      </c>
      <c r="I2867" s="23">
        <v>27.545946879999999</v>
      </c>
      <c r="J2867" s="23">
        <v>-92.443293740000001</v>
      </c>
      <c r="K2867">
        <v>211120</v>
      </c>
      <c r="L2867" t="s">
        <v>579</v>
      </c>
      <c r="M2867" t="s">
        <v>102</v>
      </c>
      <c r="N2867" s="49">
        <v>77585.013999999996</v>
      </c>
      <c r="O2867" s="49">
        <v>82406.084000000003</v>
      </c>
      <c r="P2867" s="49">
        <v>72096.941999999995</v>
      </c>
      <c r="Q2867" s="49">
        <v>79711.851999999999</v>
      </c>
      <c r="R2867" s="49">
        <v>68988.432000000001</v>
      </c>
      <c r="S2867" s="49">
        <v>64498.52</v>
      </c>
      <c r="T2867" s="49">
        <v>47594.52</v>
      </c>
      <c r="U2867" s="49">
        <v>59697.315999999999</v>
      </c>
      <c r="V2867" s="49">
        <v>58864.201999999997</v>
      </c>
    </row>
    <row r="2868" spans="1:22" x14ac:dyDescent="0.3">
      <c r="A2868">
        <v>1004394</v>
      </c>
      <c r="B2868" t="s">
        <v>14130</v>
      </c>
      <c r="C2868" t="s">
        <v>14131</v>
      </c>
      <c r="D2868" t="s">
        <v>577</v>
      </c>
      <c r="E2868" t="s">
        <v>583</v>
      </c>
      <c r="F2868" t="s">
        <v>578</v>
      </c>
      <c r="I2868" s="23">
        <v>27.20381167</v>
      </c>
      <c r="J2868" s="23">
        <v>-92.20263611</v>
      </c>
      <c r="K2868">
        <v>211120</v>
      </c>
      <c r="L2868" t="s">
        <v>579</v>
      </c>
      <c r="M2868" t="s">
        <v>102</v>
      </c>
      <c r="N2868" s="49">
        <v>18197.222000000002</v>
      </c>
      <c r="O2868" s="49">
        <v>4704.9719999999998</v>
      </c>
      <c r="P2868" s="49">
        <v>26162.31</v>
      </c>
      <c r="Q2868" s="49">
        <v>30871.063999999998</v>
      </c>
      <c r="R2868" s="49">
        <v>29918.788</v>
      </c>
      <c r="S2868" s="49">
        <v>27419.763999999999</v>
      </c>
      <c r="T2868" s="49">
        <v>31807.776000000002</v>
      </c>
      <c r="U2868" s="49">
        <v>65484.144</v>
      </c>
      <c r="V2868" s="49">
        <v>27390.5</v>
      </c>
    </row>
    <row r="2869" spans="1:22" x14ac:dyDescent="0.3">
      <c r="A2869">
        <v>1002878</v>
      </c>
      <c r="B2869" t="s">
        <v>14132</v>
      </c>
      <c r="C2869" t="s">
        <v>14133</v>
      </c>
      <c r="D2869" t="s">
        <v>480</v>
      </c>
      <c r="E2869" t="s">
        <v>303</v>
      </c>
      <c r="F2869" t="s">
        <v>14134</v>
      </c>
      <c r="G2869" t="s">
        <v>14135</v>
      </c>
      <c r="H2869" t="s">
        <v>483</v>
      </c>
      <c r="I2869" s="23">
        <v>29.762499999999999</v>
      </c>
      <c r="J2869" s="23">
        <v>-95.171389000000005</v>
      </c>
      <c r="K2869">
        <v>325320</v>
      </c>
      <c r="L2869" t="s">
        <v>28</v>
      </c>
      <c r="M2869" t="s">
        <v>530</v>
      </c>
      <c r="N2869" s="49">
        <v>15661.791999999999</v>
      </c>
      <c r="O2869" s="49">
        <v>23882.46</v>
      </c>
      <c r="P2869" s="49">
        <v>23304.112000000001</v>
      </c>
      <c r="Q2869" s="49">
        <v>26450</v>
      </c>
    </row>
    <row r="2870" spans="1:22" x14ac:dyDescent="0.3">
      <c r="A2870">
        <v>1002519</v>
      </c>
      <c r="B2870" t="s">
        <v>14136</v>
      </c>
      <c r="C2870" t="s">
        <v>14137</v>
      </c>
      <c r="D2870" t="s">
        <v>577</v>
      </c>
      <c r="E2870" t="s">
        <v>583</v>
      </c>
      <c r="F2870" t="s">
        <v>578</v>
      </c>
      <c r="I2870" s="23">
        <v>27.79467816</v>
      </c>
      <c r="J2870" s="23">
        <v>-90.648598609999993</v>
      </c>
      <c r="K2870">
        <v>211120</v>
      </c>
      <c r="L2870" t="s">
        <v>579</v>
      </c>
      <c r="M2870" t="s">
        <v>102</v>
      </c>
      <c r="N2870" s="49">
        <v>47988.512000000002</v>
      </c>
      <c r="O2870" s="49">
        <v>56504.586000000003</v>
      </c>
      <c r="P2870" s="49">
        <v>55342.156000000003</v>
      </c>
      <c r="Q2870" s="49">
        <v>71153.22</v>
      </c>
      <c r="R2870" s="49">
        <v>74038.466</v>
      </c>
      <c r="S2870" s="49">
        <v>70495.326000000001</v>
      </c>
      <c r="T2870" s="49">
        <v>72675.475999999995</v>
      </c>
      <c r="U2870" s="49">
        <v>84539.567999999999</v>
      </c>
      <c r="V2870" s="49">
        <v>89195.467999999993</v>
      </c>
    </row>
    <row r="2871" spans="1:22" x14ac:dyDescent="0.3">
      <c r="A2871">
        <v>1010281</v>
      </c>
      <c r="B2871" t="s">
        <v>14138</v>
      </c>
      <c r="C2871" t="s">
        <v>14139</v>
      </c>
      <c r="D2871" t="s">
        <v>577</v>
      </c>
      <c r="E2871" t="s">
        <v>583</v>
      </c>
      <c r="F2871" t="s">
        <v>578</v>
      </c>
      <c r="I2871" s="23">
        <v>27.691569999999999</v>
      </c>
      <c r="J2871" s="23">
        <v>-90.275540000000007</v>
      </c>
      <c r="K2871">
        <v>211130</v>
      </c>
      <c r="L2871" t="s">
        <v>579</v>
      </c>
      <c r="M2871" t="s">
        <v>102</v>
      </c>
      <c r="N2871" s="49">
        <v>65195.62</v>
      </c>
      <c r="O2871" s="49">
        <v>48637.351999999999</v>
      </c>
      <c r="P2871" s="49">
        <v>82318.48</v>
      </c>
      <c r="Q2871" s="49">
        <v>72744.622000000003</v>
      </c>
      <c r="R2871" s="49">
        <v>63031.006000000001</v>
      </c>
      <c r="S2871" s="49">
        <v>62647.182000000001</v>
      </c>
      <c r="T2871" s="49">
        <v>40697.856</v>
      </c>
      <c r="U2871" s="49">
        <v>61379.794000000002</v>
      </c>
      <c r="V2871" s="49">
        <v>74487.745999999999</v>
      </c>
    </row>
    <row r="2872" spans="1:22" x14ac:dyDescent="0.3">
      <c r="A2872">
        <v>1009916</v>
      </c>
      <c r="B2872" t="s">
        <v>14140</v>
      </c>
      <c r="C2872" t="s">
        <v>14141</v>
      </c>
      <c r="D2872" t="s">
        <v>577</v>
      </c>
      <c r="E2872" t="s">
        <v>583</v>
      </c>
      <c r="F2872" t="s">
        <v>578</v>
      </c>
      <c r="I2872" s="23">
        <v>27.883096630000001</v>
      </c>
      <c r="J2872" s="23">
        <v>-90.901516389999998</v>
      </c>
      <c r="K2872">
        <v>211120</v>
      </c>
      <c r="L2872" t="s">
        <v>579</v>
      </c>
      <c r="M2872" t="s">
        <v>102</v>
      </c>
      <c r="N2872" s="49">
        <v>74743.063999999998</v>
      </c>
      <c r="O2872" s="49">
        <v>66868.297999999995</v>
      </c>
      <c r="P2872" s="49">
        <v>65551.596000000005</v>
      </c>
      <c r="Q2872" s="49">
        <v>74920.774000000005</v>
      </c>
      <c r="R2872" s="49">
        <v>66157.407999999996</v>
      </c>
      <c r="S2872" s="49">
        <v>101800.17</v>
      </c>
      <c r="T2872" s="49">
        <v>36869.606</v>
      </c>
      <c r="U2872" s="49">
        <v>69445.004000000001</v>
      </c>
      <c r="V2872" s="49">
        <v>71106.710000000006</v>
      </c>
    </row>
    <row r="2873" spans="1:22" x14ac:dyDescent="0.3">
      <c r="A2873">
        <v>1004539</v>
      </c>
      <c r="B2873" t="s">
        <v>14142</v>
      </c>
      <c r="C2873" t="s">
        <v>14143</v>
      </c>
      <c r="D2873" t="s">
        <v>4173</v>
      </c>
      <c r="E2873" t="s">
        <v>549</v>
      </c>
      <c r="F2873" t="s">
        <v>4174</v>
      </c>
      <c r="G2873" t="s">
        <v>14144</v>
      </c>
      <c r="H2873" t="s">
        <v>4176</v>
      </c>
      <c r="I2873" s="23">
        <v>44.089599999999997</v>
      </c>
      <c r="J2873" s="23">
        <v>-103.271663</v>
      </c>
      <c r="K2873">
        <v>327310</v>
      </c>
      <c r="L2873" t="s">
        <v>34</v>
      </c>
      <c r="M2873" t="s">
        <v>376</v>
      </c>
      <c r="N2873" s="49">
        <v>639083.4</v>
      </c>
      <c r="O2873" s="49">
        <v>409957.88</v>
      </c>
      <c r="P2873" s="49">
        <v>577953.80000000005</v>
      </c>
      <c r="Q2873" s="49">
        <v>624385.62</v>
      </c>
      <c r="R2873" s="49">
        <v>592051.02</v>
      </c>
      <c r="S2873" s="49">
        <v>529072</v>
      </c>
      <c r="T2873" s="49">
        <v>522488.36</v>
      </c>
      <c r="U2873" s="49">
        <v>445842.9</v>
      </c>
      <c r="V2873" s="49">
        <v>434254</v>
      </c>
    </row>
    <row r="2874" spans="1:22" x14ac:dyDescent="0.3">
      <c r="A2874">
        <v>1006363</v>
      </c>
      <c r="B2874" t="s">
        <v>8991</v>
      </c>
      <c r="C2874" t="s">
        <v>14145</v>
      </c>
      <c r="D2874" t="s">
        <v>14146</v>
      </c>
      <c r="E2874" t="s">
        <v>303</v>
      </c>
      <c r="F2874" t="s">
        <v>3726</v>
      </c>
      <c r="G2874" t="s">
        <v>14147</v>
      </c>
      <c r="H2874" t="s">
        <v>8995</v>
      </c>
      <c r="I2874" s="23">
        <v>31.745833000000001</v>
      </c>
      <c r="J2874" s="23">
        <v>-102.546661</v>
      </c>
      <c r="K2874">
        <v>327310</v>
      </c>
      <c r="L2874" t="s">
        <v>2095</v>
      </c>
      <c r="M2874" t="s">
        <v>376</v>
      </c>
      <c r="N2874" s="49">
        <v>357862.02</v>
      </c>
      <c r="O2874" s="49">
        <v>313152.56400000001</v>
      </c>
      <c r="P2874" s="49">
        <v>307394.55200000003</v>
      </c>
      <c r="Q2874" s="49">
        <v>256757.228</v>
      </c>
      <c r="R2874" s="49">
        <v>289793.83600000001</v>
      </c>
      <c r="S2874" s="49">
        <v>350197.76199999999</v>
      </c>
      <c r="T2874" s="49">
        <v>388750.02399999998</v>
      </c>
      <c r="U2874" s="49">
        <v>376490.57199999999</v>
      </c>
      <c r="V2874" s="49">
        <v>488514.174</v>
      </c>
    </row>
    <row r="2875" spans="1:22" x14ac:dyDescent="0.3">
      <c r="A2875">
        <v>1003067</v>
      </c>
      <c r="B2875" t="s">
        <v>14148</v>
      </c>
      <c r="C2875" t="s">
        <v>14149</v>
      </c>
      <c r="D2875" t="s">
        <v>1967</v>
      </c>
      <c r="E2875" t="s">
        <v>1487</v>
      </c>
      <c r="F2875" t="s">
        <v>6666</v>
      </c>
      <c r="G2875" t="s">
        <v>14150</v>
      </c>
      <c r="H2875" t="s">
        <v>6668</v>
      </c>
      <c r="I2875" s="23">
        <v>38.129058000000001</v>
      </c>
      <c r="J2875" s="23">
        <v>-104.606741</v>
      </c>
      <c r="K2875">
        <v>327310</v>
      </c>
      <c r="L2875" t="s">
        <v>2095</v>
      </c>
      <c r="M2875" t="s">
        <v>376</v>
      </c>
      <c r="N2875" s="49">
        <v>743402.77399999998</v>
      </c>
      <c r="O2875" s="49">
        <v>639143.70799999998</v>
      </c>
      <c r="P2875" s="49">
        <v>735229.63199999998</v>
      </c>
      <c r="Q2875" s="49">
        <v>709855.41399999999</v>
      </c>
      <c r="R2875" s="49">
        <v>655223.88800000004</v>
      </c>
      <c r="S2875" s="49">
        <v>615200.37</v>
      </c>
      <c r="T2875" s="49">
        <v>614364.9</v>
      </c>
      <c r="U2875" s="49">
        <v>621877.14</v>
      </c>
      <c r="V2875" s="49">
        <v>585999.38399999996</v>
      </c>
    </row>
    <row r="2876" spans="1:22" x14ac:dyDescent="0.3">
      <c r="A2876">
        <v>1009018</v>
      </c>
      <c r="B2876" t="s">
        <v>14151</v>
      </c>
      <c r="C2876" t="s">
        <v>14152</v>
      </c>
      <c r="D2876" t="s">
        <v>14153</v>
      </c>
      <c r="E2876" t="s">
        <v>339</v>
      </c>
      <c r="F2876" t="s">
        <v>14154</v>
      </c>
      <c r="G2876" t="s">
        <v>14155</v>
      </c>
      <c r="H2876" t="s">
        <v>1495</v>
      </c>
      <c r="I2876" s="23">
        <v>35.071319000000003</v>
      </c>
      <c r="J2876" s="23">
        <v>-106.39228300000001</v>
      </c>
      <c r="K2876">
        <v>327310</v>
      </c>
      <c r="L2876" t="s">
        <v>34</v>
      </c>
      <c r="M2876" t="s">
        <v>376</v>
      </c>
      <c r="N2876" s="49">
        <v>293040.12800000003</v>
      </c>
      <c r="O2876" s="49">
        <v>348421.32799999998</v>
      </c>
      <c r="P2876" s="49">
        <v>306846.09399999998</v>
      </c>
      <c r="Q2876" s="49">
        <v>485542.06599999999</v>
      </c>
      <c r="R2876" s="49">
        <v>474777.48</v>
      </c>
      <c r="S2876" s="49">
        <v>417753.80200000003</v>
      </c>
      <c r="T2876" s="49">
        <v>287346.48800000001</v>
      </c>
      <c r="U2876" s="49">
        <v>220528.85399999999</v>
      </c>
      <c r="V2876" s="49">
        <v>206230.74600000001</v>
      </c>
    </row>
    <row r="2877" spans="1:22" x14ac:dyDescent="0.3">
      <c r="A2877">
        <v>1013567</v>
      </c>
      <c r="B2877" t="s">
        <v>14156</v>
      </c>
      <c r="C2877" t="s">
        <v>14157</v>
      </c>
      <c r="D2877" t="s">
        <v>14158</v>
      </c>
      <c r="E2877" t="s">
        <v>303</v>
      </c>
      <c r="F2877" t="s">
        <v>14159</v>
      </c>
      <c r="H2877" t="s">
        <v>5693</v>
      </c>
      <c r="I2877" s="23">
        <v>28.569701380000001</v>
      </c>
      <c r="J2877" s="23">
        <v>-99.542539480000002</v>
      </c>
      <c r="K2877">
        <v>486210</v>
      </c>
      <c r="L2877" t="s">
        <v>1275</v>
      </c>
      <c r="M2877" t="s">
        <v>102</v>
      </c>
      <c r="N2877" s="49">
        <v>50998.46</v>
      </c>
    </row>
    <row r="2878" spans="1:22" x14ac:dyDescent="0.3">
      <c r="A2878">
        <v>1013572</v>
      </c>
      <c r="B2878" t="s">
        <v>14160</v>
      </c>
      <c r="C2878" t="s">
        <v>14161</v>
      </c>
      <c r="D2878" t="s">
        <v>14162</v>
      </c>
      <c r="E2878" t="s">
        <v>303</v>
      </c>
      <c r="F2878" t="s">
        <v>14163</v>
      </c>
      <c r="G2878" t="s">
        <v>14164</v>
      </c>
      <c r="H2878" t="s">
        <v>14165</v>
      </c>
      <c r="I2878" s="23">
        <v>29.828309000000001</v>
      </c>
      <c r="J2878" s="23">
        <v>-100.802218</v>
      </c>
      <c r="K2878">
        <v>486210</v>
      </c>
      <c r="L2878" t="s">
        <v>1275</v>
      </c>
      <c r="M2878" t="s">
        <v>102</v>
      </c>
      <c r="N2878" s="49">
        <v>55789.694000000003</v>
      </c>
    </row>
    <row r="2879" spans="1:22" x14ac:dyDescent="0.3">
      <c r="A2879">
        <v>1013556</v>
      </c>
      <c r="B2879" t="s">
        <v>14166</v>
      </c>
      <c r="C2879" t="s">
        <v>14167</v>
      </c>
      <c r="D2879" t="s">
        <v>14168</v>
      </c>
      <c r="E2879" t="s">
        <v>303</v>
      </c>
      <c r="F2879" t="s">
        <v>4031</v>
      </c>
      <c r="H2879" t="s">
        <v>4033</v>
      </c>
      <c r="I2879" s="23">
        <v>31.166891289999999</v>
      </c>
      <c r="J2879" s="23">
        <v>-101.78310564</v>
      </c>
      <c r="K2879">
        <v>486210</v>
      </c>
      <c r="L2879" t="s">
        <v>1275</v>
      </c>
      <c r="M2879" t="s">
        <v>102</v>
      </c>
      <c r="N2879" s="49">
        <v>56028.212</v>
      </c>
    </row>
    <row r="2880" spans="1:22" x14ac:dyDescent="0.3">
      <c r="A2880">
        <v>1009442</v>
      </c>
      <c r="B2880" t="s">
        <v>14169</v>
      </c>
      <c r="C2880" t="s">
        <v>14170</v>
      </c>
      <c r="D2880" t="s">
        <v>1780</v>
      </c>
      <c r="E2880" t="s">
        <v>954</v>
      </c>
      <c r="F2880" t="s">
        <v>14171</v>
      </c>
      <c r="G2880" t="s">
        <v>14172</v>
      </c>
      <c r="H2880" t="s">
        <v>5329</v>
      </c>
      <c r="I2880" s="23">
        <v>34.832389999999997</v>
      </c>
      <c r="J2880" s="23">
        <v>-82.292029999999997</v>
      </c>
      <c r="K2880">
        <v>333611</v>
      </c>
      <c r="L2880" t="s">
        <v>28</v>
      </c>
      <c r="M2880" t="s">
        <v>315</v>
      </c>
      <c r="N2880" s="49">
        <v>44400.44</v>
      </c>
      <c r="O2880" s="49">
        <v>7869.42</v>
      </c>
      <c r="P2880" s="49">
        <v>33417.402000000002</v>
      </c>
      <c r="Q2880" s="49">
        <v>62879.292000000001</v>
      </c>
      <c r="R2880" s="49">
        <v>66409.275999999998</v>
      </c>
      <c r="S2880" s="49">
        <v>38757.199999999997</v>
      </c>
      <c r="T2880" s="49">
        <v>17451.53</v>
      </c>
      <c r="U2880" s="49">
        <v>31298.22</v>
      </c>
    </row>
    <row r="2881" spans="1:22" x14ac:dyDescent="0.3">
      <c r="A2881">
        <v>1001862</v>
      </c>
      <c r="B2881" t="s">
        <v>14173</v>
      </c>
      <c r="C2881" t="s">
        <v>14174</v>
      </c>
      <c r="D2881" t="s">
        <v>6905</v>
      </c>
      <c r="E2881" t="s">
        <v>663</v>
      </c>
      <c r="F2881" t="s">
        <v>14175</v>
      </c>
      <c r="G2881" t="s">
        <v>14176</v>
      </c>
      <c r="H2881" t="s">
        <v>679</v>
      </c>
      <c r="I2881" s="23">
        <v>39.246459000000002</v>
      </c>
      <c r="J2881" s="23">
        <v>-84.445498000000001</v>
      </c>
      <c r="K2881">
        <v>336412</v>
      </c>
      <c r="L2881" t="s">
        <v>28</v>
      </c>
      <c r="M2881" t="s">
        <v>315</v>
      </c>
      <c r="N2881" s="49">
        <v>45497.697999999997</v>
      </c>
      <c r="O2881" s="49">
        <v>41460.5</v>
      </c>
      <c r="P2881" s="49">
        <v>46159.557999999997</v>
      </c>
      <c r="Q2881" s="49">
        <v>45889.415999999997</v>
      </c>
      <c r="R2881" s="49">
        <v>55671.296000000002</v>
      </c>
      <c r="S2881" s="49">
        <v>57023.036</v>
      </c>
      <c r="T2881" s="49">
        <v>60028.995999999999</v>
      </c>
      <c r="U2881" s="49">
        <v>53298.805999999997</v>
      </c>
      <c r="V2881" s="49">
        <v>74654.504000000001</v>
      </c>
    </row>
    <row r="2882" spans="1:22" x14ac:dyDescent="0.3">
      <c r="A2882">
        <v>1004412</v>
      </c>
      <c r="B2882" t="s">
        <v>14177</v>
      </c>
      <c r="C2882" t="s">
        <v>14178</v>
      </c>
      <c r="D2882" t="s">
        <v>14179</v>
      </c>
      <c r="E2882" t="s">
        <v>331</v>
      </c>
      <c r="F2882" t="s">
        <v>14180</v>
      </c>
      <c r="G2882" t="s">
        <v>14181</v>
      </c>
      <c r="H2882" t="s">
        <v>14182</v>
      </c>
      <c r="I2882" s="23">
        <v>42.830953000000001</v>
      </c>
      <c r="J2882" s="23">
        <v>-73.876394000000005</v>
      </c>
      <c r="K2882">
        <v>541715</v>
      </c>
      <c r="L2882" t="s">
        <v>1560</v>
      </c>
      <c r="M2882" t="s">
        <v>315</v>
      </c>
      <c r="N2882" s="49">
        <v>22149.957999999999</v>
      </c>
      <c r="O2882" s="49">
        <v>24947.507000000001</v>
      </c>
      <c r="P2882" s="49">
        <v>23855.53</v>
      </c>
      <c r="Q2882" s="49">
        <v>26807.344000000001</v>
      </c>
      <c r="R2882" s="49">
        <v>30498.563999999998</v>
      </c>
      <c r="S2882" s="49">
        <v>28621.616000000002</v>
      </c>
      <c r="T2882" s="49">
        <v>28317.171999999999</v>
      </c>
      <c r="U2882" s="49">
        <v>26429.637999999999</v>
      </c>
      <c r="V2882" s="49">
        <v>27274.081999999999</v>
      </c>
    </row>
    <row r="2883" spans="1:22" x14ac:dyDescent="0.3">
      <c r="A2883">
        <v>1003658</v>
      </c>
      <c r="B2883" t="s">
        <v>14183</v>
      </c>
      <c r="C2883" t="s">
        <v>14184</v>
      </c>
      <c r="D2883" t="s">
        <v>7184</v>
      </c>
      <c r="E2883" t="s">
        <v>663</v>
      </c>
      <c r="F2883" t="s">
        <v>14185</v>
      </c>
      <c r="G2883" t="s">
        <v>14186</v>
      </c>
      <c r="H2883" t="s">
        <v>14187</v>
      </c>
      <c r="I2883" s="23">
        <v>39.553199999999997</v>
      </c>
      <c r="J2883" s="23">
        <v>-82.392899999999997</v>
      </c>
      <c r="K2883">
        <v>327212</v>
      </c>
      <c r="L2883" t="s">
        <v>375</v>
      </c>
      <c r="M2883" t="s">
        <v>376</v>
      </c>
      <c r="Q2883" s="49">
        <v>18594.14</v>
      </c>
      <c r="R2883" s="49">
        <v>20767.288</v>
      </c>
      <c r="S2883" s="49">
        <v>20513.488000000001</v>
      </c>
      <c r="T2883" s="49">
        <v>22926.083999999999</v>
      </c>
      <c r="U2883" s="49">
        <v>23651.031999999999</v>
      </c>
      <c r="V2883" s="49">
        <v>25507.828000000001</v>
      </c>
    </row>
    <row r="2884" spans="1:22" x14ac:dyDescent="0.3">
      <c r="A2884">
        <v>1010642</v>
      </c>
      <c r="B2884" t="s">
        <v>14188</v>
      </c>
      <c r="C2884" t="s">
        <v>14189</v>
      </c>
      <c r="D2884" t="s">
        <v>14190</v>
      </c>
      <c r="E2884" t="s">
        <v>331</v>
      </c>
      <c r="F2884" t="s">
        <v>14191</v>
      </c>
      <c r="G2884" t="s">
        <v>14192</v>
      </c>
      <c r="H2884" t="s">
        <v>14182</v>
      </c>
      <c r="I2884" s="23">
        <v>42.809899999999999</v>
      </c>
      <c r="J2884" s="23">
        <v>-73.951719999999995</v>
      </c>
      <c r="K2884">
        <v>333611</v>
      </c>
      <c r="L2884" t="s">
        <v>28</v>
      </c>
      <c r="M2884" t="s">
        <v>315</v>
      </c>
      <c r="N2884" s="49">
        <v>22659.964</v>
      </c>
      <c r="O2884" s="49">
        <v>25459.403999999999</v>
      </c>
      <c r="P2884" s="49">
        <v>21916.067999999999</v>
      </c>
      <c r="Q2884" s="49">
        <v>21126.720000000001</v>
      </c>
      <c r="R2884" s="49">
        <v>24958.455999999998</v>
      </c>
      <c r="S2884" s="49">
        <v>29036.94</v>
      </c>
      <c r="T2884" s="49">
        <v>25210.455999999998</v>
      </c>
    </row>
    <row r="2885" spans="1:22" x14ac:dyDescent="0.3">
      <c r="A2885">
        <v>1004697</v>
      </c>
      <c r="B2885" t="s">
        <v>14193</v>
      </c>
      <c r="C2885" t="s">
        <v>14194</v>
      </c>
      <c r="D2885" t="s">
        <v>11179</v>
      </c>
      <c r="E2885" t="s">
        <v>447</v>
      </c>
      <c r="F2885" t="s">
        <v>14195</v>
      </c>
      <c r="G2885" t="s">
        <v>14196</v>
      </c>
      <c r="H2885" t="s">
        <v>3697</v>
      </c>
      <c r="I2885" s="23">
        <v>42.145453000000003</v>
      </c>
      <c r="J2885" s="23">
        <v>-80.025440000000003</v>
      </c>
      <c r="K2885">
        <v>336510</v>
      </c>
      <c r="L2885" t="s">
        <v>28</v>
      </c>
      <c r="M2885" t="s">
        <v>315</v>
      </c>
      <c r="N2885" s="49">
        <v>59700.076000000001</v>
      </c>
      <c r="O2885" s="49">
        <v>61034.92</v>
      </c>
      <c r="P2885" s="49">
        <v>54630.544000000002</v>
      </c>
      <c r="Q2885" s="49">
        <v>57094.68</v>
      </c>
      <c r="R2885" s="49">
        <v>64083.108</v>
      </c>
      <c r="S2885" s="49">
        <v>65795.351999999999</v>
      </c>
      <c r="T2885" s="49">
        <v>63194.712</v>
      </c>
      <c r="U2885" s="49">
        <v>62512.964</v>
      </c>
      <c r="V2885" s="49">
        <v>65138.703999999998</v>
      </c>
    </row>
    <row r="2886" spans="1:22" x14ac:dyDescent="0.3">
      <c r="A2886">
        <v>1000039</v>
      </c>
      <c r="B2886" t="s">
        <v>14197</v>
      </c>
      <c r="C2886" t="s">
        <v>14198</v>
      </c>
      <c r="D2886" t="s">
        <v>14199</v>
      </c>
      <c r="E2886" t="s">
        <v>447</v>
      </c>
      <c r="F2886" t="s">
        <v>14200</v>
      </c>
      <c r="G2886" t="s">
        <v>14201</v>
      </c>
      <c r="H2886" t="s">
        <v>416</v>
      </c>
      <c r="I2886" s="23">
        <v>40.124713</v>
      </c>
      <c r="J2886" s="23">
        <v>-79.930463000000003</v>
      </c>
      <c r="K2886">
        <v>335313</v>
      </c>
      <c r="L2886" t="s">
        <v>14046</v>
      </c>
      <c r="M2886" t="s">
        <v>13069</v>
      </c>
      <c r="N2886" s="49">
        <v>30722.26</v>
      </c>
      <c r="O2886" s="49">
        <v>20463.939999999999</v>
      </c>
      <c r="P2886" s="49">
        <v>16208.134</v>
      </c>
      <c r="Q2886" s="49">
        <v>19267.611000000001</v>
      </c>
      <c r="R2886" s="49">
        <v>17702.439999999999</v>
      </c>
      <c r="S2886" s="49">
        <v>13879.245000000001</v>
      </c>
      <c r="T2886" s="49">
        <v>27512.673999999999</v>
      </c>
      <c r="U2886" s="49">
        <v>48995.667999999998</v>
      </c>
      <c r="V2886" s="49">
        <v>5519.848</v>
      </c>
    </row>
    <row r="2887" spans="1:22" x14ac:dyDescent="0.3">
      <c r="A2887">
        <v>1003813</v>
      </c>
      <c r="B2887" t="s">
        <v>14202</v>
      </c>
      <c r="C2887" t="s">
        <v>14203</v>
      </c>
      <c r="D2887" t="s">
        <v>2864</v>
      </c>
      <c r="E2887" t="s">
        <v>323</v>
      </c>
      <c r="F2887" t="s">
        <v>14204</v>
      </c>
      <c r="G2887" t="s">
        <v>14205</v>
      </c>
      <c r="H2887" t="s">
        <v>2474</v>
      </c>
      <c r="I2887" s="23">
        <v>37.6252</v>
      </c>
      <c r="J2887" s="23">
        <v>-120.8515</v>
      </c>
      <c r="K2887">
        <v>562212</v>
      </c>
      <c r="L2887" t="s">
        <v>51</v>
      </c>
      <c r="M2887" t="s">
        <v>307</v>
      </c>
      <c r="N2887" s="49">
        <v>3115.25</v>
      </c>
      <c r="O2887" s="49">
        <v>3063.25</v>
      </c>
      <c r="P2887" s="49">
        <v>3498</v>
      </c>
      <c r="Q2887" s="49">
        <v>3913.25</v>
      </c>
      <c r="R2887" s="49">
        <v>24426.75</v>
      </c>
      <c r="S2887" s="49">
        <v>31723.5</v>
      </c>
      <c r="T2887" s="49">
        <v>32297.75</v>
      </c>
      <c r="U2887" s="49">
        <v>41992</v>
      </c>
      <c r="V2887" s="49">
        <v>42559.5</v>
      </c>
    </row>
    <row r="2888" spans="1:22" x14ac:dyDescent="0.3">
      <c r="A2888">
        <v>1005856</v>
      </c>
      <c r="B2888" t="s">
        <v>14206</v>
      </c>
      <c r="C2888" t="s">
        <v>14207</v>
      </c>
      <c r="D2888" t="s">
        <v>990</v>
      </c>
      <c r="E2888" t="s">
        <v>583</v>
      </c>
      <c r="F2888" t="s">
        <v>991</v>
      </c>
      <c r="G2888" t="s">
        <v>14208</v>
      </c>
      <c r="H2888" t="s">
        <v>993</v>
      </c>
      <c r="I2888" s="23">
        <v>30.218917000000001</v>
      </c>
      <c r="J2888" s="23">
        <v>-91.037750000000003</v>
      </c>
      <c r="K2888">
        <v>486210</v>
      </c>
      <c r="L2888" t="s">
        <v>326</v>
      </c>
      <c r="M2888" t="s">
        <v>327</v>
      </c>
      <c r="N2888" s="49">
        <v>52652.012000000002</v>
      </c>
      <c r="O2888" s="49">
        <v>49350.563999999998</v>
      </c>
      <c r="P2888" s="49">
        <v>50792.76</v>
      </c>
      <c r="Q2888" s="49">
        <v>50737.11</v>
      </c>
      <c r="R2888" s="49">
        <v>45767.228000000003</v>
      </c>
      <c r="S2888" s="49">
        <v>57289.18</v>
      </c>
      <c r="T2888" s="49">
        <v>53896.962</v>
      </c>
      <c r="U2888" s="49">
        <v>59487.63</v>
      </c>
      <c r="V2888" s="49">
        <v>46924.09</v>
      </c>
    </row>
    <row r="2889" spans="1:22" x14ac:dyDescent="0.3">
      <c r="A2889">
        <v>1006474</v>
      </c>
      <c r="B2889" t="s">
        <v>14209</v>
      </c>
      <c r="C2889" t="s">
        <v>14210</v>
      </c>
      <c r="D2889" t="s">
        <v>2529</v>
      </c>
      <c r="E2889" t="s">
        <v>569</v>
      </c>
      <c r="F2889" t="s">
        <v>2530</v>
      </c>
      <c r="G2889" t="s">
        <v>14211</v>
      </c>
      <c r="H2889" t="s">
        <v>2532</v>
      </c>
      <c r="I2889" s="23">
        <v>42.349738000000002</v>
      </c>
      <c r="J2889" s="23">
        <v>-96.352028000000004</v>
      </c>
      <c r="K2889">
        <v>311613</v>
      </c>
      <c r="L2889" t="s">
        <v>28</v>
      </c>
      <c r="M2889" t="s">
        <v>315</v>
      </c>
      <c r="N2889" s="49">
        <v>39512.851999999999</v>
      </c>
      <c r="O2889" s="49">
        <v>34214.171999999999</v>
      </c>
      <c r="P2889" s="49">
        <v>34518.32</v>
      </c>
      <c r="Q2889" s="49">
        <v>32147.128000000001</v>
      </c>
      <c r="R2889" s="49">
        <v>36689.712</v>
      </c>
      <c r="S2889" s="49">
        <v>37307.96</v>
      </c>
      <c r="T2889" s="49">
        <v>38476.455999999998</v>
      </c>
      <c r="U2889" s="49">
        <v>35218.368000000002</v>
      </c>
      <c r="V2889" s="49">
        <v>30863.784</v>
      </c>
    </row>
    <row r="2890" spans="1:22" x14ac:dyDescent="0.3">
      <c r="A2890">
        <v>1003665</v>
      </c>
      <c r="B2890" t="s">
        <v>14212</v>
      </c>
      <c r="C2890" t="s">
        <v>14213</v>
      </c>
      <c r="D2890" t="s">
        <v>14214</v>
      </c>
      <c r="E2890" t="s">
        <v>323</v>
      </c>
      <c r="F2890" t="s">
        <v>14215</v>
      </c>
      <c r="G2890" t="s">
        <v>14216</v>
      </c>
      <c r="H2890" t="s">
        <v>14217</v>
      </c>
      <c r="I2890" s="23">
        <v>37.65701</v>
      </c>
      <c r="J2890" s="23">
        <v>-122.37822</v>
      </c>
      <c r="K2890">
        <v>325414</v>
      </c>
      <c r="L2890" t="s">
        <v>28</v>
      </c>
      <c r="M2890" t="s">
        <v>530</v>
      </c>
      <c r="N2890" s="49">
        <v>29961.788</v>
      </c>
      <c r="O2890" s="49">
        <v>30883.883999999998</v>
      </c>
      <c r="P2890" s="49">
        <v>31112.432000000001</v>
      </c>
      <c r="Q2890" s="49">
        <v>31497.232</v>
      </c>
      <c r="R2890" s="49">
        <v>31613.68</v>
      </c>
      <c r="S2890" s="49">
        <v>31248.34</v>
      </c>
      <c r="T2890" s="49">
        <v>35460.120000000003</v>
      </c>
      <c r="U2890" s="49">
        <v>35530.067999999999</v>
      </c>
      <c r="V2890" s="49">
        <v>36363.163999999997</v>
      </c>
    </row>
    <row r="2891" spans="1:22" x14ac:dyDescent="0.3">
      <c r="A2891">
        <v>1002243</v>
      </c>
      <c r="B2891" t="s">
        <v>14218</v>
      </c>
      <c r="C2891" t="s">
        <v>14219</v>
      </c>
      <c r="D2891" t="s">
        <v>14220</v>
      </c>
      <c r="E2891" t="s">
        <v>663</v>
      </c>
      <c r="F2891" t="s">
        <v>14221</v>
      </c>
      <c r="G2891" t="s">
        <v>14222</v>
      </c>
      <c r="H2891" t="s">
        <v>672</v>
      </c>
      <c r="I2891" s="23">
        <v>38.917380000000001</v>
      </c>
      <c r="J2891" s="23">
        <v>-83.298640000000006</v>
      </c>
      <c r="K2891">
        <v>336412</v>
      </c>
      <c r="L2891" t="s">
        <v>28</v>
      </c>
      <c r="M2891" t="s">
        <v>315</v>
      </c>
      <c r="N2891" s="49">
        <v>87432.498000000007</v>
      </c>
      <c r="O2891" s="49">
        <v>61251.584000000003</v>
      </c>
      <c r="P2891" s="49">
        <v>72316.504000000001</v>
      </c>
      <c r="Q2891" s="49">
        <v>67129.64</v>
      </c>
      <c r="R2891" s="49">
        <v>71846.107999999993</v>
      </c>
      <c r="S2891" s="49">
        <v>65748.652000000002</v>
      </c>
      <c r="T2891" s="49">
        <v>74254.415999999997</v>
      </c>
      <c r="U2891" s="49">
        <v>73652.600000000006</v>
      </c>
      <c r="V2891" s="49">
        <v>78725.945999999996</v>
      </c>
    </row>
    <row r="2892" spans="1:22" x14ac:dyDescent="0.3">
      <c r="A2892">
        <v>1004579</v>
      </c>
      <c r="B2892" t="s">
        <v>14223</v>
      </c>
      <c r="C2892" t="s">
        <v>14224</v>
      </c>
      <c r="D2892" t="s">
        <v>14225</v>
      </c>
      <c r="E2892" t="s">
        <v>323</v>
      </c>
      <c r="F2892" t="s">
        <v>14226</v>
      </c>
      <c r="G2892" t="s">
        <v>14227</v>
      </c>
      <c r="H2892" t="s">
        <v>1064</v>
      </c>
      <c r="I2892" s="23">
        <v>38.142499999999998</v>
      </c>
      <c r="J2892" s="23">
        <v>-121.29940000000001</v>
      </c>
      <c r="K2892">
        <v>311230</v>
      </c>
      <c r="L2892" t="s">
        <v>28</v>
      </c>
      <c r="M2892" t="s">
        <v>315</v>
      </c>
      <c r="R2892" s="49">
        <v>18251.732</v>
      </c>
      <c r="S2892" s="49">
        <v>21704.668000000001</v>
      </c>
      <c r="T2892" s="49">
        <v>20956.871999999999</v>
      </c>
      <c r="U2892" s="49">
        <v>17285.984</v>
      </c>
      <c r="V2892" s="49">
        <v>22279.216</v>
      </c>
    </row>
    <row r="2893" spans="1:22" x14ac:dyDescent="0.3">
      <c r="A2893">
        <v>1004366</v>
      </c>
      <c r="B2893" t="s">
        <v>14228</v>
      </c>
      <c r="C2893" t="s">
        <v>14229</v>
      </c>
      <c r="D2893" t="s">
        <v>14230</v>
      </c>
      <c r="E2893" t="s">
        <v>690</v>
      </c>
      <c r="F2893" t="s">
        <v>14231</v>
      </c>
      <c r="G2893" t="s">
        <v>14232</v>
      </c>
      <c r="H2893" t="s">
        <v>5191</v>
      </c>
      <c r="I2893" s="23">
        <v>33.625407000000003</v>
      </c>
      <c r="J2893" s="23">
        <v>-83.832355000000007</v>
      </c>
      <c r="K2893">
        <v>311230</v>
      </c>
      <c r="L2893" t="s">
        <v>28</v>
      </c>
      <c r="M2893" t="s">
        <v>315</v>
      </c>
      <c r="N2893" s="49">
        <v>25272.603999999999</v>
      </c>
      <c r="O2893" s="49">
        <v>25411.804</v>
      </c>
      <c r="P2893" s="49">
        <v>23.6</v>
      </c>
      <c r="Q2893" s="49">
        <v>22186.616000000002</v>
      </c>
      <c r="R2893" s="49">
        <v>22521.214</v>
      </c>
      <c r="S2893" s="49">
        <v>23436.560000000001</v>
      </c>
      <c r="T2893" s="49">
        <v>23399.511999999999</v>
      </c>
      <c r="U2893" s="49">
        <v>25667.304</v>
      </c>
      <c r="V2893" s="49">
        <v>29242.14</v>
      </c>
    </row>
    <row r="2894" spans="1:22" x14ac:dyDescent="0.3">
      <c r="A2894">
        <v>1004695</v>
      </c>
      <c r="B2894" t="s">
        <v>14233</v>
      </c>
      <c r="C2894" t="s">
        <v>14234</v>
      </c>
      <c r="D2894" t="s">
        <v>3357</v>
      </c>
      <c r="E2894" t="s">
        <v>454</v>
      </c>
      <c r="F2894" t="s">
        <v>14235</v>
      </c>
      <c r="G2894" t="s">
        <v>14236</v>
      </c>
      <c r="H2894" t="s">
        <v>13067</v>
      </c>
      <c r="I2894" s="23">
        <v>42.569099999999999</v>
      </c>
      <c r="J2894" s="23">
        <v>-83.674499999999995</v>
      </c>
      <c r="K2894">
        <v>541380</v>
      </c>
      <c r="L2894" t="s">
        <v>28</v>
      </c>
      <c r="M2894" t="s">
        <v>315</v>
      </c>
      <c r="N2894" s="49">
        <v>28386.444</v>
      </c>
      <c r="O2894" s="49">
        <v>28728.89</v>
      </c>
      <c r="P2894" s="49">
        <v>26355.9</v>
      </c>
      <c r="Q2894" s="49">
        <v>25282.304</v>
      </c>
      <c r="R2894" s="49">
        <v>26891.547999999999</v>
      </c>
      <c r="S2894" s="49">
        <v>28125.644</v>
      </c>
      <c r="T2894" s="49">
        <v>27217.748</v>
      </c>
      <c r="U2894" s="49">
        <v>23619.412</v>
      </c>
      <c r="V2894" s="49">
        <v>25322.302</v>
      </c>
    </row>
    <row r="2895" spans="1:22" x14ac:dyDescent="0.3">
      <c r="A2895">
        <v>1002828</v>
      </c>
      <c r="B2895" t="s">
        <v>14237</v>
      </c>
      <c r="C2895" t="s">
        <v>14238</v>
      </c>
      <c r="D2895" t="s">
        <v>3949</v>
      </c>
      <c r="E2895" t="s">
        <v>542</v>
      </c>
      <c r="F2895" t="s">
        <v>6643</v>
      </c>
      <c r="G2895" t="s">
        <v>14239</v>
      </c>
      <c r="H2895" t="s">
        <v>6645</v>
      </c>
      <c r="I2895" s="23">
        <v>39.147533000000003</v>
      </c>
      <c r="J2895" s="23">
        <v>-94.601883999999998</v>
      </c>
      <c r="K2895">
        <v>336111</v>
      </c>
      <c r="L2895" t="s">
        <v>28</v>
      </c>
      <c r="M2895" t="s">
        <v>315</v>
      </c>
      <c r="N2895" s="49">
        <v>31307.432000000001</v>
      </c>
      <c r="O2895" s="49">
        <v>31448.932000000001</v>
      </c>
      <c r="P2895" s="49">
        <v>26682.7</v>
      </c>
      <c r="Q2895" s="49">
        <v>34704.120000000003</v>
      </c>
      <c r="R2895" s="49">
        <v>53096</v>
      </c>
      <c r="S2895" s="49">
        <v>58300.88</v>
      </c>
      <c r="T2895" s="49">
        <v>52746.252</v>
      </c>
      <c r="U2895" s="49">
        <v>49170.163999999997</v>
      </c>
      <c r="V2895" s="49">
        <v>50126.311999999998</v>
      </c>
    </row>
    <row r="2896" spans="1:22" x14ac:dyDescent="0.3">
      <c r="A2896">
        <v>1003506</v>
      </c>
      <c r="B2896" t="s">
        <v>14240</v>
      </c>
      <c r="C2896" t="s">
        <v>14241</v>
      </c>
      <c r="D2896" t="s">
        <v>14242</v>
      </c>
      <c r="E2896" t="s">
        <v>491</v>
      </c>
      <c r="F2896" t="s">
        <v>14243</v>
      </c>
      <c r="G2896" t="s">
        <v>14244</v>
      </c>
      <c r="H2896" t="s">
        <v>1262</v>
      </c>
      <c r="I2896" s="23">
        <v>40.964311000000002</v>
      </c>
      <c r="J2896" s="23">
        <v>-85.302751999999998</v>
      </c>
      <c r="K2896">
        <v>336112</v>
      </c>
      <c r="L2896" t="s">
        <v>28</v>
      </c>
      <c r="M2896" t="s">
        <v>315</v>
      </c>
      <c r="N2896" s="49">
        <v>54174.868000000002</v>
      </c>
      <c r="O2896" s="49">
        <v>57740.086000000003</v>
      </c>
      <c r="P2896" s="49">
        <v>63076.218000000001</v>
      </c>
      <c r="Q2896" s="49">
        <v>59753.34</v>
      </c>
      <c r="R2896" s="49">
        <v>59965.417999999998</v>
      </c>
      <c r="S2896" s="49">
        <v>64962.766000000003</v>
      </c>
      <c r="T2896" s="49">
        <v>56371.978000000003</v>
      </c>
      <c r="U2896" s="49">
        <v>58553.56</v>
      </c>
      <c r="V2896" s="49">
        <v>65685.937999999995</v>
      </c>
    </row>
    <row r="2897" spans="1:22" x14ac:dyDescent="0.3">
      <c r="A2897">
        <v>1004605</v>
      </c>
      <c r="B2897" t="s">
        <v>14245</v>
      </c>
      <c r="C2897" t="s">
        <v>14246</v>
      </c>
      <c r="D2897" t="s">
        <v>8727</v>
      </c>
      <c r="E2897" t="s">
        <v>454</v>
      </c>
      <c r="F2897" t="s">
        <v>12911</v>
      </c>
      <c r="G2897" t="s">
        <v>14247</v>
      </c>
      <c r="H2897" t="s">
        <v>14248</v>
      </c>
      <c r="I2897" s="23">
        <v>42.692278000000002</v>
      </c>
      <c r="J2897" s="23">
        <v>-84.679355999999999</v>
      </c>
      <c r="K2897">
        <v>336111</v>
      </c>
      <c r="L2897" t="s">
        <v>28</v>
      </c>
      <c r="M2897" t="s">
        <v>315</v>
      </c>
      <c r="N2897" s="49">
        <v>43440.436000000002</v>
      </c>
      <c r="O2897" s="49">
        <v>49050.315999999999</v>
      </c>
      <c r="P2897" s="49">
        <v>44208.383999999998</v>
      </c>
      <c r="Q2897" s="49">
        <v>43285.588000000003</v>
      </c>
      <c r="R2897" s="49">
        <v>45707.928</v>
      </c>
      <c r="S2897" s="49">
        <v>47155.972000000002</v>
      </c>
      <c r="T2897" s="49">
        <v>48831.616000000002</v>
      </c>
      <c r="U2897" s="49">
        <v>36587.512000000002</v>
      </c>
      <c r="V2897" s="49">
        <v>43017.887999999999</v>
      </c>
    </row>
    <row r="2898" spans="1:22" x14ac:dyDescent="0.3">
      <c r="A2898">
        <v>1002875</v>
      </c>
      <c r="B2898" t="s">
        <v>14249</v>
      </c>
      <c r="C2898" t="s">
        <v>14250</v>
      </c>
      <c r="D2898" t="s">
        <v>14251</v>
      </c>
      <c r="E2898" t="s">
        <v>491</v>
      </c>
      <c r="F2898" t="s">
        <v>14252</v>
      </c>
      <c r="G2898" t="s">
        <v>14253</v>
      </c>
      <c r="H2898" t="s">
        <v>11926</v>
      </c>
      <c r="I2898" s="23">
        <v>38.877889000000003</v>
      </c>
      <c r="J2898" s="23">
        <v>-86.479721999999995</v>
      </c>
      <c r="K2898">
        <v>331523</v>
      </c>
      <c r="L2898" t="s">
        <v>649</v>
      </c>
      <c r="M2898" t="s">
        <v>1106</v>
      </c>
      <c r="N2898" s="49">
        <v>50098.84</v>
      </c>
      <c r="O2898" s="49">
        <v>47835.455999999998</v>
      </c>
      <c r="P2898" s="49">
        <v>45666.165999999997</v>
      </c>
      <c r="Q2898" s="49">
        <v>48521.057999999997</v>
      </c>
      <c r="R2898" s="49">
        <v>47446.161999999997</v>
      </c>
      <c r="S2898" s="49">
        <v>48407.61</v>
      </c>
      <c r="T2898" s="49">
        <v>48014.413999999997</v>
      </c>
      <c r="U2898" s="49">
        <v>43502.239999999998</v>
      </c>
      <c r="V2898" s="49">
        <v>45297.928</v>
      </c>
    </row>
    <row r="2899" spans="1:22" x14ac:dyDescent="0.3">
      <c r="A2899">
        <v>1004221</v>
      </c>
      <c r="B2899" t="s">
        <v>14254</v>
      </c>
      <c r="C2899" t="s">
        <v>14255</v>
      </c>
      <c r="D2899" t="s">
        <v>2031</v>
      </c>
      <c r="E2899" t="s">
        <v>663</v>
      </c>
      <c r="F2899" t="s">
        <v>2032</v>
      </c>
      <c r="G2899" t="s">
        <v>14256</v>
      </c>
      <c r="H2899" t="s">
        <v>2034</v>
      </c>
      <c r="I2899" s="23">
        <v>41.1434</v>
      </c>
      <c r="J2899" s="23">
        <v>-80.878910000000005</v>
      </c>
      <c r="K2899">
        <v>336111</v>
      </c>
      <c r="L2899" t="s">
        <v>28</v>
      </c>
      <c r="M2899" t="s">
        <v>315</v>
      </c>
      <c r="N2899" s="49">
        <v>26138.351999999999</v>
      </c>
      <c r="O2899" s="49">
        <v>56828.336000000003</v>
      </c>
      <c r="P2899" s="49">
        <v>49733.012000000002</v>
      </c>
      <c r="Q2899" s="49">
        <v>61842.968000000001</v>
      </c>
      <c r="R2899" s="49">
        <v>67108.648000000001</v>
      </c>
      <c r="S2899" s="49">
        <v>75117.767999999996</v>
      </c>
      <c r="T2899" s="49">
        <v>70106.635999999999</v>
      </c>
      <c r="U2899" s="49">
        <v>63789.298000000003</v>
      </c>
      <c r="V2899" s="49">
        <v>72084.228000000003</v>
      </c>
    </row>
    <row r="2900" spans="1:22" x14ac:dyDescent="0.3">
      <c r="A2900">
        <v>1003225</v>
      </c>
      <c r="B2900" t="s">
        <v>14257</v>
      </c>
      <c r="C2900" t="s">
        <v>14258</v>
      </c>
      <c r="D2900" t="s">
        <v>3979</v>
      </c>
      <c r="E2900" t="s">
        <v>454</v>
      </c>
      <c r="F2900" t="s">
        <v>11199</v>
      </c>
      <c r="G2900" t="s">
        <v>14259</v>
      </c>
      <c r="H2900" t="s">
        <v>1118</v>
      </c>
      <c r="I2900" s="23">
        <v>42.381971</v>
      </c>
      <c r="J2900" s="23">
        <v>-83.044918999999993</v>
      </c>
      <c r="K2900">
        <v>336111</v>
      </c>
      <c r="L2900" t="s">
        <v>28</v>
      </c>
      <c r="M2900" t="s">
        <v>315</v>
      </c>
      <c r="N2900" s="49">
        <v>50050.163999999997</v>
      </c>
      <c r="O2900" s="49">
        <v>5582.36</v>
      </c>
      <c r="P2900" s="49">
        <v>9279.2160000000003</v>
      </c>
      <c r="Q2900" s="49">
        <v>16307.788</v>
      </c>
      <c r="R2900" s="49">
        <v>13686.778</v>
      </c>
      <c r="S2900" s="49">
        <v>44018.442000000003</v>
      </c>
      <c r="T2900" s="49">
        <v>85502.077999999994</v>
      </c>
      <c r="U2900" s="49">
        <v>71219.47</v>
      </c>
      <c r="V2900" s="49">
        <v>85689.012000000002</v>
      </c>
    </row>
    <row r="2901" spans="1:22" x14ac:dyDescent="0.3">
      <c r="A2901">
        <v>1002347</v>
      </c>
      <c r="B2901" t="s">
        <v>14260</v>
      </c>
      <c r="C2901" t="s">
        <v>14261</v>
      </c>
      <c r="D2901" t="s">
        <v>6334</v>
      </c>
      <c r="E2901" t="s">
        <v>454</v>
      </c>
      <c r="F2901" t="s">
        <v>14262</v>
      </c>
      <c r="G2901" t="s">
        <v>14263</v>
      </c>
      <c r="H2901" t="s">
        <v>14264</v>
      </c>
      <c r="I2901" s="23">
        <v>43.450299999999999</v>
      </c>
      <c r="J2901" s="23">
        <v>-83.920477000000005</v>
      </c>
      <c r="K2901">
        <v>331524</v>
      </c>
      <c r="L2901" t="s">
        <v>649</v>
      </c>
      <c r="M2901" t="s">
        <v>1106</v>
      </c>
      <c r="N2901" s="49">
        <v>39573.624000000003</v>
      </c>
      <c r="O2901" s="49">
        <v>42892.913999999997</v>
      </c>
      <c r="P2901" s="49">
        <v>47193.048000000003</v>
      </c>
      <c r="Q2901" s="49">
        <v>46586.052000000003</v>
      </c>
      <c r="R2901" s="49">
        <v>38696.482000000004</v>
      </c>
      <c r="S2901" s="49">
        <v>41910.872000000003</v>
      </c>
      <c r="T2901" s="49">
        <v>37848.237999999998</v>
      </c>
      <c r="U2901" s="49">
        <v>44605.9</v>
      </c>
      <c r="V2901" s="49">
        <v>57161.317999999999</v>
      </c>
    </row>
    <row r="2902" spans="1:22" x14ac:dyDescent="0.3">
      <c r="A2902">
        <v>1003392</v>
      </c>
      <c r="B2902" t="s">
        <v>14265</v>
      </c>
      <c r="C2902" t="s">
        <v>14266</v>
      </c>
      <c r="D2902" t="s">
        <v>14267</v>
      </c>
      <c r="E2902" t="s">
        <v>663</v>
      </c>
      <c r="F2902" t="s">
        <v>14268</v>
      </c>
      <c r="G2902" t="s">
        <v>14269</v>
      </c>
      <c r="H2902" t="s">
        <v>14270</v>
      </c>
      <c r="I2902" s="23">
        <v>41.791626000000001</v>
      </c>
      <c r="J2902" s="23">
        <v>-80.907960000000003</v>
      </c>
      <c r="K2902">
        <v>562212</v>
      </c>
      <c r="L2902" t="s">
        <v>355</v>
      </c>
      <c r="M2902" t="s">
        <v>307</v>
      </c>
      <c r="N2902" s="49">
        <v>41859.934000000001</v>
      </c>
      <c r="O2902" s="49">
        <v>52308.142</v>
      </c>
      <c r="P2902" s="49">
        <v>59663.413999999997</v>
      </c>
      <c r="Q2902" s="49">
        <v>71026.842000000004</v>
      </c>
      <c r="R2902" s="49">
        <v>63441.067999999999</v>
      </c>
      <c r="S2902" s="49">
        <v>70214.728000000003</v>
      </c>
      <c r="T2902" s="49">
        <v>40481.766000000003</v>
      </c>
      <c r="U2902" s="49">
        <v>36898.501974999999</v>
      </c>
      <c r="V2902" s="49">
        <v>48020.311000000002</v>
      </c>
    </row>
    <row r="2903" spans="1:22" x14ac:dyDescent="0.3">
      <c r="A2903">
        <v>1006272</v>
      </c>
      <c r="B2903" t="s">
        <v>14271</v>
      </c>
      <c r="C2903" t="s">
        <v>14272</v>
      </c>
      <c r="D2903" t="s">
        <v>14273</v>
      </c>
      <c r="E2903" t="s">
        <v>2294</v>
      </c>
      <c r="F2903" t="s">
        <v>14274</v>
      </c>
      <c r="G2903" t="s">
        <v>14275</v>
      </c>
      <c r="H2903" t="s">
        <v>3966</v>
      </c>
      <c r="I2903" s="23">
        <v>40.318300000000001</v>
      </c>
      <c r="J2903" s="23">
        <v>-111.735</v>
      </c>
      <c r="K2903">
        <v>493110</v>
      </c>
      <c r="L2903" t="s">
        <v>28</v>
      </c>
      <c r="M2903" t="s">
        <v>315</v>
      </c>
      <c r="P2903" s="49">
        <v>6272.576</v>
      </c>
      <c r="Q2903" s="49">
        <v>43438.79</v>
      </c>
      <c r="R2903" s="49">
        <v>57979.998</v>
      </c>
      <c r="S2903" s="49">
        <v>86197.788</v>
      </c>
      <c r="T2903" s="49">
        <v>75267.687999999995</v>
      </c>
      <c r="U2903" s="49">
        <v>78554.62</v>
      </c>
      <c r="V2903" s="49">
        <v>85217.56</v>
      </c>
    </row>
    <row r="2904" spans="1:22" x14ac:dyDescent="0.3">
      <c r="A2904">
        <v>1004639</v>
      </c>
      <c r="B2904" t="s">
        <v>14276</v>
      </c>
      <c r="C2904" t="s">
        <v>14277</v>
      </c>
      <c r="D2904" t="s">
        <v>6558</v>
      </c>
      <c r="E2904" t="s">
        <v>303</v>
      </c>
      <c r="F2904" t="s">
        <v>5266</v>
      </c>
      <c r="H2904" t="s">
        <v>5021</v>
      </c>
      <c r="I2904" s="23">
        <v>32.243299999999998</v>
      </c>
      <c r="J2904" s="23">
        <v>-94.342699999999994</v>
      </c>
      <c r="K2904">
        <v>211130</v>
      </c>
      <c r="L2904" t="s">
        <v>368</v>
      </c>
      <c r="M2904" t="s">
        <v>102</v>
      </c>
      <c r="P2904" s="49">
        <v>14826.294</v>
      </c>
      <c r="Q2904" s="49">
        <v>40456.5</v>
      </c>
      <c r="R2904" s="49">
        <v>51070.453800000003</v>
      </c>
      <c r="S2904" s="49">
        <v>57577.45</v>
      </c>
      <c r="T2904" s="49">
        <v>59284.093999999997</v>
      </c>
      <c r="U2904" s="49">
        <v>54377.421000000002</v>
      </c>
      <c r="V2904" s="49">
        <v>50943.684999999998</v>
      </c>
    </row>
    <row r="2905" spans="1:22" x14ac:dyDescent="0.3">
      <c r="A2905">
        <v>1003493</v>
      </c>
      <c r="B2905" t="s">
        <v>14278</v>
      </c>
      <c r="C2905" t="s">
        <v>14279</v>
      </c>
      <c r="D2905" t="s">
        <v>14280</v>
      </c>
      <c r="E2905" t="s">
        <v>1370</v>
      </c>
      <c r="F2905" t="s">
        <v>14281</v>
      </c>
      <c r="G2905" t="s">
        <v>14282</v>
      </c>
      <c r="H2905" t="s">
        <v>1576</v>
      </c>
      <c r="I2905" s="23">
        <v>61.230347999999999</v>
      </c>
      <c r="J2905" s="23">
        <v>-149.71323599999999</v>
      </c>
      <c r="K2905">
        <v>221112</v>
      </c>
      <c r="L2905" t="s">
        <v>28</v>
      </c>
      <c r="M2905" t="s">
        <v>336</v>
      </c>
      <c r="N2905" s="49">
        <v>288355.864</v>
      </c>
      <c r="O2905" s="49">
        <v>379065.272</v>
      </c>
      <c r="P2905" s="49">
        <v>378514.576</v>
      </c>
      <c r="Q2905" s="49">
        <v>343980.10399999999</v>
      </c>
      <c r="R2905" s="49">
        <v>361125.83399999997</v>
      </c>
      <c r="S2905" s="49">
        <v>297449.62</v>
      </c>
      <c r="T2905" s="49">
        <v>316487.8</v>
      </c>
      <c r="U2905" s="49">
        <v>582911.43999999994</v>
      </c>
      <c r="V2905" s="49">
        <v>604516.67000000004</v>
      </c>
    </row>
    <row r="2906" spans="1:22" x14ac:dyDescent="0.3">
      <c r="A2906">
        <v>1004388</v>
      </c>
      <c r="B2906" t="s">
        <v>14283</v>
      </c>
      <c r="C2906" t="s">
        <v>14284</v>
      </c>
      <c r="D2906" t="s">
        <v>4286</v>
      </c>
      <c r="E2906" t="s">
        <v>690</v>
      </c>
      <c r="F2906" t="s">
        <v>14285</v>
      </c>
      <c r="G2906" t="s">
        <v>14286</v>
      </c>
      <c r="H2906" t="s">
        <v>3628</v>
      </c>
      <c r="I2906" s="23">
        <v>33.77816</v>
      </c>
      <c r="J2906" s="23">
        <v>-84.392439999999993</v>
      </c>
      <c r="K2906">
        <v>611310</v>
      </c>
      <c r="L2906" t="s">
        <v>28</v>
      </c>
      <c r="M2906" t="s">
        <v>315</v>
      </c>
      <c r="N2906" s="49">
        <v>37378.959999999999</v>
      </c>
      <c r="O2906" s="49">
        <v>41299.03</v>
      </c>
      <c r="P2906" s="49">
        <v>50138.96</v>
      </c>
      <c r="Q2906" s="49">
        <v>62840.411999999997</v>
      </c>
      <c r="R2906" s="49">
        <v>61391.254000000001</v>
      </c>
      <c r="S2906" s="49">
        <v>52343.616000000002</v>
      </c>
      <c r="T2906" s="49">
        <v>62436.76</v>
      </c>
      <c r="U2906" s="49">
        <v>45537.84</v>
      </c>
      <c r="V2906" s="49">
        <v>48907.3</v>
      </c>
    </row>
    <row r="2907" spans="1:22" x14ac:dyDescent="0.3">
      <c r="A2907">
        <v>1007135</v>
      </c>
      <c r="B2907" t="s">
        <v>14287</v>
      </c>
      <c r="C2907" t="s">
        <v>14288</v>
      </c>
      <c r="D2907" t="s">
        <v>9879</v>
      </c>
      <c r="E2907" t="s">
        <v>468</v>
      </c>
      <c r="F2907" t="s">
        <v>9880</v>
      </c>
      <c r="G2907" t="s">
        <v>14289</v>
      </c>
      <c r="H2907" t="s">
        <v>4753</v>
      </c>
      <c r="I2907" s="23">
        <v>29.681083000000001</v>
      </c>
      <c r="J2907" s="23">
        <v>-81.680216999999999</v>
      </c>
      <c r="K2907">
        <v>322121</v>
      </c>
      <c r="L2907" t="s">
        <v>1172</v>
      </c>
      <c r="M2907" t="s">
        <v>1173</v>
      </c>
      <c r="N2907" s="49">
        <v>362028.17</v>
      </c>
      <c r="O2907" s="49">
        <v>290249.35600000003</v>
      </c>
      <c r="P2907" s="49">
        <v>292132.88400000002</v>
      </c>
      <c r="Q2907" s="49">
        <v>356767.092</v>
      </c>
      <c r="R2907" s="49">
        <v>353855.83799999999</v>
      </c>
      <c r="S2907" s="49">
        <v>362408.31199999998</v>
      </c>
      <c r="T2907" s="49">
        <v>362699.02399999998</v>
      </c>
      <c r="U2907" s="49">
        <v>381130.36599999998</v>
      </c>
      <c r="V2907" s="49">
        <v>393837.04200000002</v>
      </c>
    </row>
    <row r="2908" spans="1:22" x14ac:dyDescent="0.3">
      <c r="A2908">
        <v>1002516</v>
      </c>
      <c r="B2908" t="s">
        <v>14290</v>
      </c>
      <c r="C2908" t="s">
        <v>14291</v>
      </c>
      <c r="D2908" t="s">
        <v>3875</v>
      </c>
      <c r="E2908" t="s">
        <v>690</v>
      </c>
      <c r="F2908" t="s">
        <v>3876</v>
      </c>
      <c r="G2908" t="s">
        <v>14292</v>
      </c>
      <c r="H2908" t="s">
        <v>1990</v>
      </c>
      <c r="I2908" s="23">
        <v>32.0747</v>
      </c>
      <c r="J2908" s="23">
        <v>-81.052359999999993</v>
      </c>
      <c r="K2908">
        <v>327420</v>
      </c>
      <c r="L2908" t="s">
        <v>28</v>
      </c>
      <c r="M2908" t="s">
        <v>376</v>
      </c>
      <c r="N2908" s="49">
        <v>43005.288</v>
      </c>
      <c r="O2908" s="49">
        <v>44539.832000000002</v>
      </c>
      <c r="P2908" s="49">
        <v>38865.904000000002</v>
      </c>
      <c r="Q2908" s="49">
        <v>42701.04</v>
      </c>
      <c r="R2908" s="49">
        <v>39365.752</v>
      </c>
      <c r="S2908" s="49">
        <v>31762.48</v>
      </c>
      <c r="T2908" s="49">
        <v>24483.207999999999</v>
      </c>
      <c r="U2908" s="49">
        <v>26091.851999999999</v>
      </c>
      <c r="V2908" s="49">
        <v>29182.14</v>
      </c>
    </row>
    <row r="2909" spans="1:22" x14ac:dyDescent="0.3">
      <c r="A2909">
        <v>1004819</v>
      </c>
      <c r="B2909" t="s">
        <v>14293</v>
      </c>
      <c r="C2909" t="s">
        <v>14294</v>
      </c>
      <c r="D2909" t="s">
        <v>4040</v>
      </c>
      <c r="E2909" t="s">
        <v>461</v>
      </c>
      <c r="F2909" t="s">
        <v>4041</v>
      </c>
      <c r="G2909" t="s">
        <v>14295</v>
      </c>
      <c r="H2909" t="s">
        <v>4043</v>
      </c>
      <c r="I2909" s="23">
        <v>44.715499999999999</v>
      </c>
      <c r="J2909" s="23">
        <v>-108.187</v>
      </c>
      <c r="K2909">
        <v>327420</v>
      </c>
      <c r="L2909" t="s">
        <v>28</v>
      </c>
      <c r="M2909" t="s">
        <v>376</v>
      </c>
      <c r="N2909" s="49">
        <v>33159.775999999998</v>
      </c>
      <c r="O2909" s="49">
        <v>34401.019999999997</v>
      </c>
      <c r="P2909" s="49">
        <v>30439.135999999999</v>
      </c>
      <c r="Q2909" s="49">
        <v>34237.771999999997</v>
      </c>
      <c r="R2909" s="49">
        <v>28003.644</v>
      </c>
      <c r="S2909" s="49">
        <v>24066.26</v>
      </c>
      <c r="T2909" s="49">
        <v>22900.364000000001</v>
      </c>
      <c r="U2909" s="49">
        <v>27149.948</v>
      </c>
      <c r="V2909" s="49">
        <v>29342.14</v>
      </c>
    </row>
    <row r="2910" spans="1:22" x14ac:dyDescent="0.3">
      <c r="A2910">
        <v>1007627</v>
      </c>
      <c r="B2910" t="s">
        <v>14296</v>
      </c>
      <c r="C2910" t="s">
        <v>14297</v>
      </c>
      <c r="D2910" t="s">
        <v>14298</v>
      </c>
      <c r="E2910" t="s">
        <v>1781</v>
      </c>
      <c r="F2910" t="s">
        <v>14299</v>
      </c>
      <c r="G2910" t="s">
        <v>14300</v>
      </c>
      <c r="H2910" t="s">
        <v>11926</v>
      </c>
      <c r="I2910" s="23">
        <v>31.625852999999999</v>
      </c>
      <c r="J2910" s="23">
        <v>-90.0839</v>
      </c>
      <c r="K2910">
        <v>322130</v>
      </c>
      <c r="L2910" t="s">
        <v>1172</v>
      </c>
      <c r="M2910" t="s">
        <v>1173</v>
      </c>
      <c r="N2910" s="49">
        <v>481122.37400000001</v>
      </c>
      <c r="O2910" s="49">
        <v>473275.11</v>
      </c>
      <c r="P2910" s="49">
        <v>446114.51199999999</v>
      </c>
      <c r="Q2910" s="49">
        <v>425518</v>
      </c>
      <c r="R2910" s="49">
        <v>396465.77799999999</v>
      </c>
      <c r="S2910" s="49">
        <v>315405.27600000001</v>
      </c>
      <c r="T2910" s="49">
        <v>324935.65000000002</v>
      </c>
      <c r="U2910" s="49">
        <v>329669.44400000002</v>
      </c>
      <c r="V2910" s="49">
        <v>279046.90399999998</v>
      </c>
    </row>
    <row r="2911" spans="1:22" x14ac:dyDescent="0.3">
      <c r="A2911">
        <v>1002584</v>
      </c>
      <c r="B2911" t="s">
        <v>14301</v>
      </c>
      <c r="C2911" t="s">
        <v>14302</v>
      </c>
      <c r="D2911" t="s">
        <v>14303</v>
      </c>
      <c r="E2911" t="s">
        <v>793</v>
      </c>
      <c r="F2911" t="s">
        <v>14304</v>
      </c>
      <c r="G2911" t="s">
        <v>14305</v>
      </c>
      <c r="H2911" t="s">
        <v>14306</v>
      </c>
      <c r="I2911" s="23">
        <v>36.820158499999998</v>
      </c>
      <c r="J2911" s="23">
        <v>-77.527546299999997</v>
      </c>
      <c r="K2911">
        <v>321219</v>
      </c>
      <c r="L2911" t="s">
        <v>28</v>
      </c>
      <c r="M2911" t="s">
        <v>315</v>
      </c>
      <c r="T2911" s="49">
        <v>22721.826000000001</v>
      </c>
      <c r="U2911" s="49">
        <v>28566.03</v>
      </c>
      <c r="V2911" s="49">
        <v>27623.511999999999</v>
      </c>
    </row>
    <row r="2912" spans="1:22" x14ac:dyDescent="0.3">
      <c r="A2912">
        <v>1005948</v>
      </c>
      <c r="B2912" t="s">
        <v>14307</v>
      </c>
      <c r="C2912" t="s">
        <v>14308</v>
      </c>
      <c r="D2912" t="s">
        <v>14309</v>
      </c>
      <c r="E2912" t="s">
        <v>386</v>
      </c>
      <c r="F2912" t="s">
        <v>14310</v>
      </c>
      <c r="G2912" t="s">
        <v>14311</v>
      </c>
      <c r="H2912" t="s">
        <v>2160</v>
      </c>
      <c r="I2912" s="23">
        <v>31.077123</v>
      </c>
      <c r="J2912" s="23">
        <v>-87.111401999999998</v>
      </c>
      <c r="K2912">
        <v>322130</v>
      </c>
      <c r="L2912" t="s">
        <v>1172</v>
      </c>
      <c r="M2912" t="s">
        <v>1173</v>
      </c>
      <c r="N2912" s="49">
        <v>539279.82799999998</v>
      </c>
      <c r="O2912" s="49">
        <v>563860.87800000003</v>
      </c>
      <c r="P2912" s="49">
        <v>599090.56400000001</v>
      </c>
      <c r="Q2912" s="49">
        <v>662066.576</v>
      </c>
      <c r="R2912" s="49">
        <v>587765.75</v>
      </c>
      <c r="S2912" s="49">
        <v>555810.79399999999</v>
      </c>
      <c r="T2912" s="49">
        <v>478433.96600000001</v>
      </c>
      <c r="U2912" s="49">
        <v>506982.40000000002</v>
      </c>
      <c r="V2912" s="49">
        <v>466580.68599999999</v>
      </c>
    </row>
    <row r="2913" spans="1:22" x14ac:dyDescent="0.3">
      <c r="A2913">
        <v>1002823</v>
      </c>
      <c r="B2913" t="s">
        <v>14312</v>
      </c>
      <c r="C2913" t="s">
        <v>14313</v>
      </c>
      <c r="D2913" t="s">
        <v>14314</v>
      </c>
      <c r="E2913" t="s">
        <v>690</v>
      </c>
      <c r="F2913" t="s">
        <v>14315</v>
      </c>
      <c r="G2913" t="s">
        <v>14316</v>
      </c>
      <c r="H2913" t="s">
        <v>14317</v>
      </c>
      <c r="I2913" s="23">
        <v>31.1694</v>
      </c>
      <c r="J2913" s="23">
        <v>-85.094099999999997</v>
      </c>
      <c r="K2913">
        <v>322130</v>
      </c>
      <c r="L2913" t="s">
        <v>1172</v>
      </c>
      <c r="M2913" t="s">
        <v>1173</v>
      </c>
      <c r="N2913" s="49">
        <v>1015667.602</v>
      </c>
      <c r="O2913" s="49">
        <v>772098.06400000001</v>
      </c>
      <c r="P2913" s="49">
        <v>613719.85800000001</v>
      </c>
      <c r="Q2913" s="49">
        <v>595705.29399999999</v>
      </c>
      <c r="R2913" s="49">
        <v>577718.39199999999</v>
      </c>
      <c r="S2913" s="49">
        <v>916989.35400000005</v>
      </c>
      <c r="T2913" s="49">
        <v>783692.29200000002</v>
      </c>
      <c r="U2913" s="49">
        <v>831647.22199999995</v>
      </c>
      <c r="V2913" s="49">
        <v>852451.01399999997</v>
      </c>
    </row>
    <row r="2914" spans="1:22" x14ac:dyDescent="0.3">
      <c r="A2914">
        <v>1002723</v>
      </c>
      <c r="B2914" t="s">
        <v>14318</v>
      </c>
      <c r="C2914" t="s">
        <v>14319</v>
      </c>
      <c r="D2914" t="s">
        <v>14320</v>
      </c>
      <c r="E2914" t="s">
        <v>422</v>
      </c>
      <c r="F2914" t="s">
        <v>14321</v>
      </c>
      <c r="H2914" t="s">
        <v>14322</v>
      </c>
      <c r="I2914" s="23">
        <v>33.137048</v>
      </c>
      <c r="J2914" s="23">
        <v>-91.967003000000005</v>
      </c>
      <c r="K2914">
        <v>325211</v>
      </c>
      <c r="L2914" t="s">
        <v>28</v>
      </c>
      <c r="M2914" t="s">
        <v>315</v>
      </c>
      <c r="N2914" s="49">
        <v>2185.7919999999999</v>
      </c>
      <c r="O2914" s="49">
        <v>9624.8639999999996</v>
      </c>
      <c r="P2914" s="49">
        <v>48736.616000000002</v>
      </c>
      <c r="Q2914" s="49">
        <v>48895.016000000003</v>
      </c>
      <c r="R2914" s="49">
        <v>48659.815999999999</v>
      </c>
      <c r="S2914" s="49">
        <v>53922.296000000002</v>
      </c>
      <c r="T2914" s="49">
        <v>38606.004000000001</v>
      </c>
      <c r="U2914" s="49">
        <v>37753.207999999999</v>
      </c>
      <c r="V2914" s="49">
        <v>39484.552000000003</v>
      </c>
    </row>
    <row r="2915" spans="1:22" x14ac:dyDescent="0.3">
      <c r="A2915">
        <v>1006962</v>
      </c>
      <c r="B2915" t="s">
        <v>14323</v>
      </c>
      <c r="C2915" t="s">
        <v>14324</v>
      </c>
      <c r="D2915" t="s">
        <v>14325</v>
      </c>
      <c r="E2915" t="s">
        <v>386</v>
      </c>
      <c r="F2915" t="s">
        <v>14326</v>
      </c>
      <c r="G2915" t="s">
        <v>14327</v>
      </c>
      <c r="H2915" t="s">
        <v>14328</v>
      </c>
      <c r="I2915" s="23">
        <v>32.234623999999997</v>
      </c>
      <c r="J2915" s="23">
        <v>-88.016414999999995</v>
      </c>
      <c r="K2915">
        <v>322110</v>
      </c>
      <c r="L2915" t="s">
        <v>1172</v>
      </c>
      <c r="M2915" t="s">
        <v>1173</v>
      </c>
      <c r="N2915" s="49">
        <v>525241.08200000005</v>
      </c>
      <c r="O2915" s="49">
        <v>722415.40399999998</v>
      </c>
      <c r="P2915" s="49">
        <v>658496.88199999998</v>
      </c>
      <c r="Q2915" s="49">
        <v>674394.88800000004</v>
      </c>
      <c r="R2915" s="49">
        <v>679136.62600000005</v>
      </c>
      <c r="S2915" s="49">
        <v>645106.12199999997</v>
      </c>
      <c r="T2915" s="49">
        <v>541276.75399999996</v>
      </c>
      <c r="U2915" s="49">
        <v>571738.28</v>
      </c>
      <c r="V2915" s="49">
        <v>610476.27</v>
      </c>
    </row>
    <row r="2916" spans="1:22" x14ac:dyDescent="0.3">
      <c r="A2916">
        <v>1000589</v>
      </c>
      <c r="B2916" t="s">
        <v>14329</v>
      </c>
      <c r="C2916" t="s">
        <v>14324</v>
      </c>
      <c r="D2916" t="s">
        <v>4565</v>
      </c>
      <c r="E2916" t="s">
        <v>393</v>
      </c>
      <c r="F2916" t="s">
        <v>4566</v>
      </c>
      <c r="G2916" t="s">
        <v>14330</v>
      </c>
      <c r="H2916" t="s">
        <v>374</v>
      </c>
      <c r="I2916" s="23">
        <v>44.4925</v>
      </c>
      <c r="J2916" s="23">
        <v>-88.032300000000006</v>
      </c>
      <c r="K2916">
        <v>322121</v>
      </c>
      <c r="L2916" t="s">
        <v>28</v>
      </c>
      <c r="M2916" t="s">
        <v>680</v>
      </c>
      <c r="N2916" s="49">
        <v>381818.00400000002</v>
      </c>
      <c r="O2916" s="49">
        <v>384809.83799999999</v>
      </c>
      <c r="P2916" s="49">
        <v>390572.43</v>
      </c>
      <c r="Q2916" s="49">
        <v>443693.43199999997</v>
      </c>
      <c r="R2916" s="49">
        <v>730221.46</v>
      </c>
      <c r="S2916" s="49">
        <v>865246.82</v>
      </c>
      <c r="T2916" s="49">
        <v>958148.45</v>
      </c>
      <c r="U2916" s="49">
        <v>1003065.318</v>
      </c>
      <c r="V2916" s="49">
        <v>1021491.01</v>
      </c>
    </row>
    <row r="2917" spans="1:22" x14ac:dyDescent="0.3">
      <c r="A2917">
        <v>1000590</v>
      </c>
      <c r="B2917" t="s">
        <v>14331</v>
      </c>
      <c r="C2917" t="s">
        <v>14324</v>
      </c>
      <c r="D2917" t="s">
        <v>4565</v>
      </c>
      <c r="E2917" t="s">
        <v>393</v>
      </c>
      <c r="F2917" t="s">
        <v>14332</v>
      </c>
      <c r="G2917" t="s">
        <v>14333</v>
      </c>
      <c r="H2917" t="s">
        <v>374</v>
      </c>
      <c r="I2917" s="23">
        <v>44.520310000000002</v>
      </c>
      <c r="J2917" s="23">
        <v>-88.005399999999995</v>
      </c>
      <c r="K2917">
        <v>322121</v>
      </c>
      <c r="L2917" t="s">
        <v>649</v>
      </c>
      <c r="M2917" t="s">
        <v>1173</v>
      </c>
      <c r="N2917" s="49">
        <v>43364.627999999997</v>
      </c>
      <c r="O2917" s="49">
        <v>52751.942000000003</v>
      </c>
      <c r="P2917" s="49">
        <v>50935.65</v>
      </c>
      <c r="Q2917" s="49">
        <v>50544.392</v>
      </c>
      <c r="R2917" s="49">
        <v>50406.442000000003</v>
      </c>
      <c r="S2917" s="49">
        <v>53309.78</v>
      </c>
      <c r="T2917" s="49">
        <v>55516.021999999997</v>
      </c>
      <c r="U2917" s="49">
        <v>59510.983999999997</v>
      </c>
      <c r="V2917" s="49">
        <v>59477.233999999997</v>
      </c>
    </row>
    <row r="2918" spans="1:22" x14ac:dyDescent="0.3">
      <c r="A2918">
        <v>1005998</v>
      </c>
      <c r="B2918" t="s">
        <v>14334</v>
      </c>
      <c r="C2918" t="s">
        <v>14324</v>
      </c>
      <c r="D2918" t="s">
        <v>1556</v>
      </c>
      <c r="E2918" t="s">
        <v>946</v>
      </c>
      <c r="F2918" t="s">
        <v>1557</v>
      </c>
      <c r="G2918" t="s">
        <v>14335</v>
      </c>
      <c r="H2918" t="s">
        <v>1559</v>
      </c>
      <c r="I2918" s="23">
        <v>45.582929</v>
      </c>
      <c r="J2918" s="23">
        <v>-122.407758</v>
      </c>
      <c r="K2918">
        <v>322121</v>
      </c>
      <c r="L2918" t="s">
        <v>14336</v>
      </c>
      <c r="M2918" t="s">
        <v>4283</v>
      </c>
      <c r="N2918" s="49">
        <v>95542.966</v>
      </c>
      <c r="O2918" s="49">
        <v>131347.886</v>
      </c>
      <c r="P2918" s="49">
        <v>187574.36</v>
      </c>
      <c r="Q2918" s="49">
        <v>179369</v>
      </c>
      <c r="R2918" s="49">
        <v>162109.364</v>
      </c>
      <c r="S2918" s="49">
        <v>169205.25200000001</v>
      </c>
      <c r="T2918" s="49">
        <v>166735.94399999999</v>
      </c>
      <c r="U2918" s="49">
        <v>172022.89600000001</v>
      </c>
      <c r="V2918" s="49">
        <v>173851.67</v>
      </c>
    </row>
    <row r="2919" spans="1:22" x14ac:dyDescent="0.3">
      <c r="A2919">
        <v>1007453</v>
      </c>
      <c r="B2919" t="s">
        <v>14337</v>
      </c>
      <c r="C2919" t="s">
        <v>14338</v>
      </c>
      <c r="D2919" t="s">
        <v>12656</v>
      </c>
      <c r="E2919" t="s">
        <v>690</v>
      </c>
      <c r="F2919" t="s">
        <v>12657</v>
      </c>
      <c r="G2919" t="s">
        <v>14339</v>
      </c>
      <c r="H2919" t="s">
        <v>14340</v>
      </c>
      <c r="I2919" s="23">
        <v>32.331130000000002</v>
      </c>
      <c r="J2919" s="23">
        <v>-81.201779999999999</v>
      </c>
      <c r="K2919">
        <v>322121</v>
      </c>
      <c r="L2919" t="s">
        <v>649</v>
      </c>
      <c r="M2919" t="s">
        <v>1173</v>
      </c>
      <c r="N2919" s="49">
        <v>531772.00800000003</v>
      </c>
      <c r="O2919" s="49">
        <v>734784.50399999996</v>
      </c>
      <c r="P2919" s="49">
        <v>704468.86800000002</v>
      </c>
      <c r="Q2919" s="49">
        <v>820595.63800000004</v>
      </c>
      <c r="R2919" s="49">
        <v>892735.32400000002</v>
      </c>
      <c r="S2919" s="49">
        <v>898507.54200000002</v>
      </c>
      <c r="T2919" s="49">
        <v>951521.90800000005</v>
      </c>
      <c r="U2919" s="49">
        <v>1108951.1839999999</v>
      </c>
      <c r="V2919" s="49">
        <v>1258442.45</v>
      </c>
    </row>
    <row r="2920" spans="1:22" x14ac:dyDescent="0.3">
      <c r="A2920">
        <v>1007214</v>
      </c>
      <c r="B2920" t="s">
        <v>14341</v>
      </c>
      <c r="C2920" t="s">
        <v>14342</v>
      </c>
      <c r="D2920" t="s">
        <v>14320</v>
      </c>
      <c r="E2920" t="s">
        <v>422</v>
      </c>
      <c r="F2920" t="s">
        <v>14321</v>
      </c>
      <c r="G2920" t="s">
        <v>14343</v>
      </c>
      <c r="H2920" t="s">
        <v>14322</v>
      </c>
      <c r="I2920" s="23">
        <v>33.139372000000002</v>
      </c>
      <c r="J2920" s="23">
        <v>-91.96557</v>
      </c>
      <c r="K2920">
        <v>322110</v>
      </c>
      <c r="L2920" t="s">
        <v>1172</v>
      </c>
      <c r="M2920" t="s">
        <v>1173</v>
      </c>
      <c r="N2920" s="49">
        <v>597079.72400000005</v>
      </c>
      <c r="O2920" s="49">
        <v>618960.01800000004</v>
      </c>
      <c r="P2920" s="49">
        <v>598744.99800000002</v>
      </c>
      <c r="Q2920" s="49">
        <v>554616.73400000005</v>
      </c>
      <c r="R2920" s="49">
        <v>533648.07400000002</v>
      </c>
      <c r="S2920" s="49">
        <v>425150.99800000002</v>
      </c>
      <c r="T2920" s="49">
        <v>436753.32400000002</v>
      </c>
      <c r="U2920" s="49">
        <v>484424.54</v>
      </c>
      <c r="V2920" s="49">
        <v>487321.70799999998</v>
      </c>
    </row>
    <row r="2921" spans="1:22" x14ac:dyDescent="0.3">
      <c r="A2921">
        <v>1005059</v>
      </c>
      <c r="B2921" t="s">
        <v>14344</v>
      </c>
      <c r="C2921" t="s">
        <v>14345</v>
      </c>
      <c r="D2921" t="s">
        <v>13914</v>
      </c>
      <c r="E2921" t="s">
        <v>946</v>
      </c>
      <c r="F2921" t="s">
        <v>14346</v>
      </c>
      <c r="G2921" t="s">
        <v>14347</v>
      </c>
      <c r="H2921" t="s">
        <v>13917</v>
      </c>
      <c r="I2921" s="23">
        <v>47.269558000000004</v>
      </c>
      <c r="J2921" s="23">
        <v>-122.394869</v>
      </c>
      <c r="K2921">
        <v>327420</v>
      </c>
      <c r="L2921" t="s">
        <v>28</v>
      </c>
      <c r="M2921" t="s">
        <v>376</v>
      </c>
      <c r="N2921" s="49">
        <v>49199.764000000003</v>
      </c>
      <c r="O2921" s="49">
        <v>49065.116000000002</v>
      </c>
      <c r="P2921" s="49">
        <v>46856.624000000003</v>
      </c>
      <c r="Q2921" s="49">
        <v>48825.415999999997</v>
      </c>
      <c r="R2921" s="49">
        <v>46905.624000000003</v>
      </c>
      <c r="S2921" s="49">
        <v>45663.328000000001</v>
      </c>
      <c r="T2921" s="49">
        <v>45052.58</v>
      </c>
      <c r="U2921" s="49">
        <v>42750.387999999999</v>
      </c>
      <c r="V2921" s="49">
        <v>31030.784</v>
      </c>
    </row>
    <row r="2922" spans="1:22" x14ac:dyDescent="0.3">
      <c r="A2922">
        <v>1005956</v>
      </c>
      <c r="B2922" t="s">
        <v>14348</v>
      </c>
      <c r="C2922" t="s">
        <v>14349</v>
      </c>
      <c r="D2922" t="s">
        <v>14350</v>
      </c>
      <c r="E2922" t="s">
        <v>491</v>
      </c>
      <c r="F2922" t="s">
        <v>14351</v>
      </c>
      <c r="G2922" t="s">
        <v>14352</v>
      </c>
      <c r="H2922" t="s">
        <v>5738</v>
      </c>
      <c r="I2922" s="23">
        <v>41.218699999999998</v>
      </c>
      <c r="J2922" s="23">
        <v>-87.032600000000002</v>
      </c>
      <c r="K2922">
        <v>327420</v>
      </c>
      <c r="L2922" t="s">
        <v>28</v>
      </c>
      <c r="M2922" t="s">
        <v>376</v>
      </c>
      <c r="N2922" s="49">
        <v>50593.16</v>
      </c>
      <c r="O2922" s="49">
        <v>53510.248</v>
      </c>
      <c r="P2922" s="49">
        <v>48925.516000000003</v>
      </c>
      <c r="Q2922" s="49">
        <v>52367.951999999997</v>
      </c>
      <c r="R2922" s="49">
        <v>47939.02</v>
      </c>
      <c r="S2922" s="49">
        <v>44878.131999999998</v>
      </c>
      <c r="T2922" s="49">
        <v>42214.292000000001</v>
      </c>
      <c r="U2922" s="49">
        <v>36941.360000000001</v>
      </c>
      <c r="V2922" s="49">
        <v>39231.552000000003</v>
      </c>
    </row>
    <row r="2923" spans="1:22" x14ac:dyDescent="0.3">
      <c r="A2923">
        <v>1004304</v>
      </c>
      <c r="B2923" t="s">
        <v>14353</v>
      </c>
      <c r="C2923" t="s">
        <v>14354</v>
      </c>
      <c r="D2923" t="s">
        <v>14320</v>
      </c>
      <c r="E2923" t="s">
        <v>422</v>
      </c>
      <c r="F2923" t="s">
        <v>14321</v>
      </c>
      <c r="G2923" t="s">
        <v>14355</v>
      </c>
      <c r="H2923" t="s">
        <v>14322</v>
      </c>
      <c r="I2923" s="23">
        <v>33.137827000000001</v>
      </c>
      <c r="J2923" s="23">
        <v>-91.962029999999999</v>
      </c>
      <c r="K2923">
        <v>321212</v>
      </c>
      <c r="L2923" t="s">
        <v>28</v>
      </c>
      <c r="M2923" t="s">
        <v>315</v>
      </c>
      <c r="Q2923" s="49">
        <v>1.6</v>
      </c>
      <c r="R2923" s="49">
        <v>10.7</v>
      </c>
      <c r="S2923" s="49">
        <v>12.6</v>
      </c>
      <c r="T2923" s="49">
        <v>8</v>
      </c>
      <c r="U2923" s="49">
        <v>7</v>
      </c>
      <c r="V2923" s="49">
        <v>7543.0079999999998</v>
      </c>
    </row>
    <row r="2924" spans="1:22" x14ac:dyDescent="0.3">
      <c r="A2924">
        <v>1006975</v>
      </c>
      <c r="B2924" t="s">
        <v>14356</v>
      </c>
      <c r="C2924" t="s">
        <v>14357</v>
      </c>
      <c r="D2924" t="s">
        <v>11791</v>
      </c>
      <c r="E2924" t="s">
        <v>583</v>
      </c>
      <c r="F2924" t="s">
        <v>11792</v>
      </c>
      <c r="G2924" t="s">
        <v>14358</v>
      </c>
      <c r="H2924" t="s">
        <v>2660</v>
      </c>
      <c r="I2924" s="23">
        <v>30.650644</v>
      </c>
      <c r="J2924" s="23">
        <v>-91.281166999999996</v>
      </c>
      <c r="K2924">
        <v>322121</v>
      </c>
      <c r="L2924" t="s">
        <v>14336</v>
      </c>
      <c r="M2924" t="s">
        <v>4283</v>
      </c>
      <c r="N2924" s="49">
        <v>378161.962</v>
      </c>
      <c r="O2924" s="49">
        <v>761226.96200000006</v>
      </c>
      <c r="P2924" s="49">
        <v>740474.43599999999</v>
      </c>
      <c r="Q2924" s="49">
        <v>901664.66200000001</v>
      </c>
      <c r="R2924" s="49">
        <v>992018.12800000003</v>
      </c>
      <c r="S2924" s="49">
        <v>1034025.986</v>
      </c>
      <c r="T2924" s="49">
        <v>1133132.9480000001</v>
      </c>
      <c r="U2924" s="49">
        <v>1144146.112</v>
      </c>
      <c r="V2924" s="49">
        <v>1181744.824</v>
      </c>
    </row>
    <row r="2925" spans="1:22" x14ac:dyDescent="0.3">
      <c r="A2925">
        <v>1004055</v>
      </c>
      <c r="B2925" t="s">
        <v>14359</v>
      </c>
      <c r="C2925" t="s">
        <v>14360</v>
      </c>
      <c r="D2925" t="s">
        <v>13101</v>
      </c>
      <c r="E2925" t="s">
        <v>2164</v>
      </c>
      <c r="F2925" t="s">
        <v>14361</v>
      </c>
      <c r="G2925" t="s">
        <v>14362</v>
      </c>
      <c r="H2925" t="s">
        <v>8803</v>
      </c>
      <c r="I2925" s="23">
        <v>44.614452999999997</v>
      </c>
      <c r="J2925" s="23">
        <v>-123.936832</v>
      </c>
      <c r="K2925">
        <v>322130</v>
      </c>
      <c r="L2925" t="s">
        <v>1172</v>
      </c>
      <c r="M2925" t="s">
        <v>1173</v>
      </c>
      <c r="N2925" s="49">
        <v>334199.29599999997</v>
      </c>
      <c r="O2925" s="49">
        <v>329437.234</v>
      </c>
      <c r="P2925" s="49">
        <v>336519.71</v>
      </c>
      <c r="Q2925" s="49">
        <v>329756.86800000002</v>
      </c>
      <c r="R2925" s="49">
        <v>322838.11200000002</v>
      </c>
      <c r="S2925" s="49">
        <v>350557.288</v>
      </c>
      <c r="T2925" s="49">
        <v>349310.52</v>
      </c>
      <c r="U2925" s="49">
        <v>360269.22399999999</v>
      </c>
      <c r="V2925" s="49">
        <v>301695.70600000001</v>
      </c>
    </row>
    <row r="2926" spans="1:22" x14ac:dyDescent="0.3">
      <c r="A2926">
        <v>1003206</v>
      </c>
      <c r="B2926" t="s">
        <v>14363</v>
      </c>
      <c r="C2926" t="s">
        <v>14364</v>
      </c>
      <c r="D2926" t="s">
        <v>4182</v>
      </c>
      <c r="E2926" t="s">
        <v>454</v>
      </c>
      <c r="F2926" t="s">
        <v>14365</v>
      </c>
      <c r="G2926" t="s">
        <v>14366</v>
      </c>
      <c r="H2926" t="s">
        <v>14367</v>
      </c>
      <c r="I2926" s="23">
        <v>43.469709999999999</v>
      </c>
      <c r="J2926" s="23">
        <v>-85.955399999999997</v>
      </c>
      <c r="K2926">
        <v>311422</v>
      </c>
      <c r="L2926" t="s">
        <v>28</v>
      </c>
      <c r="M2926" t="s">
        <v>315</v>
      </c>
      <c r="P2926" s="49">
        <v>23034.063999999998</v>
      </c>
      <c r="Q2926" s="49">
        <v>21452.720000000001</v>
      </c>
      <c r="R2926" s="49">
        <v>22587.164000000001</v>
      </c>
      <c r="S2926" s="49">
        <v>20442.624</v>
      </c>
      <c r="T2926" s="49">
        <v>19771.276000000002</v>
      </c>
      <c r="U2926" s="49">
        <v>30309.846000000001</v>
      </c>
      <c r="V2926" s="49">
        <v>31618.880000000001</v>
      </c>
    </row>
    <row r="2927" spans="1:22" x14ac:dyDescent="0.3">
      <c r="A2927">
        <v>1003052</v>
      </c>
      <c r="B2927" t="s">
        <v>14368</v>
      </c>
      <c r="C2927" t="s">
        <v>14369</v>
      </c>
      <c r="D2927" t="s">
        <v>13464</v>
      </c>
      <c r="E2927" t="s">
        <v>422</v>
      </c>
      <c r="F2927" t="s">
        <v>13465</v>
      </c>
      <c r="G2927" t="s">
        <v>14370</v>
      </c>
      <c r="H2927" t="s">
        <v>13467</v>
      </c>
      <c r="I2927" s="23">
        <v>35.302500000000002</v>
      </c>
      <c r="J2927" s="23">
        <v>-94.375277999999994</v>
      </c>
      <c r="K2927">
        <v>331110</v>
      </c>
      <c r="L2927" t="s">
        <v>537</v>
      </c>
      <c r="M2927" t="s">
        <v>538</v>
      </c>
      <c r="N2927" s="49">
        <v>88078.487999999998</v>
      </c>
      <c r="O2927" s="49">
        <v>85908.948000000004</v>
      </c>
      <c r="P2927" s="49">
        <v>83383.152000000002</v>
      </c>
      <c r="Q2927" s="49">
        <v>80530.259999999995</v>
      </c>
      <c r="R2927" s="49">
        <v>87608.892000000007</v>
      </c>
      <c r="S2927" s="49">
        <v>84223.388000000006</v>
      </c>
      <c r="T2927" s="49">
        <v>78838.288</v>
      </c>
      <c r="U2927" s="49">
        <v>76680.5</v>
      </c>
      <c r="V2927" s="49">
        <v>79531.679999999993</v>
      </c>
    </row>
    <row r="2928" spans="1:22" x14ac:dyDescent="0.3">
      <c r="A2928">
        <v>1004493</v>
      </c>
      <c r="B2928" t="s">
        <v>14371</v>
      </c>
      <c r="C2928" t="s">
        <v>14372</v>
      </c>
      <c r="D2928" t="s">
        <v>4279</v>
      </c>
      <c r="E2928" t="s">
        <v>676</v>
      </c>
      <c r="F2928" t="s">
        <v>14373</v>
      </c>
      <c r="G2928" t="s">
        <v>14374</v>
      </c>
      <c r="H2928" t="s">
        <v>900</v>
      </c>
      <c r="I2928" s="23">
        <v>35.724089999999997</v>
      </c>
      <c r="J2928" s="23">
        <v>-88.817660000000004</v>
      </c>
      <c r="K2928">
        <v>331110</v>
      </c>
      <c r="L2928" t="s">
        <v>537</v>
      </c>
      <c r="M2928" t="s">
        <v>538</v>
      </c>
      <c r="N2928" s="49">
        <v>87027.512000000002</v>
      </c>
      <c r="O2928" s="49">
        <v>107923.836</v>
      </c>
      <c r="P2928" s="49">
        <v>78326.712</v>
      </c>
      <c r="Q2928" s="49">
        <v>72506.275999999998</v>
      </c>
      <c r="R2928" s="49">
        <v>69396.584000000003</v>
      </c>
      <c r="S2928" s="49">
        <v>79627.259999999995</v>
      </c>
      <c r="T2928" s="49">
        <v>68764.932000000001</v>
      </c>
      <c r="U2928" s="49">
        <v>80117.767999999996</v>
      </c>
      <c r="V2928" s="49">
        <v>81068.104000000007</v>
      </c>
    </row>
    <row r="2929" spans="1:22" x14ac:dyDescent="0.3">
      <c r="A2929">
        <v>1001103</v>
      </c>
      <c r="B2929" t="s">
        <v>14375</v>
      </c>
      <c r="C2929" t="s">
        <v>14376</v>
      </c>
      <c r="D2929" t="s">
        <v>1656</v>
      </c>
      <c r="E2929" t="s">
        <v>690</v>
      </c>
      <c r="F2929" t="s">
        <v>14377</v>
      </c>
      <c r="G2929" t="s">
        <v>14378</v>
      </c>
      <c r="H2929" t="s">
        <v>1659</v>
      </c>
      <c r="I2929" s="23">
        <v>34.242778999999999</v>
      </c>
      <c r="J2929" s="23">
        <v>-84.797775000000001</v>
      </c>
      <c r="K2929">
        <v>331110</v>
      </c>
      <c r="L2929" t="s">
        <v>537</v>
      </c>
      <c r="M2929" t="s">
        <v>538</v>
      </c>
      <c r="N2929" s="49">
        <v>81378.232000000004</v>
      </c>
      <c r="O2929" s="49">
        <v>88161.12</v>
      </c>
      <c r="P2929" s="49">
        <v>77905.335999999996</v>
      </c>
      <c r="Q2929" s="49">
        <v>74929.94</v>
      </c>
      <c r="R2929" s="49">
        <v>82403.596000000005</v>
      </c>
      <c r="S2929" s="49">
        <v>79496.944000000003</v>
      </c>
      <c r="T2929" s="49">
        <v>72143.703999999998</v>
      </c>
      <c r="U2929" s="49">
        <v>84943.13</v>
      </c>
      <c r="V2929" s="49">
        <v>89119.032000000007</v>
      </c>
    </row>
    <row r="2930" spans="1:22" x14ac:dyDescent="0.3">
      <c r="A2930">
        <v>1003577</v>
      </c>
      <c r="B2930" t="s">
        <v>14379</v>
      </c>
      <c r="C2930" t="s">
        <v>14380</v>
      </c>
      <c r="D2930" t="s">
        <v>14381</v>
      </c>
      <c r="E2930" t="s">
        <v>569</v>
      </c>
      <c r="F2930" t="s">
        <v>14382</v>
      </c>
      <c r="G2930" t="s">
        <v>14383</v>
      </c>
      <c r="H2930" t="s">
        <v>7209</v>
      </c>
      <c r="I2930" s="23">
        <v>41.585661000000002</v>
      </c>
      <c r="J2930" s="23">
        <v>-91.042156000000006</v>
      </c>
      <c r="K2930">
        <v>331110</v>
      </c>
      <c r="L2930" t="s">
        <v>537</v>
      </c>
      <c r="M2930" t="s">
        <v>538</v>
      </c>
      <c r="N2930" s="49">
        <v>29551.86</v>
      </c>
      <c r="O2930" s="49">
        <v>30930.508000000002</v>
      </c>
      <c r="P2930" s="49">
        <v>28750.959999999999</v>
      </c>
      <c r="Q2930" s="49">
        <v>27812.968000000001</v>
      </c>
      <c r="R2930" s="49">
        <v>34397.148000000001</v>
      </c>
      <c r="S2930" s="49">
        <v>34834.343999999997</v>
      </c>
      <c r="T2930" s="49">
        <v>30915.054</v>
      </c>
      <c r="U2930" s="49">
        <v>32659.204000000002</v>
      </c>
      <c r="V2930" s="49">
        <v>35176.351999999999</v>
      </c>
    </row>
    <row r="2931" spans="1:22" x14ac:dyDescent="0.3">
      <c r="A2931">
        <v>1004411</v>
      </c>
      <c r="B2931" t="s">
        <v>14384</v>
      </c>
      <c r="C2931" t="s">
        <v>14385</v>
      </c>
      <c r="D2931" t="s">
        <v>2281</v>
      </c>
      <c r="E2931" t="s">
        <v>454</v>
      </c>
      <c r="F2931" t="s">
        <v>14386</v>
      </c>
      <c r="G2931" t="s">
        <v>14387</v>
      </c>
      <c r="H2931" t="s">
        <v>1171</v>
      </c>
      <c r="I2931" s="23">
        <v>41.897173000000002</v>
      </c>
      <c r="J2931" s="23">
        <v>-83.361644999999996</v>
      </c>
      <c r="K2931">
        <v>331110</v>
      </c>
      <c r="L2931" t="s">
        <v>537</v>
      </c>
      <c r="M2931" t="s">
        <v>538</v>
      </c>
      <c r="N2931" s="49">
        <v>105459.18399999999</v>
      </c>
      <c r="O2931" s="49">
        <v>117800.52800000001</v>
      </c>
      <c r="P2931" s="49">
        <v>108898.84</v>
      </c>
      <c r="Q2931" s="49">
        <v>95116.372000000003</v>
      </c>
      <c r="R2931" s="49">
        <v>106143.772</v>
      </c>
      <c r="S2931" s="49">
        <v>154020.18</v>
      </c>
      <c r="T2931" s="49">
        <v>134331.42000000001</v>
      </c>
      <c r="U2931" s="49">
        <v>129984.436</v>
      </c>
      <c r="V2931" s="49">
        <v>143582.864</v>
      </c>
    </row>
    <row r="2932" spans="1:22" x14ac:dyDescent="0.3">
      <c r="A2932">
        <v>1013585</v>
      </c>
      <c r="B2932" t="s">
        <v>14388</v>
      </c>
      <c r="C2932" t="s">
        <v>14389</v>
      </c>
      <c r="D2932" t="s">
        <v>577</v>
      </c>
      <c r="E2932" t="s">
        <v>583</v>
      </c>
      <c r="F2932" t="s">
        <v>578</v>
      </c>
      <c r="I2932" s="23">
        <v>28.998481999999999</v>
      </c>
      <c r="J2932" s="23">
        <v>-89.958951999999996</v>
      </c>
      <c r="K2932">
        <v>211120</v>
      </c>
      <c r="L2932" t="s">
        <v>579</v>
      </c>
      <c r="M2932" t="s">
        <v>102</v>
      </c>
      <c r="N2932" s="49">
        <v>34916.442000000003</v>
      </c>
    </row>
    <row r="2933" spans="1:22" x14ac:dyDescent="0.3">
      <c r="A2933">
        <v>1003345</v>
      </c>
      <c r="B2933" t="s">
        <v>14390</v>
      </c>
      <c r="C2933" t="s">
        <v>14391</v>
      </c>
      <c r="D2933" t="s">
        <v>577</v>
      </c>
      <c r="E2933" t="s">
        <v>583</v>
      </c>
      <c r="F2933" t="s">
        <v>578</v>
      </c>
      <c r="I2933" s="23">
        <v>29.000964</v>
      </c>
      <c r="J2933" s="23">
        <v>-89.858924999999999</v>
      </c>
      <c r="K2933">
        <v>211120</v>
      </c>
      <c r="L2933" t="s">
        <v>579</v>
      </c>
      <c r="M2933" t="s">
        <v>102</v>
      </c>
      <c r="N2933" s="49">
        <v>49153.54</v>
      </c>
      <c r="O2933" s="49">
        <v>56866.017999999996</v>
      </c>
      <c r="P2933" s="49">
        <v>44500.03</v>
      </c>
      <c r="Q2933" s="49">
        <v>34239.434000000001</v>
      </c>
      <c r="R2933" s="49">
        <v>28593.204000000002</v>
      </c>
      <c r="S2933" s="49">
        <v>27304.506000000001</v>
      </c>
      <c r="T2933" s="49">
        <v>58230.608</v>
      </c>
      <c r="U2933" s="49">
        <v>54721.525999999998</v>
      </c>
      <c r="V2933" s="49">
        <v>73813.06</v>
      </c>
    </row>
    <row r="2934" spans="1:22" x14ac:dyDescent="0.3">
      <c r="A2934">
        <v>1003174</v>
      </c>
      <c r="B2934" t="s">
        <v>14392</v>
      </c>
      <c r="C2934" t="s">
        <v>14393</v>
      </c>
      <c r="D2934" t="s">
        <v>577</v>
      </c>
      <c r="E2934" t="s">
        <v>583</v>
      </c>
      <c r="F2934" t="s">
        <v>578</v>
      </c>
      <c r="H2934" t="s">
        <v>12989</v>
      </c>
      <c r="I2934" s="23">
        <v>28.945539</v>
      </c>
      <c r="J2934" s="23">
        <v>-90.031098999999998</v>
      </c>
      <c r="K2934">
        <v>211120</v>
      </c>
      <c r="L2934" t="s">
        <v>579</v>
      </c>
      <c r="M2934" t="s">
        <v>102</v>
      </c>
      <c r="N2934" s="49">
        <v>55693.326000000001</v>
      </c>
      <c r="O2934" s="49">
        <v>59754.875999999997</v>
      </c>
      <c r="P2934" s="49">
        <v>52580.398000000001</v>
      </c>
      <c r="Q2934" s="49">
        <v>89971.403999999995</v>
      </c>
      <c r="R2934" s="49">
        <v>90527.816000000006</v>
      </c>
      <c r="S2934" s="49">
        <v>85904.062000000005</v>
      </c>
      <c r="T2934" s="49">
        <v>66661.456000000006</v>
      </c>
      <c r="U2934" s="49">
        <v>74292.805999999997</v>
      </c>
      <c r="V2934" s="49">
        <v>78469.093999999997</v>
      </c>
    </row>
    <row r="2935" spans="1:22" x14ac:dyDescent="0.3">
      <c r="A2935">
        <v>1003770</v>
      </c>
      <c r="B2935" t="s">
        <v>14394</v>
      </c>
      <c r="C2935" t="s">
        <v>14395</v>
      </c>
      <c r="D2935" t="s">
        <v>3443</v>
      </c>
      <c r="E2935" t="s">
        <v>954</v>
      </c>
      <c r="F2935" t="s">
        <v>3444</v>
      </c>
      <c r="G2935" t="s">
        <v>14396</v>
      </c>
      <c r="H2935" t="s">
        <v>3446</v>
      </c>
      <c r="I2935" s="23">
        <v>33.242778000000001</v>
      </c>
      <c r="J2935" s="23">
        <v>-80.442222000000001</v>
      </c>
      <c r="K2935">
        <v>327310</v>
      </c>
      <c r="L2935" t="s">
        <v>2095</v>
      </c>
      <c r="M2935" t="s">
        <v>376</v>
      </c>
      <c r="N2935" s="49">
        <v>310337.61599999998</v>
      </c>
      <c r="O2935" s="49">
        <v>340333.13</v>
      </c>
      <c r="P2935" s="49">
        <v>363285.36</v>
      </c>
      <c r="Q2935" s="49">
        <v>358625.70199999999</v>
      </c>
      <c r="R2935" s="49">
        <v>368297.94400000002</v>
      </c>
      <c r="S2935" s="49">
        <v>396803.77</v>
      </c>
      <c r="T2935" s="49">
        <v>386190.47600000002</v>
      </c>
      <c r="U2935" s="49">
        <v>330806.74800000002</v>
      </c>
      <c r="V2935" s="49">
        <v>309076.12599999999</v>
      </c>
    </row>
    <row r="2936" spans="1:22" x14ac:dyDescent="0.3">
      <c r="A2936">
        <v>1002066</v>
      </c>
      <c r="B2936" t="s">
        <v>14397</v>
      </c>
      <c r="C2936" t="s">
        <v>14398</v>
      </c>
      <c r="D2936" t="s">
        <v>3777</v>
      </c>
      <c r="E2936" t="s">
        <v>303</v>
      </c>
      <c r="F2936" t="s">
        <v>6924</v>
      </c>
      <c r="H2936" t="s">
        <v>6925</v>
      </c>
      <c r="I2936" s="23">
        <v>30.0383</v>
      </c>
      <c r="J2936" s="23">
        <v>-96.987200000000001</v>
      </c>
      <c r="K2936">
        <v>211130</v>
      </c>
      <c r="L2936" t="s">
        <v>368</v>
      </c>
      <c r="M2936" t="s">
        <v>102</v>
      </c>
      <c r="N2936" s="49">
        <v>135988.658</v>
      </c>
      <c r="O2936" s="49">
        <v>144691.486</v>
      </c>
      <c r="P2936" s="49">
        <v>108031.864</v>
      </c>
      <c r="Q2936" s="49">
        <v>127846.06</v>
      </c>
      <c r="R2936" s="49">
        <v>142256.3493</v>
      </c>
      <c r="S2936" s="49">
        <v>147079.057</v>
      </c>
      <c r="T2936" s="49">
        <v>136087.959</v>
      </c>
      <c r="U2936" s="49">
        <v>129825.447</v>
      </c>
      <c r="V2936" s="49">
        <v>120704.89200000001</v>
      </c>
    </row>
    <row r="2937" spans="1:22" x14ac:dyDescent="0.3">
      <c r="A2937">
        <v>1003873</v>
      </c>
      <c r="B2937" t="s">
        <v>14399</v>
      </c>
      <c r="C2937" t="s">
        <v>14400</v>
      </c>
      <c r="D2937" t="s">
        <v>13820</v>
      </c>
      <c r="E2937" t="s">
        <v>1487</v>
      </c>
      <c r="F2937" t="s">
        <v>13821</v>
      </c>
      <c r="G2937" t="s">
        <v>14401</v>
      </c>
      <c r="H2937" t="s">
        <v>12008</v>
      </c>
      <c r="I2937" s="23">
        <v>40.275419999999997</v>
      </c>
      <c r="J2937" s="23">
        <v>-104.801945</v>
      </c>
      <c r="K2937">
        <v>211112</v>
      </c>
      <c r="L2937" t="s">
        <v>126</v>
      </c>
      <c r="M2937" t="s">
        <v>9356</v>
      </c>
      <c r="V2937" s="49">
        <v>0</v>
      </c>
    </row>
    <row r="2938" spans="1:22" x14ac:dyDescent="0.3">
      <c r="A2938">
        <v>1002497</v>
      </c>
      <c r="B2938" t="s">
        <v>14402</v>
      </c>
      <c r="C2938" t="s">
        <v>14403</v>
      </c>
      <c r="D2938" t="s">
        <v>14110</v>
      </c>
      <c r="E2938" t="s">
        <v>1682</v>
      </c>
      <c r="F2938" t="s">
        <v>14404</v>
      </c>
      <c r="G2938" t="s">
        <v>14405</v>
      </c>
      <c r="H2938" t="s">
        <v>5563</v>
      </c>
      <c r="I2938" s="23">
        <v>42.345120000000001</v>
      </c>
      <c r="J2938" s="23">
        <v>-71.054410000000004</v>
      </c>
      <c r="K2938">
        <v>332215</v>
      </c>
      <c r="L2938" t="s">
        <v>28</v>
      </c>
      <c r="M2938" t="s">
        <v>315</v>
      </c>
      <c r="N2938" s="49">
        <v>49218.516000000003</v>
      </c>
      <c r="O2938" s="49">
        <v>48856.116000000002</v>
      </c>
      <c r="P2938" s="49">
        <v>50717.15</v>
      </c>
      <c r="Q2938" s="49">
        <v>50557.36</v>
      </c>
      <c r="R2938" s="49">
        <v>55467.137999999999</v>
      </c>
      <c r="S2938" s="49">
        <v>55397.991999999998</v>
      </c>
      <c r="T2938" s="49">
        <v>54009.84</v>
      </c>
      <c r="U2938" s="49">
        <v>53609.394</v>
      </c>
      <c r="V2938" s="49">
        <v>53681.841999999997</v>
      </c>
    </row>
    <row r="2939" spans="1:22" x14ac:dyDescent="0.3">
      <c r="A2939">
        <v>1005973</v>
      </c>
      <c r="B2939" t="s">
        <v>14406</v>
      </c>
      <c r="C2939" t="s">
        <v>14407</v>
      </c>
      <c r="D2939" t="s">
        <v>2699</v>
      </c>
      <c r="E2939" t="s">
        <v>311</v>
      </c>
      <c r="F2939" t="s">
        <v>14408</v>
      </c>
      <c r="G2939" t="s">
        <v>14409</v>
      </c>
      <c r="H2939" t="s">
        <v>14410</v>
      </c>
      <c r="I2939" s="23">
        <v>36.988889</v>
      </c>
      <c r="J2939" s="23">
        <v>-85.965000000000003</v>
      </c>
      <c r="K2939">
        <v>562212</v>
      </c>
      <c r="L2939" t="s">
        <v>51</v>
      </c>
      <c r="M2939" t="s">
        <v>307</v>
      </c>
      <c r="N2939" s="49">
        <v>142057.5</v>
      </c>
      <c r="O2939" s="49">
        <v>146621</v>
      </c>
      <c r="P2939" s="49">
        <v>135547</v>
      </c>
      <c r="V2939" s="49">
        <v>39352.5</v>
      </c>
    </row>
    <row r="2940" spans="1:22" x14ac:dyDescent="0.3">
      <c r="A2940">
        <v>1006128</v>
      </c>
      <c r="B2940" t="s">
        <v>14411</v>
      </c>
      <c r="C2940" t="s">
        <v>14412</v>
      </c>
      <c r="D2940" t="s">
        <v>14413</v>
      </c>
      <c r="E2940" t="s">
        <v>447</v>
      </c>
      <c r="F2940" t="s">
        <v>14414</v>
      </c>
      <c r="G2940" t="s">
        <v>14415</v>
      </c>
      <c r="H2940" t="s">
        <v>1952</v>
      </c>
      <c r="I2940" s="23">
        <v>40.078921999999999</v>
      </c>
      <c r="J2940" s="23">
        <v>-75.332970000000003</v>
      </c>
      <c r="K2940">
        <v>325412</v>
      </c>
      <c r="L2940" t="s">
        <v>28</v>
      </c>
      <c r="M2940" t="s">
        <v>530</v>
      </c>
      <c r="N2940" s="49">
        <v>18636.874</v>
      </c>
      <c r="O2940" s="49">
        <v>22346.013999999999</v>
      </c>
      <c r="P2940" s="49">
        <v>20807.22</v>
      </c>
      <c r="Q2940" s="49">
        <v>25187.601999999999</v>
      </c>
      <c r="R2940" s="49">
        <v>24694.748</v>
      </c>
      <c r="S2940" s="49">
        <v>27505.19</v>
      </c>
      <c r="T2940" s="49">
        <v>26229.948</v>
      </c>
      <c r="U2940" s="49">
        <v>25299.603999999999</v>
      </c>
      <c r="V2940" s="49">
        <v>27034.446</v>
      </c>
    </row>
    <row r="2941" spans="1:22" x14ac:dyDescent="0.3">
      <c r="A2941">
        <v>1000578</v>
      </c>
      <c r="B2941" t="s">
        <v>14416</v>
      </c>
      <c r="C2941" t="s">
        <v>14417</v>
      </c>
      <c r="D2941" t="s">
        <v>14418</v>
      </c>
      <c r="E2941" t="s">
        <v>1388</v>
      </c>
      <c r="F2941" t="s">
        <v>14419</v>
      </c>
      <c r="G2941" t="s">
        <v>14420</v>
      </c>
      <c r="H2941" t="s">
        <v>14421</v>
      </c>
      <c r="I2941" s="23">
        <v>42.951889999999999</v>
      </c>
      <c r="J2941" s="23">
        <v>-115.29933</v>
      </c>
      <c r="K2941">
        <v>221112</v>
      </c>
      <c r="L2941" t="s">
        <v>28</v>
      </c>
      <c r="M2941" t="s">
        <v>336</v>
      </c>
      <c r="S2941" s="49">
        <v>15.3</v>
      </c>
      <c r="T2941" s="49">
        <v>26.6</v>
      </c>
      <c r="U2941" s="49">
        <v>26.3</v>
      </c>
      <c r="V2941" s="49">
        <v>13.3</v>
      </c>
    </row>
    <row r="2942" spans="1:22" x14ac:dyDescent="0.3">
      <c r="A2942">
        <v>1006345</v>
      </c>
      <c r="B2942" t="s">
        <v>14422</v>
      </c>
      <c r="C2942" t="s">
        <v>14423</v>
      </c>
      <c r="D2942" t="s">
        <v>14424</v>
      </c>
      <c r="E2942" t="s">
        <v>663</v>
      </c>
      <c r="F2942" t="s">
        <v>8046</v>
      </c>
      <c r="G2942" t="s">
        <v>14425</v>
      </c>
      <c r="H2942" t="s">
        <v>13355</v>
      </c>
      <c r="I2942" s="23">
        <v>41.356822000000001</v>
      </c>
      <c r="J2942" s="23">
        <v>-81.463769999999997</v>
      </c>
      <c r="K2942">
        <v>562212</v>
      </c>
      <c r="L2942" t="s">
        <v>51</v>
      </c>
      <c r="M2942" t="s">
        <v>307</v>
      </c>
      <c r="U2942" s="49">
        <v>7495</v>
      </c>
      <c r="V2942" s="49">
        <v>3897.5</v>
      </c>
    </row>
    <row r="2943" spans="1:22" x14ac:dyDescent="0.3">
      <c r="A2943">
        <v>1003257</v>
      </c>
      <c r="B2943" t="s">
        <v>14426</v>
      </c>
      <c r="C2943" t="s">
        <v>14427</v>
      </c>
      <c r="D2943" t="s">
        <v>14428</v>
      </c>
      <c r="E2943" t="s">
        <v>454</v>
      </c>
      <c r="F2943" t="s">
        <v>14429</v>
      </c>
      <c r="G2943" t="s">
        <v>14430</v>
      </c>
      <c r="H2943" t="s">
        <v>14431</v>
      </c>
      <c r="I2943" s="23">
        <v>44.786194000000002</v>
      </c>
      <c r="J2943" s="23">
        <v>-85.845962999999998</v>
      </c>
      <c r="K2943">
        <v>562212</v>
      </c>
      <c r="L2943" t="s">
        <v>355</v>
      </c>
      <c r="M2943" t="s">
        <v>307</v>
      </c>
      <c r="N2943" s="49">
        <v>26682.142</v>
      </c>
      <c r="O2943" s="49">
        <v>26528.142</v>
      </c>
      <c r="P2943" s="49">
        <v>29320.642</v>
      </c>
      <c r="Q2943" s="49">
        <v>39236.892</v>
      </c>
      <c r="R2943" s="49">
        <v>57121.892</v>
      </c>
      <c r="S2943" s="49">
        <v>61652.142</v>
      </c>
      <c r="T2943" s="49">
        <v>70155.392000000007</v>
      </c>
      <c r="U2943" s="49">
        <v>71994.455858999994</v>
      </c>
      <c r="V2943" s="49">
        <v>84373.471000000005</v>
      </c>
    </row>
    <row r="2944" spans="1:22" x14ac:dyDescent="0.3">
      <c r="A2944">
        <v>1001891</v>
      </c>
      <c r="B2944" t="s">
        <v>14432</v>
      </c>
      <c r="C2944" t="s">
        <v>14433</v>
      </c>
      <c r="D2944" t="s">
        <v>14434</v>
      </c>
      <c r="E2944" t="s">
        <v>447</v>
      </c>
      <c r="F2944" t="s">
        <v>14435</v>
      </c>
      <c r="G2944" t="s">
        <v>14436</v>
      </c>
      <c r="H2944" t="s">
        <v>2882</v>
      </c>
      <c r="I2944" s="23">
        <v>41.786389</v>
      </c>
      <c r="J2944" s="23">
        <v>-76.445278000000002</v>
      </c>
      <c r="K2944">
        <v>331410</v>
      </c>
      <c r="L2944" t="s">
        <v>28</v>
      </c>
      <c r="M2944" t="s">
        <v>538</v>
      </c>
      <c r="N2944" s="49">
        <v>47987.917999999998</v>
      </c>
      <c r="O2944" s="49">
        <v>47987.917999999998</v>
      </c>
      <c r="P2944" s="49">
        <v>48689.415999999997</v>
      </c>
      <c r="Q2944" s="49">
        <v>43290.487999999998</v>
      </c>
      <c r="R2944" s="49">
        <v>43066.686000000002</v>
      </c>
      <c r="S2944" s="49">
        <v>46951.023999999998</v>
      </c>
      <c r="T2944" s="49">
        <v>45612.127999999997</v>
      </c>
      <c r="U2944" s="49">
        <v>47203.62</v>
      </c>
      <c r="V2944" s="49">
        <v>49603.661999999997</v>
      </c>
    </row>
    <row r="2945" spans="1:22" x14ac:dyDescent="0.3">
      <c r="A2945">
        <v>1003726</v>
      </c>
      <c r="B2945" t="s">
        <v>14437</v>
      </c>
      <c r="C2945" t="s">
        <v>14438</v>
      </c>
      <c r="D2945" t="s">
        <v>14439</v>
      </c>
      <c r="E2945" t="s">
        <v>2540</v>
      </c>
      <c r="F2945" t="s">
        <v>14440</v>
      </c>
      <c r="G2945" t="s">
        <v>14441</v>
      </c>
      <c r="H2945" t="s">
        <v>5900</v>
      </c>
      <c r="I2945" s="23">
        <v>44.481636000000002</v>
      </c>
      <c r="J2945" s="23">
        <v>-73.090621999999996</v>
      </c>
      <c r="K2945">
        <v>334413</v>
      </c>
      <c r="L2945" t="s">
        <v>1560</v>
      </c>
      <c r="M2945" t="s">
        <v>315</v>
      </c>
      <c r="N2945" s="49">
        <v>271706.04765600001</v>
      </c>
      <c r="O2945" s="49">
        <v>259732.28262700001</v>
      </c>
      <c r="P2945" s="49">
        <v>263469.96130000002</v>
      </c>
      <c r="Q2945" s="49">
        <v>276944.31122799998</v>
      </c>
      <c r="R2945" s="49">
        <v>298114.33724199998</v>
      </c>
      <c r="S2945" s="49">
        <v>289772.68887999997</v>
      </c>
      <c r="T2945" s="49">
        <v>304246.76419999998</v>
      </c>
      <c r="U2945" s="49">
        <v>368280.47489999997</v>
      </c>
      <c r="V2945" s="49">
        <v>408981.05160000001</v>
      </c>
    </row>
    <row r="2946" spans="1:22" x14ac:dyDescent="0.3">
      <c r="A2946">
        <v>1010586</v>
      </c>
      <c r="B2946" t="s">
        <v>14442</v>
      </c>
      <c r="C2946" t="s">
        <v>14443</v>
      </c>
      <c r="D2946" t="s">
        <v>14444</v>
      </c>
      <c r="E2946" t="s">
        <v>331</v>
      </c>
      <c r="F2946" t="s">
        <v>14445</v>
      </c>
      <c r="G2946" t="s">
        <v>14446</v>
      </c>
      <c r="H2946" t="s">
        <v>14447</v>
      </c>
      <c r="I2946" s="23">
        <v>42.970089000000002</v>
      </c>
      <c r="J2946" s="23">
        <v>-73.754369999999994</v>
      </c>
      <c r="K2946">
        <v>334413</v>
      </c>
      <c r="L2946" t="s">
        <v>1560</v>
      </c>
      <c r="M2946" t="s">
        <v>315</v>
      </c>
      <c r="N2946" s="49">
        <v>218673.5929093</v>
      </c>
      <c r="O2946" s="49">
        <v>215136.022409</v>
      </c>
      <c r="P2946" s="49">
        <v>195710.05110750001</v>
      </c>
      <c r="Q2946" s="49">
        <v>122949.8651042</v>
      </c>
      <c r="R2946" s="49">
        <v>177137.11600390001</v>
      </c>
      <c r="S2946" s="49">
        <v>82487.065103300003</v>
      </c>
      <c r="T2946" s="49">
        <v>65225.3062976</v>
      </c>
      <c r="U2946" s="49">
        <v>31547.035588300001</v>
      </c>
    </row>
    <row r="2947" spans="1:22" x14ac:dyDescent="0.3">
      <c r="A2947">
        <v>1004300</v>
      </c>
      <c r="B2947" t="s">
        <v>14448</v>
      </c>
      <c r="C2947" t="s">
        <v>14449</v>
      </c>
      <c r="D2947" t="s">
        <v>14450</v>
      </c>
      <c r="E2947" t="s">
        <v>331</v>
      </c>
      <c r="F2947" t="s">
        <v>14451</v>
      </c>
      <c r="G2947" t="s">
        <v>14452</v>
      </c>
      <c r="H2947" t="s">
        <v>10153</v>
      </c>
      <c r="I2947" s="23">
        <v>41.535510000000002</v>
      </c>
      <c r="J2947" s="23">
        <v>-73.818181999999993</v>
      </c>
      <c r="K2947">
        <v>334413</v>
      </c>
      <c r="L2947" t="s">
        <v>1560</v>
      </c>
      <c r="M2947" t="s">
        <v>315</v>
      </c>
      <c r="N2947" s="49">
        <v>128339.1675018</v>
      </c>
      <c r="O2947" s="49">
        <v>124819.8780976</v>
      </c>
      <c r="P2947" s="49">
        <v>102050.42019999999</v>
      </c>
      <c r="Q2947" s="49">
        <v>139305.0167979</v>
      </c>
      <c r="R2947" s="49">
        <v>153678.59409850001</v>
      </c>
      <c r="S2947" s="49">
        <v>176985.40669850001</v>
      </c>
      <c r="T2947" s="49">
        <v>146717.1705913</v>
      </c>
      <c r="U2947" s="49">
        <v>140078.60258169999</v>
      </c>
      <c r="V2947" s="49">
        <v>160725.3702263</v>
      </c>
    </row>
    <row r="2948" spans="1:22" x14ac:dyDescent="0.3">
      <c r="A2948">
        <v>1003777</v>
      </c>
      <c r="B2948" t="s">
        <v>14453</v>
      </c>
      <c r="C2948" t="s">
        <v>14454</v>
      </c>
      <c r="D2948" t="s">
        <v>14455</v>
      </c>
      <c r="E2948" t="s">
        <v>386</v>
      </c>
      <c r="F2948" t="s">
        <v>14456</v>
      </c>
      <c r="G2948" t="s">
        <v>14457</v>
      </c>
      <c r="H2948" t="s">
        <v>3637</v>
      </c>
      <c r="I2948" s="23">
        <v>32.379511999999998</v>
      </c>
      <c r="J2948" s="23">
        <v>-86.992947999999998</v>
      </c>
      <c r="K2948">
        <v>331110</v>
      </c>
      <c r="L2948" t="s">
        <v>28</v>
      </c>
      <c r="M2948" t="s">
        <v>538</v>
      </c>
      <c r="N2948" s="49">
        <v>0.1</v>
      </c>
      <c r="O2948" s="49">
        <v>133828.19399999999</v>
      </c>
      <c r="P2948" s="49">
        <v>74011.076000000001</v>
      </c>
      <c r="Q2948" s="49">
        <v>21185.398000000001</v>
      </c>
      <c r="R2948" s="49">
        <v>196293.342</v>
      </c>
      <c r="S2948" s="49">
        <v>203715.79399999999</v>
      </c>
      <c r="T2948" s="49">
        <v>216046.94399999999</v>
      </c>
      <c r="U2948" s="49">
        <v>220427.24400000001</v>
      </c>
      <c r="V2948" s="49">
        <v>213603.14600000001</v>
      </c>
    </row>
    <row r="2949" spans="1:22" x14ac:dyDescent="0.3">
      <c r="A2949">
        <v>1003775</v>
      </c>
      <c r="B2949" t="s">
        <v>14458</v>
      </c>
      <c r="C2949" t="s">
        <v>14459</v>
      </c>
      <c r="D2949" t="s">
        <v>10045</v>
      </c>
      <c r="E2949" t="s">
        <v>331</v>
      </c>
      <c r="F2949" t="s">
        <v>14460</v>
      </c>
      <c r="G2949" t="s">
        <v>14461</v>
      </c>
      <c r="H2949" t="s">
        <v>8644</v>
      </c>
      <c r="I2949" s="23">
        <v>43.121949999999998</v>
      </c>
      <c r="J2949" s="23">
        <v>-79.044517999999997</v>
      </c>
      <c r="K2949">
        <v>331110</v>
      </c>
      <c r="L2949" t="s">
        <v>28</v>
      </c>
      <c r="M2949" t="s">
        <v>538</v>
      </c>
      <c r="N2949" s="49">
        <v>0.2</v>
      </c>
      <c r="O2949" s="49">
        <v>180343.098</v>
      </c>
      <c r="P2949" s="49">
        <v>187287.83199999999</v>
      </c>
      <c r="Q2949" s="49">
        <v>208838.64799999999</v>
      </c>
      <c r="R2949" s="49">
        <v>208598.09599999999</v>
      </c>
      <c r="S2949" s="49">
        <v>202585.14199999999</v>
      </c>
      <c r="T2949" s="49">
        <v>214546.94399999999</v>
      </c>
      <c r="U2949" s="49">
        <v>233705.19200000001</v>
      </c>
      <c r="V2949" s="49">
        <v>203810.49400000001</v>
      </c>
    </row>
    <row r="2950" spans="1:22" x14ac:dyDescent="0.3">
      <c r="A2950">
        <v>1006473</v>
      </c>
      <c r="B2950" t="s">
        <v>14462</v>
      </c>
      <c r="C2950" t="s">
        <v>14463</v>
      </c>
      <c r="D2950" t="s">
        <v>14464</v>
      </c>
      <c r="E2950" t="s">
        <v>663</v>
      </c>
      <c r="F2950" t="s">
        <v>14465</v>
      </c>
      <c r="G2950" t="s">
        <v>14466</v>
      </c>
      <c r="H2950" t="s">
        <v>416</v>
      </c>
      <c r="I2950" s="23">
        <v>39.583860000000001</v>
      </c>
      <c r="J2950" s="23">
        <v>-81.680419999999998</v>
      </c>
      <c r="K2950">
        <v>331110</v>
      </c>
      <c r="L2950" t="s">
        <v>6454</v>
      </c>
      <c r="M2950" t="s">
        <v>538</v>
      </c>
      <c r="N2950" s="49">
        <v>265842.386</v>
      </c>
      <c r="O2950" s="49">
        <v>284104.98800000001</v>
      </c>
      <c r="P2950" s="49">
        <v>330754.58799999999</v>
      </c>
      <c r="Q2950" s="49">
        <v>245606.49</v>
      </c>
      <c r="R2950" s="49">
        <v>298907.592</v>
      </c>
      <c r="S2950" s="49">
        <v>337881.99</v>
      </c>
      <c r="T2950" s="49">
        <v>299966.788</v>
      </c>
      <c r="U2950" s="49">
        <v>357019.54</v>
      </c>
      <c r="V2950" s="49">
        <v>336045.99</v>
      </c>
    </row>
    <row r="2951" spans="1:22" x14ac:dyDescent="0.3">
      <c r="A2951">
        <v>1004235</v>
      </c>
      <c r="B2951" t="s">
        <v>14467</v>
      </c>
      <c r="C2951" t="s">
        <v>14468</v>
      </c>
      <c r="D2951" t="s">
        <v>14469</v>
      </c>
      <c r="E2951" t="s">
        <v>1663</v>
      </c>
      <c r="F2951" t="s">
        <v>14470</v>
      </c>
      <c r="G2951" t="s">
        <v>14471</v>
      </c>
      <c r="H2951" t="s">
        <v>7910</v>
      </c>
      <c r="I2951" s="23">
        <v>39.711815999999999</v>
      </c>
      <c r="J2951" s="23">
        <v>-75.282182000000006</v>
      </c>
      <c r="K2951">
        <v>562212</v>
      </c>
      <c r="L2951" t="s">
        <v>355</v>
      </c>
      <c r="M2951" t="s">
        <v>307</v>
      </c>
      <c r="N2951" s="49">
        <v>20154.95</v>
      </c>
      <c r="O2951" s="49">
        <v>21128.9</v>
      </c>
      <c r="P2951" s="49">
        <v>37955.550000000003</v>
      </c>
      <c r="Q2951" s="49">
        <v>51759.15</v>
      </c>
      <c r="R2951" s="49">
        <v>73108.198000000004</v>
      </c>
      <c r="S2951" s="49">
        <v>70658.8</v>
      </c>
      <c r="T2951" s="49">
        <v>79184</v>
      </c>
      <c r="U2951" s="49">
        <v>78466</v>
      </c>
      <c r="V2951" s="49">
        <v>77259.8</v>
      </c>
    </row>
    <row r="2952" spans="1:22" x14ac:dyDescent="0.3">
      <c r="A2952">
        <v>1007149</v>
      </c>
      <c r="B2952" t="s">
        <v>14472</v>
      </c>
      <c r="C2952" t="s">
        <v>14473</v>
      </c>
      <c r="D2952" t="s">
        <v>3979</v>
      </c>
      <c r="E2952" t="s">
        <v>454</v>
      </c>
      <c r="F2952" t="s">
        <v>10608</v>
      </c>
      <c r="G2952" t="s">
        <v>14474</v>
      </c>
      <c r="H2952" t="s">
        <v>1118</v>
      </c>
      <c r="I2952" s="23">
        <v>42.2834</v>
      </c>
      <c r="J2952" s="23">
        <v>-83.125749999999996</v>
      </c>
      <c r="K2952">
        <v>221320</v>
      </c>
      <c r="L2952" t="s">
        <v>28</v>
      </c>
      <c r="M2952" t="s">
        <v>315</v>
      </c>
      <c r="N2952" s="49">
        <v>73181.076000000001</v>
      </c>
      <c r="O2952" s="49">
        <v>86741.224000000002</v>
      </c>
      <c r="P2952" s="49">
        <v>79935.748000000007</v>
      </c>
      <c r="Q2952" s="49">
        <v>75919.164000000004</v>
      </c>
      <c r="R2952" s="49">
        <v>113019.424</v>
      </c>
      <c r="S2952" s="49">
        <v>95233.892000000007</v>
      </c>
      <c r="T2952" s="49">
        <v>86836.471999999994</v>
      </c>
      <c r="U2952" s="49">
        <v>88419.967999999993</v>
      </c>
      <c r="V2952" s="49">
        <v>101300.66800000001</v>
      </c>
    </row>
    <row r="2953" spans="1:22" x14ac:dyDescent="0.3">
      <c r="A2953">
        <v>1012328</v>
      </c>
      <c r="B2953" t="s">
        <v>14475</v>
      </c>
      <c r="C2953" t="s">
        <v>14476</v>
      </c>
      <c r="D2953" t="s">
        <v>14477</v>
      </c>
      <c r="E2953" t="s">
        <v>454</v>
      </c>
      <c r="F2953" t="s">
        <v>14478</v>
      </c>
      <c r="G2953" t="s">
        <v>14479</v>
      </c>
      <c r="H2953" t="s">
        <v>11173</v>
      </c>
      <c r="I2953" s="23">
        <v>42.724179999999997</v>
      </c>
      <c r="J2953" s="23">
        <v>-84.555539999999993</v>
      </c>
      <c r="K2953">
        <v>336111</v>
      </c>
      <c r="L2953" t="s">
        <v>28</v>
      </c>
      <c r="M2953" t="s">
        <v>315</v>
      </c>
      <c r="N2953" s="49">
        <v>20884.871999999999</v>
      </c>
      <c r="O2953" s="49">
        <v>21514.567999999999</v>
      </c>
      <c r="P2953" s="49">
        <v>22014.468000000001</v>
      </c>
      <c r="Q2953" s="49">
        <v>26911.848000000002</v>
      </c>
    </row>
    <row r="2954" spans="1:22" x14ac:dyDescent="0.3">
      <c r="A2954">
        <v>1000380</v>
      </c>
      <c r="B2954" t="s">
        <v>14480</v>
      </c>
      <c r="C2954" t="s">
        <v>14481</v>
      </c>
      <c r="D2954" t="s">
        <v>2031</v>
      </c>
      <c r="E2954" t="s">
        <v>454</v>
      </c>
      <c r="F2954" t="s">
        <v>14482</v>
      </c>
      <c r="G2954" t="s">
        <v>14483</v>
      </c>
      <c r="H2954" t="s">
        <v>9851</v>
      </c>
      <c r="I2954" s="23">
        <v>42.524569999999997</v>
      </c>
      <c r="J2954" s="23">
        <v>-83.042249999999996</v>
      </c>
      <c r="K2954">
        <v>336211</v>
      </c>
      <c r="L2954" t="s">
        <v>28</v>
      </c>
      <c r="M2954" t="s">
        <v>315</v>
      </c>
      <c r="N2954" s="49">
        <v>44380.332000000002</v>
      </c>
      <c r="O2954" s="49">
        <v>46512.923999999999</v>
      </c>
      <c r="P2954" s="49">
        <v>47795.519999999997</v>
      </c>
      <c r="Q2954" s="49">
        <v>47480.372000000003</v>
      </c>
      <c r="R2954" s="49">
        <v>49727.911999999997</v>
      </c>
      <c r="S2954" s="49">
        <v>48770.216</v>
      </c>
      <c r="T2954" s="49">
        <v>48391.267999999996</v>
      </c>
      <c r="U2954" s="49">
        <v>45868.828000000001</v>
      </c>
      <c r="V2954" s="49">
        <v>50624.86</v>
      </c>
    </row>
    <row r="2955" spans="1:22" x14ac:dyDescent="0.3">
      <c r="A2955">
        <v>1002953</v>
      </c>
      <c r="B2955" t="s">
        <v>14484</v>
      </c>
      <c r="C2955" t="s">
        <v>14485</v>
      </c>
      <c r="D2955" t="s">
        <v>14486</v>
      </c>
      <c r="E2955" t="s">
        <v>454</v>
      </c>
      <c r="F2955" t="s">
        <v>14487</v>
      </c>
      <c r="G2955" t="s">
        <v>14488</v>
      </c>
      <c r="H2955" t="s">
        <v>4462</v>
      </c>
      <c r="I2955" s="23">
        <v>42.987850000000002</v>
      </c>
      <c r="J2955" s="23">
        <v>-83.713239999999999</v>
      </c>
      <c r="K2955">
        <v>336112</v>
      </c>
      <c r="L2955" t="s">
        <v>28</v>
      </c>
      <c r="M2955" t="s">
        <v>315</v>
      </c>
      <c r="N2955" s="49">
        <v>61787.167999999998</v>
      </c>
      <c r="O2955" s="49">
        <v>69452.187999999995</v>
      </c>
      <c r="P2955" s="49">
        <v>65184.303999999996</v>
      </c>
      <c r="Q2955" s="49">
        <v>84681.131999999998</v>
      </c>
      <c r="R2955" s="49">
        <v>73782.123999999996</v>
      </c>
      <c r="S2955" s="49">
        <v>76990.008000000002</v>
      </c>
      <c r="T2955" s="49">
        <v>71813.532000000007</v>
      </c>
      <c r="U2955" s="49">
        <v>58209.383999999998</v>
      </c>
      <c r="V2955" s="49">
        <v>65414.203999999998</v>
      </c>
    </row>
    <row r="2956" spans="1:22" x14ac:dyDescent="0.3">
      <c r="A2956">
        <v>1006371</v>
      </c>
      <c r="B2956" t="s">
        <v>14489</v>
      </c>
      <c r="C2956" t="s">
        <v>14490</v>
      </c>
      <c r="D2956" t="s">
        <v>3478</v>
      </c>
      <c r="E2956" t="s">
        <v>303</v>
      </c>
      <c r="F2956" t="s">
        <v>14491</v>
      </c>
      <c r="G2956" t="s">
        <v>14492</v>
      </c>
      <c r="H2956" t="s">
        <v>2755</v>
      </c>
      <c r="I2956" s="23">
        <v>32.735329999999998</v>
      </c>
      <c r="J2956" s="23">
        <v>-97.067719999999994</v>
      </c>
      <c r="K2956">
        <v>336112</v>
      </c>
      <c r="L2956" t="s">
        <v>28</v>
      </c>
      <c r="M2956" t="s">
        <v>315</v>
      </c>
      <c r="N2956" s="49">
        <v>45542.027999999998</v>
      </c>
      <c r="O2956" s="49">
        <v>52036.904000000002</v>
      </c>
      <c r="P2956" s="49">
        <v>45101.88</v>
      </c>
      <c r="Q2956" s="49">
        <v>45589.428</v>
      </c>
      <c r="R2956" s="49">
        <v>45527.428</v>
      </c>
      <c r="S2956" s="49">
        <v>44522.432000000001</v>
      </c>
      <c r="T2956" s="49">
        <v>48883.9</v>
      </c>
      <c r="U2956" s="49">
        <v>54797.4</v>
      </c>
      <c r="V2956" s="49">
        <v>53188.1</v>
      </c>
    </row>
    <row r="2957" spans="1:22" x14ac:dyDescent="0.3">
      <c r="A2957">
        <v>1000773</v>
      </c>
      <c r="B2957" t="s">
        <v>14493</v>
      </c>
      <c r="C2957" t="s">
        <v>14494</v>
      </c>
      <c r="D2957" t="s">
        <v>14495</v>
      </c>
      <c r="E2957" t="s">
        <v>331</v>
      </c>
      <c r="F2957" t="s">
        <v>14496</v>
      </c>
      <c r="G2957" t="s">
        <v>14497</v>
      </c>
      <c r="H2957" t="s">
        <v>5276</v>
      </c>
      <c r="I2957" s="23">
        <v>42.111699999999999</v>
      </c>
      <c r="J2957" s="23">
        <v>-75.974699999999999</v>
      </c>
      <c r="K2957">
        <v>221112</v>
      </c>
      <c r="L2957" t="s">
        <v>335</v>
      </c>
      <c r="M2957" t="s">
        <v>336</v>
      </c>
      <c r="T2957" s="49">
        <v>0</v>
      </c>
      <c r="U2957" s="49">
        <v>0</v>
      </c>
      <c r="V2957" s="49">
        <v>12549</v>
      </c>
    </row>
    <row r="2958" spans="1:22" x14ac:dyDescent="0.3">
      <c r="A2958">
        <v>1002426</v>
      </c>
      <c r="B2958" t="s">
        <v>14498</v>
      </c>
      <c r="C2958" t="s">
        <v>14499</v>
      </c>
      <c r="D2958" t="s">
        <v>651</v>
      </c>
      <c r="E2958" t="s">
        <v>569</v>
      </c>
      <c r="F2958" t="s">
        <v>652</v>
      </c>
      <c r="G2958" t="s">
        <v>14500</v>
      </c>
      <c r="H2958" t="s">
        <v>654</v>
      </c>
      <c r="I2958" s="23">
        <v>41.933677000000003</v>
      </c>
      <c r="J2958" s="23">
        <v>-91.716480000000004</v>
      </c>
      <c r="K2958">
        <v>311230</v>
      </c>
      <c r="L2958" t="s">
        <v>28</v>
      </c>
      <c r="M2958" t="s">
        <v>315</v>
      </c>
      <c r="N2958" s="49">
        <v>43963.383999999998</v>
      </c>
      <c r="O2958" s="49">
        <v>43400.534</v>
      </c>
      <c r="P2958" s="49">
        <v>42723.64</v>
      </c>
      <c r="Q2958" s="49">
        <v>41009.487999999998</v>
      </c>
      <c r="R2958" s="49">
        <v>38528.548000000003</v>
      </c>
      <c r="S2958" s="49">
        <v>42087.133999999998</v>
      </c>
      <c r="T2958" s="49">
        <v>40908.148000000001</v>
      </c>
      <c r="U2958" s="49">
        <v>40889.741999999998</v>
      </c>
      <c r="V2958" s="49">
        <v>41044.196000000004</v>
      </c>
    </row>
    <row r="2959" spans="1:22" x14ac:dyDescent="0.3">
      <c r="A2959">
        <v>1003171</v>
      </c>
      <c r="B2959" t="s">
        <v>14501</v>
      </c>
      <c r="C2959" t="s">
        <v>14502</v>
      </c>
      <c r="D2959" t="s">
        <v>12054</v>
      </c>
      <c r="E2959" t="s">
        <v>303</v>
      </c>
      <c r="F2959" t="s">
        <v>10220</v>
      </c>
      <c r="G2959" t="s">
        <v>14503</v>
      </c>
      <c r="H2959" t="s">
        <v>906</v>
      </c>
      <c r="I2959" s="23">
        <v>32.395679999999999</v>
      </c>
      <c r="J2959" s="23">
        <v>-97.49239</v>
      </c>
      <c r="K2959">
        <v>486210</v>
      </c>
      <c r="L2959" t="s">
        <v>28</v>
      </c>
      <c r="M2959" t="s">
        <v>102</v>
      </c>
      <c r="R2959" s="49">
        <v>29687.588</v>
      </c>
      <c r="S2959" s="49">
        <v>29633.187999999998</v>
      </c>
      <c r="T2959" s="49">
        <v>53.8</v>
      </c>
      <c r="U2959" s="49">
        <v>27896.344000000001</v>
      </c>
    </row>
    <row r="2960" spans="1:22" x14ac:dyDescent="0.3">
      <c r="A2960">
        <v>1003127</v>
      </c>
      <c r="B2960" t="s">
        <v>14504</v>
      </c>
      <c r="C2960" t="s">
        <v>14505</v>
      </c>
      <c r="D2960" t="s">
        <v>12054</v>
      </c>
      <c r="E2960" t="s">
        <v>303</v>
      </c>
      <c r="F2960" t="s">
        <v>10220</v>
      </c>
      <c r="G2960" t="s">
        <v>14506</v>
      </c>
      <c r="H2960" t="s">
        <v>906</v>
      </c>
      <c r="I2960" s="23">
        <v>32.499712000000002</v>
      </c>
      <c r="J2960" s="23">
        <v>-97.553034999999994</v>
      </c>
      <c r="K2960">
        <v>486210</v>
      </c>
      <c r="L2960" t="s">
        <v>368</v>
      </c>
      <c r="M2960" t="s">
        <v>102</v>
      </c>
      <c r="N2960" s="49">
        <v>82886.164000000004</v>
      </c>
      <c r="O2960" s="49">
        <v>64594.9</v>
      </c>
      <c r="P2960" s="49">
        <v>49001.57</v>
      </c>
      <c r="Q2960" s="49">
        <v>73111.241999999998</v>
      </c>
      <c r="R2960" s="49">
        <v>112431.41</v>
      </c>
      <c r="S2960" s="49">
        <v>86313.445999999996</v>
      </c>
      <c r="T2960" s="49">
        <v>90585.29</v>
      </c>
      <c r="U2960" s="49">
        <v>139093.79800000001</v>
      </c>
      <c r="V2960" s="49">
        <v>132584.14000000001</v>
      </c>
    </row>
    <row r="2961" spans="1:22" x14ac:dyDescent="0.3">
      <c r="A2961">
        <v>1003234</v>
      </c>
      <c r="B2961" t="s">
        <v>14507</v>
      </c>
      <c r="C2961" t="s">
        <v>14508</v>
      </c>
      <c r="D2961" t="s">
        <v>14509</v>
      </c>
      <c r="E2961" t="s">
        <v>303</v>
      </c>
      <c r="F2961" t="s">
        <v>14510</v>
      </c>
      <c r="G2961" t="s">
        <v>14511</v>
      </c>
      <c r="H2961" t="s">
        <v>14512</v>
      </c>
      <c r="I2961" s="23">
        <v>32.604819999999997</v>
      </c>
      <c r="J2961" s="23">
        <v>-97.558143999999999</v>
      </c>
      <c r="K2961">
        <v>211130</v>
      </c>
      <c r="L2961" t="s">
        <v>368</v>
      </c>
      <c r="M2961" t="s">
        <v>102</v>
      </c>
      <c r="O2961" s="49">
        <v>19790.441999999999</v>
      </c>
      <c r="P2961" s="49">
        <v>16232.448</v>
      </c>
      <c r="Q2961" s="49">
        <v>22285.184000000001</v>
      </c>
      <c r="R2961" s="49">
        <v>14327.14</v>
      </c>
      <c r="S2961" s="49">
        <v>20733.101999999999</v>
      </c>
      <c r="T2961" s="49">
        <v>47931.928</v>
      </c>
      <c r="U2961" s="49">
        <v>43082.055999999997</v>
      </c>
      <c r="V2961" s="49">
        <v>44373.658000000003</v>
      </c>
    </row>
    <row r="2962" spans="1:22" x14ac:dyDescent="0.3">
      <c r="A2962">
        <v>1000803</v>
      </c>
      <c r="B2962" t="s">
        <v>14513</v>
      </c>
      <c r="C2962" t="s">
        <v>14514</v>
      </c>
      <c r="D2962" t="s">
        <v>14515</v>
      </c>
      <c r="E2962" t="s">
        <v>1487</v>
      </c>
      <c r="F2962" t="s">
        <v>14516</v>
      </c>
      <c r="G2962" t="s">
        <v>14517</v>
      </c>
      <c r="H2962" t="s">
        <v>10503</v>
      </c>
      <c r="I2962" s="23">
        <v>39.233685000000001</v>
      </c>
      <c r="J2962" s="23">
        <v>-108.643567</v>
      </c>
      <c r="K2962">
        <v>211130</v>
      </c>
      <c r="L2962" t="s">
        <v>126</v>
      </c>
      <c r="M2962" t="s">
        <v>9356</v>
      </c>
      <c r="Q2962" s="49">
        <v>4679.5879999999997</v>
      </c>
      <c r="R2962" s="49">
        <v>4502.7979999999998</v>
      </c>
    </row>
    <row r="2963" spans="1:22" x14ac:dyDescent="0.3">
      <c r="A2963">
        <v>1002560</v>
      </c>
      <c r="B2963" t="s">
        <v>14518</v>
      </c>
      <c r="C2963" t="s">
        <v>14519</v>
      </c>
      <c r="D2963" t="s">
        <v>14520</v>
      </c>
      <c r="E2963" t="s">
        <v>569</v>
      </c>
      <c r="F2963" t="s">
        <v>14521</v>
      </c>
      <c r="G2963" t="s">
        <v>14522</v>
      </c>
      <c r="H2963" t="s">
        <v>14523</v>
      </c>
      <c r="I2963" s="23">
        <v>43.111199999999997</v>
      </c>
      <c r="J2963" s="23">
        <v>-93.230999999999995</v>
      </c>
      <c r="K2963">
        <v>325193</v>
      </c>
      <c r="L2963" t="s">
        <v>573</v>
      </c>
      <c r="M2963" t="s">
        <v>574</v>
      </c>
      <c r="N2963" s="49">
        <v>179328.82399999999</v>
      </c>
      <c r="O2963" s="49">
        <v>160523.89600000001</v>
      </c>
      <c r="P2963" s="49">
        <v>167289.42000000001</v>
      </c>
      <c r="Q2963" s="49">
        <v>168598.21599999999</v>
      </c>
      <c r="R2963" s="49">
        <v>-1196.25</v>
      </c>
      <c r="S2963" s="49">
        <v>1.048</v>
      </c>
      <c r="T2963" s="49">
        <v>210439.38200000001</v>
      </c>
      <c r="U2963" s="49">
        <v>174526.196</v>
      </c>
      <c r="V2963" s="49">
        <v>175153.49</v>
      </c>
    </row>
    <row r="2964" spans="1:22" x14ac:dyDescent="0.3">
      <c r="A2964">
        <v>1006825</v>
      </c>
      <c r="B2964" t="s">
        <v>14524</v>
      </c>
      <c r="C2964" t="s">
        <v>14525</v>
      </c>
      <c r="D2964" t="s">
        <v>10106</v>
      </c>
      <c r="E2964" t="s">
        <v>435</v>
      </c>
      <c r="F2964" t="s">
        <v>14526</v>
      </c>
      <c r="G2964" t="s">
        <v>14527</v>
      </c>
      <c r="H2964" t="s">
        <v>1818</v>
      </c>
      <c r="I2964" s="23">
        <v>40.189250000000001</v>
      </c>
      <c r="J2964" s="23">
        <v>-95.367890000000003</v>
      </c>
      <c r="K2964">
        <v>325193</v>
      </c>
      <c r="L2964" t="s">
        <v>28</v>
      </c>
      <c r="M2964" t="s">
        <v>315</v>
      </c>
      <c r="N2964" s="49">
        <v>54500.044000000002</v>
      </c>
      <c r="O2964" s="49">
        <v>51046.608</v>
      </c>
      <c r="P2964" s="49">
        <v>51059.307999999997</v>
      </c>
      <c r="Q2964" s="49">
        <v>50736.008000000002</v>
      </c>
      <c r="R2964" s="49">
        <v>51645.955999999998</v>
      </c>
      <c r="S2964" s="49">
        <v>53873.748</v>
      </c>
      <c r="T2964" s="49">
        <v>55360.991999999998</v>
      </c>
      <c r="U2964" s="49">
        <v>52388.953999999998</v>
      </c>
      <c r="V2964" s="49">
        <v>42373.09</v>
      </c>
    </row>
    <row r="2965" spans="1:22" x14ac:dyDescent="0.3">
      <c r="A2965">
        <v>1005964</v>
      </c>
      <c r="B2965" t="s">
        <v>14528</v>
      </c>
      <c r="C2965" t="s">
        <v>14529</v>
      </c>
      <c r="D2965" t="s">
        <v>14530</v>
      </c>
      <c r="E2965" t="s">
        <v>1781</v>
      </c>
      <c r="F2965" t="s">
        <v>14531</v>
      </c>
      <c r="G2965" t="s">
        <v>14532</v>
      </c>
      <c r="H2965" t="s">
        <v>14533</v>
      </c>
      <c r="I2965" s="23">
        <v>33.52825</v>
      </c>
      <c r="J2965" s="23">
        <v>-88.672388999999995</v>
      </c>
      <c r="K2965">
        <v>562111</v>
      </c>
      <c r="L2965" t="s">
        <v>355</v>
      </c>
      <c r="M2965" t="s">
        <v>307</v>
      </c>
      <c r="N2965" s="49">
        <v>136961.834</v>
      </c>
      <c r="O2965" s="49">
        <v>119493.42</v>
      </c>
      <c r="P2965" s="49">
        <v>150602.95800000001</v>
      </c>
      <c r="Q2965" s="49">
        <v>169386.304</v>
      </c>
      <c r="R2965" s="49">
        <v>165678.24600000001</v>
      </c>
      <c r="S2965" s="49">
        <v>197745.10200000001</v>
      </c>
      <c r="T2965" s="49">
        <v>175517.948</v>
      </c>
      <c r="U2965" s="49">
        <v>139799</v>
      </c>
      <c r="V2965" s="49">
        <v>83273.25</v>
      </c>
    </row>
    <row r="2966" spans="1:22" x14ac:dyDescent="0.3">
      <c r="A2966">
        <v>1001810</v>
      </c>
      <c r="B2966" t="s">
        <v>14534</v>
      </c>
      <c r="C2966" t="s">
        <v>14535</v>
      </c>
      <c r="D2966" t="s">
        <v>13201</v>
      </c>
      <c r="E2966" t="s">
        <v>1370</v>
      </c>
      <c r="F2966" t="s">
        <v>13202</v>
      </c>
      <c r="G2966" t="s">
        <v>14536</v>
      </c>
      <c r="H2966" t="s">
        <v>6835</v>
      </c>
      <c r="I2966" s="23">
        <v>64.735968</v>
      </c>
      <c r="J2966" s="23">
        <v>-147.34862200000001</v>
      </c>
      <c r="K2966">
        <v>221112</v>
      </c>
      <c r="L2966" t="s">
        <v>28</v>
      </c>
      <c r="M2966" t="s">
        <v>336</v>
      </c>
      <c r="N2966" s="49">
        <v>310179.64799999999</v>
      </c>
      <c r="O2966" s="49">
        <v>250883.462</v>
      </c>
      <c r="P2966" s="49">
        <v>318505.95799999998</v>
      </c>
      <c r="Q2966" s="49">
        <v>280695.22399999999</v>
      </c>
      <c r="R2966" s="49">
        <v>222352.25599999999</v>
      </c>
      <c r="S2966" s="49">
        <v>195204.796</v>
      </c>
      <c r="T2966" s="49">
        <v>226849.402</v>
      </c>
      <c r="U2966" s="49">
        <v>369996.51400000002</v>
      </c>
      <c r="V2966" s="49">
        <v>297118.21000000002</v>
      </c>
    </row>
    <row r="2967" spans="1:22" x14ac:dyDescent="0.3">
      <c r="A2967">
        <v>1007068</v>
      </c>
      <c r="B2967" t="s">
        <v>14537</v>
      </c>
      <c r="C2967" t="s">
        <v>14538</v>
      </c>
      <c r="D2967" t="s">
        <v>14539</v>
      </c>
      <c r="E2967" t="s">
        <v>1370</v>
      </c>
      <c r="F2967" t="s">
        <v>14540</v>
      </c>
      <c r="G2967" t="s">
        <v>14541</v>
      </c>
      <c r="H2967" t="s">
        <v>7278</v>
      </c>
      <c r="I2967" s="23">
        <v>63.855544999999999</v>
      </c>
      <c r="J2967" s="23">
        <v>-148.94851700000001</v>
      </c>
      <c r="K2967">
        <v>221112</v>
      </c>
      <c r="L2967" t="s">
        <v>28</v>
      </c>
      <c r="M2967" t="s">
        <v>336</v>
      </c>
      <c r="N2967" s="49">
        <v>571992.51800000004</v>
      </c>
      <c r="O2967" s="49">
        <v>460330.89</v>
      </c>
      <c r="P2967" s="49">
        <v>293580.16399999999</v>
      </c>
      <c r="Q2967" s="49">
        <v>331761.07400000002</v>
      </c>
      <c r="R2967" s="49">
        <v>403139.71799999999</v>
      </c>
      <c r="S2967" s="49">
        <v>297142.36</v>
      </c>
      <c r="T2967" s="49">
        <v>306774.25</v>
      </c>
      <c r="U2967" s="49">
        <v>345565.07799999998</v>
      </c>
      <c r="V2967" s="49">
        <v>282534.984</v>
      </c>
    </row>
    <row r="2968" spans="1:22" x14ac:dyDescent="0.3">
      <c r="A2968">
        <v>1001436</v>
      </c>
      <c r="B2968" t="s">
        <v>14542</v>
      </c>
      <c r="C2968" t="s">
        <v>14543</v>
      </c>
      <c r="D2968" t="s">
        <v>14544</v>
      </c>
      <c r="E2968" t="s">
        <v>946</v>
      </c>
      <c r="F2968" t="s">
        <v>14545</v>
      </c>
      <c r="G2968" t="s">
        <v>14546</v>
      </c>
      <c r="H2968" t="s">
        <v>14547</v>
      </c>
      <c r="I2968" s="23">
        <v>45.811399999999999</v>
      </c>
      <c r="J2968" s="23">
        <v>-120.833</v>
      </c>
      <c r="K2968">
        <v>221112</v>
      </c>
      <c r="L2968" t="s">
        <v>30</v>
      </c>
      <c r="M2968" t="s">
        <v>336</v>
      </c>
      <c r="N2968" s="49">
        <v>729130.348</v>
      </c>
      <c r="O2968" s="49">
        <v>425704.37199999997</v>
      </c>
      <c r="P2968" s="49">
        <v>415078.81199999998</v>
      </c>
      <c r="Q2968" s="49">
        <v>385283.97200000001</v>
      </c>
      <c r="R2968" s="49">
        <v>551705.15599999996</v>
      </c>
      <c r="S2968" s="49">
        <v>387311.76400000002</v>
      </c>
      <c r="T2968" s="49">
        <v>544865.78</v>
      </c>
      <c r="U2968" s="49">
        <v>325690.44400000002</v>
      </c>
      <c r="V2968" s="49">
        <v>219764.43599999999</v>
      </c>
    </row>
    <row r="2969" spans="1:22" x14ac:dyDescent="0.3">
      <c r="A2969">
        <v>1006800</v>
      </c>
      <c r="B2969" t="s">
        <v>14548</v>
      </c>
      <c r="C2969" t="s">
        <v>14549</v>
      </c>
      <c r="D2969" t="s">
        <v>1579</v>
      </c>
      <c r="E2969" t="s">
        <v>303</v>
      </c>
      <c r="F2969" t="s">
        <v>1580</v>
      </c>
      <c r="H2969" t="s">
        <v>8995</v>
      </c>
      <c r="I2969" s="23">
        <v>31.980899999999998</v>
      </c>
      <c r="J2969" s="23">
        <v>-102.6344</v>
      </c>
      <c r="K2969">
        <v>211130</v>
      </c>
      <c r="L2969" t="s">
        <v>368</v>
      </c>
      <c r="M2969" t="s">
        <v>102</v>
      </c>
      <c r="N2969" s="49">
        <v>281293.886</v>
      </c>
      <c r="O2969" s="49">
        <v>301200.83</v>
      </c>
      <c r="P2969" s="49">
        <v>301454.16800000001</v>
      </c>
      <c r="Q2969" s="49">
        <v>287387.86200000002</v>
      </c>
      <c r="R2969" s="49">
        <v>326114.79599999997</v>
      </c>
      <c r="S2969" s="49">
        <v>279145.18699999998</v>
      </c>
      <c r="T2969" s="49">
        <v>275340.12099999998</v>
      </c>
      <c r="U2969" s="49">
        <v>293868.47399999999</v>
      </c>
      <c r="V2969" s="49">
        <v>274463.02100000001</v>
      </c>
    </row>
    <row r="2970" spans="1:22" x14ac:dyDescent="0.3">
      <c r="A2970">
        <v>1007559</v>
      </c>
      <c r="B2970" t="s">
        <v>14550</v>
      </c>
      <c r="C2970" t="s">
        <v>14551</v>
      </c>
      <c r="D2970" t="s">
        <v>14552</v>
      </c>
      <c r="E2970" t="s">
        <v>393</v>
      </c>
      <c r="F2970" t="s">
        <v>1770</v>
      </c>
      <c r="G2970" t="s">
        <v>14553</v>
      </c>
      <c r="H2970" t="s">
        <v>14554</v>
      </c>
      <c r="I2970" s="23">
        <v>45.632106999999998</v>
      </c>
      <c r="J2970" s="23">
        <v>-88.358675000000005</v>
      </c>
      <c r="K2970">
        <v>321211</v>
      </c>
      <c r="L2970" t="s">
        <v>28</v>
      </c>
      <c r="M2970" t="s">
        <v>315</v>
      </c>
      <c r="S2970" s="49">
        <v>326.524</v>
      </c>
      <c r="T2970" s="49">
        <v>354.96</v>
      </c>
      <c r="U2970" s="49">
        <v>529.53200000000004</v>
      </c>
      <c r="V2970" s="49">
        <v>406.73399999999998</v>
      </c>
    </row>
    <row r="2971" spans="1:22" x14ac:dyDescent="0.3">
      <c r="A2971">
        <v>1000363</v>
      </c>
      <c r="B2971" t="s">
        <v>14555</v>
      </c>
      <c r="C2971" t="s">
        <v>14556</v>
      </c>
      <c r="D2971" t="s">
        <v>9323</v>
      </c>
      <c r="E2971" t="s">
        <v>946</v>
      </c>
      <c r="F2971" t="s">
        <v>9324</v>
      </c>
      <c r="G2971" t="s">
        <v>14557</v>
      </c>
      <c r="H2971" t="s">
        <v>5575</v>
      </c>
      <c r="I2971" s="23">
        <v>47.583604000000001</v>
      </c>
      <c r="J2971" s="23">
        <v>-117.568511</v>
      </c>
      <c r="K2971">
        <v>336413</v>
      </c>
      <c r="L2971" t="s">
        <v>28</v>
      </c>
      <c r="M2971" t="s">
        <v>315</v>
      </c>
      <c r="N2971" s="49">
        <v>9057.2160000000003</v>
      </c>
      <c r="O2971" s="49">
        <v>13280.6</v>
      </c>
      <c r="P2971" s="49">
        <v>12637.652</v>
      </c>
      <c r="Q2971" s="49">
        <v>33555.124000000003</v>
      </c>
      <c r="R2971" s="49">
        <v>31263.732</v>
      </c>
      <c r="S2971" s="49">
        <v>30645.684000000001</v>
      </c>
      <c r="T2971" s="49">
        <v>27973.844000000001</v>
      </c>
      <c r="U2971" s="49">
        <v>35570.11</v>
      </c>
      <c r="V2971" s="49">
        <v>30949.475999999999</v>
      </c>
    </row>
    <row r="2972" spans="1:22" x14ac:dyDescent="0.3">
      <c r="A2972">
        <v>1006531</v>
      </c>
      <c r="B2972" t="s">
        <v>14558</v>
      </c>
      <c r="C2972" t="s">
        <v>14559</v>
      </c>
      <c r="D2972" t="s">
        <v>14560</v>
      </c>
      <c r="E2972" t="s">
        <v>386</v>
      </c>
      <c r="F2972" t="s">
        <v>5215</v>
      </c>
      <c r="G2972" t="s">
        <v>14561</v>
      </c>
      <c r="H2972" t="s">
        <v>2160</v>
      </c>
      <c r="I2972" s="23">
        <v>31.176100000000002</v>
      </c>
      <c r="J2972" s="23">
        <v>-87.438267999999994</v>
      </c>
      <c r="K2972">
        <v>324110</v>
      </c>
      <c r="L2972" t="s">
        <v>1344</v>
      </c>
      <c r="M2972" t="s">
        <v>1345</v>
      </c>
      <c r="N2972" s="49">
        <v>11311.536</v>
      </c>
      <c r="O2972" s="49">
        <v>9949.7420000000002</v>
      </c>
      <c r="P2972" s="49">
        <v>11539.474</v>
      </c>
      <c r="Q2972" s="49">
        <v>10924.476000000001</v>
      </c>
      <c r="R2972" s="49">
        <v>11474.374</v>
      </c>
      <c r="S2972" s="49">
        <v>10435.178</v>
      </c>
      <c r="T2972" s="49">
        <v>10054.781999999999</v>
      </c>
      <c r="U2972" s="49">
        <v>9938.68</v>
      </c>
      <c r="V2972" s="49">
        <v>10145.126</v>
      </c>
    </row>
    <row r="2973" spans="1:22" x14ac:dyDescent="0.3">
      <c r="A2973">
        <v>1002965</v>
      </c>
      <c r="B2973" t="s">
        <v>14562</v>
      </c>
      <c r="C2973" t="s">
        <v>14563</v>
      </c>
      <c r="D2973" t="s">
        <v>2133</v>
      </c>
      <c r="E2973" t="s">
        <v>303</v>
      </c>
      <c r="F2973" t="s">
        <v>3858</v>
      </c>
      <c r="H2973" t="s">
        <v>536</v>
      </c>
      <c r="I2973" s="23">
        <v>29.976099999999999</v>
      </c>
      <c r="J2973" s="23">
        <v>-94.218299999999999</v>
      </c>
      <c r="K2973">
        <v>325212</v>
      </c>
      <c r="L2973" t="s">
        <v>28</v>
      </c>
      <c r="M2973" t="s">
        <v>315</v>
      </c>
      <c r="N2973" s="49">
        <v>399505.99599999998</v>
      </c>
      <c r="O2973" s="49">
        <v>398664.24800000002</v>
      </c>
      <c r="P2973" s="49">
        <v>393477.76799999998</v>
      </c>
      <c r="Q2973" s="49">
        <v>419062.07199999999</v>
      </c>
      <c r="R2973" s="49">
        <v>423481.90399999998</v>
      </c>
      <c r="S2973" s="49">
        <v>426436.24400000001</v>
      </c>
      <c r="T2973" s="49">
        <v>424488.3</v>
      </c>
      <c r="U2973" s="49">
        <v>430344.82799999998</v>
      </c>
      <c r="V2973" s="49">
        <v>480723.98</v>
      </c>
    </row>
    <row r="2974" spans="1:22" x14ac:dyDescent="0.3">
      <c r="A2974">
        <v>1002991</v>
      </c>
      <c r="B2974" t="s">
        <v>14564</v>
      </c>
      <c r="C2974" t="s">
        <v>14565</v>
      </c>
      <c r="D2974" t="s">
        <v>825</v>
      </c>
      <c r="E2974" t="s">
        <v>303</v>
      </c>
      <c r="F2974" t="s">
        <v>1413</v>
      </c>
      <c r="G2974" t="s">
        <v>14566</v>
      </c>
      <c r="H2974" t="s">
        <v>483</v>
      </c>
      <c r="I2974" s="23">
        <v>29.646899999999999</v>
      </c>
      <c r="J2974" s="23">
        <v>-95.047899999999998</v>
      </c>
      <c r="K2974">
        <v>325998</v>
      </c>
      <c r="L2974" t="s">
        <v>28</v>
      </c>
      <c r="M2974" t="s">
        <v>530</v>
      </c>
      <c r="N2974" s="49">
        <v>45855.408000000003</v>
      </c>
      <c r="O2974" s="49">
        <v>48721.142</v>
      </c>
      <c r="P2974" s="49">
        <v>44949.851999999999</v>
      </c>
      <c r="Q2974" s="49">
        <v>44144.275999999998</v>
      </c>
      <c r="R2974" s="49">
        <v>42542.964</v>
      </c>
      <c r="S2974" s="49">
        <v>29724.687999999998</v>
      </c>
      <c r="T2974" s="49">
        <v>28475.792000000001</v>
      </c>
      <c r="U2974" s="49">
        <v>30640.484</v>
      </c>
      <c r="V2974" s="49">
        <v>31222.232</v>
      </c>
    </row>
    <row r="2975" spans="1:22" x14ac:dyDescent="0.3">
      <c r="A2975">
        <v>1004793</v>
      </c>
      <c r="B2975" t="s">
        <v>14567</v>
      </c>
      <c r="C2975" t="s">
        <v>14568</v>
      </c>
      <c r="D2975" t="s">
        <v>9735</v>
      </c>
      <c r="E2975" t="s">
        <v>1418</v>
      </c>
      <c r="F2975" t="s">
        <v>14569</v>
      </c>
      <c r="G2975" t="s">
        <v>14570</v>
      </c>
      <c r="H2975" t="s">
        <v>14571</v>
      </c>
      <c r="I2975" s="23">
        <v>34.600555999999997</v>
      </c>
      <c r="J2975" s="23">
        <v>-98.527500000000003</v>
      </c>
      <c r="K2975">
        <v>326211</v>
      </c>
      <c r="L2975" t="s">
        <v>28</v>
      </c>
      <c r="M2975" t="s">
        <v>315</v>
      </c>
      <c r="N2975" s="49">
        <v>53764.648000000001</v>
      </c>
      <c r="O2975" s="49">
        <v>51832.603999999999</v>
      </c>
      <c r="P2975" s="49">
        <v>51081.807999999997</v>
      </c>
      <c r="Q2975" s="49">
        <v>52706.552000000003</v>
      </c>
      <c r="R2975" s="49">
        <v>48015.12</v>
      </c>
      <c r="S2975" s="49">
        <v>46623.724000000002</v>
      </c>
      <c r="T2975" s="49">
        <v>49211.8</v>
      </c>
      <c r="U2975" s="49">
        <v>45770.3</v>
      </c>
      <c r="V2975" s="49">
        <v>38995.699999999997</v>
      </c>
    </row>
    <row r="2976" spans="1:22" x14ac:dyDescent="0.3">
      <c r="A2976">
        <v>1002654</v>
      </c>
      <c r="B2976" t="s">
        <v>14572</v>
      </c>
      <c r="C2976" t="s">
        <v>14573</v>
      </c>
      <c r="D2976" t="s">
        <v>4474</v>
      </c>
      <c r="E2976" t="s">
        <v>793</v>
      </c>
      <c r="F2976" t="s">
        <v>14574</v>
      </c>
      <c r="G2976" t="s">
        <v>14575</v>
      </c>
      <c r="H2976" t="s">
        <v>14576</v>
      </c>
      <c r="I2976" s="23">
        <v>36.558914000000001</v>
      </c>
      <c r="J2976" s="23">
        <v>-79.373017000000004</v>
      </c>
      <c r="K2976">
        <v>326211</v>
      </c>
      <c r="L2976" t="s">
        <v>28</v>
      </c>
      <c r="M2976" t="s">
        <v>315</v>
      </c>
      <c r="N2976" s="49">
        <v>63116.959999999999</v>
      </c>
      <c r="O2976" s="49">
        <v>62016.358</v>
      </c>
      <c r="P2976" s="49">
        <v>58717.472000000002</v>
      </c>
      <c r="Q2976" s="49">
        <v>61693.154000000002</v>
      </c>
      <c r="R2976" s="49">
        <v>68541.17</v>
      </c>
      <c r="S2976" s="49">
        <v>64658.48</v>
      </c>
      <c r="T2976" s="49">
        <v>64569.991999999998</v>
      </c>
      <c r="U2976" s="49">
        <v>63570.358</v>
      </c>
      <c r="V2976" s="49">
        <v>66922.673999999999</v>
      </c>
    </row>
    <row r="2977" spans="1:22" x14ac:dyDescent="0.3">
      <c r="A2977">
        <v>1004801</v>
      </c>
      <c r="B2977" t="s">
        <v>14577</v>
      </c>
      <c r="C2977" t="s">
        <v>14578</v>
      </c>
      <c r="D2977" t="s">
        <v>6213</v>
      </c>
      <c r="E2977" t="s">
        <v>676</v>
      </c>
      <c r="F2977" t="s">
        <v>14579</v>
      </c>
      <c r="G2977" t="s">
        <v>14580</v>
      </c>
      <c r="H2977" t="s">
        <v>10943</v>
      </c>
      <c r="I2977" s="23">
        <v>36.448574000000001</v>
      </c>
      <c r="J2977" s="23">
        <v>-89.067777000000007</v>
      </c>
      <c r="K2977">
        <v>326211</v>
      </c>
      <c r="L2977" t="s">
        <v>28</v>
      </c>
      <c r="M2977" t="s">
        <v>315</v>
      </c>
      <c r="U2977" s="49">
        <v>0</v>
      </c>
      <c r="V2977" s="49">
        <v>28074.5</v>
      </c>
    </row>
    <row r="2978" spans="1:22" x14ac:dyDescent="0.3">
      <c r="A2978">
        <v>1007731</v>
      </c>
      <c r="B2978" t="s">
        <v>14581</v>
      </c>
      <c r="C2978" t="s">
        <v>14582</v>
      </c>
      <c r="D2978" t="s">
        <v>14583</v>
      </c>
      <c r="E2978" t="s">
        <v>380</v>
      </c>
      <c r="F2978" t="s">
        <v>14584</v>
      </c>
      <c r="G2978" t="s">
        <v>14585</v>
      </c>
      <c r="H2978" t="s">
        <v>4686</v>
      </c>
      <c r="I2978" s="23">
        <v>44.833480000000002</v>
      </c>
      <c r="J2978" s="23">
        <v>-93.119969999999995</v>
      </c>
      <c r="K2978">
        <v>331492</v>
      </c>
      <c r="L2978" t="s">
        <v>4612</v>
      </c>
      <c r="M2978" t="s">
        <v>538</v>
      </c>
      <c r="N2978" s="49">
        <v>144790.264</v>
      </c>
      <c r="O2978" s="49">
        <v>137964.66399999999</v>
      </c>
      <c r="P2978" s="49">
        <v>196036.99400000001</v>
      </c>
      <c r="Q2978" s="49">
        <v>129968.74400000001</v>
      </c>
      <c r="R2978" s="49">
        <v>132193.584</v>
      </c>
      <c r="S2978" s="49">
        <v>131745.88399999999</v>
      </c>
      <c r="T2978" s="49">
        <v>115744.47</v>
      </c>
      <c r="U2978" s="49">
        <v>82617.172000000006</v>
      </c>
      <c r="V2978" s="49">
        <v>76924.122000000003</v>
      </c>
    </row>
    <row r="2979" spans="1:22" x14ac:dyDescent="0.3">
      <c r="A2979">
        <v>1006709</v>
      </c>
      <c r="B2979" t="s">
        <v>14586</v>
      </c>
      <c r="C2979" t="s">
        <v>14587</v>
      </c>
      <c r="D2979" t="s">
        <v>14588</v>
      </c>
      <c r="E2979" t="s">
        <v>303</v>
      </c>
      <c r="F2979" t="s">
        <v>14589</v>
      </c>
      <c r="G2979" t="s">
        <v>14590</v>
      </c>
      <c r="H2979" t="s">
        <v>14591</v>
      </c>
      <c r="I2979" s="23">
        <v>32.538896000000001</v>
      </c>
      <c r="J2979" s="23">
        <v>-98.338628</v>
      </c>
      <c r="K2979">
        <v>211130</v>
      </c>
      <c r="L2979" t="s">
        <v>368</v>
      </c>
      <c r="M2979" t="s">
        <v>102</v>
      </c>
      <c r="N2979" s="49">
        <v>24727.82</v>
      </c>
      <c r="O2979" s="49">
        <v>25166.462</v>
      </c>
      <c r="P2979" s="49">
        <v>22435.436000000002</v>
      </c>
    </row>
    <row r="2980" spans="1:22" x14ac:dyDescent="0.3">
      <c r="A2980">
        <v>1000273</v>
      </c>
      <c r="B2980" t="s">
        <v>14592</v>
      </c>
      <c r="C2980" t="s">
        <v>14593</v>
      </c>
      <c r="D2980" t="s">
        <v>14594</v>
      </c>
      <c r="E2980" t="s">
        <v>793</v>
      </c>
      <c r="F2980" t="s">
        <v>14595</v>
      </c>
      <c r="G2980" t="s">
        <v>14596</v>
      </c>
      <c r="H2980" t="s">
        <v>5024</v>
      </c>
      <c r="I2980" s="23">
        <v>37.533999999999999</v>
      </c>
      <c r="J2980" s="23">
        <v>-79.356999999999999</v>
      </c>
      <c r="K2980">
        <v>322130</v>
      </c>
      <c r="L2980" t="s">
        <v>1172</v>
      </c>
      <c r="M2980" t="s">
        <v>1173</v>
      </c>
      <c r="N2980" s="49">
        <v>247341.10800000001</v>
      </c>
      <c r="O2980" s="49">
        <v>217669.63200000001</v>
      </c>
      <c r="P2980" s="49">
        <v>222155.35</v>
      </c>
      <c r="Q2980" s="49">
        <v>223052.932</v>
      </c>
      <c r="R2980" s="49">
        <v>212647.236</v>
      </c>
      <c r="S2980" s="49">
        <v>213400.05</v>
      </c>
      <c r="T2980" s="49">
        <v>203686.856</v>
      </c>
      <c r="U2980" s="49">
        <v>198305.46599999999</v>
      </c>
      <c r="V2980" s="49">
        <v>237107.51199999999</v>
      </c>
    </row>
    <row r="2981" spans="1:22" x14ac:dyDescent="0.3">
      <c r="A2981">
        <v>1011719</v>
      </c>
      <c r="B2981" t="s">
        <v>14597</v>
      </c>
      <c r="C2981" t="s">
        <v>14598</v>
      </c>
      <c r="D2981" t="s">
        <v>14599</v>
      </c>
      <c r="E2981" t="s">
        <v>303</v>
      </c>
      <c r="F2981" t="s">
        <v>14600</v>
      </c>
      <c r="G2981" t="s">
        <v>14601</v>
      </c>
      <c r="H2981" t="s">
        <v>483</v>
      </c>
      <c r="I2981" s="23">
        <v>29.73245</v>
      </c>
      <c r="J2981" s="23">
        <v>-95.228939999999994</v>
      </c>
      <c r="K2981">
        <v>324110</v>
      </c>
      <c r="L2981" t="s">
        <v>1344</v>
      </c>
      <c r="M2981" t="s">
        <v>1345</v>
      </c>
      <c r="N2981" s="49">
        <v>184566.49400000001</v>
      </c>
      <c r="O2981" s="49">
        <v>175262.07199999999</v>
      </c>
      <c r="P2981" s="49">
        <v>162405.788</v>
      </c>
      <c r="Q2981" s="49">
        <v>136645.89600000001</v>
      </c>
      <c r="R2981" s="49">
        <v>88754.444000000003</v>
      </c>
      <c r="S2981" s="49">
        <v>67.25</v>
      </c>
    </row>
    <row r="2982" spans="1:22" x14ac:dyDescent="0.3">
      <c r="A2982">
        <v>1001913</v>
      </c>
      <c r="B2982" t="s">
        <v>14602</v>
      </c>
      <c r="C2982" t="s">
        <v>14603</v>
      </c>
      <c r="D2982" t="s">
        <v>10383</v>
      </c>
      <c r="E2982" t="s">
        <v>1418</v>
      </c>
      <c r="F2982" t="s">
        <v>14604</v>
      </c>
      <c r="G2982" t="s">
        <v>14605</v>
      </c>
      <c r="H2982" t="s">
        <v>10386</v>
      </c>
      <c r="I2982" s="23">
        <v>35.739778000000001</v>
      </c>
      <c r="J2982" s="23">
        <v>-95.286917000000003</v>
      </c>
      <c r="K2982">
        <v>322121</v>
      </c>
      <c r="L2982" t="s">
        <v>649</v>
      </c>
      <c r="M2982" t="s">
        <v>1173</v>
      </c>
      <c r="N2982" s="49">
        <v>718613.36399999994</v>
      </c>
      <c r="O2982" s="49">
        <v>835790.61800000002</v>
      </c>
      <c r="P2982" s="49">
        <v>925305.10800000001</v>
      </c>
      <c r="Q2982" s="49">
        <v>997428.85199999996</v>
      </c>
      <c r="R2982" s="49">
        <v>973202.78</v>
      </c>
      <c r="S2982" s="49">
        <v>1015976.778</v>
      </c>
      <c r="T2982" s="49">
        <v>1023954.0060000001</v>
      </c>
      <c r="U2982" s="49">
        <v>1069409.1159999999</v>
      </c>
      <c r="V2982" s="49">
        <v>1120557.034</v>
      </c>
    </row>
    <row r="2983" spans="1:22" x14ac:dyDescent="0.3">
      <c r="A2983">
        <v>1004553</v>
      </c>
      <c r="B2983" t="s">
        <v>14606</v>
      </c>
      <c r="C2983" t="s">
        <v>14607</v>
      </c>
      <c r="D2983" t="s">
        <v>14608</v>
      </c>
      <c r="E2983" t="s">
        <v>454</v>
      </c>
      <c r="F2983" t="s">
        <v>14609</v>
      </c>
      <c r="G2983" t="s">
        <v>14610</v>
      </c>
      <c r="H2983" t="s">
        <v>516</v>
      </c>
      <c r="I2983" s="23">
        <v>41.788699999999999</v>
      </c>
      <c r="J2983" s="23">
        <v>-85.647000000000006</v>
      </c>
      <c r="K2983">
        <v>322130</v>
      </c>
      <c r="L2983" t="s">
        <v>28</v>
      </c>
      <c r="M2983" t="s">
        <v>680</v>
      </c>
      <c r="N2983" s="49">
        <v>22779.263999999999</v>
      </c>
      <c r="O2983" s="49">
        <v>25133.756000000001</v>
      </c>
      <c r="Q2983" s="49">
        <v>20929.171999999999</v>
      </c>
      <c r="R2983" s="49">
        <v>24025.06</v>
      </c>
      <c r="S2983" s="49">
        <v>23160.912</v>
      </c>
      <c r="T2983" s="49">
        <v>25.3</v>
      </c>
      <c r="U2983" s="49">
        <v>23.1</v>
      </c>
      <c r="V2983" s="49">
        <v>23.8</v>
      </c>
    </row>
    <row r="2984" spans="1:22" x14ac:dyDescent="0.3">
      <c r="A2984">
        <v>1003995</v>
      </c>
      <c r="B2984" t="s">
        <v>14611</v>
      </c>
      <c r="C2984" t="s">
        <v>14612</v>
      </c>
      <c r="D2984" t="s">
        <v>14613</v>
      </c>
      <c r="E2984" t="s">
        <v>351</v>
      </c>
      <c r="F2984" t="s">
        <v>2664</v>
      </c>
      <c r="H2984" t="s">
        <v>2666</v>
      </c>
      <c r="I2984" s="23">
        <v>41.450400000000002</v>
      </c>
      <c r="J2984" s="23">
        <v>-88.183300000000003</v>
      </c>
      <c r="K2984">
        <v>486210</v>
      </c>
      <c r="L2984" t="s">
        <v>1275</v>
      </c>
      <c r="M2984" t="s">
        <v>102</v>
      </c>
      <c r="N2984" s="49">
        <v>23194.027999999998</v>
      </c>
      <c r="O2984" s="49">
        <v>18584.044000000002</v>
      </c>
      <c r="P2984" s="49">
        <v>17835.606</v>
      </c>
      <c r="Q2984" s="49">
        <v>22715.74</v>
      </c>
      <c r="R2984" s="49">
        <v>31621.93</v>
      </c>
      <c r="S2984" s="49">
        <v>25256.79</v>
      </c>
    </row>
    <row r="2985" spans="1:22" x14ac:dyDescent="0.3">
      <c r="A2985">
        <v>1006046</v>
      </c>
      <c r="B2985" t="s">
        <v>14614</v>
      </c>
      <c r="C2985" t="s">
        <v>14615</v>
      </c>
      <c r="D2985" t="s">
        <v>2979</v>
      </c>
      <c r="E2985" t="s">
        <v>556</v>
      </c>
      <c r="F2985" t="s">
        <v>5604</v>
      </c>
      <c r="G2985" t="s">
        <v>14616</v>
      </c>
      <c r="H2985" t="s">
        <v>2982</v>
      </c>
      <c r="I2985" s="23">
        <v>39.212440000000001</v>
      </c>
      <c r="J2985" s="23">
        <v>-76.568160000000006</v>
      </c>
      <c r="K2985">
        <v>325180</v>
      </c>
      <c r="L2985" t="s">
        <v>28</v>
      </c>
      <c r="M2985" t="s">
        <v>530</v>
      </c>
      <c r="N2985" s="49">
        <v>115981.762</v>
      </c>
      <c r="O2985" s="49">
        <v>102756.75599999999</v>
      </c>
      <c r="P2985" s="49">
        <v>101716.868</v>
      </c>
      <c r="Q2985" s="49">
        <v>94151.241999999998</v>
      </c>
      <c r="R2985" s="49">
        <v>103240.66</v>
      </c>
      <c r="S2985" s="49">
        <v>137219.728</v>
      </c>
      <c r="T2985" s="49">
        <v>119481.24800000001</v>
      </c>
      <c r="U2985" s="49">
        <v>98074.18</v>
      </c>
      <c r="V2985" s="49">
        <v>98125.034</v>
      </c>
    </row>
    <row r="2986" spans="1:22" x14ac:dyDescent="0.3">
      <c r="A2986">
        <v>1003857</v>
      </c>
      <c r="B2986" t="s">
        <v>14617</v>
      </c>
      <c r="C2986" t="s">
        <v>14618</v>
      </c>
      <c r="D2986" t="s">
        <v>8163</v>
      </c>
      <c r="E2986" t="s">
        <v>583</v>
      </c>
      <c r="F2986" t="s">
        <v>7053</v>
      </c>
      <c r="G2986" t="s">
        <v>14619</v>
      </c>
      <c r="H2986" t="s">
        <v>1007</v>
      </c>
      <c r="I2986" s="23">
        <v>30.156193999999999</v>
      </c>
      <c r="J2986" s="23">
        <v>-93.339443000000003</v>
      </c>
      <c r="K2986">
        <v>325180</v>
      </c>
      <c r="L2986" t="s">
        <v>28</v>
      </c>
      <c r="M2986" t="s">
        <v>530</v>
      </c>
      <c r="N2986" s="49">
        <v>137609.53200000001</v>
      </c>
      <c r="O2986" s="49">
        <v>134748.79199999999</v>
      </c>
      <c r="P2986" s="49">
        <v>132273.652</v>
      </c>
      <c r="Q2986" s="49">
        <v>129132.164</v>
      </c>
      <c r="R2986" s="49">
        <v>131988.10399999999</v>
      </c>
      <c r="S2986" s="49">
        <v>127959.068</v>
      </c>
      <c r="T2986" s="49">
        <v>133492.296</v>
      </c>
      <c r="U2986" s="49">
        <v>137021.084</v>
      </c>
      <c r="V2986" s="49">
        <v>135298.84</v>
      </c>
    </row>
    <row r="2987" spans="1:22" x14ac:dyDescent="0.3">
      <c r="A2987">
        <v>1004114</v>
      </c>
      <c r="B2987" t="s">
        <v>14620</v>
      </c>
      <c r="C2987" t="s">
        <v>14621</v>
      </c>
      <c r="D2987" t="s">
        <v>13584</v>
      </c>
      <c r="E2987" t="s">
        <v>569</v>
      </c>
      <c r="F2987" t="s">
        <v>13585</v>
      </c>
      <c r="G2987" t="s">
        <v>14622</v>
      </c>
      <c r="H2987" t="s">
        <v>7209</v>
      </c>
      <c r="I2987" s="23">
        <v>41.398099999999999</v>
      </c>
      <c r="J2987" s="23">
        <v>-91.061099999999996</v>
      </c>
      <c r="K2987">
        <v>311221</v>
      </c>
      <c r="L2987" t="s">
        <v>2050</v>
      </c>
      <c r="M2987" t="s">
        <v>2051</v>
      </c>
      <c r="N2987" s="49">
        <v>313575.81</v>
      </c>
      <c r="O2987" s="49">
        <v>401252.12199999997</v>
      </c>
      <c r="P2987" s="49">
        <v>391320.62199999997</v>
      </c>
      <c r="Q2987" s="49">
        <v>306559.71399999998</v>
      </c>
      <c r="R2987" s="49">
        <v>463645.614</v>
      </c>
      <c r="S2987" s="49">
        <v>698442.29200000002</v>
      </c>
      <c r="T2987" s="49">
        <v>622512.57400000002</v>
      </c>
      <c r="U2987" s="49">
        <v>476447.14199999999</v>
      </c>
      <c r="V2987" s="49">
        <v>1078957.686</v>
      </c>
    </row>
    <row r="2988" spans="1:22" x14ac:dyDescent="0.3">
      <c r="A2988">
        <v>1004640</v>
      </c>
      <c r="B2988" t="s">
        <v>14623</v>
      </c>
      <c r="C2988" t="s">
        <v>14621</v>
      </c>
      <c r="D2988" t="s">
        <v>2087</v>
      </c>
      <c r="E2988" t="s">
        <v>491</v>
      </c>
      <c r="F2988" t="s">
        <v>14624</v>
      </c>
      <c r="G2988" t="s">
        <v>14625</v>
      </c>
      <c r="H2988" t="s">
        <v>10432</v>
      </c>
      <c r="I2988" s="23">
        <v>38.633499999999998</v>
      </c>
      <c r="J2988" s="23">
        <v>-87.226200000000006</v>
      </c>
      <c r="K2988">
        <v>311221</v>
      </c>
      <c r="L2988" t="s">
        <v>2050</v>
      </c>
      <c r="M2988" t="s">
        <v>2051</v>
      </c>
      <c r="N2988" s="49">
        <v>232509.35800000001</v>
      </c>
      <c r="O2988" s="49">
        <v>232259.31400000001</v>
      </c>
      <c r="P2988" s="49">
        <v>226231.016</v>
      </c>
      <c r="Q2988" s="49">
        <v>215374.75</v>
      </c>
      <c r="R2988" s="49">
        <v>211360.848</v>
      </c>
      <c r="S2988" s="49">
        <v>220110.30799999999</v>
      </c>
      <c r="T2988" s="49">
        <v>212927.17</v>
      </c>
      <c r="U2988" s="49">
        <v>166658.38</v>
      </c>
      <c r="V2988" s="49">
        <v>174395.28400000001</v>
      </c>
    </row>
    <row r="2989" spans="1:22" x14ac:dyDescent="0.3">
      <c r="A2989">
        <v>1007685</v>
      </c>
      <c r="B2989" t="s">
        <v>14626</v>
      </c>
      <c r="C2989" t="s">
        <v>14627</v>
      </c>
      <c r="D2989" t="s">
        <v>14628</v>
      </c>
      <c r="E2989" t="s">
        <v>1682</v>
      </c>
      <c r="F2989" t="s">
        <v>14629</v>
      </c>
      <c r="G2989" t="s">
        <v>14630</v>
      </c>
      <c r="H2989" t="s">
        <v>14631</v>
      </c>
      <c r="I2989" s="23">
        <v>42.227280999999998</v>
      </c>
      <c r="J2989" s="23">
        <v>-72.547189000000003</v>
      </c>
      <c r="K2989">
        <v>562212</v>
      </c>
      <c r="L2989" t="s">
        <v>51</v>
      </c>
      <c r="M2989" t="s">
        <v>307</v>
      </c>
      <c r="N2989" s="49">
        <v>1176.5</v>
      </c>
      <c r="O2989" s="49">
        <v>1904.25</v>
      </c>
      <c r="P2989" s="49">
        <v>3393.5</v>
      </c>
      <c r="Q2989" s="49">
        <v>3361</v>
      </c>
      <c r="R2989" s="49">
        <v>5749</v>
      </c>
      <c r="S2989" s="49">
        <v>4796.75</v>
      </c>
      <c r="T2989" s="49">
        <v>8524.5</v>
      </c>
      <c r="U2989" s="49">
        <v>16357.911749999999</v>
      </c>
      <c r="V2989" s="49">
        <v>18050</v>
      </c>
    </row>
    <row r="2990" spans="1:22" x14ac:dyDescent="0.3">
      <c r="A2990">
        <v>1003460</v>
      </c>
      <c r="B2990" t="s">
        <v>14632</v>
      </c>
      <c r="C2990" t="s">
        <v>14633</v>
      </c>
      <c r="D2990" t="s">
        <v>14634</v>
      </c>
      <c r="E2990" t="s">
        <v>447</v>
      </c>
      <c r="F2990" t="s">
        <v>14635</v>
      </c>
      <c r="G2990" t="s">
        <v>14636</v>
      </c>
      <c r="H2990" t="s">
        <v>5170</v>
      </c>
      <c r="I2990" s="23">
        <v>40.853501999999999</v>
      </c>
      <c r="J2990" s="23">
        <v>-75.257496000000003</v>
      </c>
      <c r="K2990">
        <v>562212</v>
      </c>
      <c r="L2990" t="s">
        <v>355</v>
      </c>
      <c r="M2990" t="s">
        <v>307</v>
      </c>
      <c r="N2990" s="49">
        <v>27229.241999999998</v>
      </c>
      <c r="O2990" s="49">
        <v>23697.439999999999</v>
      </c>
      <c r="P2990" s="49">
        <v>22220.94</v>
      </c>
      <c r="Q2990" s="49">
        <v>22437.94</v>
      </c>
      <c r="R2990" s="49">
        <v>25159.94</v>
      </c>
      <c r="S2990" s="49">
        <v>20225.941999999999</v>
      </c>
      <c r="T2990" s="49">
        <v>29949.013999999999</v>
      </c>
      <c r="U2990" s="49">
        <v>36608.744812999998</v>
      </c>
      <c r="V2990" s="49">
        <v>43726.517</v>
      </c>
    </row>
    <row r="2991" spans="1:22" x14ac:dyDescent="0.3">
      <c r="A2991">
        <v>1004044</v>
      </c>
      <c r="B2991" t="s">
        <v>14637</v>
      </c>
      <c r="C2991" t="s">
        <v>14638</v>
      </c>
      <c r="D2991" t="s">
        <v>14639</v>
      </c>
      <c r="E2991" t="s">
        <v>640</v>
      </c>
      <c r="F2991" t="s">
        <v>14640</v>
      </c>
      <c r="G2991" t="s">
        <v>14641</v>
      </c>
      <c r="H2991" t="s">
        <v>14642</v>
      </c>
      <c r="I2991" s="23">
        <v>47.944000000000003</v>
      </c>
      <c r="J2991" s="23">
        <v>-97.146556000000004</v>
      </c>
      <c r="K2991">
        <v>562212</v>
      </c>
      <c r="L2991" t="s">
        <v>355</v>
      </c>
      <c r="M2991" t="s">
        <v>307</v>
      </c>
      <c r="N2991" s="49">
        <v>51819.45</v>
      </c>
      <c r="O2991" s="49">
        <v>53905.45</v>
      </c>
      <c r="P2991" s="49">
        <v>55931.7</v>
      </c>
      <c r="Q2991" s="49">
        <v>58106.2</v>
      </c>
      <c r="R2991" s="49">
        <v>60319.95</v>
      </c>
      <c r="S2991" s="49">
        <v>62712.1</v>
      </c>
      <c r="T2991" s="49">
        <v>65131.4</v>
      </c>
      <c r="U2991" s="49">
        <v>81057.75</v>
      </c>
      <c r="V2991" s="49">
        <v>83707.75</v>
      </c>
    </row>
    <row r="2992" spans="1:22" x14ac:dyDescent="0.3">
      <c r="A2992">
        <v>1002720</v>
      </c>
      <c r="B2992" t="s">
        <v>14643</v>
      </c>
      <c r="C2992" t="s">
        <v>14644</v>
      </c>
      <c r="D2992" t="s">
        <v>14645</v>
      </c>
      <c r="E2992" t="s">
        <v>454</v>
      </c>
      <c r="F2992" t="s">
        <v>14646</v>
      </c>
      <c r="G2992" t="s">
        <v>14647</v>
      </c>
      <c r="H2992" t="s">
        <v>648</v>
      </c>
      <c r="I2992" s="23">
        <v>42.789248000000001</v>
      </c>
      <c r="J2992" s="23">
        <v>-84.691393000000005</v>
      </c>
      <c r="K2992">
        <v>562212</v>
      </c>
      <c r="L2992" t="s">
        <v>355</v>
      </c>
      <c r="M2992" t="s">
        <v>307</v>
      </c>
      <c r="N2992" s="49">
        <v>107622.686</v>
      </c>
      <c r="O2992" s="49">
        <v>104051.678</v>
      </c>
      <c r="P2992" s="49">
        <v>114116.37</v>
      </c>
      <c r="Q2992" s="49">
        <v>99342.452000000005</v>
      </c>
      <c r="R2992" s="49">
        <v>105375.288</v>
      </c>
      <c r="S2992" s="49">
        <v>115533.13400000001</v>
      </c>
      <c r="T2992" s="49">
        <v>101273.93</v>
      </c>
      <c r="U2992" s="49">
        <v>101736.216</v>
      </c>
      <c r="V2992" s="49">
        <v>32488.86</v>
      </c>
    </row>
    <row r="2993" spans="1:22" x14ac:dyDescent="0.3">
      <c r="A2993">
        <v>1006737</v>
      </c>
      <c r="B2993" t="s">
        <v>14648</v>
      </c>
      <c r="C2993" t="s">
        <v>14649</v>
      </c>
      <c r="D2993" t="s">
        <v>8727</v>
      </c>
      <c r="E2993" t="s">
        <v>454</v>
      </c>
      <c r="F2993" t="s">
        <v>11171</v>
      </c>
      <c r="G2993" t="s">
        <v>14650</v>
      </c>
      <c r="H2993" t="s">
        <v>648</v>
      </c>
      <c r="I2993" s="23">
        <v>42.773144000000002</v>
      </c>
      <c r="J2993" s="23">
        <v>-84.529325</v>
      </c>
      <c r="K2993">
        <v>562212</v>
      </c>
      <c r="L2993" t="s">
        <v>355</v>
      </c>
      <c r="M2993" t="s">
        <v>307</v>
      </c>
      <c r="N2993" s="49">
        <v>95548.94</v>
      </c>
      <c r="O2993" s="49">
        <v>108509.42600000001</v>
      </c>
      <c r="P2993" s="49">
        <v>108426.72199999999</v>
      </c>
      <c r="Q2993" s="49">
        <v>92210.317999999999</v>
      </c>
      <c r="R2993" s="49">
        <v>105606.89</v>
      </c>
      <c r="S2993" s="49">
        <v>112001.808</v>
      </c>
      <c r="T2993" s="49">
        <v>130121.368</v>
      </c>
      <c r="U2993" s="49">
        <v>163211.522</v>
      </c>
      <c r="V2993" s="49">
        <v>76614.55</v>
      </c>
    </row>
    <row r="2994" spans="1:22" x14ac:dyDescent="0.3">
      <c r="A2994">
        <v>1002173</v>
      </c>
      <c r="B2994" t="s">
        <v>14651</v>
      </c>
      <c r="C2994" t="s">
        <v>14652</v>
      </c>
      <c r="D2994" t="s">
        <v>14653</v>
      </c>
      <c r="E2994" t="s">
        <v>380</v>
      </c>
      <c r="F2994" t="s">
        <v>14654</v>
      </c>
      <c r="G2994" t="s">
        <v>14655</v>
      </c>
      <c r="H2994" t="s">
        <v>598</v>
      </c>
      <c r="I2994" s="23">
        <v>44.799900000000001</v>
      </c>
      <c r="J2994" s="23">
        <v>-95.486900000000006</v>
      </c>
      <c r="K2994">
        <v>325193</v>
      </c>
      <c r="L2994" t="s">
        <v>573</v>
      </c>
      <c r="M2994" t="s">
        <v>574</v>
      </c>
      <c r="N2994" s="49">
        <v>80250.445999999996</v>
      </c>
      <c r="O2994" s="49">
        <v>80443.042000000001</v>
      </c>
      <c r="P2994" s="49">
        <v>80984.39</v>
      </c>
      <c r="Q2994" s="49">
        <v>80342.494000000006</v>
      </c>
      <c r="R2994" s="49">
        <v>80522.444000000003</v>
      </c>
      <c r="S2994" s="49">
        <v>81543.892000000007</v>
      </c>
      <c r="T2994" s="49">
        <v>82881.131999999998</v>
      </c>
      <c r="U2994" s="49">
        <v>81939.084000000003</v>
      </c>
      <c r="V2994" s="49">
        <v>75725.456000000006</v>
      </c>
    </row>
    <row r="2995" spans="1:22" x14ac:dyDescent="0.3">
      <c r="A2995">
        <v>1007160</v>
      </c>
      <c r="B2995" t="s">
        <v>14656</v>
      </c>
      <c r="C2995" t="s">
        <v>14657</v>
      </c>
      <c r="D2995" t="s">
        <v>14658</v>
      </c>
      <c r="E2995" t="s">
        <v>946</v>
      </c>
      <c r="F2995" t="s">
        <v>14659</v>
      </c>
      <c r="G2995" t="s">
        <v>14660</v>
      </c>
      <c r="H2995" t="s">
        <v>4141</v>
      </c>
      <c r="I2995" s="23">
        <v>47.265970000000003</v>
      </c>
      <c r="J2995" s="23">
        <v>-119.55494</v>
      </c>
      <c r="K2995">
        <v>562212</v>
      </c>
      <c r="L2995" t="s">
        <v>51</v>
      </c>
      <c r="M2995" t="s">
        <v>307</v>
      </c>
      <c r="N2995" s="49">
        <v>49367.5</v>
      </c>
      <c r="O2995" s="49">
        <v>47088.75</v>
      </c>
      <c r="P2995" s="49">
        <v>44881.25</v>
      </c>
      <c r="Q2995" s="49">
        <v>42711.25</v>
      </c>
      <c r="R2995" s="49">
        <v>40605.75</v>
      </c>
      <c r="S2995" s="49">
        <v>38612.5</v>
      </c>
      <c r="T2995" s="49">
        <v>38883.25</v>
      </c>
      <c r="U2995" s="49">
        <v>36857.75</v>
      </c>
      <c r="V2995" s="49">
        <v>34899.25</v>
      </c>
    </row>
    <row r="2996" spans="1:22" x14ac:dyDescent="0.3">
      <c r="A2996">
        <v>1006346</v>
      </c>
      <c r="B2996" t="s">
        <v>14661</v>
      </c>
      <c r="C2996" t="s">
        <v>14662</v>
      </c>
      <c r="D2996" t="s">
        <v>11936</v>
      </c>
      <c r="E2996" t="s">
        <v>303</v>
      </c>
      <c r="F2996" t="s">
        <v>11937</v>
      </c>
      <c r="G2996" t="s">
        <v>14663</v>
      </c>
      <c r="H2996" t="s">
        <v>11939</v>
      </c>
      <c r="I2996" s="23">
        <v>30.362221000000002</v>
      </c>
      <c r="J2996" s="23">
        <v>-96.088890000000006</v>
      </c>
      <c r="K2996">
        <v>332996</v>
      </c>
      <c r="L2996" t="s">
        <v>28</v>
      </c>
      <c r="M2996" t="s">
        <v>315</v>
      </c>
      <c r="O2996" s="49">
        <v>7411.2719999999999</v>
      </c>
      <c r="P2996" s="49">
        <v>10062.412</v>
      </c>
      <c r="Q2996" s="49">
        <v>9907.2119999999995</v>
      </c>
      <c r="R2996" s="49">
        <v>17606.184000000001</v>
      </c>
      <c r="S2996" s="49">
        <v>27161.448</v>
      </c>
      <c r="T2996" s="49">
        <v>26301.8</v>
      </c>
      <c r="U2996" s="49">
        <v>29120.639999999999</v>
      </c>
    </row>
    <row r="2997" spans="1:22" x14ac:dyDescent="0.3">
      <c r="A2997">
        <v>1003219</v>
      </c>
      <c r="B2997" t="s">
        <v>14664</v>
      </c>
      <c r="C2997" t="s">
        <v>14665</v>
      </c>
      <c r="D2997" t="s">
        <v>14666</v>
      </c>
      <c r="E2997" t="s">
        <v>303</v>
      </c>
      <c r="F2997" t="s">
        <v>14667</v>
      </c>
      <c r="G2997" t="s">
        <v>14668</v>
      </c>
      <c r="H2997" t="s">
        <v>3058</v>
      </c>
      <c r="I2997" s="23">
        <v>31.512127</v>
      </c>
      <c r="J2997" s="23">
        <v>-95.526340000000005</v>
      </c>
      <c r="K2997">
        <v>211130</v>
      </c>
      <c r="L2997" t="s">
        <v>368</v>
      </c>
      <c r="M2997" t="s">
        <v>102</v>
      </c>
      <c r="N2997" s="49">
        <v>15898.84</v>
      </c>
      <c r="O2997" s="49">
        <v>5576.58</v>
      </c>
      <c r="P2997" s="49">
        <v>12055.91</v>
      </c>
    </row>
    <row r="2998" spans="1:22" x14ac:dyDescent="0.3">
      <c r="A2998">
        <v>1004982</v>
      </c>
      <c r="B2998" t="s">
        <v>14669</v>
      </c>
      <c r="C2998" t="s">
        <v>14670</v>
      </c>
      <c r="D2998" t="s">
        <v>1121</v>
      </c>
      <c r="E2998" t="s">
        <v>663</v>
      </c>
      <c r="F2998" t="s">
        <v>12942</v>
      </c>
      <c r="G2998" t="s">
        <v>14671</v>
      </c>
      <c r="H2998" t="s">
        <v>1104</v>
      </c>
      <c r="I2998" s="23">
        <v>39.518270000000001</v>
      </c>
      <c r="J2998" s="23">
        <v>-84.390925999999993</v>
      </c>
      <c r="K2998">
        <v>322130</v>
      </c>
      <c r="L2998" t="s">
        <v>28</v>
      </c>
      <c r="M2998" t="s">
        <v>680</v>
      </c>
      <c r="N2998" s="49">
        <v>44907.33</v>
      </c>
      <c r="O2998" s="49">
        <v>45402.228000000003</v>
      </c>
      <c r="P2998" s="49">
        <v>43557.836000000003</v>
      </c>
      <c r="Q2998" s="49">
        <v>42020.892</v>
      </c>
      <c r="R2998" s="49">
        <v>40085.5</v>
      </c>
      <c r="S2998" s="49">
        <v>41321.595999999998</v>
      </c>
      <c r="T2998" s="49">
        <v>41383.946000000004</v>
      </c>
      <c r="U2998" s="49">
        <v>48621.116000000002</v>
      </c>
      <c r="V2998" s="49">
        <v>46289.076000000001</v>
      </c>
    </row>
    <row r="2999" spans="1:22" x14ac:dyDescent="0.3">
      <c r="A2999">
        <v>1003470</v>
      </c>
      <c r="B2999" t="s">
        <v>14672</v>
      </c>
      <c r="C2999" t="s">
        <v>14673</v>
      </c>
      <c r="D2999" t="s">
        <v>753</v>
      </c>
      <c r="E2999" t="s">
        <v>690</v>
      </c>
      <c r="F2999" t="s">
        <v>3505</v>
      </c>
      <c r="G2999" t="s">
        <v>14674</v>
      </c>
      <c r="H2999" t="s">
        <v>3507</v>
      </c>
      <c r="I2999" s="23">
        <v>32.771799999999999</v>
      </c>
      <c r="J2999" s="23">
        <v>-83.627499999999998</v>
      </c>
      <c r="K2999">
        <v>322130</v>
      </c>
      <c r="L2999" t="s">
        <v>1172</v>
      </c>
      <c r="M2999" t="s">
        <v>1173</v>
      </c>
      <c r="N2999" s="49">
        <v>109043.182</v>
      </c>
      <c r="O2999" s="49">
        <v>108639.03999999999</v>
      </c>
      <c r="P2999" s="49">
        <v>110332.68799999999</v>
      </c>
      <c r="Q2999" s="49">
        <v>107910.136</v>
      </c>
      <c r="R2999" s="49">
        <v>107910.44</v>
      </c>
      <c r="S2999" s="49">
        <v>114013.98</v>
      </c>
      <c r="T2999" s="49">
        <v>145073.462</v>
      </c>
      <c r="U2999" s="49">
        <v>183855.636</v>
      </c>
      <c r="V2999" s="49">
        <v>218484.36600000001</v>
      </c>
    </row>
    <row r="3000" spans="1:22" x14ac:dyDescent="0.3">
      <c r="A3000">
        <v>1000602</v>
      </c>
      <c r="B3000" t="s">
        <v>14675</v>
      </c>
      <c r="C3000" t="s">
        <v>14676</v>
      </c>
      <c r="D3000" t="s">
        <v>14677</v>
      </c>
      <c r="E3000" t="s">
        <v>583</v>
      </c>
      <c r="F3000" t="s">
        <v>14678</v>
      </c>
      <c r="G3000" t="s">
        <v>14679</v>
      </c>
      <c r="H3000" t="s">
        <v>1602</v>
      </c>
      <c r="I3000" s="23">
        <v>32.483198000000002</v>
      </c>
      <c r="J3000" s="23">
        <v>-92.152242999999999</v>
      </c>
      <c r="K3000">
        <v>322130</v>
      </c>
      <c r="L3000" t="s">
        <v>1940</v>
      </c>
      <c r="M3000" t="s">
        <v>680</v>
      </c>
      <c r="N3000" s="49">
        <v>413133.47200000001</v>
      </c>
      <c r="O3000" s="49">
        <v>395430.45600000001</v>
      </c>
      <c r="P3000" s="49">
        <v>373726.57400000002</v>
      </c>
      <c r="Q3000" s="49">
        <v>393172.16</v>
      </c>
      <c r="R3000" s="49">
        <v>263374.58799999999</v>
      </c>
      <c r="S3000" s="49">
        <v>257958.49600000001</v>
      </c>
      <c r="T3000" s="49">
        <v>241901.842</v>
      </c>
      <c r="U3000" s="49">
        <v>249196.45</v>
      </c>
      <c r="V3000" s="49">
        <v>237598.13399999999</v>
      </c>
    </row>
    <row r="3001" spans="1:22" x14ac:dyDescent="0.3">
      <c r="A3001">
        <v>1007862</v>
      </c>
      <c r="B3001" t="s">
        <v>14680</v>
      </c>
      <c r="C3001" t="s">
        <v>14681</v>
      </c>
      <c r="D3001" t="s">
        <v>14682</v>
      </c>
      <c r="E3001" t="s">
        <v>1902</v>
      </c>
      <c r="F3001" t="s">
        <v>14683</v>
      </c>
      <c r="G3001" t="s">
        <v>14684</v>
      </c>
      <c r="H3001" t="s">
        <v>11499</v>
      </c>
      <c r="I3001" s="23">
        <v>34.515500000000003</v>
      </c>
      <c r="J3001" s="23">
        <v>-112.0471</v>
      </c>
      <c r="K3001">
        <v>562212</v>
      </c>
      <c r="L3001" t="s">
        <v>355</v>
      </c>
      <c r="M3001" t="s">
        <v>307</v>
      </c>
      <c r="N3001" s="49">
        <v>71379.05</v>
      </c>
      <c r="O3001" s="49">
        <v>69931.3</v>
      </c>
      <c r="P3001" s="49">
        <v>68369.05</v>
      </c>
      <c r="Q3001" s="49">
        <v>67209.346000000005</v>
      </c>
      <c r="R3001" s="49">
        <v>78403.444000000003</v>
      </c>
      <c r="S3001" s="49">
        <v>75890.796000000002</v>
      </c>
      <c r="T3001" s="49">
        <v>73511.884000000005</v>
      </c>
      <c r="U3001" s="49">
        <v>71312.321060000002</v>
      </c>
      <c r="V3001" s="49">
        <v>90237.062000000005</v>
      </c>
    </row>
    <row r="3002" spans="1:22" x14ac:dyDescent="0.3">
      <c r="A3002">
        <v>1002919</v>
      </c>
      <c r="B3002" t="s">
        <v>14685</v>
      </c>
      <c r="C3002" t="s">
        <v>14686</v>
      </c>
      <c r="D3002" t="s">
        <v>14687</v>
      </c>
      <c r="E3002" t="s">
        <v>393</v>
      </c>
      <c r="F3002" t="s">
        <v>14688</v>
      </c>
      <c r="G3002" t="s">
        <v>14689</v>
      </c>
      <c r="H3002" t="s">
        <v>10728</v>
      </c>
      <c r="I3002" s="23">
        <v>46.731000000000002</v>
      </c>
      <c r="J3002" s="23">
        <v>-92.076499999999996</v>
      </c>
      <c r="K3002">
        <v>327410</v>
      </c>
      <c r="L3002" t="s">
        <v>1404</v>
      </c>
      <c r="M3002" t="s">
        <v>376</v>
      </c>
      <c r="N3002" s="49">
        <v>507132.11</v>
      </c>
      <c r="O3002" s="49">
        <v>597021.17599999998</v>
      </c>
      <c r="P3002" s="49">
        <v>662490.32999999996</v>
      </c>
      <c r="Q3002" s="49">
        <v>577137.6</v>
      </c>
      <c r="R3002" s="49">
        <v>562053.95400000003</v>
      </c>
      <c r="S3002" s="49">
        <v>569180.37600000005</v>
      </c>
      <c r="T3002" s="49">
        <v>532159.28399999999</v>
      </c>
      <c r="U3002" s="49">
        <v>534446.674</v>
      </c>
      <c r="V3002" s="49">
        <v>528938.37600000005</v>
      </c>
    </row>
    <row r="3003" spans="1:22" x14ac:dyDescent="0.3">
      <c r="A3003">
        <v>1002767</v>
      </c>
      <c r="B3003" t="s">
        <v>14690</v>
      </c>
      <c r="C3003" t="s">
        <v>14691</v>
      </c>
      <c r="D3003" t="s">
        <v>14692</v>
      </c>
      <c r="E3003" t="s">
        <v>663</v>
      </c>
      <c r="F3003" t="s">
        <v>14693</v>
      </c>
      <c r="G3003" t="s">
        <v>14694</v>
      </c>
      <c r="H3003" t="s">
        <v>2353</v>
      </c>
      <c r="I3003" s="23">
        <v>41.509450000000001</v>
      </c>
      <c r="J3003" s="23">
        <v>-83.350279999999998</v>
      </c>
      <c r="K3003">
        <v>327410</v>
      </c>
      <c r="L3003" t="s">
        <v>1404</v>
      </c>
      <c r="M3003" t="s">
        <v>376</v>
      </c>
      <c r="N3003" s="49">
        <v>188878.63399999999</v>
      </c>
      <c r="O3003" s="49">
        <v>167769.01999999999</v>
      </c>
      <c r="P3003" s="49">
        <v>195974.568</v>
      </c>
      <c r="Q3003" s="49">
        <v>205706.31599999999</v>
      </c>
      <c r="R3003" s="49">
        <v>207111.00399999999</v>
      </c>
      <c r="S3003" s="49">
        <v>196045.97200000001</v>
      </c>
      <c r="T3003" s="49">
        <v>202137.06400000001</v>
      </c>
      <c r="U3003" s="49">
        <v>193027.72399999999</v>
      </c>
      <c r="V3003" s="49">
        <v>194487.40599999999</v>
      </c>
    </row>
    <row r="3004" spans="1:22" x14ac:dyDescent="0.3">
      <c r="A3004">
        <v>1002910</v>
      </c>
      <c r="B3004" t="s">
        <v>14695</v>
      </c>
      <c r="C3004" t="s">
        <v>14696</v>
      </c>
      <c r="D3004" t="s">
        <v>14697</v>
      </c>
      <c r="E3004" t="s">
        <v>447</v>
      </c>
      <c r="F3004" t="s">
        <v>11359</v>
      </c>
      <c r="G3004" t="s">
        <v>14698</v>
      </c>
      <c r="H3004" t="s">
        <v>11361</v>
      </c>
      <c r="I3004" s="23">
        <v>40.924062999999997</v>
      </c>
      <c r="J3004" s="23">
        <v>-77.722316000000006</v>
      </c>
      <c r="K3004">
        <v>327410</v>
      </c>
      <c r="L3004" t="s">
        <v>1404</v>
      </c>
      <c r="M3004" t="s">
        <v>376</v>
      </c>
      <c r="N3004" s="49">
        <v>891561.50199999998</v>
      </c>
      <c r="O3004" s="49">
        <v>784998.72600000002</v>
      </c>
      <c r="P3004" s="49">
        <v>764847.39</v>
      </c>
      <c r="Q3004" s="49">
        <v>723516.63199999998</v>
      </c>
      <c r="R3004" s="49">
        <v>724888.33</v>
      </c>
      <c r="S3004" s="49">
        <v>767621.40800000005</v>
      </c>
      <c r="T3004" s="49">
        <v>709020.00199999998</v>
      </c>
      <c r="U3004" s="49">
        <v>775064.70200000005</v>
      </c>
      <c r="V3004" s="49">
        <v>797429.68400000001</v>
      </c>
    </row>
    <row r="3005" spans="1:22" x14ac:dyDescent="0.3">
      <c r="A3005">
        <v>1002773</v>
      </c>
      <c r="B3005" t="s">
        <v>14699</v>
      </c>
      <c r="C3005" t="s">
        <v>14700</v>
      </c>
      <c r="D3005" t="s">
        <v>14701</v>
      </c>
      <c r="E3005" t="s">
        <v>2235</v>
      </c>
      <c r="F3005" t="s">
        <v>14702</v>
      </c>
      <c r="G3005" t="s">
        <v>14703</v>
      </c>
      <c r="H3005" t="s">
        <v>14704</v>
      </c>
      <c r="I3005" s="23">
        <v>46.328470000000003</v>
      </c>
      <c r="J3005" s="23">
        <v>-111.61741000000001</v>
      </c>
      <c r="K3005">
        <v>327410</v>
      </c>
      <c r="L3005" t="s">
        <v>1404</v>
      </c>
      <c r="M3005" t="s">
        <v>376</v>
      </c>
      <c r="N3005" s="49">
        <v>322196.75400000002</v>
      </c>
      <c r="O3005" s="49">
        <v>266245.68800000002</v>
      </c>
      <c r="P3005" s="49">
        <v>335805.03600000002</v>
      </c>
      <c r="Q3005" s="49">
        <v>318748.712</v>
      </c>
      <c r="R3005" s="49">
        <v>342287.33799999999</v>
      </c>
      <c r="S3005" s="49">
        <v>261403.758</v>
      </c>
      <c r="T3005" s="49">
        <v>214297.00399999999</v>
      </c>
      <c r="U3005" s="49">
        <v>231400.2</v>
      </c>
      <c r="V3005" s="49">
        <v>250259.726</v>
      </c>
    </row>
    <row r="3006" spans="1:22" x14ac:dyDescent="0.3">
      <c r="A3006">
        <v>1002920</v>
      </c>
      <c r="B3006" t="s">
        <v>14705</v>
      </c>
      <c r="C3006" t="s">
        <v>14706</v>
      </c>
      <c r="D3006" t="s">
        <v>13914</v>
      </c>
      <c r="E3006" t="s">
        <v>946</v>
      </c>
      <c r="F3006" t="s">
        <v>14346</v>
      </c>
      <c r="G3006" t="s">
        <v>14707</v>
      </c>
      <c r="H3006" t="s">
        <v>13917</v>
      </c>
      <c r="I3006" s="23">
        <v>47.271365000000003</v>
      </c>
      <c r="J3006" s="23">
        <v>-122.397262</v>
      </c>
      <c r="K3006">
        <v>327410</v>
      </c>
      <c r="L3006" t="s">
        <v>28</v>
      </c>
      <c r="M3006" t="s">
        <v>376</v>
      </c>
      <c r="N3006" s="49">
        <v>22.1</v>
      </c>
      <c r="O3006" s="49">
        <v>21.5</v>
      </c>
      <c r="P3006" s="49">
        <v>23</v>
      </c>
      <c r="Q3006" s="49">
        <v>42727.858</v>
      </c>
      <c r="R3006" s="49">
        <v>76401.623999999996</v>
      </c>
      <c r="S3006" s="49">
        <v>105824.97199999999</v>
      </c>
      <c r="T3006" s="49">
        <v>92862.067999999999</v>
      </c>
      <c r="U3006" s="49">
        <v>86850.058000000005</v>
      </c>
      <c r="V3006" s="49">
        <v>105681.452</v>
      </c>
    </row>
    <row r="3007" spans="1:22" x14ac:dyDescent="0.3">
      <c r="A3007">
        <v>1005828</v>
      </c>
      <c r="B3007" t="s">
        <v>14708</v>
      </c>
      <c r="C3007" t="s">
        <v>14709</v>
      </c>
      <c r="D3007" t="s">
        <v>14710</v>
      </c>
      <c r="E3007" t="s">
        <v>1920</v>
      </c>
      <c r="F3007" t="s">
        <v>14711</v>
      </c>
      <c r="G3007" t="s">
        <v>14712</v>
      </c>
      <c r="H3007" t="s">
        <v>7132</v>
      </c>
      <c r="I3007" s="23">
        <v>40.821260000000002</v>
      </c>
      <c r="J3007" s="23">
        <v>-114.25019899999999</v>
      </c>
      <c r="K3007">
        <v>327410</v>
      </c>
      <c r="L3007" t="s">
        <v>1404</v>
      </c>
      <c r="M3007" t="s">
        <v>376</v>
      </c>
      <c r="N3007" s="49">
        <v>655861.84</v>
      </c>
      <c r="O3007" s="49">
        <v>608917.18999999994</v>
      </c>
      <c r="P3007" s="49">
        <v>593672.022</v>
      </c>
      <c r="Q3007" s="49">
        <v>580165.83200000005</v>
      </c>
      <c r="R3007" s="49">
        <v>624578.03399999999</v>
      </c>
      <c r="S3007" s="49">
        <v>714616.27800000005</v>
      </c>
      <c r="T3007" s="49">
        <v>752908.18400000001</v>
      </c>
      <c r="U3007" s="49">
        <v>712850.228</v>
      </c>
      <c r="V3007" s="49">
        <v>722286.8</v>
      </c>
    </row>
    <row r="3008" spans="1:22" x14ac:dyDescent="0.3">
      <c r="A3008">
        <v>1002928</v>
      </c>
      <c r="B3008" t="s">
        <v>14713</v>
      </c>
      <c r="C3008" t="s">
        <v>14714</v>
      </c>
      <c r="D3008" t="s">
        <v>4332</v>
      </c>
      <c r="E3008" t="s">
        <v>2294</v>
      </c>
      <c r="F3008" t="s">
        <v>14715</v>
      </c>
      <c r="G3008" t="s">
        <v>14716</v>
      </c>
      <c r="H3008" t="s">
        <v>13136</v>
      </c>
      <c r="I3008" s="23">
        <v>38.938951000000003</v>
      </c>
      <c r="J3008" s="23">
        <v>-112.816647</v>
      </c>
      <c r="K3008">
        <v>327410</v>
      </c>
      <c r="L3008" t="s">
        <v>1404</v>
      </c>
      <c r="M3008" t="s">
        <v>376</v>
      </c>
      <c r="N3008" s="49">
        <v>855094.33400000003</v>
      </c>
      <c r="O3008" s="49">
        <v>839534.17200000002</v>
      </c>
      <c r="P3008" s="49">
        <v>880876.17799999996</v>
      </c>
      <c r="Q3008" s="49">
        <v>766231.41799999995</v>
      </c>
      <c r="R3008" s="49">
        <v>862731.36800000002</v>
      </c>
      <c r="S3008" s="49">
        <v>954658.65800000005</v>
      </c>
      <c r="T3008" s="49">
        <v>1123412.6499999999</v>
      </c>
      <c r="U3008" s="49">
        <v>887223.68599999999</v>
      </c>
      <c r="V3008" s="49">
        <v>905801.78200000001</v>
      </c>
    </row>
    <row r="3009" spans="1:22" x14ac:dyDescent="0.3">
      <c r="A3009">
        <v>1008038</v>
      </c>
      <c r="B3009" t="s">
        <v>14717</v>
      </c>
      <c r="C3009" t="s">
        <v>14718</v>
      </c>
      <c r="D3009" t="s">
        <v>14719</v>
      </c>
      <c r="E3009" t="s">
        <v>422</v>
      </c>
      <c r="F3009" t="s">
        <v>1199</v>
      </c>
      <c r="G3009" t="s">
        <v>14720</v>
      </c>
      <c r="H3009" t="s">
        <v>2284</v>
      </c>
      <c r="I3009" s="23">
        <v>33.183889000000001</v>
      </c>
      <c r="J3009" s="23">
        <v>-92.937777999999994</v>
      </c>
      <c r="K3009">
        <v>325998</v>
      </c>
      <c r="L3009" t="s">
        <v>28</v>
      </c>
      <c r="M3009" t="s">
        <v>530</v>
      </c>
      <c r="N3009" s="49">
        <v>24510.907999999999</v>
      </c>
      <c r="O3009" s="49">
        <v>25772.851999999999</v>
      </c>
      <c r="P3009" s="49">
        <v>23805.759999999998</v>
      </c>
      <c r="Q3009" s="49">
        <v>26617.7</v>
      </c>
      <c r="R3009" s="49">
        <v>25322.403999999999</v>
      </c>
      <c r="S3009" s="49">
        <v>21725.768</v>
      </c>
      <c r="T3009" s="49">
        <v>22384.815999999999</v>
      </c>
      <c r="U3009" s="49">
        <v>26016.851999999999</v>
      </c>
      <c r="V3009" s="49">
        <v>27156.148000000001</v>
      </c>
    </row>
    <row r="3010" spans="1:22" x14ac:dyDescent="0.3">
      <c r="A3010">
        <v>1006968</v>
      </c>
      <c r="B3010" t="s">
        <v>14721</v>
      </c>
      <c r="C3010" t="s">
        <v>14722</v>
      </c>
      <c r="D3010" t="s">
        <v>4709</v>
      </c>
      <c r="E3010" t="s">
        <v>422</v>
      </c>
      <c r="F3010" t="s">
        <v>6811</v>
      </c>
      <c r="G3010" t="s">
        <v>14723</v>
      </c>
      <c r="H3010" t="s">
        <v>2284</v>
      </c>
      <c r="I3010" s="23">
        <v>33.183100000000003</v>
      </c>
      <c r="J3010" s="23">
        <v>-92.706900000000005</v>
      </c>
      <c r="K3010">
        <v>325998</v>
      </c>
      <c r="L3010" t="s">
        <v>28</v>
      </c>
      <c r="M3010" t="s">
        <v>530</v>
      </c>
      <c r="N3010" s="49">
        <v>75430.441999999995</v>
      </c>
      <c r="O3010" s="49">
        <v>44104.754000000001</v>
      </c>
      <c r="P3010" s="49">
        <v>49015.915999999997</v>
      </c>
      <c r="Q3010" s="49">
        <v>61486.267999999996</v>
      </c>
      <c r="R3010" s="49">
        <v>38500.811999999998</v>
      </c>
      <c r="S3010" s="49">
        <v>52402.186000000002</v>
      </c>
      <c r="T3010" s="49">
        <v>59719.525999999998</v>
      </c>
      <c r="U3010" s="49">
        <v>46192.69</v>
      </c>
      <c r="V3010" s="49">
        <v>47816.576000000001</v>
      </c>
    </row>
    <row r="3011" spans="1:22" x14ac:dyDescent="0.3">
      <c r="A3011">
        <v>1008036</v>
      </c>
      <c r="B3011" t="s">
        <v>14724</v>
      </c>
      <c r="C3011" t="s">
        <v>14725</v>
      </c>
      <c r="D3011" t="s">
        <v>4709</v>
      </c>
      <c r="E3011" t="s">
        <v>422</v>
      </c>
      <c r="F3011" t="s">
        <v>6811</v>
      </c>
      <c r="G3011" t="s">
        <v>14726</v>
      </c>
      <c r="H3011" t="s">
        <v>2284</v>
      </c>
      <c r="I3011" s="23">
        <v>33.110306000000001</v>
      </c>
      <c r="J3011" s="23">
        <v>-92.672944000000001</v>
      </c>
      <c r="K3011">
        <v>325998</v>
      </c>
      <c r="L3011" t="s">
        <v>28</v>
      </c>
      <c r="M3011" t="s">
        <v>530</v>
      </c>
      <c r="N3011" s="49">
        <v>31739.38</v>
      </c>
      <c r="O3011" s="49">
        <v>32262.628000000001</v>
      </c>
      <c r="P3011" s="49">
        <v>30445.736000000001</v>
      </c>
      <c r="Q3011" s="49">
        <v>37549.707999999999</v>
      </c>
      <c r="R3011" s="49">
        <v>40332.148000000001</v>
      </c>
      <c r="S3011" s="49">
        <v>39918.699999999997</v>
      </c>
      <c r="T3011" s="49">
        <v>41260.144</v>
      </c>
      <c r="U3011" s="49">
        <v>45704.428</v>
      </c>
      <c r="V3011" s="49">
        <v>51650.756000000001</v>
      </c>
    </row>
    <row r="3012" spans="1:22" x14ac:dyDescent="0.3">
      <c r="A3012">
        <v>1006153</v>
      </c>
      <c r="B3012" t="s">
        <v>14727</v>
      </c>
      <c r="C3012" t="s">
        <v>14728</v>
      </c>
      <c r="D3012" t="s">
        <v>14729</v>
      </c>
      <c r="E3012" t="s">
        <v>569</v>
      </c>
      <c r="F3012" t="s">
        <v>14730</v>
      </c>
      <c r="G3012" t="s">
        <v>14731</v>
      </c>
      <c r="H3012" t="s">
        <v>7689</v>
      </c>
      <c r="I3012" s="23">
        <v>40.654021999999998</v>
      </c>
      <c r="J3012" s="23">
        <v>-91.316354000000004</v>
      </c>
      <c r="K3012">
        <v>562212</v>
      </c>
      <c r="L3012" t="s">
        <v>355</v>
      </c>
      <c r="M3012" t="s">
        <v>307</v>
      </c>
      <c r="N3012" s="49">
        <v>48750.3</v>
      </c>
      <c r="O3012" s="49">
        <v>47734.75</v>
      </c>
      <c r="P3012" s="49">
        <v>46737.3</v>
      </c>
      <c r="Q3012" s="49">
        <v>45330.3</v>
      </c>
      <c r="R3012" s="49">
        <v>43908.6</v>
      </c>
      <c r="S3012" s="49">
        <v>42899.6</v>
      </c>
      <c r="T3012" s="49">
        <v>41546.050000000003</v>
      </c>
      <c r="U3012" s="49">
        <v>47676.4</v>
      </c>
      <c r="V3012" s="49">
        <v>46076.3</v>
      </c>
    </row>
    <row r="3013" spans="1:22" x14ac:dyDescent="0.3">
      <c r="A3013">
        <v>1002786</v>
      </c>
      <c r="B3013" t="s">
        <v>14732</v>
      </c>
      <c r="C3013" t="s">
        <v>14733</v>
      </c>
      <c r="D3013" t="s">
        <v>14734</v>
      </c>
      <c r="E3013" t="s">
        <v>447</v>
      </c>
      <c r="F3013" t="s">
        <v>14735</v>
      </c>
      <c r="G3013" t="s">
        <v>14736</v>
      </c>
      <c r="H3013" t="s">
        <v>6374</v>
      </c>
      <c r="I3013" s="23">
        <v>40.363230000000001</v>
      </c>
      <c r="J3013" s="23">
        <v>-76.494389999999996</v>
      </c>
      <c r="K3013">
        <v>562212</v>
      </c>
      <c r="L3013" t="s">
        <v>355</v>
      </c>
      <c r="M3013" t="s">
        <v>307</v>
      </c>
      <c r="N3013" s="49">
        <v>65600.350000000006</v>
      </c>
      <c r="O3013" s="49">
        <v>71394.100000000006</v>
      </c>
      <c r="P3013" s="49">
        <v>60732.35</v>
      </c>
      <c r="Q3013" s="49">
        <v>61624.05</v>
      </c>
      <c r="R3013" s="49">
        <v>48025.2</v>
      </c>
      <c r="S3013" s="49">
        <v>29809.5</v>
      </c>
      <c r="T3013" s="49">
        <v>26042.95</v>
      </c>
      <c r="U3013" s="49">
        <v>25829.8</v>
      </c>
      <c r="V3013" s="49">
        <v>28183.75</v>
      </c>
    </row>
    <row r="3014" spans="1:22" x14ac:dyDescent="0.3">
      <c r="A3014">
        <v>1007223</v>
      </c>
      <c r="B3014" t="s">
        <v>14737</v>
      </c>
      <c r="C3014" t="s">
        <v>14738</v>
      </c>
      <c r="D3014" t="s">
        <v>14739</v>
      </c>
      <c r="E3014" t="s">
        <v>454</v>
      </c>
      <c r="F3014" t="s">
        <v>14740</v>
      </c>
      <c r="G3014" t="s">
        <v>14741</v>
      </c>
      <c r="H3014" t="s">
        <v>1761</v>
      </c>
      <c r="I3014" s="23">
        <v>45.799405</v>
      </c>
      <c r="J3014" s="23">
        <v>-88.070937000000001</v>
      </c>
      <c r="K3014">
        <v>331511</v>
      </c>
      <c r="L3014" t="s">
        <v>28</v>
      </c>
      <c r="M3014" t="s">
        <v>538</v>
      </c>
      <c r="N3014" s="49">
        <v>23599.281999999999</v>
      </c>
      <c r="O3014" s="49">
        <v>30851.761999999999</v>
      </c>
      <c r="P3014" s="49">
        <v>29420.864000000001</v>
      </c>
      <c r="Q3014" s="49">
        <v>22980.964</v>
      </c>
      <c r="R3014" s="49">
        <v>25914.822</v>
      </c>
      <c r="S3014" s="49">
        <v>28217.766</v>
      </c>
      <c r="T3014" s="49">
        <v>26379.56</v>
      </c>
      <c r="U3014" s="49">
        <v>31347.098000000002</v>
      </c>
      <c r="V3014" s="49">
        <v>31673.044000000002</v>
      </c>
    </row>
    <row r="3015" spans="1:22" x14ac:dyDescent="0.3">
      <c r="A3015">
        <v>1002034</v>
      </c>
      <c r="B3015" t="s">
        <v>14742</v>
      </c>
      <c r="C3015" t="s">
        <v>14743</v>
      </c>
      <c r="D3015" t="s">
        <v>14744</v>
      </c>
      <c r="E3015" t="s">
        <v>393</v>
      </c>
      <c r="F3015" t="s">
        <v>14745</v>
      </c>
      <c r="G3015" t="s">
        <v>14746</v>
      </c>
      <c r="H3015" t="s">
        <v>14747</v>
      </c>
      <c r="I3015" s="23">
        <v>43.528049000000003</v>
      </c>
      <c r="J3015" s="23">
        <v>-89.999600000000001</v>
      </c>
      <c r="K3015">
        <v>333511</v>
      </c>
      <c r="L3015" t="s">
        <v>28</v>
      </c>
      <c r="M3015" t="s">
        <v>315</v>
      </c>
      <c r="N3015" s="49">
        <v>60191.85</v>
      </c>
      <c r="O3015" s="49">
        <v>67297.547999999995</v>
      </c>
      <c r="P3015" s="49">
        <v>76454.567999999999</v>
      </c>
      <c r="Q3015" s="49">
        <v>69472.126000000004</v>
      </c>
      <c r="R3015" s="49">
        <v>76709.05</v>
      </c>
      <c r="S3015" s="49">
        <v>74117.149999999994</v>
      </c>
      <c r="T3015" s="49">
        <v>68805.47</v>
      </c>
      <c r="U3015" s="49">
        <v>66919.509999999995</v>
      </c>
      <c r="V3015" s="49">
        <v>93054.42</v>
      </c>
    </row>
    <row r="3016" spans="1:22" x14ac:dyDescent="0.3">
      <c r="A3016">
        <v>1006310</v>
      </c>
      <c r="B3016" t="s">
        <v>14748</v>
      </c>
      <c r="C3016" t="s">
        <v>14749</v>
      </c>
      <c r="D3016" t="s">
        <v>6617</v>
      </c>
      <c r="E3016" t="s">
        <v>1487</v>
      </c>
      <c r="F3016" t="s">
        <v>6618</v>
      </c>
      <c r="G3016" t="s">
        <v>14750</v>
      </c>
      <c r="H3016" t="s">
        <v>6242</v>
      </c>
      <c r="I3016" s="23">
        <v>40.364235000000001</v>
      </c>
      <c r="J3016" s="23">
        <v>-104.730316</v>
      </c>
      <c r="K3016">
        <v>211130</v>
      </c>
      <c r="L3016" t="s">
        <v>326</v>
      </c>
      <c r="M3016" t="s">
        <v>327</v>
      </c>
      <c r="N3016" s="49">
        <v>47938.593999999997</v>
      </c>
      <c r="O3016" s="49">
        <v>41125.654000000002</v>
      </c>
      <c r="P3016" s="49">
        <v>40228.108</v>
      </c>
      <c r="Q3016" s="49">
        <v>38634.410000000003</v>
      </c>
      <c r="R3016" s="49">
        <v>40698.368000000002</v>
      </c>
      <c r="S3016" s="49">
        <v>37492.285000000003</v>
      </c>
      <c r="T3016" s="49">
        <v>38777.837</v>
      </c>
      <c r="U3016" s="49">
        <v>38985.684999999998</v>
      </c>
      <c r="V3016" s="49">
        <v>47769.709000000003</v>
      </c>
    </row>
    <row r="3017" spans="1:22" x14ac:dyDescent="0.3">
      <c r="A3017">
        <v>1001825</v>
      </c>
      <c r="B3017" t="s">
        <v>14751</v>
      </c>
      <c r="C3017" t="s">
        <v>14752</v>
      </c>
      <c r="D3017" t="s">
        <v>4565</v>
      </c>
      <c r="E3017" t="s">
        <v>393</v>
      </c>
      <c r="F3017" t="s">
        <v>14332</v>
      </c>
      <c r="G3017" t="s">
        <v>14753</v>
      </c>
      <c r="H3017" t="s">
        <v>374</v>
      </c>
      <c r="I3017" s="23">
        <v>44.52666</v>
      </c>
      <c r="J3017" s="23">
        <v>-87.998760000000004</v>
      </c>
      <c r="K3017">
        <v>322130</v>
      </c>
      <c r="L3017" t="s">
        <v>28</v>
      </c>
      <c r="M3017" t="s">
        <v>680</v>
      </c>
      <c r="N3017" s="49">
        <v>85106.115999999995</v>
      </c>
      <c r="O3017" s="49">
        <v>88265.08</v>
      </c>
      <c r="P3017" s="49">
        <v>92300.452000000005</v>
      </c>
      <c r="Q3017" s="49">
        <v>73648.217999999993</v>
      </c>
      <c r="R3017" s="49">
        <v>75864.61</v>
      </c>
      <c r="S3017" s="49">
        <v>80914.581999999995</v>
      </c>
      <c r="T3017" s="49">
        <v>75490.138000000006</v>
      </c>
      <c r="U3017" s="49">
        <v>85431.513999999996</v>
      </c>
      <c r="V3017" s="49">
        <v>100455.36599999999</v>
      </c>
    </row>
    <row r="3018" spans="1:22" x14ac:dyDescent="0.3">
      <c r="A3018">
        <v>1002098</v>
      </c>
      <c r="B3018" t="s">
        <v>14754</v>
      </c>
      <c r="C3018" t="s">
        <v>14755</v>
      </c>
      <c r="D3018" t="s">
        <v>14756</v>
      </c>
      <c r="E3018" t="s">
        <v>422</v>
      </c>
      <c r="F3018" t="s">
        <v>14757</v>
      </c>
      <c r="G3018" t="s">
        <v>14758</v>
      </c>
      <c r="H3018" t="s">
        <v>14759</v>
      </c>
      <c r="I3018" s="23">
        <v>35.097355</v>
      </c>
      <c r="J3018" s="23">
        <v>-92.73854</v>
      </c>
      <c r="K3018">
        <v>322130</v>
      </c>
      <c r="L3018" t="s">
        <v>1172</v>
      </c>
      <c r="M3018" t="s">
        <v>1173</v>
      </c>
      <c r="N3018" s="49">
        <v>162880.764</v>
      </c>
      <c r="O3018" s="49">
        <v>157744.82800000001</v>
      </c>
      <c r="P3018" s="49">
        <v>146057.19399999999</v>
      </c>
      <c r="Q3018" s="49">
        <v>145479.57</v>
      </c>
      <c r="R3018" s="49">
        <v>140886.13</v>
      </c>
      <c r="S3018" s="49">
        <v>133803.82800000001</v>
      </c>
      <c r="T3018" s="49">
        <v>127153.992</v>
      </c>
      <c r="U3018" s="49">
        <v>153108.45000000001</v>
      </c>
      <c r="V3018" s="49">
        <v>149928.49</v>
      </c>
    </row>
    <row r="3019" spans="1:22" x14ac:dyDescent="0.3">
      <c r="A3019">
        <v>1003899</v>
      </c>
      <c r="B3019" t="s">
        <v>14760</v>
      </c>
      <c r="C3019" t="s">
        <v>14761</v>
      </c>
      <c r="D3019" t="s">
        <v>14762</v>
      </c>
      <c r="E3019" t="s">
        <v>303</v>
      </c>
      <c r="F3019" t="s">
        <v>14763</v>
      </c>
      <c r="G3019" t="s">
        <v>14764</v>
      </c>
      <c r="H3019" t="s">
        <v>1227</v>
      </c>
      <c r="I3019" s="23">
        <v>28.570964</v>
      </c>
      <c r="J3019" s="23">
        <v>-96.833410000000001</v>
      </c>
      <c r="K3019">
        <v>325199</v>
      </c>
      <c r="L3019" t="s">
        <v>2196</v>
      </c>
      <c r="M3019" t="s">
        <v>530</v>
      </c>
      <c r="N3019" s="49">
        <v>240401.49</v>
      </c>
      <c r="O3019" s="49">
        <v>370822.50799999997</v>
      </c>
      <c r="P3019" s="49">
        <v>240187.51199999999</v>
      </c>
      <c r="Q3019" s="49">
        <v>207178.58199999999</v>
      </c>
      <c r="R3019" s="49">
        <v>214146.274</v>
      </c>
      <c r="S3019" s="49">
        <v>234987.478</v>
      </c>
      <c r="T3019" s="49">
        <v>169421.08</v>
      </c>
      <c r="U3019" s="49">
        <v>325421.96999999997</v>
      </c>
      <c r="V3019" s="49">
        <v>278115.46999999997</v>
      </c>
    </row>
    <row r="3020" spans="1:22" x14ac:dyDescent="0.3">
      <c r="A3020">
        <v>1000344</v>
      </c>
      <c r="B3020" t="s">
        <v>14765</v>
      </c>
      <c r="C3020" t="s">
        <v>14766</v>
      </c>
      <c r="D3020" t="s">
        <v>14767</v>
      </c>
      <c r="E3020" t="s">
        <v>922</v>
      </c>
      <c r="F3020" t="s">
        <v>14768</v>
      </c>
      <c r="G3020" t="s">
        <v>14769</v>
      </c>
      <c r="H3020" t="s">
        <v>14770</v>
      </c>
      <c r="I3020" s="23">
        <v>41.1111</v>
      </c>
      <c r="J3020" s="23">
        <v>-97.972700000000003</v>
      </c>
      <c r="K3020">
        <v>325193</v>
      </c>
      <c r="L3020" t="s">
        <v>28</v>
      </c>
      <c r="M3020" t="s">
        <v>315</v>
      </c>
      <c r="N3020" s="49">
        <v>126510.924</v>
      </c>
      <c r="O3020" s="49">
        <v>126151.124</v>
      </c>
      <c r="P3020" s="49">
        <v>124455.732</v>
      </c>
      <c r="Q3020" s="49">
        <v>121964.13</v>
      </c>
      <c r="R3020" s="49">
        <v>121623.63400000001</v>
      </c>
      <c r="S3020" s="49">
        <v>126408.962</v>
      </c>
      <c r="T3020" s="49">
        <v>126531.458</v>
      </c>
      <c r="U3020" s="49">
        <v>126852.60400000001</v>
      </c>
      <c r="V3020" s="49">
        <v>122640.768</v>
      </c>
    </row>
    <row r="3021" spans="1:22" x14ac:dyDescent="0.3">
      <c r="A3021">
        <v>1006364</v>
      </c>
      <c r="B3021" t="s">
        <v>14771</v>
      </c>
      <c r="C3021" t="s">
        <v>14772</v>
      </c>
      <c r="D3021" t="s">
        <v>14773</v>
      </c>
      <c r="E3021" t="s">
        <v>676</v>
      </c>
      <c r="F3021" t="s">
        <v>14774</v>
      </c>
      <c r="G3021" t="s">
        <v>14775</v>
      </c>
      <c r="H3021" t="s">
        <v>10943</v>
      </c>
      <c r="I3021" s="23">
        <v>36.283050000000003</v>
      </c>
      <c r="J3021" s="23">
        <v>-89.147606999999994</v>
      </c>
      <c r="K3021">
        <v>325193</v>
      </c>
      <c r="L3021" t="s">
        <v>28</v>
      </c>
      <c r="M3021" t="s">
        <v>315</v>
      </c>
      <c r="N3021" s="49">
        <v>162800.43599999999</v>
      </c>
      <c r="O3021" s="49">
        <v>164775.57999999999</v>
      </c>
      <c r="P3021" s="49">
        <v>168671.16399999999</v>
      </c>
      <c r="Q3021" s="49">
        <v>169818.554</v>
      </c>
      <c r="R3021" s="49">
        <v>165953.61600000001</v>
      </c>
      <c r="S3021" s="49">
        <v>172309.842</v>
      </c>
      <c r="T3021" s="49">
        <v>173056.79199999999</v>
      </c>
      <c r="U3021" s="49">
        <v>174670.08799999999</v>
      </c>
      <c r="V3021" s="49">
        <v>176574.128</v>
      </c>
    </row>
    <row r="3022" spans="1:22" x14ac:dyDescent="0.3">
      <c r="A3022">
        <v>1005812</v>
      </c>
      <c r="B3022" t="s">
        <v>14776</v>
      </c>
      <c r="C3022" t="s">
        <v>14777</v>
      </c>
      <c r="D3022" t="s">
        <v>14778</v>
      </c>
      <c r="E3022" t="s">
        <v>922</v>
      </c>
      <c r="F3022" t="s">
        <v>14779</v>
      </c>
      <c r="G3022" t="s">
        <v>14780</v>
      </c>
      <c r="H3022" t="s">
        <v>14781</v>
      </c>
      <c r="I3022" s="23">
        <v>41.567689999999999</v>
      </c>
      <c r="J3022" s="23">
        <v>-98.815579999999997</v>
      </c>
      <c r="K3022">
        <v>325193</v>
      </c>
      <c r="L3022" t="s">
        <v>28</v>
      </c>
      <c r="M3022" t="s">
        <v>315</v>
      </c>
      <c r="N3022" s="49">
        <v>80471.895999999993</v>
      </c>
      <c r="O3022" s="49">
        <v>77914.656000000003</v>
      </c>
      <c r="P3022" s="49">
        <v>79699.7</v>
      </c>
      <c r="Q3022" s="49">
        <v>75999.361999999994</v>
      </c>
      <c r="R3022" s="49">
        <v>79476.293999999994</v>
      </c>
      <c r="S3022" s="49">
        <v>84283.923999999999</v>
      </c>
      <c r="T3022" s="49">
        <v>81792.733999999997</v>
      </c>
      <c r="U3022" s="49">
        <v>78862.843999999997</v>
      </c>
      <c r="V3022" s="49">
        <v>79425.789999999994</v>
      </c>
    </row>
    <row r="3023" spans="1:22" x14ac:dyDescent="0.3">
      <c r="A3023">
        <v>1004731</v>
      </c>
      <c r="B3023" t="s">
        <v>14782</v>
      </c>
      <c r="C3023" t="s">
        <v>14783</v>
      </c>
      <c r="D3023" t="s">
        <v>14784</v>
      </c>
      <c r="E3023" t="s">
        <v>380</v>
      </c>
      <c r="F3023" t="s">
        <v>14785</v>
      </c>
      <c r="G3023" t="s">
        <v>14786</v>
      </c>
      <c r="H3023" t="s">
        <v>14787</v>
      </c>
      <c r="I3023" s="23">
        <v>46.3125</v>
      </c>
      <c r="J3023" s="23">
        <v>-96.133700000000005</v>
      </c>
      <c r="K3023">
        <v>325193</v>
      </c>
      <c r="L3023" t="s">
        <v>28</v>
      </c>
      <c r="M3023" t="s">
        <v>315</v>
      </c>
      <c r="N3023" s="49">
        <v>78193.755999999994</v>
      </c>
      <c r="O3023" s="49">
        <v>81622.691999999995</v>
      </c>
      <c r="P3023" s="49">
        <v>89710.012000000002</v>
      </c>
      <c r="Q3023" s="49">
        <v>86639.224000000002</v>
      </c>
      <c r="R3023" s="49">
        <v>83973.884000000005</v>
      </c>
      <c r="S3023" s="49">
        <v>67767.744000000006</v>
      </c>
      <c r="T3023" s="49">
        <v>86318.823999999993</v>
      </c>
      <c r="U3023" s="49">
        <v>82463.740000000005</v>
      </c>
      <c r="V3023" s="49">
        <v>95912.888000000006</v>
      </c>
    </row>
    <row r="3024" spans="1:22" x14ac:dyDescent="0.3">
      <c r="A3024">
        <v>1004332</v>
      </c>
      <c r="B3024" t="s">
        <v>14788</v>
      </c>
      <c r="C3024" t="s">
        <v>14789</v>
      </c>
      <c r="D3024" t="s">
        <v>14790</v>
      </c>
      <c r="E3024" t="s">
        <v>569</v>
      </c>
      <c r="F3024" t="s">
        <v>14791</v>
      </c>
      <c r="G3024" t="s">
        <v>14792</v>
      </c>
      <c r="H3024" t="s">
        <v>3997</v>
      </c>
      <c r="I3024" s="23">
        <v>40.754899999999999</v>
      </c>
      <c r="J3024" s="23">
        <v>-95.395300000000006</v>
      </c>
      <c r="K3024">
        <v>325193</v>
      </c>
      <c r="L3024" t="s">
        <v>28</v>
      </c>
      <c r="M3024" t="s">
        <v>315</v>
      </c>
      <c r="N3024" s="49">
        <v>91436.055999999997</v>
      </c>
      <c r="O3024" s="49">
        <v>96605.736000000004</v>
      </c>
      <c r="P3024" s="49">
        <v>92459.501999999993</v>
      </c>
      <c r="Q3024" s="49">
        <v>89811.304000000004</v>
      </c>
      <c r="R3024" s="49">
        <v>91209.597999999998</v>
      </c>
      <c r="S3024" s="49">
        <v>90002.653999999995</v>
      </c>
      <c r="T3024" s="49">
        <v>84973.622000000003</v>
      </c>
      <c r="U3024" s="49">
        <v>81323.034</v>
      </c>
      <c r="V3024" s="49">
        <v>91913.592000000004</v>
      </c>
    </row>
    <row r="3025" spans="1:22" x14ac:dyDescent="0.3">
      <c r="A3025">
        <v>1004331</v>
      </c>
      <c r="B3025" t="s">
        <v>14793</v>
      </c>
      <c r="C3025" t="s">
        <v>14794</v>
      </c>
      <c r="D3025" t="s">
        <v>14687</v>
      </c>
      <c r="E3025" t="s">
        <v>569</v>
      </c>
      <c r="F3025" t="s">
        <v>14795</v>
      </c>
      <c r="G3025" t="s">
        <v>14796</v>
      </c>
      <c r="H3025" t="s">
        <v>1761</v>
      </c>
      <c r="I3025" s="23">
        <v>43.431367000000002</v>
      </c>
      <c r="J3025" s="23">
        <v>-94.954220000000007</v>
      </c>
      <c r="K3025">
        <v>325193</v>
      </c>
      <c r="L3025" t="s">
        <v>28</v>
      </c>
      <c r="M3025" t="s">
        <v>315</v>
      </c>
      <c r="N3025" s="49">
        <v>67634.995999999999</v>
      </c>
      <c r="O3025" s="49">
        <v>54359.296000000002</v>
      </c>
      <c r="P3025" s="49">
        <v>67943.744000000006</v>
      </c>
      <c r="Q3025" s="49">
        <v>77005.759999999995</v>
      </c>
      <c r="R3025" s="49">
        <v>67869.144</v>
      </c>
      <c r="S3025" s="49">
        <v>71476.38</v>
      </c>
      <c r="T3025" s="49">
        <v>59568.875999999997</v>
      </c>
      <c r="U3025" s="49">
        <v>63670.212</v>
      </c>
      <c r="V3025" s="49">
        <v>87001.971999999994</v>
      </c>
    </row>
    <row r="3026" spans="1:22" x14ac:dyDescent="0.3">
      <c r="A3026">
        <v>1002790</v>
      </c>
      <c r="B3026" t="s">
        <v>14797</v>
      </c>
      <c r="C3026" t="s">
        <v>14798</v>
      </c>
      <c r="D3026" t="s">
        <v>14799</v>
      </c>
      <c r="E3026" t="s">
        <v>569</v>
      </c>
      <c r="F3026" t="s">
        <v>14800</v>
      </c>
      <c r="G3026" t="s">
        <v>14801</v>
      </c>
      <c r="H3026" t="s">
        <v>2284</v>
      </c>
      <c r="I3026" s="23">
        <v>41.116582000000001</v>
      </c>
      <c r="J3026" s="23">
        <v>-94.356756000000004</v>
      </c>
      <c r="K3026">
        <v>325311</v>
      </c>
      <c r="L3026" t="s">
        <v>13838</v>
      </c>
      <c r="M3026" t="s">
        <v>530</v>
      </c>
      <c r="N3026" s="49">
        <v>46659.991999999998</v>
      </c>
      <c r="O3026" s="49">
        <v>59071.692000000003</v>
      </c>
      <c r="P3026" s="49">
        <v>64800.74</v>
      </c>
      <c r="Q3026" s="49">
        <v>49336.392</v>
      </c>
      <c r="R3026" s="49">
        <v>25605.096000000001</v>
      </c>
      <c r="S3026" s="49">
        <v>37482.743999999999</v>
      </c>
      <c r="T3026" s="49">
        <v>60038.34</v>
      </c>
      <c r="U3026" s="49">
        <v>34915.483999999997</v>
      </c>
      <c r="V3026" s="49">
        <v>30836.396000000001</v>
      </c>
    </row>
    <row r="3027" spans="1:22" x14ac:dyDescent="0.3">
      <c r="A3027">
        <v>1004483</v>
      </c>
      <c r="B3027" t="s">
        <v>14802</v>
      </c>
      <c r="C3027" t="s">
        <v>14803</v>
      </c>
      <c r="D3027" t="s">
        <v>1089</v>
      </c>
      <c r="E3027" t="s">
        <v>311</v>
      </c>
      <c r="F3027" t="s">
        <v>4098</v>
      </c>
      <c r="G3027" t="s">
        <v>14804</v>
      </c>
      <c r="H3027" t="s">
        <v>14805</v>
      </c>
      <c r="I3027" s="23">
        <v>38.396569999999997</v>
      </c>
      <c r="J3027" s="23">
        <v>-82.80856</v>
      </c>
      <c r="K3027">
        <v>562212</v>
      </c>
      <c r="L3027" t="s">
        <v>355</v>
      </c>
      <c r="M3027" t="s">
        <v>307</v>
      </c>
      <c r="N3027" s="49">
        <v>34353.800000000003</v>
      </c>
      <c r="O3027" s="49">
        <v>31634</v>
      </c>
      <c r="P3027" s="49">
        <v>32301.55</v>
      </c>
      <c r="Q3027" s="49">
        <v>28483.8</v>
      </c>
      <c r="R3027" s="49">
        <v>30403.15</v>
      </c>
      <c r="S3027" s="49">
        <v>30002.400000000001</v>
      </c>
      <c r="T3027" s="49">
        <v>36449.300000000003</v>
      </c>
      <c r="U3027" s="49">
        <v>46251.199999999997</v>
      </c>
      <c r="V3027" s="49">
        <v>62555.9</v>
      </c>
    </row>
    <row r="3028" spans="1:22" x14ac:dyDescent="0.3">
      <c r="A3028">
        <v>1007925</v>
      </c>
      <c r="B3028" t="s">
        <v>14806</v>
      </c>
      <c r="C3028" t="s">
        <v>14807</v>
      </c>
      <c r="D3028" t="s">
        <v>14808</v>
      </c>
      <c r="E3028" t="s">
        <v>447</v>
      </c>
      <c r="F3028" t="s">
        <v>14809</v>
      </c>
      <c r="G3028" t="s">
        <v>14810</v>
      </c>
      <c r="H3028" t="s">
        <v>510</v>
      </c>
      <c r="I3028" s="23">
        <v>40.129795000000001</v>
      </c>
      <c r="J3028" s="23">
        <v>-79.582262</v>
      </c>
      <c r="K3028">
        <v>562212</v>
      </c>
      <c r="L3028" t="s">
        <v>355</v>
      </c>
      <c r="M3028" t="s">
        <v>307</v>
      </c>
      <c r="N3028" s="49">
        <v>50060.4</v>
      </c>
      <c r="O3028" s="49">
        <v>37580.199999999997</v>
      </c>
      <c r="P3028" s="49">
        <v>27839.25</v>
      </c>
      <c r="Q3028" s="49">
        <v>42344.45</v>
      </c>
      <c r="R3028" s="49">
        <v>46521.15</v>
      </c>
      <c r="S3028" s="49">
        <v>38461.300000000003</v>
      </c>
      <c r="T3028" s="49">
        <v>58536.6</v>
      </c>
      <c r="U3028" s="49">
        <v>57449.8</v>
      </c>
      <c r="V3028" s="49">
        <v>71567.5</v>
      </c>
    </row>
    <row r="3029" spans="1:22" x14ac:dyDescent="0.3">
      <c r="A3029">
        <v>1005895</v>
      </c>
      <c r="B3029" t="s">
        <v>14811</v>
      </c>
      <c r="C3029" t="s">
        <v>14812</v>
      </c>
      <c r="D3029" t="s">
        <v>14813</v>
      </c>
      <c r="E3029" t="s">
        <v>303</v>
      </c>
      <c r="F3029" t="s">
        <v>14814</v>
      </c>
      <c r="G3029" t="s">
        <v>14815</v>
      </c>
      <c r="H3029" t="s">
        <v>5525</v>
      </c>
      <c r="I3029" s="23">
        <v>32.373429999999999</v>
      </c>
      <c r="J3029" s="23">
        <v>-95.187839999999994</v>
      </c>
      <c r="K3029">
        <v>562212</v>
      </c>
      <c r="L3029" t="s">
        <v>51</v>
      </c>
      <c r="M3029" t="s">
        <v>307</v>
      </c>
      <c r="N3029" s="49">
        <v>46054</v>
      </c>
      <c r="O3029" s="49">
        <v>53382.5</v>
      </c>
      <c r="P3029" s="49">
        <v>51797.5</v>
      </c>
      <c r="Q3029" s="49">
        <v>52446.5</v>
      </c>
      <c r="R3029" s="49">
        <v>95770.5</v>
      </c>
      <c r="S3029" s="49">
        <v>75540.25</v>
      </c>
      <c r="T3029" s="49">
        <v>48805</v>
      </c>
      <c r="U3029" s="49">
        <v>47005</v>
      </c>
      <c r="V3029" s="49">
        <v>48435</v>
      </c>
    </row>
    <row r="3030" spans="1:22" x14ac:dyDescent="0.3">
      <c r="A3030">
        <v>1004851</v>
      </c>
      <c r="B3030" t="s">
        <v>14816</v>
      </c>
      <c r="C3030" t="s">
        <v>14817</v>
      </c>
      <c r="D3030" t="s">
        <v>14818</v>
      </c>
      <c r="E3030" t="s">
        <v>303</v>
      </c>
      <c r="F3030" t="s">
        <v>9017</v>
      </c>
      <c r="H3030" t="s">
        <v>14819</v>
      </c>
      <c r="I3030" s="23">
        <v>27.940059999999999</v>
      </c>
      <c r="J3030" s="23">
        <v>-97.262561000000005</v>
      </c>
      <c r="K3030">
        <v>211112</v>
      </c>
      <c r="L3030" t="s">
        <v>368</v>
      </c>
      <c r="M3030" t="s">
        <v>102</v>
      </c>
      <c r="Q3030" s="49">
        <v>35665.910000000003</v>
      </c>
      <c r="R3030" s="49">
        <v>54696.603999999999</v>
      </c>
      <c r="S3030" s="49">
        <v>235071.924</v>
      </c>
      <c r="T3030" s="49">
        <v>87356.73</v>
      </c>
      <c r="U3030" s="49">
        <v>67577.501999999993</v>
      </c>
      <c r="V3030" s="49">
        <v>103358.35799999999</v>
      </c>
    </row>
    <row r="3031" spans="1:22" x14ac:dyDescent="0.3">
      <c r="A3031">
        <v>1003943</v>
      </c>
      <c r="B3031" t="s">
        <v>14820</v>
      </c>
      <c r="C3031" t="s">
        <v>14821</v>
      </c>
      <c r="D3031" t="s">
        <v>14822</v>
      </c>
      <c r="E3031" t="s">
        <v>793</v>
      </c>
      <c r="F3031" t="s">
        <v>14823</v>
      </c>
      <c r="G3031" t="s">
        <v>14824</v>
      </c>
      <c r="H3031" t="s">
        <v>3024</v>
      </c>
      <c r="I3031" s="23">
        <v>37.510800000000003</v>
      </c>
      <c r="J3031" s="23">
        <v>-78.910300000000007</v>
      </c>
      <c r="K3031">
        <v>322110</v>
      </c>
      <c r="L3031" t="s">
        <v>1172</v>
      </c>
      <c r="M3031" t="s">
        <v>1173</v>
      </c>
      <c r="N3031" s="49">
        <v>140130.73000000001</v>
      </c>
      <c r="O3031" s="49">
        <v>149496.674</v>
      </c>
      <c r="P3031" s="49">
        <v>129312.87</v>
      </c>
      <c r="Q3031" s="49">
        <v>125773.306</v>
      </c>
      <c r="R3031" s="49">
        <v>109567.11199999999</v>
      </c>
      <c r="S3031" s="49">
        <v>133607.51199999999</v>
      </c>
      <c r="T3031" s="49">
        <v>126093.44</v>
      </c>
      <c r="U3031" s="49">
        <v>129871.75</v>
      </c>
      <c r="V3031" s="49">
        <v>131733.736</v>
      </c>
    </row>
    <row r="3032" spans="1:22" x14ac:dyDescent="0.3">
      <c r="A3032">
        <v>1004294</v>
      </c>
      <c r="B3032" t="s">
        <v>14825</v>
      </c>
      <c r="C3032" t="s">
        <v>14826</v>
      </c>
      <c r="D3032" t="s">
        <v>11230</v>
      </c>
      <c r="E3032" t="s">
        <v>303</v>
      </c>
      <c r="F3032" t="s">
        <v>8867</v>
      </c>
      <c r="H3032" t="s">
        <v>8717</v>
      </c>
      <c r="I3032" s="23">
        <v>30.554099999999998</v>
      </c>
      <c r="J3032" s="23">
        <v>-102.44110000000001</v>
      </c>
      <c r="K3032">
        <v>211111</v>
      </c>
      <c r="L3032" t="s">
        <v>1135</v>
      </c>
      <c r="M3032" t="s">
        <v>1136</v>
      </c>
      <c r="S3032" s="49">
        <v>0</v>
      </c>
      <c r="U3032" s="49">
        <v>0</v>
      </c>
      <c r="V3032" s="49">
        <v>156181.66</v>
      </c>
    </row>
    <row r="3033" spans="1:22" x14ac:dyDescent="0.3">
      <c r="A3033">
        <v>1003630</v>
      </c>
      <c r="B3033" t="s">
        <v>14827</v>
      </c>
      <c r="C3033" t="s">
        <v>14828</v>
      </c>
      <c r="D3033" t="s">
        <v>14829</v>
      </c>
      <c r="E3033" t="s">
        <v>1487</v>
      </c>
      <c r="F3033" t="s">
        <v>7014</v>
      </c>
      <c r="H3033" t="s">
        <v>3822</v>
      </c>
      <c r="I3033" s="23">
        <v>39.4894897</v>
      </c>
      <c r="J3033" s="23">
        <v>-107.72325170000001</v>
      </c>
      <c r="K3033">
        <v>211111</v>
      </c>
      <c r="L3033" t="s">
        <v>28</v>
      </c>
      <c r="M3033" t="s">
        <v>102</v>
      </c>
      <c r="R3033" s="49">
        <v>28885.8</v>
      </c>
      <c r="S3033" s="49">
        <v>35414.716</v>
      </c>
      <c r="T3033" s="49">
        <v>34828.267999999996</v>
      </c>
      <c r="U3033" s="49">
        <v>40340.732000000004</v>
      </c>
      <c r="V3033" s="49">
        <v>39848.983999999997</v>
      </c>
    </row>
    <row r="3034" spans="1:22" x14ac:dyDescent="0.3">
      <c r="A3034">
        <v>1006331</v>
      </c>
      <c r="B3034" t="s">
        <v>14830</v>
      </c>
      <c r="C3034" t="s">
        <v>14831</v>
      </c>
      <c r="D3034" t="s">
        <v>3820</v>
      </c>
      <c r="E3034" t="s">
        <v>1487</v>
      </c>
      <c r="F3034" t="s">
        <v>3821</v>
      </c>
      <c r="H3034" t="s">
        <v>3822</v>
      </c>
      <c r="I3034" s="23">
        <v>39.395581</v>
      </c>
      <c r="J3034" s="23">
        <v>-108.05907139999999</v>
      </c>
      <c r="K3034">
        <v>211111</v>
      </c>
      <c r="L3034" t="s">
        <v>28</v>
      </c>
      <c r="M3034" t="s">
        <v>102</v>
      </c>
      <c r="R3034" s="49">
        <v>26474.9</v>
      </c>
      <c r="S3034" s="49">
        <v>26070.552</v>
      </c>
      <c r="T3034" s="49">
        <v>24577.907999999999</v>
      </c>
      <c r="U3034" s="49">
        <v>35927.699999999997</v>
      </c>
      <c r="V3034" s="49">
        <v>22815.455999999998</v>
      </c>
    </row>
    <row r="3035" spans="1:22" x14ac:dyDescent="0.3">
      <c r="A3035">
        <v>1006001</v>
      </c>
      <c r="B3035" t="s">
        <v>14832</v>
      </c>
      <c r="C3035" t="s">
        <v>14833</v>
      </c>
      <c r="D3035" t="s">
        <v>14834</v>
      </c>
      <c r="E3035" t="s">
        <v>1487</v>
      </c>
      <c r="F3035" t="s">
        <v>7014</v>
      </c>
      <c r="H3035" t="s">
        <v>3822</v>
      </c>
      <c r="I3035" s="23">
        <v>39.468610699999999</v>
      </c>
      <c r="J3035" s="23">
        <v>-107.7153515</v>
      </c>
      <c r="K3035">
        <v>211111</v>
      </c>
      <c r="L3035" t="s">
        <v>28</v>
      </c>
      <c r="M3035" t="s">
        <v>102</v>
      </c>
      <c r="R3035" s="49">
        <v>33020.076000000001</v>
      </c>
      <c r="S3035" s="49">
        <v>37777.008000000002</v>
      </c>
      <c r="T3035" s="49">
        <v>41010.995999999999</v>
      </c>
      <c r="U3035" s="49">
        <v>43740.567999999999</v>
      </c>
      <c r="V3035" s="49">
        <v>44113.968000000001</v>
      </c>
    </row>
    <row r="3036" spans="1:22" x14ac:dyDescent="0.3">
      <c r="A3036">
        <v>1006003</v>
      </c>
      <c r="B3036" t="s">
        <v>14835</v>
      </c>
      <c r="C3036" t="s">
        <v>14836</v>
      </c>
      <c r="D3036" t="s">
        <v>9476</v>
      </c>
      <c r="E3036" t="s">
        <v>1487</v>
      </c>
      <c r="F3036" t="s">
        <v>7014</v>
      </c>
      <c r="H3036" t="s">
        <v>3822</v>
      </c>
      <c r="I3036" s="23">
        <v>39.4894897</v>
      </c>
      <c r="J3036" s="23">
        <v>-107.72325170000001</v>
      </c>
      <c r="K3036">
        <v>211111</v>
      </c>
      <c r="L3036" t="s">
        <v>28</v>
      </c>
      <c r="M3036" t="s">
        <v>102</v>
      </c>
      <c r="R3036" s="49">
        <v>15198.392</v>
      </c>
      <c r="S3036" s="49">
        <v>20130.324000000001</v>
      </c>
      <c r="T3036" s="49">
        <v>17259.984</v>
      </c>
      <c r="U3036" s="49">
        <v>22908.056</v>
      </c>
      <c r="V3036" s="49">
        <v>28208.932000000001</v>
      </c>
    </row>
    <row r="3037" spans="1:22" x14ac:dyDescent="0.3">
      <c r="A3037">
        <v>1006004</v>
      </c>
      <c r="B3037" t="s">
        <v>14837</v>
      </c>
      <c r="C3037" t="s">
        <v>14838</v>
      </c>
      <c r="D3037" t="s">
        <v>14839</v>
      </c>
      <c r="E3037" t="s">
        <v>1487</v>
      </c>
      <c r="F3037" t="s">
        <v>7014</v>
      </c>
      <c r="H3037" t="s">
        <v>3822</v>
      </c>
      <c r="I3037" s="23">
        <v>39.464916299999999</v>
      </c>
      <c r="J3037" s="23">
        <v>-107.7564733</v>
      </c>
      <c r="K3037">
        <v>211111</v>
      </c>
      <c r="L3037" t="s">
        <v>28</v>
      </c>
      <c r="M3037" t="s">
        <v>102</v>
      </c>
      <c r="R3037" s="49">
        <v>30801.184000000001</v>
      </c>
      <c r="S3037" s="49">
        <v>36646.911999999997</v>
      </c>
      <c r="T3037" s="49">
        <v>38349.356</v>
      </c>
      <c r="U3037" s="49">
        <v>38886.788</v>
      </c>
      <c r="V3037" s="49">
        <v>41590.228000000003</v>
      </c>
    </row>
    <row r="3038" spans="1:22" x14ac:dyDescent="0.3">
      <c r="A3038">
        <v>1003290</v>
      </c>
      <c r="B3038" t="s">
        <v>14840</v>
      </c>
      <c r="C3038" t="s">
        <v>14841</v>
      </c>
      <c r="D3038" t="s">
        <v>14842</v>
      </c>
      <c r="E3038" t="s">
        <v>569</v>
      </c>
      <c r="F3038" t="s">
        <v>14843</v>
      </c>
      <c r="G3038" t="s">
        <v>14844</v>
      </c>
      <c r="H3038" t="s">
        <v>14845</v>
      </c>
      <c r="I3038" s="23">
        <v>41.252937000000003</v>
      </c>
      <c r="J3038" s="23">
        <v>-95.886224999999996</v>
      </c>
      <c r="K3038">
        <v>331511</v>
      </c>
      <c r="L3038" t="s">
        <v>28</v>
      </c>
      <c r="M3038" t="s">
        <v>538</v>
      </c>
      <c r="P3038" s="49">
        <v>683.34799999999996</v>
      </c>
      <c r="Q3038" s="49">
        <v>683.34799999999996</v>
      </c>
      <c r="R3038" s="49">
        <v>1641.944</v>
      </c>
      <c r="S3038" s="49">
        <v>12949.43</v>
      </c>
      <c r="T3038" s="49">
        <v>56188.408000000003</v>
      </c>
      <c r="U3038" s="49">
        <v>61286.832000000002</v>
      </c>
      <c r="V3038" s="49">
        <v>60417.394</v>
      </c>
    </row>
    <row r="3039" spans="1:22" x14ac:dyDescent="0.3">
      <c r="A3039">
        <v>1003289</v>
      </c>
      <c r="B3039" t="s">
        <v>14846</v>
      </c>
      <c r="C3039" t="s">
        <v>14847</v>
      </c>
      <c r="D3039" t="s">
        <v>7598</v>
      </c>
      <c r="E3039" t="s">
        <v>793</v>
      </c>
      <c r="F3039" t="s">
        <v>14848</v>
      </c>
      <c r="G3039" t="s">
        <v>14849</v>
      </c>
      <c r="H3039" t="s">
        <v>7601</v>
      </c>
      <c r="I3039" s="23">
        <v>37.420814999999997</v>
      </c>
      <c r="J3039" s="23">
        <v>-79.140968000000001</v>
      </c>
      <c r="K3039">
        <v>331511</v>
      </c>
      <c r="L3039" t="s">
        <v>28</v>
      </c>
      <c r="M3039" t="s">
        <v>538</v>
      </c>
      <c r="N3039" s="49">
        <v>49638.262000000002</v>
      </c>
      <c r="O3039" s="49">
        <v>79548.085999999996</v>
      </c>
      <c r="P3039" s="49">
        <v>71141.327999999994</v>
      </c>
      <c r="Q3039" s="49">
        <v>65277.09</v>
      </c>
      <c r="R3039" s="49">
        <v>59842.786</v>
      </c>
      <c r="S3039" s="49">
        <v>57509.218000000001</v>
      </c>
      <c r="T3039" s="49">
        <v>54412.934000000001</v>
      </c>
      <c r="U3039" s="49">
        <v>48252.99</v>
      </c>
      <c r="V3039" s="49">
        <v>42728.56</v>
      </c>
    </row>
    <row r="3040" spans="1:22" x14ac:dyDescent="0.3">
      <c r="A3040">
        <v>1005722</v>
      </c>
      <c r="B3040" t="s">
        <v>14850</v>
      </c>
      <c r="C3040" t="s">
        <v>14851</v>
      </c>
      <c r="D3040" t="s">
        <v>14852</v>
      </c>
      <c r="E3040" t="s">
        <v>303</v>
      </c>
      <c r="F3040" t="s">
        <v>14853</v>
      </c>
      <c r="H3040" t="s">
        <v>11939</v>
      </c>
      <c r="I3040" s="23">
        <v>30.5717</v>
      </c>
      <c r="J3040" s="23">
        <v>-95.992099999999994</v>
      </c>
      <c r="K3040">
        <v>486210</v>
      </c>
      <c r="L3040" t="s">
        <v>1275</v>
      </c>
      <c r="M3040" t="s">
        <v>102</v>
      </c>
      <c r="N3040" s="49">
        <v>51911.32</v>
      </c>
      <c r="O3040" s="49">
        <v>46109.504000000001</v>
      </c>
      <c r="P3040" s="49">
        <v>50958.781999999999</v>
      </c>
      <c r="Q3040" s="49">
        <v>63620.7</v>
      </c>
      <c r="R3040" s="49">
        <v>45736.5</v>
      </c>
      <c r="S3040" s="49">
        <v>48539.908000000003</v>
      </c>
      <c r="T3040" s="49">
        <v>62091.67</v>
      </c>
      <c r="U3040" s="49">
        <v>80920.34</v>
      </c>
      <c r="V3040" s="49">
        <v>112688.04</v>
      </c>
    </row>
    <row r="3041" spans="1:22" x14ac:dyDescent="0.3">
      <c r="A3041">
        <v>1007615</v>
      </c>
      <c r="B3041" t="s">
        <v>14854</v>
      </c>
      <c r="C3041" t="s">
        <v>14855</v>
      </c>
      <c r="D3041" t="s">
        <v>14856</v>
      </c>
      <c r="E3041" t="s">
        <v>447</v>
      </c>
      <c r="F3041" t="s">
        <v>14857</v>
      </c>
      <c r="G3041" t="s">
        <v>14858</v>
      </c>
      <c r="H3041" t="s">
        <v>2679</v>
      </c>
      <c r="I3041" s="23">
        <v>40.159343999999997</v>
      </c>
      <c r="J3041" s="23">
        <v>-74.776695000000004</v>
      </c>
      <c r="K3041">
        <v>562212</v>
      </c>
      <c r="L3041" t="s">
        <v>355</v>
      </c>
      <c r="M3041" t="s">
        <v>307</v>
      </c>
      <c r="N3041" s="49">
        <v>109430.338</v>
      </c>
      <c r="O3041" s="49">
        <v>89829.338000000003</v>
      </c>
      <c r="P3041" s="49">
        <v>86202.838000000003</v>
      </c>
      <c r="Q3041" s="49">
        <v>90294.687999999995</v>
      </c>
      <c r="R3041" s="49">
        <v>77441.237999999998</v>
      </c>
      <c r="S3041" s="49">
        <v>96731.237999999998</v>
      </c>
      <c r="T3041" s="49">
        <v>93912.69</v>
      </c>
      <c r="U3041" s="49">
        <v>115025.033771</v>
      </c>
      <c r="V3041" s="49">
        <v>102400.68799999999</v>
      </c>
    </row>
    <row r="3042" spans="1:22" x14ac:dyDescent="0.3">
      <c r="A3042">
        <v>1000088</v>
      </c>
      <c r="B3042" t="s">
        <v>14859</v>
      </c>
      <c r="C3042" t="s">
        <v>14860</v>
      </c>
      <c r="D3042" t="s">
        <v>2087</v>
      </c>
      <c r="E3042" t="s">
        <v>5095</v>
      </c>
      <c r="F3042" t="s">
        <v>14861</v>
      </c>
      <c r="G3042" t="s">
        <v>14862</v>
      </c>
      <c r="I3042" s="23">
        <v>38.885599999999997</v>
      </c>
      <c r="J3042" s="23">
        <v>-77.0244</v>
      </c>
      <c r="K3042">
        <v>221330</v>
      </c>
      <c r="L3042" t="s">
        <v>28</v>
      </c>
      <c r="M3042" t="s">
        <v>336</v>
      </c>
      <c r="N3042" s="49">
        <v>130349.736</v>
      </c>
      <c r="O3042" s="49">
        <v>145321.33199999999</v>
      </c>
      <c r="P3042" s="49">
        <v>126508.124</v>
      </c>
      <c r="Q3042" s="49">
        <v>130432.06200000001</v>
      </c>
      <c r="R3042" s="49">
        <v>138974.486</v>
      </c>
      <c r="S3042" s="49">
        <v>164572.41</v>
      </c>
      <c r="T3042" s="49">
        <v>144230.09599999999</v>
      </c>
      <c r="U3042" s="49">
        <v>147638.45000000001</v>
      </c>
      <c r="V3042" s="49">
        <v>153096.91800000001</v>
      </c>
    </row>
    <row r="3043" spans="1:22" x14ac:dyDescent="0.3">
      <c r="A3043">
        <v>1007998</v>
      </c>
      <c r="B3043" t="s">
        <v>14863</v>
      </c>
      <c r="C3043" t="s">
        <v>14864</v>
      </c>
      <c r="D3043" t="s">
        <v>14865</v>
      </c>
      <c r="E3043" t="s">
        <v>441</v>
      </c>
      <c r="F3043" t="s">
        <v>14866</v>
      </c>
      <c r="G3043" t="s">
        <v>14867</v>
      </c>
      <c r="H3043" t="s">
        <v>6267</v>
      </c>
      <c r="I3043" s="23">
        <v>35.832053999999999</v>
      </c>
      <c r="J3043" s="23">
        <v>-78.319738999999998</v>
      </c>
      <c r="K3043">
        <v>325412</v>
      </c>
      <c r="L3043" t="s">
        <v>14868</v>
      </c>
      <c r="M3043" t="s">
        <v>404</v>
      </c>
      <c r="N3043" s="49">
        <v>9136.9159999999993</v>
      </c>
      <c r="O3043" s="49">
        <v>8167.32</v>
      </c>
      <c r="P3043" s="49">
        <v>7135.5240000000003</v>
      </c>
      <c r="Q3043" s="49">
        <v>7044.8239999999996</v>
      </c>
      <c r="R3043" s="49">
        <v>6784.8720000000003</v>
      </c>
      <c r="S3043" s="49">
        <v>251.04599999999999</v>
      </c>
      <c r="T3043" s="49">
        <v>11.2</v>
      </c>
      <c r="U3043" s="49">
        <v>6085.6279999999997</v>
      </c>
      <c r="V3043" s="49">
        <v>6404.7759999999998</v>
      </c>
    </row>
    <row r="3044" spans="1:22" x14ac:dyDescent="0.3">
      <c r="A3044">
        <v>1007221</v>
      </c>
      <c r="B3044" t="s">
        <v>14869</v>
      </c>
      <c r="C3044" t="s">
        <v>14870</v>
      </c>
      <c r="D3044" t="s">
        <v>14871</v>
      </c>
      <c r="E3044" t="s">
        <v>11053</v>
      </c>
      <c r="F3044" t="s">
        <v>14872</v>
      </c>
      <c r="G3044" t="s">
        <v>14873</v>
      </c>
      <c r="H3044" t="s">
        <v>11056</v>
      </c>
      <c r="I3044" s="23">
        <v>13.3949</v>
      </c>
      <c r="J3044" s="23">
        <v>144.7071</v>
      </c>
      <c r="K3044">
        <v>221112</v>
      </c>
      <c r="L3044" t="s">
        <v>28</v>
      </c>
      <c r="M3044" t="s">
        <v>336</v>
      </c>
      <c r="N3044" s="49">
        <v>626918.76199999999</v>
      </c>
      <c r="O3044" s="49">
        <v>552518.32999999996</v>
      </c>
      <c r="P3044" s="49">
        <v>578127.87</v>
      </c>
      <c r="Q3044" s="49">
        <v>545922.52</v>
      </c>
      <c r="R3044" s="49">
        <v>684249.33400000003</v>
      </c>
      <c r="S3044" s="49">
        <v>736847.44799999997</v>
      </c>
      <c r="T3044" s="49">
        <v>598418.61399999994</v>
      </c>
      <c r="U3044" s="49">
        <v>588734.02399999998</v>
      </c>
      <c r="V3044" s="49">
        <v>747891.60800000001</v>
      </c>
    </row>
    <row r="3045" spans="1:22" x14ac:dyDescent="0.3">
      <c r="A3045">
        <v>1000872</v>
      </c>
      <c r="B3045" t="s">
        <v>14874</v>
      </c>
      <c r="C3045" t="s">
        <v>14875</v>
      </c>
      <c r="D3045" t="s">
        <v>14876</v>
      </c>
      <c r="E3045" t="s">
        <v>380</v>
      </c>
      <c r="F3045" t="s">
        <v>14877</v>
      </c>
      <c r="G3045" t="s">
        <v>14878</v>
      </c>
      <c r="H3045" t="s">
        <v>14879</v>
      </c>
      <c r="I3045" s="23">
        <v>44.111944000000001</v>
      </c>
      <c r="J3045" s="23">
        <v>-93.678611000000004</v>
      </c>
      <c r="K3045">
        <v>325193</v>
      </c>
      <c r="L3045" t="s">
        <v>28</v>
      </c>
      <c r="M3045" t="s">
        <v>315</v>
      </c>
      <c r="N3045" s="49">
        <v>178727.02799999999</v>
      </c>
      <c r="O3045" s="49">
        <v>186010.6</v>
      </c>
      <c r="P3045" s="49">
        <v>187321.44399999999</v>
      </c>
      <c r="Q3045" s="49">
        <v>182242.364</v>
      </c>
      <c r="R3045" s="49">
        <v>180469.32</v>
      </c>
      <c r="S3045" s="49">
        <v>166272.62400000001</v>
      </c>
      <c r="T3045" s="49">
        <v>177851.48</v>
      </c>
      <c r="U3045" s="49">
        <v>167863.71799999999</v>
      </c>
      <c r="V3045" s="49">
        <v>167458.82</v>
      </c>
    </row>
    <row r="3046" spans="1:22" x14ac:dyDescent="0.3">
      <c r="A3046">
        <v>1002770</v>
      </c>
      <c r="B3046" t="s">
        <v>14880</v>
      </c>
      <c r="C3046" t="s">
        <v>14881</v>
      </c>
      <c r="D3046" t="s">
        <v>7108</v>
      </c>
      <c r="E3046" t="s">
        <v>303</v>
      </c>
      <c r="F3046" t="s">
        <v>7109</v>
      </c>
      <c r="G3046" t="s">
        <v>14882</v>
      </c>
      <c r="H3046" t="s">
        <v>7111</v>
      </c>
      <c r="I3046" s="23">
        <v>32.064100000000003</v>
      </c>
      <c r="J3046" s="23">
        <v>-96.428299999999993</v>
      </c>
      <c r="K3046">
        <v>327211</v>
      </c>
      <c r="L3046" t="s">
        <v>375</v>
      </c>
      <c r="M3046" t="s">
        <v>376</v>
      </c>
      <c r="N3046" s="49">
        <v>115726.14</v>
      </c>
      <c r="O3046" s="49">
        <v>116794.092</v>
      </c>
      <c r="P3046" s="49">
        <v>112693.352</v>
      </c>
      <c r="Q3046" s="49">
        <v>112200.848</v>
      </c>
      <c r="R3046" s="49">
        <v>110920.75199999999</v>
      </c>
      <c r="S3046" s="49">
        <v>108202.22</v>
      </c>
      <c r="T3046" s="49">
        <v>108959.40399999999</v>
      </c>
      <c r="U3046" s="49">
        <v>107219.364</v>
      </c>
      <c r="V3046" s="49">
        <v>106198.46</v>
      </c>
    </row>
    <row r="3047" spans="1:22" x14ac:dyDescent="0.3">
      <c r="A3047">
        <v>1002864</v>
      </c>
      <c r="B3047" t="s">
        <v>14883</v>
      </c>
      <c r="C3047" t="s">
        <v>14884</v>
      </c>
      <c r="D3047" t="s">
        <v>14885</v>
      </c>
      <c r="E3047" t="s">
        <v>569</v>
      </c>
      <c r="F3047" t="s">
        <v>14886</v>
      </c>
      <c r="G3047" t="s">
        <v>14887</v>
      </c>
      <c r="H3047" t="s">
        <v>648</v>
      </c>
      <c r="I3047" s="23">
        <v>41.813330000000001</v>
      </c>
      <c r="J3047" s="23">
        <v>-90.524439999999998</v>
      </c>
      <c r="K3047">
        <v>327211</v>
      </c>
      <c r="L3047" t="s">
        <v>375</v>
      </c>
      <c r="M3047" t="s">
        <v>376</v>
      </c>
      <c r="N3047" s="49">
        <v>117525.094</v>
      </c>
      <c r="O3047" s="49">
        <v>120088.99400000001</v>
      </c>
      <c r="P3047" s="49">
        <v>41363.936000000002</v>
      </c>
      <c r="Q3047" s="49">
        <v>114771.79399999999</v>
      </c>
      <c r="R3047" s="49">
        <v>114681.242</v>
      </c>
      <c r="S3047" s="49">
        <v>117378.28200000001</v>
      </c>
      <c r="T3047" s="49">
        <v>119912.872</v>
      </c>
      <c r="U3047" s="49">
        <v>120491.17200000001</v>
      </c>
      <c r="V3047" s="49">
        <v>118277.67600000001</v>
      </c>
    </row>
    <row r="3048" spans="1:22" x14ac:dyDescent="0.3">
      <c r="A3048">
        <v>1002905</v>
      </c>
      <c r="B3048" t="s">
        <v>14888</v>
      </c>
      <c r="C3048" t="s">
        <v>14889</v>
      </c>
      <c r="D3048" t="s">
        <v>14890</v>
      </c>
      <c r="E3048" t="s">
        <v>454</v>
      </c>
      <c r="F3048" t="s">
        <v>14891</v>
      </c>
      <c r="G3048" t="s">
        <v>14892</v>
      </c>
      <c r="H3048" t="s">
        <v>1171</v>
      </c>
      <c r="I3048" s="23">
        <v>42.089770000000001</v>
      </c>
      <c r="J3048" s="23">
        <v>-83.362030000000004</v>
      </c>
      <c r="K3048">
        <v>327211</v>
      </c>
      <c r="L3048" t="s">
        <v>375</v>
      </c>
      <c r="M3048" t="s">
        <v>376</v>
      </c>
      <c r="N3048" s="49">
        <v>152443.23199999999</v>
      </c>
      <c r="O3048" s="49">
        <v>157166.62</v>
      </c>
      <c r="P3048" s="49">
        <v>152369.03200000001</v>
      </c>
      <c r="Q3048" s="49">
        <v>151647.128</v>
      </c>
      <c r="R3048" s="49">
        <v>175841.92800000001</v>
      </c>
      <c r="S3048" s="49">
        <v>156656.61600000001</v>
      </c>
      <c r="T3048" s="49">
        <v>170577.09</v>
      </c>
      <c r="U3048" s="49">
        <v>172931.26</v>
      </c>
      <c r="V3048" s="49">
        <v>180242.44</v>
      </c>
    </row>
    <row r="3049" spans="1:22" x14ac:dyDescent="0.3">
      <c r="A3049">
        <v>1002921</v>
      </c>
      <c r="B3049" t="s">
        <v>14893</v>
      </c>
      <c r="C3049" t="s">
        <v>14894</v>
      </c>
      <c r="D3049" t="s">
        <v>14895</v>
      </c>
      <c r="E3049" t="s">
        <v>447</v>
      </c>
      <c r="F3049" t="s">
        <v>14896</v>
      </c>
      <c r="G3049" t="s">
        <v>14897</v>
      </c>
      <c r="H3049" t="s">
        <v>14898</v>
      </c>
      <c r="I3049" s="23">
        <v>40.254237000000003</v>
      </c>
      <c r="J3049" s="23">
        <v>-79.916437999999999</v>
      </c>
      <c r="K3049">
        <v>327211</v>
      </c>
      <c r="L3049" t="s">
        <v>375</v>
      </c>
      <c r="M3049" t="s">
        <v>376</v>
      </c>
      <c r="R3049" s="49">
        <v>40157.675999999999</v>
      </c>
      <c r="S3049" s="49">
        <v>68815.94</v>
      </c>
      <c r="T3049" s="49">
        <v>63163.055999999997</v>
      </c>
      <c r="U3049" s="49">
        <v>57637.235999999997</v>
      </c>
      <c r="V3049" s="49">
        <v>59173.483999999997</v>
      </c>
    </row>
    <row r="3050" spans="1:22" x14ac:dyDescent="0.3">
      <c r="A3050">
        <v>1002160</v>
      </c>
      <c r="B3050" t="s">
        <v>14899</v>
      </c>
      <c r="C3050" t="s">
        <v>14900</v>
      </c>
      <c r="D3050" t="s">
        <v>14267</v>
      </c>
      <c r="E3050" t="s">
        <v>331</v>
      </c>
      <c r="F3050" t="s">
        <v>14901</v>
      </c>
      <c r="G3050" t="s">
        <v>14902</v>
      </c>
      <c r="H3050" t="s">
        <v>14903</v>
      </c>
      <c r="I3050" s="23">
        <v>42.88261</v>
      </c>
      <c r="J3050" s="23">
        <v>-76.972229999999996</v>
      </c>
      <c r="K3050">
        <v>327211</v>
      </c>
      <c r="L3050" t="s">
        <v>375</v>
      </c>
      <c r="M3050" t="s">
        <v>376</v>
      </c>
      <c r="N3050" s="49">
        <v>110776.216</v>
      </c>
      <c r="O3050" s="49">
        <v>94019.34</v>
      </c>
      <c r="P3050" s="49">
        <v>139846.26199999999</v>
      </c>
      <c r="Q3050" s="49">
        <v>140136.15599999999</v>
      </c>
      <c r="R3050" s="49">
        <v>138709.86199999999</v>
      </c>
      <c r="S3050" s="49">
        <v>136448.022</v>
      </c>
      <c r="T3050" s="49">
        <v>133326.226</v>
      </c>
      <c r="U3050" s="49">
        <v>142014.85399999999</v>
      </c>
      <c r="V3050" s="49">
        <v>140496.21</v>
      </c>
    </row>
    <row r="3051" spans="1:22" x14ac:dyDescent="0.3">
      <c r="A3051">
        <v>1007904</v>
      </c>
      <c r="B3051" t="s">
        <v>14904</v>
      </c>
      <c r="C3051" t="s">
        <v>14905</v>
      </c>
      <c r="D3051" t="s">
        <v>14906</v>
      </c>
      <c r="E3051" t="s">
        <v>323</v>
      </c>
      <c r="F3051" t="s">
        <v>14907</v>
      </c>
      <c r="G3051" t="s">
        <v>14908</v>
      </c>
      <c r="H3051" t="s">
        <v>1427</v>
      </c>
      <c r="I3051" s="23">
        <v>36.546810000000001</v>
      </c>
      <c r="J3051" s="23">
        <v>-119.58144</v>
      </c>
      <c r="K3051">
        <v>327211</v>
      </c>
      <c r="L3051" t="s">
        <v>375</v>
      </c>
      <c r="M3051" t="s">
        <v>376</v>
      </c>
      <c r="N3051" s="49">
        <v>116899.696</v>
      </c>
      <c r="O3051" s="49">
        <v>120426.18799999999</v>
      </c>
      <c r="P3051" s="49">
        <v>124020.014</v>
      </c>
      <c r="Q3051" s="49">
        <v>121367.088</v>
      </c>
      <c r="R3051" s="49">
        <v>122718.284</v>
      </c>
      <c r="S3051" s="49">
        <v>120235.04</v>
      </c>
      <c r="T3051" s="49">
        <v>114896.254</v>
      </c>
      <c r="U3051" s="49">
        <v>116059.444</v>
      </c>
      <c r="V3051" s="49">
        <v>115253.622</v>
      </c>
    </row>
    <row r="3052" spans="1:22" x14ac:dyDescent="0.3">
      <c r="A3052">
        <v>1002924</v>
      </c>
      <c r="B3052" t="s">
        <v>14909</v>
      </c>
      <c r="C3052" t="s">
        <v>14910</v>
      </c>
      <c r="D3052" t="s">
        <v>14911</v>
      </c>
      <c r="E3052" t="s">
        <v>954</v>
      </c>
      <c r="F3052" t="s">
        <v>14912</v>
      </c>
      <c r="G3052" t="s">
        <v>14913</v>
      </c>
      <c r="H3052" t="s">
        <v>2007</v>
      </c>
      <c r="I3052" s="23">
        <v>34.706035</v>
      </c>
      <c r="J3052" s="23">
        <v>-81.000811999999996</v>
      </c>
      <c r="K3052">
        <v>327211</v>
      </c>
      <c r="L3052" t="s">
        <v>375</v>
      </c>
      <c r="M3052" t="s">
        <v>376</v>
      </c>
      <c r="N3052" s="49">
        <v>127772.864</v>
      </c>
      <c r="O3052" s="49">
        <v>132581.60399999999</v>
      </c>
      <c r="P3052" s="49">
        <v>126784.572</v>
      </c>
      <c r="Q3052" s="49">
        <v>128813.02</v>
      </c>
      <c r="R3052" s="49">
        <v>130734.508</v>
      </c>
      <c r="S3052" s="49">
        <v>130929.302</v>
      </c>
      <c r="T3052" s="49">
        <v>130864.11199999999</v>
      </c>
      <c r="U3052" s="49">
        <v>123395.58</v>
      </c>
      <c r="V3052" s="49">
        <v>121915.182</v>
      </c>
    </row>
    <row r="3053" spans="1:22" x14ac:dyDescent="0.3">
      <c r="A3053">
        <v>1006117</v>
      </c>
      <c r="B3053" t="s">
        <v>14914</v>
      </c>
      <c r="C3053" t="s">
        <v>14915</v>
      </c>
      <c r="D3053" t="s">
        <v>14916</v>
      </c>
      <c r="E3053" t="s">
        <v>1781</v>
      </c>
      <c r="F3053" t="s">
        <v>14917</v>
      </c>
      <c r="G3053" t="s">
        <v>14918</v>
      </c>
      <c r="H3053" t="s">
        <v>987</v>
      </c>
      <c r="I3053" s="23">
        <v>30.497527999999999</v>
      </c>
      <c r="J3053" s="23">
        <v>-88.942694000000003</v>
      </c>
      <c r="K3053">
        <v>562212</v>
      </c>
      <c r="L3053" t="s">
        <v>51</v>
      </c>
      <c r="M3053" t="s">
        <v>307</v>
      </c>
      <c r="N3053" s="49">
        <v>555.75</v>
      </c>
      <c r="O3053" s="49">
        <v>472.75</v>
      </c>
      <c r="P3053" s="49">
        <v>657.25</v>
      </c>
      <c r="Q3053" s="49">
        <v>2124.75</v>
      </c>
      <c r="R3053" s="49">
        <v>2686.5</v>
      </c>
      <c r="S3053" s="49">
        <v>1601.5</v>
      </c>
      <c r="T3053" s="49">
        <v>2332.5</v>
      </c>
      <c r="U3053" s="49">
        <v>2492.5</v>
      </c>
      <c r="V3053" s="49">
        <v>3137.5</v>
      </c>
    </row>
    <row r="3054" spans="1:22" x14ac:dyDescent="0.3">
      <c r="A3054">
        <v>1002290</v>
      </c>
      <c r="B3054" t="s">
        <v>14919</v>
      </c>
      <c r="C3054" t="s">
        <v>14920</v>
      </c>
      <c r="D3054" t="s">
        <v>14921</v>
      </c>
      <c r="E3054" t="s">
        <v>303</v>
      </c>
      <c r="F3054" t="s">
        <v>8775</v>
      </c>
      <c r="G3054" t="s">
        <v>14922</v>
      </c>
      <c r="H3054" t="s">
        <v>969</v>
      </c>
      <c r="I3054" s="23">
        <v>27.687100000000001</v>
      </c>
      <c r="J3054" s="23">
        <v>-97.902100000000004</v>
      </c>
      <c r="K3054">
        <v>211130</v>
      </c>
      <c r="L3054" t="s">
        <v>326</v>
      </c>
      <c r="M3054" t="s">
        <v>327</v>
      </c>
      <c r="N3054" s="49">
        <v>125025.944</v>
      </c>
      <c r="O3054" s="49">
        <v>117263.402</v>
      </c>
      <c r="P3054" s="49">
        <v>119587.13</v>
      </c>
      <c r="Q3054" s="49">
        <v>112970.084</v>
      </c>
      <c r="R3054" s="49">
        <v>108087.579</v>
      </c>
      <c r="S3054" s="49">
        <v>124223.993</v>
      </c>
      <c r="T3054" s="49">
        <v>144561.19</v>
      </c>
      <c r="U3054" s="49">
        <v>153031.06899999999</v>
      </c>
      <c r="V3054" s="49">
        <v>115135.334</v>
      </c>
    </row>
    <row r="3055" spans="1:22" x14ac:dyDescent="0.3">
      <c r="A3055">
        <v>1008037</v>
      </c>
      <c r="B3055" t="s">
        <v>14923</v>
      </c>
      <c r="C3055" t="s">
        <v>14924</v>
      </c>
      <c r="D3055" t="s">
        <v>14925</v>
      </c>
      <c r="E3055" t="s">
        <v>386</v>
      </c>
      <c r="F3055" t="s">
        <v>14926</v>
      </c>
      <c r="G3055" t="s">
        <v>14927</v>
      </c>
      <c r="H3055" t="s">
        <v>1384</v>
      </c>
      <c r="I3055" s="23">
        <v>30.395809</v>
      </c>
      <c r="J3055" s="23">
        <v>-88.189977999999996</v>
      </c>
      <c r="K3055">
        <v>486210</v>
      </c>
      <c r="L3055" t="s">
        <v>1275</v>
      </c>
      <c r="M3055" t="s">
        <v>102</v>
      </c>
      <c r="N3055" s="49">
        <v>256142.258</v>
      </c>
      <c r="O3055" s="49">
        <v>266643.81</v>
      </c>
      <c r="P3055" s="49">
        <v>256131.198</v>
      </c>
      <c r="Q3055" s="49">
        <v>264663.01400000002</v>
      </c>
      <c r="R3055" s="49">
        <v>264205.21799999999</v>
      </c>
      <c r="S3055" s="49">
        <v>253781.16</v>
      </c>
      <c r="T3055" s="49">
        <v>262390.96000000002</v>
      </c>
      <c r="U3055" s="49">
        <v>272752.2</v>
      </c>
      <c r="V3055" s="49">
        <v>291088.05</v>
      </c>
    </row>
    <row r="3056" spans="1:22" x14ac:dyDescent="0.3">
      <c r="A3056">
        <v>1007080</v>
      </c>
      <c r="B3056" t="s">
        <v>14928</v>
      </c>
      <c r="C3056" t="s">
        <v>14929</v>
      </c>
      <c r="D3056" t="s">
        <v>14930</v>
      </c>
      <c r="E3056" t="s">
        <v>468</v>
      </c>
      <c r="F3056" t="s">
        <v>14931</v>
      </c>
      <c r="G3056" t="s">
        <v>14932</v>
      </c>
      <c r="H3056" t="s">
        <v>14933</v>
      </c>
      <c r="I3056" s="23">
        <v>27.624631999999998</v>
      </c>
      <c r="J3056" s="23">
        <v>-82.517031000000003</v>
      </c>
      <c r="K3056">
        <v>486210</v>
      </c>
      <c r="L3056" t="s">
        <v>1275</v>
      </c>
      <c r="M3056" t="s">
        <v>102</v>
      </c>
      <c r="N3056" s="49">
        <v>47329.79</v>
      </c>
      <c r="O3056" s="49">
        <v>51318.726000000002</v>
      </c>
      <c r="P3056" s="49">
        <v>44395.995999999999</v>
      </c>
      <c r="Q3056" s="49">
        <v>62523.582000000002</v>
      </c>
      <c r="R3056" s="49">
        <v>49255.932000000001</v>
      </c>
      <c r="S3056" s="49">
        <v>50014.084000000003</v>
      </c>
      <c r="T3056" s="49">
        <v>49947.72</v>
      </c>
      <c r="U3056" s="49">
        <v>46821.86</v>
      </c>
      <c r="V3056" s="49">
        <v>50340.18</v>
      </c>
    </row>
    <row r="3057" spans="1:22" x14ac:dyDescent="0.3">
      <c r="A3057">
        <v>1003663</v>
      </c>
      <c r="B3057" t="s">
        <v>14934</v>
      </c>
      <c r="C3057" t="s">
        <v>14935</v>
      </c>
      <c r="D3057" t="s">
        <v>7668</v>
      </c>
      <c r="E3057" t="s">
        <v>323</v>
      </c>
      <c r="F3057" t="s">
        <v>7669</v>
      </c>
      <c r="G3057" t="s">
        <v>14936</v>
      </c>
      <c r="H3057" t="s">
        <v>1001</v>
      </c>
      <c r="I3057" s="23">
        <v>38.011719999999997</v>
      </c>
      <c r="J3057" s="23">
        <v>-121.78098</v>
      </c>
      <c r="K3057">
        <v>221112</v>
      </c>
      <c r="L3057" t="s">
        <v>28</v>
      </c>
      <c r="M3057" t="s">
        <v>336</v>
      </c>
      <c r="U3057" s="49">
        <v>20196.396000000001</v>
      </c>
      <c r="V3057" s="49">
        <v>182473</v>
      </c>
    </row>
    <row r="3058" spans="1:22" x14ac:dyDescent="0.3">
      <c r="A3058">
        <v>1003618</v>
      </c>
      <c r="B3058" t="s">
        <v>14937</v>
      </c>
      <c r="C3058" t="s">
        <v>14938</v>
      </c>
      <c r="D3058" t="s">
        <v>7668</v>
      </c>
      <c r="E3058" t="s">
        <v>323</v>
      </c>
      <c r="F3058" t="s">
        <v>7669</v>
      </c>
      <c r="G3058" t="s">
        <v>14939</v>
      </c>
      <c r="H3058" t="s">
        <v>1001</v>
      </c>
      <c r="I3058" s="23">
        <v>38.008380199999998</v>
      </c>
      <c r="J3058" s="23">
        <v>-121.7993168</v>
      </c>
      <c r="K3058">
        <v>221112</v>
      </c>
      <c r="L3058" t="s">
        <v>28</v>
      </c>
      <c r="M3058" t="s">
        <v>336</v>
      </c>
      <c r="U3058" s="49">
        <v>24563.7</v>
      </c>
      <c r="V3058" s="49">
        <v>189380.39799999999</v>
      </c>
    </row>
    <row r="3059" spans="1:22" x14ac:dyDescent="0.3">
      <c r="A3059">
        <v>1003662</v>
      </c>
      <c r="B3059" t="s">
        <v>14940</v>
      </c>
      <c r="C3059" t="s">
        <v>14941</v>
      </c>
      <c r="D3059" t="s">
        <v>14942</v>
      </c>
      <c r="E3059" t="s">
        <v>323</v>
      </c>
      <c r="F3059" t="s">
        <v>9980</v>
      </c>
      <c r="G3059" t="s">
        <v>14943</v>
      </c>
      <c r="H3059" t="s">
        <v>1001</v>
      </c>
      <c r="I3059" s="23">
        <v>38.043509999999998</v>
      </c>
      <c r="J3059" s="23">
        <v>-121.98739</v>
      </c>
      <c r="K3059">
        <v>221112</v>
      </c>
      <c r="L3059" t="s">
        <v>28</v>
      </c>
      <c r="M3059" t="s">
        <v>336</v>
      </c>
      <c r="U3059" s="49">
        <v>24314</v>
      </c>
      <c r="V3059" s="49">
        <v>189969.296</v>
      </c>
    </row>
    <row r="3060" spans="1:22" x14ac:dyDescent="0.3">
      <c r="A3060">
        <v>1003641</v>
      </c>
      <c r="B3060" t="s">
        <v>14944</v>
      </c>
      <c r="C3060" t="s">
        <v>14945</v>
      </c>
      <c r="D3060" t="s">
        <v>9979</v>
      </c>
      <c r="E3060" t="s">
        <v>323</v>
      </c>
      <c r="F3060" t="s">
        <v>9980</v>
      </c>
      <c r="G3060" t="s">
        <v>14946</v>
      </c>
      <c r="H3060" t="s">
        <v>1001</v>
      </c>
      <c r="I3060" s="23">
        <v>38.030560000000001</v>
      </c>
      <c r="J3060" s="23">
        <v>-121.86995</v>
      </c>
      <c r="K3060">
        <v>221112</v>
      </c>
      <c r="L3060" t="s">
        <v>28</v>
      </c>
      <c r="M3060" t="s">
        <v>336</v>
      </c>
      <c r="U3060" s="49">
        <v>12154.2</v>
      </c>
      <c r="V3060" s="49">
        <v>167729.54800000001</v>
      </c>
    </row>
    <row r="3061" spans="1:22" x14ac:dyDescent="0.3">
      <c r="A3061">
        <v>1003644</v>
      </c>
      <c r="B3061" t="s">
        <v>14947</v>
      </c>
      <c r="C3061" t="s">
        <v>14948</v>
      </c>
      <c r="D3061" t="s">
        <v>9979</v>
      </c>
      <c r="E3061" t="s">
        <v>323</v>
      </c>
      <c r="F3061" t="s">
        <v>9980</v>
      </c>
      <c r="G3061" t="s">
        <v>14949</v>
      </c>
      <c r="H3061" t="s">
        <v>1001</v>
      </c>
      <c r="I3061" s="23">
        <v>38.01585</v>
      </c>
      <c r="J3061" s="23">
        <v>-121.86027</v>
      </c>
      <c r="K3061">
        <v>221112</v>
      </c>
      <c r="L3061" t="s">
        <v>28</v>
      </c>
      <c r="M3061" t="s">
        <v>336</v>
      </c>
      <c r="U3061" s="49">
        <v>24296.1</v>
      </c>
      <c r="V3061" s="49">
        <v>190606</v>
      </c>
    </row>
    <row r="3062" spans="1:22" x14ac:dyDescent="0.3">
      <c r="A3062">
        <v>1006811</v>
      </c>
      <c r="B3062" t="s">
        <v>14950</v>
      </c>
      <c r="C3062" t="s">
        <v>14951</v>
      </c>
      <c r="D3062" t="s">
        <v>6883</v>
      </c>
      <c r="E3062" t="s">
        <v>2294</v>
      </c>
      <c r="F3062" t="s">
        <v>14952</v>
      </c>
      <c r="G3062" t="s">
        <v>14953</v>
      </c>
      <c r="H3062" t="s">
        <v>14954</v>
      </c>
      <c r="I3062" s="23">
        <v>40.768599999999999</v>
      </c>
      <c r="J3062" s="23">
        <v>-111.9289</v>
      </c>
      <c r="K3062">
        <v>221112</v>
      </c>
      <c r="L3062" t="s">
        <v>335</v>
      </c>
      <c r="M3062" t="s">
        <v>336</v>
      </c>
      <c r="N3062" s="49">
        <v>124600.88800000001</v>
      </c>
      <c r="O3062" s="49">
        <v>56228.392</v>
      </c>
      <c r="P3062" s="49">
        <v>80080.952000000005</v>
      </c>
      <c r="Q3062" s="49">
        <v>105065.26</v>
      </c>
      <c r="R3062" s="49">
        <v>115328.92</v>
      </c>
      <c r="S3062" s="49">
        <v>265497.66800000001</v>
      </c>
      <c r="T3062" s="49">
        <v>271249.04399999999</v>
      </c>
      <c r="U3062" s="49">
        <v>169535.524</v>
      </c>
      <c r="V3062" s="49">
        <v>137697.38800000001</v>
      </c>
    </row>
    <row r="3063" spans="1:22" x14ac:dyDescent="0.3">
      <c r="A3063">
        <v>1007423</v>
      </c>
      <c r="B3063" t="s">
        <v>14955</v>
      </c>
      <c r="C3063" t="s">
        <v>14956</v>
      </c>
      <c r="D3063" t="s">
        <v>14957</v>
      </c>
      <c r="E3063" t="s">
        <v>386</v>
      </c>
      <c r="F3063" t="s">
        <v>14958</v>
      </c>
      <c r="G3063" t="s">
        <v>14959</v>
      </c>
      <c r="H3063" t="s">
        <v>14960</v>
      </c>
      <c r="I3063" s="23">
        <v>34.012799999999999</v>
      </c>
      <c r="J3063" s="23">
        <v>-85.970799999999997</v>
      </c>
      <c r="K3063">
        <v>221112</v>
      </c>
      <c r="L3063" t="s">
        <v>335</v>
      </c>
      <c r="M3063" t="s">
        <v>336</v>
      </c>
      <c r="N3063" s="49">
        <v>160700.704</v>
      </c>
      <c r="O3063" s="49">
        <v>180549.83199999999</v>
      </c>
      <c r="P3063" s="49">
        <v>178037.98800000001</v>
      </c>
      <c r="Q3063" s="49">
        <v>149053.348</v>
      </c>
      <c r="R3063" s="49">
        <v>283834.60600000003</v>
      </c>
      <c r="S3063" s="49">
        <v>384922.86</v>
      </c>
      <c r="T3063" s="49">
        <v>193074.666</v>
      </c>
      <c r="U3063" s="49">
        <v>199001.37</v>
      </c>
      <c r="V3063" s="49">
        <v>330577.652</v>
      </c>
    </row>
    <row r="3064" spans="1:22" x14ac:dyDescent="0.3">
      <c r="A3064">
        <v>1002404</v>
      </c>
      <c r="B3064" t="s">
        <v>14961</v>
      </c>
      <c r="C3064" t="s">
        <v>14962</v>
      </c>
      <c r="D3064" t="s">
        <v>11101</v>
      </c>
      <c r="E3064" t="s">
        <v>468</v>
      </c>
      <c r="F3064" t="s">
        <v>14963</v>
      </c>
      <c r="G3064" t="s">
        <v>14964</v>
      </c>
      <c r="H3064" t="s">
        <v>3440</v>
      </c>
      <c r="I3064" s="23">
        <v>29.637910000000002</v>
      </c>
      <c r="J3064" s="23">
        <v>-82.340040000000002</v>
      </c>
      <c r="K3064">
        <v>221112</v>
      </c>
      <c r="L3064" t="s">
        <v>28</v>
      </c>
      <c r="M3064" t="s">
        <v>336</v>
      </c>
      <c r="R3064" s="49">
        <v>19529.37</v>
      </c>
      <c r="S3064" s="49">
        <v>19646.824000000001</v>
      </c>
      <c r="T3064" s="49">
        <v>19465.876</v>
      </c>
      <c r="U3064" s="49">
        <v>21379.119999999999</v>
      </c>
      <c r="V3064" s="49">
        <v>20627.472000000002</v>
      </c>
    </row>
    <row r="3065" spans="1:22" x14ac:dyDescent="0.3">
      <c r="A3065">
        <v>1008185</v>
      </c>
      <c r="B3065" t="s">
        <v>14965</v>
      </c>
      <c r="C3065" t="s">
        <v>14966</v>
      </c>
      <c r="D3065" t="s">
        <v>14599</v>
      </c>
      <c r="E3065" t="s">
        <v>303</v>
      </c>
      <c r="F3065" t="s">
        <v>14600</v>
      </c>
      <c r="G3065" t="s">
        <v>14967</v>
      </c>
      <c r="H3065" t="s">
        <v>483</v>
      </c>
      <c r="I3065" s="23">
        <v>29.728999999999999</v>
      </c>
      <c r="J3065" s="23">
        <v>-95.227817000000002</v>
      </c>
      <c r="K3065">
        <v>493190</v>
      </c>
      <c r="L3065" t="s">
        <v>28</v>
      </c>
      <c r="M3065" t="s">
        <v>315</v>
      </c>
      <c r="N3065" s="49">
        <v>39240.951999999997</v>
      </c>
      <c r="O3065" s="49">
        <v>35549.616000000002</v>
      </c>
      <c r="P3065" s="49">
        <v>35778.616000000002</v>
      </c>
      <c r="Q3065" s="49">
        <v>34703.519999999997</v>
      </c>
      <c r="R3065" s="49">
        <v>37250.86</v>
      </c>
      <c r="S3065" s="49">
        <v>32536.076000000001</v>
      </c>
      <c r="T3065" s="49">
        <v>34250.22</v>
      </c>
      <c r="U3065" s="49">
        <v>26247.351999999999</v>
      </c>
    </row>
    <row r="3066" spans="1:22" x14ac:dyDescent="0.3">
      <c r="A3066">
        <v>1007790</v>
      </c>
      <c r="B3066" t="s">
        <v>14968</v>
      </c>
      <c r="C3066" t="s">
        <v>14969</v>
      </c>
      <c r="D3066" t="s">
        <v>14970</v>
      </c>
      <c r="E3066" t="s">
        <v>676</v>
      </c>
      <c r="F3066" t="s">
        <v>14971</v>
      </c>
      <c r="G3066" t="s">
        <v>14972</v>
      </c>
      <c r="H3066" t="s">
        <v>14973</v>
      </c>
      <c r="I3066" s="23">
        <v>36.315600000000003</v>
      </c>
      <c r="J3066" s="23">
        <v>-86.400599999999997</v>
      </c>
      <c r="K3066">
        <v>221112</v>
      </c>
      <c r="L3066" t="s">
        <v>335</v>
      </c>
      <c r="M3066" t="s">
        <v>336</v>
      </c>
      <c r="N3066" s="49">
        <v>4565075.1869999999</v>
      </c>
      <c r="O3066" s="49">
        <v>5544575.8039999995</v>
      </c>
      <c r="P3066" s="49">
        <v>5647015.3509999998</v>
      </c>
      <c r="Q3066" s="49">
        <v>5890528.767</v>
      </c>
      <c r="R3066" s="49">
        <v>4325829.8990000002</v>
      </c>
      <c r="S3066" s="49">
        <v>5985307.8339999998</v>
      </c>
      <c r="T3066" s="49">
        <v>6730238.8059999999</v>
      </c>
      <c r="U3066" s="49">
        <v>6638662.858</v>
      </c>
      <c r="V3066" s="49">
        <v>7249903.7520000003</v>
      </c>
    </row>
    <row r="3067" spans="1:22" x14ac:dyDescent="0.3">
      <c r="A3067">
        <v>1005585</v>
      </c>
      <c r="B3067" t="s">
        <v>14974</v>
      </c>
      <c r="C3067" t="s">
        <v>14975</v>
      </c>
      <c r="D3067" t="s">
        <v>14976</v>
      </c>
      <c r="E3067" t="s">
        <v>303</v>
      </c>
      <c r="F3067" t="s">
        <v>4336</v>
      </c>
      <c r="G3067" t="s">
        <v>14977</v>
      </c>
      <c r="H3067" t="s">
        <v>4338</v>
      </c>
      <c r="I3067" s="23">
        <v>29.377500000000001</v>
      </c>
      <c r="J3067" s="23">
        <v>-94.9328</v>
      </c>
      <c r="K3067">
        <v>324110</v>
      </c>
      <c r="L3067" t="s">
        <v>14978</v>
      </c>
      <c r="M3067" t="s">
        <v>14979</v>
      </c>
      <c r="N3067" s="49">
        <v>7655594.2640000004</v>
      </c>
      <c r="O3067" s="49">
        <v>6973092.1160000004</v>
      </c>
      <c r="P3067" s="49">
        <v>7115794.7800000003</v>
      </c>
      <c r="Q3067" s="49">
        <v>7195194.1560000004</v>
      </c>
      <c r="R3067" s="49">
        <v>7192877.5020000003</v>
      </c>
      <c r="S3067" s="49">
        <v>7229059.9000000004</v>
      </c>
      <c r="T3067" s="49">
        <v>7296911.898</v>
      </c>
      <c r="U3067" s="49">
        <v>7276497.5499999998</v>
      </c>
      <c r="V3067" s="49">
        <v>7079397.0499999998</v>
      </c>
    </row>
    <row r="3068" spans="1:22" x14ac:dyDescent="0.3">
      <c r="A3068">
        <v>1007454</v>
      </c>
      <c r="B3068" t="s">
        <v>14980</v>
      </c>
      <c r="C3068" t="s">
        <v>14981</v>
      </c>
      <c r="D3068" t="s">
        <v>14982</v>
      </c>
      <c r="E3068" t="s">
        <v>447</v>
      </c>
      <c r="F3068" t="s">
        <v>14983</v>
      </c>
      <c r="G3068" t="s">
        <v>14984</v>
      </c>
      <c r="H3068" t="s">
        <v>11619</v>
      </c>
      <c r="I3068" s="23">
        <v>39.747500000000002</v>
      </c>
      <c r="J3068" s="23">
        <v>-79.838800000000006</v>
      </c>
      <c r="K3068">
        <v>221112</v>
      </c>
      <c r="L3068" t="s">
        <v>30</v>
      </c>
      <c r="M3068" t="s">
        <v>336</v>
      </c>
      <c r="N3068" s="49">
        <v>90992.911999999997</v>
      </c>
      <c r="O3068" s="49">
        <v>84584.888000000006</v>
      </c>
      <c r="P3068" s="49">
        <v>44410.311000000002</v>
      </c>
      <c r="Q3068" s="49">
        <v>28813.344000000001</v>
      </c>
      <c r="R3068" s="49">
        <v>20536.324000000001</v>
      </c>
      <c r="S3068" s="49">
        <v>27441.148000000001</v>
      </c>
      <c r="T3068" s="49">
        <v>15840.691999999999</v>
      </c>
      <c r="U3068" s="49">
        <v>17993.632000000001</v>
      </c>
      <c r="V3068" s="49">
        <v>26014.004000000001</v>
      </c>
    </row>
    <row r="3069" spans="1:22" x14ac:dyDescent="0.3">
      <c r="A3069">
        <v>1010020</v>
      </c>
      <c r="B3069" t="s">
        <v>14985</v>
      </c>
      <c r="C3069" t="s">
        <v>14986</v>
      </c>
      <c r="D3069" t="s">
        <v>577</v>
      </c>
      <c r="E3069" t="s">
        <v>583</v>
      </c>
      <c r="F3069" t="s">
        <v>578</v>
      </c>
      <c r="H3069" t="s">
        <v>483</v>
      </c>
      <c r="I3069" s="23">
        <v>27.733350000000002</v>
      </c>
      <c r="J3069" s="23">
        <v>-91.993610000000004</v>
      </c>
      <c r="K3069">
        <v>211120</v>
      </c>
      <c r="L3069" t="s">
        <v>579</v>
      </c>
      <c r="M3069" t="s">
        <v>102</v>
      </c>
      <c r="N3069" s="49">
        <v>31861.925999999999</v>
      </c>
      <c r="O3069" s="49">
        <v>23660.94</v>
      </c>
      <c r="P3069" s="49">
        <v>20816.608</v>
      </c>
      <c r="Q3069" s="49">
        <v>28720.254000000001</v>
      </c>
      <c r="R3069" s="49">
        <v>31532.777999999998</v>
      </c>
      <c r="S3069" s="49">
        <v>54717.853999999999</v>
      </c>
      <c r="T3069" s="49">
        <v>27178.977999999999</v>
      </c>
      <c r="U3069" s="49">
        <v>29330.526000000002</v>
      </c>
    </row>
    <row r="3070" spans="1:22" x14ac:dyDescent="0.3">
      <c r="A3070">
        <v>1011728</v>
      </c>
      <c r="B3070" t="s">
        <v>14987</v>
      </c>
      <c r="C3070" t="s">
        <v>14988</v>
      </c>
      <c r="D3070" t="s">
        <v>577</v>
      </c>
      <c r="E3070" t="s">
        <v>583</v>
      </c>
      <c r="F3070" t="s">
        <v>578</v>
      </c>
      <c r="I3070" s="23">
        <v>27.889199999999999</v>
      </c>
      <c r="J3070" s="23">
        <v>-92.553899999999999</v>
      </c>
      <c r="K3070">
        <v>211130</v>
      </c>
      <c r="L3070" t="s">
        <v>579</v>
      </c>
      <c r="M3070" t="s">
        <v>102</v>
      </c>
      <c r="N3070" s="49">
        <v>23204.718000000001</v>
      </c>
      <c r="O3070" s="49">
        <v>46749.908000000003</v>
      </c>
      <c r="P3070" s="49">
        <v>19878.601999999999</v>
      </c>
      <c r="Q3070" s="49">
        <v>22044.108</v>
      </c>
      <c r="R3070" s="49">
        <v>21508.6</v>
      </c>
      <c r="S3070" s="49">
        <v>41980.277999999998</v>
      </c>
      <c r="T3070" s="49">
        <v>42770.786</v>
      </c>
      <c r="U3070" s="49">
        <v>37543.118000000002</v>
      </c>
      <c r="V3070" s="49">
        <v>32594.98</v>
      </c>
    </row>
    <row r="3071" spans="1:22" x14ac:dyDescent="0.3">
      <c r="A3071">
        <v>1001586</v>
      </c>
      <c r="B3071" t="s">
        <v>14989</v>
      </c>
      <c r="C3071" t="s">
        <v>4965</v>
      </c>
      <c r="D3071" t="s">
        <v>4291</v>
      </c>
      <c r="E3071" t="s">
        <v>542</v>
      </c>
      <c r="F3071" t="s">
        <v>4292</v>
      </c>
      <c r="G3071" t="s">
        <v>14990</v>
      </c>
      <c r="H3071" t="s">
        <v>14991</v>
      </c>
      <c r="I3071" s="23">
        <v>37.970300000000002</v>
      </c>
      <c r="J3071" s="23">
        <v>-100.8956</v>
      </c>
      <c r="K3071">
        <v>221112</v>
      </c>
      <c r="L3071" t="s">
        <v>335</v>
      </c>
      <c r="M3071" t="s">
        <v>336</v>
      </c>
      <c r="N3071" s="49">
        <v>54399.644</v>
      </c>
      <c r="O3071" s="49">
        <v>30811.184000000001</v>
      </c>
      <c r="P3071" s="49">
        <v>30782.484</v>
      </c>
      <c r="Q3071" s="49">
        <v>5708.68</v>
      </c>
      <c r="R3071" s="49">
        <v>73420.228000000003</v>
      </c>
      <c r="S3071" s="49">
        <v>29728.788</v>
      </c>
      <c r="T3071" s="49">
        <v>40482.548000000003</v>
      </c>
      <c r="U3071" s="49">
        <v>84506.903999999995</v>
      </c>
      <c r="V3071" s="49">
        <v>50137.212</v>
      </c>
    </row>
    <row r="3072" spans="1:22" x14ac:dyDescent="0.3">
      <c r="A3072">
        <v>1013398</v>
      </c>
      <c r="B3072"/>
      <c r="C3072" t="s">
        <v>14992</v>
      </c>
      <c r="D3072" t="s">
        <v>14993</v>
      </c>
      <c r="E3072" t="s">
        <v>303</v>
      </c>
      <c r="F3072" t="s">
        <v>14994</v>
      </c>
      <c r="G3072" t="s">
        <v>14995</v>
      </c>
      <c r="I3072" s="23">
        <v>32.253124999999997</v>
      </c>
      <c r="J3072" s="23">
        <v>-101.476358</v>
      </c>
      <c r="K3072">
        <v>486210</v>
      </c>
      <c r="L3072" t="s">
        <v>1275</v>
      </c>
      <c r="M3072" t="s">
        <v>102</v>
      </c>
      <c r="N3072" s="49">
        <v>63317.36</v>
      </c>
      <c r="O3072" s="49">
        <v>47100.976000000002</v>
      </c>
    </row>
    <row r="3073" spans="1:22" x14ac:dyDescent="0.3">
      <c r="A3073">
        <v>1002101</v>
      </c>
      <c r="B3073" t="s">
        <v>14996</v>
      </c>
      <c r="C3073" t="s">
        <v>14997</v>
      </c>
      <c r="D3073" t="s">
        <v>1919</v>
      </c>
      <c r="E3073" t="s">
        <v>1920</v>
      </c>
      <c r="F3073" t="s">
        <v>1921</v>
      </c>
      <c r="G3073" t="s">
        <v>14998</v>
      </c>
      <c r="H3073" t="s">
        <v>1559</v>
      </c>
      <c r="I3073" s="23">
        <v>35.99</v>
      </c>
      <c r="J3073" s="23">
        <v>-115.09</v>
      </c>
      <c r="K3073">
        <v>221112</v>
      </c>
      <c r="L3073" t="s">
        <v>28</v>
      </c>
      <c r="M3073" t="s">
        <v>336</v>
      </c>
      <c r="N3073" s="49">
        <v>347861.04</v>
      </c>
      <c r="O3073" s="49">
        <v>354868.16399999999</v>
      </c>
      <c r="P3073" s="49">
        <v>334285.64</v>
      </c>
      <c r="Q3073" s="49">
        <v>348995.53600000002</v>
      </c>
      <c r="R3073" s="49">
        <v>350275.48</v>
      </c>
      <c r="S3073" s="49">
        <v>354580.66399999999</v>
      </c>
      <c r="T3073" s="49">
        <v>357364.85600000003</v>
      </c>
      <c r="U3073" s="49">
        <v>340480.66800000001</v>
      </c>
      <c r="V3073" s="49">
        <v>344486.25199999998</v>
      </c>
    </row>
    <row r="3074" spans="1:22" x14ac:dyDescent="0.3">
      <c r="A3074">
        <v>1012065</v>
      </c>
      <c r="B3074" t="s">
        <v>14999</v>
      </c>
      <c r="C3074" t="s">
        <v>15000</v>
      </c>
      <c r="D3074" t="s">
        <v>15001</v>
      </c>
      <c r="E3074" t="s">
        <v>3890</v>
      </c>
      <c r="F3074" t="s">
        <v>15002</v>
      </c>
      <c r="G3074" t="s">
        <v>15003</v>
      </c>
      <c r="H3074" t="s">
        <v>618</v>
      </c>
      <c r="I3074" s="23">
        <v>39.182358000000001</v>
      </c>
      <c r="J3074" s="23">
        <v>-75.503347000000005</v>
      </c>
      <c r="K3074">
        <v>221112</v>
      </c>
      <c r="L3074" t="s">
        <v>30</v>
      </c>
      <c r="M3074" t="s">
        <v>336</v>
      </c>
      <c r="N3074" s="49">
        <v>650485.41399999999</v>
      </c>
      <c r="O3074" s="49">
        <v>508508.87199999997</v>
      </c>
      <c r="P3074" s="49">
        <v>667574.36600000004</v>
      </c>
      <c r="Q3074" s="49">
        <v>593504.36</v>
      </c>
      <c r="R3074" s="49">
        <v>102627.41800000001</v>
      </c>
    </row>
    <row r="3075" spans="1:22" x14ac:dyDescent="0.3">
      <c r="A3075">
        <v>1004383</v>
      </c>
      <c r="B3075" t="s">
        <v>15004</v>
      </c>
      <c r="C3075" t="s">
        <v>3236</v>
      </c>
      <c r="D3075" t="s">
        <v>15005</v>
      </c>
      <c r="E3075" t="s">
        <v>303</v>
      </c>
      <c r="F3075" t="s">
        <v>15006</v>
      </c>
      <c r="H3075" t="s">
        <v>5021</v>
      </c>
      <c r="I3075" s="23">
        <v>32.040555560000001</v>
      </c>
      <c r="J3075" s="23">
        <v>-94.332499999999996</v>
      </c>
      <c r="K3075">
        <v>486210</v>
      </c>
      <c r="L3075" t="s">
        <v>28</v>
      </c>
      <c r="M3075" t="s">
        <v>102</v>
      </c>
      <c r="R3075" s="49">
        <v>29310.14</v>
      </c>
      <c r="S3075" s="49">
        <v>24537.608</v>
      </c>
      <c r="T3075" s="49">
        <v>28075.743999999999</v>
      </c>
      <c r="U3075" s="49">
        <v>23737.360000000001</v>
      </c>
      <c r="V3075" s="49">
        <v>28228.444</v>
      </c>
    </row>
    <row r="3076" spans="1:22" x14ac:dyDescent="0.3">
      <c r="A3076">
        <v>1005478</v>
      </c>
      <c r="B3076" t="s">
        <v>15007</v>
      </c>
      <c r="C3076" t="s">
        <v>15008</v>
      </c>
      <c r="D3076" t="s">
        <v>3236</v>
      </c>
      <c r="E3076" t="s">
        <v>491</v>
      </c>
      <c r="F3076" t="s">
        <v>3237</v>
      </c>
      <c r="G3076" t="s">
        <v>15009</v>
      </c>
      <c r="H3076" t="s">
        <v>522</v>
      </c>
      <c r="I3076" s="23">
        <v>41.5837</v>
      </c>
      <c r="J3076" s="23">
        <v>-87.408900000000003</v>
      </c>
      <c r="K3076">
        <v>562212</v>
      </c>
      <c r="L3076" t="s">
        <v>51</v>
      </c>
      <c r="M3076" t="s">
        <v>307</v>
      </c>
      <c r="N3076" s="49">
        <v>31902.25</v>
      </c>
      <c r="O3076" s="49">
        <v>24392</v>
      </c>
      <c r="P3076" s="49">
        <v>25822.75</v>
      </c>
      <c r="Q3076" s="49">
        <v>27337.5</v>
      </c>
      <c r="R3076" s="49">
        <v>28941</v>
      </c>
      <c r="S3076" s="49">
        <v>7055.25</v>
      </c>
      <c r="T3076" s="49">
        <v>30608.75</v>
      </c>
      <c r="V3076" s="49">
        <v>11590.5</v>
      </c>
    </row>
    <row r="3077" spans="1:22" x14ac:dyDescent="0.3">
      <c r="A3077">
        <v>1003043</v>
      </c>
      <c r="B3077" t="s">
        <v>15010</v>
      </c>
      <c r="C3077" t="s">
        <v>15011</v>
      </c>
      <c r="D3077" t="s">
        <v>15012</v>
      </c>
      <c r="E3077" t="s">
        <v>583</v>
      </c>
      <c r="F3077" t="s">
        <v>1040</v>
      </c>
      <c r="G3077" t="s">
        <v>15013</v>
      </c>
      <c r="H3077" t="s">
        <v>1042</v>
      </c>
      <c r="I3077" s="23">
        <v>30.061319999999998</v>
      </c>
      <c r="J3077" s="23">
        <v>-90.593530000000001</v>
      </c>
      <c r="K3077">
        <v>324110</v>
      </c>
      <c r="L3077" t="s">
        <v>1344</v>
      </c>
      <c r="M3077" t="s">
        <v>1345</v>
      </c>
      <c r="N3077" s="49">
        <v>3967921.2560000001</v>
      </c>
      <c r="O3077" s="49">
        <v>4103369.798</v>
      </c>
      <c r="P3077" s="49">
        <v>4040303.2</v>
      </c>
      <c r="Q3077" s="49">
        <v>3806018.6159999999</v>
      </c>
      <c r="R3077" s="49">
        <v>3978498.102</v>
      </c>
      <c r="S3077" s="49">
        <v>3958036.7259999998</v>
      </c>
      <c r="T3077" s="49">
        <v>3946970.2620000001</v>
      </c>
      <c r="U3077" s="49">
        <v>3958139.0520000001</v>
      </c>
      <c r="V3077" s="49">
        <v>3914480.5580000002</v>
      </c>
    </row>
    <row r="3078" spans="1:22" x14ac:dyDescent="0.3">
      <c r="A3078">
        <v>1013313</v>
      </c>
      <c r="B3078" t="s">
        <v>15014</v>
      </c>
      <c r="C3078" t="s">
        <v>15015</v>
      </c>
      <c r="D3078" t="s">
        <v>15016</v>
      </c>
      <c r="E3078" t="s">
        <v>1388</v>
      </c>
      <c r="F3078" t="s">
        <v>15017</v>
      </c>
      <c r="G3078" t="s">
        <v>15018</v>
      </c>
      <c r="H3078" t="s">
        <v>15019</v>
      </c>
      <c r="I3078" s="23">
        <v>48.435226</v>
      </c>
      <c r="J3078" s="23">
        <v>-116.48627999999999</v>
      </c>
      <c r="K3078">
        <v>486210</v>
      </c>
      <c r="L3078" t="s">
        <v>1275</v>
      </c>
      <c r="M3078" t="s">
        <v>102</v>
      </c>
      <c r="N3078" s="49">
        <v>53009.756000000001</v>
      </c>
      <c r="O3078" s="49">
        <v>43620.54</v>
      </c>
    </row>
    <row r="3079" spans="1:22" x14ac:dyDescent="0.3">
      <c r="A3079">
        <v>1004781</v>
      </c>
      <c r="B3079" t="s">
        <v>15020</v>
      </c>
      <c r="C3079" t="s">
        <v>15021</v>
      </c>
      <c r="D3079" t="s">
        <v>15022</v>
      </c>
      <c r="E3079" t="s">
        <v>1388</v>
      </c>
      <c r="F3079" t="s">
        <v>15023</v>
      </c>
      <c r="G3079" t="s">
        <v>15024</v>
      </c>
      <c r="H3079" t="s">
        <v>13130</v>
      </c>
      <c r="I3079" s="23">
        <v>47.917428000000001</v>
      </c>
      <c r="J3079" s="23">
        <v>-116.755223</v>
      </c>
      <c r="K3079">
        <v>486210</v>
      </c>
      <c r="L3079" t="s">
        <v>1275</v>
      </c>
      <c r="M3079" t="s">
        <v>102</v>
      </c>
      <c r="N3079" s="49">
        <v>101863.22199999999</v>
      </c>
      <c r="O3079" s="49">
        <v>107401.1</v>
      </c>
      <c r="P3079" s="49">
        <v>92888.001999999993</v>
      </c>
      <c r="Q3079" s="49">
        <v>93135.604000000007</v>
      </c>
      <c r="R3079" s="49">
        <v>87996.77</v>
      </c>
      <c r="S3079" s="49">
        <v>34153.375999999997</v>
      </c>
      <c r="T3079" s="49">
        <v>70775.385999999999</v>
      </c>
      <c r="U3079" s="49">
        <v>59983.33</v>
      </c>
      <c r="V3079" s="49">
        <v>30187.441999999999</v>
      </c>
    </row>
    <row r="3080" spans="1:22" x14ac:dyDescent="0.3">
      <c r="A3080">
        <v>1005013</v>
      </c>
      <c r="B3080" t="s">
        <v>15025</v>
      </c>
      <c r="C3080" t="s">
        <v>15026</v>
      </c>
      <c r="D3080" t="s">
        <v>15027</v>
      </c>
      <c r="E3080" t="s">
        <v>2164</v>
      </c>
      <c r="F3080" t="s">
        <v>15028</v>
      </c>
      <c r="G3080" t="s">
        <v>15029</v>
      </c>
      <c r="H3080" t="s">
        <v>15030</v>
      </c>
      <c r="I3080" s="23">
        <v>43.821382</v>
      </c>
      <c r="J3080" s="23">
        <v>-121.422873</v>
      </c>
      <c r="K3080">
        <v>486210</v>
      </c>
      <c r="L3080" t="s">
        <v>1275</v>
      </c>
      <c r="M3080" t="s">
        <v>102</v>
      </c>
      <c r="N3080" s="49">
        <v>63223.519999999997</v>
      </c>
      <c r="O3080" s="49">
        <v>68746.843999999997</v>
      </c>
      <c r="P3080" s="49">
        <v>60935.124000000003</v>
      </c>
      <c r="Q3080" s="49">
        <v>64027.561999999998</v>
      </c>
      <c r="R3080" s="49">
        <v>59346.885999999999</v>
      </c>
      <c r="S3080" s="49">
        <v>53847.55</v>
      </c>
      <c r="T3080" s="49">
        <v>60167.08</v>
      </c>
      <c r="U3080" s="49">
        <v>72260.44</v>
      </c>
      <c r="V3080" s="49">
        <v>71472.788</v>
      </c>
    </row>
    <row r="3081" spans="1:22" x14ac:dyDescent="0.3">
      <c r="A3081">
        <v>1004780</v>
      </c>
      <c r="B3081" t="s">
        <v>15031</v>
      </c>
      <c r="C3081" t="s">
        <v>15032</v>
      </c>
      <c r="D3081" t="s">
        <v>15033</v>
      </c>
      <c r="E3081" t="s">
        <v>2164</v>
      </c>
      <c r="F3081" t="s">
        <v>15034</v>
      </c>
      <c r="H3081" t="s">
        <v>15035</v>
      </c>
      <c r="I3081" s="23">
        <v>42.173980999999998</v>
      </c>
      <c r="J3081" s="23">
        <v>-121.439297</v>
      </c>
      <c r="K3081">
        <v>486210</v>
      </c>
      <c r="L3081" t="s">
        <v>1275</v>
      </c>
      <c r="M3081" t="s">
        <v>102</v>
      </c>
      <c r="N3081" s="49">
        <v>54842.898000000001</v>
      </c>
      <c r="O3081" s="49">
        <v>66057.054000000004</v>
      </c>
      <c r="P3081" s="49">
        <v>52413.856</v>
      </c>
      <c r="Q3081" s="49">
        <v>59122.38</v>
      </c>
      <c r="R3081" s="49">
        <v>59590.828000000001</v>
      </c>
      <c r="S3081" s="49">
        <v>52745.661999999997</v>
      </c>
      <c r="T3081" s="49">
        <v>48611.18</v>
      </c>
      <c r="U3081" s="49">
        <v>48140.773999999998</v>
      </c>
      <c r="V3081" s="49">
        <v>57649.987999999998</v>
      </c>
    </row>
    <row r="3082" spans="1:22" x14ac:dyDescent="0.3">
      <c r="A3082">
        <v>1004783</v>
      </c>
      <c r="B3082" t="s">
        <v>15036</v>
      </c>
      <c r="C3082" t="s">
        <v>15037</v>
      </c>
      <c r="D3082" t="s">
        <v>15038</v>
      </c>
      <c r="E3082" t="s">
        <v>2164</v>
      </c>
      <c r="F3082" t="s">
        <v>15039</v>
      </c>
      <c r="H3082" t="s">
        <v>15035</v>
      </c>
      <c r="I3082" s="23">
        <v>43.082157000000002</v>
      </c>
      <c r="J3082" s="23">
        <v>-121.828345</v>
      </c>
      <c r="K3082">
        <v>486210</v>
      </c>
      <c r="L3082" t="s">
        <v>1275</v>
      </c>
      <c r="M3082" t="s">
        <v>102</v>
      </c>
      <c r="N3082" s="49">
        <v>22399.968000000001</v>
      </c>
      <c r="O3082" s="49">
        <v>33826.576000000001</v>
      </c>
      <c r="S3082" s="49">
        <v>4323.7340000000004</v>
      </c>
      <c r="T3082" s="49">
        <v>12549.052</v>
      </c>
      <c r="U3082" s="49">
        <v>13031.602000000001</v>
      </c>
      <c r="V3082" s="49">
        <v>17501.784</v>
      </c>
    </row>
    <row r="3083" spans="1:22" x14ac:dyDescent="0.3">
      <c r="A3083">
        <v>1004782</v>
      </c>
      <c r="B3083" t="s">
        <v>15040</v>
      </c>
      <c r="C3083" t="s">
        <v>15041</v>
      </c>
      <c r="D3083" t="s">
        <v>15042</v>
      </c>
      <c r="E3083" t="s">
        <v>2164</v>
      </c>
      <c r="F3083" t="s">
        <v>15043</v>
      </c>
      <c r="H3083" t="s">
        <v>8616</v>
      </c>
      <c r="I3083" s="23">
        <v>45.489280000000001</v>
      </c>
      <c r="J3083" s="23">
        <v>-119.848917</v>
      </c>
      <c r="K3083">
        <v>486210</v>
      </c>
      <c r="L3083" t="s">
        <v>1275</v>
      </c>
      <c r="M3083" t="s">
        <v>102</v>
      </c>
      <c r="N3083" s="49">
        <v>48824.32</v>
      </c>
      <c r="O3083" s="49">
        <v>27554.45</v>
      </c>
      <c r="P3083" s="49">
        <v>63016.161999999997</v>
      </c>
      <c r="S3083" s="49">
        <v>1823.644</v>
      </c>
      <c r="T3083" s="49">
        <v>9395.4660000000003</v>
      </c>
      <c r="U3083" s="49">
        <v>8667.1740000000009</v>
      </c>
      <c r="V3083" s="49">
        <v>19730.936000000002</v>
      </c>
    </row>
    <row r="3084" spans="1:22" x14ac:dyDescent="0.3">
      <c r="A3084">
        <v>1004778</v>
      </c>
      <c r="B3084" t="s">
        <v>15044</v>
      </c>
      <c r="C3084" t="s">
        <v>15045</v>
      </c>
      <c r="D3084" t="s">
        <v>15046</v>
      </c>
      <c r="E3084" t="s">
        <v>2164</v>
      </c>
      <c r="F3084" t="s">
        <v>15047</v>
      </c>
      <c r="H3084" t="s">
        <v>15048</v>
      </c>
      <c r="I3084" s="23">
        <v>45.128349999999998</v>
      </c>
      <c r="J3084" s="23">
        <v>-120.61418399999999</v>
      </c>
      <c r="K3084">
        <v>486210</v>
      </c>
      <c r="L3084" t="s">
        <v>1275</v>
      </c>
      <c r="M3084" t="s">
        <v>102</v>
      </c>
      <c r="N3084" s="49">
        <v>101950.82799999999</v>
      </c>
      <c r="O3084" s="49">
        <v>67816.097999999998</v>
      </c>
      <c r="P3084" s="49">
        <v>54263.65</v>
      </c>
      <c r="Q3084" s="49">
        <v>57536.788</v>
      </c>
      <c r="R3084" s="49">
        <v>58405.99</v>
      </c>
      <c r="S3084" s="49">
        <v>50628.574000000001</v>
      </c>
      <c r="T3084" s="49">
        <v>50221.37</v>
      </c>
      <c r="U3084" s="49">
        <v>59322.781999999999</v>
      </c>
      <c r="V3084" s="49">
        <v>68050.555999999997</v>
      </c>
    </row>
    <row r="3085" spans="1:22" x14ac:dyDescent="0.3">
      <c r="A3085">
        <v>1004773</v>
      </c>
      <c r="B3085" t="s">
        <v>15049</v>
      </c>
      <c r="C3085" t="s">
        <v>15050</v>
      </c>
      <c r="D3085" t="s">
        <v>15051</v>
      </c>
      <c r="E3085" t="s">
        <v>946</v>
      </c>
      <c r="F3085" t="s">
        <v>15052</v>
      </c>
      <c r="G3085" t="s">
        <v>15053</v>
      </c>
      <c r="H3085" t="s">
        <v>5575</v>
      </c>
      <c r="I3085" s="23">
        <v>47.277256000000001</v>
      </c>
      <c r="J3085" s="23">
        <v>-117.40673700000001</v>
      </c>
      <c r="K3085">
        <v>486210</v>
      </c>
      <c r="L3085" t="s">
        <v>1275</v>
      </c>
      <c r="M3085" t="s">
        <v>102</v>
      </c>
      <c r="N3085" s="49">
        <v>105917.552</v>
      </c>
      <c r="O3085" s="49">
        <v>111687.43399999999</v>
      </c>
      <c r="P3085" s="49">
        <v>107044.802</v>
      </c>
      <c r="Q3085" s="49">
        <v>112620.174</v>
      </c>
      <c r="R3085" s="49">
        <v>84805.338000000003</v>
      </c>
      <c r="S3085" s="49">
        <v>75083.873999999996</v>
      </c>
      <c r="T3085" s="49">
        <v>86777.596000000005</v>
      </c>
      <c r="U3085" s="49">
        <v>75509.221999999994</v>
      </c>
      <c r="V3085" s="49">
        <v>72380.385999999999</v>
      </c>
    </row>
    <row r="3086" spans="1:22" x14ac:dyDescent="0.3">
      <c r="A3086">
        <v>1005008</v>
      </c>
      <c r="B3086" t="s">
        <v>15014</v>
      </c>
      <c r="C3086" t="s">
        <v>15054</v>
      </c>
      <c r="D3086" t="s">
        <v>15055</v>
      </c>
      <c r="E3086" t="s">
        <v>1388</v>
      </c>
      <c r="F3086" t="s">
        <v>15017</v>
      </c>
      <c r="G3086" t="s">
        <v>15056</v>
      </c>
      <c r="H3086" t="s">
        <v>15019</v>
      </c>
      <c r="I3086" s="23">
        <v>48.435226</v>
      </c>
      <c r="J3086" s="23">
        <v>-116.48627999999999</v>
      </c>
      <c r="K3086">
        <v>486210</v>
      </c>
      <c r="L3086" t="s">
        <v>1275</v>
      </c>
      <c r="M3086" t="s">
        <v>102</v>
      </c>
      <c r="N3086" s="49">
        <v>116664.716</v>
      </c>
      <c r="O3086" s="49">
        <v>104216.61</v>
      </c>
      <c r="P3086" s="49">
        <v>107546.65</v>
      </c>
      <c r="Q3086" s="49">
        <v>115831.57399999999</v>
      </c>
      <c r="R3086" s="49">
        <v>98425.081999999995</v>
      </c>
      <c r="S3086" s="49">
        <v>87650.275999999998</v>
      </c>
      <c r="T3086" s="49">
        <v>99192.186000000002</v>
      </c>
      <c r="U3086" s="49">
        <v>83603.494000000006</v>
      </c>
      <c r="V3086" s="49">
        <v>86089.042000000001</v>
      </c>
    </row>
    <row r="3087" spans="1:22" x14ac:dyDescent="0.3">
      <c r="A3087">
        <v>1004775</v>
      </c>
      <c r="B3087" t="s">
        <v>15057</v>
      </c>
      <c r="C3087" t="s">
        <v>15058</v>
      </c>
      <c r="D3087" t="s">
        <v>4265</v>
      </c>
      <c r="E3087" t="s">
        <v>946</v>
      </c>
      <c r="F3087" t="s">
        <v>4266</v>
      </c>
      <c r="G3087" t="s">
        <v>15059</v>
      </c>
      <c r="H3087" t="s">
        <v>4268</v>
      </c>
      <c r="I3087" s="23">
        <v>46.053153000000002</v>
      </c>
      <c r="J3087" s="23">
        <v>-118.843934</v>
      </c>
      <c r="K3087">
        <v>486210</v>
      </c>
      <c r="L3087" t="s">
        <v>1275</v>
      </c>
      <c r="M3087" t="s">
        <v>102</v>
      </c>
      <c r="N3087" s="49">
        <v>121132.05</v>
      </c>
      <c r="O3087" s="49">
        <v>127685.17</v>
      </c>
      <c r="P3087" s="49">
        <v>161511.40400000001</v>
      </c>
      <c r="Q3087" s="49">
        <v>120374.552</v>
      </c>
      <c r="R3087" s="49">
        <v>111324.89</v>
      </c>
      <c r="S3087" s="49">
        <v>81465.316000000006</v>
      </c>
      <c r="T3087" s="49">
        <v>100354.442</v>
      </c>
      <c r="U3087" s="49">
        <v>88028.826000000001</v>
      </c>
      <c r="V3087" s="49">
        <v>75896.478000000003</v>
      </c>
    </row>
    <row r="3088" spans="1:22" x14ac:dyDescent="0.3">
      <c r="A3088">
        <v>1012641</v>
      </c>
      <c r="B3088"/>
      <c r="C3088" t="s">
        <v>15060</v>
      </c>
      <c r="D3088" t="s">
        <v>15061</v>
      </c>
      <c r="E3088" t="s">
        <v>946</v>
      </c>
      <c r="F3088" t="s">
        <v>15062</v>
      </c>
      <c r="G3088" t="s">
        <v>15063</v>
      </c>
      <c r="I3088" s="23">
        <v>46.518584500000003</v>
      </c>
      <c r="J3088" s="23">
        <v>-118.1273778</v>
      </c>
      <c r="K3088">
        <v>486210</v>
      </c>
      <c r="L3088" t="s">
        <v>1275</v>
      </c>
      <c r="M3088" t="s">
        <v>102</v>
      </c>
      <c r="N3088" s="49">
        <v>72189.284</v>
      </c>
      <c r="O3088" s="49">
        <v>64227.512000000002</v>
      </c>
      <c r="P3088" s="49">
        <v>41960.644</v>
      </c>
    </row>
    <row r="3089" spans="1:22" x14ac:dyDescent="0.3">
      <c r="A3089">
        <v>1001683</v>
      </c>
      <c r="B3089" t="s">
        <v>15064</v>
      </c>
      <c r="C3089" t="s">
        <v>15065</v>
      </c>
      <c r="D3089" t="s">
        <v>15066</v>
      </c>
      <c r="E3089" t="s">
        <v>351</v>
      </c>
      <c r="F3089" t="s">
        <v>15067</v>
      </c>
      <c r="G3089" t="s">
        <v>15068</v>
      </c>
      <c r="H3089" t="s">
        <v>3403</v>
      </c>
      <c r="I3089" s="23">
        <v>38.155721</v>
      </c>
      <c r="J3089" s="23">
        <v>-89.618035000000006</v>
      </c>
      <c r="K3089">
        <v>212111</v>
      </c>
      <c r="L3089" t="s">
        <v>90</v>
      </c>
      <c r="M3089" t="s">
        <v>315</v>
      </c>
      <c r="Q3089" s="49">
        <v>2773.25</v>
      </c>
      <c r="R3089" s="49">
        <v>33417</v>
      </c>
      <c r="S3089" s="49">
        <v>55853</v>
      </c>
      <c r="T3089" s="49">
        <v>29809.25</v>
      </c>
      <c r="U3089" s="49">
        <v>84714</v>
      </c>
      <c r="V3089" s="49">
        <v>32368.75</v>
      </c>
    </row>
    <row r="3090" spans="1:22" x14ac:dyDescent="0.3">
      <c r="A3090">
        <v>1011886</v>
      </c>
      <c r="B3090" t="s">
        <v>15069</v>
      </c>
      <c r="C3090" t="s">
        <v>15070</v>
      </c>
      <c r="D3090" t="s">
        <v>15066</v>
      </c>
      <c r="E3090" t="s">
        <v>351</v>
      </c>
      <c r="F3090" t="s">
        <v>15067</v>
      </c>
      <c r="G3090" t="s">
        <v>15071</v>
      </c>
      <c r="H3090" t="s">
        <v>3403</v>
      </c>
      <c r="I3090" s="23">
        <v>38.183059999999998</v>
      </c>
      <c r="J3090" s="23">
        <v>-89.622479999999996</v>
      </c>
      <c r="K3090">
        <v>212111</v>
      </c>
      <c r="L3090" t="s">
        <v>2673</v>
      </c>
      <c r="M3090" t="s">
        <v>315</v>
      </c>
      <c r="N3090" s="49">
        <v>26748.498</v>
      </c>
      <c r="O3090" s="49">
        <v>19374.598000000002</v>
      </c>
      <c r="P3090" s="49">
        <v>19153.598000000002</v>
      </c>
      <c r="Q3090" s="49">
        <v>8897.9500000000007</v>
      </c>
      <c r="R3090" s="49">
        <v>1192.05</v>
      </c>
    </row>
    <row r="3091" spans="1:22" x14ac:dyDescent="0.3">
      <c r="A3091">
        <v>1003245</v>
      </c>
      <c r="B3091" t="s">
        <v>15072</v>
      </c>
      <c r="C3091" t="s">
        <v>15073</v>
      </c>
      <c r="D3091" t="s">
        <v>15074</v>
      </c>
      <c r="E3091" t="s">
        <v>583</v>
      </c>
      <c r="F3091" t="s">
        <v>15075</v>
      </c>
      <c r="G3091" t="s">
        <v>15076</v>
      </c>
      <c r="H3091" t="s">
        <v>8282</v>
      </c>
      <c r="I3091" s="23">
        <v>29.765806000000001</v>
      </c>
      <c r="J3091" s="23">
        <v>-92.958917</v>
      </c>
      <c r="K3091">
        <v>211130</v>
      </c>
      <c r="L3091" t="s">
        <v>368</v>
      </c>
      <c r="M3091" t="s">
        <v>102</v>
      </c>
      <c r="N3091" s="49">
        <v>61207.226000000002</v>
      </c>
      <c r="O3091" s="49">
        <v>54009.152000000002</v>
      </c>
      <c r="P3091" s="49">
        <v>204537.5</v>
      </c>
      <c r="Q3091" s="49">
        <v>25547.062000000002</v>
      </c>
      <c r="R3091" s="49">
        <v>7837.63</v>
      </c>
      <c r="S3091" s="49">
        <v>3903.7939999999999</v>
      </c>
      <c r="T3091" s="49">
        <v>19863.73</v>
      </c>
      <c r="U3091" s="49">
        <v>35941.425999999999</v>
      </c>
      <c r="V3091" s="49">
        <v>29978.236000000001</v>
      </c>
    </row>
    <row r="3092" spans="1:22" x14ac:dyDescent="0.3">
      <c r="A3092">
        <v>1013559</v>
      </c>
      <c r="B3092" t="s">
        <v>15077</v>
      </c>
      <c r="C3092" t="s">
        <v>15078</v>
      </c>
      <c r="D3092" t="s">
        <v>9941</v>
      </c>
      <c r="E3092" t="s">
        <v>454</v>
      </c>
      <c r="F3092" t="s">
        <v>9942</v>
      </c>
      <c r="G3092" t="s">
        <v>15079</v>
      </c>
      <c r="H3092" t="s">
        <v>2892</v>
      </c>
      <c r="I3092" s="23">
        <v>45.0045</v>
      </c>
      <c r="J3092" s="23">
        <v>-84.721699999999998</v>
      </c>
      <c r="K3092">
        <v>221112</v>
      </c>
      <c r="L3092" t="s">
        <v>28</v>
      </c>
      <c r="M3092" t="s">
        <v>336</v>
      </c>
      <c r="N3092" s="49">
        <v>47008.671999999999</v>
      </c>
    </row>
    <row r="3093" spans="1:22" x14ac:dyDescent="0.3">
      <c r="A3093">
        <v>1010663</v>
      </c>
      <c r="B3093" t="s">
        <v>15080</v>
      </c>
      <c r="C3093" t="s">
        <v>15081</v>
      </c>
      <c r="D3093" t="s">
        <v>10918</v>
      </c>
      <c r="E3093" t="s">
        <v>447</v>
      </c>
      <c r="F3093" t="s">
        <v>15082</v>
      </c>
      <c r="G3093" t="s">
        <v>15083</v>
      </c>
      <c r="H3093" t="s">
        <v>15084</v>
      </c>
      <c r="I3093" s="23">
        <v>40.965760000000003</v>
      </c>
      <c r="J3093" s="23">
        <v>-76.603660000000005</v>
      </c>
      <c r="K3093">
        <v>622110</v>
      </c>
      <c r="L3093" t="s">
        <v>28</v>
      </c>
      <c r="M3093" t="s">
        <v>315</v>
      </c>
      <c r="N3093" s="49">
        <v>35760.864000000001</v>
      </c>
      <c r="O3093" s="49">
        <v>35111.315999999999</v>
      </c>
      <c r="P3093" s="49">
        <v>35215.016000000003</v>
      </c>
      <c r="Q3093" s="49">
        <v>35269.915999999997</v>
      </c>
      <c r="R3093" s="49">
        <v>35916.163999999997</v>
      </c>
      <c r="S3093" s="49">
        <v>34670.766000000003</v>
      </c>
      <c r="T3093" s="49">
        <v>29752.828000000001</v>
      </c>
      <c r="U3093" s="49">
        <v>27581.946</v>
      </c>
    </row>
    <row r="3094" spans="1:22" x14ac:dyDescent="0.3">
      <c r="A3094">
        <v>1001194</v>
      </c>
      <c r="B3094" t="s">
        <v>15085</v>
      </c>
      <c r="C3094" t="s">
        <v>15086</v>
      </c>
      <c r="D3094" t="s">
        <v>15087</v>
      </c>
      <c r="E3094" t="s">
        <v>663</v>
      </c>
      <c r="F3094" t="s">
        <v>15088</v>
      </c>
      <c r="G3094" t="s">
        <v>15089</v>
      </c>
      <c r="H3094" t="s">
        <v>15090</v>
      </c>
      <c r="I3094" s="23">
        <v>38.934699999999999</v>
      </c>
      <c r="J3094" s="23">
        <v>-82.115799999999993</v>
      </c>
      <c r="K3094">
        <v>221112</v>
      </c>
      <c r="L3094" t="s">
        <v>335</v>
      </c>
      <c r="M3094" t="s">
        <v>336</v>
      </c>
      <c r="N3094" s="49">
        <v>13044750.130000001</v>
      </c>
      <c r="O3094" s="49">
        <v>14472666.896</v>
      </c>
      <c r="P3094" s="49">
        <v>14144700.364</v>
      </c>
      <c r="Q3094" s="49">
        <v>13297686.648</v>
      </c>
      <c r="R3094" s="49">
        <v>13823193.866</v>
      </c>
      <c r="S3094" s="49">
        <v>15573619</v>
      </c>
      <c r="T3094" s="49">
        <v>14418484.912</v>
      </c>
      <c r="U3094" s="49">
        <v>16638658.002</v>
      </c>
      <c r="V3094" s="49">
        <v>17655107.877999999</v>
      </c>
    </row>
    <row r="3095" spans="1:22" x14ac:dyDescent="0.3">
      <c r="A3095">
        <v>1011746</v>
      </c>
      <c r="B3095" t="s">
        <v>15091</v>
      </c>
      <c r="C3095" t="s">
        <v>15092</v>
      </c>
      <c r="D3095" t="s">
        <v>15093</v>
      </c>
      <c r="E3095" t="s">
        <v>2780</v>
      </c>
      <c r="F3095" t="s">
        <v>15094</v>
      </c>
      <c r="G3095" t="s">
        <v>15095</v>
      </c>
      <c r="H3095" t="s">
        <v>8956</v>
      </c>
      <c r="I3095" s="23">
        <v>41.722949999999997</v>
      </c>
      <c r="J3095" s="23">
        <v>-72.239350000000002</v>
      </c>
      <c r="K3095">
        <v>335929</v>
      </c>
      <c r="L3095" t="s">
        <v>15096</v>
      </c>
      <c r="M3095" t="s">
        <v>315</v>
      </c>
      <c r="P3095" s="49">
        <v>4224.9380000000001</v>
      </c>
      <c r="Q3095" s="49">
        <v>10306.712</v>
      </c>
      <c r="R3095" s="49">
        <v>15534.487999999999</v>
      </c>
      <c r="S3095" s="49">
        <v>31586.212</v>
      </c>
    </row>
    <row r="3096" spans="1:22" x14ac:dyDescent="0.3">
      <c r="A3096">
        <v>1001200</v>
      </c>
      <c r="B3096" t="s">
        <v>15097</v>
      </c>
      <c r="C3096" t="s">
        <v>15098</v>
      </c>
      <c r="D3096" t="s">
        <v>15099</v>
      </c>
      <c r="E3096" t="s">
        <v>1682</v>
      </c>
      <c r="F3096" t="s">
        <v>15100</v>
      </c>
      <c r="G3096" t="s">
        <v>15101</v>
      </c>
      <c r="H3096" t="s">
        <v>12932</v>
      </c>
      <c r="I3096" s="23">
        <v>42.45</v>
      </c>
      <c r="J3096" s="23">
        <v>-70.9739</v>
      </c>
      <c r="K3096">
        <v>336412</v>
      </c>
      <c r="L3096" t="s">
        <v>28</v>
      </c>
      <c r="M3096" t="s">
        <v>315</v>
      </c>
      <c r="N3096" s="49">
        <v>92707.5</v>
      </c>
      <c r="O3096" s="49">
        <v>91034.797999999995</v>
      </c>
      <c r="P3096" s="49">
        <v>90927.005999999994</v>
      </c>
      <c r="Q3096" s="49">
        <v>91356.668000000005</v>
      </c>
      <c r="R3096" s="49">
        <v>93329.823999999993</v>
      </c>
      <c r="S3096" s="49">
        <v>83730.365999999995</v>
      </c>
      <c r="T3096" s="49">
        <v>92524.422000000006</v>
      </c>
      <c r="U3096" s="49">
        <v>107349.92</v>
      </c>
      <c r="V3096" s="49">
        <v>96400.77</v>
      </c>
    </row>
    <row r="3097" spans="1:22" x14ac:dyDescent="0.3">
      <c r="A3097">
        <v>1010579</v>
      </c>
      <c r="B3097" t="s">
        <v>15102</v>
      </c>
      <c r="C3097" t="s">
        <v>15103</v>
      </c>
      <c r="D3097" t="s">
        <v>15104</v>
      </c>
      <c r="E3097" t="s">
        <v>491</v>
      </c>
      <c r="F3097" t="s">
        <v>13084</v>
      </c>
      <c r="G3097" t="s">
        <v>15105</v>
      </c>
      <c r="H3097" t="s">
        <v>1351</v>
      </c>
      <c r="I3097" s="23">
        <v>40.45534</v>
      </c>
      <c r="J3097" s="23">
        <v>-86.103470000000002</v>
      </c>
      <c r="K3097">
        <v>334413</v>
      </c>
      <c r="L3097" t="s">
        <v>1560</v>
      </c>
      <c r="M3097" t="s">
        <v>315</v>
      </c>
      <c r="P3097" s="49">
        <v>18568.492788</v>
      </c>
      <c r="Q3097" s="49">
        <v>22451.781772999999</v>
      </c>
      <c r="R3097" s="49">
        <v>13876.697197</v>
      </c>
      <c r="S3097" s="49">
        <v>18226.218196999998</v>
      </c>
      <c r="T3097" s="49">
        <v>20914.126</v>
      </c>
      <c r="U3097" s="49">
        <v>31357.942999999999</v>
      </c>
      <c r="V3097" s="49">
        <v>32087.859199999999</v>
      </c>
    </row>
    <row r="3098" spans="1:22" x14ac:dyDescent="0.3">
      <c r="A3098">
        <v>1010554</v>
      </c>
      <c r="B3098" t="s">
        <v>15106</v>
      </c>
      <c r="C3098" t="s">
        <v>15107</v>
      </c>
      <c r="D3098" t="s">
        <v>15108</v>
      </c>
      <c r="E3098" t="s">
        <v>454</v>
      </c>
      <c r="F3098" t="s">
        <v>15109</v>
      </c>
      <c r="G3098" t="s">
        <v>15110</v>
      </c>
      <c r="H3098" t="s">
        <v>13067</v>
      </c>
      <c r="I3098" s="23">
        <v>42.716729999999998</v>
      </c>
      <c r="J3098" s="23">
        <v>-83.266750000000002</v>
      </c>
      <c r="K3098">
        <v>336111</v>
      </c>
      <c r="L3098" t="s">
        <v>28</v>
      </c>
      <c r="M3098" t="s">
        <v>315</v>
      </c>
      <c r="N3098" s="49">
        <v>21823.644</v>
      </c>
      <c r="O3098" s="49">
        <v>25539.986000000001</v>
      </c>
      <c r="P3098" s="49">
        <v>22959.574000000001</v>
      </c>
      <c r="Q3098" s="49">
        <v>26235.056</v>
      </c>
      <c r="R3098" s="49">
        <v>31933.583999999999</v>
      </c>
      <c r="S3098" s="49">
        <v>28962.707999999999</v>
      </c>
      <c r="T3098" s="49">
        <v>24272.835999999999</v>
      </c>
      <c r="U3098" s="49">
        <v>23884.745999999999</v>
      </c>
    </row>
    <row r="3099" spans="1:22" x14ac:dyDescent="0.3">
      <c r="A3099">
        <v>1004317</v>
      </c>
      <c r="B3099" t="s">
        <v>15111</v>
      </c>
      <c r="C3099" t="s">
        <v>15112</v>
      </c>
      <c r="D3099" t="s">
        <v>15113</v>
      </c>
      <c r="E3099" t="s">
        <v>435</v>
      </c>
      <c r="F3099" t="s">
        <v>15114</v>
      </c>
      <c r="G3099" t="s">
        <v>15115</v>
      </c>
      <c r="H3099" t="s">
        <v>15116</v>
      </c>
      <c r="I3099" s="23">
        <v>38.813791999999999</v>
      </c>
      <c r="J3099" s="23">
        <v>-90.820375999999996</v>
      </c>
      <c r="K3099">
        <v>336112</v>
      </c>
      <c r="L3099" t="s">
        <v>28</v>
      </c>
      <c r="M3099" t="s">
        <v>315</v>
      </c>
      <c r="N3099" s="49">
        <v>86184.975999999995</v>
      </c>
      <c r="O3099" s="49">
        <v>81560.592000000004</v>
      </c>
      <c r="P3099" s="49">
        <v>84804.38</v>
      </c>
      <c r="Q3099" s="49">
        <v>88922.716</v>
      </c>
      <c r="R3099" s="49">
        <v>85606.428</v>
      </c>
      <c r="S3099" s="49">
        <v>96275.464000000007</v>
      </c>
      <c r="T3099" s="49">
        <v>114138.88400000001</v>
      </c>
      <c r="U3099" s="49">
        <v>126568.22199999999</v>
      </c>
      <c r="V3099" s="49">
        <v>112838.74400000001</v>
      </c>
    </row>
    <row r="3100" spans="1:22" x14ac:dyDescent="0.3">
      <c r="A3100">
        <v>1010968</v>
      </c>
      <c r="B3100" t="s">
        <v>15117</v>
      </c>
      <c r="C3100" t="s">
        <v>15118</v>
      </c>
      <c r="D3100" t="s">
        <v>15119</v>
      </c>
      <c r="E3100" t="s">
        <v>676</v>
      </c>
      <c r="F3100" t="s">
        <v>15120</v>
      </c>
      <c r="G3100" t="s">
        <v>15121</v>
      </c>
      <c r="H3100" t="s">
        <v>7500</v>
      </c>
      <c r="I3100" s="23">
        <v>35.745060000000002</v>
      </c>
      <c r="J3100" s="23">
        <v>-86.952629999999999</v>
      </c>
      <c r="K3100">
        <v>336112</v>
      </c>
      <c r="L3100" t="s">
        <v>28</v>
      </c>
      <c r="M3100" t="s">
        <v>315</v>
      </c>
      <c r="N3100" s="49">
        <v>36254.964</v>
      </c>
      <c r="O3100" s="49">
        <v>39594.199999999997</v>
      </c>
      <c r="P3100" s="49">
        <v>38096.256000000001</v>
      </c>
      <c r="Q3100" s="49">
        <v>34595.72</v>
      </c>
      <c r="R3100" s="49">
        <v>22033.768</v>
      </c>
      <c r="S3100" s="49">
        <v>34372.42</v>
      </c>
      <c r="T3100" s="49">
        <v>31635.232</v>
      </c>
    </row>
    <row r="3101" spans="1:22" x14ac:dyDescent="0.3">
      <c r="A3101">
        <v>1004452</v>
      </c>
      <c r="B3101" t="s">
        <v>15122</v>
      </c>
      <c r="C3101" t="s">
        <v>15123</v>
      </c>
      <c r="D3101" t="s">
        <v>15124</v>
      </c>
      <c r="E3101" t="s">
        <v>461</v>
      </c>
      <c r="F3101" t="s">
        <v>5337</v>
      </c>
      <c r="G3101" t="s">
        <v>15125</v>
      </c>
      <c r="H3101" t="s">
        <v>5338</v>
      </c>
      <c r="I3101" s="23">
        <v>41.592059999999996</v>
      </c>
      <c r="J3101" s="23">
        <v>-109.96818</v>
      </c>
      <c r="K3101">
        <v>212391</v>
      </c>
      <c r="L3101" t="s">
        <v>28</v>
      </c>
      <c r="M3101" t="s">
        <v>315</v>
      </c>
      <c r="N3101" s="49">
        <v>417526.674</v>
      </c>
      <c r="O3101" s="49">
        <v>404987.84399999998</v>
      </c>
      <c r="P3101" s="49">
        <v>417746.14199999999</v>
      </c>
      <c r="Q3101" s="49">
        <v>431792.75799999997</v>
      </c>
      <c r="R3101" s="49">
        <v>417603.908</v>
      </c>
      <c r="S3101" s="49">
        <v>401914.174</v>
      </c>
      <c r="T3101" s="49">
        <v>403023.43599999999</v>
      </c>
      <c r="U3101" s="49">
        <v>370252.05599999998</v>
      </c>
      <c r="V3101" s="49">
        <v>188329.54199999999</v>
      </c>
    </row>
    <row r="3102" spans="1:22" x14ac:dyDescent="0.3">
      <c r="A3102">
        <v>1006324</v>
      </c>
      <c r="B3102" t="s">
        <v>15126</v>
      </c>
      <c r="C3102" t="s">
        <v>15127</v>
      </c>
      <c r="D3102" t="s">
        <v>9212</v>
      </c>
      <c r="E3102" t="s">
        <v>461</v>
      </c>
      <c r="F3102" t="s">
        <v>9213</v>
      </c>
      <c r="G3102" t="s">
        <v>15128</v>
      </c>
      <c r="H3102" t="s">
        <v>5338</v>
      </c>
      <c r="I3102" s="23">
        <v>41.600679999999997</v>
      </c>
      <c r="J3102" s="23">
        <v>-109.81923</v>
      </c>
      <c r="K3102">
        <v>212391</v>
      </c>
      <c r="L3102" t="s">
        <v>15129</v>
      </c>
      <c r="M3102" t="s">
        <v>376</v>
      </c>
      <c r="N3102" s="49">
        <v>1824295.1</v>
      </c>
      <c r="O3102" s="49">
        <v>1952927.0859999999</v>
      </c>
      <c r="P3102" s="49">
        <v>1915938.7560000001</v>
      </c>
      <c r="Q3102" s="49">
        <v>1903785.8759999999</v>
      </c>
      <c r="R3102" s="49">
        <v>1930678.5160000001</v>
      </c>
      <c r="S3102" s="49">
        <v>2070579.2579999999</v>
      </c>
      <c r="T3102" s="49">
        <v>1953315.618</v>
      </c>
      <c r="U3102" s="49">
        <v>1844950.868</v>
      </c>
      <c r="V3102" s="49">
        <v>1845347.0719999999</v>
      </c>
    </row>
    <row r="3103" spans="1:22" x14ac:dyDescent="0.3">
      <c r="A3103">
        <v>1007168</v>
      </c>
      <c r="B3103" t="s">
        <v>15130</v>
      </c>
      <c r="C3103" t="s">
        <v>15131</v>
      </c>
      <c r="D3103" t="s">
        <v>5240</v>
      </c>
      <c r="E3103" t="s">
        <v>311</v>
      </c>
      <c r="F3103" t="s">
        <v>5241</v>
      </c>
      <c r="G3103" t="s">
        <v>15132</v>
      </c>
      <c r="H3103" t="s">
        <v>5243</v>
      </c>
      <c r="I3103" s="23">
        <v>37.420357000000003</v>
      </c>
      <c r="J3103" s="23">
        <v>-87.032443000000001</v>
      </c>
      <c r="K3103">
        <v>212112</v>
      </c>
      <c r="L3103" t="s">
        <v>90</v>
      </c>
      <c r="M3103" t="s">
        <v>315</v>
      </c>
      <c r="N3103" s="49">
        <v>68473.75</v>
      </c>
      <c r="O3103" s="49">
        <v>60390.25</v>
      </c>
      <c r="P3103" s="49">
        <v>91530</v>
      </c>
      <c r="Q3103" s="49">
        <v>82136.75</v>
      </c>
      <c r="R3103" s="49">
        <v>83915.25</v>
      </c>
      <c r="S3103" s="49">
        <v>125022.75</v>
      </c>
      <c r="T3103" s="49">
        <v>65389.75</v>
      </c>
      <c r="U3103" s="49">
        <v>53898.5</v>
      </c>
      <c r="V3103" s="49">
        <v>1048.75</v>
      </c>
    </row>
    <row r="3104" spans="1:22" x14ac:dyDescent="0.3">
      <c r="A3104">
        <v>1006422</v>
      </c>
      <c r="B3104" t="s">
        <v>15133</v>
      </c>
      <c r="C3104" t="s">
        <v>15134</v>
      </c>
      <c r="D3104" t="s">
        <v>15135</v>
      </c>
      <c r="E3104" t="s">
        <v>351</v>
      </c>
      <c r="F3104" t="s">
        <v>15136</v>
      </c>
      <c r="G3104" t="s">
        <v>15137</v>
      </c>
      <c r="H3104" t="s">
        <v>8246</v>
      </c>
      <c r="I3104" s="23">
        <v>41.500100000000003</v>
      </c>
      <c r="J3104" s="23">
        <v>-87.595799999999997</v>
      </c>
      <c r="K3104">
        <v>221112</v>
      </c>
      <c r="L3104" t="s">
        <v>28</v>
      </c>
      <c r="M3104" t="s">
        <v>336</v>
      </c>
      <c r="V3104" s="49">
        <v>27458.358</v>
      </c>
    </row>
    <row r="3105" spans="1:22" x14ac:dyDescent="0.3">
      <c r="A3105">
        <v>1005775</v>
      </c>
      <c r="B3105" t="s">
        <v>15138</v>
      </c>
      <c r="C3105" t="s">
        <v>15139</v>
      </c>
      <c r="D3105" t="s">
        <v>15139</v>
      </c>
      <c r="E3105" t="s">
        <v>393</v>
      </c>
      <c r="F3105" t="s">
        <v>15140</v>
      </c>
      <c r="G3105" t="s">
        <v>15141</v>
      </c>
      <c r="H3105" t="s">
        <v>15142</v>
      </c>
      <c r="I3105" s="23">
        <v>43.559199999999997</v>
      </c>
      <c r="J3105" s="23">
        <v>-91.2333</v>
      </c>
      <c r="K3105">
        <v>221112</v>
      </c>
      <c r="L3105" t="s">
        <v>335</v>
      </c>
      <c r="M3105" t="s">
        <v>336</v>
      </c>
      <c r="N3105" s="49">
        <v>1256785.274</v>
      </c>
      <c r="O3105" s="49">
        <v>1767497.2379999999</v>
      </c>
      <c r="P3105" s="49">
        <v>1523599.6</v>
      </c>
      <c r="Q3105" s="49">
        <v>966173.38800000004</v>
      </c>
      <c r="R3105" s="49">
        <v>1407640.264</v>
      </c>
      <c r="S3105" s="49">
        <v>1500620.1140000001</v>
      </c>
      <c r="T3105" s="49">
        <v>1440176.29</v>
      </c>
      <c r="U3105" s="49">
        <v>954051.48400000005</v>
      </c>
      <c r="V3105" s="49">
        <v>887817.83200000005</v>
      </c>
    </row>
    <row r="3106" spans="1:22" x14ac:dyDescent="0.3">
      <c r="A3106">
        <v>1012957</v>
      </c>
      <c r="B3106" t="s">
        <v>15143</v>
      </c>
      <c r="C3106" t="s">
        <v>15144</v>
      </c>
      <c r="D3106" t="s">
        <v>5420</v>
      </c>
      <c r="E3106" t="s">
        <v>303</v>
      </c>
      <c r="F3106" t="s">
        <v>15145</v>
      </c>
      <c r="G3106" t="s">
        <v>15146</v>
      </c>
      <c r="H3106" t="s">
        <v>483</v>
      </c>
      <c r="I3106" s="23">
        <v>29.987323</v>
      </c>
      <c r="J3106" s="23">
        <v>-95.348749999999995</v>
      </c>
      <c r="K3106">
        <v>488190</v>
      </c>
      <c r="L3106" t="s">
        <v>28</v>
      </c>
      <c r="M3106" t="s">
        <v>315</v>
      </c>
      <c r="N3106" s="49">
        <v>23397.612000000001</v>
      </c>
      <c r="O3106" s="49">
        <v>21013.52</v>
      </c>
      <c r="P3106" s="49">
        <v>25271.304</v>
      </c>
    </row>
    <row r="3107" spans="1:22" x14ac:dyDescent="0.3">
      <c r="A3107">
        <v>1001612</v>
      </c>
      <c r="B3107" t="s">
        <v>15147</v>
      </c>
      <c r="C3107" t="s">
        <v>15148</v>
      </c>
      <c r="D3107" t="s">
        <v>6683</v>
      </c>
      <c r="E3107" t="s">
        <v>569</v>
      </c>
      <c r="F3107" t="s">
        <v>2530</v>
      </c>
      <c r="G3107" t="s">
        <v>15149</v>
      </c>
      <c r="H3107" t="s">
        <v>15150</v>
      </c>
      <c r="I3107" s="23">
        <v>42.325099999999999</v>
      </c>
      <c r="J3107" s="23">
        <v>-96.3797</v>
      </c>
      <c r="K3107">
        <v>221112</v>
      </c>
      <c r="L3107" t="s">
        <v>335</v>
      </c>
      <c r="M3107" t="s">
        <v>336</v>
      </c>
      <c r="N3107" s="49">
        <v>1722780.852</v>
      </c>
      <c r="O3107" s="49">
        <v>2429591.9679999999</v>
      </c>
      <c r="P3107" s="49">
        <v>2332721.8760000002</v>
      </c>
      <c r="Q3107" s="49">
        <v>1890497.5160000001</v>
      </c>
      <c r="R3107" s="49">
        <v>2547296.2960000001</v>
      </c>
      <c r="S3107" s="49">
        <v>3428898.38</v>
      </c>
      <c r="T3107" s="49">
        <v>3741466.7919999999</v>
      </c>
      <c r="U3107" s="49">
        <v>4235509.4460000005</v>
      </c>
      <c r="V3107" s="49">
        <v>5772491.0279999999</v>
      </c>
    </row>
    <row r="3108" spans="1:22" x14ac:dyDescent="0.3">
      <c r="A3108">
        <v>1001117</v>
      </c>
      <c r="B3108" t="s">
        <v>15151</v>
      </c>
      <c r="C3108" t="s">
        <v>15152</v>
      </c>
      <c r="D3108" t="s">
        <v>15153</v>
      </c>
      <c r="E3108" t="s">
        <v>569</v>
      </c>
      <c r="F3108" t="s">
        <v>15154</v>
      </c>
      <c r="G3108" t="s">
        <v>15155</v>
      </c>
      <c r="H3108" t="s">
        <v>15150</v>
      </c>
      <c r="I3108" s="23">
        <v>42.302199999999999</v>
      </c>
      <c r="J3108" s="23">
        <v>-96.362200000000001</v>
      </c>
      <c r="K3108">
        <v>221112</v>
      </c>
      <c r="L3108" t="s">
        <v>335</v>
      </c>
      <c r="M3108" t="s">
        <v>336</v>
      </c>
      <c r="N3108" s="49">
        <v>1462768.848</v>
      </c>
      <c r="O3108" s="49">
        <v>3009416.1880000001</v>
      </c>
      <c r="P3108" s="49">
        <v>2335560.9139999999</v>
      </c>
      <c r="Q3108" s="49">
        <v>2647669.1359999999</v>
      </c>
      <c r="R3108" s="49">
        <v>4114125.7620000001</v>
      </c>
      <c r="S3108" s="49">
        <v>4225069.7039999999</v>
      </c>
      <c r="T3108" s="49">
        <v>3134535.514</v>
      </c>
      <c r="U3108" s="49">
        <v>4291919.5379999997</v>
      </c>
      <c r="V3108" s="49">
        <v>4099768.8960000002</v>
      </c>
    </row>
    <row r="3109" spans="1:22" x14ac:dyDescent="0.3">
      <c r="A3109">
        <v>1003528</v>
      </c>
      <c r="B3109" t="s">
        <v>15156</v>
      </c>
      <c r="C3109" t="s">
        <v>15157</v>
      </c>
      <c r="D3109" t="s">
        <v>3217</v>
      </c>
      <c r="E3109" t="s">
        <v>954</v>
      </c>
      <c r="F3109" t="s">
        <v>3218</v>
      </c>
      <c r="G3109" t="s">
        <v>15158</v>
      </c>
      <c r="H3109" t="s">
        <v>3220</v>
      </c>
      <c r="I3109" s="23">
        <v>33.45326</v>
      </c>
      <c r="J3109" s="23">
        <v>-79.313879999999997</v>
      </c>
      <c r="K3109">
        <v>562212</v>
      </c>
      <c r="L3109" t="s">
        <v>51</v>
      </c>
      <c r="M3109" t="s">
        <v>307</v>
      </c>
      <c r="N3109" s="49">
        <v>60430</v>
      </c>
      <c r="O3109" s="49">
        <v>67400</v>
      </c>
      <c r="P3109" s="49">
        <v>41165.25</v>
      </c>
      <c r="Q3109" s="49">
        <v>45131.75</v>
      </c>
      <c r="R3109" s="49">
        <v>33875.25</v>
      </c>
      <c r="S3109" s="49">
        <v>33341</v>
      </c>
      <c r="T3109" s="49">
        <v>26564.25</v>
      </c>
      <c r="U3109" s="49">
        <v>26257.5</v>
      </c>
    </row>
    <row r="3110" spans="1:22" x14ac:dyDescent="0.3">
      <c r="A3110">
        <v>1004585</v>
      </c>
      <c r="B3110" t="s">
        <v>15159</v>
      </c>
      <c r="C3110" t="s">
        <v>15160</v>
      </c>
      <c r="D3110" t="s">
        <v>3217</v>
      </c>
      <c r="E3110" t="s">
        <v>954</v>
      </c>
      <c r="F3110" t="s">
        <v>3218</v>
      </c>
      <c r="G3110" t="s">
        <v>15161</v>
      </c>
      <c r="H3110" t="s">
        <v>3220</v>
      </c>
      <c r="I3110" s="23">
        <v>33.336782999999997</v>
      </c>
      <c r="J3110" s="23">
        <v>-79.348332999999997</v>
      </c>
      <c r="K3110">
        <v>327420</v>
      </c>
      <c r="L3110" t="s">
        <v>28</v>
      </c>
      <c r="M3110" t="s">
        <v>376</v>
      </c>
      <c r="N3110" s="49">
        <v>72583.876000000004</v>
      </c>
      <c r="O3110" s="49">
        <v>67639.796000000002</v>
      </c>
      <c r="P3110" s="49">
        <v>69485.288</v>
      </c>
      <c r="Q3110" s="49">
        <v>67584.195999999996</v>
      </c>
      <c r="R3110" s="49">
        <v>55372.692000000003</v>
      </c>
      <c r="S3110" s="49">
        <v>55874.94</v>
      </c>
      <c r="T3110" s="49">
        <v>51552.256000000001</v>
      </c>
      <c r="U3110" s="49">
        <v>43605.936000000002</v>
      </c>
      <c r="V3110" s="49">
        <v>43503.536</v>
      </c>
    </row>
    <row r="3111" spans="1:22" x14ac:dyDescent="0.3">
      <c r="A3111">
        <v>1001144</v>
      </c>
      <c r="B3111" t="s">
        <v>15162</v>
      </c>
      <c r="C3111" t="s">
        <v>15163</v>
      </c>
      <c r="D3111" t="s">
        <v>1329</v>
      </c>
      <c r="E3111" t="s">
        <v>491</v>
      </c>
      <c r="F3111" t="s">
        <v>15164</v>
      </c>
      <c r="G3111" t="s">
        <v>15165</v>
      </c>
      <c r="H3111" t="s">
        <v>5983</v>
      </c>
      <c r="I3111" s="23">
        <v>39.902200000000001</v>
      </c>
      <c r="J3111" s="23">
        <v>-86.243899999999996</v>
      </c>
      <c r="K3111">
        <v>221112</v>
      </c>
      <c r="L3111" t="s">
        <v>335</v>
      </c>
      <c r="M3111" t="s">
        <v>336</v>
      </c>
      <c r="N3111" s="49">
        <v>81531.248000000007</v>
      </c>
      <c r="O3111" s="49">
        <v>160841.304</v>
      </c>
      <c r="P3111" s="49">
        <v>106973.704</v>
      </c>
      <c r="Q3111" s="49">
        <v>148512.45199999999</v>
      </c>
      <c r="R3111" s="49">
        <v>88349.224000000002</v>
      </c>
      <c r="S3111" s="49">
        <v>19832.675999999999</v>
      </c>
      <c r="T3111" s="49">
        <v>82555.744000000006</v>
      </c>
      <c r="U3111" s="49">
        <v>112036.084</v>
      </c>
      <c r="V3111" s="49">
        <v>61701.624000000003</v>
      </c>
    </row>
    <row r="3112" spans="1:22" x14ac:dyDescent="0.3">
      <c r="A3112">
        <v>1013225</v>
      </c>
      <c r="B3112" t="s">
        <v>15166</v>
      </c>
      <c r="C3112" t="s">
        <v>15167</v>
      </c>
      <c r="D3112" t="s">
        <v>15168</v>
      </c>
      <c r="E3112" t="s">
        <v>1781</v>
      </c>
      <c r="F3112" t="s">
        <v>15169</v>
      </c>
      <c r="G3112" t="s">
        <v>15170</v>
      </c>
      <c r="H3112" t="s">
        <v>5525</v>
      </c>
      <c r="I3112" s="23">
        <v>31.841273000000001</v>
      </c>
      <c r="J3112" s="23">
        <v>-89.469522999999995</v>
      </c>
      <c r="K3112">
        <v>321212</v>
      </c>
      <c r="L3112" t="s">
        <v>28</v>
      </c>
      <c r="M3112" t="s">
        <v>315</v>
      </c>
      <c r="N3112" s="49">
        <v>56893.735999999997</v>
      </c>
      <c r="O3112" s="49">
        <v>50519.796000000002</v>
      </c>
    </row>
    <row r="3113" spans="1:22" x14ac:dyDescent="0.3">
      <c r="A3113">
        <v>1013002</v>
      </c>
      <c r="B3113" t="s">
        <v>15171</v>
      </c>
      <c r="C3113" t="s">
        <v>15172</v>
      </c>
      <c r="D3113" t="s">
        <v>15173</v>
      </c>
      <c r="E3113" t="s">
        <v>468</v>
      </c>
      <c r="F3113" t="s">
        <v>15174</v>
      </c>
      <c r="G3113" t="s">
        <v>15175</v>
      </c>
      <c r="H3113" t="s">
        <v>13829</v>
      </c>
      <c r="I3113" s="23">
        <v>30.438912999999999</v>
      </c>
      <c r="J3113" s="23">
        <v>-84.770778000000007</v>
      </c>
      <c r="K3113">
        <v>321219</v>
      </c>
      <c r="L3113" t="s">
        <v>28</v>
      </c>
      <c r="M3113" t="s">
        <v>315</v>
      </c>
      <c r="N3113" s="49">
        <v>29518.952000000001</v>
      </c>
      <c r="O3113" s="49">
        <v>26023.608</v>
      </c>
      <c r="P3113" s="49">
        <v>25303.119999999999</v>
      </c>
    </row>
    <row r="3114" spans="1:22" x14ac:dyDescent="0.3">
      <c r="A3114">
        <v>1009541</v>
      </c>
      <c r="B3114" t="s">
        <v>15176</v>
      </c>
      <c r="C3114" t="s">
        <v>15177</v>
      </c>
      <c r="D3114" t="s">
        <v>15178</v>
      </c>
      <c r="E3114" t="s">
        <v>393</v>
      </c>
      <c r="F3114" t="s">
        <v>15179</v>
      </c>
      <c r="H3114" t="s">
        <v>374</v>
      </c>
      <c r="I3114" s="23">
        <v>44.505933400000004</v>
      </c>
      <c r="J3114" s="23">
        <v>-88.129937400000003</v>
      </c>
      <c r="K3114">
        <v>562212</v>
      </c>
      <c r="L3114" t="s">
        <v>93</v>
      </c>
      <c r="M3114" t="s">
        <v>307</v>
      </c>
      <c r="N3114" s="49">
        <v>154684.75</v>
      </c>
      <c r="O3114" s="49">
        <v>157976</v>
      </c>
      <c r="P3114" s="49">
        <v>161879</v>
      </c>
      <c r="Q3114" s="49">
        <v>126272</v>
      </c>
      <c r="R3114" s="49">
        <v>129516.75</v>
      </c>
      <c r="S3114" s="49">
        <v>132915.25</v>
      </c>
      <c r="T3114" s="49">
        <v>135743.75</v>
      </c>
      <c r="U3114" s="49">
        <v>274585</v>
      </c>
      <c r="V3114" s="49">
        <v>280970</v>
      </c>
    </row>
    <row r="3115" spans="1:22" x14ac:dyDescent="0.3">
      <c r="A3115">
        <v>1013055</v>
      </c>
      <c r="B3115"/>
      <c r="C3115" t="s">
        <v>15180</v>
      </c>
      <c r="D3115" t="s">
        <v>15181</v>
      </c>
      <c r="E3115" t="s">
        <v>422</v>
      </c>
      <c r="F3115" t="s">
        <v>15182</v>
      </c>
      <c r="G3115" t="s">
        <v>15183</v>
      </c>
      <c r="I3115" s="23">
        <v>33.890597100000001</v>
      </c>
      <c r="J3115" s="23">
        <v>-93.137817299999995</v>
      </c>
      <c r="K3115">
        <v>321212</v>
      </c>
      <c r="L3115" t="s">
        <v>28</v>
      </c>
      <c r="M3115" t="s">
        <v>315</v>
      </c>
      <c r="N3115" s="49">
        <v>27713.524000000001</v>
      </c>
      <c r="O3115" s="49">
        <v>27342.46</v>
      </c>
      <c r="P3115" s="49">
        <v>27235.013999999999</v>
      </c>
    </row>
    <row r="3116" spans="1:22" x14ac:dyDescent="0.3">
      <c r="A3116">
        <v>1001974</v>
      </c>
      <c r="B3116" t="s">
        <v>15184</v>
      </c>
      <c r="C3116" t="s">
        <v>15185</v>
      </c>
      <c r="D3116" t="s">
        <v>15186</v>
      </c>
      <c r="E3116" t="s">
        <v>1650</v>
      </c>
      <c r="F3116" t="s">
        <v>15187</v>
      </c>
      <c r="G3116" t="s">
        <v>15188</v>
      </c>
      <c r="H3116" t="s">
        <v>15189</v>
      </c>
      <c r="I3116" s="23">
        <v>43.101421000000002</v>
      </c>
      <c r="J3116" s="23">
        <v>-70.801879999999997</v>
      </c>
      <c r="K3116">
        <v>327420</v>
      </c>
      <c r="L3116" t="s">
        <v>28</v>
      </c>
      <c r="M3116" t="s">
        <v>376</v>
      </c>
      <c r="N3116" s="49">
        <v>49631.764000000003</v>
      </c>
      <c r="O3116" s="49">
        <v>48821.016000000003</v>
      </c>
      <c r="P3116" s="49">
        <v>47963.22</v>
      </c>
      <c r="Q3116" s="49">
        <v>49528.163999999997</v>
      </c>
      <c r="R3116" s="49">
        <v>34255.372000000003</v>
      </c>
      <c r="S3116" s="49">
        <v>46986.824000000001</v>
      </c>
      <c r="T3116" s="49">
        <v>45219.58</v>
      </c>
      <c r="U3116" s="49">
        <v>40728.196000000004</v>
      </c>
      <c r="V3116" s="49">
        <v>41860.292000000001</v>
      </c>
    </row>
    <row r="3117" spans="1:22" x14ac:dyDescent="0.3">
      <c r="A3117">
        <v>1011090</v>
      </c>
      <c r="B3117" t="s">
        <v>15190</v>
      </c>
      <c r="C3117" t="s">
        <v>15191</v>
      </c>
      <c r="D3117" t="s">
        <v>9675</v>
      </c>
      <c r="E3117" t="s">
        <v>323</v>
      </c>
      <c r="F3117" t="s">
        <v>7669</v>
      </c>
      <c r="G3117" t="s">
        <v>15192</v>
      </c>
      <c r="H3117" t="s">
        <v>1001</v>
      </c>
      <c r="I3117" s="23">
        <v>38.013399999999997</v>
      </c>
      <c r="J3117" s="23">
        <v>-121.79161999999999</v>
      </c>
      <c r="K3117">
        <v>327420</v>
      </c>
      <c r="L3117" t="s">
        <v>28</v>
      </c>
      <c r="M3117" t="s">
        <v>376</v>
      </c>
      <c r="N3117" s="49">
        <v>41767.192000000003</v>
      </c>
      <c r="O3117" s="49">
        <v>45355.98</v>
      </c>
      <c r="P3117" s="49">
        <v>39772.400000000001</v>
      </c>
      <c r="Q3117" s="49">
        <v>38934.303999999996</v>
      </c>
      <c r="R3117" s="49">
        <v>40250.748</v>
      </c>
      <c r="S3117" s="49">
        <v>34451.019999999997</v>
      </c>
      <c r="T3117" s="49">
        <v>32739.975999999999</v>
      </c>
    </row>
    <row r="3118" spans="1:22" x14ac:dyDescent="0.3">
      <c r="A3118">
        <v>1002579</v>
      </c>
      <c r="B3118" t="s">
        <v>15193</v>
      </c>
      <c r="C3118" t="s">
        <v>15194</v>
      </c>
      <c r="D3118" t="s">
        <v>10256</v>
      </c>
      <c r="E3118" t="s">
        <v>676</v>
      </c>
      <c r="F3118" t="s">
        <v>10257</v>
      </c>
      <c r="G3118" t="s">
        <v>15195</v>
      </c>
      <c r="H3118" t="s">
        <v>15196</v>
      </c>
      <c r="I3118" s="23">
        <v>36.378430000000002</v>
      </c>
      <c r="J3118" s="23">
        <v>-87.648690000000002</v>
      </c>
      <c r="K3118">
        <v>327420</v>
      </c>
      <c r="L3118" t="s">
        <v>28</v>
      </c>
      <c r="M3118" t="s">
        <v>376</v>
      </c>
      <c r="N3118" s="49">
        <v>88163.267999999996</v>
      </c>
      <c r="O3118" s="49">
        <v>86147.975999999995</v>
      </c>
      <c r="P3118" s="49">
        <v>85065.48</v>
      </c>
      <c r="Q3118" s="49">
        <v>90926.707999999999</v>
      </c>
      <c r="R3118" s="49">
        <v>85387.228000000003</v>
      </c>
      <c r="S3118" s="49">
        <v>77044.259999999995</v>
      </c>
      <c r="T3118" s="49">
        <v>62832.663999999997</v>
      </c>
      <c r="U3118" s="49">
        <v>71412.59</v>
      </c>
      <c r="V3118" s="49">
        <v>70557.884000000005</v>
      </c>
    </row>
    <row r="3119" spans="1:22" x14ac:dyDescent="0.3">
      <c r="A3119">
        <v>1002390</v>
      </c>
      <c r="B3119" t="s">
        <v>15197</v>
      </c>
      <c r="C3119" t="s">
        <v>15198</v>
      </c>
      <c r="D3119" t="s">
        <v>15199</v>
      </c>
      <c r="E3119" t="s">
        <v>1418</v>
      </c>
      <c r="F3119" t="s">
        <v>15200</v>
      </c>
      <c r="G3119" t="s">
        <v>15201</v>
      </c>
      <c r="H3119" t="s">
        <v>14571</v>
      </c>
      <c r="I3119" s="23">
        <v>34.840693999999999</v>
      </c>
      <c r="J3119" s="23">
        <v>-98.227694</v>
      </c>
      <c r="K3119">
        <v>327420</v>
      </c>
      <c r="L3119" t="s">
        <v>28</v>
      </c>
      <c r="M3119" t="s">
        <v>376</v>
      </c>
      <c r="N3119" s="49">
        <v>45077.88</v>
      </c>
      <c r="O3119" s="49">
        <v>44676.932000000001</v>
      </c>
      <c r="P3119" s="49">
        <v>46108.375999999997</v>
      </c>
      <c r="Q3119" s="49">
        <v>48295.167999999998</v>
      </c>
      <c r="R3119" s="49">
        <v>44688.832000000002</v>
      </c>
      <c r="S3119" s="49">
        <v>41354.343999999997</v>
      </c>
      <c r="T3119" s="49">
        <v>38520.404000000002</v>
      </c>
      <c r="U3119" s="49">
        <v>40575.748</v>
      </c>
      <c r="V3119" s="49">
        <v>46173.576000000001</v>
      </c>
    </row>
    <row r="3120" spans="1:22" x14ac:dyDescent="0.3">
      <c r="A3120">
        <v>1011952</v>
      </c>
      <c r="B3120" t="s">
        <v>15202</v>
      </c>
      <c r="C3120" t="s">
        <v>15203</v>
      </c>
      <c r="D3120" t="s">
        <v>8499</v>
      </c>
      <c r="E3120" t="s">
        <v>569</v>
      </c>
      <c r="F3120" t="s">
        <v>8500</v>
      </c>
      <c r="G3120" t="s">
        <v>15204</v>
      </c>
      <c r="H3120" t="s">
        <v>8502</v>
      </c>
      <c r="I3120" s="23">
        <v>42.47139</v>
      </c>
      <c r="J3120" s="23">
        <v>-94.141951000000006</v>
      </c>
      <c r="K3120">
        <v>327420</v>
      </c>
      <c r="L3120" t="s">
        <v>28</v>
      </c>
      <c r="M3120" t="s">
        <v>376</v>
      </c>
      <c r="N3120" s="49">
        <v>31139.632000000001</v>
      </c>
      <c r="O3120" s="49">
        <v>29515.887999999999</v>
      </c>
      <c r="P3120" s="49">
        <v>30023.835999999999</v>
      </c>
      <c r="Q3120" s="49">
        <v>30165.335999999999</v>
      </c>
      <c r="R3120" s="49">
        <v>30132.236000000001</v>
      </c>
      <c r="S3120" s="49">
        <v>26208.252</v>
      </c>
    </row>
    <row r="3121" spans="1:22" x14ac:dyDescent="0.3">
      <c r="A3121">
        <v>1002392</v>
      </c>
      <c r="B3121" t="s">
        <v>15205</v>
      </c>
      <c r="C3121" t="s">
        <v>15206</v>
      </c>
      <c r="D3121" t="s">
        <v>15207</v>
      </c>
      <c r="E3121" t="s">
        <v>303</v>
      </c>
      <c r="F3121" t="s">
        <v>15208</v>
      </c>
      <c r="G3121" t="s">
        <v>15209</v>
      </c>
      <c r="H3121" t="s">
        <v>15210</v>
      </c>
      <c r="I3121" s="23">
        <v>29.590278999999999</v>
      </c>
      <c r="J3121" s="23">
        <v>-98.031943999999996</v>
      </c>
      <c r="K3121">
        <v>327420</v>
      </c>
      <c r="L3121" t="s">
        <v>28</v>
      </c>
      <c r="M3121" t="s">
        <v>376</v>
      </c>
      <c r="N3121" s="49">
        <v>37143.56</v>
      </c>
      <c r="O3121" s="49">
        <v>34463.120000000003</v>
      </c>
      <c r="P3121" s="49">
        <v>28349.844000000001</v>
      </c>
      <c r="Q3121" s="49">
        <v>32779.775999999998</v>
      </c>
      <c r="R3121" s="49">
        <v>33511.624000000003</v>
      </c>
      <c r="S3121" s="49">
        <v>32994.175999999999</v>
      </c>
      <c r="T3121" s="49">
        <v>26016.851999999999</v>
      </c>
      <c r="U3121" s="49">
        <v>32768.775999999998</v>
      </c>
      <c r="V3121" s="49">
        <v>25164.056</v>
      </c>
    </row>
    <row r="3122" spans="1:22" x14ac:dyDescent="0.3">
      <c r="A3122">
        <v>1012128</v>
      </c>
      <c r="B3122" t="s">
        <v>15211</v>
      </c>
      <c r="C3122" t="s">
        <v>15212</v>
      </c>
      <c r="D3122" t="s">
        <v>15213</v>
      </c>
      <c r="E3122" t="s">
        <v>690</v>
      </c>
      <c r="F3122" t="s">
        <v>15214</v>
      </c>
      <c r="G3122" t="s">
        <v>15215</v>
      </c>
      <c r="H3122" t="s">
        <v>5738</v>
      </c>
      <c r="I3122" s="23">
        <v>33.274999999999999</v>
      </c>
      <c r="J3122" s="23">
        <v>-83.705269999999999</v>
      </c>
      <c r="K3122">
        <v>321219</v>
      </c>
      <c r="L3122" t="s">
        <v>28</v>
      </c>
      <c r="M3122" t="s">
        <v>315</v>
      </c>
      <c r="O3122" s="49">
        <v>19416.475999999999</v>
      </c>
      <c r="P3122" s="49">
        <v>26934.648000000001</v>
      </c>
      <c r="Q3122" s="49">
        <v>27495.995999999999</v>
      </c>
      <c r="R3122" s="49">
        <v>25395.903999999999</v>
      </c>
    </row>
    <row r="3123" spans="1:22" x14ac:dyDescent="0.3">
      <c r="A3123">
        <v>1010844</v>
      </c>
      <c r="B3123" t="s">
        <v>15216</v>
      </c>
      <c r="C3123" t="s">
        <v>15217</v>
      </c>
      <c r="D3123" t="s">
        <v>15218</v>
      </c>
      <c r="E3123" t="s">
        <v>422</v>
      </c>
      <c r="F3123" t="s">
        <v>15219</v>
      </c>
      <c r="G3123" t="s">
        <v>15220</v>
      </c>
      <c r="H3123" t="s">
        <v>1227</v>
      </c>
      <c r="I3123" s="23">
        <v>33.764600000000002</v>
      </c>
      <c r="J3123" s="23">
        <v>-92.367199999999997</v>
      </c>
      <c r="K3123">
        <v>321219</v>
      </c>
      <c r="L3123" t="s">
        <v>28</v>
      </c>
      <c r="M3123" t="s">
        <v>315</v>
      </c>
      <c r="N3123" s="49">
        <v>28701.26</v>
      </c>
      <c r="O3123" s="49">
        <v>26195.212</v>
      </c>
      <c r="P3123" s="49">
        <v>25593.887999999999</v>
      </c>
      <c r="Q3123" s="49">
        <v>28194.491999999998</v>
      </c>
      <c r="R3123" s="49">
        <v>26588.103999999999</v>
      </c>
      <c r="S3123" s="49">
        <v>27962.78</v>
      </c>
      <c r="T3123" s="49">
        <v>28224.657999999999</v>
      </c>
      <c r="U3123" s="49">
        <v>25479.831999999999</v>
      </c>
      <c r="V3123" s="49">
        <v>25379.407999999999</v>
      </c>
    </row>
    <row r="3124" spans="1:22" x14ac:dyDescent="0.3">
      <c r="A3124">
        <v>1001189</v>
      </c>
      <c r="B3124" t="s">
        <v>15221</v>
      </c>
      <c r="C3124" t="s">
        <v>15222</v>
      </c>
      <c r="D3124" t="s">
        <v>15223</v>
      </c>
      <c r="E3124" t="s">
        <v>1781</v>
      </c>
      <c r="F3124" t="s">
        <v>15224</v>
      </c>
      <c r="G3124" t="s">
        <v>15225</v>
      </c>
      <c r="H3124" t="s">
        <v>1159</v>
      </c>
      <c r="I3124" s="23">
        <v>33.350299999999997</v>
      </c>
      <c r="J3124" s="23">
        <v>-91.118099999999998</v>
      </c>
      <c r="K3124">
        <v>221112</v>
      </c>
      <c r="L3124" t="s">
        <v>335</v>
      </c>
      <c r="M3124" t="s">
        <v>336</v>
      </c>
      <c r="N3124" s="49">
        <v>386116.91</v>
      </c>
      <c r="O3124" s="49">
        <v>549240.61</v>
      </c>
      <c r="P3124" s="49">
        <v>265215.16399999999</v>
      </c>
      <c r="Q3124" s="49">
        <v>399292.62</v>
      </c>
      <c r="R3124" s="49">
        <v>329175.73200000002</v>
      </c>
      <c r="S3124" s="49">
        <v>40424.6</v>
      </c>
      <c r="T3124" s="49">
        <v>828297.08</v>
      </c>
      <c r="U3124" s="49">
        <v>826759.38399999996</v>
      </c>
      <c r="V3124" s="49">
        <v>902401.804</v>
      </c>
    </row>
    <row r="3125" spans="1:22" x14ac:dyDescent="0.3">
      <c r="A3125">
        <v>1006589</v>
      </c>
      <c r="B3125" t="s">
        <v>15226</v>
      </c>
      <c r="C3125" t="s">
        <v>15227</v>
      </c>
      <c r="D3125" t="s">
        <v>15228</v>
      </c>
      <c r="E3125" t="s">
        <v>922</v>
      </c>
      <c r="F3125" t="s">
        <v>15229</v>
      </c>
      <c r="G3125" t="s">
        <v>15230</v>
      </c>
      <c r="H3125" t="s">
        <v>10506</v>
      </c>
      <c r="I3125" s="23">
        <v>41.080800000000004</v>
      </c>
      <c r="J3125" s="23">
        <v>-101.1408</v>
      </c>
      <c r="K3125">
        <v>221112</v>
      </c>
      <c r="L3125" t="s">
        <v>335</v>
      </c>
      <c r="M3125" t="s">
        <v>336</v>
      </c>
      <c r="N3125" s="49">
        <v>7966505.8279999997</v>
      </c>
      <c r="O3125" s="49">
        <v>8415917.7060000002</v>
      </c>
      <c r="P3125" s="49">
        <v>7490205.7539999997</v>
      </c>
      <c r="Q3125" s="49">
        <v>7539276.7580000004</v>
      </c>
      <c r="R3125" s="49">
        <v>8331468.1160000004</v>
      </c>
      <c r="S3125" s="49">
        <v>8424272.8399999999</v>
      </c>
      <c r="T3125" s="49">
        <v>9267380.1439999994</v>
      </c>
      <c r="U3125" s="49">
        <v>8557910.5299999993</v>
      </c>
      <c r="V3125" s="49">
        <v>9228755.8379999995</v>
      </c>
    </row>
    <row r="3126" spans="1:22" x14ac:dyDescent="0.3">
      <c r="A3126">
        <v>1006654</v>
      </c>
      <c r="B3126" t="s">
        <v>15231</v>
      </c>
      <c r="C3126" t="s">
        <v>15232</v>
      </c>
      <c r="D3126" t="s">
        <v>921</v>
      </c>
      <c r="E3126" t="s">
        <v>922</v>
      </c>
      <c r="F3126" t="s">
        <v>15233</v>
      </c>
      <c r="G3126" t="s">
        <v>15234</v>
      </c>
      <c r="H3126" t="s">
        <v>5413</v>
      </c>
      <c r="I3126" s="23">
        <v>40.580599999999997</v>
      </c>
      <c r="J3126" s="23">
        <v>-98.310599999999994</v>
      </c>
      <c r="K3126">
        <v>221112</v>
      </c>
      <c r="L3126" t="s">
        <v>30</v>
      </c>
      <c r="M3126" t="s">
        <v>336</v>
      </c>
      <c r="N3126" s="49">
        <v>1552054.77</v>
      </c>
      <c r="O3126" s="49">
        <v>1514803.2960000001</v>
      </c>
      <c r="P3126" s="49">
        <v>1298123.4820000001</v>
      </c>
      <c r="Q3126" s="49">
        <v>1335285.54</v>
      </c>
      <c r="R3126" s="49">
        <v>1434288.2339999999</v>
      </c>
      <c r="S3126" s="49">
        <v>1788041.568</v>
      </c>
      <c r="T3126" s="49">
        <v>1908325.942</v>
      </c>
      <c r="U3126" s="49">
        <v>1460166.2180000001</v>
      </c>
      <c r="V3126" s="49">
        <v>1499512.696</v>
      </c>
    </row>
    <row r="3127" spans="1:22" x14ac:dyDescent="0.3">
      <c r="A3127">
        <v>1012678</v>
      </c>
      <c r="B3127" t="s">
        <v>15235</v>
      </c>
      <c r="C3127" t="s">
        <v>15236</v>
      </c>
      <c r="D3127" t="s">
        <v>15237</v>
      </c>
      <c r="E3127" t="s">
        <v>422</v>
      </c>
      <c r="F3127" t="s">
        <v>15238</v>
      </c>
      <c r="G3127" t="s">
        <v>15239</v>
      </c>
      <c r="H3127" t="s">
        <v>13467</v>
      </c>
      <c r="I3127" s="23">
        <v>35.429555999999998</v>
      </c>
      <c r="J3127" s="23">
        <v>-94.380944</v>
      </c>
      <c r="K3127">
        <v>311422</v>
      </c>
      <c r="L3127" t="s">
        <v>28</v>
      </c>
      <c r="M3127" t="s">
        <v>315</v>
      </c>
      <c r="O3127" s="49">
        <v>21498.62</v>
      </c>
      <c r="P3127" s="49">
        <v>22828.364000000001</v>
      </c>
      <c r="Q3127" s="49">
        <v>24892.955999999998</v>
      </c>
      <c r="R3127" s="49">
        <v>30295.536</v>
      </c>
      <c r="S3127" s="49">
        <v>34293.919999999998</v>
      </c>
      <c r="T3127" s="49">
        <v>34483.620000000003</v>
      </c>
      <c r="U3127" s="49">
        <v>30628.784</v>
      </c>
      <c r="V3127" s="49">
        <v>27115.448</v>
      </c>
    </row>
    <row r="3128" spans="1:22" x14ac:dyDescent="0.3">
      <c r="A3128">
        <v>1003507</v>
      </c>
      <c r="B3128" t="s">
        <v>15240</v>
      </c>
      <c r="C3128" t="s">
        <v>15241</v>
      </c>
      <c r="D3128" t="s">
        <v>6757</v>
      </c>
      <c r="E3128" t="s">
        <v>441</v>
      </c>
      <c r="F3128" t="s">
        <v>15242</v>
      </c>
      <c r="G3128" t="s">
        <v>15243</v>
      </c>
      <c r="H3128" t="s">
        <v>6760</v>
      </c>
      <c r="I3128" s="23">
        <v>35.339080000000003</v>
      </c>
      <c r="J3128" s="23">
        <v>-80.831140000000005</v>
      </c>
      <c r="K3128">
        <v>331110</v>
      </c>
      <c r="L3128" t="s">
        <v>537</v>
      </c>
      <c r="M3128" t="s">
        <v>538</v>
      </c>
      <c r="N3128" s="49">
        <v>55844.008000000002</v>
      </c>
      <c r="O3128" s="49">
        <v>46157.52</v>
      </c>
      <c r="P3128" s="49">
        <v>42165.428</v>
      </c>
      <c r="Q3128" s="49">
        <v>34754.627999999997</v>
      </c>
      <c r="R3128" s="49">
        <v>33824.527999999998</v>
      </c>
      <c r="S3128" s="49">
        <v>48970.595999999998</v>
      </c>
      <c r="T3128" s="49">
        <v>51491.78</v>
      </c>
      <c r="U3128" s="49">
        <v>47378.851999999999</v>
      </c>
      <c r="V3128" s="49">
        <v>46786.203999999998</v>
      </c>
    </row>
    <row r="3129" spans="1:22" x14ac:dyDescent="0.3">
      <c r="A3129">
        <v>1005298</v>
      </c>
      <c r="B3129" t="s">
        <v>15244</v>
      </c>
      <c r="C3129" t="s">
        <v>15245</v>
      </c>
      <c r="D3129" t="s">
        <v>10669</v>
      </c>
      <c r="E3129" t="s">
        <v>380</v>
      </c>
      <c r="F3129" t="s">
        <v>15246</v>
      </c>
      <c r="G3129" t="s">
        <v>15247</v>
      </c>
      <c r="H3129" t="s">
        <v>382</v>
      </c>
      <c r="I3129" s="23">
        <v>44.890936000000004</v>
      </c>
      <c r="J3129" s="23">
        <v>-93.010876999999994</v>
      </c>
      <c r="K3129">
        <v>331221</v>
      </c>
      <c r="L3129" t="s">
        <v>537</v>
      </c>
      <c r="M3129" t="s">
        <v>538</v>
      </c>
      <c r="N3129" s="49">
        <v>50251.012000000002</v>
      </c>
      <c r="O3129" s="49">
        <v>47597.124000000003</v>
      </c>
      <c r="P3129" s="49">
        <v>54323.732000000004</v>
      </c>
      <c r="Q3129" s="49">
        <v>51632.675999999999</v>
      </c>
      <c r="R3129" s="49">
        <v>51999.904000000002</v>
      </c>
      <c r="S3129" s="49">
        <v>64677.14</v>
      </c>
      <c r="T3129" s="49">
        <v>56424.292000000001</v>
      </c>
      <c r="U3129" s="49">
        <v>66068.58</v>
      </c>
      <c r="V3129" s="49">
        <v>63316.84</v>
      </c>
    </row>
    <row r="3130" spans="1:22" x14ac:dyDescent="0.3">
      <c r="A3130">
        <v>1003965</v>
      </c>
      <c r="B3130" t="s">
        <v>15248</v>
      </c>
      <c r="C3130" t="s">
        <v>15249</v>
      </c>
      <c r="D3130" t="s">
        <v>5417</v>
      </c>
      <c r="E3130" t="s">
        <v>454</v>
      </c>
      <c r="F3130" t="s">
        <v>15250</v>
      </c>
      <c r="G3130" t="s">
        <v>15251</v>
      </c>
      <c r="H3130" t="s">
        <v>1310</v>
      </c>
      <c r="I3130" s="23">
        <v>42.202660999999999</v>
      </c>
      <c r="J3130" s="23">
        <v>-84.363022999999998</v>
      </c>
      <c r="K3130">
        <v>331110</v>
      </c>
      <c r="L3130" t="s">
        <v>537</v>
      </c>
      <c r="M3130" t="s">
        <v>538</v>
      </c>
      <c r="N3130" s="49">
        <v>43545.951999999997</v>
      </c>
      <c r="O3130" s="49">
        <v>62492.98</v>
      </c>
      <c r="P3130" s="49">
        <v>48295.635999999999</v>
      </c>
      <c r="Q3130" s="49">
        <v>48985.383999999998</v>
      </c>
      <c r="R3130" s="49">
        <v>50292.883999999998</v>
      </c>
      <c r="S3130" s="49">
        <v>22171</v>
      </c>
      <c r="T3130" s="49">
        <v>53863.732000000004</v>
      </c>
      <c r="U3130" s="49">
        <v>58025.18</v>
      </c>
      <c r="V3130" s="49">
        <v>63118.167999999998</v>
      </c>
    </row>
    <row r="3131" spans="1:22" x14ac:dyDescent="0.3">
      <c r="A3131">
        <v>1006633</v>
      </c>
      <c r="B3131" t="s">
        <v>15252</v>
      </c>
      <c r="C3131" t="s">
        <v>15253</v>
      </c>
      <c r="D3131" t="s">
        <v>15254</v>
      </c>
      <c r="E3131" t="s">
        <v>393</v>
      </c>
      <c r="F3131" t="s">
        <v>15255</v>
      </c>
      <c r="G3131" t="s">
        <v>15256</v>
      </c>
      <c r="H3131" t="s">
        <v>1159</v>
      </c>
      <c r="I3131" s="23">
        <v>43.1952</v>
      </c>
      <c r="J3131" s="23">
        <v>-88.149600000000007</v>
      </c>
      <c r="K3131">
        <v>221112</v>
      </c>
      <c r="L3131" t="s">
        <v>30</v>
      </c>
      <c r="M3131" t="s">
        <v>336</v>
      </c>
      <c r="N3131" s="49">
        <v>16548.707999999999</v>
      </c>
      <c r="O3131" s="49">
        <v>39693.338000000003</v>
      </c>
      <c r="Q3131" s="49">
        <v>15113.962</v>
      </c>
      <c r="R3131" s="49">
        <v>17265.324000000001</v>
      </c>
      <c r="S3131" s="49">
        <v>13907.188</v>
      </c>
      <c r="T3131" s="49">
        <v>9200.8520000000008</v>
      </c>
      <c r="U3131" s="49">
        <v>23587.191999999999</v>
      </c>
      <c r="V3131" s="49">
        <v>6869.5119999999997</v>
      </c>
    </row>
    <row r="3132" spans="1:22" x14ac:dyDescent="0.3">
      <c r="A3132">
        <v>1006512</v>
      </c>
      <c r="B3132" t="s">
        <v>15257</v>
      </c>
      <c r="C3132" t="s">
        <v>15258</v>
      </c>
      <c r="D3132" t="s">
        <v>15258</v>
      </c>
      <c r="E3132" t="s">
        <v>311</v>
      </c>
      <c r="F3132" t="s">
        <v>15259</v>
      </c>
      <c r="G3132" t="s">
        <v>15260</v>
      </c>
      <c r="H3132" t="s">
        <v>877</v>
      </c>
      <c r="I3132" s="23">
        <v>38.749699999999997</v>
      </c>
      <c r="J3132" s="23">
        <v>-85.034999999999997</v>
      </c>
      <c r="K3132">
        <v>221112</v>
      </c>
      <c r="L3132" t="s">
        <v>30</v>
      </c>
      <c r="M3132" t="s">
        <v>336</v>
      </c>
      <c r="N3132" s="49">
        <v>9898924.6539999992</v>
      </c>
      <c r="O3132" s="49">
        <v>10723539.131999999</v>
      </c>
      <c r="P3132" s="49">
        <v>10952873.808</v>
      </c>
      <c r="Q3132" s="49">
        <v>11107442.888</v>
      </c>
      <c r="R3132" s="49">
        <v>11054119.558</v>
      </c>
      <c r="S3132" s="49">
        <v>12272284.762</v>
      </c>
      <c r="T3132" s="49">
        <v>12759799.164000001</v>
      </c>
      <c r="U3132" s="49">
        <v>11430954.558</v>
      </c>
      <c r="V3132" s="49">
        <v>11675317.23</v>
      </c>
    </row>
    <row r="3133" spans="1:22" x14ac:dyDescent="0.3">
      <c r="A3133">
        <v>1001032</v>
      </c>
      <c r="B3133" t="s">
        <v>15261</v>
      </c>
      <c r="C3133" t="s">
        <v>15262</v>
      </c>
      <c r="D3133" t="s">
        <v>1587</v>
      </c>
      <c r="E3133" t="s">
        <v>303</v>
      </c>
      <c r="F3133" t="s">
        <v>15263</v>
      </c>
      <c r="G3133" t="s">
        <v>15264</v>
      </c>
      <c r="H3133" t="s">
        <v>15265</v>
      </c>
      <c r="I3133" s="23">
        <v>30.616700000000002</v>
      </c>
      <c r="J3133" s="23">
        <v>-96.077799999999996</v>
      </c>
      <c r="K3133">
        <v>221112</v>
      </c>
      <c r="L3133" t="s">
        <v>9507</v>
      </c>
      <c r="M3133" t="s">
        <v>9508</v>
      </c>
      <c r="N3133" s="49">
        <v>0</v>
      </c>
      <c r="O3133" s="49">
        <v>891121.91399999999</v>
      </c>
      <c r="P3133" s="49">
        <v>1742308.638</v>
      </c>
      <c r="Q3133" s="49">
        <v>1851540.9280000001</v>
      </c>
      <c r="R3133" s="49">
        <v>2679025.9819999998</v>
      </c>
      <c r="S3133" s="49">
        <v>2725685.2080000001</v>
      </c>
      <c r="T3133" s="49">
        <v>2714811.8640000001</v>
      </c>
      <c r="U3133" s="49">
        <v>1605092.156</v>
      </c>
      <c r="V3133" s="49">
        <v>3207300.8459999999</v>
      </c>
    </row>
    <row r="3134" spans="1:22" x14ac:dyDescent="0.3">
      <c r="A3134">
        <v>1001030</v>
      </c>
      <c r="B3134" t="s">
        <v>15266</v>
      </c>
      <c r="C3134" t="s">
        <v>15267</v>
      </c>
      <c r="D3134" t="s">
        <v>15268</v>
      </c>
      <c r="E3134" t="s">
        <v>491</v>
      </c>
      <c r="F3134" t="s">
        <v>15269</v>
      </c>
      <c r="G3134" t="s">
        <v>15270</v>
      </c>
      <c r="H3134" t="s">
        <v>15267</v>
      </c>
      <c r="I3134" s="23">
        <v>38.372199999999999</v>
      </c>
      <c r="J3134" s="23">
        <v>-87.766099999999994</v>
      </c>
      <c r="K3134">
        <v>221112</v>
      </c>
      <c r="L3134" t="s">
        <v>30</v>
      </c>
      <c r="M3134" t="s">
        <v>336</v>
      </c>
      <c r="N3134" s="49">
        <v>11577451.757999999</v>
      </c>
      <c r="O3134" s="49">
        <v>16325781.471999999</v>
      </c>
      <c r="P3134" s="49">
        <v>16463763.66</v>
      </c>
      <c r="Q3134" s="49">
        <v>15450755.164000001</v>
      </c>
      <c r="R3134" s="49">
        <v>13458787.050000001</v>
      </c>
      <c r="S3134" s="49">
        <v>16294738.628</v>
      </c>
      <c r="T3134" s="49">
        <v>15974110.880000001</v>
      </c>
      <c r="U3134" s="49">
        <v>16904926.77</v>
      </c>
      <c r="V3134" s="49">
        <v>15827197.779999999</v>
      </c>
    </row>
    <row r="3135" spans="1:22" x14ac:dyDescent="0.3">
      <c r="A3135">
        <v>1001361</v>
      </c>
      <c r="B3135" t="s">
        <v>15271</v>
      </c>
      <c r="C3135" t="s">
        <v>15272</v>
      </c>
      <c r="D3135" t="s">
        <v>15273</v>
      </c>
      <c r="E3135" t="s">
        <v>351</v>
      </c>
      <c r="F3135" t="s">
        <v>15274</v>
      </c>
      <c r="G3135" t="s">
        <v>15275</v>
      </c>
      <c r="H3135" t="s">
        <v>13803</v>
      </c>
      <c r="I3135" s="23">
        <v>40.470500000000001</v>
      </c>
      <c r="J3135" s="23">
        <v>-88.398700000000005</v>
      </c>
      <c r="K3135">
        <v>221112</v>
      </c>
      <c r="L3135" t="s">
        <v>335</v>
      </c>
      <c r="M3135" t="s">
        <v>336</v>
      </c>
      <c r="N3135" s="49">
        <v>44348.536</v>
      </c>
      <c r="O3135" s="49">
        <v>46709.627999999997</v>
      </c>
      <c r="P3135" s="49">
        <v>31947.18</v>
      </c>
      <c r="Q3135" s="49">
        <v>75005.172000000006</v>
      </c>
      <c r="R3135" s="49">
        <v>30520.135999999999</v>
      </c>
      <c r="S3135" s="49">
        <v>9397.8639999999996</v>
      </c>
      <c r="T3135" s="49">
        <v>8636.8359999999993</v>
      </c>
      <c r="U3135" s="49">
        <v>40913.548000000003</v>
      </c>
      <c r="V3135" s="49">
        <v>14388.896000000001</v>
      </c>
    </row>
    <row r="3136" spans="1:22" x14ac:dyDescent="0.3">
      <c r="A3136">
        <v>1011957</v>
      </c>
      <c r="B3136" t="s">
        <v>15276</v>
      </c>
      <c r="C3136" t="s">
        <v>15277</v>
      </c>
      <c r="D3136" t="s">
        <v>15278</v>
      </c>
      <c r="E3136" t="s">
        <v>447</v>
      </c>
      <c r="F3136" t="s">
        <v>15279</v>
      </c>
      <c r="G3136" t="s">
        <v>15280</v>
      </c>
      <c r="H3136" t="s">
        <v>6983</v>
      </c>
      <c r="I3136" s="23">
        <v>41.739902999999998</v>
      </c>
      <c r="J3136" s="23">
        <v>-75.611521999999994</v>
      </c>
      <c r="K3136">
        <v>213112</v>
      </c>
      <c r="L3136" t="s">
        <v>28</v>
      </c>
      <c r="M3136" t="s">
        <v>102</v>
      </c>
      <c r="R3136" s="49">
        <v>48509.667999999998</v>
      </c>
    </row>
    <row r="3137" spans="1:22" x14ac:dyDescent="0.3">
      <c r="A3137">
        <v>1009948</v>
      </c>
      <c r="B3137" t="s">
        <v>15281</v>
      </c>
      <c r="C3137" t="s">
        <v>15282</v>
      </c>
      <c r="D3137" t="s">
        <v>3241</v>
      </c>
      <c r="E3137" t="s">
        <v>491</v>
      </c>
      <c r="F3137" t="s">
        <v>15283</v>
      </c>
      <c r="G3137" t="s">
        <v>15284</v>
      </c>
      <c r="H3137" t="s">
        <v>13893</v>
      </c>
      <c r="I3137" s="23">
        <v>38.354475000000001</v>
      </c>
      <c r="J3137" s="23">
        <v>-87.559360999999996</v>
      </c>
      <c r="K3137">
        <v>212112</v>
      </c>
      <c r="L3137" t="s">
        <v>90</v>
      </c>
      <c r="M3137" t="s">
        <v>315</v>
      </c>
      <c r="N3137" s="49">
        <v>1024502.75</v>
      </c>
      <c r="O3137" s="49">
        <v>955831.25</v>
      </c>
      <c r="P3137" s="49">
        <v>746591.25</v>
      </c>
      <c r="Q3137" s="49">
        <v>730658</v>
      </c>
      <c r="R3137" s="49">
        <v>433923</v>
      </c>
      <c r="S3137" s="49">
        <v>0</v>
      </c>
      <c r="T3137" s="49">
        <v>123221.25</v>
      </c>
      <c r="U3137" s="49">
        <v>76413.5</v>
      </c>
      <c r="V3137" s="49">
        <v>158078.75</v>
      </c>
    </row>
    <row r="3138" spans="1:22" x14ac:dyDescent="0.3">
      <c r="A3138">
        <v>1000097</v>
      </c>
      <c r="B3138" t="s">
        <v>15285</v>
      </c>
      <c r="C3138" t="s">
        <v>15286</v>
      </c>
      <c r="D3138" t="s">
        <v>15287</v>
      </c>
      <c r="E3138" t="s">
        <v>1902</v>
      </c>
      <c r="F3138" t="s">
        <v>15288</v>
      </c>
      <c r="G3138" t="s">
        <v>15289</v>
      </c>
      <c r="H3138" t="s">
        <v>1964</v>
      </c>
      <c r="I3138" s="23">
        <v>32.976100000000002</v>
      </c>
      <c r="J3138" s="23">
        <v>-112.694</v>
      </c>
      <c r="K3138">
        <v>221112</v>
      </c>
      <c r="L3138" t="s">
        <v>30</v>
      </c>
      <c r="M3138" t="s">
        <v>336</v>
      </c>
      <c r="N3138" s="49">
        <v>3441658.3960000002</v>
      </c>
      <c r="O3138" s="49">
        <v>3679305.5159999998</v>
      </c>
      <c r="P3138" s="49">
        <v>1415712.352</v>
      </c>
      <c r="Q3138" s="49">
        <v>2915827.0440000002</v>
      </c>
      <c r="R3138" s="49">
        <v>2630338.7000000002</v>
      </c>
      <c r="S3138" s="49">
        <v>1738521.4040000001</v>
      </c>
      <c r="T3138" s="49">
        <v>2537836.7919999999</v>
      </c>
      <c r="U3138" s="49">
        <v>2100670.568</v>
      </c>
      <c r="V3138" s="49">
        <v>1496009.956</v>
      </c>
    </row>
    <row r="3139" spans="1:22" x14ac:dyDescent="0.3">
      <c r="A3139">
        <v>1000741</v>
      </c>
      <c r="B3139" t="s">
        <v>15290</v>
      </c>
      <c r="C3139" t="s">
        <v>15291</v>
      </c>
      <c r="D3139" t="s">
        <v>3357</v>
      </c>
      <c r="E3139" t="s">
        <v>1663</v>
      </c>
      <c r="F3139" t="s">
        <v>15292</v>
      </c>
      <c r="G3139" t="s">
        <v>15293</v>
      </c>
      <c r="H3139" t="s">
        <v>15294</v>
      </c>
      <c r="I3139" s="23">
        <v>40.566099999999999</v>
      </c>
      <c r="J3139" s="23">
        <v>-75.165000000000006</v>
      </c>
      <c r="K3139">
        <v>221112</v>
      </c>
      <c r="L3139" t="s">
        <v>335</v>
      </c>
      <c r="M3139" t="s">
        <v>336</v>
      </c>
      <c r="N3139" s="49">
        <v>11732.874</v>
      </c>
      <c r="O3139" s="49">
        <v>9165.9619999999995</v>
      </c>
      <c r="P3139" s="49">
        <v>11535.694</v>
      </c>
      <c r="Q3139" s="49">
        <v>36487.908000000003</v>
      </c>
      <c r="R3139" s="49">
        <v>29357.376</v>
      </c>
      <c r="S3139" s="49">
        <v>52893.462</v>
      </c>
      <c r="T3139" s="49">
        <v>20363.182000000001</v>
      </c>
      <c r="U3139" s="49">
        <v>33185.953999999998</v>
      </c>
      <c r="V3139" s="49">
        <v>21109.348000000002</v>
      </c>
    </row>
    <row r="3140" spans="1:22" x14ac:dyDescent="0.3">
      <c r="A3140">
        <v>1011062</v>
      </c>
      <c r="B3140" t="s">
        <v>15295</v>
      </c>
      <c r="C3140" t="s">
        <v>15296</v>
      </c>
      <c r="D3140" t="s">
        <v>15297</v>
      </c>
      <c r="E3140" t="s">
        <v>447</v>
      </c>
      <c r="F3140" t="s">
        <v>15298</v>
      </c>
      <c r="G3140" t="s">
        <v>15299</v>
      </c>
      <c r="H3140" t="s">
        <v>15300</v>
      </c>
      <c r="I3140" s="23">
        <v>40.552725000000002</v>
      </c>
      <c r="J3140" s="23">
        <v>-78.978582000000003</v>
      </c>
      <c r="K3140">
        <v>212112</v>
      </c>
      <c r="L3140" t="s">
        <v>90</v>
      </c>
      <c r="M3140" t="s">
        <v>315</v>
      </c>
      <c r="R3140" s="49">
        <v>15875</v>
      </c>
      <c r="S3140" s="49">
        <v>20995.5</v>
      </c>
      <c r="T3140" s="49">
        <v>23279.5</v>
      </c>
    </row>
    <row r="3141" spans="1:22" x14ac:dyDescent="0.3">
      <c r="A3141">
        <v>1012138</v>
      </c>
      <c r="B3141" t="s">
        <v>15301</v>
      </c>
      <c r="C3141" t="s">
        <v>15302</v>
      </c>
      <c r="D3141" t="s">
        <v>15303</v>
      </c>
      <c r="E3141" t="s">
        <v>583</v>
      </c>
      <c r="F3141" t="s">
        <v>15304</v>
      </c>
      <c r="G3141" t="s">
        <v>15305</v>
      </c>
      <c r="H3141" t="s">
        <v>15306</v>
      </c>
      <c r="I3141" s="23">
        <v>30.458034000000001</v>
      </c>
      <c r="J3141" s="23">
        <v>-93.147959999999998</v>
      </c>
      <c r="K3141">
        <v>486210</v>
      </c>
      <c r="L3141" t="s">
        <v>1275</v>
      </c>
      <c r="M3141" t="s">
        <v>102</v>
      </c>
      <c r="N3141" s="49">
        <v>142997.29199999999</v>
      </c>
      <c r="O3141" s="49">
        <v>146451.47200000001</v>
      </c>
      <c r="P3141" s="49">
        <v>121729.166</v>
      </c>
      <c r="Q3141" s="49">
        <v>43663.017999999996</v>
      </c>
    </row>
    <row r="3142" spans="1:22" x14ac:dyDescent="0.3">
      <c r="A3142">
        <v>1004468</v>
      </c>
      <c r="B3142" t="s">
        <v>15307</v>
      </c>
      <c r="C3142" t="s">
        <v>15308</v>
      </c>
      <c r="D3142" t="s">
        <v>15309</v>
      </c>
      <c r="E3142" t="s">
        <v>303</v>
      </c>
      <c r="F3142" t="s">
        <v>7125</v>
      </c>
      <c r="G3142" t="s">
        <v>15310</v>
      </c>
      <c r="H3142" t="s">
        <v>5949</v>
      </c>
      <c r="I3142" s="23">
        <v>26.268255</v>
      </c>
      <c r="J3142" s="23">
        <v>-98.188495000000003</v>
      </c>
      <c r="K3142">
        <v>211130</v>
      </c>
      <c r="L3142" t="s">
        <v>8936</v>
      </c>
      <c r="M3142" t="s">
        <v>102</v>
      </c>
      <c r="N3142" s="49">
        <v>53077.207999999999</v>
      </c>
      <c r="O3142" s="49">
        <v>45421.288</v>
      </c>
      <c r="P3142" s="49">
        <v>35137.936000000002</v>
      </c>
      <c r="Q3142" s="49">
        <v>65408.248</v>
      </c>
      <c r="R3142" s="49">
        <v>69418.097999999998</v>
      </c>
      <c r="S3142" s="49">
        <v>80056.312000000005</v>
      </c>
      <c r="T3142" s="49">
        <v>93359.131999999998</v>
      </c>
      <c r="U3142" s="49">
        <v>116072.584</v>
      </c>
      <c r="V3142" s="49">
        <v>92874.77</v>
      </c>
    </row>
    <row r="3143" spans="1:22" x14ac:dyDescent="0.3">
      <c r="A3143">
        <v>1000300</v>
      </c>
      <c r="B3143" t="s">
        <v>8222</v>
      </c>
      <c r="C3143" t="s">
        <v>15311</v>
      </c>
      <c r="D3143" t="s">
        <v>8224</v>
      </c>
      <c r="E3143" t="s">
        <v>323</v>
      </c>
      <c r="F3143" t="s">
        <v>8225</v>
      </c>
      <c r="G3143" t="s">
        <v>8226</v>
      </c>
      <c r="H3143" t="s">
        <v>8227</v>
      </c>
      <c r="I3143" s="23">
        <v>36.999000000000002</v>
      </c>
      <c r="J3143" s="23">
        <v>-121.5363</v>
      </c>
      <c r="K3143">
        <v>221112</v>
      </c>
      <c r="L3143" t="s">
        <v>30</v>
      </c>
      <c r="M3143" t="s">
        <v>336</v>
      </c>
      <c r="N3143" s="49">
        <v>16499.288</v>
      </c>
      <c r="O3143" s="49">
        <v>16364.64</v>
      </c>
      <c r="P3143" s="49">
        <v>20412.527999999998</v>
      </c>
      <c r="Q3143" s="49">
        <v>10802.508</v>
      </c>
      <c r="R3143" s="49">
        <v>22267.26</v>
      </c>
      <c r="S3143" s="49">
        <v>17347.328000000001</v>
      </c>
      <c r="T3143" s="49">
        <v>35640.555999999997</v>
      </c>
      <c r="U3143" s="49">
        <v>39780.152000000002</v>
      </c>
      <c r="V3143" s="49">
        <v>18689.78</v>
      </c>
    </row>
    <row r="3144" spans="1:22" x14ac:dyDescent="0.3">
      <c r="A3144">
        <v>1000122</v>
      </c>
      <c r="B3144" t="s">
        <v>8232</v>
      </c>
      <c r="C3144" t="s">
        <v>15312</v>
      </c>
      <c r="D3144" t="s">
        <v>15313</v>
      </c>
      <c r="E3144" t="s">
        <v>323</v>
      </c>
      <c r="F3144" t="s">
        <v>8235</v>
      </c>
      <c r="G3144" t="s">
        <v>15314</v>
      </c>
      <c r="H3144" t="s">
        <v>15315</v>
      </c>
      <c r="I3144" s="23">
        <v>36.225000000000001</v>
      </c>
      <c r="J3144" s="23">
        <v>-121.12779999999999</v>
      </c>
      <c r="K3144">
        <v>221112</v>
      </c>
      <c r="L3144" t="s">
        <v>30</v>
      </c>
      <c r="M3144" t="s">
        <v>336</v>
      </c>
      <c r="N3144" s="49">
        <v>3815.2359999999999</v>
      </c>
      <c r="O3144" s="49">
        <v>5296.4319999999998</v>
      </c>
      <c r="P3144" s="49">
        <v>5240.3320000000003</v>
      </c>
      <c r="Q3144" s="49">
        <v>2843.14</v>
      </c>
      <c r="R3144" s="49">
        <v>4176.9359999999997</v>
      </c>
      <c r="S3144" s="49">
        <v>3058.24</v>
      </c>
      <c r="T3144" s="49">
        <v>3940.136</v>
      </c>
      <c r="U3144" s="49">
        <v>7728.7719999999999</v>
      </c>
      <c r="V3144" s="49">
        <v>3066.0880000000002</v>
      </c>
    </row>
    <row r="3145" spans="1:22" x14ac:dyDescent="0.3">
      <c r="A3145">
        <v>1005386</v>
      </c>
      <c r="B3145" t="s">
        <v>15316</v>
      </c>
      <c r="C3145" t="s">
        <v>15317</v>
      </c>
      <c r="D3145" t="s">
        <v>15318</v>
      </c>
      <c r="E3145" t="s">
        <v>549</v>
      </c>
      <c r="F3145" t="s">
        <v>15319</v>
      </c>
      <c r="G3145" t="s">
        <v>15320</v>
      </c>
      <c r="H3145" t="s">
        <v>15321</v>
      </c>
      <c r="I3145" s="23">
        <v>44.876199999999997</v>
      </c>
      <c r="J3145" s="23">
        <v>-97.114800000000002</v>
      </c>
      <c r="K3145">
        <v>325193</v>
      </c>
      <c r="L3145" t="s">
        <v>28</v>
      </c>
      <c r="M3145" t="s">
        <v>315</v>
      </c>
      <c r="N3145" s="49">
        <v>176888.18400000001</v>
      </c>
      <c r="O3145" s="49">
        <v>178150.28</v>
      </c>
      <c r="P3145" s="49">
        <v>176588.236</v>
      </c>
      <c r="Q3145" s="49">
        <v>176588.236</v>
      </c>
      <c r="R3145" s="49">
        <v>175149.54</v>
      </c>
      <c r="S3145" s="49">
        <v>163859.432</v>
      </c>
      <c r="T3145" s="49">
        <v>160646.74400000001</v>
      </c>
      <c r="U3145" s="49">
        <v>156480.71</v>
      </c>
      <c r="V3145" s="49">
        <v>144886.454</v>
      </c>
    </row>
    <row r="3146" spans="1:22" x14ac:dyDescent="0.3">
      <c r="A3146">
        <v>1006296</v>
      </c>
      <c r="B3146" t="s">
        <v>15322</v>
      </c>
      <c r="C3146" t="s">
        <v>15323</v>
      </c>
      <c r="D3146" t="s">
        <v>15324</v>
      </c>
      <c r="E3146" t="s">
        <v>1388</v>
      </c>
      <c r="F3146" t="s">
        <v>1401</v>
      </c>
      <c r="G3146" t="s">
        <v>15325</v>
      </c>
      <c r="H3146" t="s">
        <v>15326</v>
      </c>
      <c r="I3146" s="23">
        <v>42.948332999999998</v>
      </c>
      <c r="J3146" s="23">
        <v>-114.63249999999999</v>
      </c>
      <c r="K3146">
        <v>311513</v>
      </c>
      <c r="L3146" t="s">
        <v>28</v>
      </c>
      <c r="M3146" t="s">
        <v>315</v>
      </c>
      <c r="N3146" s="49">
        <v>28213.13</v>
      </c>
      <c r="O3146" s="49">
        <v>28218.858</v>
      </c>
      <c r="P3146" s="49">
        <v>30599.3</v>
      </c>
      <c r="Q3146" s="49">
        <v>55968.807999999997</v>
      </c>
      <c r="R3146" s="49">
        <v>53397.671999999999</v>
      </c>
      <c r="S3146" s="49">
        <v>47734.544000000002</v>
      </c>
      <c r="T3146" s="49">
        <v>54820.53</v>
      </c>
      <c r="U3146" s="49">
        <v>53424.45</v>
      </c>
      <c r="V3146" s="49">
        <v>54723.074000000001</v>
      </c>
    </row>
    <row r="3147" spans="1:22" x14ac:dyDescent="0.3">
      <c r="A3147">
        <v>1002857</v>
      </c>
      <c r="B3147" t="s">
        <v>15327</v>
      </c>
      <c r="C3147" t="s">
        <v>15328</v>
      </c>
      <c r="D3147" t="s">
        <v>15329</v>
      </c>
      <c r="E3147" t="s">
        <v>441</v>
      </c>
      <c r="F3147" t="s">
        <v>10125</v>
      </c>
      <c r="G3147" t="s">
        <v>15330</v>
      </c>
      <c r="H3147" t="s">
        <v>10127</v>
      </c>
      <c r="I3147" s="23">
        <v>35.939776000000002</v>
      </c>
      <c r="J3147" s="23">
        <v>-78.863888000000003</v>
      </c>
      <c r="K3147">
        <v>325411</v>
      </c>
      <c r="L3147" t="s">
        <v>28</v>
      </c>
      <c r="M3147" t="s">
        <v>530</v>
      </c>
      <c r="R3147" s="49">
        <v>14382.084000000001</v>
      </c>
      <c r="S3147" s="49">
        <v>17052.268</v>
      </c>
      <c r="T3147" s="49">
        <v>16340.686</v>
      </c>
      <c r="U3147" s="49">
        <v>15098.092000000001</v>
      </c>
      <c r="V3147" s="49">
        <v>24421.15</v>
      </c>
    </row>
    <row r="3148" spans="1:22" x14ac:dyDescent="0.3">
      <c r="A3148">
        <v>1007660</v>
      </c>
      <c r="B3148" t="s">
        <v>15331</v>
      </c>
      <c r="C3148" t="s">
        <v>15332</v>
      </c>
      <c r="D3148" t="s">
        <v>15333</v>
      </c>
      <c r="E3148" t="s">
        <v>676</v>
      </c>
      <c r="F3148" t="s">
        <v>15334</v>
      </c>
      <c r="G3148" t="s">
        <v>15335</v>
      </c>
      <c r="H3148" t="s">
        <v>15336</v>
      </c>
      <c r="I3148" s="23">
        <v>36.245399999999997</v>
      </c>
      <c r="J3148" s="23">
        <v>-88.611999999999995</v>
      </c>
      <c r="K3148">
        <v>221112</v>
      </c>
      <c r="L3148" t="s">
        <v>335</v>
      </c>
      <c r="M3148" t="s">
        <v>336</v>
      </c>
      <c r="N3148" s="49">
        <v>269955.67499999999</v>
      </c>
      <c r="O3148" s="49">
        <v>324316.24800000002</v>
      </c>
      <c r="P3148" s="49">
        <v>177795.29</v>
      </c>
      <c r="Q3148" s="49">
        <v>286698.565</v>
      </c>
      <c r="R3148" s="49">
        <v>28915.892</v>
      </c>
      <c r="S3148" s="49">
        <v>4623.107</v>
      </c>
      <c r="T3148" s="49">
        <v>5205.78</v>
      </c>
      <c r="U3148" s="49">
        <v>20066.376</v>
      </c>
      <c r="V3148" s="49">
        <v>5646.98</v>
      </c>
    </row>
    <row r="3149" spans="1:22" x14ac:dyDescent="0.3">
      <c r="A3149">
        <v>1002004</v>
      </c>
      <c r="B3149" t="s">
        <v>15337</v>
      </c>
      <c r="C3149" t="s">
        <v>15338</v>
      </c>
      <c r="D3149" t="s">
        <v>15339</v>
      </c>
      <c r="E3149" t="s">
        <v>556</v>
      </c>
      <c r="F3149" t="s">
        <v>15340</v>
      </c>
      <c r="G3149" t="s">
        <v>15341</v>
      </c>
      <c r="H3149" t="s">
        <v>15342</v>
      </c>
      <c r="I3149" s="23">
        <v>39.186660000000003</v>
      </c>
      <c r="J3149" s="23">
        <v>-76.609319999999997</v>
      </c>
      <c r="K3149">
        <v>562212</v>
      </c>
      <c r="L3149" t="s">
        <v>51</v>
      </c>
      <c r="M3149" t="s">
        <v>307</v>
      </c>
      <c r="N3149" s="49">
        <v>13614.25</v>
      </c>
      <c r="O3149" s="49">
        <v>14412.75</v>
      </c>
      <c r="P3149" s="49">
        <v>15258.25</v>
      </c>
      <c r="Q3149" s="49">
        <v>16153.25</v>
      </c>
      <c r="R3149" s="49">
        <v>17100.5</v>
      </c>
      <c r="S3149" s="49">
        <v>18103.75</v>
      </c>
      <c r="T3149" s="49">
        <v>19165.5</v>
      </c>
      <c r="U3149" s="49">
        <v>30487.5</v>
      </c>
      <c r="V3149" s="49">
        <v>32265</v>
      </c>
    </row>
    <row r="3150" spans="1:22" x14ac:dyDescent="0.3">
      <c r="A3150">
        <v>1012382</v>
      </c>
      <c r="B3150" t="s">
        <v>15343</v>
      </c>
      <c r="C3150" t="s">
        <v>15344</v>
      </c>
      <c r="D3150" t="s">
        <v>15345</v>
      </c>
      <c r="E3150" t="s">
        <v>663</v>
      </c>
      <c r="F3150" t="s">
        <v>15346</v>
      </c>
      <c r="G3150" t="s">
        <v>15347</v>
      </c>
      <c r="H3150" t="s">
        <v>15348</v>
      </c>
      <c r="I3150" s="23">
        <v>40.004927000000002</v>
      </c>
      <c r="J3150" s="23">
        <v>-84.803291999999999</v>
      </c>
      <c r="K3150">
        <v>486210</v>
      </c>
      <c r="L3150" t="s">
        <v>1275</v>
      </c>
      <c r="M3150" t="s">
        <v>102</v>
      </c>
      <c r="N3150" s="49">
        <v>14476.146000000001</v>
      </c>
      <c r="O3150" s="49">
        <v>29679.29</v>
      </c>
      <c r="P3150" s="49">
        <v>16377.44</v>
      </c>
      <c r="Q3150" s="49">
        <v>31894.33</v>
      </c>
    </row>
    <row r="3151" spans="1:22" x14ac:dyDescent="0.3">
      <c r="A3151">
        <v>1000962</v>
      </c>
      <c r="B3151" t="s">
        <v>15349</v>
      </c>
      <c r="C3151" t="s">
        <v>15350</v>
      </c>
      <c r="D3151" t="s">
        <v>15351</v>
      </c>
      <c r="E3151" t="s">
        <v>793</v>
      </c>
      <c r="F3151" t="s">
        <v>15352</v>
      </c>
      <c r="G3151" t="s">
        <v>15353</v>
      </c>
      <c r="H3151" t="s">
        <v>15354</v>
      </c>
      <c r="I3151" s="23">
        <v>37.370399999999997</v>
      </c>
      <c r="J3151" s="23">
        <v>-80.863900000000001</v>
      </c>
      <c r="K3151">
        <v>221112</v>
      </c>
      <c r="L3151" t="s">
        <v>335</v>
      </c>
      <c r="M3151" t="s">
        <v>336</v>
      </c>
      <c r="R3151" s="49">
        <v>72679.724000000002</v>
      </c>
      <c r="S3151" s="49">
        <v>99840.17</v>
      </c>
      <c r="T3151" s="49">
        <v>196290</v>
      </c>
      <c r="U3151" s="49">
        <v>89736.255999999994</v>
      </c>
      <c r="V3151" s="49">
        <v>239966.092</v>
      </c>
    </row>
    <row r="3152" spans="1:22" x14ac:dyDescent="0.3">
      <c r="A3152">
        <v>1001459</v>
      </c>
      <c r="B3152" t="s">
        <v>15355</v>
      </c>
      <c r="C3152" t="s">
        <v>15356</v>
      </c>
      <c r="D3152" t="s">
        <v>825</v>
      </c>
      <c r="E3152" t="s">
        <v>323</v>
      </c>
      <c r="F3152" t="s">
        <v>5725</v>
      </c>
      <c r="G3152" t="s">
        <v>15357</v>
      </c>
      <c r="H3152" t="s">
        <v>816</v>
      </c>
      <c r="I3152" s="23">
        <v>34.125599999999999</v>
      </c>
      <c r="J3152" s="23">
        <v>-118.1474</v>
      </c>
      <c r="K3152">
        <v>221112</v>
      </c>
      <c r="L3152" t="s">
        <v>335</v>
      </c>
      <c r="M3152" t="s">
        <v>336</v>
      </c>
      <c r="N3152" s="49">
        <v>35542.315999999999</v>
      </c>
      <c r="O3152" s="49">
        <v>42984.639999999999</v>
      </c>
      <c r="P3152" s="49">
        <v>46172.428</v>
      </c>
      <c r="Q3152" s="49">
        <v>28109.196</v>
      </c>
      <c r="R3152" s="49">
        <v>19508.376</v>
      </c>
      <c r="S3152" s="49">
        <v>20550.472000000002</v>
      </c>
      <c r="T3152" s="49">
        <v>32846.627999999997</v>
      </c>
      <c r="U3152" s="49">
        <v>55810.985999999997</v>
      </c>
      <c r="V3152" s="49">
        <v>51794.864000000001</v>
      </c>
    </row>
    <row r="3153" spans="1:22" x14ac:dyDescent="0.3">
      <c r="A3153">
        <v>1000718</v>
      </c>
      <c r="B3153" t="s">
        <v>15358</v>
      </c>
      <c r="C3153" t="s">
        <v>15359</v>
      </c>
      <c r="D3153" t="s">
        <v>15360</v>
      </c>
      <c r="E3153" t="s">
        <v>2235</v>
      </c>
      <c r="F3153" t="s">
        <v>15361</v>
      </c>
      <c r="G3153" t="s">
        <v>15362</v>
      </c>
      <c r="H3153" t="s">
        <v>15363</v>
      </c>
      <c r="I3153" s="23">
        <v>47.053899999999999</v>
      </c>
      <c r="J3153" s="23">
        <v>-104.74</v>
      </c>
      <c r="K3153">
        <v>221112</v>
      </c>
      <c r="L3153" t="s">
        <v>335</v>
      </c>
      <c r="M3153" t="s">
        <v>336</v>
      </c>
      <c r="U3153" s="49">
        <v>7698.62</v>
      </c>
      <c r="V3153" s="49">
        <v>10947.654</v>
      </c>
    </row>
    <row r="3154" spans="1:22" x14ac:dyDescent="0.3">
      <c r="A3154">
        <v>1005774</v>
      </c>
      <c r="B3154" t="s">
        <v>15364</v>
      </c>
      <c r="C3154" t="s">
        <v>15365</v>
      </c>
      <c r="D3154" t="s">
        <v>15366</v>
      </c>
      <c r="E3154" t="s">
        <v>331</v>
      </c>
      <c r="F3154" t="s">
        <v>15367</v>
      </c>
      <c r="G3154" t="s">
        <v>15368</v>
      </c>
      <c r="H3154" t="s">
        <v>5180</v>
      </c>
      <c r="I3154" s="23">
        <v>40.826900000000002</v>
      </c>
      <c r="J3154" s="23">
        <v>-73.647900000000007</v>
      </c>
      <c r="K3154">
        <v>221112</v>
      </c>
      <c r="L3154" t="s">
        <v>30</v>
      </c>
      <c r="M3154" t="s">
        <v>336</v>
      </c>
      <c r="R3154" s="49">
        <v>4902.0200000000004</v>
      </c>
      <c r="S3154" s="49">
        <v>5434.11</v>
      </c>
      <c r="T3154" s="49">
        <v>2967.002</v>
      </c>
      <c r="U3154" s="49">
        <v>100967.376</v>
      </c>
      <c r="V3154" s="49">
        <v>184891.14</v>
      </c>
    </row>
    <row r="3155" spans="1:22" x14ac:dyDescent="0.3">
      <c r="A3155">
        <v>1001170</v>
      </c>
      <c r="B3155" t="s">
        <v>15369</v>
      </c>
      <c r="C3155" t="s">
        <v>15370</v>
      </c>
      <c r="D3155" t="s">
        <v>15366</v>
      </c>
      <c r="E3155" t="s">
        <v>331</v>
      </c>
      <c r="F3155" t="s">
        <v>15367</v>
      </c>
      <c r="G3155" t="s">
        <v>15368</v>
      </c>
      <c r="H3155" t="s">
        <v>5180</v>
      </c>
      <c r="I3155" s="23">
        <v>40.827500000000001</v>
      </c>
      <c r="J3155" s="23">
        <v>-73.647800000000004</v>
      </c>
      <c r="K3155">
        <v>221112</v>
      </c>
      <c r="L3155" t="s">
        <v>30</v>
      </c>
      <c r="M3155" t="s">
        <v>336</v>
      </c>
      <c r="N3155" s="49">
        <v>45575.447999999997</v>
      </c>
      <c r="O3155" s="49">
        <v>49754.84</v>
      </c>
      <c r="P3155" s="49">
        <v>58546.421999999999</v>
      </c>
      <c r="Q3155" s="49">
        <v>109102.18799999999</v>
      </c>
      <c r="R3155" s="49">
        <v>102309.73</v>
      </c>
      <c r="S3155" s="49">
        <v>110950.93</v>
      </c>
      <c r="T3155" s="49">
        <v>78040.055999999997</v>
      </c>
      <c r="U3155" s="49">
        <v>76147.614000000001</v>
      </c>
      <c r="V3155" s="49">
        <v>47863.362000000001</v>
      </c>
    </row>
    <row r="3156" spans="1:22" x14ac:dyDescent="0.3">
      <c r="A3156">
        <v>1005843</v>
      </c>
      <c r="B3156" t="s">
        <v>15371</v>
      </c>
      <c r="C3156" t="s">
        <v>15372</v>
      </c>
      <c r="D3156" t="s">
        <v>15373</v>
      </c>
      <c r="E3156" t="s">
        <v>323</v>
      </c>
      <c r="F3156" t="s">
        <v>15374</v>
      </c>
      <c r="G3156" t="s">
        <v>15375</v>
      </c>
      <c r="H3156" t="s">
        <v>3177</v>
      </c>
      <c r="I3156" s="23">
        <v>33.11862</v>
      </c>
      <c r="J3156" s="23">
        <v>-117.09927</v>
      </c>
      <c r="K3156">
        <v>221112</v>
      </c>
      <c r="L3156" t="s">
        <v>335</v>
      </c>
      <c r="M3156" t="s">
        <v>336</v>
      </c>
      <c r="N3156" s="49">
        <v>9544.3639999999996</v>
      </c>
      <c r="O3156" s="49">
        <v>14999.044</v>
      </c>
      <c r="P3156" s="49">
        <v>17593.036</v>
      </c>
      <c r="Q3156" s="49">
        <v>17143.583999999999</v>
      </c>
      <c r="R3156" s="49">
        <v>16841.736000000001</v>
      </c>
      <c r="S3156" s="49">
        <v>79162.051999999996</v>
      </c>
      <c r="T3156" s="49">
        <v>77897.856</v>
      </c>
      <c r="U3156" s="49">
        <v>91226.308000000005</v>
      </c>
      <c r="V3156" s="49">
        <v>91753.203999999998</v>
      </c>
    </row>
    <row r="3157" spans="1:22" x14ac:dyDescent="0.3">
      <c r="A3157">
        <v>1003369</v>
      </c>
      <c r="B3157" t="s">
        <v>15376</v>
      </c>
      <c r="C3157" t="s">
        <v>15377</v>
      </c>
      <c r="D3157" t="s">
        <v>13886</v>
      </c>
      <c r="E3157" t="s">
        <v>583</v>
      </c>
      <c r="F3157" t="s">
        <v>13887</v>
      </c>
      <c r="H3157" t="s">
        <v>15378</v>
      </c>
      <c r="I3157" s="23">
        <v>32.442790000000002</v>
      </c>
      <c r="J3157" s="23">
        <v>-93.525739999999999</v>
      </c>
      <c r="K3157">
        <v>213112</v>
      </c>
      <c r="L3157" t="s">
        <v>28</v>
      </c>
      <c r="M3157" t="s">
        <v>102</v>
      </c>
      <c r="S3157" s="49">
        <v>9169.116</v>
      </c>
      <c r="T3157" s="49">
        <v>14308.596</v>
      </c>
      <c r="U3157" s="49">
        <v>14748.096</v>
      </c>
      <c r="V3157" s="49">
        <v>15793.94</v>
      </c>
    </row>
    <row r="3158" spans="1:22" x14ac:dyDescent="0.3">
      <c r="A3158">
        <v>1005794</v>
      </c>
      <c r="B3158" t="s">
        <v>14501</v>
      </c>
      <c r="C3158" t="s">
        <v>15379</v>
      </c>
      <c r="D3158" t="s">
        <v>10219</v>
      </c>
      <c r="E3158" t="s">
        <v>303</v>
      </c>
      <c r="F3158" t="s">
        <v>10220</v>
      </c>
      <c r="G3158" t="s">
        <v>15380</v>
      </c>
      <c r="H3158" t="s">
        <v>906</v>
      </c>
      <c r="I3158" s="23">
        <v>32.395679999999999</v>
      </c>
      <c r="J3158" s="23">
        <v>-97.49239</v>
      </c>
      <c r="K3158">
        <v>211111</v>
      </c>
      <c r="L3158" t="s">
        <v>28</v>
      </c>
      <c r="M3158" t="s">
        <v>102</v>
      </c>
      <c r="R3158" s="49">
        <v>14670.244000000001</v>
      </c>
      <c r="S3158" s="49">
        <v>19024.828000000001</v>
      </c>
      <c r="T3158" s="49">
        <v>24983.45</v>
      </c>
      <c r="U3158" s="49">
        <v>37020.46</v>
      </c>
      <c r="V3158" s="49">
        <v>39616.81</v>
      </c>
    </row>
    <row r="3159" spans="1:22" x14ac:dyDescent="0.3">
      <c r="A3159">
        <v>1013359</v>
      </c>
      <c r="B3159" t="s">
        <v>15381</v>
      </c>
      <c r="C3159" t="s">
        <v>15382</v>
      </c>
      <c r="D3159" t="s">
        <v>15383</v>
      </c>
      <c r="E3159" t="s">
        <v>1487</v>
      </c>
      <c r="F3159" t="s">
        <v>15384</v>
      </c>
      <c r="G3159" t="s">
        <v>15385</v>
      </c>
      <c r="H3159" t="s">
        <v>6242</v>
      </c>
      <c r="I3159" s="23">
        <v>40.09581</v>
      </c>
      <c r="J3159" s="23">
        <v>-104.80277</v>
      </c>
      <c r="K3159">
        <v>331315</v>
      </c>
      <c r="L3159" t="s">
        <v>28</v>
      </c>
      <c r="M3159" t="s">
        <v>538</v>
      </c>
      <c r="N3159" s="49">
        <v>27599.995999999999</v>
      </c>
      <c r="O3159" s="49">
        <v>27236.648000000001</v>
      </c>
    </row>
    <row r="3160" spans="1:22" x14ac:dyDescent="0.3">
      <c r="A3160">
        <v>1009941</v>
      </c>
      <c r="B3160" t="s">
        <v>15386</v>
      </c>
      <c r="C3160" t="s">
        <v>15387</v>
      </c>
      <c r="D3160" t="s">
        <v>15388</v>
      </c>
      <c r="E3160" t="s">
        <v>303</v>
      </c>
      <c r="F3160" t="s">
        <v>15389</v>
      </c>
      <c r="G3160" t="s">
        <v>15390</v>
      </c>
      <c r="H3160" t="s">
        <v>6790</v>
      </c>
      <c r="I3160" s="23">
        <v>29.908422000000002</v>
      </c>
      <c r="J3160" s="23">
        <v>-93.91986</v>
      </c>
      <c r="K3160">
        <v>486210</v>
      </c>
      <c r="L3160" t="s">
        <v>7859</v>
      </c>
      <c r="M3160" t="s">
        <v>102</v>
      </c>
      <c r="R3160" s="49">
        <v>17</v>
      </c>
      <c r="S3160" s="49">
        <v>48.5</v>
      </c>
      <c r="T3160" s="49">
        <v>176.25</v>
      </c>
      <c r="U3160" s="49">
        <v>39915.495999999999</v>
      </c>
      <c r="V3160" s="49">
        <v>44250.987999999998</v>
      </c>
    </row>
    <row r="3161" spans="1:22" x14ac:dyDescent="0.3">
      <c r="A3161">
        <v>1002475</v>
      </c>
      <c r="B3161" t="s">
        <v>15391</v>
      </c>
      <c r="C3161" t="s">
        <v>15392</v>
      </c>
      <c r="D3161" t="s">
        <v>9309</v>
      </c>
      <c r="E3161" t="s">
        <v>303</v>
      </c>
      <c r="F3161" t="s">
        <v>3858</v>
      </c>
      <c r="G3161" t="s">
        <v>15393</v>
      </c>
      <c r="H3161" t="s">
        <v>536</v>
      </c>
      <c r="I3161" s="23">
        <v>29.994869999999999</v>
      </c>
      <c r="J3161" s="23">
        <v>-94.169290000000004</v>
      </c>
      <c r="K3161">
        <v>562212</v>
      </c>
      <c r="L3161" t="s">
        <v>51</v>
      </c>
      <c r="M3161" t="s">
        <v>307</v>
      </c>
      <c r="N3161" s="49">
        <v>38881.25</v>
      </c>
      <c r="O3161" s="49">
        <v>27472.5</v>
      </c>
      <c r="P3161" s="49">
        <v>20447.25</v>
      </c>
      <c r="Q3161" s="49">
        <v>20228.25</v>
      </c>
      <c r="R3161" s="49">
        <v>29993.75</v>
      </c>
      <c r="S3161" s="49">
        <v>30085.25</v>
      </c>
      <c r="T3161" s="49">
        <v>20990</v>
      </c>
      <c r="U3161" s="49">
        <v>36985</v>
      </c>
      <c r="V3161" s="49">
        <v>36012.5</v>
      </c>
    </row>
    <row r="3162" spans="1:22" x14ac:dyDescent="0.3">
      <c r="A3162">
        <v>1010223</v>
      </c>
      <c r="B3162" t="s">
        <v>15394</v>
      </c>
      <c r="C3162" t="s">
        <v>15395</v>
      </c>
      <c r="D3162" t="s">
        <v>9583</v>
      </c>
      <c r="E3162" t="s">
        <v>303</v>
      </c>
      <c r="F3162" t="s">
        <v>15396</v>
      </c>
      <c r="H3162" t="s">
        <v>15397</v>
      </c>
      <c r="I3162" s="23">
        <v>28.618099999999998</v>
      </c>
      <c r="J3162" s="23">
        <v>-97.638099999999994</v>
      </c>
      <c r="K3162">
        <v>211130</v>
      </c>
      <c r="L3162" t="s">
        <v>368</v>
      </c>
      <c r="M3162" t="s">
        <v>102</v>
      </c>
      <c r="N3162" s="49">
        <v>166977.31400000001</v>
      </c>
      <c r="O3162" s="49">
        <v>133849.022</v>
      </c>
      <c r="P3162" s="49">
        <v>109994.7</v>
      </c>
      <c r="Q3162" s="49">
        <v>115887.976</v>
      </c>
      <c r="R3162" s="49">
        <v>164811.57689999999</v>
      </c>
      <c r="S3162" s="49">
        <v>137841.57199999999</v>
      </c>
    </row>
    <row r="3163" spans="1:22" x14ac:dyDescent="0.3">
      <c r="A3163">
        <v>1004248</v>
      </c>
      <c r="B3163" t="s">
        <v>15398</v>
      </c>
      <c r="C3163" t="s">
        <v>15399</v>
      </c>
      <c r="D3163" t="s">
        <v>8866</v>
      </c>
      <c r="E3163" t="s">
        <v>303</v>
      </c>
      <c r="F3163" t="s">
        <v>8867</v>
      </c>
      <c r="G3163" t="s">
        <v>15400</v>
      </c>
      <c r="H3163" t="s">
        <v>8718</v>
      </c>
      <c r="I3163" s="23">
        <v>30.973061000000001</v>
      </c>
      <c r="J3163" s="23">
        <v>-102.97139</v>
      </c>
      <c r="K3163">
        <v>211130</v>
      </c>
      <c r="L3163" t="s">
        <v>368</v>
      </c>
      <c r="M3163" t="s">
        <v>102</v>
      </c>
      <c r="N3163" s="49">
        <v>62530.588000000003</v>
      </c>
      <c r="O3163" s="49">
        <v>45932.072</v>
      </c>
      <c r="P3163" s="49">
        <v>83964.66</v>
      </c>
      <c r="Q3163" s="49">
        <v>107033.93799999999</v>
      </c>
      <c r="R3163" s="49">
        <v>107916.49400000001</v>
      </c>
      <c r="S3163" s="49">
        <v>131285.24400000001</v>
      </c>
      <c r="T3163" s="49">
        <v>123502.174</v>
      </c>
      <c r="U3163" s="49">
        <v>104041.82799999999</v>
      </c>
      <c r="V3163" s="49">
        <v>104234.136</v>
      </c>
    </row>
    <row r="3164" spans="1:22" x14ac:dyDescent="0.3">
      <c r="A3164">
        <v>1012016</v>
      </c>
      <c r="B3164" t="s">
        <v>15401</v>
      </c>
      <c r="C3164" t="s">
        <v>15402</v>
      </c>
      <c r="D3164" t="s">
        <v>15403</v>
      </c>
      <c r="E3164" t="s">
        <v>542</v>
      </c>
      <c r="F3164" t="s">
        <v>15404</v>
      </c>
      <c r="G3164" t="s">
        <v>15405</v>
      </c>
      <c r="H3164" t="s">
        <v>2220</v>
      </c>
      <c r="I3164" s="23">
        <v>38.931097999999999</v>
      </c>
      <c r="J3164" s="23">
        <v>-99.354338999999996</v>
      </c>
      <c r="K3164">
        <v>221112</v>
      </c>
      <c r="L3164" t="s">
        <v>28</v>
      </c>
      <c r="M3164" t="s">
        <v>336</v>
      </c>
      <c r="N3164" s="49">
        <v>50536.26</v>
      </c>
      <c r="O3164" s="49">
        <v>80397.547999999995</v>
      </c>
      <c r="P3164" s="49">
        <v>51842.803999999996</v>
      </c>
      <c r="Q3164" s="49">
        <v>77219.86</v>
      </c>
      <c r="R3164" s="49">
        <v>26284.552</v>
      </c>
    </row>
    <row r="3165" spans="1:22" x14ac:dyDescent="0.3">
      <c r="A3165">
        <v>1011878</v>
      </c>
      <c r="B3165" t="s">
        <v>15406</v>
      </c>
      <c r="C3165" t="s">
        <v>15407</v>
      </c>
      <c r="D3165" t="s">
        <v>15408</v>
      </c>
      <c r="E3165" t="s">
        <v>303</v>
      </c>
      <c r="F3165" t="s">
        <v>15409</v>
      </c>
      <c r="H3165" t="s">
        <v>6968</v>
      </c>
      <c r="I3165" s="23">
        <v>32.146768000000002</v>
      </c>
      <c r="J3165" s="23">
        <v>-101.930319</v>
      </c>
      <c r="K3165">
        <v>211111</v>
      </c>
      <c r="L3165" t="s">
        <v>28</v>
      </c>
      <c r="M3165" t="s">
        <v>102</v>
      </c>
      <c r="R3165" s="49">
        <v>29745.788</v>
      </c>
    </row>
    <row r="3166" spans="1:22" x14ac:dyDescent="0.3">
      <c r="A3166">
        <v>1000264</v>
      </c>
      <c r="B3166" t="s">
        <v>15410</v>
      </c>
      <c r="C3166" t="s">
        <v>15411</v>
      </c>
      <c r="D3166" t="s">
        <v>14298</v>
      </c>
      <c r="E3166" t="s">
        <v>351</v>
      </c>
      <c r="F3166" t="s">
        <v>15412</v>
      </c>
      <c r="G3166" t="s">
        <v>15413</v>
      </c>
      <c r="H3166" t="s">
        <v>15414</v>
      </c>
      <c r="I3166" s="23">
        <v>40.1083</v>
      </c>
      <c r="J3166" s="23">
        <v>-88.598600000000005</v>
      </c>
      <c r="K3166">
        <v>221112</v>
      </c>
      <c r="L3166" t="s">
        <v>335</v>
      </c>
      <c r="M3166" t="s">
        <v>336</v>
      </c>
      <c r="N3166" s="49">
        <v>3583.5839999999998</v>
      </c>
      <c r="O3166" s="49">
        <v>22957.063999999998</v>
      </c>
      <c r="P3166" s="49">
        <v>15248.296</v>
      </c>
      <c r="Q3166" s="49">
        <v>19976.923999999999</v>
      </c>
      <c r="R3166" s="49">
        <v>9701.8639999999996</v>
      </c>
      <c r="S3166" s="49">
        <v>114.5</v>
      </c>
      <c r="T3166" s="49">
        <v>15601.092000000001</v>
      </c>
      <c r="U3166" s="49">
        <v>45068.584000000003</v>
      </c>
      <c r="V3166" s="49">
        <v>52633.656000000003</v>
      </c>
    </row>
    <row r="3167" spans="1:22" x14ac:dyDescent="0.3">
      <c r="A3167">
        <v>1000082</v>
      </c>
      <c r="B3167" t="s">
        <v>15415</v>
      </c>
      <c r="C3167" t="s">
        <v>15416</v>
      </c>
      <c r="D3167" t="s">
        <v>10134</v>
      </c>
      <c r="E3167" t="s">
        <v>323</v>
      </c>
      <c r="F3167" t="s">
        <v>10135</v>
      </c>
      <c r="G3167" t="s">
        <v>15417</v>
      </c>
      <c r="H3167" t="s">
        <v>8135</v>
      </c>
      <c r="I3167" s="23">
        <v>38.2271</v>
      </c>
      <c r="J3167" s="23">
        <v>-121.84399999999999</v>
      </c>
      <c r="K3167">
        <v>221112</v>
      </c>
      <c r="L3167" t="s">
        <v>30</v>
      </c>
      <c r="M3167" t="s">
        <v>336</v>
      </c>
      <c r="S3167" s="49">
        <v>7003.6239999999998</v>
      </c>
      <c r="T3167" s="49">
        <v>7525.4719999999998</v>
      </c>
      <c r="U3167" s="49">
        <v>6548.1760000000004</v>
      </c>
      <c r="V3167" s="49">
        <v>3762.3359999999998</v>
      </c>
    </row>
    <row r="3168" spans="1:22" x14ac:dyDescent="0.3">
      <c r="A3168">
        <v>1005373</v>
      </c>
      <c r="B3168" t="s">
        <v>15418</v>
      </c>
      <c r="C3168" t="s">
        <v>15419</v>
      </c>
      <c r="D3168" t="s">
        <v>15420</v>
      </c>
      <c r="E3168" t="s">
        <v>303</v>
      </c>
      <c r="F3168" t="s">
        <v>15421</v>
      </c>
      <c r="G3168" t="s">
        <v>15422</v>
      </c>
      <c r="H3168" t="s">
        <v>15423</v>
      </c>
      <c r="I3168" s="23">
        <v>32.019382</v>
      </c>
      <c r="J3168" s="23">
        <v>-97.135937999999996</v>
      </c>
      <c r="K3168">
        <v>211111</v>
      </c>
      <c r="L3168" t="s">
        <v>28</v>
      </c>
      <c r="M3168" t="s">
        <v>102</v>
      </c>
      <c r="U3168" s="49">
        <v>26082.151999999998</v>
      </c>
      <c r="V3168" s="49">
        <v>30204.484</v>
      </c>
    </row>
    <row r="3169" spans="1:22" x14ac:dyDescent="0.3">
      <c r="A3169">
        <v>1003333</v>
      </c>
      <c r="B3169" t="s">
        <v>15424</v>
      </c>
      <c r="C3169" t="s">
        <v>15425</v>
      </c>
      <c r="D3169" t="s">
        <v>15426</v>
      </c>
      <c r="E3169" t="s">
        <v>690</v>
      </c>
      <c r="F3169" t="s">
        <v>15427</v>
      </c>
      <c r="G3169" t="s">
        <v>15428</v>
      </c>
      <c r="H3169" t="s">
        <v>15429</v>
      </c>
      <c r="I3169" s="23">
        <v>34.506839999999997</v>
      </c>
      <c r="J3169" s="23">
        <v>-84.763593</v>
      </c>
      <c r="K3169">
        <v>562212</v>
      </c>
      <c r="L3169" t="s">
        <v>355</v>
      </c>
      <c r="M3169" t="s">
        <v>307</v>
      </c>
      <c r="N3169" s="49">
        <v>196269.75</v>
      </c>
      <c r="O3169" s="49">
        <v>159606.75</v>
      </c>
      <c r="P3169" s="49">
        <v>143708</v>
      </c>
      <c r="Q3169" s="49">
        <v>134663.75</v>
      </c>
      <c r="R3169" s="49">
        <v>127998.2</v>
      </c>
      <c r="S3169" s="49">
        <v>120745.75</v>
      </c>
      <c r="T3169" s="49">
        <v>115878.75</v>
      </c>
      <c r="U3169" s="49">
        <v>106406.75</v>
      </c>
      <c r="V3169" s="49">
        <v>96294.5</v>
      </c>
    </row>
    <row r="3170" spans="1:22" x14ac:dyDescent="0.3">
      <c r="A3170">
        <v>1006735</v>
      </c>
      <c r="B3170" t="s">
        <v>15430</v>
      </c>
      <c r="C3170" t="s">
        <v>15431</v>
      </c>
      <c r="D3170" t="s">
        <v>15432</v>
      </c>
      <c r="E3170" t="s">
        <v>542</v>
      </c>
      <c r="F3170" t="s">
        <v>543</v>
      </c>
      <c r="G3170" t="s">
        <v>15433</v>
      </c>
      <c r="H3170" t="s">
        <v>545</v>
      </c>
      <c r="I3170" s="23">
        <v>37.790300000000002</v>
      </c>
      <c r="J3170" s="23">
        <v>-97.521699999999996</v>
      </c>
      <c r="K3170">
        <v>221112</v>
      </c>
      <c r="L3170" t="s">
        <v>335</v>
      </c>
      <c r="M3170" t="s">
        <v>336</v>
      </c>
      <c r="N3170" s="49">
        <v>184481.06400000001</v>
      </c>
      <c r="O3170" s="49">
        <v>233684.42800000001</v>
      </c>
      <c r="P3170" s="49">
        <v>251676.56400000001</v>
      </c>
      <c r="Q3170" s="49">
        <v>234686.83199999999</v>
      </c>
      <c r="R3170" s="49">
        <v>213490.00399999999</v>
      </c>
      <c r="S3170" s="49">
        <v>245881.886</v>
      </c>
      <c r="T3170" s="49">
        <v>420850.73800000001</v>
      </c>
      <c r="U3170" s="49">
        <v>372732.96600000001</v>
      </c>
      <c r="V3170" s="49">
        <v>482067.21</v>
      </c>
    </row>
    <row r="3171" spans="1:22" x14ac:dyDescent="0.3">
      <c r="A3171">
        <v>1000263</v>
      </c>
      <c r="B3171" t="s">
        <v>15434</v>
      </c>
      <c r="C3171" t="s">
        <v>15435</v>
      </c>
      <c r="D3171" t="s">
        <v>15436</v>
      </c>
      <c r="E3171" t="s">
        <v>793</v>
      </c>
      <c r="F3171" t="s">
        <v>15437</v>
      </c>
      <c r="G3171" t="s">
        <v>15438</v>
      </c>
      <c r="H3171" t="s">
        <v>15439</v>
      </c>
      <c r="I3171" s="23">
        <v>38.124499999999998</v>
      </c>
      <c r="J3171" s="23">
        <v>-78.203100000000006</v>
      </c>
      <c r="K3171">
        <v>221112</v>
      </c>
      <c r="L3171" t="s">
        <v>30</v>
      </c>
      <c r="M3171" t="s">
        <v>336</v>
      </c>
      <c r="N3171" s="49">
        <v>550080.20400000003</v>
      </c>
      <c r="O3171" s="49">
        <v>389817.55599999998</v>
      </c>
      <c r="P3171" s="49">
        <v>106882.12</v>
      </c>
      <c r="Q3171" s="49">
        <v>424173.88400000002</v>
      </c>
      <c r="R3171" s="49">
        <v>550102.89599999995</v>
      </c>
      <c r="S3171" s="49">
        <v>302029.462</v>
      </c>
      <c r="T3171" s="49">
        <v>430545.35600000003</v>
      </c>
      <c r="U3171" s="49">
        <v>605857.576</v>
      </c>
      <c r="V3171" s="49">
        <v>356744.44400000002</v>
      </c>
    </row>
    <row r="3172" spans="1:22" x14ac:dyDescent="0.3">
      <c r="A3172">
        <v>1001413</v>
      </c>
      <c r="B3172" t="s">
        <v>15440</v>
      </c>
      <c r="C3172" t="s">
        <v>15441</v>
      </c>
      <c r="D3172" t="s">
        <v>15442</v>
      </c>
      <c r="E3172" t="s">
        <v>386</v>
      </c>
      <c r="F3172" t="s">
        <v>15443</v>
      </c>
      <c r="G3172" t="s">
        <v>15444</v>
      </c>
      <c r="H3172" t="s">
        <v>15445</v>
      </c>
      <c r="I3172" s="23">
        <v>33.644599999999997</v>
      </c>
      <c r="J3172" s="23">
        <v>-87.200299999999999</v>
      </c>
      <c r="K3172">
        <v>221112</v>
      </c>
      <c r="L3172" t="s">
        <v>335</v>
      </c>
      <c r="M3172" t="s">
        <v>336</v>
      </c>
      <c r="N3172" s="49">
        <v>547322.63399999996</v>
      </c>
      <c r="O3172" s="49">
        <v>5691755.8859999999</v>
      </c>
      <c r="P3172" s="49">
        <v>4646423.3360000001</v>
      </c>
      <c r="Q3172" s="49">
        <v>5616034.6200000001</v>
      </c>
      <c r="R3172" s="49">
        <v>5023206.0360000003</v>
      </c>
      <c r="S3172" s="49">
        <v>4705332.2280000001</v>
      </c>
      <c r="T3172" s="49">
        <v>3391147.398</v>
      </c>
      <c r="U3172" s="49">
        <v>2962433.2680000002</v>
      </c>
      <c r="V3172" s="49">
        <v>4990527.9019999998</v>
      </c>
    </row>
    <row r="3173" spans="1:22" x14ac:dyDescent="0.3">
      <c r="A3173">
        <v>1002834</v>
      </c>
      <c r="B3173" t="s">
        <v>15446</v>
      </c>
      <c r="C3173" t="s">
        <v>15447</v>
      </c>
      <c r="D3173" t="s">
        <v>15448</v>
      </c>
      <c r="E3173" t="s">
        <v>1650</v>
      </c>
      <c r="F3173" t="s">
        <v>15449</v>
      </c>
      <c r="G3173" t="s">
        <v>15450</v>
      </c>
      <c r="H3173" t="s">
        <v>15451</v>
      </c>
      <c r="I3173" s="23">
        <v>44.471944000000001</v>
      </c>
      <c r="J3173" s="23">
        <v>-71.169443999999999</v>
      </c>
      <c r="K3173">
        <v>322121</v>
      </c>
      <c r="L3173" t="s">
        <v>28</v>
      </c>
      <c r="M3173" t="s">
        <v>680</v>
      </c>
      <c r="N3173" s="49">
        <v>34536.21</v>
      </c>
      <c r="O3173" s="49">
        <v>37206.805999999997</v>
      </c>
      <c r="P3173" s="49">
        <v>33741.866000000002</v>
      </c>
      <c r="Q3173" s="49">
        <v>32448.758000000002</v>
      </c>
      <c r="R3173" s="49">
        <v>30130.146000000001</v>
      </c>
      <c r="S3173" s="49">
        <v>19281.77</v>
      </c>
      <c r="T3173" s="49">
        <v>51411.423999999999</v>
      </c>
      <c r="U3173" s="49">
        <v>52009.2</v>
      </c>
      <c r="V3173" s="49">
        <v>19500.830000000002</v>
      </c>
    </row>
    <row r="3174" spans="1:22" x14ac:dyDescent="0.3">
      <c r="A3174">
        <v>1001617</v>
      </c>
      <c r="B3174" t="s">
        <v>15452</v>
      </c>
      <c r="C3174" t="s">
        <v>15453</v>
      </c>
      <c r="D3174" t="s">
        <v>2979</v>
      </c>
      <c r="E3174" t="s">
        <v>556</v>
      </c>
      <c r="F3174" t="s">
        <v>2980</v>
      </c>
      <c r="G3174" t="s">
        <v>15454</v>
      </c>
      <c r="H3174" t="s">
        <v>5603</v>
      </c>
      <c r="I3174" s="23">
        <v>39.266100000000002</v>
      </c>
      <c r="J3174" s="23">
        <v>-76.604200000000006</v>
      </c>
      <c r="K3174">
        <v>221112</v>
      </c>
      <c r="L3174" t="s">
        <v>30</v>
      </c>
      <c r="M3174" t="s">
        <v>336</v>
      </c>
      <c r="N3174" s="49">
        <v>0</v>
      </c>
      <c r="O3174" s="49">
        <v>10618.76</v>
      </c>
      <c r="P3174" s="49">
        <v>9328.5159999999996</v>
      </c>
      <c r="Q3174" s="49">
        <v>12926.152</v>
      </c>
      <c r="R3174" s="49">
        <v>14627.696</v>
      </c>
      <c r="S3174" s="49">
        <v>11898.156000000001</v>
      </c>
      <c r="T3174" s="49">
        <v>11593.608</v>
      </c>
      <c r="U3174" s="49">
        <v>26365.452000000001</v>
      </c>
      <c r="V3174" s="49">
        <v>16799.187999999998</v>
      </c>
    </row>
    <row r="3175" spans="1:22" x14ac:dyDescent="0.3">
      <c r="A3175">
        <v>1007017</v>
      </c>
      <c r="B3175" t="s">
        <v>15455</v>
      </c>
      <c r="C3175" t="s">
        <v>15456</v>
      </c>
      <c r="D3175" t="s">
        <v>330</v>
      </c>
      <c r="E3175" t="s">
        <v>331</v>
      </c>
      <c r="F3175" t="s">
        <v>332</v>
      </c>
      <c r="G3175" t="s">
        <v>15457</v>
      </c>
      <c r="H3175" t="s">
        <v>334</v>
      </c>
      <c r="I3175" s="23">
        <v>40.663499999999999</v>
      </c>
      <c r="J3175" s="23">
        <v>-74.005099999999999</v>
      </c>
      <c r="K3175">
        <v>221112</v>
      </c>
      <c r="L3175" t="s">
        <v>28</v>
      </c>
      <c r="M3175" t="s">
        <v>336</v>
      </c>
      <c r="N3175" s="49">
        <v>7314.6040000000003</v>
      </c>
      <c r="O3175" s="49">
        <v>18115.432000000001</v>
      </c>
      <c r="P3175" s="49">
        <v>7553.2359999999999</v>
      </c>
      <c r="Q3175" s="49">
        <v>16130.262000000001</v>
      </c>
      <c r="R3175" s="49">
        <v>15196.002</v>
      </c>
      <c r="S3175" s="49">
        <v>11567.628000000001</v>
      </c>
      <c r="T3175" s="49">
        <v>54309.404000000002</v>
      </c>
      <c r="U3175" s="49">
        <v>47472.978000000003</v>
      </c>
      <c r="V3175" s="49">
        <v>33416.084000000003</v>
      </c>
    </row>
    <row r="3176" spans="1:22" x14ac:dyDescent="0.3">
      <c r="A3176">
        <v>1010707</v>
      </c>
      <c r="B3176"/>
      <c r="C3176" t="s">
        <v>15458</v>
      </c>
      <c r="D3176" t="s">
        <v>2870</v>
      </c>
      <c r="E3176" t="s">
        <v>323</v>
      </c>
      <c r="F3176" t="s">
        <v>15459</v>
      </c>
      <c r="G3176" t="s">
        <v>15460</v>
      </c>
      <c r="I3176" s="23">
        <v>35.521743100000002</v>
      </c>
      <c r="J3176" s="23">
        <v>-118.9062794</v>
      </c>
      <c r="K3176">
        <v>211120</v>
      </c>
      <c r="L3176" t="s">
        <v>116</v>
      </c>
      <c r="M3176" t="s">
        <v>102</v>
      </c>
      <c r="U3176" s="49">
        <v>105034.10400000001</v>
      </c>
    </row>
    <row r="3177" spans="1:22" x14ac:dyDescent="0.3">
      <c r="A3177">
        <v>1011833</v>
      </c>
      <c r="B3177" t="s">
        <v>15461</v>
      </c>
      <c r="C3177" t="s">
        <v>15462</v>
      </c>
      <c r="D3177" t="s">
        <v>10198</v>
      </c>
      <c r="E3177" t="s">
        <v>1418</v>
      </c>
      <c r="F3177" t="s">
        <v>4435</v>
      </c>
      <c r="G3177" t="s">
        <v>15463</v>
      </c>
      <c r="I3177" s="23">
        <v>34.847437900000003</v>
      </c>
      <c r="J3177" s="23">
        <v>-97.568059500000004</v>
      </c>
      <c r="K3177">
        <v>211130</v>
      </c>
      <c r="L3177" t="s">
        <v>368</v>
      </c>
      <c r="M3177" t="s">
        <v>102</v>
      </c>
      <c r="N3177" s="49">
        <v>51773.665999999997</v>
      </c>
      <c r="O3177" s="49">
        <v>47818.076000000001</v>
      </c>
      <c r="P3177" s="49">
        <v>38694.11</v>
      </c>
      <c r="Q3177" s="49">
        <v>37030.866000000002</v>
      </c>
    </row>
    <row r="3178" spans="1:22" x14ac:dyDescent="0.3">
      <c r="A3178">
        <v>1009526</v>
      </c>
      <c r="B3178" t="s">
        <v>15464</v>
      </c>
      <c r="C3178" t="s">
        <v>15465</v>
      </c>
      <c r="D3178" t="s">
        <v>8327</v>
      </c>
      <c r="E3178" t="s">
        <v>676</v>
      </c>
      <c r="F3178" t="s">
        <v>15466</v>
      </c>
      <c r="G3178" t="s">
        <v>15467</v>
      </c>
      <c r="H3178" t="s">
        <v>7500</v>
      </c>
      <c r="I3178" s="23">
        <v>35.642789999999998</v>
      </c>
      <c r="J3178" s="23">
        <v>-87.043700000000001</v>
      </c>
      <c r="K3178">
        <v>335991</v>
      </c>
      <c r="L3178" t="s">
        <v>649</v>
      </c>
      <c r="M3178" t="s">
        <v>574</v>
      </c>
      <c r="P3178" s="49">
        <v>4776.3959999999997</v>
      </c>
      <c r="Q3178" s="49">
        <v>5326.4459999999999</v>
      </c>
      <c r="R3178" s="49">
        <v>10888.026</v>
      </c>
      <c r="S3178" s="49">
        <v>28156.76</v>
      </c>
    </row>
    <row r="3179" spans="1:22" x14ac:dyDescent="0.3">
      <c r="A3179">
        <v>1000941</v>
      </c>
      <c r="B3179" t="s">
        <v>15468</v>
      </c>
      <c r="C3179" t="s">
        <v>2705</v>
      </c>
      <c r="D3179" t="s">
        <v>2705</v>
      </c>
      <c r="E3179" t="s">
        <v>303</v>
      </c>
      <c r="F3179" t="s">
        <v>15469</v>
      </c>
      <c r="H3179" t="s">
        <v>15470</v>
      </c>
      <c r="I3179" s="23">
        <v>33.134999999999998</v>
      </c>
      <c r="J3179" s="23">
        <v>-98.611699999999999</v>
      </c>
      <c r="K3179">
        <v>221112</v>
      </c>
      <c r="L3179" t="s">
        <v>30</v>
      </c>
      <c r="M3179" t="s">
        <v>336</v>
      </c>
      <c r="N3179" s="49">
        <v>168552.976</v>
      </c>
      <c r="O3179" s="49">
        <v>83464.14</v>
      </c>
      <c r="P3179" s="49">
        <v>44109.436000000002</v>
      </c>
      <c r="Q3179" s="49">
        <v>76546.516000000003</v>
      </c>
      <c r="R3179" s="49">
        <v>117210.216</v>
      </c>
      <c r="S3179" s="49">
        <v>127500.52800000001</v>
      </c>
      <c r="T3179" s="49">
        <v>107990.1</v>
      </c>
      <c r="U3179" s="49">
        <v>130243.66800000001</v>
      </c>
      <c r="V3179" s="49">
        <v>184247.446</v>
      </c>
    </row>
    <row r="3180" spans="1:22" x14ac:dyDescent="0.3">
      <c r="A3180">
        <v>1007507</v>
      </c>
      <c r="B3180" t="s">
        <v>15471</v>
      </c>
      <c r="C3180" t="s">
        <v>15472</v>
      </c>
      <c r="D3180" t="s">
        <v>15473</v>
      </c>
      <c r="E3180" t="s">
        <v>303</v>
      </c>
      <c r="F3180" t="s">
        <v>3766</v>
      </c>
      <c r="G3180" t="s">
        <v>15474</v>
      </c>
      <c r="H3180" t="s">
        <v>2845</v>
      </c>
      <c r="I3180" s="23">
        <v>33.168391</v>
      </c>
      <c r="J3180" s="23">
        <v>-97.850395000000006</v>
      </c>
      <c r="K3180">
        <v>486210</v>
      </c>
      <c r="L3180" t="s">
        <v>28</v>
      </c>
      <c r="M3180" t="s">
        <v>102</v>
      </c>
      <c r="R3180" s="49">
        <v>30786.484</v>
      </c>
      <c r="S3180" s="49">
        <v>31691.48</v>
      </c>
      <c r="T3180" s="49">
        <v>25950.056</v>
      </c>
      <c r="U3180" s="49">
        <v>26266.704000000002</v>
      </c>
      <c r="V3180" s="49">
        <v>26778.304</v>
      </c>
    </row>
    <row r="3181" spans="1:22" x14ac:dyDescent="0.3">
      <c r="A3181">
        <v>1011959</v>
      </c>
      <c r="B3181" t="s">
        <v>15475</v>
      </c>
      <c r="C3181" t="s">
        <v>15476</v>
      </c>
      <c r="D3181" t="s">
        <v>15477</v>
      </c>
      <c r="E3181" t="s">
        <v>640</v>
      </c>
      <c r="F3181" t="s">
        <v>15478</v>
      </c>
      <c r="H3181" t="s">
        <v>14642</v>
      </c>
      <c r="I3181" s="23">
        <v>47.980170999999999</v>
      </c>
      <c r="J3181" s="23">
        <v>-97.117604</v>
      </c>
      <c r="K3181">
        <v>562212</v>
      </c>
      <c r="L3181" t="s">
        <v>355</v>
      </c>
      <c r="M3181" t="s">
        <v>307</v>
      </c>
      <c r="N3181" s="49">
        <v>44663.597999999998</v>
      </c>
      <c r="O3181" s="49">
        <v>40302.648000000001</v>
      </c>
      <c r="P3181" s="49">
        <v>35701.548000000003</v>
      </c>
      <c r="Q3181" s="49">
        <v>30933.748</v>
      </c>
      <c r="R3181" s="49">
        <v>25449.047999999999</v>
      </c>
    </row>
    <row r="3182" spans="1:22" x14ac:dyDescent="0.3">
      <c r="A3182">
        <v>1011672</v>
      </c>
      <c r="B3182" t="s">
        <v>15479</v>
      </c>
      <c r="C3182" t="s">
        <v>15480</v>
      </c>
      <c r="D3182" t="s">
        <v>15481</v>
      </c>
      <c r="E3182" t="s">
        <v>454</v>
      </c>
      <c r="F3182" t="s">
        <v>15482</v>
      </c>
      <c r="G3182" t="s">
        <v>15483</v>
      </c>
      <c r="H3182" t="s">
        <v>2353</v>
      </c>
      <c r="I3182" s="23">
        <v>43.061199999999999</v>
      </c>
      <c r="J3182" s="23">
        <v>-86.236670000000004</v>
      </c>
      <c r="K3182">
        <v>221112</v>
      </c>
      <c r="L3182" t="s">
        <v>30</v>
      </c>
      <c r="M3182" t="s">
        <v>336</v>
      </c>
      <c r="R3182" s="49">
        <v>67.197999999999993</v>
      </c>
      <c r="S3182" s="49">
        <v>226.798</v>
      </c>
      <c r="T3182" s="49">
        <v>423.94799999999998</v>
      </c>
      <c r="U3182" s="49">
        <v>1195.838</v>
      </c>
      <c r="V3182" s="49">
        <v>1527.6320000000001</v>
      </c>
    </row>
    <row r="3183" spans="1:22" x14ac:dyDescent="0.3">
      <c r="A3183">
        <v>1001960</v>
      </c>
      <c r="B3183" t="s">
        <v>15484</v>
      </c>
      <c r="C3183" t="s">
        <v>15485</v>
      </c>
      <c r="D3183" t="s">
        <v>15486</v>
      </c>
      <c r="E3183" t="s">
        <v>922</v>
      </c>
      <c r="F3183" t="s">
        <v>15487</v>
      </c>
      <c r="G3183" t="s">
        <v>15488</v>
      </c>
      <c r="H3183" t="s">
        <v>6248</v>
      </c>
      <c r="I3183" s="23">
        <v>40.888890000000004</v>
      </c>
      <c r="J3183" s="23">
        <v>-98.713363999999999</v>
      </c>
      <c r="K3183">
        <v>562212</v>
      </c>
      <c r="L3183" t="s">
        <v>355</v>
      </c>
      <c r="M3183" t="s">
        <v>307</v>
      </c>
      <c r="N3183" s="49">
        <v>93782.2</v>
      </c>
      <c r="O3183" s="49">
        <v>91392.5</v>
      </c>
      <c r="P3183" s="49">
        <v>88797.55</v>
      </c>
      <c r="Q3183" s="49">
        <v>86956.15</v>
      </c>
      <c r="R3183" s="49">
        <v>81586.3</v>
      </c>
      <c r="S3183" s="49">
        <v>78997.899999999994</v>
      </c>
      <c r="T3183" s="49">
        <v>76873.7</v>
      </c>
      <c r="U3183" s="49">
        <v>74855.149999999994</v>
      </c>
      <c r="V3183" s="49">
        <v>73292.399999999994</v>
      </c>
    </row>
    <row r="3184" spans="1:22" x14ac:dyDescent="0.3">
      <c r="A3184">
        <v>1011701</v>
      </c>
      <c r="B3184" t="s">
        <v>15489</v>
      </c>
      <c r="C3184" t="s">
        <v>15490</v>
      </c>
      <c r="D3184" t="s">
        <v>577</v>
      </c>
      <c r="E3184" t="s">
        <v>583</v>
      </c>
      <c r="F3184" t="s">
        <v>578</v>
      </c>
      <c r="I3184" s="23">
        <v>28.307612299999999</v>
      </c>
      <c r="J3184" s="23">
        <v>-90.021967000000004</v>
      </c>
      <c r="K3184">
        <v>211120</v>
      </c>
      <c r="L3184" t="s">
        <v>579</v>
      </c>
      <c r="M3184" t="s">
        <v>102</v>
      </c>
      <c r="N3184" s="49">
        <v>2885.2919999999999</v>
      </c>
      <c r="O3184" s="49">
        <v>16743.628000000001</v>
      </c>
      <c r="P3184" s="49">
        <v>12510.616</v>
      </c>
      <c r="Q3184" s="49">
        <v>28813.49</v>
      </c>
      <c r="R3184" s="49">
        <v>43117.741999999998</v>
      </c>
      <c r="S3184" s="49">
        <v>55199.78</v>
      </c>
    </row>
    <row r="3185" spans="1:22" x14ac:dyDescent="0.3">
      <c r="A3185">
        <v>1009991</v>
      </c>
      <c r="B3185" t="s">
        <v>15491</v>
      </c>
      <c r="C3185" t="s">
        <v>15492</v>
      </c>
      <c r="D3185" t="s">
        <v>577</v>
      </c>
      <c r="E3185" t="s">
        <v>583</v>
      </c>
      <c r="F3185" t="s">
        <v>578</v>
      </c>
      <c r="I3185" s="23">
        <v>29.067599999999999</v>
      </c>
      <c r="J3185" s="23">
        <v>-89.977599999999995</v>
      </c>
      <c r="K3185">
        <v>211120</v>
      </c>
      <c r="L3185" t="s">
        <v>579</v>
      </c>
      <c r="M3185" t="s">
        <v>102</v>
      </c>
      <c r="N3185" s="49">
        <v>48268.574000000001</v>
      </c>
      <c r="O3185" s="49">
        <v>31482.3</v>
      </c>
      <c r="P3185" s="49">
        <v>33656.885999999999</v>
      </c>
      <c r="Q3185" s="49">
        <v>43944.103999999999</v>
      </c>
      <c r="R3185" s="49">
        <v>48314.212</v>
      </c>
      <c r="S3185" s="49">
        <v>67216.017999999996</v>
      </c>
      <c r="T3185" s="49">
        <v>64863.584000000003</v>
      </c>
      <c r="U3185" s="49">
        <v>49936.042000000001</v>
      </c>
      <c r="V3185" s="49">
        <v>34260.555999999997</v>
      </c>
    </row>
    <row r="3186" spans="1:22" x14ac:dyDescent="0.3">
      <c r="A3186">
        <v>1001428</v>
      </c>
      <c r="B3186" t="s">
        <v>15493</v>
      </c>
      <c r="C3186" t="s">
        <v>15494</v>
      </c>
      <c r="D3186" t="s">
        <v>15495</v>
      </c>
      <c r="E3186" t="s">
        <v>1418</v>
      </c>
      <c r="F3186" t="s">
        <v>15496</v>
      </c>
      <c r="G3186" t="s">
        <v>15497</v>
      </c>
      <c r="H3186" t="s">
        <v>9183</v>
      </c>
      <c r="I3186" s="23">
        <v>36.190600000000003</v>
      </c>
      <c r="J3186" s="23">
        <v>-95.288899999999998</v>
      </c>
      <c r="K3186">
        <v>221112</v>
      </c>
      <c r="L3186" t="s">
        <v>335</v>
      </c>
      <c r="M3186" t="s">
        <v>336</v>
      </c>
      <c r="N3186" s="49">
        <v>980977.69200000004</v>
      </c>
      <c r="O3186" s="49">
        <v>1508976.922</v>
      </c>
      <c r="P3186" s="49">
        <v>1090787.9979999999</v>
      </c>
      <c r="Q3186" s="49">
        <v>2858383.6540000001</v>
      </c>
      <c r="R3186" s="49">
        <v>4388736.324</v>
      </c>
      <c r="S3186" s="49">
        <v>5406948.3679999998</v>
      </c>
      <c r="T3186" s="49">
        <v>6202630.2300000004</v>
      </c>
      <c r="U3186" s="49">
        <v>5896956.3600000003</v>
      </c>
      <c r="V3186" s="49">
        <v>7760089.2319999998</v>
      </c>
    </row>
    <row r="3187" spans="1:22" x14ac:dyDescent="0.3">
      <c r="A3187">
        <v>1001515</v>
      </c>
      <c r="B3187" t="s">
        <v>15498</v>
      </c>
      <c r="C3187" t="s">
        <v>15499</v>
      </c>
      <c r="D3187" t="s">
        <v>15500</v>
      </c>
      <c r="E3187" t="s">
        <v>351</v>
      </c>
      <c r="F3187" t="s">
        <v>15501</v>
      </c>
      <c r="G3187" t="s">
        <v>15502</v>
      </c>
      <c r="H3187" t="s">
        <v>5417</v>
      </c>
      <c r="I3187" s="23">
        <v>37.657800000000002</v>
      </c>
      <c r="J3187" s="23">
        <v>-89.511899999999997</v>
      </c>
      <c r="K3187">
        <v>221112</v>
      </c>
      <c r="L3187" t="s">
        <v>335</v>
      </c>
      <c r="M3187" t="s">
        <v>336</v>
      </c>
      <c r="N3187" s="49">
        <v>443874.00400000002</v>
      </c>
      <c r="O3187" s="49">
        <v>289560.17599999998</v>
      </c>
      <c r="P3187" s="49">
        <v>150027.59599999999</v>
      </c>
      <c r="Q3187" s="49">
        <v>195266.37599999999</v>
      </c>
      <c r="R3187" s="49">
        <v>48725.32</v>
      </c>
      <c r="S3187" s="49">
        <v>47441.624000000003</v>
      </c>
      <c r="T3187" s="49">
        <v>220200.084</v>
      </c>
      <c r="U3187" s="49">
        <v>564343.76</v>
      </c>
      <c r="V3187" s="49">
        <v>115780.02</v>
      </c>
    </row>
    <row r="3188" spans="1:22" x14ac:dyDescent="0.3">
      <c r="A3188">
        <v>1001871</v>
      </c>
      <c r="B3188" t="s">
        <v>15503</v>
      </c>
      <c r="C3188" t="s">
        <v>15504</v>
      </c>
      <c r="D3188" t="s">
        <v>5336</v>
      </c>
      <c r="E3188" t="s">
        <v>461</v>
      </c>
      <c r="F3188" t="s">
        <v>5337</v>
      </c>
      <c r="H3188" t="s">
        <v>5338</v>
      </c>
      <c r="I3188" s="23">
        <v>41.539400000000001</v>
      </c>
      <c r="J3188" s="23">
        <v>-109.95569999999999</v>
      </c>
      <c r="K3188">
        <v>211130</v>
      </c>
      <c r="L3188" t="s">
        <v>326</v>
      </c>
      <c r="M3188" t="s">
        <v>327</v>
      </c>
      <c r="N3188" s="49">
        <v>108657.82399999999</v>
      </c>
      <c r="O3188" s="49">
        <v>109543.564</v>
      </c>
      <c r="P3188" s="49">
        <v>91451.577999999994</v>
      </c>
      <c r="Q3188" s="49">
        <v>95558.906000000003</v>
      </c>
      <c r="R3188" s="49">
        <v>69037.342000000004</v>
      </c>
      <c r="S3188" s="49">
        <v>80055.028000000006</v>
      </c>
      <c r="T3188" s="49">
        <v>74192.982000000004</v>
      </c>
      <c r="U3188" s="49">
        <v>68044.406000000003</v>
      </c>
      <c r="V3188" s="49">
        <v>64279.368000000002</v>
      </c>
    </row>
    <row r="3189" spans="1:22" x14ac:dyDescent="0.3">
      <c r="A3189">
        <v>1013276</v>
      </c>
      <c r="B3189" t="s">
        <v>15505</v>
      </c>
      <c r="C3189" t="s">
        <v>15506</v>
      </c>
      <c r="D3189" t="s">
        <v>15507</v>
      </c>
      <c r="E3189" t="s">
        <v>441</v>
      </c>
      <c r="F3189" t="s">
        <v>5825</v>
      </c>
      <c r="G3189" t="s">
        <v>15508</v>
      </c>
      <c r="H3189" t="s">
        <v>6391</v>
      </c>
      <c r="I3189" s="23">
        <v>35.682316999999998</v>
      </c>
      <c r="J3189" s="23">
        <v>-80.507236000000006</v>
      </c>
      <c r="K3189">
        <v>331315</v>
      </c>
      <c r="L3189" t="s">
        <v>28</v>
      </c>
      <c r="M3189" t="s">
        <v>538</v>
      </c>
      <c r="N3189" s="49">
        <v>23783.66</v>
      </c>
      <c r="O3189" s="49">
        <v>25777.851999999999</v>
      </c>
    </row>
    <row r="3190" spans="1:22" x14ac:dyDescent="0.3">
      <c r="A3190">
        <v>1012375</v>
      </c>
      <c r="B3190" t="s">
        <v>15509</v>
      </c>
      <c r="C3190" t="s">
        <v>15510</v>
      </c>
      <c r="D3190" t="s">
        <v>12882</v>
      </c>
      <c r="E3190" t="s">
        <v>676</v>
      </c>
      <c r="F3190" t="s">
        <v>15511</v>
      </c>
      <c r="G3190" t="s">
        <v>15512</v>
      </c>
      <c r="H3190" t="s">
        <v>877</v>
      </c>
      <c r="I3190" s="23">
        <v>36.018279999999997</v>
      </c>
      <c r="J3190" s="23">
        <v>-88.381930999999994</v>
      </c>
      <c r="K3190">
        <v>331315</v>
      </c>
      <c r="L3190" t="s">
        <v>28</v>
      </c>
      <c r="M3190" t="s">
        <v>538</v>
      </c>
      <c r="N3190" s="49">
        <v>88260.267999999996</v>
      </c>
      <c r="O3190" s="49">
        <v>86002.823999999993</v>
      </c>
      <c r="P3190" s="49">
        <v>84749.767999999996</v>
      </c>
      <c r="Q3190" s="49">
        <v>28578.09</v>
      </c>
    </row>
    <row r="3191" spans="1:22" x14ac:dyDescent="0.3">
      <c r="A3191">
        <v>1001942</v>
      </c>
      <c r="B3191" t="s">
        <v>15513</v>
      </c>
      <c r="C3191" t="s">
        <v>15514</v>
      </c>
      <c r="D3191" t="s">
        <v>2722</v>
      </c>
      <c r="E3191" t="s">
        <v>1370</v>
      </c>
      <c r="F3191" t="s">
        <v>2723</v>
      </c>
      <c r="H3191" t="s">
        <v>3109</v>
      </c>
      <c r="I3191" s="23">
        <v>60.958333000000003</v>
      </c>
      <c r="J3191" s="23">
        <v>-151.331389</v>
      </c>
      <c r="K3191">
        <v>211120</v>
      </c>
      <c r="L3191" t="s">
        <v>579</v>
      </c>
      <c r="M3191" t="s">
        <v>102</v>
      </c>
      <c r="N3191" s="49">
        <v>26025.596000000001</v>
      </c>
      <c r="O3191" s="49">
        <v>31071.38</v>
      </c>
      <c r="P3191" s="49">
        <v>28868.704000000002</v>
      </c>
      <c r="Q3191" s="49">
        <v>23053.313999999998</v>
      </c>
      <c r="R3191" s="49">
        <v>23683.51</v>
      </c>
      <c r="S3191" s="49">
        <v>28798.686000000002</v>
      </c>
      <c r="T3191" s="49">
        <v>22407.511999999999</v>
      </c>
      <c r="U3191" s="49">
        <v>25843.346000000001</v>
      </c>
      <c r="V3191" s="49">
        <v>26278.763999999999</v>
      </c>
    </row>
    <row r="3192" spans="1:22" x14ac:dyDescent="0.3">
      <c r="A3192">
        <v>1001345</v>
      </c>
      <c r="B3192" t="s">
        <v>15515</v>
      </c>
      <c r="C3192" t="s">
        <v>15516</v>
      </c>
      <c r="D3192" t="s">
        <v>15517</v>
      </c>
      <c r="E3192" t="s">
        <v>1650</v>
      </c>
      <c r="F3192" t="s">
        <v>15518</v>
      </c>
      <c r="G3192" t="s">
        <v>15519</v>
      </c>
      <c r="H3192" t="s">
        <v>8647</v>
      </c>
      <c r="I3192" s="23">
        <v>42.904299999999999</v>
      </c>
      <c r="J3192" s="23">
        <v>-71.4251</v>
      </c>
      <c r="K3192">
        <v>221112</v>
      </c>
      <c r="L3192" t="s">
        <v>30</v>
      </c>
      <c r="M3192" t="s">
        <v>336</v>
      </c>
      <c r="N3192" s="49">
        <v>1166348.2279999999</v>
      </c>
      <c r="O3192" s="49">
        <v>843950.924</v>
      </c>
      <c r="P3192" s="49">
        <v>1069915.436</v>
      </c>
      <c r="Q3192" s="49">
        <v>1305747.56</v>
      </c>
      <c r="R3192" s="49">
        <v>1805907.7080000001</v>
      </c>
      <c r="S3192" s="49">
        <v>1393909.4839999999</v>
      </c>
      <c r="T3192" s="49">
        <v>1368779.328</v>
      </c>
      <c r="U3192" s="49">
        <v>1910339.42</v>
      </c>
      <c r="V3192" s="49">
        <v>1532195.372</v>
      </c>
    </row>
    <row r="3193" spans="1:22" x14ac:dyDescent="0.3">
      <c r="A3193">
        <v>1009939</v>
      </c>
      <c r="B3193" t="s">
        <v>15520</v>
      </c>
      <c r="C3193" t="s">
        <v>15521</v>
      </c>
      <c r="D3193" t="s">
        <v>15522</v>
      </c>
      <c r="E3193" t="s">
        <v>1248</v>
      </c>
      <c r="F3193" t="s">
        <v>15523</v>
      </c>
      <c r="G3193" t="s">
        <v>15524</v>
      </c>
      <c r="H3193" t="s">
        <v>15525</v>
      </c>
      <c r="I3193" s="23">
        <v>37.738204000000003</v>
      </c>
      <c r="J3193" s="23">
        <v>-82.149604999999994</v>
      </c>
      <c r="K3193">
        <v>486210</v>
      </c>
      <c r="L3193" t="s">
        <v>368</v>
      </c>
      <c r="M3193" t="s">
        <v>102</v>
      </c>
      <c r="N3193" s="49">
        <v>0</v>
      </c>
      <c r="O3193" s="49">
        <v>0</v>
      </c>
      <c r="P3193" s="49">
        <v>16268.458000000001</v>
      </c>
      <c r="Q3193" s="49">
        <v>23155.941999999999</v>
      </c>
      <c r="R3193" s="49">
        <v>28841.842000000001</v>
      </c>
      <c r="S3193" s="49">
        <v>22564.9</v>
      </c>
      <c r="T3193" s="49">
        <v>31689.207999999999</v>
      </c>
      <c r="U3193" s="49">
        <v>30740.606</v>
      </c>
      <c r="V3193" s="49">
        <v>34734.404000000002</v>
      </c>
    </row>
    <row r="3194" spans="1:22" x14ac:dyDescent="0.3">
      <c r="A3194">
        <v>1000251</v>
      </c>
      <c r="B3194" t="s">
        <v>15526</v>
      </c>
      <c r="C3194" t="s">
        <v>15527</v>
      </c>
      <c r="D3194" t="s">
        <v>15528</v>
      </c>
      <c r="E3194" t="s">
        <v>1248</v>
      </c>
      <c r="F3194" t="s">
        <v>15529</v>
      </c>
      <c r="G3194" t="s">
        <v>15530</v>
      </c>
      <c r="H3194" t="s">
        <v>5983</v>
      </c>
      <c r="I3194" s="23">
        <v>39.561100000000003</v>
      </c>
      <c r="J3194" s="23">
        <v>-80.164199999999994</v>
      </c>
      <c r="K3194">
        <v>221112</v>
      </c>
      <c r="L3194" t="s">
        <v>28</v>
      </c>
      <c r="M3194" t="s">
        <v>336</v>
      </c>
      <c r="N3194" s="49">
        <v>837597.16399999999</v>
      </c>
      <c r="O3194" s="49">
        <v>955153.80599999998</v>
      </c>
      <c r="P3194" s="49">
        <v>972368.576</v>
      </c>
      <c r="Q3194" s="49">
        <v>925923.05200000003</v>
      </c>
      <c r="R3194" s="49">
        <v>751368.74800000002</v>
      </c>
      <c r="S3194" s="49">
        <v>839248.75</v>
      </c>
      <c r="T3194" s="49">
        <v>953249.41799999995</v>
      </c>
      <c r="U3194" s="49">
        <v>915751.28799999994</v>
      </c>
      <c r="V3194" s="49">
        <v>913409.62199999997</v>
      </c>
    </row>
    <row r="3195" spans="1:22" x14ac:dyDescent="0.3">
      <c r="A3195">
        <v>1006698</v>
      </c>
      <c r="B3195" t="s">
        <v>15531</v>
      </c>
      <c r="C3195" t="s">
        <v>15532</v>
      </c>
      <c r="D3195" t="s">
        <v>15532</v>
      </c>
      <c r="E3195" t="s">
        <v>447</v>
      </c>
      <c r="F3195" t="s">
        <v>15533</v>
      </c>
      <c r="G3195" t="s">
        <v>15534</v>
      </c>
      <c r="H3195" t="s">
        <v>2023</v>
      </c>
      <c r="I3195" s="23">
        <v>40.380009999999999</v>
      </c>
      <c r="J3195" s="23">
        <v>-76.670829999999995</v>
      </c>
      <c r="K3195">
        <v>486210</v>
      </c>
      <c r="L3195" t="s">
        <v>1275</v>
      </c>
      <c r="M3195" t="s">
        <v>102</v>
      </c>
      <c r="N3195" s="49">
        <v>85517.846000000005</v>
      </c>
      <c r="O3195" s="49">
        <v>102091.042</v>
      </c>
      <c r="P3195" s="49">
        <v>97317.778000000006</v>
      </c>
      <c r="Q3195" s="49">
        <v>107080.164</v>
      </c>
      <c r="R3195" s="49">
        <v>101452.75199999999</v>
      </c>
      <c r="S3195" s="49">
        <v>72089.915999999997</v>
      </c>
      <c r="T3195" s="49">
        <v>74082.64</v>
      </c>
      <c r="U3195" s="49">
        <v>64524.796000000002</v>
      </c>
      <c r="V3195" s="49">
        <v>92593.982000000004</v>
      </c>
    </row>
    <row r="3196" spans="1:22" x14ac:dyDescent="0.3">
      <c r="A3196">
        <v>1010571</v>
      </c>
      <c r="B3196" t="s">
        <v>15535</v>
      </c>
      <c r="C3196" t="s">
        <v>15536</v>
      </c>
      <c r="D3196" t="s">
        <v>5588</v>
      </c>
      <c r="E3196" t="s">
        <v>447</v>
      </c>
      <c r="F3196" t="s">
        <v>5589</v>
      </c>
      <c r="G3196" t="s">
        <v>15537</v>
      </c>
      <c r="H3196" t="s">
        <v>1498</v>
      </c>
      <c r="I3196" s="23">
        <v>41.730488000000001</v>
      </c>
      <c r="J3196" s="23">
        <v>-76.707873000000006</v>
      </c>
      <c r="K3196">
        <v>211111</v>
      </c>
      <c r="L3196" t="s">
        <v>28</v>
      </c>
      <c r="M3196" t="s">
        <v>102</v>
      </c>
      <c r="R3196" s="49">
        <v>43948.284</v>
      </c>
      <c r="S3196" s="49">
        <v>52367.951999999997</v>
      </c>
      <c r="T3196" s="49">
        <v>48767.915999999997</v>
      </c>
      <c r="U3196" s="49">
        <v>41294.639999999999</v>
      </c>
    </row>
    <row r="3197" spans="1:22" x14ac:dyDescent="0.3">
      <c r="A3197">
        <v>1000515</v>
      </c>
      <c r="B3197" t="s">
        <v>15538</v>
      </c>
      <c r="C3197" t="s">
        <v>15539</v>
      </c>
      <c r="D3197" t="s">
        <v>15540</v>
      </c>
      <c r="E3197" t="s">
        <v>323</v>
      </c>
      <c r="F3197" t="s">
        <v>12953</v>
      </c>
      <c r="G3197" t="s">
        <v>15541</v>
      </c>
      <c r="H3197" t="s">
        <v>2575</v>
      </c>
      <c r="I3197" s="23">
        <v>34.090000000000003</v>
      </c>
      <c r="J3197" s="23">
        <v>-117.53400000000001</v>
      </c>
      <c r="K3197">
        <v>221112</v>
      </c>
      <c r="L3197" t="s">
        <v>30</v>
      </c>
      <c r="M3197" t="s">
        <v>336</v>
      </c>
      <c r="S3197" s="49">
        <v>8046.22</v>
      </c>
      <c r="T3197" s="49">
        <v>12006.255999999999</v>
      </c>
      <c r="U3197" s="49">
        <v>12234.504000000001</v>
      </c>
      <c r="V3197" s="49">
        <v>1893.992</v>
      </c>
    </row>
    <row r="3198" spans="1:22" x14ac:dyDescent="0.3">
      <c r="A3198">
        <v>1006731</v>
      </c>
      <c r="B3198" t="s">
        <v>15542</v>
      </c>
      <c r="C3198" t="s">
        <v>15543</v>
      </c>
      <c r="D3198" t="s">
        <v>15544</v>
      </c>
      <c r="E3198" t="s">
        <v>690</v>
      </c>
      <c r="F3198" t="s">
        <v>15545</v>
      </c>
      <c r="G3198" t="s">
        <v>15546</v>
      </c>
      <c r="H3198" t="s">
        <v>5743</v>
      </c>
      <c r="I3198" s="23">
        <v>33.328600000000002</v>
      </c>
      <c r="J3198" s="23">
        <v>-81.953699999999998</v>
      </c>
      <c r="K3198">
        <v>322121</v>
      </c>
      <c r="L3198" t="s">
        <v>1172</v>
      </c>
      <c r="M3198" t="s">
        <v>1173</v>
      </c>
      <c r="N3198" s="49">
        <v>394084.158</v>
      </c>
      <c r="O3198" s="49">
        <v>371829.04</v>
      </c>
      <c r="P3198" s="49">
        <v>350168.49599999998</v>
      </c>
      <c r="Q3198" s="49">
        <v>346572.924</v>
      </c>
      <c r="R3198" s="49">
        <v>350495.18400000001</v>
      </c>
      <c r="S3198" s="49">
        <v>333408.88400000002</v>
      </c>
      <c r="T3198" s="49">
        <v>364145.22</v>
      </c>
      <c r="U3198" s="49">
        <v>435109.79800000001</v>
      </c>
      <c r="V3198" s="49">
        <v>525008.54399999999</v>
      </c>
    </row>
    <row r="3199" spans="1:22" x14ac:dyDescent="0.3">
      <c r="A3199">
        <v>1006668</v>
      </c>
      <c r="B3199" t="s">
        <v>15547</v>
      </c>
      <c r="C3199" t="s">
        <v>15548</v>
      </c>
      <c r="D3199" t="s">
        <v>15549</v>
      </c>
      <c r="E3199" t="s">
        <v>303</v>
      </c>
      <c r="F3199" t="s">
        <v>15550</v>
      </c>
      <c r="G3199" t="s">
        <v>15551</v>
      </c>
      <c r="H3199" t="s">
        <v>2231</v>
      </c>
      <c r="I3199" s="23">
        <v>33.264400000000002</v>
      </c>
      <c r="J3199" s="23">
        <v>-94.069638999999995</v>
      </c>
      <c r="K3199">
        <v>322121</v>
      </c>
      <c r="L3199" t="s">
        <v>1172</v>
      </c>
      <c r="M3199" t="s">
        <v>1173</v>
      </c>
      <c r="N3199" s="49">
        <v>254606.05</v>
      </c>
      <c r="O3199" s="49">
        <v>213176.198</v>
      </c>
      <c r="P3199" s="49">
        <v>171096.30799999999</v>
      </c>
      <c r="Q3199" s="49">
        <v>193895.03400000001</v>
      </c>
      <c r="R3199" s="49">
        <v>240342.98199999999</v>
      </c>
      <c r="S3199" s="49">
        <v>205918.16800000001</v>
      </c>
      <c r="T3199" s="49">
        <v>233070.614</v>
      </c>
      <c r="U3199" s="49">
        <v>266686.12599999999</v>
      </c>
      <c r="V3199" s="49">
        <v>252480.6</v>
      </c>
    </row>
    <row r="3200" spans="1:22" x14ac:dyDescent="0.3">
      <c r="A3200">
        <v>1006734</v>
      </c>
      <c r="B3200" t="s">
        <v>15552</v>
      </c>
      <c r="C3200" t="s">
        <v>15553</v>
      </c>
      <c r="D3200" t="s">
        <v>8227</v>
      </c>
      <c r="E3200" t="s">
        <v>323</v>
      </c>
      <c r="F3200" t="s">
        <v>1242</v>
      </c>
      <c r="G3200" t="s">
        <v>15554</v>
      </c>
      <c r="H3200" t="s">
        <v>1244</v>
      </c>
      <c r="I3200" s="23">
        <v>37.36815</v>
      </c>
      <c r="J3200" s="23">
        <v>-121.94148</v>
      </c>
      <c r="K3200">
        <v>322130</v>
      </c>
      <c r="L3200" t="s">
        <v>28</v>
      </c>
      <c r="M3200" t="s">
        <v>680</v>
      </c>
      <c r="P3200" s="49">
        <v>107595.54399999999</v>
      </c>
      <c r="Q3200" s="49">
        <v>123408.836</v>
      </c>
      <c r="R3200" s="49">
        <v>117118.86</v>
      </c>
      <c r="S3200" s="49">
        <v>122557.54</v>
      </c>
      <c r="T3200" s="49">
        <v>126557.976</v>
      </c>
      <c r="U3200" s="49">
        <v>121190.74800000001</v>
      </c>
      <c r="V3200" s="49">
        <v>125076.32799999999</v>
      </c>
    </row>
    <row r="3201" spans="1:22" x14ac:dyDescent="0.3">
      <c r="A3201">
        <v>1000409</v>
      </c>
      <c r="B3201" t="s">
        <v>15555</v>
      </c>
      <c r="C3201" t="s">
        <v>15556</v>
      </c>
      <c r="D3201" t="s">
        <v>15557</v>
      </c>
      <c r="E3201" t="s">
        <v>454</v>
      </c>
      <c r="F3201" t="s">
        <v>15558</v>
      </c>
      <c r="G3201" t="s">
        <v>15559</v>
      </c>
      <c r="H3201" t="s">
        <v>15560</v>
      </c>
      <c r="I3201" s="23">
        <v>42.304900000000004</v>
      </c>
      <c r="J3201" s="23">
        <v>-85.578299999999999</v>
      </c>
      <c r="K3201">
        <v>322130</v>
      </c>
      <c r="L3201" t="s">
        <v>28</v>
      </c>
      <c r="M3201" t="s">
        <v>680</v>
      </c>
      <c r="N3201" s="49">
        <v>138491.728</v>
      </c>
      <c r="O3201" s="49">
        <v>136079.48800000001</v>
      </c>
      <c r="P3201" s="49">
        <v>129744.31200000001</v>
      </c>
      <c r="Q3201" s="49">
        <v>128555.016</v>
      </c>
      <c r="R3201" s="49">
        <v>131311.75599999999</v>
      </c>
      <c r="S3201" s="49">
        <v>135262.74</v>
      </c>
      <c r="T3201" s="49">
        <v>132483.152</v>
      </c>
      <c r="U3201" s="49">
        <v>132989.948</v>
      </c>
      <c r="V3201" s="49">
        <v>136249.43599999999</v>
      </c>
    </row>
    <row r="3202" spans="1:22" x14ac:dyDescent="0.3">
      <c r="A3202">
        <v>1004672</v>
      </c>
      <c r="B3202" t="s">
        <v>15561</v>
      </c>
      <c r="C3202" t="s">
        <v>15556</v>
      </c>
      <c r="D3202" t="s">
        <v>6627</v>
      </c>
      <c r="E3202" t="s">
        <v>454</v>
      </c>
      <c r="F3202" t="s">
        <v>6628</v>
      </c>
      <c r="G3202" t="s">
        <v>15562</v>
      </c>
      <c r="H3202" t="s">
        <v>1227</v>
      </c>
      <c r="I3202" s="23">
        <v>42.314981000000003</v>
      </c>
      <c r="J3202" s="23">
        <v>-85.187281999999996</v>
      </c>
      <c r="K3202">
        <v>322130</v>
      </c>
      <c r="L3202" t="s">
        <v>28</v>
      </c>
      <c r="M3202" t="s">
        <v>680</v>
      </c>
      <c r="N3202" s="49">
        <v>63550.66</v>
      </c>
      <c r="O3202" s="49">
        <v>62633.764000000003</v>
      </c>
      <c r="P3202" s="49">
        <v>62252.415999999997</v>
      </c>
      <c r="Q3202" s="49">
        <v>55898.05</v>
      </c>
      <c r="R3202" s="49">
        <v>62331.01</v>
      </c>
      <c r="S3202" s="49">
        <v>68081.244000000006</v>
      </c>
      <c r="T3202" s="49">
        <v>67296.490000000005</v>
      </c>
      <c r="U3202" s="49">
        <v>68173.740000000005</v>
      </c>
      <c r="V3202" s="49">
        <v>69083.240000000005</v>
      </c>
    </row>
    <row r="3203" spans="1:22" x14ac:dyDescent="0.3">
      <c r="A3203">
        <v>1011863</v>
      </c>
      <c r="B3203" t="s">
        <v>15563</v>
      </c>
      <c r="C3203" t="s">
        <v>15564</v>
      </c>
      <c r="D3203" t="s">
        <v>14017</v>
      </c>
      <c r="E3203" t="s">
        <v>393</v>
      </c>
      <c r="F3203" t="s">
        <v>15565</v>
      </c>
      <c r="G3203" t="s">
        <v>15566</v>
      </c>
      <c r="H3203" t="s">
        <v>1559</v>
      </c>
      <c r="I3203" s="23">
        <v>44.737642000000001</v>
      </c>
      <c r="J3203" s="23">
        <v>-90.577949000000004</v>
      </c>
      <c r="K3203">
        <v>311512</v>
      </c>
      <c r="L3203" t="s">
        <v>573</v>
      </c>
      <c r="M3203" t="s">
        <v>574</v>
      </c>
      <c r="N3203" s="49">
        <v>30166.338</v>
      </c>
      <c r="O3203" s="49">
        <v>30113.738000000001</v>
      </c>
      <c r="P3203" s="49">
        <v>30368.036</v>
      </c>
      <c r="Q3203" s="49">
        <v>30241.434000000001</v>
      </c>
      <c r="R3203" s="49">
        <v>27757.294000000002</v>
      </c>
    </row>
    <row r="3204" spans="1:22" x14ac:dyDescent="0.3">
      <c r="A3204">
        <v>1005457</v>
      </c>
      <c r="B3204" t="s">
        <v>15567</v>
      </c>
      <c r="C3204" t="s">
        <v>15568</v>
      </c>
      <c r="D3204" t="s">
        <v>15569</v>
      </c>
      <c r="E3204" t="s">
        <v>447</v>
      </c>
      <c r="F3204" t="s">
        <v>15570</v>
      </c>
      <c r="G3204" t="s">
        <v>15571</v>
      </c>
      <c r="H3204" t="s">
        <v>1952</v>
      </c>
      <c r="I3204" s="23">
        <v>40.177874000000003</v>
      </c>
      <c r="J3204" s="23">
        <v>-75.457778000000005</v>
      </c>
      <c r="K3204">
        <v>922140</v>
      </c>
      <c r="L3204" t="s">
        <v>28</v>
      </c>
      <c r="M3204" t="s">
        <v>315</v>
      </c>
      <c r="N3204" s="49">
        <v>0</v>
      </c>
      <c r="O3204" s="49">
        <v>12469.77</v>
      </c>
      <c r="P3204" s="49">
        <v>14703.95</v>
      </c>
      <c r="Q3204" s="49">
        <v>18100.63</v>
      </c>
      <c r="R3204" s="49">
        <v>23295.18</v>
      </c>
      <c r="S3204" s="49">
        <v>28130.547999999999</v>
      </c>
      <c r="T3204" s="49">
        <v>20526.650000000001</v>
      </c>
      <c r="U3204" s="49">
        <v>20978.23</v>
      </c>
      <c r="V3204" s="49">
        <v>23416.19</v>
      </c>
    </row>
    <row r="3205" spans="1:22" x14ac:dyDescent="0.3">
      <c r="A3205">
        <v>1009761</v>
      </c>
      <c r="B3205" t="s">
        <v>15572</v>
      </c>
      <c r="C3205" t="s">
        <v>15573</v>
      </c>
      <c r="D3205" t="s">
        <v>15574</v>
      </c>
      <c r="E3205" t="s">
        <v>1248</v>
      </c>
      <c r="F3205" t="s">
        <v>15575</v>
      </c>
      <c r="H3205" t="s">
        <v>6264</v>
      </c>
      <c r="I3205" s="23">
        <v>37.676200000000001</v>
      </c>
      <c r="J3205" s="23">
        <v>-81.368300000000005</v>
      </c>
      <c r="K3205">
        <v>212112</v>
      </c>
      <c r="L3205" t="s">
        <v>90</v>
      </c>
      <c r="M3205" t="s">
        <v>315</v>
      </c>
      <c r="R3205" s="49">
        <v>81958.25</v>
      </c>
      <c r="S3205" s="49">
        <v>72575</v>
      </c>
      <c r="T3205" s="49">
        <v>22141</v>
      </c>
      <c r="U3205" s="49">
        <v>9430.75</v>
      </c>
      <c r="V3205" s="49">
        <v>113667</v>
      </c>
    </row>
    <row r="3206" spans="1:22" x14ac:dyDescent="0.3">
      <c r="A3206">
        <v>1003817</v>
      </c>
      <c r="B3206" t="s">
        <v>15576</v>
      </c>
      <c r="C3206" t="s">
        <v>15577</v>
      </c>
      <c r="D3206" t="s">
        <v>9434</v>
      </c>
      <c r="E3206" t="s">
        <v>422</v>
      </c>
      <c r="F3206" t="s">
        <v>15578</v>
      </c>
      <c r="G3206" t="s">
        <v>15579</v>
      </c>
      <c r="H3206" t="s">
        <v>7102</v>
      </c>
      <c r="I3206" s="23">
        <v>35.458523</v>
      </c>
      <c r="J3206" s="23">
        <v>-92.602890000000002</v>
      </c>
      <c r="K3206">
        <v>213112</v>
      </c>
      <c r="L3206" t="s">
        <v>28</v>
      </c>
      <c r="M3206" t="s">
        <v>102</v>
      </c>
      <c r="R3206" s="49">
        <v>37420.559999999998</v>
      </c>
      <c r="S3206" s="49">
        <v>49581.964</v>
      </c>
      <c r="T3206" s="49">
        <v>50379.47</v>
      </c>
      <c r="U3206" s="49">
        <v>64545.055999999997</v>
      </c>
      <c r="V3206" s="49">
        <v>41974.692000000003</v>
      </c>
    </row>
    <row r="3207" spans="1:22" x14ac:dyDescent="0.3">
      <c r="A3207">
        <v>1003886</v>
      </c>
      <c r="B3207" t="s">
        <v>15580</v>
      </c>
      <c r="C3207" t="s">
        <v>15581</v>
      </c>
      <c r="D3207" t="s">
        <v>15582</v>
      </c>
      <c r="E3207" t="s">
        <v>422</v>
      </c>
      <c r="F3207" t="s">
        <v>15583</v>
      </c>
      <c r="G3207" t="s">
        <v>15584</v>
      </c>
      <c r="H3207" t="s">
        <v>7102</v>
      </c>
      <c r="I3207" s="23">
        <v>35.430666000000002</v>
      </c>
      <c r="J3207" s="23">
        <v>-92.608710000000002</v>
      </c>
      <c r="K3207">
        <v>213112</v>
      </c>
      <c r="L3207" t="s">
        <v>28</v>
      </c>
      <c r="M3207" t="s">
        <v>102</v>
      </c>
      <c r="R3207" s="49">
        <v>27155.348000000002</v>
      </c>
      <c r="S3207" s="49">
        <v>28807.592000000001</v>
      </c>
      <c r="T3207" s="49">
        <v>36731.410000000003</v>
      </c>
      <c r="U3207" s="49">
        <v>41732.192000000003</v>
      </c>
      <c r="V3207" s="49">
        <v>26187.651999999998</v>
      </c>
    </row>
    <row r="3208" spans="1:22" x14ac:dyDescent="0.3">
      <c r="A3208">
        <v>1010413</v>
      </c>
      <c r="B3208" t="s">
        <v>15585</v>
      </c>
      <c r="C3208" t="s">
        <v>15586</v>
      </c>
      <c r="D3208" t="s">
        <v>5395</v>
      </c>
      <c r="E3208" t="s">
        <v>422</v>
      </c>
      <c r="F3208" t="s">
        <v>15587</v>
      </c>
      <c r="G3208" t="s">
        <v>15588</v>
      </c>
      <c r="H3208" t="s">
        <v>10077</v>
      </c>
      <c r="I3208" s="23">
        <v>35.492452</v>
      </c>
      <c r="J3208" s="23">
        <v>-92.707776999999993</v>
      </c>
      <c r="K3208">
        <v>213112</v>
      </c>
      <c r="L3208" t="s">
        <v>28</v>
      </c>
      <c r="M3208" t="s">
        <v>102</v>
      </c>
      <c r="R3208" s="49">
        <v>23351.511999999999</v>
      </c>
      <c r="S3208" s="49">
        <v>22929.464</v>
      </c>
      <c r="T3208" s="49">
        <v>22994.17</v>
      </c>
      <c r="U3208" s="49">
        <v>29183.439999999999</v>
      </c>
    </row>
    <row r="3209" spans="1:22" x14ac:dyDescent="0.3">
      <c r="A3209">
        <v>1000302</v>
      </c>
      <c r="B3209" t="s">
        <v>15589</v>
      </c>
      <c r="C3209" t="s">
        <v>15590</v>
      </c>
      <c r="D3209" t="s">
        <v>15591</v>
      </c>
      <c r="E3209" t="s">
        <v>793</v>
      </c>
      <c r="F3209" t="s">
        <v>10929</v>
      </c>
      <c r="G3209" t="s">
        <v>15592</v>
      </c>
      <c r="H3209" t="s">
        <v>15593</v>
      </c>
      <c r="I3209" s="23">
        <v>37.157499999999999</v>
      </c>
      <c r="J3209" s="23">
        <v>-76.691100000000006</v>
      </c>
      <c r="K3209">
        <v>221112</v>
      </c>
      <c r="L3209" t="s">
        <v>335</v>
      </c>
      <c r="M3209" t="s">
        <v>336</v>
      </c>
      <c r="N3209" s="49">
        <v>55215.125999999997</v>
      </c>
      <c r="O3209" s="49">
        <v>69355.388000000006</v>
      </c>
      <c r="P3209" s="49">
        <v>45856.09</v>
      </c>
      <c r="Q3209" s="49">
        <v>97577.535999999993</v>
      </c>
      <c r="R3209" s="49">
        <v>65560.12</v>
      </c>
      <c r="S3209" s="49">
        <v>43412.31</v>
      </c>
      <c r="T3209" s="49">
        <v>59435.836000000003</v>
      </c>
      <c r="U3209" s="49">
        <v>49556.595999999998</v>
      </c>
      <c r="V3209" s="49">
        <v>49280.18</v>
      </c>
    </row>
    <row r="3210" spans="1:22" x14ac:dyDescent="0.3">
      <c r="A3210">
        <v>1001761</v>
      </c>
      <c r="B3210" t="s">
        <v>15594</v>
      </c>
      <c r="C3210" t="s">
        <v>15595</v>
      </c>
      <c r="D3210" t="s">
        <v>2722</v>
      </c>
      <c r="E3210" t="s">
        <v>1370</v>
      </c>
      <c r="F3210" t="s">
        <v>2723</v>
      </c>
      <c r="H3210" t="s">
        <v>3109</v>
      </c>
      <c r="I3210" s="23">
        <v>60.839185659999998</v>
      </c>
      <c r="J3210" s="23">
        <v>-151.61531429999999</v>
      </c>
      <c r="K3210">
        <v>211120</v>
      </c>
      <c r="L3210" t="s">
        <v>579</v>
      </c>
      <c r="M3210" t="s">
        <v>102</v>
      </c>
      <c r="N3210" s="49">
        <v>79103.004000000001</v>
      </c>
      <c r="O3210" s="49">
        <v>73408.11</v>
      </c>
      <c r="P3210" s="49">
        <v>65141.925999999999</v>
      </c>
      <c r="Q3210" s="49">
        <v>99240.322</v>
      </c>
      <c r="R3210" s="49">
        <v>123639.50599999999</v>
      </c>
      <c r="S3210" s="49">
        <v>96495.266000000003</v>
      </c>
      <c r="T3210" s="49">
        <v>110707.136</v>
      </c>
      <c r="U3210" s="49">
        <v>136466.82399999999</v>
      </c>
      <c r="V3210" s="49">
        <v>98500.83</v>
      </c>
    </row>
    <row r="3211" spans="1:22" x14ac:dyDescent="0.3">
      <c r="A3211">
        <v>1002455</v>
      </c>
      <c r="B3211" t="s">
        <v>15596</v>
      </c>
      <c r="C3211" t="s">
        <v>15597</v>
      </c>
      <c r="D3211" t="s">
        <v>10905</v>
      </c>
      <c r="E3211" t="s">
        <v>393</v>
      </c>
      <c r="F3211" t="s">
        <v>15598</v>
      </c>
      <c r="G3211" t="s">
        <v>15599</v>
      </c>
      <c r="H3211" t="s">
        <v>15600</v>
      </c>
      <c r="I3211" s="23">
        <v>43.704600999999997</v>
      </c>
      <c r="J3211" s="23">
        <v>-88.384912</v>
      </c>
      <c r="K3211">
        <v>327410</v>
      </c>
      <c r="L3211" t="s">
        <v>1404</v>
      </c>
      <c r="M3211" t="s">
        <v>376</v>
      </c>
      <c r="N3211" s="49">
        <v>310710.43199999997</v>
      </c>
      <c r="O3211" s="49">
        <v>327614.88799999998</v>
      </c>
      <c r="P3211" s="49">
        <v>314928.68199999997</v>
      </c>
      <c r="Q3211" s="49">
        <v>303900.16600000003</v>
      </c>
      <c r="R3211" s="49">
        <v>309510.06599999999</v>
      </c>
      <c r="S3211" s="49">
        <v>352176.92800000001</v>
      </c>
      <c r="T3211" s="49">
        <v>348450.788</v>
      </c>
      <c r="U3211" s="49">
        <v>342122.12</v>
      </c>
      <c r="V3211" s="49">
        <v>358274.15</v>
      </c>
    </row>
    <row r="3212" spans="1:22" x14ac:dyDescent="0.3">
      <c r="A3212">
        <v>1002724</v>
      </c>
      <c r="B3212" t="s">
        <v>15601</v>
      </c>
      <c r="C3212" t="s">
        <v>15602</v>
      </c>
      <c r="D3212" t="s">
        <v>4565</v>
      </c>
      <c r="E3212" t="s">
        <v>393</v>
      </c>
      <c r="F3212" t="s">
        <v>15603</v>
      </c>
      <c r="G3212" t="s">
        <v>15604</v>
      </c>
      <c r="H3212" t="s">
        <v>374</v>
      </c>
      <c r="I3212" s="23">
        <v>44.524380000000001</v>
      </c>
      <c r="J3212" s="23">
        <v>-88.012609999999995</v>
      </c>
      <c r="K3212">
        <v>327410</v>
      </c>
      <c r="L3212" t="s">
        <v>1404</v>
      </c>
      <c r="M3212" t="s">
        <v>376</v>
      </c>
      <c r="N3212" s="49">
        <v>148331.628</v>
      </c>
      <c r="O3212" s="49">
        <v>104700.34</v>
      </c>
      <c r="P3212" s="49">
        <v>68444.448000000004</v>
      </c>
      <c r="Q3212" s="49">
        <v>150944.61799999999</v>
      </c>
      <c r="R3212" s="49">
        <v>164020.36600000001</v>
      </c>
      <c r="S3212" s="49">
        <v>238892.394</v>
      </c>
      <c r="T3212" s="49">
        <v>244187.47</v>
      </c>
      <c r="U3212" s="49">
        <v>256910.62</v>
      </c>
      <c r="V3212" s="49">
        <v>273473.12</v>
      </c>
    </row>
    <row r="3213" spans="1:22" x14ac:dyDescent="0.3">
      <c r="A3213">
        <v>1001285</v>
      </c>
      <c r="B3213" t="s">
        <v>15605</v>
      </c>
      <c r="C3213" t="s">
        <v>15606</v>
      </c>
      <c r="D3213" t="s">
        <v>2449</v>
      </c>
      <c r="E3213" t="s">
        <v>447</v>
      </c>
      <c r="F3213" t="s">
        <v>15607</v>
      </c>
      <c r="G3213" t="s">
        <v>15608</v>
      </c>
      <c r="H3213" t="s">
        <v>2452</v>
      </c>
      <c r="I3213" s="23">
        <v>39.941699999999997</v>
      </c>
      <c r="J3213" s="23">
        <v>-75.188299999999998</v>
      </c>
      <c r="K3213">
        <v>221330</v>
      </c>
      <c r="L3213" t="s">
        <v>335</v>
      </c>
      <c r="M3213" t="s">
        <v>336</v>
      </c>
      <c r="N3213" s="49">
        <v>665698.67200000002</v>
      </c>
      <c r="O3213" s="49">
        <v>666154.62800000003</v>
      </c>
      <c r="P3213" s="49">
        <v>688307.20600000001</v>
      </c>
      <c r="Q3213" s="49">
        <v>670440.12399999995</v>
      </c>
      <c r="R3213" s="49">
        <v>710727.62399999995</v>
      </c>
      <c r="S3213" s="49">
        <v>666877.78200000001</v>
      </c>
      <c r="T3213" s="49">
        <v>671036.25</v>
      </c>
      <c r="U3213" s="49">
        <v>576329.67000000004</v>
      </c>
      <c r="V3213" s="49">
        <v>582239.4</v>
      </c>
    </row>
    <row r="3214" spans="1:22" x14ac:dyDescent="0.3">
      <c r="A3214">
        <v>1000207</v>
      </c>
      <c r="B3214" t="s">
        <v>15609</v>
      </c>
      <c r="C3214" t="s">
        <v>15610</v>
      </c>
      <c r="D3214" t="s">
        <v>15611</v>
      </c>
      <c r="E3214" t="s">
        <v>946</v>
      </c>
      <c r="F3214" t="s">
        <v>15612</v>
      </c>
      <c r="G3214" t="s">
        <v>15613</v>
      </c>
      <c r="H3214" t="s">
        <v>9992</v>
      </c>
      <c r="I3214" s="23">
        <v>46.968800000000002</v>
      </c>
      <c r="J3214" s="23">
        <v>-123.48</v>
      </c>
      <c r="K3214">
        <v>221112</v>
      </c>
      <c r="L3214" t="s">
        <v>335</v>
      </c>
      <c r="M3214" t="s">
        <v>336</v>
      </c>
      <c r="N3214" s="49">
        <v>1337981.7439999999</v>
      </c>
      <c r="O3214" s="49">
        <v>975859.33200000005</v>
      </c>
      <c r="P3214" s="49">
        <v>1107991.044</v>
      </c>
      <c r="Q3214" s="49">
        <v>1081728.74</v>
      </c>
      <c r="R3214" s="49">
        <v>1170620.8119999999</v>
      </c>
      <c r="S3214" s="49">
        <v>650570.88800000004</v>
      </c>
      <c r="T3214" s="49">
        <v>579560.95200000005</v>
      </c>
      <c r="U3214" s="49">
        <v>60589.675999999999</v>
      </c>
      <c r="V3214" s="49">
        <v>119770.356</v>
      </c>
    </row>
    <row r="3215" spans="1:22" x14ac:dyDescent="0.3">
      <c r="A3215">
        <v>1006628</v>
      </c>
      <c r="B3215" t="s">
        <v>15614</v>
      </c>
      <c r="C3215" t="s">
        <v>15615</v>
      </c>
      <c r="D3215" t="s">
        <v>2567</v>
      </c>
      <c r="E3215" t="s">
        <v>323</v>
      </c>
      <c r="F3215" t="s">
        <v>15616</v>
      </c>
      <c r="G3215" t="s">
        <v>15617</v>
      </c>
      <c r="H3215" t="s">
        <v>816</v>
      </c>
      <c r="I3215" s="23">
        <v>34.1556</v>
      </c>
      <c r="J3215" s="23">
        <v>-118.2782</v>
      </c>
      <c r="K3215">
        <v>221112</v>
      </c>
      <c r="L3215" t="s">
        <v>335</v>
      </c>
      <c r="M3215" t="s">
        <v>336</v>
      </c>
      <c r="N3215" s="49">
        <v>67912.016000000003</v>
      </c>
      <c r="O3215" s="49">
        <v>85931.831999999995</v>
      </c>
      <c r="P3215" s="49">
        <v>62387.275999999998</v>
      </c>
      <c r="Q3215" s="49">
        <v>62853.637999999999</v>
      </c>
      <c r="R3215" s="49">
        <v>79714.936000000002</v>
      </c>
      <c r="S3215" s="49">
        <v>65627.813999999998</v>
      </c>
      <c r="T3215" s="49">
        <v>61908.353999999999</v>
      </c>
      <c r="U3215" s="49">
        <v>74325.774000000005</v>
      </c>
      <c r="V3215" s="49">
        <v>115065.946</v>
      </c>
    </row>
    <row r="3216" spans="1:22" x14ac:dyDescent="0.3">
      <c r="A3216">
        <v>1001574</v>
      </c>
      <c r="B3216" t="s">
        <v>15618</v>
      </c>
      <c r="C3216" t="s">
        <v>15619</v>
      </c>
      <c r="D3216" t="s">
        <v>3848</v>
      </c>
      <c r="E3216" t="s">
        <v>542</v>
      </c>
      <c r="F3216" t="s">
        <v>3849</v>
      </c>
      <c r="G3216" t="s">
        <v>15620</v>
      </c>
      <c r="H3216" t="s">
        <v>4822</v>
      </c>
      <c r="I3216" s="23">
        <v>38.409999999999997</v>
      </c>
      <c r="J3216" s="23">
        <v>-98.868899999999996</v>
      </c>
      <c r="K3216">
        <v>221112</v>
      </c>
      <c r="L3216" t="s">
        <v>335</v>
      </c>
      <c r="M3216" t="s">
        <v>336</v>
      </c>
      <c r="Q3216" s="49">
        <v>1710.0440000000001</v>
      </c>
      <c r="R3216" s="49">
        <v>1078.6959999999999</v>
      </c>
      <c r="S3216" s="49">
        <v>4960.38</v>
      </c>
      <c r="T3216" s="49">
        <v>69956.187999999995</v>
      </c>
      <c r="U3216" s="49">
        <v>91232.91</v>
      </c>
      <c r="V3216" s="49">
        <v>48010.771999999997</v>
      </c>
    </row>
    <row r="3217" spans="1:22" x14ac:dyDescent="0.3">
      <c r="A3217">
        <v>1010034</v>
      </c>
      <c r="B3217" t="s">
        <v>15621</v>
      </c>
      <c r="C3217" t="s">
        <v>15622</v>
      </c>
      <c r="D3217" t="s">
        <v>15623</v>
      </c>
      <c r="E3217" t="s">
        <v>454</v>
      </c>
      <c r="F3217" t="s">
        <v>15624</v>
      </c>
      <c r="G3217" t="s">
        <v>15625</v>
      </c>
      <c r="H3217" t="s">
        <v>1928</v>
      </c>
      <c r="I3217" s="23">
        <v>43.965040000000002</v>
      </c>
      <c r="J3217" s="23">
        <v>-86.439300000000003</v>
      </c>
      <c r="K3217">
        <v>331511</v>
      </c>
      <c r="L3217" t="s">
        <v>28</v>
      </c>
      <c r="M3217" t="s">
        <v>538</v>
      </c>
      <c r="N3217" s="49">
        <v>25635.58</v>
      </c>
      <c r="O3217" s="49">
        <v>25520.633999999998</v>
      </c>
      <c r="P3217" s="49">
        <v>26525.885999999999</v>
      </c>
      <c r="Q3217" s="49">
        <v>24850.326000000001</v>
      </c>
      <c r="R3217" s="49">
        <v>24602.738000000001</v>
      </c>
      <c r="S3217" s="49">
        <v>26756.38</v>
      </c>
      <c r="T3217" s="49">
        <v>26581.952000000001</v>
      </c>
      <c r="U3217" s="49">
        <v>26390.5</v>
      </c>
      <c r="V3217" s="49">
        <v>28278.488000000001</v>
      </c>
    </row>
    <row r="3218" spans="1:22" x14ac:dyDescent="0.3">
      <c r="A3218">
        <v>1005014</v>
      </c>
      <c r="B3218" t="s">
        <v>15626</v>
      </c>
      <c r="C3218" t="s">
        <v>15627</v>
      </c>
      <c r="D3218" t="s">
        <v>15628</v>
      </c>
      <c r="E3218" t="s">
        <v>454</v>
      </c>
      <c r="F3218" t="s">
        <v>15629</v>
      </c>
      <c r="G3218" t="s">
        <v>15630</v>
      </c>
      <c r="H3218" t="s">
        <v>15631</v>
      </c>
      <c r="I3218" s="23">
        <v>45.270130999999999</v>
      </c>
      <c r="J3218" s="23">
        <v>-84.729196999999999</v>
      </c>
      <c r="K3218">
        <v>486210</v>
      </c>
      <c r="L3218" t="s">
        <v>1275</v>
      </c>
      <c r="M3218" t="s">
        <v>102</v>
      </c>
      <c r="N3218" s="49">
        <v>27765.348000000002</v>
      </c>
      <c r="R3218" s="49">
        <v>10805.314</v>
      </c>
      <c r="S3218" s="49">
        <v>12827.904</v>
      </c>
      <c r="T3218" s="49">
        <v>19385.333999999999</v>
      </c>
      <c r="U3218" s="49">
        <v>6625.6319999999996</v>
      </c>
      <c r="V3218" s="49">
        <v>18951.43</v>
      </c>
    </row>
    <row r="3219" spans="1:22" x14ac:dyDescent="0.3">
      <c r="A3219">
        <v>1004934</v>
      </c>
      <c r="B3219" t="s">
        <v>15632</v>
      </c>
      <c r="C3219" t="s">
        <v>15633</v>
      </c>
      <c r="D3219" t="s">
        <v>15634</v>
      </c>
      <c r="E3219" t="s">
        <v>380</v>
      </c>
      <c r="F3219" t="s">
        <v>15635</v>
      </c>
      <c r="G3219" t="s">
        <v>15636</v>
      </c>
      <c r="H3219" t="s">
        <v>762</v>
      </c>
      <c r="I3219" s="23">
        <v>46.786110000000001</v>
      </c>
      <c r="J3219" s="23">
        <v>-92.701409999999996</v>
      </c>
      <c r="K3219">
        <v>486210</v>
      </c>
      <c r="L3219" t="s">
        <v>1275</v>
      </c>
      <c r="M3219" t="s">
        <v>102</v>
      </c>
      <c r="N3219" s="49">
        <v>40007.055999999997</v>
      </c>
      <c r="O3219" s="49">
        <v>58179.235999999997</v>
      </c>
      <c r="P3219" s="49">
        <v>96868.627999999997</v>
      </c>
      <c r="Q3219" s="49">
        <v>41026.519999999997</v>
      </c>
      <c r="R3219" s="49">
        <v>16623.998</v>
      </c>
      <c r="S3219" s="49">
        <v>28776.55</v>
      </c>
      <c r="T3219" s="49">
        <v>21339.383999999998</v>
      </c>
      <c r="U3219" s="49">
        <v>37857.845999999998</v>
      </c>
      <c r="V3219" s="49">
        <v>70686.635999999999</v>
      </c>
    </row>
    <row r="3220" spans="1:22" x14ac:dyDescent="0.3">
      <c r="A3220">
        <v>1004927</v>
      </c>
      <c r="B3220" t="s">
        <v>15637</v>
      </c>
      <c r="C3220" t="s">
        <v>15638</v>
      </c>
      <c r="D3220" t="s">
        <v>15639</v>
      </c>
      <c r="E3220" t="s">
        <v>454</v>
      </c>
      <c r="F3220" t="s">
        <v>15640</v>
      </c>
      <c r="G3220" t="s">
        <v>15641</v>
      </c>
      <c r="H3220" t="s">
        <v>4611</v>
      </c>
      <c r="I3220" s="23">
        <v>46.100051000000001</v>
      </c>
      <c r="J3220" s="23">
        <v>-88.466150999999996</v>
      </c>
      <c r="K3220">
        <v>486210</v>
      </c>
      <c r="L3220" t="s">
        <v>1275</v>
      </c>
      <c r="M3220" t="s">
        <v>102</v>
      </c>
      <c r="N3220" s="49">
        <v>67179.423999999999</v>
      </c>
      <c r="O3220" s="49">
        <v>63357.165999999997</v>
      </c>
      <c r="P3220" s="49">
        <v>52792.978000000003</v>
      </c>
      <c r="Q3220" s="49">
        <v>35538.896000000001</v>
      </c>
      <c r="R3220" s="49">
        <v>35047.254000000001</v>
      </c>
      <c r="S3220" s="49">
        <v>43556.639999999999</v>
      </c>
      <c r="T3220" s="49">
        <v>38343.769999999997</v>
      </c>
      <c r="U3220" s="49">
        <v>49910.624000000003</v>
      </c>
      <c r="V3220" s="49">
        <v>69369.088000000003</v>
      </c>
    </row>
    <row r="3221" spans="1:22" x14ac:dyDescent="0.3">
      <c r="A3221">
        <v>1005016</v>
      </c>
      <c r="B3221" t="s">
        <v>15642</v>
      </c>
      <c r="C3221" t="s">
        <v>15643</v>
      </c>
      <c r="D3221" t="s">
        <v>15644</v>
      </c>
      <c r="E3221" t="s">
        <v>380</v>
      </c>
      <c r="F3221" t="s">
        <v>15645</v>
      </c>
      <c r="G3221" t="s">
        <v>15646</v>
      </c>
      <c r="H3221" t="s">
        <v>15647</v>
      </c>
      <c r="I3221" s="23">
        <v>47.330772000000003</v>
      </c>
      <c r="J3221" s="23">
        <v>-93.848313000000005</v>
      </c>
      <c r="K3221">
        <v>486210</v>
      </c>
      <c r="L3221" t="s">
        <v>1275</v>
      </c>
      <c r="M3221" t="s">
        <v>102</v>
      </c>
      <c r="N3221" s="49">
        <v>19389.53</v>
      </c>
      <c r="O3221" s="49">
        <v>36630.353999999999</v>
      </c>
      <c r="T3221" s="49">
        <v>10682.4</v>
      </c>
      <c r="U3221" s="49">
        <v>2507.6</v>
      </c>
      <c r="V3221" s="49">
        <v>7478.0219999999999</v>
      </c>
    </row>
    <row r="3222" spans="1:22" x14ac:dyDescent="0.3">
      <c r="A3222">
        <v>1004787</v>
      </c>
      <c r="B3222" t="s">
        <v>15648</v>
      </c>
      <c r="C3222" t="s">
        <v>15649</v>
      </c>
      <c r="D3222" t="s">
        <v>1798</v>
      </c>
      <c r="E3222" t="s">
        <v>454</v>
      </c>
      <c r="F3222" t="s">
        <v>1799</v>
      </c>
      <c r="G3222" t="s">
        <v>15650</v>
      </c>
      <c r="H3222" t="s">
        <v>9856</v>
      </c>
      <c r="I3222" s="23">
        <v>43.925958000000001</v>
      </c>
      <c r="J3222" s="23">
        <v>-84.939014999999998</v>
      </c>
      <c r="K3222">
        <v>486210</v>
      </c>
      <c r="L3222" t="s">
        <v>1275</v>
      </c>
      <c r="M3222" t="s">
        <v>102</v>
      </c>
      <c r="N3222" s="49">
        <v>19236.835999999999</v>
      </c>
      <c r="O3222" s="49">
        <v>30343.696</v>
      </c>
      <c r="P3222" s="49">
        <v>19145.455999999998</v>
      </c>
      <c r="Q3222" s="49">
        <v>19018.792000000001</v>
      </c>
      <c r="R3222" s="49">
        <v>17892.448</v>
      </c>
      <c r="S3222" s="49">
        <v>25854.194</v>
      </c>
      <c r="T3222" s="49">
        <v>24740.648000000001</v>
      </c>
      <c r="U3222" s="49">
        <v>39068.752</v>
      </c>
      <c r="V3222" s="49">
        <v>37177.288</v>
      </c>
    </row>
    <row r="3223" spans="1:22" x14ac:dyDescent="0.3">
      <c r="A3223">
        <v>1004789</v>
      </c>
      <c r="B3223" t="s">
        <v>15651</v>
      </c>
      <c r="C3223" t="s">
        <v>15652</v>
      </c>
      <c r="D3223" t="s">
        <v>15653</v>
      </c>
      <c r="E3223" t="s">
        <v>393</v>
      </c>
      <c r="F3223" t="s">
        <v>15654</v>
      </c>
      <c r="G3223" t="s">
        <v>15655</v>
      </c>
      <c r="H3223" t="s">
        <v>15656</v>
      </c>
      <c r="I3223" s="23">
        <v>46.6083</v>
      </c>
      <c r="J3223" s="23">
        <v>-91.269499999999994</v>
      </c>
      <c r="K3223">
        <v>486210</v>
      </c>
      <c r="L3223" t="s">
        <v>1275</v>
      </c>
      <c r="T3223" s="49">
        <v>3281.9</v>
      </c>
      <c r="U3223" s="49">
        <v>3739.5439999999999</v>
      </c>
      <c r="V3223" s="49">
        <v>12743.951999999999</v>
      </c>
    </row>
    <row r="3224" spans="1:22" x14ac:dyDescent="0.3">
      <c r="A3224">
        <v>1004820</v>
      </c>
      <c r="B3224" t="s">
        <v>15657</v>
      </c>
      <c r="C3224" t="s">
        <v>15658</v>
      </c>
      <c r="D3224" t="s">
        <v>15659</v>
      </c>
      <c r="E3224" t="s">
        <v>454</v>
      </c>
      <c r="F3224" t="s">
        <v>15660</v>
      </c>
      <c r="H3224" t="s">
        <v>15661</v>
      </c>
      <c r="I3224" s="23">
        <v>46.115670000000001</v>
      </c>
      <c r="J3224" s="23">
        <v>-85.444096000000002</v>
      </c>
      <c r="K3224">
        <v>486210</v>
      </c>
      <c r="L3224" t="s">
        <v>1275</v>
      </c>
      <c r="M3224" t="s">
        <v>102</v>
      </c>
      <c r="N3224" s="49">
        <v>27623.3</v>
      </c>
      <c r="O3224" s="49">
        <v>21278.632000000001</v>
      </c>
      <c r="P3224" s="49">
        <v>4804.3379999999997</v>
      </c>
      <c r="Q3224" s="49">
        <v>39911.722000000002</v>
      </c>
      <c r="R3224" s="49">
        <v>14285.018</v>
      </c>
      <c r="S3224" s="49">
        <v>16240.005999999999</v>
      </c>
      <c r="T3224" s="49">
        <v>32896.156000000003</v>
      </c>
      <c r="U3224" s="49">
        <v>35250.027999999998</v>
      </c>
      <c r="V3224" s="49">
        <v>62268.667999999998</v>
      </c>
    </row>
    <row r="3225" spans="1:22" x14ac:dyDescent="0.3">
      <c r="A3225">
        <v>1005010</v>
      </c>
      <c r="B3225" t="s">
        <v>15662</v>
      </c>
      <c r="C3225" t="s">
        <v>15663</v>
      </c>
      <c r="D3225" t="s">
        <v>15664</v>
      </c>
      <c r="E3225" t="s">
        <v>454</v>
      </c>
      <c r="F3225" t="s">
        <v>15665</v>
      </c>
      <c r="G3225" t="s">
        <v>15666</v>
      </c>
      <c r="H3225" t="s">
        <v>4462</v>
      </c>
      <c r="I3225" s="23">
        <v>43.151899999999998</v>
      </c>
      <c r="J3225" s="23">
        <v>-83.5625</v>
      </c>
      <c r="K3225">
        <v>486210</v>
      </c>
      <c r="L3225" t="s">
        <v>1275</v>
      </c>
      <c r="M3225" t="s">
        <v>102</v>
      </c>
      <c r="N3225" s="49">
        <v>26954.103999999999</v>
      </c>
      <c r="O3225" s="49">
        <v>43053.194000000003</v>
      </c>
      <c r="R3225" s="49">
        <v>12275.624</v>
      </c>
      <c r="S3225" s="49">
        <v>7974.576</v>
      </c>
      <c r="T3225" s="49">
        <v>3550.9459999999999</v>
      </c>
      <c r="U3225" s="49">
        <v>24900.975999999999</v>
      </c>
      <c r="V3225" s="49">
        <v>56660.74</v>
      </c>
    </row>
    <row r="3226" spans="1:22" x14ac:dyDescent="0.3">
      <c r="A3226">
        <v>1004777</v>
      </c>
      <c r="B3226" t="s">
        <v>15667</v>
      </c>
      <c r="C3226" t="s">
        <v>15668</v>
      </c>
      <c r="D3226" t="s">
        <v>15669</v>
      </c>
      <c r="E3226" t="s">
        <v>380</v>
      </c>
      <c r="F3226" t="s">
        <v>15670</v>
      </c>
      <c r="H3226" t="s">
        <v>15671</v>
      </c>
      <c r="I3226" s="23">
        <v>47.584870000000002</v>
      </c>
      <c r="J3226" s="23">
        <v>-95.205016000000001</v>
      </c>
      <c r="K3226">
        <v>486210</v>
      </c>
      <c r="L3226" t="s">
        <v>1275</v>
      </c>
      <c r="M3226" t="s">
        <v>102</v>
      </c>
      <c r="N3226" s="49">
        <v>33284.678</v>
      </c>
      <c r="O3226" s="49">
        <v>43243.24</v>
      </c>
      <c r="P3226" s="49">
        <v>8142.13</v>
      </c>
      <c r="Q3226" s="49">
        <v>11065.164000000001</v>
      </c>
      <c r="R3226" s="49">
        <v>6422.2879999999996</v>
      </c>
      <c r="S3226" s="49">
        <v>21890.784</v>
      </c>
      <c r="T3226" s="49">
        <v>8032.33</v>
      </c>
      <c r="U3226" s="49">
        <v>32572.482</v>
      </c>
      <c r="V3226" s="49">
        <v>58266.332000000002</v>
      </c>
    </row>
    <row r="3227" spans="1:22" x14ac:dyDescent="0.3">
      <c r="A3227">
        <v>1005017</v>
      </c>
      <c r="B3227" t="s">
        <v>15672</v>
      </c>
      <c r="C3227" t="s">
        <v>15673</v>
      </c>
      <c r="D3227" t="s">
        <v>15674</v>
      </c>
      <c r="E3227" t="s">
        <v>380</v>
      </c>
      <c r="F3227" t="s">
        <v>15675</v>
      </c>
      <c r="H3227" t="s">
        <v>15676</v>
      </c>
      <c r="I3227" s="23">
        <v>48.990262999999999</v>
      </c>
      <c r="J3227" s="23">
        <v>-97.060507999999999</v>
      </c>
      <c r="K3227">
        <v>486210</v>
      </c>
      <c r="L3227" t="s">
        <v>1275</v>
      </c>
      <c r="T3227" s="49">
        <v>10614.338</v>
      </c>
      <c r="U3227" s="49">
        <v>6166.35</v>
      </c>
      <c r="V3227" s="49">
        <v>9414.9220000000005</v>
      </c>
    </row>
    <row r="3228" spans="1:22" x14ac:dyDescent="0.3">
      <c r="A3228">
        <v>1005015</v>
      </c>
      <c r="B3228" t="s">
        <v>15677</v>
      </c>
      <c r="C3228" t="s">
        <v>15678</v>
      </c>
      <c r="D3228" t="s">
        <v>15679</v>
      </c>
      <c r="E3228" t="s">
        <v>380</v>
      </c>
      <c r="F3228" t="s">
        <v>15680</v>
      </c>
      <c r="G3228" t="s">
        <v>15681</v>
      </c>
      <c r="H3228" t="s">
        <v>2046</v>
      </c>
      <c r="I3228" s="23">
        <v>48.254883</v>
      </c>
      <c r="J3228" s="23">
        <v>-96.238714999999999</v>
      </c>
      <c r="K3228">
        <v>486210</v>
      </c>
      <c r="L3228" t="s">
        <v>1275</v>
      </c>
      <c r="T3228" s="49">
        <v>2249.1999999999998</v>
      </c>
      <c r="U3228" s="49">
        <v>2752.248</v>
      </c>
      <c r="V3228" s="49">
        <v>11310.058000000001</v>
      </c>
    </row>
    <row r="3229" spans="1:22" x14ac:dyDescent="0.3">
      <c r="A3229">
        <v>1004788</v>
      </c>
      <c r="B3229" t="s">
        <v>15682</v>
      </c>
      <c r="C3229" t="s">
        <v>15683</v>
      </c>
      <c r="D3229" t="s">
        <v>15684</v>
      </c>
      <c r="E3229" t="s">
        <v>454</v>
      </c>
      <c r="F3229" t="s">
        <v>15640</v>
      </c>
      <c r="G3229" t="s">
        <v>15685</v>
      </c>
      <c r="H3229" t="s">
        <v>15686</v>
      </c>
      <c r="I3229" s="23">
        <v>46.437800000000003</v>
      </c>
      <c r="J3229" s="23">
        <v>-89.826700000000002</v>
      </c>
      <c r="K3229">
        <v>486210</v>
      </c>
      <c r="L3229" t="s">
        <v>1275</v>
      </c>
      <c r="M3229" t="s">
        <v>102</v>
      </c>
      <c r="N3229" s="49">
        <v>53915.345999999998</v>
      </c>
      <c r="S3229" s="49">
        <v>1943.6959999999999</v>
      </c>
      <c r="T3229" s="49">
        <v>4683.8500000000004</v>
      </c>
      <c r="U3229" s="49">
        <v>4275.4459999999999</v>
      </c>
      <c r="V3229" s="49">
        <v>15717.894</v>
      </c>
    </row>
    <row r="3230" spans="1:22" x14ac:dyDescent="0.3">
      <c r="A3230">
        <v>1013633</v>
      </c>
      <c r="B3230" t="s">
        <v>15687</v>
      </c>
      <c r="C3230" t="s">
        <v>15688</v>
      </c>
      <c r="D3230" t="s">
        <v>15689</v>
      </c>
      <c r="E3230" t="s">
        <v>441</v>
      </c>
      <c r="F3230" t="s">
        <v>15690</v>
      </c>
      <c r="G3230" t="s">
        <v>15691</v>
      </c>
      <c r="H3230" t="s">
        <v>3403</v>
      </c>
      <c r="I3230" s="23">
        <v>35.744087999999998</v>
      </c>
      <c r="J3230" s="23">
        <v>-79.741688999999994</v>
      </c>
      <c r="K3230">
        <v>562212</v>
      </c>
      <c r="L3230" t="s">
        <v>355</v>
      </c>
      <c r="M3230" t="s">
        <v>307</v>
      </c>
      <c r="N3230" s="49">
        <v>44656.75</v>
      </c>
    </row>
    <row r="3231" spans="1:22" x14ac:dyDescent="0.3">
      <c r="A3231">
        <v>1002440</v>
      </c>
      <c r="B3231" t="s">
        <v>15692</v>
      </c>
      <c r="C3231" t="s">
        <v>15693</v>
      </c>
      <c r="D3231" t="s">
        <v>3147</v>
      </c>
      <c r="E3231" t="s">
        <v>640</v>
      </c>
      <c r="F3231" t="s">
        <v>3148</v>
      </c>
      <c r="G3231" t="s">
        <v>15694</v>
      </c>
      <c r="H3231" t="s">
        <v>3244</v>
      </c>
      <c r="I3231" s="23">
        <v>47.360813999999998</v>
      </c>
      <c r="J3231" s="23">
        <v>-101.838222</v>
      </c>
      <c r="K3231">
        <v>221210</v>
      </c>
      <c r="L3231" t="s">
        <v>15695</v>
      </c>
      <c r="M3231" t="s">
        <v>15696</v>
      </c>
      <c r="N3231" s="49">
        <v>3137752.8</v>
      </c>
      <c r="O3231" s="49">
        <v>4082335.7</v>
      </c>
      <c r="P3231" s="49">
        <v>3234852.898</v>
      </c>
      <c r="Q3231" s="49">
        <v>3326537.68</v>
      </c>
      <c r="R3231" s="49">
        <v>2882904.7420000001</v>
      </c>
      <c r="S3231" s="49">
        <v>1246360.3999999999</v>
      </c>
      <c r="T3231" s="49">
        <v>2123868.34</v>
      </c>
      <c r="U3231" s="49">
        <v>2858253.8560000001</v>
      </c>
      <c r="V3231" s="49">
        <v>3042548.26</v>
      </c>
    </row>
    <row r="3232" spans="1:22" x14ac:dyDescent="0.3">
      <c r="A3232">
        <v>1013741</v>
      </c>
      <c r="B3232" t="s">
        <v>15697</v>
      </c>
      <c r="C3232" t="s">
        <v>15698</v>
      </c>
      <c r="D3232" t="s">
        <v>15699</v>
      </c>
      <c r="E3232" t="s">
        <v>1388</v>
      </c>
      <c r="F3232" t="s">
        <v>13448</v>
      </c>
      <c r="G3232" t="s">
        <v>15700</v>
      </c>
      <c r="H3232" t="s">
        <v>13450</v>
      </c>
      <c r="I3232" s="23">
        <v>42.893165000000003</v>
      </c>
      <c r="J3232" s="23">
        <v>-112.48786</v>
      </c>
      <c r="K3232">
        <v>311213</v>
      </c>
      <c r="L3232" t="s">
        <v>28</v>
      </c>
      <c r="M3232" t="s">
        <v>315</v>
      </c>
      <c r="N3232" s="49">
        <v>28966.240000000002</v>
      </c>
    </row>
    <row r="3233" spans="1:22" x14ac:dyDescent="0.3">
      <c r="A3233">
        <v>1000223</v>
      </c>
      <c r="B3233" t="s">
        <v>15701</v>
      </c>
      <c r="C3233" t="s">
        <v>15702</v>
      </c>
      <c r="D3233" t="s">
        <v>11282</v>
      </c>
      <c r="E3233" t="s">
        <v>569</v>
      </c>
      <c r="F3233" t="s">
        <v>8476</v>
      </c>
      <c r="G3233" t="s">
        <v>15703</v>
      </c>
      <c r="H3233" t="s">
        <v>3655</v>
      </c>
      <c r="I3233" s="23">
        <v>41.5563</v>
      </c>
      <c r="J3233" s="23">
        <v>-93.528300000000002</v>
      </c>
      <c r="K3233">
        <v>221112</v>
      </c>
      <c r="L3233" t="s">
        <v>335</v>
      </c>
      <c r="M3233" t="s">
        <v>336</v>
      </c>
      <c r="N3233" s="49">
        <v>180728.32800000001</v>
      </c>
      <c r="O3233" s="49">
        <v>255426.552</v>
      </c>
      <c r="P3233" s="49">
        <v>139903.23199999999</v>
      </c>
      <c r="Q3233" s="49">
        <v>210378.22</v>
      </c>
      <c r="R3233" s="49">
        <v>79703.956000000006</v>
      </c>
      <c r="S3233" s="49">
        <v>40639.699999999997</v>
      </c>
      <c r="T3233" s="49">
        <v>92138.111999999994</v>
      </c>
      <c r="U3233" s="49">
        <v>216379.75399999999</v>
      </c>
      <c r="V3233" s="49">
        <v>109751.452</v>
      </c>
    </row>
    <row r="3234" spans="1:22" x14ac:dyDescent="0.3">
      <c r="A3234">
        <v>1003677</v>
      </c>
      <c r="B3234" t="s">
        <v>15704</v>
      </c>
      <c r="C3234" t="s">
        <v>15705</v>
      </c>
      <c r="D3234" t="s">
        <v>577</v>
      </c>
      <c r="E3234" t="s">
        <v>583</v>
      </c>
      <c r="F3234" t="s">
        <v>578</v>
      </c>
      <c r="H3234" t="s">
        <v>15706</v>
      </c>
      <c r="I3234" s="23">
        <v>27.779250000000001</v>
      </c>
      <c r="J3234" s="23">
        <v>-90.518900000000002</v>
      </c>
      <c r="K3234">
        <v>211120</v>
      </c>
      <c r="L3234" t="s">
        <v>579</v>
      </c>
      <c r="M3234" t="s">
        <v>102</v>
      </c>
      <c r="N3234" s="49">
        <v>44711.76</v>
      </c>
      <c r="O3234" s="49">
        <v>40062.245999999999</v>
      </c>
      <c r="P3234" s="49">
        <v>44377.078000000001</v>
      </c>
      <c r="Q3234" s="49">
        <v>47596.305999999997</v>
      </c>
      <c r="R3234" s="49">
        <v>47569.415999999997</v>
      </c>
      <c r="S3234" s="49">
        <v>55739.557999999997</v>
      </c>
      <c r="T3234" s="49">
        <v>55332.523999999998</v>
      </c>
      <c r="U3234" s="49">
        <v>54848.962</v>
      </c>
      <c r="V3234" s="49">
        <v>49714.167999999998</v>
      </c>
    </row>
    <row r="3235" spans="1:22" x14ac:dyDescent="0.3">
      <c r="A3235">
        <v>1010060</v>
      </c>
      <c r="B3235" t="s">
        <v>15707</v>
      </c>
      <c r="C3235" t="s">
        <v>15708</v>
      </c>
      <c r="D3235" t="s">
        <v>577</v>
      </c>
      <c r="E3235" t="s">
        <v>583</v>
      </c>
      <c r="F3235" t="s">
        <v>578</v>
      </c>
      <c r="I3235" s="23">
        <v>27.729700000000001</v>
      </c>
      <c r="J3235" s="23">
        <v>-91.108500000000006</v>
      </c>
      <c r="K3235">
        <v>211120</v>
      </c>
      <c r="L3235" t="s">
        <v>579</v>
      </c>
      <c r="M3235" t="s">
        <v>102</v>
      </c>
      <c r="N3235" s="49">
        <v>39805.502</v>
      </c>
      <c r="O3235" s="49">
        <v>35960.686000000002</v>
      </c>
      <c r="P3235" s="49">
        <v>52539.957999999999</v>
      </c>
      <c r="Q3235" s="49">
        <v>26834.745999999999</v>
      </c>
      <c r="R3235" s="49">
        <v>29875.63</v>
      </c>
      <c r="S3235" s="49">
        <v>49024.923999999999</v>
      </c>
      <c r="T3235" s="49">
        <v>25977.11</v>
      </c>
      <c r="U3235" s="49">
        <v>31025.563999999998</v>
      </c>
      <c r="V3235" s="49">
        <v>91876.52</v>
      </c>
    </row>
    <row r="3236" spans="1:22" x14ac:dyDescent="0.3">
      <c r="A3236">
        <v>1013297</v>
      </c>
      <c r="B3236" t="s">
        <v>15709</v>
      </c>
      <c r="C3236" t="s">
        <v>15710</v>
      </c>
      <c r="D3236" t="s">
        <v>577</v>
      </c>
      <c r="E3236" t="s">
        <v>583</v>
      </c>
      <c r="F3236" t="s">
        <v>578</v>
      </c>
      <c r="I3236" s="23">
        <v>27.50899334</v>
      </c>
      <c r="J3236" s="23">
        <v>-90.556323640000002</v>
      </c>
      <c r="K3236">
        <v>211120</v>
      </c>
      <c r="L3236" t="s">
        <v>579</v>
      </c>
      <c r="M3236" t="s">
        <v>102</v>
      </c>
      <c r="N3236" s="49">
        <v>80729.14</v>
      </c>
      <c r="O3236" s="49">
        <v>49982.06</v>
      </c>
    </row>
    <row r="3237" spans="1:22" x14ac:dyDescent="0.3">
      <c r="A3237">
        <v>1006074</v>
      </c>
      <c r="B3237" t="s">
        <v>15711</v>
      </c>
      <c r="C3237" t="s">
        <v>15712</v>
      </c>
      <c r="D3237" t="s">
        <v>577</v>
      </c>
      <c r="E3237" t="s">
        <v>583</v>
      </c>
      <c r="F3237" t="s">
        <v>578</v>
      </c>
      <c r="I3237" s="23">
        <v>27.325907999999998</v>
      </c>
      <c r="J3237" s="23">
        <v>-90.714152999999996</v>
      </c>
      <c r="K3237">
        <v>211120</v>
      </c>
      <c r="L3237" t="s">
        <v>579</v>
      </c>
      <c r="M3237" t="s">
        <v>102</v>
      </c>
      <c r="N3237" s="49">
        <v>118080.372</v>
      </c>
      <c r="O3237" s="49">
        <v>108338.534</v>
      </c>
      <c r="P3237" s="49">
        <v>109114.236</v>
      </c>
      <c r="Q3237" s="49">
        <v>96808.856</v>
      </c>
      <c r="R3237" s="49">
        <v>99788.698000000004</v>
      </c>
      <c r="S3237" s="49">
        <v>93882.32</v>
      </c>
      <c r="T3237" s="49">
        <v>84828.142000000007</v>
      </c>
      <c r="U3237" s="49">
        <v>91890.964000000007</v>
      </c>
      <c r="V3237" s="49">
        <v>74399.028000000006</v>
      </c>
    </row>
    <row r="3238" spans="1:22" x14ac:dyDescent="0.3">
      <c r="A3238">
        <v>1006981</v>
      </c>
      <c r="B3238" t="s">
        <v>15713</v>
      </c>
      <c r="C3238" t="s">
        <v>15714</v>
      </c>
      <c r="D3238" t="s">
        <v>15715</v>
      </c>
      <c r="E3238" t="s">
        <v>1418</v>
      </c>
      <c r="F3238" t="s">
        <v>15716</v>
      </c>
      <c r="G3238" t="s">
        <v>15717</v>
      </c>
      <c r="H3238" t="s">
        <v>10056</v>
      </c>
      <c r="I3238" s="23">
        <v>35.9833</v>
      </c>
      <c r="J3238" s="23">
        <v>-95.934600000000003</v>
      </c>
      <c r="K3238">
        <v>221112</v>
      </c>
      <c r="L3238" t="s">
        <v>335</v>
      </c>
      <c r="M3238" t="s">
        <v>336</v>
      </c>
      <c r="N3238" s="49">
        <v>1889727.352</v>
      </c>
      <c r="O3238" s="49">
        <v>1974604.584</v>
      </c>
      <c r="P3238" s="49">
        <v>1950593.7720000001</v>
      </c>
      <c r="Q3238" s="49">
        <v>1591875.452</v>
      </c>
      <c r="R3238" s="49">
        <v>1494705.06</v>
      </c>
      <c r="S3238" s="49">
        <v>1245899.432</v>
      </c>
      <c r="T3238" s="49">
        <v>1262061.372</v>
      </c>
      <c r="U3238" s="49">
        <v>1561560.6640000001</v>
      </c>
      <c r="V3238" s="49">
        <v>876177.45200000005</v>
      </c>
    </row>
    <row r="3239" spans="1:22" x14ac:dyDescent="0.3">
      <c r="A3239">
        <v>1013530</v>
      </c>
      <c r="B3239" t="s">
        <v>15718</v>
      </c>
      <c r="C3239" t="s">
        <v>15719</v>
      </c>
      <c r="D3239" t="s">
        <v>15720</v>
      </c>
      <c r="E3239" t="s">
        <v>2540</v>
      </c>
      <c r="F3239" t="s">
        <v>15721</v>
      </c>
      <c r="H3239" t="s">
        <v>416</v>
      </c>
      <c r="I3239" s="23">
        <v>44.2498</v>
      </c>
      <c r="J3239" s="23">
        <v>-72.603499999999997</v>
      </c>
      <c r="K3239">
        <v>221112</v>
      </c>
      <c r="L3239" t="s">
        <v>30</v>
      </c>
      <c r="M3239" t="s">
        <v>336</v>
      </c>
      <c r="R3239" s="49">
        <v>680.48800000000006</v>
      </c>
      <c r="S3239" s="49">
        <v>2122.4160000000002</v>
      </c>
      <c r="T3239" s="49">
        <v>2172.5140000000001</v>
      </c>
    </row>
    <row r="3240" spans="1:22" x14ac:dyDescent="0.3">
      <c r="A3240">
        <v>1002148</v>
      </c>
      <c r="B3240" t="s">
        <v>15722</v>
      </c>
      <c r="C3240" t="s">
        <v>15723</v>
      </c>
      <c r="D3240" t="s">
        <v>15724</v>
      </c>
      <c r="E3240" t="s">
        <v>922</v>
      </c>
      <c r="F3240" t="s">
        <v>15725</v>
      </c>
      <c r="G3240" t="s">
        <v>15726</v>
      </c>
      <c r="H3240" t="s">
        <v>1818</v>
      </c>
      <c r="I3240" s="23">
        <v>42.518990000000002</v>
      </c>
      <c r="J3240" s="23">
        <v>-98.959599999999995</v>
      </c>
      <c r="K3240">
        <v>325193</v>
      </c>
      <c r="L3240" t="s">
        <v>28</v>
      </c>
      <c r="M3240" t="s">
        <v>315</v>
      </c>
      <c r="N3240" s="49">
        <v>55265.692000000003</v>
      </c>
      <c r="O3240" s="49">
        <v>44101.184000000001</v>
      </c>
      <c r="P3240" s="49">
        <v>63552.06</v>
      </c>
      <c r="Q3240" s="49">
        <v>63718.06</v>
      </c>
      <c r="R3240" s="49">
        <v>58073.432000000001</v>
      </c>
      <c r="S3240" s="49">
        <v>61915.016000000003</v>
      </c>
      <c r="T3240" s="49">
        <v>27505.396000000001</v>
      </c>
      <c r="U3240" s="49">
        <v>28261.844000000001</v>
      </c>
      <c r="V3240" s="49">
        <v>59434.275999999998</v>
      </c>
    </row>
    <row r="3241" spans="1:22" x14ac:dyDescent="0.3">
      <c r="A3241">
        <v>1005526</v>
      </c>
      <c r="B3241" t="s">
        <v>15727</v>
      </c>
      <c r="C3241" t="s">
        <v>15728</v>
      </c>
      <c r="D3241" t="s">
        <v>6965</v>
      </c>
      <c r="E3241" t="s">
        <v>380</v>
      </c>
      <c r="F3241" t="s">
        <v>6966</v>
      </c>
      <c r="G3241" t="s">
        <v>15729</v>
      </c>
      <c r="H3241" t="s">
        <v>6968</v>
      </c>
      <c r="I3241" s="23">
        <v>43.664020999999998</v>
      </c>
      <c r="J3241" s="23">
        <v>-94.492559</v>
      </c>
      <c r="K3241">
        <v>325193</v>
      </c>
      <c r="L3241" t="s">
        <v>28</v>
      </c>
      <c r="M3241" t="s">
        <v>315</v>
      </c>
      <c r="N3241" s="49">
        <v>130935.056</v>
      </c>
      <c r="O3241" s="49">
        <v>112593.076</v>
      </c>
      <c r="P3241" s="49">
        <v>152714.524</v>
      </c>
      <c r="Q3241" s="49">
        <v>146819.348</v>
      </c>
      <c r="R3241" s="49">
        <v>157298.908</v>
      </c>
      <c r="S3241" s="49">
        <v>173728.49600000001</v>
      </c>
      <c r="T3241" s="49">
        <v>342.94799999999998</v>
      </c>
      <c r="U3241" s="49">
        <v>102099.716</v>
      </c>
      <c r="V3241" s="49">
        <v>193013.772</v>
      </c>
    </row>
    <row r="3242" spans="1:22" x14ac:dyDescent="0.3">
      <c r="A3242">
        <v>1000352</v>
      </c>
      <c r="B3242" t="s">
        <v>15730</v>
      </c>
      <c r="C3242" t="s">
        <v>15731</v>
      </c>
      <c r="D3242" t="s">
        <v>15732</v>
      </c>
      <c r="E3242" t="s">
        <v>303</v>
      </c>
      <c r="F3242" t="s">
        <v>15733</v>
      </c>
      <c r="G3242" t="s">
        <v>15734</v>
      </c>
      <c r="H3242" t="s">
        <v>15735</v>
      </c>
      <c r="I3242" s="23">
        <v>34.849980000000002</v>
      </c>
      <c r="J3242" s="23">
        <v>-102.28679</v>
      </c>
      <c r="K3242">
        <v>325193</v>
      </c>
      <c r="L3242" t="s">
        <v>28</v>
      </c>
      <c r="M3242" t="s">
        <v>315</v>
      </c>
      <c r="N3242" s="49">
        <v>72016.228000000003</v>
      </c>
      <c r="O3242" s="49">
        <v>77577.308000000005</v>
      </c>
      <c r="P3242" s="49">
        <v>85558.728000000003</v>
      </c>
      <c r="Q3242" s="49">
        <v>84657.432000000001</v>
      </c>
      <c r="R3242" s="49">
        <v>71382.631999999998</v>
      </c>
      <c r="S3242" s="49">
        <v>79914.3</v>
      </c>
      <c r="T3242" s="49">
        <v>82587.838000000003</v>
      </c>
      <c r="U3242" s="49">
        <v>88013.567999999999</v>
      </c>
      <c r="V3242" s="49">
        <v>61193.214</v>
      </c>
    </row>
    <row r="3243" spans="1:22" x14ac:dyDescent="0.3">
      <c r="A3243">
        <v>1002926</v>
      </c>
      <c r="B3243" t="s">
        <v>15736</v>
      </c>
      <c r="C3243" t="s">
        <v>15737</v>
      </c>
      <c r="D3243" t="s">
        <v>9243</v>
      </c>
      <c r="E3243" t="s">
        <v>793</v>
      </c>
      <c r="F3243" t="s">
        <v>800</v>
      </c>
      <c r="G3243" t="s">
        <v>15738</v>
      </c>
      <c r="H3243" t="s">
        <v>802</v>
      </c>
      <c r="I3243" s="23">
        <v>37.297629999999998</v>
      </c>
      <c r="J3243" s="23">
        <v>-77.287761000000003</v>
      </c>
      <c r="K3243">
        <v>325193</v>
      </c>
      <c r="L3243" t="s">
        <v>28</v>
      </c>
      <c r="M3243" t="s">
        <v>315</v>
      </c>
      <c r="O3243" s="49">
        <v>17429.484</v>
      </c>
      <c r="P3243" s="49">
        <v>69083.64</v>
      </c>
      <c r="Q3243" s="49">
        <v>73126.923999999999</v>
      </c>
      <c r="R3243" s="49">
        <v>60508.171999999999</v>
      </c>
    </row>
    <row r="3244" spans="1:22" x14ac:dyDescent="0.3">
      <c r="A3244">
        <v>1005170</v>
      </c>
      <c r="B3244" t="s">
        <v>15739</v>
      </c>
      <c r="C3244" t="s">
        <v>15740</v>
      </c>
      <c r="D3244" t="s">
        <v>5361</v>
      </c>
      <c r="E3244" t="s">
        <v>351</v>
      </c>
      <c r="F3244" t="s">
        <v>15741</v>
      </c>
      <c r="G3244" t="s">
        <v>15742</v>
      </c>
      <c r="H3244" t="s">
        <v>900</v>
      </c>
      <c r="I3244" s="23">
        <v>38.679949999999998</v>
      </c>
      <c r="J3244" s="23">
        <v>-90.171850000000006</v>
      </c>
      <c r="K3244">
        <v>325193</v>
      </c>
      <c r="L3244" t="s">
        <v>28</v>
      </c>
      <c r="M3244" t="s">
        <v>315</v>
      </c>
      <c r="N3244" s="49">
        <v>60672.072</v>
      </c>
      <c r="O3244" s="49">
        <v>66692.448000000004</v>
      </c>
      <c r="P3244" s="49">
        <v>118953.052</v>
      </c>
      <c r="Q3244" s="49">
        <v>152412.476</v>
      </c>
      <c r="R3244" s="49">
        <v>144416.05600000001</v>
      </c>
      <c r="S3244" s="49">
        <v>160691.34400000001</v>
      </c>
      <c r="T3244" s="49">
        <v>156859.16</v>
      </c>
      <c r="U3244" s="49">
        <v>164644.88</v>
      </c>
      <c r="V3244" s="49">
        <v>164125.83199999999</v>
      </c>
    </row>
    <row r="3245" spans="1:22" x14ac:dyDescent="0.3">
      <c r="A3245">
        <v>1003377</v>
      </c>
      <c r="B3245" t="s">
        <v>15743</v>
      </c>
      <c r="C3245" t="s">
        <v>15744</v>
      </c>
      <c r="D3245" t="s">
        <v>490</v>
      </c>
      <c r="E3245" t="s">
        <v>491</v>
      </c>
      <c r="F3245" t="s">
        <v>492</v>
      </c>
      <c r="G3245" t="s">
        <v>15745</v>
      </c>
      <c r="H3245" t="s">
        <v>7761</v>
      </c>
      <c r="I3245" s="23">
        <v>37.909832000000002</v>
      </c>
      <c r="J3245" s="23">
        <v>-87.726455999999999</v>
      </c>
      <c r="K3245">
        <v>325193</v>
      </c>
      <c r="L3245" t="s">
        <v>28</v>
      </c>
      <c r="M3245" t="s">
        <v>315</v>
      </c>
      <c r="N3245" s="49">
        <v>130126.16</v>
      </c>
      <c r="O3245" s="49">
        <v>137563.73199999999</v>
      </c>
      <c r="P3245" s="49">
        <v>137078.984</v>
      </c>
      <c r="Q3245" s="49">
        <v>148357.69200000001</v>
      </c>
      <c r="R3245" s="49">
        <v>151730.92800000001</v>
      </c>
      <c r="S3245" s="49">
        <v>174744.19200000001</v>
      </c>
      <c r="T3245" s="49">
        <v>163865.432</v>
      </c>
      <c r="U3245" s="49">
        <v>167962.16800000001</v>
      </c>
      <c r="V3245" s="49">
        <v>165714.27600000001</v>
      </c>
    </row>
    <row r="3246" spans="1:22" x14ac:dyDescent="0.3">
      <c r="A3246">
        <v>1002703</v>
      </c>
      <c r="B3246" t="s">
        <v>15746</v>
      </c>
      <c r="C3246" t="s">
        <v>15747</v>
      </c>
      <c r="D3246" t="s">
        <v>15748</v>
      </c>
      <c r="E3246" t="s">
        <v>922</v>
      </c>
      <c r="F3246" t="s">
        <v>15749</v>
      </c>
      <c r="G3246" t="s">
        <v>15750</v>
      </c>
      <c r="H3246" t="s">
        <v>6248</v>
      </c>
      <c r="I3246" s="23">
        <v>40.815770000000001</v>
      </c>
      <c r="J3246" s="23">
        <v>-98.607389999999995</v>
      </c>
      <c r="K3246">
        <v>325193</v>
      </c>
      <c r="L3246" t="s">
        <v>28</v>
      </c>
      <c r="M3246" t="s">
        <v>315</v>
      </c>
      <c r="N3246" s="49">
        <v>155062.71599999999</v>
      </c>
      <c r="O3246" s="49">
        <v>159897.14799999999</v>
      </c>
      <c r="P3246" s="49">
        <v>155093.11600000001</v>
      </c>
      <c r="Q3246" s="49">
        <v>155992.91200000001</v>
      </c>
      <c r="R3246" s="49">
        <v>139315.17600000001</v>
      </c>
      <c r="S3246" s="49">
        <v>146235.29999999999</v>
      </c>
      <c r="T3246" s="49">
        <v>145459.95199999999</v>
      </c>
      <c r="U3246" s="49">
        <v>253602.24400000001</v>
      </c>
      <c r="V3246" s="49">
        <v>141579.71599999999</v>
      </c>
    </row>
    <row r="3247" spans="1:22" x14ac:dyDescent="0.3">
      <c r="A3247">
        <v>1006694</v>
      </c>
      <c r="B3247" t="s">
        <v>15751</v>
      </c>
      <c r="C3247" t="s">
        <v>15752</v>
      </c>
      <c r="D3247" t="s">
        <v>15753</v>
      </c>
      <c r="E3247" t="s">
        <v>922</v>
      </c>
      <c r="F3247" t="s">
        <v>15754</v>
      </c>
      <c r="G3247" t="s">
        <v>15755</v>
      </c>
      <c r="H3247" t="s">
        <v>15756</v>
      </c>
      <c r="I3247" s="23">
        <v>40.9</v>
      </c>
      <c r="J3247" s="23">
        <v>-97.543888999999993</v>
      </c>
      <c r="K3247">
        <v>325193</v>
      </c>
      <c r="L3247" t="s">
        <v>28</v>
      </c>
      <c r="M3247" t="s">
        <v>315</v>
      </c>
      <c r="N3247" s="49">
        <v>104992.40399999999</v>
      </c>
      <c r="O3247" s="49">
        <v>87376.320000000007</v>
      </c>
      <c r="P3247" s="49">
        <v>96719.635999999999</v>
      </c>
      <c r="Q3247" s="49">
        <v>77128.66</v>
      </c>
      <c r="R3247" s="49">
        <v>91946.703999999998</v>
      </c>
      <c r="S3247" s="49">
        <v>107368.39599999999</v>
      </c>
      <c r="T3247" s="49">
        <v>102429.264</v>
      </c>
      <c r="U3247" s="49">
        <v>98975.827999999994</v>
      </c>
      <c r="V3247" s="49">
        <v>107459.9</v>
      </c>
    </row>
    <row r="3248" spans="1:22" x14ac:dyDescent="0.3">
      <c r="A3248">
        <v>1013284</v>
      </c>
      <c r="B3248" t="s">
        <v>15757</v>
      </c>
      <c r="C3248" t="s">
        <v>15758</v>
      </c>
      <c r="D3248" t="s">
        <v>15759</v>
      </c>
      <c r="E3248" t="s">
        <v>690</v>
      </c>
      <c r="F3248" t="s">
        <v>15760</v>
      </c>
      <c r="G3248" t="s">
        <v>15761</v>
      </c>
      <c r="H3248" t="s">
        <v>15762</v>
      </c>
      <c r="I3248" s="23">
        <v>32.53669</v>
      </c>
      <c r="J3248" s="23">
        <v>-82.910480000000007</v>
      </c>
      <c r="K3248">
        <v>221112</v>
      </c>
      <c r="L3248" t="s">
        <v>28</v>
      </c>
      <c r="M3248" t="s">
        <v>336</v>
      </c>
      <c r="N3248" s="49">
        <v>196684.57399999999</v>
      </c>
      <c r="O3248" s="49">
        <v>180693.39799999999</v>
      </c>
    </row>
    <row r="3249" spans="1:22" x14ac:dyDescent="0.3">
      <c r="A3249">
        <v>1012955</v>
      </c>
      <c r="B3249" t="s">
        <v>15763</v>
      </c>
      <c r="C3249" t="s">
        <v>15764</v>
      </c>
      <c r="D3249" t="s">
        <v>15765</v>
      </c>
      <c r="E3249" t="s">
        <v>331</v>
      </c>
      <c r="F3249" t="s">
        <v>15766</v>
      </c>
      <c r="G3249" t="s">
        <v>15767</v>
      </c>
      <c r="H3249" t="s">
        <v>14447</v>
      </c>
      <c r="I3249" s="23">
        <v>43.186546</v>
      </c>
      <c r="J3249" s="23">
        <v>-73.614198999999999</v>
      </c>
      <c r="K3249">
        <v>562212</v>
      </c>
      <c r="L3249" t="s">
        <v>355</v>
      </c>
      <c r="M3249" t="s">
        <v>307</v>
      </c>
      <c r="N3249" s="49">
        <v>22052.678</v>
      </c>
      <c r="O3249" s="49">
        <v>19959.178</v>
      </c>
      <c r="P3249" s="49">
        <v>12525.428</v>
      </c>
    </row>
    <row r="3250" spans="1:22" x14ac:dyDescent="0.3">
      <c r="A3250">
        <v>1007190</v>
      </c>
      <c r="B3250" t="s">
        <v>15768</v>
      </c>
      <c r="C3250" t="s">
        <v>11477</v>
      </c>
      <c r="D3250" t="s">
        <v>15769</v>
      </c>
      <c r="E3250" t="s">
        <v>311</v>
      </c>
      <c r="F3250" t="s">
        <v>15770</v>
      </c>
      <c r="G3250" t="s">
        <v>15771</v>
      </c>
      <c r="H3250" t="s">
        <v>15772</v>
      </c>
      <c r="I3250" s="23">
        <v>37.363599999999998</v>
      </c>
      <c r="J3250" s="23">
        <v>-87.121399999999994</v>
      </c>
      <c r="K3250">
        <v>221112</v>
      </c>
      <c r="L3250" t="s">
        <v>30</v>
      </c>
      <c r="M3250" t="s">
        <v>336</v>
      </c>
      <c r="R3250" s="49">
        <v>712763.99199999997</v>
      </c>
      <c r="S3250" s="49">
        <v>1084434.1159999999</v>
      </c>
      <c r="T3250" s="49">
        <v>988448.32400000002</v>
      </c>
      <c r="U3250" s="49">
        <v>924187.52800000005</v>
      </c>
      <c r="V3250" s="49">
        <v>815518.81200000003</v>
      </c>
    </row>
    <row r="3251" spans="1:22" x14ac:dyDescent="0.3">
      <c r="A3251">
        <v>1000364</v>
      </c>
      <c r="B3251" t="s">
        <v>15773</v>
      </c>
      <c r="C3251" t="s">
        <v>15774</v>
      </c>
      <c r="D3251" t="s">
        <v>15775</v>
      </c>
      <c r="E3251" t="s">
        <v>386</v>
      </c>
      <c r="F3251" t="s">
        <v>15776</v>
      </c>
      <c r="G3251" t="s">
        <v>15777</v>
      </c>
      <c r="H3251" t="s">
        <v>3611</v>
      </c>
      <c r="I3251" s="23">
        <v>32.601700000000001</v>
      </c>
      <c r="J3251" s="23">
        <v>-87.781099999999995</v>
      </c>
      <c r="K3251">
        <v>221112</v>
      </c>
      <c r="L3251" t="s">
        <v>335</v>
      </c>
      <c r="M3251" t="s">
        <v>336</v>
      </c>
      <c r="N3251" s="49">
        <v>1024962.568</v>
      </c>
      <c r="O3251" s="49">
        <v>701169.32200000004</v>
      </c>
      <c r="P3251" s="49">
        <v>544781.23199999996</v>
      </c>
      <c r="Q3251" s="49">
        <v>963095.75199999998</v>
      </c>
      <c r="R3251" s="49">
        <v>2121685.602</v>
      </c>
      <c r="S3251" s="49">
        <v>2712020.9939999999</v>
      </c>
      <c r="T3251" s="49">
        <v>2489978.966</v>
      </c>
      <c r="U3251" s="49">
        <v>2237662.8659999999</v>
      </c>
      <c r="V3251" s="49">
        <v>2520085.6</v>
      </c>
    </row>
    <row r="3252" spans="1:22" x14ac:dyDescent="0.3">
      <c r="A3252">
        <v>1000774</v>
      </c>
      <c r="B3252" t="s">
        <v>15778</v>
      </c>
      <c r="C3252" t="s">
        <v>15779</v>
      </c>
      <c r="D3252" t="s">
        <v>15780</v>
      </c>
      <c r="E3252" t="s">
        <v>331</v>
      </c>
      <c r="F3252" t="s">
        <v>15781</v>
      </c>
      <c r="G3252" t="s">
        <v>15782</v>
      </c>
      <c r="H3252" t="s">
        <v>15783</v>
      </c>
      <c r="I3252" s="23">
        <v>42.678899999999999</v>
      </c>
      <c r="J3252" s="23">
        <v>-76.948300000000003</v>
      </c>
      <c r="K3252">
        <v>221112</v>
      </c>
      <c r="L3252" t="s">
        <v>335</v>
      </c>
      <c r="M3252" t="s">
        <v>336</v>
      </c>
      <c r="N3252" s="49">
        <v>35811.868000000002</v>
      </c>
      <c r="O3252" s="49">
        <v>119483.74800000001</v>
      </c>
      <c r="P3252" s="49">
        <v>150477.97200000001</v>
      </c>
      <c r="Q3252" s="49">
        <v>0.2</v>
      </c>
      <c r="R3252" s="49">
        <v>0</v>
      </c>
      <c r="S3252" s="49">
        <v>0</v>
      </c>
      <c r="T3252" s="49">
        <v>0</v>
      </c>
      <c r="U3252" s="49">
        <v>0</v>
      </c>
      <c r="V3252" s="49">
        <v>103846.126</v>
      </c>
    </row>
    <row r="3253" spans="1:22" x14ac:dyDescent="0.3">
      <c r="A3253">
        <v>1000544</v>
      </c>
      <c r="B3253" t="s">
        <v>15784</v>
      </c>
      <c r="C3253" t="s">
        <v>15785</v>
      </c>
      <c r="D3253" t="s">
        <v>15786</v>
      </c>
      <c r="E3253" t="s">
        <v>468</v>
      </c>
      <c r="F3253" t="s">
        <v>15787</v>
      </c>
      <c r="G3253" t="s">
        <v>15788</v>
      </c>
      <c r="H3253" t="s">
        <v>5611</v>
      </c>
      <c r="I3253" s="23">
        <v>30.160299999999999</v>
      </c>
      <c r="J3253" s="23">
        <v>-81.516400000000004</v>
      </c>
      <c r="K3253">
        <v>221112</v>
      </c>
      <c r="L3253" t="s">
        <v>335</v>
      </c>
      <c r="M3253" t="s">
        <v>336</v>
      </c>
      <c r="N3253" s="49">
        <v>268000.40000000002</v>
      </c>
      <c r="O3253" s="49">
        <v>209606.61199999999</v>
      </c>
      <c r="P3253" s="49">
        <v>145750.60800000001</v>
      </c>
      <c r="Q3253" s="49">
        <v>186777.30799999999</v>
      </c>
      <c r="R3253" s="49">
        <v>78688.86</v>
      </c>
      <c r="S3253" s="49">
        <v>23925.412</v>
      </c>
      <c r="T3253" s="49">
        <v>30390.788</v>
      </c>
      <c r="U3253" s="49">
        <v>80122.104000000007</v>
      </c>
      <c r="V3253" s="49">
        <v>79313.873999999996</v>
      </c>
    </row>
    <row r="3254" spans="1:22" x14ac:dyDescent="0.3">
      <c r="A3254">
        <v>1000594</v>
      </c>
      <c r="B3254" t="s">
        <v>8237</v>
      </c>
      <c r="C3254" t="s">
        <v>15789</v>
      </c>
      <c r="D3254" t="s">
        <v>15790</v>
      </c>
      <c r="E3254" t="s">
        <v>323</v>
      </c>
      <c r="F3254" t="s">
        <v>8240</v>
      </c>
      <c r="G3254" t="s">
        <v>15791</v>
      </c>
      <c r="H3254" t="s">
        <v>15792</v>
      </c>
      <c r="I3254" s="23">
        <v>43.072200000000002</v>
      </c>
      <c r="J3254" s="23">
        <v>-86.234200000000001</v>
      </c>
      <c r="K3254">
        <v>221112</v>
      </c>
      <c r="L3254" t="s">
        <v>30</v>
      </c>
      <c r="M3254" t="s">
        <v>336</v>
      </c>
      <c r="N3254" s="49">
        <v>3957.3359999999998</v>
      </c>
      <c r="O3254" s="49">
        <v>28838.58</v>
      </c>
      <c r="P3254" s="49">
        <v>12117.603999999999</v>
      </c>
      <c r="Q3254" s="49">
        <v>19856.076000000001</v>
      </c>
      <c r="R3254" s="49">
        <v>14057.843999999999</v>
      </c>
      <c r="S3254" s="49">
        <v>8203.9680000000008</v>
      </c>
      <c r="T3254" s="49">
        <v>9311.1239999999998</v>
      </c>
      <c r="U3254" s="49">
        <v>25548.455999999998</v>
      </c>
      <c r="V3254" s="49">
        <v>90814.31</v>
      </c>
    </row>
    <row r="3255" spans="1:22" x14ac:dyDescent="0.3">
      <c r="A3255">
        <v>1000596</v>
      </c>
      <c r="B3255" t="s">
        <v>15793</v>
      </c>
      <c r="C3255" t="s">
        <v>15794</v>
      </c>
      <c r="D3255" t="s">
        <v>15790</v>
      </c>
      <c r="E3255" t="s">
        <v>323</v>
      </c>
      <c r="F3255" t="s">
        <v>8240</v>
      </c>
      <c r="G3255" t="s">
        <v>15795</v>
      </c>
      <c r="H3255" t="s">
        <v>15792</v>
      </c>
      <c r="I3255" s="23">
        <v>39.142861000000003</v>
      </c>
      <c r="J3255" s="23">
        <v>-121.63677800000001</v>
      </c>
      <c r="K3255">
        <v>221112</v>
      </c>
      <c r="L3255" t="s">
        <v>28</v>
      </c>
      <c r="M3255" t="s">
        <v>336</v>
      </c>
      <c r="N3255" s="49">
        <v>114433.22</v>
      </c>
      <c r="O3255" s="49">
        <v>116757.86</v>
      </c>
      <c r="P3255" s="49">
        <v>121881.792</v>
      </c>
      <c r="Q3255" s="49">
        <v>125370.928</v>
      </c>
      <c r="R3255" s="49">
        <v>124587.18</v>
      </c>
      <c r="S3255" s="49">
        <v>129184.364</v>
      </c>
      <c r="T3255" s="49">
        <v>136139.288</v>
      </c>
      <c r="U3255" s="49">
        <v>145060.60399999999</v>
      </c>
      <c r="V3255" s="49">
        <v>153198.37</v>
      </c>
    </row>
    <row r="3256" spans="1:22" x14ac:dyDescent="0.3">
      <c r="A3256">
        <v>1005671</v>
      </c>
      <c r="B3256" t="s">
        <v>15796</v>
      </c>
      <c r="C3256" t="s">
        <v>15797</v>
      </c>
      <c r="D3256" t="s">
        <v>480</v>
      </c>
      <c r="E3256" t="s">
        <v>303</v>
      </c>
      <c r="F3256" t="s">
        <v>8918</v>
      </c>
      <c r="G3256" t="s">
        <v>15798</v>
      </c>
      <c r="H3256" t="s">
        <v>828</v>
      </c>
      <c r="I3256" s="23">
        <v>29.820799999999998</v>
      </c>
      <c r="J3256" s="23">
        <v>-95.219399999999993</v>
      </c>
      <c r="K3256">
        <v>221112</v>
      </c>
      <c r="L3256" t="s">
        <v>28</v>
      </c>
      <c r="M3256" t="s">
        <v>336</v>
      </c>
      <c r="N3256" s="49">
        <v>131680.95600000001</v>
      </c>
      <c r="O3256" s="49">
        <v>39129.4</v>
      </c>
      <c r="P3256" s="49">
        <v>10569.46</v>
      </c>
      <c r="Q3256" s="49">
        <v>21801.815999999999</v>
      </c>
      <c r="R3256" s="49">
        <v>78046.16</v>
      </c>
      <c r="S3256" s="49">
        <v>71349.631999999998</v>
      </c>
      <c r="T3256" s="49">
        <v>58903.482000000004</v>
      </c>
      <c r="U3256" s="49">
        <v>73905.278000000006</v>
      </c>
      <c r="V3256" s="49">
        <v>260888.451</v>
      </c>
    </row>
    <row r="3257" spans="1:22" x14ac:dyDescent="0.3">
      <c r="A3257">
        <v>1013219</v>
      </c>
      <c r="B3257" t="s">
        <v>15799</v>
      </c>
      <c r="C3257" t="s">
        <v>15800</v>
      </c>
      <c r="D3257" t="s">
        <v>15801</v>
      </c>
      <c r="E3257" t="s">
        <v>793</v>
      </c>
      <c r="F3257" t="s">
        <v>15802</v>
      </c>
      <c r="G3257" t="s">
        <v>15803</v>
      </c>
      <c r="H3257" t="s">
        <v>14306</v>
      </c>
      <c r="I3257" s="23">
        <v>36.719298000000002</v>
      </c>
      <c r="J3257" s="23">
        <v>-77.649107000000001</v>
      </c>
      <c r="K3257">
        <v>221112</v>
      </c>
      <c r="L3257" t="s">
        <v>335</v>
      </c>
      <c r="M3257" t="s">
        <v>336</v>
      </c>
      <c r="N3257" s="49">
        <v>3493896.1</v>
      </c>
      <c r="O3257" s="49">
        <v>300388.48800000001</v>
      </c>
    </row>
    <row r="3258" spans="1:22" x14ac:dyDescent="0.3">
      <c r="A3258">
        <v>1001373</v>
      </c>
      <c r="B3258" t="s">
        <v>15804</v>
      </c>
      <c r="C3258" t="s">
        <v>15805</v>
      </c>
      <c r="D3258" t="s">
        <v>15223</v>
      </c>
      <c r="E3258" t="s">
        <v>663</v>
      </c>
      <c r="F3258" t="s">
        <v>15806</v>
      </c>
      <c r="G3258" t="s">
        <v>15807</v>
      </c>
      <c r="H3258" t="s">
        <v>15808</v>
      </c>
      <c r="I3258" s="23">
        <v>40.0747</v>
      </c>
      <c r="J3258" s="23">
        <v>-84.614699999999999</v>
      </c>
      <c r="K3258">
        <v>221112</v>
      </c>
      <c r="L3258" t="s">
        <v>30</v>
      </c>
      <c r="M3258" t="s">
        <v>336</v>
      </c>
      <c r="N3258" s="49">
        <v>108905.768</v>
      </c>
      <c r="O3258" s="49">
        <v>114824.15399999999</v>
      </c>
      <c r="P3258" s="49">
        <v>51696.156000000003</v>
      </c>
      <c r="Q3258" s="49">
        <v>47841.472000000002</v>
      </c>
      <c r="R3258" s="49">
        <v>23596.212</v>
      </c>
      <c r="S3258" s="49">
        <v>27417.148000000001</v>
      </c>
      <c r="T3258" s="49">
        <v>23026.664000000001</v>
      </c>
      <c r="U3258" s="49">
        <v>40037.1</v>
      </c>
      <c r="V3258" s="49">
        <v>24912.856</v>
      </c>
    </row>
    <row r="3259" spans="1:22" x14ac:dyDescent="0.3">
      <c r="A3259">
        <v>1001012</v>
      </c>
      <c r="B3259" t="s">
        <v>15809</v>
      </c>
      <c r="C3259" t="s">
        <v>14017</v>
      </c>
      <c r="D3259" t="s">
        <v>15810</v>
      </c>
      <c r="E3259" t="s">
        <v>454</v>
      </c>
      <c r="F3259" t="s">
        <v>15811</v>
      </c>
      <c r="G3259" t="s">
        <v>15812</v>
      </c>
      <c r="H3259" t="s">
        <v>5061</v>
      </c>
      <c r="I3259" s="23">
        <v>43.105600000000003</v>
      </c>
      <c r="J3259" s="23">
        <v>-82.696399999999997</v>
      </c>
      <c r="K3259">
        <v>221112</v>
      </c>
      <c r="L3259" t="s">
        <v>335</v>
      </c>
      <c r="M3259" t="s">
        <v>336</v>
      </c>
      <c r="N3259" s="49">
        <v>570912.72600000002</v>
      </c>
      <c r="O3259" s="49">
        <v>497231.54599999997</v>
      </c>
      <c r="P3259" s="49">
        <v>331215.32</v>
      </c>
      <c r="Q3259" s="49">
        <v>338574.46</v>
      </c>
      <c r="R3259" s="49">
        <v>138997.81200000001</v>
      </c>
      <c r="S3259" s="49">
        <v>174959.128</v>
      </c>
      <c r="T3259" s="49">
        <v>246177.592</v>
      </c>
      <c r="U3259" s="49">
        <v>410356.68199999997</v>
      </c>
      <c r="V3259" s="49">
        <v>226976.74600000001</v>
      </c>
    </row>
    <row r="3260" spans="1:22" x14ac:dyDescent="0.3">
      <c r="A3260">
        <v>1003039</v>
      </c>
      <c r="B3260" t="s">
        <v>15813</v>
      </c>
      <c r="C3260" t="s">
        <v>15814</v>
      </c>
      <c r="D3260" t="s">
        <v>14017</v>
      </c>
      <c r="E3260" t="s">
        <v>954</v>
      </c>
      <c r="F3260" t="s">
        <v>15815</v>
      </c>
      <c r="G3260" t="s">
        <v>15816</v>
      </c>
      <c r="H3260" t="s">
        <v>2202</v>
      </c>
      <c r="I3260" s="23">
        <v>34.192920999999998</v>
      </c>
      <c r="J3260" s="23">
        <v>-82.077520000000007</v>
      </c>
      <c r="K3260">
        <v>562212</v>
      </c>
      <c r="L3260" t="s">
        <v>51</v>
      </c>
      <c r="M3260" t="s">
        <v>307</v>
      </c>
      <c r="N3260" s="49">
        <v>48501.75</v>
      </c>
      <c r="O3260" s="49">
        <v>46440.25</v>
      </c>
      <c r="P3260" s="49">
        <v>51966.5</v>
      </c>
      <c r="Q3260" s="49">
        <v>48245.25</v>
      </c>
      <c r="R3260" s="49">
        <v>48600.75</v>
      </c>
      <c r="S3260" s="49">
        <v>52667.75</v>
      </c>
      <c r="T3260" s="49">
        <v>45414</v>
      </c>
      <c r="U3260" s="49">
        <v>36927.25</v>
      </c>
      <c r="V3260" s="49">
        <v>31018</v>
      </c>
    </row>
    <row r="3261" spans="1:22" x14ac:dyDescent="0.3">
      <c r="A3261">
        <v>1000512</v>
      </c>
      <c r="B3261" t="s">
        <v>15817</v>
      </c>
      <c r="C3261" t="s">
        <v>15818</v>
      </c>
      <c r="D3261" t="s">
        <v>2199</v>
      </c>
      <c r="E3261" t="s">
        <v>435</v>
      </c>
      <c r="F3261" t="s">
        <v>15819</v>
      </c>
      <c r="G3261" t="s">
        <v>15820</v>
      </c>
      <c r="H3261" t="s">
        <v>5417</v>
      </c>
      <c r="I3261" s="23">
        <v>38.861499999999999</v>
      </c>
      <c r="J3261" s="23">
        <v>-94.298199999999994</v>
      </c>
      <c r="K3261">
        <v>221112</v>
      </c>
      <c r="L3261" t="s">
        <v>28</v>
      </c>
      <c r="M3261" t="s">
        <v>336</v>
      </c>
      <c r="N3261" s="49">
        <v>21303.407999999999</v>
      </c>
      <c r="O3261" s="49">
        <v>19032.812000000002</v>
      </c>
      <c r="P3261" s="49">
        <v>13163.044</v>
      </c>
      <c r="Q3261" s="49">
        <v>22710.716</v>
      </c>
      <c r="R3261" s="49">
        <v>43584.135999999999</v>
      </c>
      <c r="S3261" s="49">
        <v>63530.89</v>
      </c>
    </row>
    <row r="3262" spans="1:22" x14ac:dyDescent="0.3">
      <c r="A3262">
        <v>1011222</v>
      </c>
      <c r="B3262" t="s">
        <v>15821</v>
      </c>
      <c r="C3262" t="s">
        <v>15822</v>
      </c>
      <c r="D3262" t="s">
        <v>8460</v>
      </c>
      <c r="E3262" t="s">
        <v>447</v>
      </c>
      <c r="F3262" t="s">
        <v>8461</v>
      </c>
      <c r="G3262" t="s">
        <v>15823</v>
      </c>
      <c r="H3262" t="s">
        <v>2882</v>
      </c>
      <c r="I3262" s="23">
        <v>41.793030000000002</v>
      </c>
      <c r="J3262" s="23">
        <v>-76.216160000000002</v>
      </c>
      <c r="K3262">
        <v>221210</v>
      </c>
      <c r="L3262" t="s">
        <v>28</v>
      </c>
      <c r="M3262" t="s">
        <v>315</v>
      </c>
      <c r="R3262" s="49">
        <v>34077.171999999999</v>
      </c>
      <c r="S3262" s="49">
        <v>30210.335999999999</v>
      </c>
      <c r="T3262" s="49">
        <v>35026.959999999999</v>
      </c>
    </row>
    <row r="3263" spans="1:22" x14ac:dyDescent="0.3">
      <c r="A3263">
        <v>1006927</v>
      </c>
      <c r="B3263" t="s">
        <v>15824</v>
      </c>
      <c r="C3263" t="s">
        <v>15825</v>
      </c>
      <c r="D3263" t="s">
        <v>14818</v>
      </c>
      <c r="E3263" t="s">
        <v>303</v>
      </c>
      <c r="F3263" t="s">
        <v>9017</v>
      </c>
      <c r="G3263" t="s">
        <v>15826</v>
      </c>
      <c r="H3263" t="s">
        <v>15827</v>
      </c>
      <c r="I3263" s="23">
        <v>27.888100000000001</v>
      </c>
      <c r="J3263" s="23">
        <v>-97.257199999999997</v>
      </c>
      <c r="K3263">
        <v>221112</v>
      </c>
      <c r="L3263" t="s">
        <v>335</v>
      </c>
      <c r="M3263" t="s">
        <v>336</v>
      </c>
      <c r="N3263" s="49">
        <v>189457.848</v>
      </c>
      <c r="O3263" s="49">
        <v>0</v>
      </c>
      <c r="P3263" s="49">
        <v>0</v>
      </c>
      <c r="Q3263" s="49">
        <v>1210822.3119999999</v>
      </c>
      <c r="R3263" s="49">
        <v>1683980.5560000001</v>
      </c>
      <c r="S3263" s="49">
        <v>1630713.2039999999</v>
      </c>
      <c r="T3263" s="49">
        <v>1734333.943</v>
      </c>
      <c r="U3263" s="49">
        <v>1724398.28</v>
      </c>
      <c r="V3263" s="49">
        <v>1620824.736</v>
      </c>
    </row>
    <row r="3264" spans="1:22" x14ac:dyDescent="0.3">
      <c r="A3264">
        <v>1004536</v>
      </c>
      <c r="B3264" t="s">
        <v>15828</v>
      </c>
      <c r="C3264" t="s">
        <v>15829</v>
      </c>
      <c r="D3264" t="s">
        <v>15830</v>
      </c>
      <c r="E3264" t="s">
        <v>663</v>
      </c>
      <c r="F3264" t="s">
        <v>15831</v>
      </c>
      <c r="G3264" t="s">
        <v>15832</v>
      </c>
      <c r="H3264" t="s">
        <v>5051</v>
      </c>
      <c r="I3264" s="23">
        <v>40.751170000000002</v>
      </c>
      <c r="J3264" s="23">
        <v>-81.51088</v>
      </c>
      <c r="K3264">
        <v>322130</v>
      </c>
      <c r="L3264" t="s">
        <v>28</v>
      </c>
      <c r="M3264" t="s">
        <v>680</v>
      </c>
      <c r="N3264" s="49">
        <v>63518.212</v>
      </c>
      <c r="O3264" s="49">
        <v>72995.728000000003</v>
      </c>
      <c r="P3264" s="49">
        <v>75614.615999999995</v>
      </c>
      <c r="Q3264" s="49">
        <v>69087.991999999998</v>
      </c>
      <c r="R3264" s="49">
        <v>69835.687999999995</v>
      </c>
      <c r="S3264" s="49">
        <v>61997.368000000002</v>
      </c>
      <c r="T3264" s="49">
        <v>63499.76</v>
      </c>
      <c r="U3264" s="49">
        <v>69493.187999999995</v>
      </c>
      <c r="V3264" s="49">
        <v>67776.944000000003</v>
      </c>
    </row>
    <row r="3265" spans="1:22" x14ac:dyDescent="0.3">
      <c r="A3265">
        <v>1011345</v>
      </c>
      <c r="B3265" t="s">
        <v>15833</v>
      </c>
      <c r="C3265" t="s">
        <v>15834</v>
      </c>
      <c r="D3265" t="s">
        <v>15835</v>
      </c>
      <c r="E3265" t="s">
        <v>323</v>
      </c>
      <c r="F3265" t="s">
        <v>15836</v>
      </c>
      <c r="G3265" t="s">
        <v>15837</v>
      </c>
      <c r="H3265" t="s">
        <v>7193</v>
      </c>
      <c r="I3265" s="23">
        <v>34.929608999999999</v>
      </c>
      <c r="J3265" s="23">
        <v>-120.51199800000001</v>
      </c>
      <c r="K3265">
        <v>324110</v>
      </c>
      <c r="L3265" t="s">
        <v>1344</v>
      </c>
      <c r="M3265" t="s">
        <v>1345</v>
      </c>
      <c r="N3265" s="49">
        <v>15328.111999999999</v>
      </c>
      <c r="O3265" s="49">
        <v>15220.322</v>
      </c>
      <c r="P3265" s="49">
        <v>24172.743999999999</v>
      </c>
      <c r="Q3265" s="49">
        <v>23280.7</v>
      </c>
      <c r="R3265" s="49">
        <v>23248.972000000002</v>
      </c>
      <c r="S3265" s="49">
        <v>24008.616000000002</v>
      </c>
      <c r="T3265" s="49">
        <v>22939.923999999999</v>
      </c>
      <c r="U3265" s="49">
        <v>21144.04</v>
      </c>
      <c r="V3265" s="49">
        <v>21516.448</v>
      </c>
    </row>
    <row r="3266" spans="1:22" x14ac:dyDescent="0.3">
      <c r="A3266">
        <v>1013688</v>
      </c>
      <c r="B3266"/>
      <c r="C3266" t="s">
        <v>15838</v>
      </c>
      <c r="D3266" t="s">
        <v>8866</v>
      </c>
      <c r="E3266" t="s">
        <v>303</v>
      </c>
      <c r="F3266" t="s">
        <v>8867</v>
      </c>
      <c r="G3266" t="s">
        <v>15839</v>
      </c>
      <c r="I3266" s="23"/>
      <c r="J3266" s="23"/>
      <c r="K3266">
        <v>486210</v>
      </c>
      <c r="L3266" t="s">
        <v>1275</v>
      </c>
      <c r="M3266" t="s">
        <v>102</v>
      </c>
      <c r="N3266" s="49">
        <v>30800.428</v>
      </c>
    </row>
    <row r="3267" spans="1:22" x14ac:dyDescent="0.3">
      <c r="A3267">
        <v>1001326</v>
      </c>
      <c r="B3267" t="s">
        <v>15840</v>
      </c>
      <c r="C3267" t="s">
        <v>15841</v>
      </c>
      <c r="D3267" t="s">
        <v>15842</v>
      </c>
      <c r="E3267" t="s">
        <v>1902</v>
      </c>
      <c r="F3267" t="s">
        <v>5314</v>
      </c>
      <c r="G3267" t="s">
        <v>15843</v>
      </c>
      <c r="H3267" t="s">
        <v>5316</v>
      </c>
      <c r="I3267" s="23">
        <v>35.051699999999997</v>
      </c>
      <c r="J3267" s="23">
        <v>-114.13339999999999</v>
      </c>
      <c r="K3267">
        <v>221112</v>
      </c>
      <c r="L3267" t="s">
        <v>335</v>
      </c>
      <c r="M3267" t="s">
        <v>336</v>
      </c>
      <c r="N3267" s="49">
        <v>1256955.0919999999</v>
      </c>
      <c r="O3267" s="49">
        <v>807541.10800000001</v>
      </c>
      <c r="P3267" s="49">
        <v>770811.74399999995</v>
      </c>
      <c r="Q3267" s="49">
        <v>832470.61600000004</v>
      </c>
      <c r="R3267" s="49">
        <v>824704.696</v>
      </c>
      <c r="S3267" s="49">
        <v>950006.82799999998</v>
      </c>
      <c r="T3267" s="49">
        <v>824866.89199999999</v>
      </c>
      <c r="U3267" s="49">
        <v>625101.98400000005</v>
      </c>
      <c r="V3267" s="49">
        <v>509431.364</v>
      </c>
    </row>
    <row r="3268" spans="1:22" x14ac:dyDescent="0.3">
      <c r="A3268">
        <v>1004924</v>
      </c>
      <c r="B3268" t="s">
        <v>15844</v>
      </c>
      <c r="C3268" t="s">
        <v>15845</v>
      </c>
      <c r="D3268" t="s">
        <v>15846</v>
      </c>
      <c r="E3268" t="s">
        <v>461</v>
      </c>
      <c r="F3268" t="s">
        <v>15847</v>
      </c>
      <c r="G3268" t="s">
        <v>15848</v>
      </c>
      <c r="H3268" t="s">
        <v>15849</v>
      </c>
      <c r="I3268" s="23">
        <v>44.866701999999997</v>
      </c>
      <c r="J3268" s="23">
        <v>-108.81493399999999</v>
      </c>
      <c r="K3268">
        <v>211130</v>
      </c>
      <c r="L3268" t="s">
        <v>15850</v>
      </c>
      <c r="M3268" t="s">
        <v>15851</v>
      </c>
      <c r="N3268" s="49">
        <v>62200.56</v>
      </c>
      <c r="O3268" s="49">
        <v>89221.838000000003</v>
      </c>
      <c r="P3268" s="49">
        <v>78940.278000000006</v>
      </c>
      <c r="Q3268" s="49">
        <v>74533.626000000004</v>
      </c>
      <c r="R3268" s="49">
        <v>86528.414000000004</v>
      </c>
      <c r="S3268" s="49">
        <v>94833.38</v>
      </c>
      <c r="T3268" s="49">
        <v>293156.53999999998</v>
      </c>
      <c r="U3268" s="49">
        <v>372405.69199999998</v>
      </c>
      <c r="V3268" s="49">
        <v>423364.29800000001</v>
      </c>
    </row>
    <row r="3269" spans="1:22" x14ac:dyDescent="0.3">
      <c r="A3269">
        <v>1013720</v>
      </c>
      <c r="B3269" t="s">
        <v>15852</v>
      </c>
      <c r="C3269" t="s">
        <v>15853</v>
      </c>
      <c r="D3269" t="s">
        <v>3634</v>
      </c>
      <c r="E3269" t="s">
        <v>303</v>
      </c>
      <c r="F3269" t="s">
        <v>3635</v>
      </c>
      <c r="G3269" t="s">
        <v>15854</v>
      </c>
      <c r="H3269" t="s">
        <v>3637</v>
      </c>
      <c r="I3269" s="23">
        <v>32.92548</v>
      </c>
      <c r="J3269" s="23">
        <v>-96.816130000000001</v>
      </c>
      <c r="K3269">
        <v>486210</v>
      </c>
      <c r="L3269" t="s">
        <v>1275</v>
      </c>
      <c r="M3269" t="s">
        <v>102</v>
      </c>
      <c r="N3269" s="49">
        <v>33965.675999999999</v>
      </c>
    </row>
    <row r="3270" spans="1:22" x14ac:dyDescent="0.3">
      <c r="A3270">
        <v>1000451</v>
      </c>
      <c r="B3270" t="s">
        <v>15855</v>
      </c>
      <c r="C3270" t="s">
        <v>15856</v>
      </c>
      <c r="D3270" t="s">
        <v>15857</v>
      </c>
      <c r="E3270" t="s">
        <v>549</v>
      </c>
      <c r="F3270" t="s">
        <v>15858</v>
      </c>
      <c r="G3270" t="s">
        <v>15859</v>
      </c>
      <c r="H3270" t="s">
        <v>11011</v>
      </c>
      <c r="I3270" s="23">
        <v>45.3718</v>
      </c>
      <c r="J3270" s="23">
        <v>-98.103200000000001</v>
      </c>
      <c r="K3270">
        <v>221112</v>
      </c>
      <c r="L3270" t="s">
        <v>30</v>
      </c>
      <c r="M3270" t="s">
        <v>336</v>
      </c>
      <c r="N3270" s="49">
        <v>62192.42</v>
      </c>
      <c r="O3270" s="49">
        <v>60515.275999999998</v>
      </c>
      <c r="P3270" s="49">
        <v>42413.743999999999</v>
      </c>
      <c r="Q3270" s="49">
        <v>54223.6</v>
      </c>
      <c r="R3270" s="49">
        <v>20386.824000000001</v>
      </c>
      <c r="S3270" s="49">
        <v>28319.096000000001</v>
      </c>
      <c r="T3270" s="49">
        <v>57827.836000000003</v>
      </c>
      <c r="U3270" s="49">
        <v>25867.603999999999</v>
      </c>
      <c r="V3270" s="49">
        <v>35745.468000000001</v>
      </c>
    </row>
    <row r="3271" spans="1:22" x14ac:dyDescent="0.3">
      <c r="A3271">
        <v>1006040</v>
      </c>
      <c r="B3271" t="s">
        <v>15860</v>
      </c>
      <c r="C3271" t="s">
        <v>15861</v>
      </c>
      <c r="D3271" t="s">
        <v>6580</v>
      </c>
      <c r="E3271" t="s">
        <v>303</v>
      </c>
      <c r="F3271" t="s">
        <v>15862</v>
      </c>
      <c r="G3271" t="s">
        <v>15863</v>
      </c>
      <c r="H3271" t="s">
        <v>15864</v>
      </c>
      <c r="I3271" s="23">
        <v>29.623699999999999</v>
      </c>
      <c r="J3271" s="23">
        <v>-98.139499999999998</v>
      </c>
      <c r="K3271">
        <v>221112</v>
      </c>
      <c r="L3271" t="s">
        <v>335</v>
      </c>
      <c r="M3271" t="s">
        <v>336</v>
      </c>
      <c r="N3271" s="49">
        <v>2366734.38</v>
      </c>
      <c r="O3271" s="49">
        <v>2402895.696</v>
      </c>
      <c r="P3271" s="49">
        <v>2177910.7799999998</v>
      </c>
      <c r="Q3271" s="49">
        <v>2309110.7919999999</v>
      </c>
      <c r="R3271" s="49">
        <v>2578364.892</v>
      </c>
      <c r="S3271" s="49">
        <v>1825776.3319999999</v>
      </c>
      <c r="T3271" s="49">
        <v>1400714.585</v>
      </c>
      <c r="U3271" s="49">
        <v>910503.80099999998</v>
      </c>
      <c r="V3271" s="49">
        <v>837283.348</v>
      </c>
    </row>
    <row r="3272" spans="1:22" x14ac:dyDescent="0.3">
      <c r="A3272">
        <v>1007837</v>
      </c>
      <c r="B3272" t="s">
        <v>15865</v>
      </c>
      <c r="C3272" t="s">
        <v>15866</v>
      </c>
      <c r="D3272" t="s">
        <v>15867</v>
      </c>
      <c r="E3272" t="s">
        <v>323</v>
      </c>
      <c r="F3272" t="s">
        <v>15868</v>
      </c>
      <c r="G3272" t="s">
        <v>15869</v>
      </c>
      <c r="H3272" t="s">
        <v>1244</v>
      </c>
      <c r="I3272" s="23">
        <v>37.209479999999999</v>
      </c>
      <c r="J3272" s="23">
        <v>-121.89999</v>
      </c>
      <c r="K3272">
        <v>562212</v>
      </c>
      <c r="L3272" t="s">
        <v>355</v>
      </c>
      <c r="M3272" t="s">
        <v>307</v>
      </c>
      <c r="N3272" s="49">
        <v>89442.95</v>
      </c>
      <c r="O3272" s="49">
        <v>81223.95</v>
      </c>
      <c r="P3272" s="49">
        <v>102578.2</v>
      </c>
      <c r="Q3272" s="49">
        <v>70261.45</v>
      </c>
      <c r="R3272" s="49">
        <v>76555.95</v>
      </c>
      <c r="S3272" s="49">
        <v>68574.7</v>
      </c>
      <c r="T3272" s="49">
        <v>80884.346000000005</v>
      </c>
      <c r="U3272" s="49">
        <v>95650.368421000006</v>
      </c>
      <c r="V3272" s="49">
        <v>99470.626000000004</v>
      </c>
    </row>
    <row r="3273" spans="1:22" x14ac:dyDescent="0.3">
      <c r="A3273">
        <v>1010679</v>
      </c>
      <c r="B3273" t="s">
        <v>15870</v>
      </c>
      <c r="C3273" t="s">
        <v>15871</v>
      </c>
      <c r="D3273" t="s">
        <v>15872</v>
      </c>
      <c r="E3273" t="s">
        <v>663</v>
      </c>
      <c r="F3273" t="s">
        <v>15873</v>
      </c>
      <c r="G3273" t="s">
        <v>15874</v>
      </c>
      <c r="H3273" t="s">
        <v>1262</v>
      </c>
      <c r="I3273" s="23">
        <v>40.704830000000001</v>
      </c>
      <c r="J3273" s="23">
        <v>-84.08</v>
      </c>
      <c r="K3273">
        <v>325193</v>
      </c>
      <c r="L3273" t="s">
        <v>28</v>
      </c>
      <c r="M3273" t="s">
        <v>315</v>
      </c>
      <c r="N3273" s="49">
        <v>95896.888000000006</v>
      </c>
      <c r="O3273" s="49">
        <v>94356.144</v>
      </c>
      <c r="P3273" s="49">
        <v>91046.207999999999</v>
      </c>
      <c r="Q3273" s="49">
        <v>89778.812000000005</v>
      </c>
      <c r="R3273" s="49">
        <v>87693.92</v>
      </c>
      <c r="S3273" s="49">
        <v>85529.728000000003</v>
      </c>
      <c r="T3273" s="49">
        <v>79848.2</v>
      </c>
      <c r="U3273" s="49">
        <v>71068.732000000004</v>
      </c>
      <c r="V3273" s="49">
        <v>49486.764000000003</v>
      </c>
    </row>
    <row r="3274" spans="1:22" x14ac:dyDescent="0.3">
      <c r="A3274">
        <v>1005161</v>
      </c>
      <c r="B3274" t="s">
        <v>15875</v>
      </c>
      <c r="C3274" t="s">
        <v>15876</v>
      </c>
      <c r="D3274" t="s">
        <v>15877</v>
      </c>
      <c r="E3274" t="s">
        <v>526</v>
      </c>
      <c r="F3274" t="s">
        <v>15878</v>
      </c>
      <c r="G3274" t="s">
        <v>15879</v>
      </c>
      <c r="H3274" t="s">
        <v>15880</v>
      </c>
      <c r="I3274" s="23">
        <v>18.3263</v>
      </c>
      <c r="J3274" s="23">
        <v>-66.103399999999993</v>
      </c>
      <c r="K3274">
        <v>562920</v>
      </c>
      <c r="L3274" t="s">
        <v>355</v>
      </c>
      <c r="M3274" t="s">
        <v>307</v>
      </c>
      <c r="N3274" s="49">
        <v>53630.546000000002</v>
      </c>
      <c r="O3274" s="49">
        <v>54563.1</v>
      </c>
      <c r="P3274" s="49">
        <v>55667.7</v>
      </c>
      <c r="Q3274" s="49">
        <v>56764.25</v>
      </c>
      <c r="R3274" s="49">
        <v>57893.5</v>
      </c>
      <c r="S3274" s="49">
        <v>59251.046000000002</v>
      </c>
      <c r="T3274" s="49">
        <v>60286.85</v>
      </c>
      <c r="U3274" s="49">
        <v>61520.5</v>
      </c>
      <c r="V3274" s="49">
        <v>68644.850000000006</v>
      </c>
    </row>
    <row r="3275" spans="1:22" x14ac:dyDescent="0.3">
      <c r="A3275">
        <v>1003432</v>
      </c>
      <c r="B3275" t="s">
        <v>15881</v>
      </c>
      <c r="C3275" t="s">
        <v>15882</v>
      </c>
      <c r="D3275" t="s">
        <v>15883</v>
      </c>
      <c r="E3275" t="s">
        <v>556</v>
      </c>
      <c r="F3275" t="s">
        <v>15884</v>
      </c>
      <c r="G3275" t="s">
        <v>15885</v>
      </c>
      <c r="H3275" t="s">
        <v>1952</v>
      </c>
      <c r="I3275" s="23">
        <v>39.107860000000002</v>
      </c>
      <c r="J3275" s="23">
        <v>-77.142169999999993</v>
      </c>
      <c r="K3275">
        <v>562212</v>
      </c>
      <c r="L3275" t="s">
        <v>355</v>
      </c>
      <c r="M3275" t="s">
        <v>307</v>
      </c>
      <c r="S3275" s="49">
        <v>2620.1219999999998</v>
      </c>
      <c r="T3275" s="49">
        <v>4664.9679999999998</v>
      </c>
      <c r="U3275" s="49">
        <v>3397.3220000000001</v>
      </c>
      <c r="V3275" s="49">
        <v>11902.86</v>
      </c>
    </row>
    <row r="3276" spans="1:22" x14ac:dyDescent="0.3">
      <c r="A3276">
        <v>1004744</v>
      </c>
      <c r="B3276" t="s">
        <v>15886</v>
      </c>
      <c r="C3276" t="s">
        <v>15887</v>
      </c>
      <c r="D3276" t="s">
        <v>15888</v>
      </c>
      <c r="E3276" t="s">
        <v>303</v>
      </c>
      <c r="F3276" t="s">
        <v>12430</v>
      </c>
      <c r="G3276" t="s">
        <v>15889</v>
      </c>
      <c r="H3276" t="s">
        <v>2612</v>
      </c>
      <c r="I3276" s="23">
        <v>29.854291</v>
      </c>
      <c r="J3276" s="23">
        <v>-94.917719000000005</v>
      </c>
      <c r="K3276">
        <v>211130</v>
      </c>
      <c r="L3276" t="s">
        <v>326</v>
      </c>
      <c r="M3276" t="s">
        <v>327</v>
      </c>
      <c r="N3276" s="49">
        <v>218191.48199999999</v>
      </c>
      <c r="O3276" s="49">
        <v>196816.712</v>
      </c>
      <c r="P3276" s="49">
        <v>187474.58799999999</v>
      </c>
      <c r="Q3276" s="49">
        <v>264110.83799999999</v>
      </c>
      <c r="R3276" s="49">
        <v>379302.24</v>
      </c>
      <c r="S3276" s="49">
        <v>217956.82</v>
      </c>
      <c r="T3276" s="49">
        <v>173826</v>
      </c>
      <c r="U3276" s="49">
        <v>140825.63</v>
      </c>
      <c r="V3276" s="49">
        <v>125667.89200000001</v>
      </c>
    </row>
    <row r="3277" spans="1:22" x14ac:dyDescent="0.3">
      <c r="A3277">
        <v>1007991</v>
      </c>
      <c r="B3277" t="s">
        <v>15890</v>
      </c>
      <c r="C3277" t="s">
        <v>15891</v>
      </c>
      <c r="D3277" t="s">
        <v>13814</v>
      </c>
      <c r="E3277" t="s">
        <v>468</v>
      </c>
      <c r="F3277" t="s">
        <v>15892</v>
      </c>
      <c r="G3277" t="s">
        <v>15893</v>
      </c>
      <c r="H3277" t="s">
        <v>7689</v>
      </c>
      <c r="I3277" s="23">
        <v>26.603183999999999</v>
      </c>
      <c r="J3277" s="23">
        <v>-81.768787000000003</v>
      </c>
      <c r="K3277">
        <v>562212</v>
      </c>
      <c r="L3277" t="s">
        <v>51</v>
      </c>
      <c r="M3277" t="s">
        <v>307</v>
      </c>
      <c r="N3277" s="49">
        <v>2793.75</v>
      </c>
      <c r="O3277" s="49">
        <v>1613</v>
      </c>
      <c r="P3277" s="49">
        <v>2847.75</v>
      </c>
      <c r="Q3277" s="49">
        <v>4610.25</v>
      </c>
      <c r="R3277" s="49">
        <v>7352.75</v>
      </c>
      <c r="S3277" s="49">
        <v>8553.5</v>
      </c>
      <c r="T3277" s="49">
        <v>11348.75</v>
      </c>
      <c r="U3277" s="49">
        <v>5596</v>
      </c>
      <c r="V3277" s="49">
        <v>6900</v>
      </c>
    </row>
    <row r="3278" spans="1:22" x14ac:dyDescent="0.3">
      <c r="A3278">
        <v>1005027</v>
      </c>
      <c r="B3278" t="s">
        <v>15894</v>
      </c>
      <c r="C3278" t="s">
        <v>15895</v>
      </c>
      <c r="D3278" t="s">
        <v>15896</v>
      </c>
      <c r="E3278" t="s">
        <v>583</v>
      </c>
      <c r="F3278" t="s">
        <v>15897</v>
      </c>
      <c r="G3278" t="s">
        <v>15898</v>
      </c>
      <c r="H3278" t="s">
        <v>6092</v>
      </c>
      <c r="I3278" s="23">
        <v>32.968342999999997</v>
      </c>
      <c r="J3278" s="23">
        <v>-93.917859000000007</v>
      </c>
      <c r="K3278">
        <v>486210</v>
      </c>
      <c r="L3278" t="s">
        <v>1275</v>
      </c>
      <c r="M3278" t="s">
        <v>102</v>
      </c>
      <c r="N3278" s="49">
        <v>66824.525999999998</v>
      </c>
      <c r="O3278" s="49">
        <v>71064.850000000006</v>
      </c>
      <c r="P3278" s="49">
        <v>64421.43</v>
      </c>
      <c r="Q3278" s="49">
        <v>57090.004000000001</v>
      </c>
      <c r="R3278" s="49">
        <v>61600.586000000003</v>
      </c>
      <c r="S3278" s="49">
        <v>63186.627999999997</v>
      </c>
      <c r="T3278" s="49">
        <v>63184.624000000003</v>
      </c>
      <c r="U3278" s="49">
        <v>50282.326000000001</v>
      </c>
      <c r="V3278" s="49">
        <v>44164.303999999996</v>
      </c>
    </row>
    <row r="3279" spans="1:22" x14ac:dyDescent="0.3">
      <c r="A3279">
        <v>1005028</v>
      </c>
      <c r="B3279" t="s">
        <v>15899</v>
      </c>
      <c r="C3279" t="s">
        <v>15900</v>
      </c>
      <c r="D3279" t="s">
        <v>15901</v>
      </c>
      <c r="E3279" t="s">
        <v>303</v>
      </c>
      <c r="F3279" t="s">
        <v>15902</v>
      </c>
      <c r="G3279" t="s">
        <v>15903</v>
      </c>
      <c r="H3279" t="s">
        <v>5358</v>
      </c>
      <c r="I3279" s="23">
        <v>33.517865999999998</v>
      </c>
      <c r="J3279" s="23">
        <v>-95.646314000000004</v>
      </c>
      <c r="K3279">
        <v>486210</v>
      </c>
      <c r="L3279" t="s">
        <v>1275</v>
      </c>
      <c r="M3279" t="s">
        <v>102</v>
      </c>
      <c r="N3279" s="49">
        <v>81873.766000000003</v>
      </c>
      <c r="O3279" s="49">
        <v>84683.418000000005</v>
      </c>
      <c r="P3279" s="49">
        <v>72474.61</v>
      </c>
      <c r="Q3279" s="49">
        <v>66072.52</v>
      </c>
      <c r="R3279" s="49">
        <v>68092.672000000006</v>
      </c>
      <c r="S3279" s="49">
        <v>79048.14</v>
      </c>
      <c r="T3279" s="49">
        <v>81730.385999999999</v>
      </c>
      <c r="U3279" s="49">
        <v>93560.854000000007</v>
      </c>
      <c r="V3279" s="49">
        <v>86799.7</v>
      </c>
    </row>
    <row r="3280" spans="1:22" x14ac:dyDescent="0.3">
      <c r="A3280">
        <v>1008881</v>
      </c>
      <c r="B3280" t="s">
        <v>15904</v>
      </c>
      <c r="C3280" t="s">
        <v>15905</v>
      </c>
      <c r="D3280" t="s">
        <v>15906</v>
      </c>
      <c r="E3280" t="s">
        <v>303</v>
      </c>
      <c r="F3280" t="s">
        <v>15907</v>
      </c>
      <c r="G3280" t="s">
        <v>15908</v>
      </c>
      <c r="H3280" t="s">
        <v>15909</v>
      </c>
      <c r="I3280" s="23">
        <v>33.687237000000003</v>
      </c>
      <c r="J3280" s="23">
        <v>-96.449112999999997</v>
      </c>
      <c r="K3280">
        <v>486210</v>
      </c>
      <c r="L3280" t="s">
        <v>1275</v>
      </c>
      <c r="M3280" t="s">
        <v>102</v>
      </c>
      <c r="P3280" s="49">
        <v>4303.8879999999999</v>
      </c>
      <c r="Q3280" s="49">
        <v>13293.531999999999</v>
      </c>
      <c r="R3280" s="49">
        <v>14490.906000000001</v>
      </c>
      <c r="S3280" s="49">
        <v>24549.578000000001</v>
      </c>
      <c r="T3280" s="49">
        <v>55633.226000000002</v>
      </c>
      <c r="U3280" s="49">
        <v>46934.601999999999</v>
      </c>
      <c r="V3280" s="49">
        <v>36473.129999999997</v>
      </c>
    </row>
    <row r="3281" spans="1:22" x14ac:dyDescent="0.3">
      <c r="A3281">
        <v>1004734</v>
      </c>
      <c r="B3281" t="s">
        <v>15910</v>
      </c>
      <c r="C3281" t="s">
        <v>15911</v>
      </c>
      <c r="D3281" t="s">
        <v>1599</v>
      </c>
      <c r="E3281" t="s">
        <v>583</v>
      </c>
      <c r="F3281" t="s">
        <v>1600</v>
      </c>
      <c r="G3281" t="s">
        <v>15912</v>
      </c>
      <c r="H3281" t="s">
        <v>1602</v>
      </c>
      <c r="I3281" s="23">
        <v>32.64669</v>
      </c>
      <c r="J3281" s="23">
        <v>-92.05771</v>
      </c>
      <c r="K3281">
        <v>486210</v>
      </c>
      <c r="L3281" t="s">
        <v>1275</v>
      </c>
      <c r="M3281" t="s">
        <v>102</v>
      </c>
      <c r="N3281" s="49">
        <v>47121.302000000003</v>
      </c>
      <c r="O3281" s="49">
        <v>33408.802000000003</v>
      </c>
      <c r="R3281" s="49">
        <v>4576.8919999999998</v>
      </c>
      <c r="S3281" s="49">
        <v>13567.672</v>
      </c>
      <c r="T3281" s="49">
        <v>11888.28</v>
      </c>
      <c r="U3281" s="49">
        <v>38016.137999999999</v>
      </c>
      <c r="V3281" s="49">
        <v>47406.385999999999</v>
      </c>
    </row>
    <row r="3282" spans="1:22" x14ac:dyDescent="0.3">
      <c r="A3282">
        <v>1011715</v>
      </c>
      <c r="B3282" t="s">
        <v>15913</v>
      </c>
      <c r="C3282" t="s">
        <v>15914</v>
      </c>
      <c r="D3282" t="s">
        <v>4814</v>
      </c>
      <c r="E3282" t="s">
        <v>386</v>
      </c>
      <c r="F3282" t="s">
        <v>15915</v>
      </c>
      <c r="G3282" t="s">
        <v>15916</v>
      </c>
      <c r="H3282" t="s">
        <v>1384</v>
      </c>
      <c r="I3282" s="23">
        <v>30.635888999999999</v>
      </c>
      <c r="J3282" s="23">
        <v>-88.361041999999998</v>
      </c>
      <c r="K3282">
        <v>486210</v>
      </c>
      <c r="L3282" t="s">
        <v>1275</v>
      </c>
      <c r="M3282" t="s">
        <v>102</v>
      </c>
      <c r="N3282" s="49">
        <v>15264.704</v>
      </c>
      <c r="O3282" s="49">
        <v>17652.2</v>
      </c>
      <c r="P3282" s="49">
        <v>20369.506000000001</v>
      </c>
      <c r="Q3282" s="49">
        <v>17297.66</v>
      </c>
      <c r="R3282" s="49">
        <v>13733.87</v>
      </c>
      <c r="S3282" s="49">
        <v>26074.772000000001</v>
      </c>
    </row>
    <row r="3283" spans="1:22" x14ac:dyDescent="0.3">
      <c r="A3283">
        <v>1009431</v>
      </c>
      <c r="B3283" t="s">
        <v>15917</v>
      </c>
      <c r="C3283" t="s">
        <v>15918</v>
      </c>
      <c r="D3283" t="s">
        <v>8706</v>
      </c>
      <c r="E3283" t="s">
        <v>583</v>
      </c>
      <c r="F3283" t="s">
        <v>15919</v>
      </c>
      <c r="G3283" t="s">
        <v>15920</v>
      </c>
      <c r="H3283" t="s">
        <v>5185</v>
      </c>
      <c r="I3283" s="23">
        <v>32.379339000000002</v>
      </c>
      <c r="J3283" s="23">
        <v>-93.358517000000006</v>
      </c>
      <c r="K3283">
        <v>486210</v>
      </c>
      <c r="L3283" t="s">
        <v>1714</v>
      </c>
      <c r="M3283" t="s">
        <v>102</v>
      </c>
      <c r="N3283" s="49">
        <v>79955.792000000001</v>
      </c>
      <c r="O3283" s="49">
        <v>68290.703999999998</v>
      </c>
      <c r="P3283" s="49">
        <v>62810.813999999998</v>
      </c>
      <c r="Q3283" s="49">
        <v>39807.341999999997</v>
      </c>
      <c r="R3283" s="49">
        <v>94390.512000000002</v>
      </c>
      <c r="S3283" s="49">
        <v>61018.885999999999</v>
      </c>
      <c r="T3283" s="49">
        <v>50439.536</v>
      </c>
      <c r="U3283" s="49">
        <v>45740.527999999998</v>
      </c>
      <c r="V3283" s="49">
        <v>44930.92</v>
      </c>
    </row>
    <row r="3284" spans="1:22" x14ac:dyDescent="0.3">
      <c r="A3284">
        <v>1005078</v>
      </c>
      <c r="B3284" t="s">
        <v>15921</v>
      </c>
      <c r="C3284" t="s">
        <v>15922</v>
      </c>
      <c r="D3284" t="s">
        <v>5265</v>
      </c>
      <c r="E3284" t="s">
        <v>303</v>
      </c>
      <c r="F3284" t="s">
        <v>5266</v>
      </c>
      <c r="G3284" t="s">
        <v>15923</v>
      </c>
      <c r="H3284" t="s">
        <v>1859</v>
      </c>
      <c r="I3284" s="23">
        <v>32.162739000000002</v>
      </c>
      <c r="J3284" s="23">
        <v>-94.338286999999994</v>
      </c>
      <c r="K3284">
        <v>486210</v>
      </c>
      <c r="L3284" t="s">
        <v>1275</v>
      </c>
      <c r="M3284" t="s">
        <v>102</v>
      </c>
      <c r="N3284" s="49">
        <v>175359.894</v>
      </c>
      <c r="O3284" s="49">
        <v>221352.87</v>
      </c>
      <c r="P3284" s="49">
        <v>153767.538</v>
      </c>
      <c r="Q3284" s="49">
        <v>110006.01</v>
      </c>
      <c r="R3284" s="49">
        <v>115261.05</v>
      </c>
      <c r="S3284" s="49">
        <v>97813.024000000005</v>
      </c>
      <c r="T3284" s="49">
        <v>168059.88399999999</v>
      </c>
      <c r="U3284" s="49">
        <v>128750.81200000001</v>
      </c>
      <c r="V3284" s="49">
        <v>119669.23</v>
      </c>
    </row>
    <row r="3285" spans="1:22" x14ac:dyDescent="0.3">
      <c r="A3285">
        <v>1009432</v>
      </c>
      <c r="B3285" t="s">
        <v>15924</v>
      </c>
      <c r="C3285" t="s">
        <v>15925</v>
      </c>
      <c r="D3285" t="s">
        <v>15926</v>
      </c>
      <c r="E3285" t="s">
        <v>583</v>
      </c>
      <c r="F3285" t="s">
        <v>15927</v>
      </c>
      <c r="G3285" t="s">
        <v>15928</v>
      </c>
      <c r="H3285" t="s">
        <v>15929</v>
      </c>
      <c r="I3285" s="23">
        <v>32.027594999999998</v>
      </c>
      <c r="J3285" s="23">
        <v>-92.917596000000003</v>
      </c>
      <c r="K3285">
        <v>486210</v>
      </c>
      <c r="L3285" t="s">
        <v>1275</v>
      </c>
      <c r="M3285" t="s">
        <v>102</v>
      </c>
      <c r="N3285" s="49">
        <v>46582.578000000001</v>
      </c>
      <c r="O3285" s="49">
        <v>43044.639999999999</v>
      </c>
      <c r="P3285" s="49">
        <v>34479.58</v>
      </c>
      <c r="Q3285" s="49">
        <v>45178.277999999998</v>
      </c>
      <c r="R3285" s="49">
        <v>26602.094000000001</v>
      </c>
      <c r="S3285" s="49">
        <v>40506.620000000003</v>
      </c>
      <c r="T3285" s="49">
        <v>53332.08</v>
      </c>
      <c r="U3285" s="49">
        <v>65800.118000000002</v>
      </c>
      <c r="V3285" s="49">
        <v>35298.22</v>
      </c>
    </row>
    <row r="3286" spans="1:22" x14ac:dyDescent="0.3">
      <c r="A3286">
        <v>1013757</v>
      </c>
      <c r="B3286" t="s">
        <v>15930</v>
      </c>
      <c r="C3286" t="s">
        <v>15931</v>
      </c>
      <c r="D3286" t="s">
        <v>15932</v>
      </c>
      <c r="E3286" t="s">
        <v>303</v>
      </c>
      <c r="F3286" t="s">
        <v>15933</v>
      </c>
      <c r="G3286" t="s">
        <v>15934</v>
      </c>
      <c r="H3286" t="s">
        <v>686</v>
      </c>
      <c r="I3286" s="23">
        <v>30.605813000000001</v>
      </c>
      <c r="J3286" s="23">
        <v>-94.946329000000006</v>
      </c>
      <c r="K3286">
        <v>486210</v>
      </c>
      <c r="L3286" t="s">
        <v>1275</v>
      </c>
      <c r="M3286" t="s">
        <v>102</v>
      </c>
      <c r="N3286" s="49">
        <v>31159.302</v>
      </c>
    </row>
    <row r="3287" spans="1:22" x14ac:dyDescent="0.3">
      <c r="A3287">
        <v>1005079</v>
      </c>
      <c r="B3287" t="s">
        <v>15935</v>
      </c>
      <c r="C3287" t="s">
        <v>15936</v>
      </c>
      <c r="D3287" t="s">
        <v>15937</v>
      </c>
      <c r="E3287" t="s">
        <v>583</v>
      </c>
      <c r="F3287" t="s">
        <v>15919</v>
      </c>
      <c r="G3287" t="s">
        <v>15938</v>
      </c>
      <c r="H3287" t="s">
        <v>5185</v>
      </c>
      <c r="I3287" s="23">
        <v>32.245649999999998</v>
      </c>
      <c r="J3287" s="23">
        <v>-93.282330000000002</v>
      </c>
      <c r="K3287">
        <v>486210</v>
      </c>
      <c r="L3287" t="s">
        <v>1275</v>
      </c>
      <c r="M3287" t="s">
        <v>102</v>
      </c>
      <c r="N3287" s="49">
        <v>164189.17800000001</v>
      </c>
      <c r="O3287" s="49">
        <v>167415.77600000001</v>
      </c>
      <c r="P3287" s="49">
        <v>114417.432</v>
      </c>
      <c r="Q3287" s="49">
        <v>89008.872000000003</v>
      </c>
      <c r="R3287" s="49">
        <v>95600.937999999995</v>
      </c>
      <c r="S3287" s="49">
        <v>92278.138000000006</v>
      </c>
      <c r="T3287" s="49">
        <v>100578.776</v>
      </c>
      <c r="U3287" s="49">
        <v>117425.242</v>
      </c>
      <c r="V3287" s="49">
        <v>136809.12</v>
      </c>
    </row>
    <row r="3288" spans="1:22" x14ac:dyDescent="0.3">
      <c r="A3288">
        <v>1004945</v>
      </c>
      <c r="B3288" t="s">
        <v>15939</v>
      </c>
      <c r="C3288" t="s">
        <v>15940</v>
      </c>
      <c r="D3288" t="s">
        <v>9363</v>
      </c>
      <c r="E3288" t="s">
        <v>1781</v>
      </c>
      <c r="F3288" t="s">
        <v>15941</v>
      </c>
      <c r="G3288" t="s">
        <v>15942</v>
      </c>
      <c r="H3288" t="s">
        <v>15943</v>
      </c>
      <c r="I3288" s="23">
        <v>32.043354000000001</v>
      </c>
      <c r="J3288" s="23">
        <v>-90.134010000000004</v>
      </c>
      <c r="K3288">
        <v>486210</v>
      </c>
      <c r="L3288" t="s">
        <v>1275</v>
      </c>
      <c r="M3288" t="s">
        <v>102</v>
      </c>
      <c r="N3288" s="49">
        <v>169353.71599999999</v>
      </c>
      <c r="O3288" s="49">
        <v>155008.28400000001</v>
      </c>
      <c r="P3288" s="49">
        <v>124414.924</v>
      </c>
      <c r="Q3288" s="49">
        <v>104977.28599999999</v>
      </c>
      <c r="R3288" s="49">
        <v>93430.601999999999</v>
      </c>
      <c r="S3288" s="49">
        <v>60886.514000000003</v>
      </c>
      <c r="T3288" s="49">
        <v>78022.554000000004</v>
      </c>
      <c r="U3288" s="49">
        <v>101756.178</v>
      </c>
      <c r="V3288" s="49">
        <v>94415.885999999999</v>
      </c>
    </row>
    <row r="3289" spans="1:22" x14ac:dyDescent="0.3">
      <c r="A3289">
        <v>1011965</v>
      </c>
      <c r="B3289" t="s">
        <v>15944</v>
      </c>
      <c r="C3289" t="s">
        <v>15945</v>
      </c>
      <c r="D3289" t="s">
        <v>15946</v>
      </c>
      <c r="E3289" t="s">
        <v>1781</v>
      </c>
      <c r="F3289" t="s">
        <v>15947</v>
      </c>
      <c r="G3289" t="s">
        <v>15948</v>
      </c>
      <c r="H3289" t="s">
        <v>666</v>
      </c>
      <c r="I3289" s="23">
        <v>30.429919999999999</v>
      </c>
      <c r="J3289" s="23">
        <v>-89.456010000000006</v>
      </c>
      <c r="K3289">
        <v>486210</v>
      </c>
      <c r="L3289" t="s">
        <v>1275</v>
      </c>
      <c r="M3289" t="s">
        <v>102</v>
      </c>
      <c r="N3289" s="49">
        <v>15846.462</v>
      </c>
      <c r="O3289" s="49">
        <v>14484.907999999999</v>
      </c>
      <c r="P3289" s="49">
        <v>14904.374</v>
      </c>
      <c r="Q3289" s="49">
        <v>19221.148000000001</v>
      </c>
      <c r="R3289" s="49">
        <v>47990.28</v>
      </c>
    </row>
    <row r="3290" spans="1:22" x14ac:dyDescent="0.3">
      <c r="A3290">
        <v>1009464</v>
      </c>
      <c r="B3290" t="s">
        <v>15949</v>
      </c>
      <c r="C3290" t="s">
        <v>15950</v>
      </c>
      <c r="D3290" t="s">
        <v>15951</v>
      </c>
      <c r="E3290" t="s">
        <v>583</v>
      </c>
      <c r="F3290" t="s">
        <v>15952</v>
      </c>
      <c r="G3290" t="s">
        <v>15953</v>
      </c>
      <c r="H3290" t="s">
        <v>15954</v>
      </c>
      <c r="I3290" s="23">
        <v>31.1632</v>
      </c>
      <c r="J3290" s="23">
        <v>-92.201499999999996</v>
      </c>
      <c r="K3290">
        <v>486210</v>
      </c>
      <c r="L3290" t="s">
        <v>1275</v>
      </c>
      <c r="M3290" t="s">
        <v>102</v>
      </c>
      <c r="N3290" s="49">
        <v>50948.95</v>
      </c>
      <c r="O3290" s="49">
        <v>46247.792000000001</v>
      </c>
      <c r="P3290" s="49">
        <v>33647.517999999996</v>
      </c>
      <c r="Q3290" s="49">
        <v>25108.335999999999</v>
      </c>
      <c r="R3290" s="49">
        <v>20779.011999999999</v>
      </c>
      <c r="S3290" s="49">
        <v>26752.93</v>
      </c>
      <c r="T3290" s="49">
        <v>19624.86</v>
      </c>
      <c r="U3290" s="49">
        <v>32982.313999999998</v>
      </c>
      <c r="V3290" s="49">
        <v>33698.714</v>
      </c>
    </row>
    <row r="3291" spans="1:22" x14ac:dyDescent="0.3">
      <c r="A3291">
        <v>1009467</v>
      </c>
      <c r="B3291" t="s">
        <v>15955</v>
      </c>
      <c r="C3291" t="s">
        <v>15956</v>
      </c>
      <c r="D3291" t="s">
        <v>15957</v>
      </c>
      <c r="E3291" t="s">
        <v>1781</v>
      </c>
      <c r="F3291" t="s">
        <v>15958</v>
      </c>
      <c r="G3291" t="s">
        <v>15959</v>
      </c>
      <c r="H3291" t="s">
        <v>15960</v>
      </c>
      <c r="I3291" s="23">
        <v>31.335000000000001</v>
      </c>
      <c r="J3291" s="23">
        <v>-90.220292000000001</v>
      </c>
      <c r="K3291">
        <v>486210</v>
      </c>
      <c r="L3291" t="s">
        <v>1275</v>
      </c>
      <c r="M3291" t="s">
        <v>102</v>
      </c>
      <c r="N3291" s="49">
        <v>41546.608</v>
      </c>
      <c r="O3291" s="49">
        <v>51538.264000000003</v>
      </c>
      <c r="P3291" s="49">
        <v>114007.73</v>
      </c>
      <c r="Q3291" s="49">
        <v>33929.358</v>
      </c>
      <c r="R3291" s="49">
        <v>36810.406000000003</v>
      </c>
      <c r="S3291" s="49">
        <v>54276.472000000002</v>
      </c>
      <c r="T3291" s="49">
        <v>55200.862000000001</v>
      </c>
      <c r="U3291" s="49">
        <v>55575.122000000003</v>
      </c>
      <c r="V3291" s="49">
        <v>46448.555999999997</v>
      </c>
    </row>
    <row r="3292" spans="1:22" x14ac:dyDescent="0.3">
      <c r="A3292">
        <v>1009465</v>
      </c>
      <c r="B3292" t="s">
        <v>15961</v>
      </c>
      <c r="C3292" t="s">
        <v>15962</v>
      </c>
      <c r="D3292" t="s">
        <v>15963</v>
      </c>
      <c r="E3292" t="s">
        <v>583</v>
      </c>
      <c r="F3292" t="s">
        <v>15964</v>
      </c>
      <c r="G3292" t="s">
        <v>15965</v>
      </c>
      <c r="H3292" t="s">
        <v>15966</v>
      </c>
      <c r="I3292" s="23">
        <v>30.661171</v>
      </c>
      <c r="J3292" s="23">
        <v>-90.651056999999994</v>
      </c>
      <c r="K3292">
        <v>486210</v>
      </c>
      <c r="L3292" t="s">
        <v>1275</v>
      </c>
      <c r="M3292" t="s">
        <v>102</v>
      </c>
      <c r="N3292" s="49">
        <v>65398.498</v>
      </c>
      <c r="O3292" s="49">
        <v>42433.14</v>
      </c>
      <c r="P3292" s="49">
        <v>72135.94</v>
      </c>
      <c r="Q3292" s="49">
        <v>54508.741999999998</v>
      </c>
      <c r="R3292" s="49">
        <v>21722.342000000001</v>
      </c>
      <c r="S3292" s="49">
        <v>36292.591999999997</v>
      </c>
      <c r="T3292" s="49">
        <v>35774.94</v>
      </c>
      <c r="U3292" s="49">
        <v>47996.307999999997</v>
      </c>
      <c r="V3292" s="49">
        <v>30152.808000000001</v>
      </c>
    </row>
    <row r="3293" spans="1:22" x14ac:dyDescent="0.3">
      <c r="A3293">
        <v>1009466</v>
      </c>
      <c r="B3293" t="s">
        <v>15967</v>
      </c>
      <c r="C3293" t="s">
        <v>15968</v>
      </c>
      <c r="D3293" t="s">
        <v>15969</v>
      </c>
      <c r="E3293" t="s">
        <v>583</v>
      </c>
      <c r="F3293" t="s">
        <v>15970</v>
      </c>
      <c r="G3293" t="s">
        <v>15971</v>
      </c>
      <c r="H3293" t="s">
        <v>1697</v>
      </c>
      <c r="I3293" s="23">
        <v>31.87482</v>
      </c>
      <c r="J3293" s="23">
        <v>-92.263170000000002</v>
      </c>
      <c r="K3293">
        <v>486210</v>
      </c>
      <c r="L3293" t="s">
        <v>1275</v>
      </c>
      <c r="M3293" t="s">
        <v>102</v>
      </c>
      <c r="N3293" s="49">
        <v>39216.980000000003</v>
      </c>
      <c r="O3293" s="49">
        <v>29606.874</v>
      </c>
      <c r="P3293" s="49">
        <v>15461.606</v>
      </c>
      <c r="Q3293" s="49">
        <v>6996.78</v>
      </c>
      <c r="R3293" s="49">
        <v>3593.29</v>
      </c>
      <c r="S3293" s="49">
        <v>66409.881999999998</v>
      </c>
      <c r="T3293" s="49">
        <v>65751.398000000001</v>
      </c>
      <c r="U3293" s="49">
        <v>72071.316000000006</v>
      </c>
      <c r="V3293" s="49">
        <v>26312.74</v>
      </c>
    </row>
    <row r="3294" spans="1:22" x14ac:dyDescent="0.3">
      <c r="A3294">
        <v>1011947</v>
      </c>
      <c r="B3294" t="s">
        <v>15972</v>
      </c>
      <c r="C3294" t="s">
        <v>15973</v>
      </c>
      <c r="D3294" t="s">
        <v>15974</v>
      </c>
      <c r="E3294" t="s">
        <v>583</v>
      </c>
      <c r="F3294" t="s">
        <v>15975</v>
      </c>
      <c r="G3294" t="s">
        <v>15976</v>
      </c>
      <c r="H3294" t="s">
        <v>15977</v>
      </c>
      <c r="I3294" s="23">
        <v>30.058268999999999</v>
      </c>
      <c r="J3294" s="23">
        <v>-91.118525000000005</v>
      </c>
      <c r="K3294">
        <v>486210</v>
      </c>
      <c r="L3294" t="s">
        <v>1275</v>
      </c>
      <c r="M3294" t="s">
        <v>102</v>
      </c>
      <c r="N3294" s="49">
        <v>26742.187999999998</v>
      </c>
      <c r="O3294" s="49">
        <v>15881.71</v>
      </c>
      <c r="P3294" s="49">
        <v>23995.202000000001</v>
      </c>
      <c r="Q3294" s="49">
        <v>25497.998</v>
      </c>
      <c r="R3294" s="49">
        <v>27605.606</v>
      </c>
    </row>
    <row r="3295" spans="1:22" x14ac:dyDescent="0.3">
      <c r="A3295">
        <v>1004946</v>
      </c>
      <c r="B3295" t="s">
        <v>15978</v>
      </c>
      <c r="C3295" t="s">
        <v>15979</v>
      </c>
      <c r="D3295" t="s">
        <v>15980</v>
      </c>
      <c r="E3295" t="s">
        <v>583</v>
      </c>
      <c r="F3295" t="s">
        <v>15981</v>
      </c>
      <c r="G3295" t="s">
        <v>15982</v>
      </c>
      <c r="H3295" t="s">
        <v>15983</v>
      </c>
      <c r="I3295" s="23">
        <v>32.395980000000002</v>
      </c>
      <c r="J3295" s="23">
        <v>-91.173698999999999</v>
      </c>
      <c r="K3295">
        <v>486210</v>
      </c>
      <c r="L3295" t="s">
        <v>1275</v>
      </c>
      <c r="M3295" t="s">
        <v>102</v>
      </c>
      <c r="N3295" s="49">
        <v>183776.96</v>
      </c>
      <c r="O3295" s="49">
        <v>184119.51800000001</v>
      </c>
      <c r="P3295" s="49">
        <v>159558.848</v>
      </c>
      <c r="Q3295" s="49">
        <v>147383.698</v>
      </c>
      <c r="R3295" s="49">
        <v>128292.89599999999</v>
      </c>
      <c r="S3295" s="49">
        <v>122033.58</v>
      </c>
      <c r="T3295" s="49">
        <v>123145.64</v>
      </c>
      <c r="U3295" s="49">
        <v>143389.87</v>
      </c>
      <c r="V3295" s="49">
        <v>125968.34600000001</v>
      </c>
    </row>
    <row r="3296" spans="1:22" x14ac:dyDescent="0.3">
      <c r="A3296">
        <v>1004736</v>
      </c>
      <c r="B3296" t="s">
        <v>15984</v>
      </c>
      <c r="C3296" t="s">
        <v>15985</v>
      </c>
      <c r="D3296" t="s">
        <v>15986</v>
      </c>
      <c r="E3296" t="s">
        <v>583</v>
      </c>
      <c r="F3296" t="s">
        <v>14678</v>
      </c>
      <c r="G3296" t="s">
        <v>15987</v>
      </c>
      <c r="H3296" t="s">
        <v>1602</v>
      </c>
      <c r="I3296" s="23">
        <v>32.311838000000002</v>
      </c>
      <c r="J3296" s="23">
        <v>-92.268271999999996</v>
      </c>
      <c r="K3296">
        <v>486210</v>
      </c>
      <c r="L3296" t="s">
        <v>1275</v>
      </c>
      <c r="M3296" t="s">
        <v>102</v>
      </c>
      <c r="N3296" s="49">
        <v>113870.516</v>
      </c>
      <c r="O3296" s="49">
        <v>112159.308</v>
      </c>
      <c r="P3296" s="49">
        <v>47189.277999999998</v>
      </c>
      <c r="Q3296" s="49">
        <v>10394.316000000001</v>
      </c>
      <c r="R3296" s="49">
        <v>10521.566000000001</v>
      </c>
      <c r="S3296" s="49">
        <v>17431.46</v>
      </c>
      <c r="T3296" s="49">
        <v>61252.474000000002</v>
      </c>
      <c r="U3296" s="49">
        <v>98853.555999999997</v>
      </c>
      <c r="V3296" s="49">
        <v>98489.535999999993</v>
      </c>
    </row>
    <row r="3297" spans="1:22" x14ac:dyDescent="0.3">
      <c r="A3297">
        <v>1007463</v>
      </c>
      <c r="B3297" t="s">
        <v>15988</v>
      </c>
      <c r="C3297" t="s">
        <v>15989</v>
      </c>
      <c r="D3297" t="s">
        <v>3954</v>
      </c>
      <c r="E3297" t="s">
        <v>583</v>
      </c>
      <c r="F3297" t="s">
        <v>3955</v>
      </c>
      <c r="G3297" t="s">
        <v>15990</v>
      </c>
      <c r="H3297" t="s">
        <v>3957</v>
      </c>
      <c r="I3297" s="23">
        <v>29.784469000000001</v>
      </c>
      <c r="J3297" s="23">
        <v>-91.732949000000005</v>
      </c>
      <c r="K3297">
        <v>211111</v>
      </c>
      <c r="L3297" t="s">
        <v>28</v>
      </c>
      <c r="M3297" t="s">
        <v>102</v>
      </c>
      <c r="S3297" s="49">
        <v>16776.236000000001</v>
      </c>
      <c r="T3297" s="49">
        <v>21098.027999999998</v>
      </c>
      <c r="U3297" s="49">
        <v>17854.581999999999</v>
      </c>
      <c r="V3297" s="49">
        <v>14974.191999999999</v>
      </c>
    </row>
    <row r="3298" spans="1:22" x14ac:dyDescent="0.3">
      <c r="A3298">
        <v>1006858</v>
      </c>
      <c r="B3298" t="s">
        <v>15991</v>
      </c>
      <c r="C3298" t="s">
        <v>15992</v>
      </c>
      <c r="D3298" t="s">
        <v>3625</v>
      </c>
      <c r="E3298" t="s">
        <v>690</v>
      </c>
      <c r="F3298" t="s">
        <v>4287</v>
      </c>
      <c r="G3298" t="s">
        <v>15993</v>
      </c>
      <c r="H3298" t="s">
        <v>3628</v>
      </c>
      <c r="I3298" s="23">
        <v>33.792450000000002</v>
      </c>
      <c r="J3298" s="23">
        <v>-84.462729999999993</v>
      </c>
      <c r="K3298">
        <v>562212</v>
      </c>
      <c r="L3298" t="s">
        <v>51</v>
      </c>
      <c r="M3298" t="s">
        <v>307</v>
      </c>
      <c r="N3298" s="49">
        <v>28344.75</v>
      </c>
      <c r="O3298" s="49">
        <v>29643</v>
      </c>
      <c r="P3298" s="49">
        <v>32063.75</v>
      </c>
      <c r="Q3298" s="49">
        <v>35200</v>
      </c>
      <c r="R3298" s="49">
        <v>36375.25</v>
      </c>
      <c r="S3298" s="49">
        <v>38430</v>
      </c>
      <c r="T3298" s="49">
        <v>42286</v>
      </c>
      <c r="U3298" s="49">
        <v>51082.5</v>
      </c>
      <c r="V3298" s="49">
        <v>42680</v>
      </c>
    </row>
    <row r="3299" spans="1:22" x14ac:dyDescent="0.3">
      <c r="A3299">
        <v>1009622</v>
      </c>
      <c r="B3299" t="s">
        <v>15994</v>
      </c>
      <c r="C3299" t="s">
        <v>15995</v>
      </c>
      <c r="D3299" t="s">
        <v>15996</v>
      </c>
      <c r="E3299" t="s">
        <v>351</v>
      </c>
      <c r="F3299" t="s">
        <v>15997</v>
      </c>
      <c r="G3299" t="s">
        <v>15998</v>
      </c>
      <c r="H3299" t="s">
        <v>6571</v>
      </c>
      <c r="I3299" s="23">
        <v>42.242283</v>
      </c>
      <c r="J3299" s="23">
        <v>-89.092825000000005</v>
      </c>
      <c r="K3299">
        <v>331511</v>
      </c>
      <c r="L3299" t="s">
        <v>28</v>
      </c>
      <c r="M3299" t="s">
        <v>538</v>
      </c>
      <c r="N3299" s="49">
        <v>49827.732000000004</v>
      </c>
      <c r="O3299" s="49">
        <v>69271.138000000006</v>
      </c>
      <c r="P3299" s="49">
        <v>56767.165999999997</v>
      </c>
      <c r="Q3299" s="49">
        <v>50160.294000000002</v>
      </c>
      <c r="R3299" s="49">
        <v>52487.97</v>
      </c>
      <c r="S3299" s="49">
        <v>47508.9</v>
      </c>
      <c r="T3299" s="49">
        <v>46316.644</v>
      </c>
      <c r="U3299" s="49">
        <v>43149.502</v>
      </c>
      <c r="V3299" s="49">
        <v>66624.176000000007</v>
      </c>
    </row>
    <row r="3300" spans="1:22" x14ac:dyDescent="0.3">
      <c r="A3300">
        <v>1001778</v>
      </c>
      <c r="B3300" t="s">
        <v>15999</v>
      </c>
      <c r="C3300" t="s">
        <v>16000</v>
      </c>
      <c r="D3300" t="s">
        <v>577</v>
      </c>
      <c r="E3300" t="s">
        <v>303</v>
      </c>
      <c r="F3300" t="s">
        <v>578</v>
      </c>
      <c r="I3300" s="23">
        <v>27.303799999999999</v>
      </c>
      <c r="J3300" s="23">
        <v>-92.461699999999993</v>
      </c>
      <c r="K3300">
        <v>211120</v>
      </c>
      <c r="L3300" t="s">
        <v>579</v>
      </c>
      <c r="M3300" t="s">
        <v>102</v>
      </c>
      <c r="N3300" s="49">
        <v>22773.78</v>
      </c>
      <c r="O3300" s="49">
        <v>30209.477999999999</v>
      </c>
      <c r="P3300" s="49">
        <v>26780.880000000001</v>
      </c>
      <c r="Q3300" s="49">
        <v>30190.55</v>
      </c>
      <c r="R3300" s="49">
        <v>26697.446</v>
      </c>
      <c r="S3300" s="49">
        <v>39238.591999999997</v>
      </c>
      <c r="T3300" s="49">
        <v>46398.565999999999</v>
      </c>
      <c r="U3300" s="49">
        <v>35123.46</v>
      </c>
      <c r="V3300" s="49">
        <v>32487.973999999998</v>
      </c>
    </row>
    <row r="3301" spans="1:22" x14ac:dyDescent="0.3">
      <c r="A3301">
        <v>1013153</v>
      </c>
      <c r="B3301" t="s">
        <v>16001</v>
      </c>
      <c r="C3301" t="s">
        <v>16002</v>
      </c>
      <c r="D3301" t="s">
        <v>16003</v>
      </c>
      <c r="E3301" t="s">
        <v>946</v>
      </c>
      <c r="F3301" t="s">
        <v>16004</v>
      </c>
      <c r="G3301" t="s">
        <v>16005</v>
      </c>
      <c r="H3301" t="s">
        <v>16006</v>
      </c>
      <c r="I3301" s="23">
        <v>46.422849999999997</v>
      </c>
      <c r="J3301" s="23">
        <v>-117.08781999999999</v>
      </c>
      <c r="K3301">
        <v>321113</v>
      </c>
      <c r="L3301" t="s">
        <v>28</v>
      </c>
      <c r="M3301" t="s">
        <v>315</v>
      </c>
      <c r="N3301" s="49">
        <v>200.696</v>
      </c>
      <c r="O3301" s="49">
        <v>333.536</v>
      </c>
    </row>
    <row r="3302" spans="1:22" x14ac:dyDescent="0.3">
      <c r="A3302">
        <v>1005140</v>
      </c>
      <c r="B3302" t="s">
        <v>16007</v>
      </c>
      <c r="C3302" t="s">
        <v>16008</v>
      </c>
      <c r="D3302" t="s">
        <v>16009</v>
      </c>
      <c r="E3302" t="s">
        <v>1781</v>
      </c>
      <c r="F3302" t="s">
        <v>16010</v>
      </c>
      <c r="G3302" t="s">
        <v>16011</v>
      </c>
      <c r="H3302" t="s">
        <v>11926</v>
      </c>
      <c r="I3302" s="23">
        <v>31.730937000000001</v>
      </c>
      <c r="J3302" s="23">
        <v>-90.046655999999999</v>
      </c>
      <c r="K3302">
        <v>486210</v>
      </c>
      <c r="L3302" t="s">
        <v>1275</v>
      </c>
      <c r="M3302" t="s">
        <v>102</v>
      </c>
      <c r="N3302" s="49">
        <v>114357.224</v>
      </c>
      <c r="O3302" s="49">
        <v>118510.37</v>
      </c>
      <c r="P3302" s="49">
        <v>131297.46799999999</v>
      </c>
      <c r="Q3302" s="49">
        <v>120418.56200000001</v>
      </c>
      <c r="R3302" s="49">
        <v>115257.932</v>
      </c>
      <c r="S3302" s="49">
        <v>103484.22</v>
      </c>
      <c r="T3302" s="49">
        <v>104799.96400000001</v>
      </c>
      <c r="U3302" s="49">
        <v>104596.966</v>
      </c>
      <c r="V3302" s="49">
        <v>80471.415999999997</v>
      </c>
    </row>
    <row r="3303" spans="1:22" x14ac:dyDescent="0.3">
      <c r="A3303">
        <v>1005995</v>
      </c>
      <c r="B3303" t="s">
        <v>16012</v>
      </c>
      <c r="C3303" t="s">
        <v>16013</v>
      </c>
      <c r="D3303" t="s">
        <v>5603</v>
      </c>
      <c r="E3303" t="s">
        <v>556</v>
      </c>
      <c r="F3303" t="s">
        <v>5604</v>
      </c>
      <c r="G3303" t="s">
        <v>16014</v>
      </c>
      <c r="H3303" t="s">
        <v>5606</v>
      </c>
      <c r="I3303" s="23">
        <v>39.178100000000001</v>
      </c>
      <c r="J3303" s="23">
        <v>-76.526799999999994</v>
      </c>
      <c r="K3303">
        <v>221112</v>
      </c>
      <c r="L3303" t="s">
        <v>335</v>
      </c>
      <c r="M3303" t="s">
        <v>336</v>
      </c>
      <c r="N3303" s="49">
        <v>205671.18799999999</v>
      </c>
      <c r="O3303" s="49">
        <v>511077.48</v>
      </c>
      <c r="P3303" s="49">
        <v>240141.14199999999</v>
      </c>
      <c r="Q3303" s="49">
        <v>1184311.1140000001</v>
      </c>
      <c r="R3303" s="49">
        <v>1443949.5519999999</v>
      </c>
      <c r="S3303" s="49">
        <v>1345505.8160000001</v>
      </c>
      <c r="T3303" s="49">
        <v>1466193.102</v>
      </c>
      <c r="U3303" s="49">
        <v>1240682.868</v>
      </c>
      <c r="V3303" s="49">
        <v>1610023.912</v>
      </c>
    </row>
    <row r="3304" spans="1:22" x14ac:dyDescent="0.3">
      <c r="A3304">
        <v>1000906</v>
      </c>
      <c r="B3304" t="s">
        <v>16015</v>
      </c>
      <c r="C3304" t="s">
        <v>16016</v>
      </c>
      <c r="D3304" t="s">
        <v>7508</v>
      </c>
      <c r="E3304" t="s">
        <v>954</v>
      </c>
      <c r="F3304" t="s">
        <v>16017</v>
      </c>
      <c r="G3304" t="s">
        <v>16018</v>
      </c>
      <c r="H3304" t="s">
        <v>16019</v>
      </c>
      <c r="I3304" s="23">
        <v>34.401699999999998</v>
      </c>
      <c r="J3304" s="23">
        <v>-80.158900000000003</v>
      </c>
      <c r="K3304">
        <v>221112</v>
      </c>
      <c r="L3304" t="s">
        <v>335</v>
      </c>
      <c r="M3304" t="s">
        <v>336</v>
      </c>
      <c r="N3304" s="49">
        <v>19360.04</v>
      </c>
      <c r="O3304" s="49">
        <v>188542.71799999999</v>
      </c>
      <c r="P3304" s="49">
        <v>68327.402000000002</v>
      </c>
      <c r="Q3304" s="49">
        <v>90281.865999999995</v>
      </c>
      <c r="R3304" s="49">
        <v>98973.495999999999</v>
      </c>
      <c r="S3304" s="49">
        <v>105359.03999999999</v>
      </c>
      <c r="T3304" s="49">
        <v>56707.313999999998</v>
      </c>
      <c r="U3304" s="49">
        <v>304567.86800000002</v>
      </c>
      <c r="V3304" s="49">
        <v>646552.73400000005</v>
      </c>
    </row>
    <row r="3305" spans="1:22" x14ac:dyDescent="0.3">
      <c r="A3305">
        <v>1000786</v>
      </c>
      <c r="B3305" t="s">
        <v>16020</v>
      </c>
      <c r="C3305" t="s">
        <v>16021</v>
      </c>
      <c r="D3305" t="s">
        <v>16022</v>
      </c>
      <c r="E3305" t="s">
        <v>441</v>
      </c>
      <c r="F3305" t="s">
        <v>16023</v>
      </c>
      <c r="G3305" t="s">
        <v>16024</v>
      </c>
      <c r="H3305" t="s">
        <v>5253</v>
      </c>
      <c r="I3305" s="23">
        <v>35.377499999999998</v>
      </c>
      <c r="J3305" s="23">
        <v>-78.087500000000006</v>
      </c>
      <c r="K3305">
        <v>221112</v>
      </c>
      <c r="L3305" t="s">
        <v>335</v>
      </c>
      <c r="M3305" t="s">
        <v>336</v>
      </c>
      <c r="N3305" s="49">
        <v>2649902.0980000002</v>
      </c>
      <c r="O3305" s="49">
        <v>3051649.3739999998</v>
      </c>
      <c r="P3305" s="49">
        <v>2858500.9640000002</v>
      </c>
      <c r="Q3305" s="49">
        <v>2807254.9219999998</v>
      </c>
      <c r="R3305" s="49">
        <v>2787314.33</v>
      </c>
      <c r="S3305" s="49">
        <v>2376744.7400000002</v>
      </c>
      <c r="T3305" s="49">
        <v>2555224.0180000002</v>
      </c>
      <c r="U3305" s="49">
        <v>1282647.7379999999</v>
      </c>
      <c r="V3305" s="49">
        <v>1373113.4739999999</v>
      </c>
    </row>
    <row r="3306" spans="1:22" x14ac:dyDescent="0.3">
      <c r="A3306">
        <v>1007640</v>
      </c>
      <c r="B3306" t="s">
        <v>16025</v>
      </c>
      <c r="C3306" t="s">
        <v>16026</v>
      </c>
      <c r="D3306" t="s">
        <v>6339</v>
      </c>
      <c r="E3306" t="s">
        <v>311</v>
      </c>
      <c r="F3306" t="s">
        <v>6340</v>
      </c>
      <c r="G3306" t="s">
        <v>16027</v>
      </c>
      <c r="H3306" t="s">
        <v>16028</v>
      </c>
      <c r="I3306" s="23">
        <v>38.700000000000003</v>
      </c>
      <c r="J3306" s="23">
        <v>-83.817499999999995</v>
      </c>
      <c r="K3306">
        <v>221112</v>
      </c>
      <c r="L3306" t="s">
        <v>335</v>
      </c>
      <c r="M3306" t="s">
        <v>336</v>
      </c>
      <c r="N3306" s="49">
        <v>5724873.1359999999</v>
      </c>
      <c r="O3306" s="49">
        <v>7389439.7259999998</v>
      </c>
      <c r="P3306" s="49">
        <v>6370767.1260000002</v>
      </c>
      <c r="Q3306" s="49">
        <v>8180509.5240000002</v>
      </c>
      <c r="R3306" s="49">
        <v>6693600.3399999999</v>
      </c>
      <c r="S3306" s="49">
        <v>8052900.176</v>
      </c>
      <c r="T3306" s="49">
        <v>7825345.3640000001</v>
      </c>
      <c r="U3306" s="49">
        <v>7638298.1979999999</v>
      </c>
      <c r="V3306" s="49">
        <v>8643678.466</v>
      </c>
    </row>
    <row r="3307" spans="1:22" x14ac:dyDescent="0.3">
      <c r="A3307">
        <v>1001176</v>
      </c>
      <c r="B3307" t="s">
        <v>16029</v>
      </c>
      <c r="C3307" t="s">
        <v>16030</v>
      </c>
      <c r="D3307" t="s">
        <v>16031</v>
      </c>
      <c r="E3307" t="s">
        <v>303</v>
      </c>
      <c r="F3307" t="s">
        <v>16032</v>
      </c>
      <c r="G3307" t="s">
        <v>16033</v>
      </c>
      <c r="H3307" t="s">
        <v>3518</v>
      </c>
      <c r="I3307" s="23">
        <v>32.460700000000003</v>
      </c>
      <c r="J3307" s="23">
        <v>-94.485200000000006</v>
      </c>
      <c r="K3307">
        <v>221112</v>
      </c>
      <c r="L3307" t="s">
        <v>30</v>
      </c>
      <c r="M3307" t="s">
        <v>336</v>
      </c>
      <c r="N3307" s="49">
        <v>3454918.906</v>
      </c>
      <c r="O3307" s="49">
        <v>5301621.426</v>
      </c>
      <c r="P3307" s="49">
        <v>4554722.892</v>
      </c>
      <c r="Q3307" s="49">
        <v>5188260.5219999999</v>
      </c>
      <c r="R3307" s="49">
        <v>4623816.6220000004</v>
      </c>
      <c r="S3307" s="49">
        <v>5066531.5860000001</v>
      </c>
      <c r="T3307" s="49">
        <v>5118173.2759999996</v>
      </c>
      <c r="U3307" s="49">
        <v>4136636.4360000002</v>
      </c>
      <c r="V3307" s="49">
        <v>5074628.176</v>
      </c>
    </row>
    <row r="3308" spans="1:22" x14ac:dyDescent="0.3">
      <c r="A3308">
        <v>1003645</v>
      </c>
      <c r="B3308" t="s">
        <v>16034</v>
      </c>
      <c r="C3308" t="s">
        <v>16035</v>
      </c>
      <c r="D3308" t="s">
        <v>2339</v>
      </c>
      <c r="E3308" t="s">
        <v>303</v>
      </c>
      <c r="F3308" t="s">
        <v>16036</v>
      </c>
      <c r="G3308" t="s">
        <v>16037</v>
      </c>
      <c r="H3308" t="s">
        <v>2347</v>
      </c>
      <c r="I3308" s="23">
        <v>30.287240000000001</v>
      </c>
      <c r="J3308" s="23">
        <v>-97.735889999999998</v>
      </c>
      <c r="K3308">
        <v>221112</v>
      </c>
      <c r="L3308" t="s">
        <v>28</v>
      </c>
      <c r="M3308" t="s">
        <v>336</v>
      </c>
      <c r="N3308" s="49">
        <v>218561.32800000001</v>
      </c>
      <c r="O3308" s="49">
        <v>220630.76800000001</v>
      </c>
      <c r="P3308" s="49">
        <v>219785.67199999999</v>
      </c>
      <c r="R3308" s="49">
        <v>209347.51199999999</v>
      </c>
      <c r="S3308" s="49">
        <v>203755.83199999999</v>
      </c>
      <c r="T3308" s="49">
        <v>206059.62400000001</v>
      </c>
      <c r="U3308" s="49">
        <v>196849.11</v>
      </c>
      <c r="V3308" s="49">
        <v>213462.54399999999</v>
      </c>
    </row>
    <row r="3309" spans="1:22" x14ac:dyDescent="0.3">
      <c r="A3309">
        <v>1007550</v>
      </c>
      <c r="B3309" t="s">
        <v>16038</v>
      </c>
      <c r="C3309" t="s">
        <v>16039</v>
      </c>
      <c r="D3309" t="s">
        <v>16040</v>
      </c>
      <c r="E3309" t="s">
        <v>1682</v>
      </c>
      <c r="F3309" t="s">
        <v>16041</v>
      </c>
      <c r="G3309" t="s">
        <v>16042</v>
      </c>
      <c r="H3309" t="s">
        <v>8622</v>
      </c>
      <c r="I3309" s="23">
        <v>41.9923</v>
      </c>
      <c r="J3309" s="23">
        <v>-70.897890000000004</v>
      </c>
      <c r="K3309">
        <v>562212</v>
      </c>
      <c r="L3309" t="s">
        <v>51</v>
      </c>
      <c r="M3309" t="s">
        <v>307</v>
      </c>
      <c r="N3309" s="49">
        <v>807.25</v>
      </c>
      <c r="O3309" s="49">
        <v>986.25</v>
      </c>
      <c r="P3309" s="49">
        <v>756</v>
      </c>
      <c r="Q3309" s="49">
        <v>708.75</v>
      </c>
      <c r="R3309" s="49">
        <v>1019.5</v>
      </c>
      <c r="S3309" s="49">
        <v>1235</v>
      </c>
      <c r="T3309" s="49">
        <v>1532.5</v>
      </c>
      <c r="U3309" s="49">
        <v>2360</v>
      </c>
      <c r="V3309" s="49">
        <v>2270</v>
      </c>
    </row>
    <row r="3310" spans="1:22" x14ac:dyDescent="0.3">
      <c r="A3310">
        <v>1001802</v>
      </c>
      <c r="B3310" t="s">
        <v>16043</v>
      </c>
      <c r="C3310" t="s">
        <v>16044</v>
      </c>
      <c r="D3310" t="s">
        <v>16045</v>
      </c>
      <c r="E3310" t="s">
        <v>832</v>
      </c>
      <c r="F3310" t="s">
        <v>16046</v>
      </c>
      <c r="G3310" t="s">
        <v>16047</v>
      </c>
      <c r="H3310" t="s">
        <v>16048</v>
      </c>
      <c r="I3310" s="23">
        <v>20.094083000000001</v>
      </c>
      <c r="J3310" s="23">
        <v>-155.47102799999999</v>
      </c>
      <c r="K3310">
        <v>221112</v>
      </c>
      <c r="L3310" t="s">
        <v>28</v>
      </c>
      <c r="M3310" t="s">
        <v>336</v>
      </c>
      <c r="N3310" s="49">
        <v>224951.39799999999</v>
      </c>
      <c r="O3310" s="49">
        <v>155486.62</v>
      </c>
      <c r="P3310" s="49">
        <v>89776.823999999993</v>
      </c>
      <c r="Q3310" s="49">
        <v>86641.678</v>
      </c>
      <c r="R3310" s="49">
        <v>132474.274</v>
      </c>
      <c r="S3310" s="49">
        <v>105571.996</v>
      </c>
      <c r="T3310" s="49">
        <v>95906.57</v>
      </c>
      <c r="U3310" s="49">
        <v>140197.514</v>
      </c>
      <c r="V3310" s="49">
        <v>126879.42</v>
      </c>
    </row>
    <row r="3311" spans="1:22" x14ac:dyDescent="0.3">
      <c r="A3311">
        <v>1000564</v>
      </c>
      <c r="B3311" t="s">
        <v>16049</v>
      </c>
      <c r="C3311" t="s">
        <v>16050</v>
      </c>
      <c r="D3311" t="s">
        <v>16051</v>
      </c>
      <c r="E3311" t="s">
        <v>793</v>
      </c>
      <c r="F3311" t="s">
        <v>16052</v>
      </c>
      <c r="G3311" t="s">
        <v>16053</v>
      </c>
      <c r="H3311" t="s">
        <v>16054</v>
      </c>
      <c r="I3311" s="23">
        <v>37.1006</v>
      </c>
      <c r="J3311" s="23">
        <v>-76.390720000000002</v>
      </c>
      <c r="K3311">
        <v>221330</v>
      </c>
      <c r="L3311" t="s">
        <v>28</v>
      </c>
      <c r="M3311" t="s">
        <v>336</v>
      </c>
      <c r="N3311" s="49">
        <v>23685.506000000001</v>
      </c>
      <c r="O3311" s="49">
        <v>23138.42</v>
      </c>
      <c r="P3311" s="49">
        <v>23337.786</v>
      </c>
      <c r="Q3311" s="49">
        <v>26032.191999999999</v>
      </c>
      <c r="R3311" s="49">
        <v>23247.002</v>
      </c>
      <c r="S3311" s="49">
        <v>23789.833999999999</v>
      </c>
      <c r="T3311" s="49">
        <v>27550.02</v>
      </c>
      <c r="U3311" s="49">
        <v>25584.880000000001</v>
      </c>
      <c r="V3311" s="49">
        <v>26691.22</v>
      </c>
    </row>
    <row r="3312" spans="1:22" x14ac:dyDescent="0.3">
      <c r="A3312">
        <v>1011561</v>
      </c>
      <c r="B3312" t="s">
        <v>16055</v>
      </c>
      <c r="C3312" t="s">
        <v>16056</v>
      </c>
      <c r="D3312" t="s">
        <v>3250</v>
      </c>
      <c r="E3312" t="s">
        <v>331</v>
      </c>
      <c r="F3312" t="s">
        <v>16057</v>
      </c>
      <c r="G3312" t="s">
        <v>16058</v>
      </c>
      <c r="H3312" t="s">
        <v>1281</v>
      </c>
      <c r="I3312" s="23">
        <v>41.883940000000003</v>
      </c>
      <c r="J3312" s="23">
        <v>-75.142223999999999</v>
      </c>
      <c r="K3312">
        <v>486210</v>
      </c>
      <c r="L3312" t="s">
        <v>1275</v>
      </c>
      <c r="M3312" t="s">
        <v>102</v>
      </c>
      <c r="N3312" s="49">
        <v>69954.991999999998</v>
      </c>
      <c r="O3312" s="49">
        <v>44864.131999999998</v>
      </c>
      <c r="P3312" s="49">
        <v>48559.122000000003</v>
      </c>
      <c r="Q3312" s="49">
        <v>38139.764000000003</v>
      </c>
      <c r="R3312" s="49">
        <v>50672.184000000001</v>
      </c>
      <c r="S3312" s="49">
        <v>31991.232</v>
      </c>
    </row>
    <row r="3313" spans="1:22" x14ac:dyDescent="0.3">
      <c r="A3313">
        <v>1003638</v>
      </c>
      <c r="B3313" t="s">
        <v>16059</v>
      </c>
      <c r="C3313" t="s">
        <v>16060</v>
      </c>
      <c r="D3313" t="s">
        <v>7675</v>
      </c>
      <c r="E3313" t="s">
        <v>663</v>
      </c>
      <c r="F3313" t="s">
        <v>7676</v>
      </c>
      <c r="G3313" t="s">
        <v>16061</v>
      </c>
      <c r="H3313" t="s">
        <v>16062</v>
      </c>
      <c r="I3313" s="23">
        <v>41.113025</v>
      </c>
      <c r="J3313" s="23">
        <v>-83.678781999999998</v>
      </c>
      <c r="K3313">
        <v>924110</v>
      </c>
      <c r="L3313" t="s">
        <v>51</v>
      </c>
      <c r="M3313" t="s">
        <v>307</v>
      </c>
      <c r="R3313" s="49">
        <v>13037.75</v>
      </c>
      <c r="S3313" s="49">
        <v>13511.75</v>
      </c>
      <c r="T3313" s="49">
        <v>15872.75</v>
      </c>
      <c r="U3313" s="49">
        <v>22986.75</v>
      </c>
      <c r="V3313" s="49">
        <v>23107.25</v>
      </c>
    </row>
    <row r="3314" spans="1:22" x14ac:dyDescent="0.3">
      <c r="A3314">
        <v>1003137</v>
      </c>
      <c r="B3314" t="s">
        <v>16063</v>
      </c>
      <c r="C3314" t="s">
        <v>16064</v>
      </c>
      <c r="D3314" t="s">
        <v>16065</v>
      </c>
      <c r="E3314" t="s">
        <v>441</v>
      </c>
      <c r="F3314" t="s">
        <v>16066</v>
      </c>
      <c r="G3314" t="s">
        <v>16067</v>
      </c>
      <c r="H3314" t="s">
        <v>11713</v>
      </c>
      <c r="I3314" s="23">
        <v>36.189036999999999</v>
      </c>
      <c r="J3314" s="23">
        <v>-80.287502000000003</v>
      </c>
      <c r="K3314">
        <v>562212</v>
      </c>
      <c r="L3314" t="s">
        <v>51</v>
      </c>
      <c r="M3314" t="s">
        <v>307</v>
      </c>
      <c r="N3314" s="49">
        <v>54986</v>
      </c>
      <c r="O3314" s="49">
        <v>33469.5</v>
      </c>
      <c r="P3314" s="49">
        <v>31920</v>
      </c>
      <c r="Q3314" s="49">
        <v>32293.25</v>
      </c>
      <c r="R3314" s="49">
        <v>29589.75</v>
      </c>
      <c r="S3314" s="49">
        <v>53028.85</v>
      </c>
      <c r="T3314" s="49">
        <v>48778.3</v>
      </c>
      <c r="U3314" s="49">
        <v>37371</v>
      </c>
      <c r="V3314" s="49">
        <v>46905.9</v>
      </c>
    </row>
    <row r="3315" spans="1:22" x14ac:dyDescent="0.3">
      <c r="A3315">
        <v>1003492</v>
      </c>
      <c r="B3315" t="s">
        <v>16068</v>
      </c>
      <c r="C3315" t="s">
        <v>16069</v>
      </c>
      <c r="D3315" t="s">
        <v>14280</v>
      </c>
      <c r="E3315" t="s">
        <v>1370</v>
      </c>
      <c r="F3315" t="s">
        <v>16070</v>
      </c>
      <c r="G3315" t="s">
        <v>16071</v>
      </c>
      <c r="H3315" t="s">
        <v>1576</v>
      </c>
      <c r="I3315" s="23">
        <v>61.221409999999999</v>
      </c>
      <c r="J3315" s="23">
        <v>-149.86579</v>
      </c>
      <c r="K3315">
        <v>221112</v>
      </c>
      <c r="L3315" t="s">
        <v>28</v>
      </c>
      <c r="M3315" t="s">
        <v>336</v>
      </c>
      <c r="N3315" s="49">
        <v>12156.654</v>
      </c>
      <c r="O3315" s="49">
        <v>21076.317999999999</v>
      </c>
      <c r="P3315" s="49">
        <v>34704.317999999999</v>
      </c>
      <c r="Q3315" s="49">
        <v>28806.644</v>
      </c>
      <c r="R3315" s="49">
        <v>30495.835999999999</v>
      </c>
      <c r="S3315" s="49">
        <v>22905.815999999999</v>
      </c>
      <c r="T3315" s="49">
        <v>19097.928</v>
      </c>
      <c r="U3315" s="49">
        <v>36153.415999999997</v>
      </c>
      <c r="V3315" s="49">
        <v>58152.232000000004</v>
      </c>
    </row>
    <row r="3316" spans="1:22" x14ac:dyDescent="0.3">
      <c r="A3316">
        <v>1002431</v>
      </c>
      <c r="B3316" t="s">
        <v>16072</v>
      </c>
      <c r="C3316" t="s">
        <v>16073</v>
      </c>
      <c r="D3316" t="s">
        <v>16074</v>
      </c>
      <c r="E3316" t="s">
        <v>323</v>
      </c>
      <c r="F3316" t="s">
        <v>16075</v>
      </c>
      <c r="G3316" t="s">
        <v>16076</v>
      </c>
      <c r="H3316" t="s">
        <v>1244</v>
      </c>
      <c r="I3316" s="23">
        <v>37.318100000000001</v>
      </c>
      <c r="J3316" s="23">
        <v>-122.09099999999999</v>
      </c>
      <c r="K3316">
        <v>327310</v>
      </c>
      <c r="L3316" t="s">
        <v>2095</v>
      </c>
      <c r="M3316" t="s">
        <v>376</v>
      </c>
      <c r="N3316" s="49">
        <v>771202.92</v>
      </c>
      <c r="O3316" s="49">
        <v>879255.56</v>
      </c>
      <c r="P3316" s="49">
        <v>831640.42200000002</v>
      </c>
      <c r="Q3316" s="49">
        <v>996367.11</v>
      </c>
      <c r="R3316" s="49">
        <v>993555.12</v>
      </c>
      <c r="S3316" s="49">
        <v>934983.85</v>
      </c>
      <c r="T3316" s="49">
        <v>962689.99</v>
      </c>
      <c r="U3316" s="49">
        <v>914403</v>
      </c>
      <c r="V3316" s="49">
        <v>847309.87</v>
      </c>
    </row>
    <row r="3317" spans="1:22" x14ac:dyDescent="0.3">
      <c r="A3317">
        <v>1001700</v>
      </c>
      <c r="B3317" t="s">
        <v>16077</v>
      </c>
      <c r="C3317" t="s">
        <v>16078</v>
      </c>
      <c r="D3317" t="s">
        <v>1067</v>
      </c>
      <c r="E3317" t="s">
        <v>323</v>
      </c>
      <c r="F3317" t="s">
        <v>1068</v>
      </c>
      <c r="G3317" t="s">
        <v>16079</v>
      </c>
      <c r="H3317" t="s">
        <v>4670</v>
      </c>
      <c r="I3317" s="23">
        <v>33.764408000000003</v>
      </c>
      <c r="J3317" s="23">
        <v>-118.265562</v>
      </c>
      <c r="K3317">
        <v>221112</v>
      </c>
      <c r="L3317" t="s">
        <v>28</v>
      </c>
      <c r="M3317" t="s">
        <v>336</v>
      </c>
      <c r="Q3317" s="49">
        <v>10078.012000000001</v>
      </c>
      <c r="R3317" s="49">
        <v>17251.835999999999</v>
      </c>
      <c r="S3317" s="49">
        <v>8253.1679999999997</v>
      </c>
      <c r="T3317" s="49">
        <v>13298.4</v>
      </c>
      <c r="U3317" s="49">
        <v>17919.132000000001</v>
      </c>
      <c r="V3317" s="49">
        <v>6501.9759999999997</v>
      </c>
    </row>
    <row r="3318" spans="1:22" x14ac:dyDescent="0.3">
      <c r="A3318">
        <v>1005379</v>
      </c>
      <c r="B3318" t="s">
        <v>16080</v>
      </c>
      <c r="C3318" t="s">
        <v>16081</v>
      </c>
      <c r="D3318" t="s">
        <v>16082</v>
      </c>
      <c r="E3318" t="s">
        <v>1682</v>
      </c>
      <c r="F3318" t="s">
        <v>16083</v>
      </c>
      <c r="G3318" t="s">
        <v>16084</v>
      </c>
      <c r="H3318" t="s">
        <v>7497</v>
      </c>
      <c r="I3318" s="23">
        <v>42.330019</v>
      </c>
      <c r="J3318" s="23">
        <v>-72.242323999999996</v>
      </c>
      <c r="K3318">
        <v>562212</v>
      </c>
      <c r="L3318" t="s">
        <v>51</v>
      </c>
      <c r="M3318" t="s">
        <v>307</v>
      </c>
      <c r="U3318" s="49">
        <v>1851.5</v>
      </c>
      <c r="V3318" s="49">
        <v>1509.5</v>
      </c>
    </row>
    <row r="3319" spans="1:22" x14ac:dyDescent="0.3">
      <c r="A3319">
        <v>1002292</v>
      </c>
      <c r="B3319" t="s">
        <v>16085</v>
      </c>
      <c r="C3319" t="s">
        <v>16086</v>
      </c>
      <c r="D3319" t="s">
        <v>16087</v>
      </c>
      <c r="E3319" t="s">
        <v>556</v>
      </c>
      <c r="F3319" t="s">
        <v>16088</v>
      </c>
      <c r="G3319" t="s">
        <v>16089</v>
      </c>
      <c r="H3319" t="s">
        <v>559</v>
      </c>
      <c r="I3319" s="23">
        <v>39.639499999999998</v>
      </c>
      <c r="J3319" s="23">
        <v>-76.2971</v>
      </c>
      <c r="K3319">
        <v>562212</v>
      </c>
      <c r="L3319" t="s">
        <v>355</v>
      </c>
      <c r="M3319" t="s">
        <v>307</v>
      </c>
      <c r="N3319" s="49">
        <v>54854.75</v>
      </c>
      <c r="O3319" s="49">
        <v>58703.25</v>
      </c>
      <c r="P3319" s="49">
        <v>57460.25</v>
      </c>
      <c r="Q3319" s="49">
        <v>65193.5</v>
      </c>
      <c r="R3319" s="49">
        <v>68357.5</v>
      </c>
      <c r="S3319" s="49">
        <v>72384.399999999994</v>
      </c>
      <c r="T3319" s="49">
        <v>68809.55</v>
      </c>
      <c r="U3319" s="49">
        <v>66669</v>
      </c>
      <c r="V3319" s="49">
        <v>69403.5</v>
      </c>
    </row>
    <row r="3320" spans="1:22" x14ac:dyDescent="0.3">
      <c r="A3320">
        <v>1004119</v>
      </c>
      <c r="B3320" t="s">
        <v>16090</v>
      </c>
      <c r="C3320" t="s">
        <v>16091</v>
      </c>
      <c r="D3320" t="s">
        <v>16092</v>
      </c>
      <c r="E3320" t="s">
        <v>583</v>
      </c>
      <c r="F3320" t="s">
        <v>16093</v>
      </c>
      <c r="G3320" t="s">
        <v>16094</v>
      </c>
      <c r="H3320" t="s">
        <v>1841</v>
      </c>
      <c r="I3320" s="23">
        <v>29.678699999999999</v>
      </c>
      <c r="J3320" s="23">
        <v>-91.241399999999999</v>
      </c>
      <c r="K3320">
        <v>562212</v>
      </c>
      <c r="L3320" t="s">
        <v>51</v>
      </c>
      <c r="M3320" t="s">
        <v>307</v>
      </c>
      <c r="N3320" s="49">
        <v>111830.25</v>
      </c>
      <c r="O3320" s="49">
        <v>110658.25</v>
      </c>
      <c r="P3320" s="49">
        <v>109736</v>
      </c>
      <c r="Q3320" s="49">
        <v>108239.25</v>
      </c>
      <c r="R3320" s="49">
        <v>106014.75</v>
      </c>
      <c r="S3320" s="49">
        <v>103428</v>
      </c>
      <c r="T3320" s="49">
        <v>100691</v>
      </c>
      <c r="U3320" s="49">
        <v>97941</v>
      </c>
      <c r="V3320" s="49">
        <v>95377.25</v>
      </c>
    </row>
    <row r="3321" spans="1:22" x14ac:dyDescent="0.3">
      <c r="A3321">
        <v>1006357</v>
      </c>
      <c r="B3321" t="s">
        <v>16095</v>
      </c>
      <c r="C3321" t="s">
        <v>16096</v>
      </c>
      <c r="D3321" t="s">
        <v>3817</v>
      </c>
      <c r="E3321" t="s">
        <v>461</v>
      </c>
      <c r="F3321" t="s">
        <v>3547</v>
      </c>
      <c r="H3321" t="s">
        <v>3548</v>
      </c>
      <c r="I3321" s="23">
        <v>43.773522</v>
      </c>
      <c r="J3321" s="23">
        <v>-105.78076765</v>
      </c>
      <c r="K3321">
        <v>221112</v>
      </c>
      <c r="L3321" t="s">
        <v>28</v>
      </c>
      <c r="M3321" t="s">
        <v>336</v>
      </c>
      <c r="R3321" s="49">
        <v>715.24800000000005</v>
      </c>
      <c r="S3321" s="49">
        <v>547.64800000000002</v>
      </c>
      <c r="T3321" s="49">
        <v>108.5</v>
      </c>
      <c r="U3321" s="49">
        <v>356.44799999999998</v>
      </c>
      <c r="V3321" s="49">
        <v>1102.096</v>
      </c>
    </row>
    <row r="3322" spans="1:22" x14ac:dyDescent="0.3">
      <c r="A3322">
        <v>1002159</v>
      </c>
      <c r="B3322" t="s">
        <v>16097</v>
      </c>
      <c r="C3322" t="s">
        <v>16098</v>
      </c>
      <c r="D3322" t="s">
        <v>921</v>
      </c>
      <c r="E3322" t="s">
        <v>922</v>
      </c>
      <c r="F3322" t="s">
        <v>923</v>
      </c>
      <c r="G3322" t="s">
        <v>16099</v>
      </c>
      <c r="H3322" t="s">
        <v>672</v>
      </c>
      <c r="I3322" s="23">
        <v>40.5717</v>
      </c>
      <c r="J3322" s="23">
        <v>-98.434600000000003</v>
      </c>
      <c r="K3322">
        <v>562212</v>
      </c>
      <c r="L3322" t="s">
        <v>355</v>
      </c>
      <c r="M3322" t="s">
        <v>307</v>
      </c>
      <c r="N3322" s="49">
        <v>44839.648000000001</v>
      </c>
      <c r="O3322" s="49">
        <v>43943.947999999997</v>
      </c>
      <c r="P3322" s="49">
        <v>48572.9</v>
      </c>
      <c r="Q3322" s="49">
        <v>47592.7</v>
      </c>
      <c r="R3322" s="49">
        <v>46526.85</v>
      </c>
      <c r="S3322" s="49">
        <v>45391.4</v>
      </c>
      <c r="T3322" s="49">
        <v>38886.35</v>
      </c>
      <c r="U3322" s="49">
        <v>37794.550000000003</v>
      </c>
      <c r="V3322" s="49">
        <v>39275.15</v>
      </c>
    </row>
    <row r="3323" spans="1:22" x14ac:dyDescent="0.3">
      <c r="A3323">
        <v>1007721</v>
      </c>
      <c r="B3323" t="s">
        <v>16100</v>
      </c>
      <c r="C3323" t="s">
        <v>16101</v>
      </c>
      <c r="D3323" t="s">
        <v>921</v>
      </c>
      <c r="E3323" t="s">
        <v>454</v>
      </c>
      <c r="F3323" t="s">
        <v>16102</v>
      </c>
      <c r="G3323" t="s">
        <v>16103</v>
      </c>
      <c r="H3323" t="s">
        <v>6199</v>
      </c>
      <c r="I3323" s="23">
        <v>42.681089999999998</v>
      </c>
      <c r="J3323" s="23">
        <v>-85.297807000000006</v>
      </c>
      <c r="K3323">
        <v>562212</v>
      </c>
      <c r="L3323" t="s">
        <v>355</v>
      </c>
      <c r="M3323" t="s">
        <v>307</v>
      </c>
      <c r="N3323" s="49">
        <v>6432.7</v>
      </c>
      <c r="O3323" s="49">
        <v>6013.95</v>
      </c>
      <c r="P3323" s="49">
        <v>8548.4500000000007</v>
      </c>
      <c r="Q3323" s="49">
        <v>7780.45</v>
      </c>
      <c r="R3323" s="49">
        <v>6702.95</v>
      </c>
      <c r="S3323" s="49">
        <v>7045.2</v>
      </c>
      <c r="T3323" s="49">
        <v>8380.4979999999996</v>
      </c>
      <c r="U3323" s="49">
        <v>12610.153317</v>
      </c>
      <c r="V3323" s="49">
        <v>9433.2379999999994</v>
      </c>
    </row>
    <row r="3324" spans="1:22" x14ac:dyDescent="0.3">
      <c r="A3324">
        <v>1002777</v>
      </c>
      <c r="B3324" t="s">
        <v>16104</v>
      </c>
      <c r="C3324" t="s">
        <v>16105</v>
      </c>
      <c r="D3324" t="s">
        <v>16106</v>
      </c>
      <c r="E3324" t="s">
        <v>663</v>
      </c>
      <c r="F3324" t="s">
        <v>16107</v>
      </c>
      <c r="G3324" t="s">
        <v>16108</v>
      </c>
      <c r="H3324" t="s">
        <v>1361</v>
      </c>
      <c r="I3324" s="23">
        <v>38.597299999999997</v>
      </c>
      <c r="J3324" s="23">
        <v>-82.827100000000002</v>
      </c>
      <c r="K3324">
        <v>324199</v>
      </c>
      <c r="L3324" t="s">
        <v>537</v>
      </c>
      <c r="M3324" t="s">
        <v>538</v>
      </c>
      <c r="N3324" s="49">
        <v>927527.00199999998</v>
      </c>
      <c r="O3324" s="49">
        <v>887978.79799999995</v>
      </c>
      <c r="P3324" s="49">
        <v>878852.74800000002</v>
      </c>
      <c r="Q3324" s="49">
        <v>836591.71400000004</v>
      </c>
      <c r="R3324" s="49">
        <v>879391.35199999996</v>
      </c>
      <c r="S3324" s="49">
        <v>957445.98800000001</v>
      </c>
      <c r="T3324" s="49">
        <v>898369.33600000001</v>
      </c>
      <c r="U3324" s="49">
        <v>806130.272</v>
      </c>
      <c r="V3324" s="49">
        <v>810574.41</v>
      </c>
    </row>
    <row r="3325" spans="1:22" x14ac:dyDescent="0.3">
      <c r="A3325">
        <v>1005213</v>
      </c>
      <c r="B3325" t="s">
        <v>7813</v>
      </c>
      <c r="C3325" t="s">
        <v>16109</v>
      </c>
      <c r="D3325" t="s">
        <v>1358</v>
      </c>
      <c r="E3325" t="s">
        <v>1682</v>
      </c>
      <c r="F3325" t="s">
        <v>7815</v>
      </c>
      <c r="G3325" t="s">
        <v>7816</v>
      </c>
      <c r="H3325" t="s">
        <v>1666</v>
      </c>
      <c r="I3325" s="23">
        <v>42.7654</v>
      </c>
      <c r="J3325" s="23">
        <v>-71.124025000000003</v>
      </c>
      <c r="K3325">
        <v>562212</v>
      </c>
      <c r="L3325" t="s">
        <v>355</v>
      </c>
      <c r="M3325" t="s">
        <v>307</v>
      </c>
      <c r="N3325" s="49">
        <v>56134</v>
      </c>
      <c r="O3325" s="49">
        <v>50412.47</v>
      </c>
      <c r="P3325" s="49">
        <v>50403.18</v>
      </c>
      <c r="Q3325" s="49">
        <v>41582.15</v>
      </c>
      <c r="R3325" s="49">
        <v>30985.16</v>
      </c>
      <c r="S3325" s="49">
        <v>18390.495999999999</v>
      </c>
      <c r="T3325" s="49">
        <v>34149.976000000002</v>
      </c>
      <c r="U3325" s="49">
        <v>39214.972000000002</v>
      </c>
      <c r="V3325" s="49">
        <v>30704.876</v>
      </c>
    </row>
    <row r="3326" spans="1:22" x14ac:dyDescent="0.3">
      <c r="A3326">
        <v>1001552</v>
      </c>
      <c r="B3326" t="s">
        <v>16110</v>
      </c>
      <c r="C3326" t="s">
        <v>16111</v>
      </c>
      <c r="D3326" t="s">
        <v>16112</v>
      </c>
      <c r="E3326" t="s">
        <v>832</v>
      </c>
      <c r="F3326" t="s">
        <v>16113</v>
      </c>
      <c r="G3326" t="s">
        <v>16114</v>
      </c>
      <c r="H3326" t="s">
        <v>16048</v>
      </c>
      <c r="I3326" s="23">
        <v>19.70467</v>
      </c>
      <c r="J3326" s="23">
        <v>-155.06314</v>
      </c>
      <c r="K3326">
        <v>221112</v>
      </c>
      <c r="L3326" t="s">
        <v>28</v>
      </c>
      <c r="M3326" t="s">
        <v>336</v>
      </c>
      <c r="N3326" s="49">
        <v>177961.11600000001</v>
      </c>
      <c r="O3326" s="49">
        <v>162935.356</v>
      </c>
      <c r="P3326" s="49">
        <v>175179.81200000001</v>
      </c>
      <c r="Q3326" s="49">
        <v>230658.07800000001</v>
      </c>
      <c r="R3326" s="49">
        <v>180353.37599999999</v>
      </c>
      <c r="S3326" s="49">
        <v>171960.16</v>
      </c>
      <c r="T3326" s="49">
        <v>172480.20199999999</v>
      </c>
      <c r="U3326" s="49">
        <v>173365.74</v>
      </c>
      <c r="V3326" s="49">
        <v>193041.27600000001</v>
      </c>
    </row>
    <row r="3327" spans="1:22" x14ac:dyDescent="0.3">
      <c r="A3327">
        <v>1001557</v>
      </c>
      <c r="B3327" t="s">
        <v>16115</v>
      </c>
      <c r="C3327" t="s">
        <v>16116</v>
      </c>
      <c r="D3327" t="s">
        <v>16117</v>
      </c>
      <c r="E3327" t="s">
        <v>832</v>
      </c>
      <c r="F3327" t="s">
        <v>16118</v>
      </c>
      <c r="G3327" t="s">
        <v>16119</v>
      </c>
      <c r="H3327" t="s">
        <v>16048</v>
      </c>
      <c r="I3327" s="23">
        <v>19.716000000000001</v>
      </c>
      <c r="J3327" s="23">
        <v>-156.03326999999999</v>
      </c>
      <c r="K3327">
        <v>221112</v>
      </c>
      <c r="L3327" t="s">
        <v>28</v>
      </c>
      <c r="M3327" t="s">
        <v>336</v>
      </c>
      <c r="N3327" s="49">
        <v>218753.41200000001</v>
      </c>
      <c r="O3327" s="49">
        <v>241737.94200000001</v>
      </c>
      <c r="P3327" s="49">
        <v>220759.78</v>
      </c>
      <c r="Q3327" s="49">
        <v>213781.09</v>
      </c>
      <c r="R3327" s="49">
        <v>205337.98</v>
      </c>
      <c r="S3327" s="49">
        <v>210674.49400000001</v>
      </c>
      <c r="T3327" s="49">
        <v>186752.73</v>
      </c>
      <c r="U3327" s="49">
        <v>154729.29800000001</v>
      </c>
      <c r="V3327" s="49">
        <v>179883.14</v>
      </c>
    </row>
    <row r="3328" spans="1:22" x14ac:dyDescent="0.3">
      <c r="A3328">
        <v>1001555</v>
      </c>
      <c r="B3328" t="s">
        <v>16120</v>
      </c>
      <c r="C3328" t="s">
        <v>16121</v>
      </c>
      <c r="D3328" t="s">
        <v>16122</v>
      </c>
      <c r="E3328" t="s">
        <v>832</v>
      </c>
      <c r="F3328" t="s">
        <v>16123</v>
      </c>
      <c r="H3328" t="s">
        <v>16048</v>
      </c>
      <c r="I3328" s="23">
        <v>19.631599999999999</v>
      </c>
      <c r="J3328" s="23">
        <v>-155.03120000000001</v>
      </c>
      <c r="K3328">
        <v>221112</v>
      </c>
      <c r="L3328" t="s">
        <v>28</v>
      </c>
      <c r="M3328" t="s">
        <v>336</v>
      </c>
      <c r="N3328" s="49">
        <v>66808.78</v>
      </c>
      <c r="O3328" s="49">
        <v>44340.038</v>
      </c>
      <c r="P3328" s="49">
        <v>23949.018</v>
      </c>
      <c r="Q3328" s="49">
        <v>19716.934000000001</v>
      </c>
      <c r="R3328" s="49">
        <v>20219.324000000001</v>
      </c>
      <c r="S3328" s="49">
        <v>50242.6</v>
      </c>
      <c r="T3328" s="49">
        <v>88928.83</v>
      </c>
      <c r="U3328" s="49">
        <v>81319.402000000002</v>
      </c>
      <c r="V3328" s="49">
        <v>87333.005999999994</v>
      </c>
    </row>
    <row r="3329" spans="1:22" x14ac:dyDescent="0.3">
      <c r="A3329">
        <v>1007845</v>
      </c>
      <c r="B3329" t="s">
        <v>16124</v>
      </c>
      <c r="C3329" t="s">
        <v>16125</v>
      </c>
      <c r="D3329" t="s">
        <v>16126</v>
      </c>
      <c r="E3329" t="s">
        <v>832</v>
      </c>
      <c r="F3329" t="s">
        <v>16127</v>
      </c>
      <c r="G3329" t="s">
        <v>16128</v>
      </c>
      <c r="H3329" t="s">
        <v>835</v>
      </c>
      <c r="I3329" s="23">
        <v>21.388997</v>
      </c>
      <c r="J3329" s="23">
        <v>-157.96117100000001</v>
      </c>
      <c r="K3329">
        <v>221112</v>
      </c>
      <c r="L3329" t="s">
        <v>28</v>
      </c>
      <c r="M3329" t="s">
        <v>336</v>
      </c>
      <c r="N3329" s="49">
        <v>857248.10800000001</v>
      </c>
      <c r="O3329" s="49">
        <v>849125.99199999997</v>
      </c>
      <c r="P3329" s="49">
        <v>813388.46</v>
      </c>
      <c r="Q3329" s="49">
        <v>798383.69400000002</v>
      </c>
      <c r="R3329" s="49">
        <v>1013613.672</v>
      </c>
      <c r="S3329" s="49">
        <v>882924.14399999997</v>
      </c>
      <c r="T3329" s="49">
        <v>861901.45</v>
      </c>
      <c r="U3329" s="49">
        <v>862826.26800000004</v>
      </c>
      <c r="V3329" s="49">
        <v>876050.87</v>
      </c>
    </row>
    <row r="3330" spans="1:22" x14ac:dyDescent="0.3">
      <c r="A3330">
        <v>1006105</v>
      </c>
      <c r="B3330" t="s">
        <v>16129</v>
      </c>
      <c r="C3330" t="s">
        <v>16130</v>
      </c>
      <c r="D3330" t="s">
        <v>831</v>
      </c>
      <c r="E3330" t="s">
        <v>832</v>
      </c>
      <c r="F3330" t="s">
        <v>833</v>
      </c>
      <c r="G3330" t="s">
        <v>16131</v>
      </c>
      <c r="H3330" t="s">
        <v>835</v>
      </c>
      <c r="I3330" s="23">
        <v>21.310594999999999</v>
      </c>
      <c r="J3330" s="23">
        <v>-158.10338999999999</v>
      </c>
      <c r="K3330">
        <v>221112</v>
      </c>
      <c r="L3330" t="s">
        <v>28</v>
      </c>
      <c r="M3330" t="s">
        <v>336</v>
      </c>
      <c r="N3330" s="49">
        <v>136044.6</v>
      </c>
      <c r="O3330" s="49">
        <v>21419.374</v>
      </c>
      <c r="P3330" s="49">
        <v>97.635999999999996</v>
      </c>
      <c r="Q3330" s="49">
        <v>58.847999999999999</v>
      </c>
      <c r="R3330" s="49">
        <v>93.3</v>
      </c>
      <c r="S3330" s="49">
        <v>82.956000000000003</v>
      </c>
      <c r="T3330" s="49">
        <v>47.975999999999999</v>
      </c>
      <c r="U3330" s="49">
        <v>38.659999999999997</v>
      </c>
      <c r="V3330" s="49">
        <v>45.347999999999999</v>
      </c>
    </row>
    <row r="3331" spans="1:22" x14ac:dyDescent="0.3">
      <c r="A3331">
        <v>1007740</v>
      </c>
      <c r="B3331" t="s">
        <v>16132</v>
      </c>
      <c r="C3331" t="s">
        <v>16133</v>
      </c>
      <c r="D3331" t="s">
        <v>3590</v>
      </c>
      <c r="E3331" t="s">
        <v>832</v>
      </c>
      <c r="F3331" t="s">
        <v>833</v>
      </c>
      <c r="G3331" t="s">
        <v>16134</v>
      </c>
      <c r="H3331" t="s">
        <v>835</v>
      </c>
      <c r="I3331" s="23">
        <v>21.356648</v>
      </c>
      <c r="J3331" s="23">
        <v>-158.127993</v>
      </c>
      <c r="K3331">
        <v>221112</v>
      </c>
      <c r="L3331" t="s">
        <v>28</v>
      </c>
      <c r="M3331" t="s">
        <v>336</v>
      </c>
      <c r="N3331" s="49">
        <v>1866715.7420000001</v>
      </c>
      <c r="O3331" s="49">
        <v>1995225.726</v>
      </c>
      <c r="P3331" s="49">
        <v>2005841.808</v>
      </c>
      <c r="Q3331" s="49">
        <v>2030521.2080000001</v>
      </c>
      <c r="R3331" s="49">
        <v>2018463.2320000001</v>
      </c>
      <c r="S3331" s="49">
        <v>2132492.298</v>
      </c>
      <c r="T3331" s="49">
        <v>2218543.9040000001</v>
      </c>
      <c r="U3331" s="49">
        <v>2407164.4539999999</v>
      </c>
      <c r="V3331" s="49">
        <v>2634175.2340000002</v>
      </c>
    </row>
    <row r="3332" spans="1:22" x14ac:dyDescent="0.3">
      <c r="A3332">
        <v>1005886</v>
      </c>
      <c r="B3332" t="s">
        <v>16135</v>
      </c>
      <c r="C3332" t="s">
        <v>16136</v>
      </c>
      <c r="D3332" t="s">
        <v>16137</v>
      </c>
      <c r="E3332" t="s">
        <v>832</v>
      </c>
      <c r="F3332" t="s">
        <v>16138</v>
      </c>
      <c r="G3332" t="s">
        <v>16139</v>
      </c>
      <c r="H3332" t="s">
        <v>835</v>
      </c>
      <c r="I3332" s="23">
        <v>21.305721999999999</v>
      </c>
      <c r="J3332" s="23">
        <v>-157.86411100000001</v>
      </c>
      <c r="K3332">
        <v>221112</v>
      </c>
      <c r="L3332" t="s">
        <v>28</v>
      </c>
      <c r="M3332" t="s">
        <v>336</v>
      </c>
      <c r="N3332" s="49">
        <v>0</v>
      </c>
      <c r="O3332" s="49">
        <v>0</v>
      </c>
      <c r="P3332" s="49">
        <v>0</v>
      </c>
      <c r="Q3332" s="49">
        <v>0</v>
      </c>
      <c r="R3332" s="49">
        <v>0</v>
      </c>
      <c r="S3332" s="49">
        <v>2072.9679999999998</v>
      </c>
      <c r="T3332" s="49">
        <v>59247.887999999999</v>
      </c>
      <c r="U3332" s="49">
        <v>53678.122000000003</v>
      </c>
      <c r="V3332" s="49">
        <v>102348.06600000001</v>
      </c>
    </row>
    <row r="3333" spans="1:22" x14ac:dyDescent="0.3">
      <c r="A3333">
        <v>1010154</v>
      </c>
      <c r="B3333" t="s">
        <v>16140</v>
      </c>
      <c r="C3333" t="s">
        <v>16141</v>
      </c>
      <c r="D3333" t="s">
        <v>5620</v>
      </c>
      <c r="E3333" t="s">
        <v>303</v>
      </c>
      <c r="F3333" t="s">
        <v>5621</v>
      </c>
      <c r="G3333" t="s">
        <v>16142</v>
      </c>
      <c r="H3333" t="s">
        <v>5623</v>
      </c>
      <c r="I3333" s="23">
        <v>28.20196</v>
      </c>
      <c r="J3333" s="23">
        <v>-98.899216999999993</v>
      </c>
      <c r="K3333">
        <v>211130</v>
      </c>
      <c r="L3333" t="s">
        <v>368</v>
      </c>
      <c r="M3333" t="s">
        <v>102</v>
      </c>
      <c r="N3333" s="49">
        <v>104078.198</v>
      </c>
      <c r="O3333" s="49">
        <v>99526.607999999993</v>
      </c>
      <c r="P3333" s="49">
        <v>95428.426000000007</v>
      </c>
      <c r="Q3333" s="49">
        <v>93532.152000000002</v>
      </c>
      <c r="R3333" s="49">
        <v>135877.636</v>
      </c>
      <c r="S3333" s="49">
        <v>151851.508</v>
      </c>
      <c r="T3333" s="49">
        <v>189862.514</v>
      </c>
      <c r="U3333" s="49">
        <v>140863.35999999999</v>
      </c>
      <c r="V3333" s="49">
        <v>55293.593999999997</v>
      </c>
    </row>
    <row r="3334" spans="1:22" x14ac:dyDescent="0.3">
      <c r="A3334">
        <v>1003893</v>
      </c>
      <c r="B3334" t="s">
        <v>16143</v>
      </c>
      <c r="C3334" t="s">
        <v>16144</v>
      </c>
      <c r="D3334" t="s">
        <v>9030</v>
      </c>
      <c r="E3334" t="s">
        <v>491</v>
      </c>
      <c r="F3334" t="s">
        <v>16145</v>
      </c>
      <c r="G3334" t="s">
        <v>16146</v>
      </c>
      <c r="H3334" t="s">
        <v>1737</v>
      </c>
      <c r="I3334" s="23">
        <v>39.881819</v>
      </c>
      <c r="J3334" s="23">
        <v>-85.409239999999997</v>
      </c>
      <c r="K3334">
        <v>562212</v>
      </c>
      <c r="L3334" t="s">
        <v>355</v>
      </c>
      <c r="M3334" t="s">
        <v>307</v>
      </c>
      <c r="N3334" s="49">
        <v>76343.850000000006</v>
      </c>
      <c r="O3334" s="49">
        <v>74835.25</v>
      </c>
      <c r="P3334" s="49">
        <v>72990.95</v>
      </c>
      <c r="Q3334" s="49">
        <v>72125.05</v>
      </c>
      <c r="R3334" s="49">
        <v>71538.899999999994</v>
      </c>
      <c r="S3334" s="49">
        <v>70825.448000000004</v>
      </c>
      <c r="T3334" s="49">
        <v>69986.55</v>
      </c>
      <c r="U3334" s="49">
        <v>69067.45</v>
      </c>
      <c r="V3334" s="49">
        <v>66763.149999999994</v>
      </c>
    </row>
    <row r="3335" spans="1:22" x14ac:dyDescent="0.3">
      <c r="A3335">
        <v>1007869</v>
      </c>
      <c r="B3335" t="s">
        <v>16147</v>
      </c>
      <c r="C3335" t="s">
        <v>16148</v>
      </c>
      <c r="D3335" t="s">
        <v>13079</v>
      </c>
      <c r="E3335" t="s">
        <v>491</v>
      </c>
      <c r="F3335" t="s">
        <v>13084</v>
      </c>
      <c r="G3335" t="s">
        <v>16149</v>
      </c>
      <c r="H3335" t="s">
        <v>1351</v>
      </c>
      <c r="I3335" s="23">
        <v>40.472124000000001</v>
      </c>
      <c r="J3335" s="23">
        <v>-86.160002000000006</v>
      </c>
      <c r="K3335">
        <v>331491</v>
      </c>
      <c r="L3335" t="s">
        <v>28</v>
      </c>
      <c r="M3335" t="s">
        <v>538</v>
      </c>
      <c r="N3335" s="49">
        <v>57317.531999999999</v>
      </c>
      <c r="O3335" s="49">
        <v>56959.483999999997</v>
      </c>
      <c r="P3335" s="49">
        <v>52958.2</v>
      </c>
      <c r="Q3335" s="49">
        <v>48959.415999999997</v>
      </c>
      <c r="R3335" s="49">
        <v>59471.076000000001</v>
      </c>
      <c r="S3335" s="49">
        <v>58922.627999999997</v>
      </c>
      <c r="T3335" s="49">
        <v>55406.792000000001</v>
      </c>
      <c r="U3335" s="49">
        <v>60444.423999999999</v>
      </c>
      <c r="V3335" s="49">
        <v>59546.775999999998</v>
      </c>
    </row>
    <row r="3336" spans="1:22" x14ac:dyDescent="0.3">
      <c r="A3336">
        <v>1005439</v>
      </c>
      <c r="B3336" t="s">
        <v>16150</v>
      </c>
      <c r="C3336" t="s">
        <v>16151</v>
      </c>
      <c r="D3336" t="s">
        <v>8082</v>
      </c>
      <c r="E3336" t="s">
        <v>339</v>
      </c>
      <c r="F3336" t="s">
        <v>8949</v>
      </c>
      <c r="G3336" t="s">
        <v>16152</v>
      </c>
      <c r="H3336" t="s">
        <v>2171</v>
      </c>
      <c r="I3336" s="23">
        <v>32.599589999999999</v>
      </c>
      <c r="J3336" s="23">
        <v>-103.96791</v>
      </c>
      <c r="K3336">
        <v>212391</v>
      </c>
      <c r="L3336" t="s">
        <v>28</v>
      </c>
      <c r="M3336" t="s">
        <v>315</v>
      </c>
      <c r="R3336" s="49">
        <v>2487.7919999999999</v>
      </c>
      <c r="S3336" s="49">
        <v>2292.7919999999999</v>
      </c>
    </row>
    <row r="3337" spans="1:22" x14ac:dyDescent="0.3">
      <c r="A3337">
        <v>1001876</v>
      </c>
      <c r="B3337" t="s">
        <v>16153</v>
      </c>
      <c r="C3337" t="s">
        <v>16154</v>
      </c>
      <c r="D3337" t="s">
        <v>16155</v>
      </c>
      <c r="E3337" t="s">
        <v>441</v>
      </c>
      <c r="F3337" t="s">
        <v>16156</v>
      </c>
      <c r="G3337" t="s">
        <v>16157</v>
      </c>
      <c r="H3337" t="s">
        <v>3322</v>
      </c>
      <c r="I3337" s="23">
        <v>35.152115000000002</v>
      </c>
      <c r="J3337" s="23">
        <v>-78.998907000000003</v>
      </c>
      <c r="K3337">
        <v>928110</v>
      </c>
      <c r="L3337" t="s">
        <v>28</v>
      </c>
      <c r="M3337" t="s">
        <v>315</v>
      </c>
      <c r="N3337" s="49">
        <v>65154.915999999997</v>
      </c>
      <c r="O3337" s="49">
        <v>65198.112000000001</v>
      </c>
      <c r="P3337" s="49">
        <v>65834.964000000007</v>
      </c>
      <c r="Q3337" s="49">
        <v>68670.316000000006</v>
      </c>
      <c r="R3337" s="49">
        <v>71176.013999999996</v>
      </c>
      <c r="S3337" s="49">
        <v>79899.13</v>
      </c>
      <c r="T3337" s="49">
        <v>77303.338000000003</v>
      </c>
      <c r="U3337" s="49">
        <v>72190.657999999996</v>
      </c>
      <c r="V3337" s="49">
        <v>89803.457999999999</v>
      </c>
    </row>
    <row r="3338" spans="1:22" x14ac:dyDescent="0.3">
      <c r="A3338">
        <v>1003907</v>
      </c>
      <c r="B3338" t="s">
        <v>16158</v>
      </c>
      <c r="C3338" t="s">
        <v>16159</v>
      </c>
      <c r="D3338" t="s">
        <v>11081</v>
      </c>
      <c r="E3338" t="s">
        <v>380</v>
      </c>
      <c r="F3338" t="s">
        <v>16160</v>
      </c>
      <c r="G3338" t="s">
        <v>16161</v>
      </c>
      <c r="H3338" t="s">
        <v>16162</v>
      </c>
      <c r="I3338" s="23">
        <v>44.541944000000001</v>
      </c>
      <c r="J3338" s="23">
        <v>-94.341667000000001</v>
      </c>
      <c r="K3338">
        <v>325193</v>
      </c>
      <c r="L3338" t="s">
        <v>28</v>
      </c>
      <c r="M3338" t="s">
        <v>315</v>
      </c>
      <c r="N3338" s="49">
        <v>171637.804</v>
      </c>
      <c r="O3338" s="49">
        <v>172623.1</v>
      </c>
      <c r="P3338" s="49">
        <v>163151.93599999999</v>
      </c>
      <c r="Q3338" s="49">
        <v>150451.78400000001</v>
      </c>
      <c r="R3338" s="49">
        <v>160026.54800000001</v>
      </c>
      <c r="S3338" s="49">
        <v>163410.18400000001</v>
      </c>
      <c r="T3338" s="49">
        <v>154498.76800000001</v>
      </c>
      <c r="U3338" s="49">
        <v>160286.39600000001</v>
      </c>
      <c r="V3338" s="49">
        <v>163804.03200000001</v>
      </c>
    </row>
    <row r="3339" spans="1:22" x14ac:dyDescent="0.3">
      <c r="A3339">
        <v>1003967</v>
      </c>
      <c r="B3339" t="s">
        <v>16163</v>
      </c>
      <c r="C3339" t="s">
        <v>16164</v>
      </c>
      <c r="D3339" t="s">
        <v>16165</v>
      </c>
      <c r="E3339" t="s">
        <v>454</v>
      </c>
      <c r="F3339" t="s">
        <v>16166</v>
      </c>
      <c r="G3339" t="s">
        <v>16167</v>
      </c>
      <c r="H3339" t="s">
        <v>14264</v>
      </c>
      <c r="I3339" s="23">
        <v>43.430943999999997</v>
      </c>
      <c r="J3339" s="23">
        <v>-84.157228000000003</v>
      </c>
      <c r="K3339">
        <v>327992</v>
      </c>
      <c r="L3339" t="s">
        <v>28</v>
      </c>
      <c r="M3339" t="s">
        <v>376</v>
      </c>
      <c r="N3339" s="49">
        <v>94745.843999999997</v>
      </c>
      <c r="O3339" s="49">
        <v>101524.868</v>
      </c>
      <c r="P3339" s="49">
        <v>75083.967999999993</v>
      </c>
      <c r="Q3339" s="49">
        <v>67892.144</v>
      </c>
      <c r="R3339" s="49">
        <v>79363.952000000005</v>
      </c>
      <c r="S3339" s="49">
        <v>84294.032000000007</v>
      </c>
      <c r="T3339" s="49">
        <v>86532.43</v>
      </c>
      <c r="U3339" s="49">
        <v>78516.104000000007</v>
      </c>
      <c r="V3339" s="49">
        <v>82709.187999999995</v>
      </c>
    </row>
    <row r="3340" spans="1:22" x14ac:dyDescent="0.3">
      <c r="A3340">
        <v>1002348</v>
      </c>
      <c r="B3340" t="s">
        <v>16168</v>
      </c>
      <c r="C3340" t="s">
        <v>16169</v>
      </c>
      <c r="D3340" t="s">
        <v>10467</v>
      </c>
      <c r="E3340" t="s">
        <v>1418</v>
      </c>
      <c r="F3340" t="s">
        <v>10468</v>
      </c>
      <c r="H3340" t="s">
        <v>14682</v>
      </c>
      <c r="I3340" s="23">
        <v>36.145400000000002</v>
      </c>
      <c r="J3340" s="23">
        <v>-99.013099999999994</v>
      </c>
      <c r="K3340">
        <v>211111</v>
      </c>
      <c r="L3340" t="s">
        <v>28</v>
      </c>
      <c r="M3340" t="s">
        <v>102</v>
      </c>
      <c r="R3340" s="49">
        <v>5629.1139999999996</v>
      </c>
      <c r="S3340" s="49">
        <v>12525.904</v>
      </c>
      <c r="T3340" s="49">
        <v>22968.047999999999</v>
      </c>
      <c r="U3340" s="49">
        <v>25247.794000000002</v>
      </c>
    </row>
    <row r="3341" spans="1:22" x14ac:dyDescent="0.3">
      <c r="A3341">
        <v>1005993</v>
      </c>
      <c r="B3341" t="s">
        <v>16170</v>
      </c>
      <c r="C3341" t="s">
        <v>16171</v>
      </c>
      <c r="D3341" t="s">
        <v>16172</v>
      </c>
      <c r="E3341" t="s">
        <v>441</v>
      </c>
      <c r="F3341" t="s">
        <v>16173</v>
      </c>
      <c r="G3341" t="s">
        <v>16174</v>
      </c>
      <c r="H3341" t="s">
        <v>2327</v>
      </c>
      <c r="I3341" s="23">
        <v>35.351500000000001</v>
      </c>
      <c r="J3341" s="23">
        <v>-82.497910000000005</v>
      </c>
      <c r="K3341">
        <v>562212</v>
      </c>
      <c r="L3341" t="s">
        <v>51</v>
      </c>
      <c r="M3341" t="s">
        <v>307</v>
      </c>
      <c r="T3341" s="49">
        <v>14666</v>
      </c>
      <c r="U3341" s="49">
        <v>8820.5</v>
      </c>
      <c r="V3341" s="49">
        <v>12686.5</v>
      </c>
    </row>
    <row r="3342" spans="1:22" x14ac:dyDescent="0.3">
      <c r="A3342">
        <v>1006321</v>
      </c>
      <c r="B3342" t="s">
        <v>16175</v>
      </c>
      <c r="C3342" t="s">
        <v>16176</v>
      </c>
      <c r="D3342" t="s">
        <v>2327</v>
      </c>
      <c r="E3342" t="s">
        <v>303</v>
      </c>
      <c r="F3342" t="s">
        <v>16177</v>
      </c>
      <c r="G3342" t="s">
        <v>16178</v>
      </c>
      <c r="H3342" t="s">
        <v>11582</v>
      </c>
      <c r="I3342" s="23">
        <v>32.158889000000002</v>
      </c>
      <c r="J3342" s="23">
        <v>-94.878056000000001</v>
      </c>
      <c r="K3342">
        <v>211130</v>
      </c>
      <c r="L3342" t="s">
        <v>368</v>
      </c>
      <c r="M3342" t="s">
        <v>102</v>
      </c>
      <c r="N3342" s="49">
        <v>80092.907999999996</v>
      </c>
      <c r="O3342" s="49">
        <v>77778.702000000005</v>
      </c>
      <c r="P3342" s="49">
        <v>76580.817999999999</v>
      </c>
      <c r="Q3342" s="49">
        <v>45636.197999999997</v>
      </c>
      <c r="R3342" s="49">
        <v>70494.357999999993</v>
      </c>
      <c r="S3342" s="49">
        <v>93155.237999999998</v>
      </c>
      <c r="T3342" s="49">
        <v>89887.255999999994</v>
      </c>
      <c r="U3342" s="49">
        <v>105222.50599999999</v>
      </c>
      <c r="V3342" s="49">
        <v>93383.937999999995</v>
      </c>
    </row>
    <row r="3343" spans="1:22" x14ac:dyDescent="0.3">
      <c r="A3343">
        <v>1005637</v>
      </c>
      <c r="B3343" t="s">
        <v>16179</v>
      </c>
      <c r="C3343" t="s">
        <v>16180</v>
      </c>
      <c r="D3343" t="s">
        <v>11975</v>
      </c>
      <c r="E3343" t="s">
        <v>380</v>
      </c>
      <c r="F3343" t="s">
        <v>16181</v>
      </c>
      <c r="G3343" t="s">
        <v>16182</v>
      </c>
      <c r="H3343" t="s">
        <v>7627</v>
      </c>
      <c r="I3343" s="23">
        <v>44.972059999999999</v>
      </c>
      <c r="J3343" s="23">
        <v>-93.257829999999998</v>
      </c>
      <c r="K3343">
        <v>221330</v>
      </c>
      <c r="L3343" t="s">
        <v>28</v>
      </c>
      <c r="M3343" t="s">
        <v>336</v>
      </c>
      <c r="N3343" s="49">
        <v>33408.201999999997</v>
      </c>
      <c r="O3343" s="49">
        <v>35244.112000000001</v>
      </c>
      <c r="P3343" s="49">
        <v>30779.918000000001</v>
      </c>
      <c r="Q3343" s="49">
        <v>29886.732</v>
      </c>
      <c r="R3343" s="49">
        <v>26592.398000000001</v>
      </c>
      <c r="S3343" s="49">
        <v>30856.704000000002</v>
      </c>
      <c r="T3343" s="49">
        <v>28901.620999999999</v>
      </c>
      <c r="U3343" s="49">
        <v>27531.544000000002</v>
      </c>
      <c r="V3343" s="49">
        <v>28666.217000000001</v>
      </c>
    </row>
    <row r="3344" spans="1:22" x14ac:dyDescent="0.3">
      <c r="A3344">
        <v>1006071</v>
      </c>
      <c r="B3344" t="s">
        <v>16183</v>
      </c>
      <c r="C3344" t="s">
        <v>16184</v>
      </c>
      <c r="D3344" t="s">
        <v>16185</v>
      </c>
      <c r="E3344" t="s">
        <v>793</v>
      </c>
      <c r="F3344" t="s">
        <v>16186</v>
      </c>
      <c r="G3344" t="s">
        <v>16187</v>
      </c>
      <c r="H3344" t="s">
        <v>16188</v>
      </c>
      <c r="I3344" s="23">
        <v>37.6785</v>
      </c>
      <c r="J3344" s="23">
        <v>-77.568600000000004</v>
      </c>
      <c r="K3344">
        <v>562212</v>
      </c>
      <c r="L3344" t="s">
        <v>51</v>
      </c>
      <c r="M3344" t="s">
        <v>307</v>
      </c>
      <c r="R3344" s="49">
        <v>12068</v>
      </c>
      <c r="S3344" s="49">
        <v>12948</v>
      </c>
      <c r="T3344" s="49">
        <v>17514.5</v>
      </c>
      <c r="U3344" s="49">
        <v>26490</v>
      </c>
      <c r="V3344" s="49">
        <v>26222.5</v>
      </c>
    </row>
    <row r="3345" spans="1:22" x14ac:dyDescent="0.3">
      <c r="A3345">
        <v>1000397</v>
      </c>
      <c r="B3345" t="s">
        <v>16189</v>
      </c>
      <c r="C3345" t="s">
        <v>16190</v>
      </c>
      <c r="D3345" t="s">
        <v>16191</v>
      </c>
      <c r="E3345" t="s">
        <v>663</v>
      </c>
      <c r="F3345" t="s">
        <v>16192</v>
      </c>
      <c r="G3345" t="s">
        <v>16193</v>
      </c>
      <c r="H3345" t="s">
        <v>16194</v>
      </c>
      <c r="I3345" s="23">
        <v>41.326698</v>
      </c>
      <c r="J3345" s="23">
        <v>-84.111450000000005</v>
      </c>
      <c r="K3345">
        <v>562212</v>
      </c>
      <c r="L3345" t="s">
        <v>51</v>
      </c>
      <c r="M3345" t="s">
        <v>307</v>
      </c>
      <c r="P3345" s="49">
        <v>21566.75</v>
      </c>
      <c r="Q3345" s="49">
        <v>22402</v>
      </c>
      <c r="R3345" s="49">
        <v>23269.5</v>
      </c>
      <c r="S3345" s="49">
        <v>24171</v>
      </c>
      <c r="T3345" s="49">
        <v>24839.15</v>
      </c>
      <c r="U3345" s="49">
        <v>30145.3</v>
      </c>
      <c r="V3345" s="49">
        <v>30357.85</v>
      </c>
    </row>
    <row r="3346" spans="1:22" x14ac:dyDescent="0.3">
      <c r="A3346">
        <v>1004363</v>
      </c>
      <c r="B3346" t="s">
        <v>16195</v>
      </c>
      <c r="C3346" t="s">
        <v>16196</v>
      </c>
      <c r="D3346" t="s">
        <v>16197</v>
      </c>
      <c r="E3346" t="s">
        <v>583</v>
      </c>
      <c r="F3346" t="s">
        <v>16198</v>
      </c>
      <c r="G3346" t="s">
        <v>16199</v>
      </c>
      <c r="H3346" t="s">
        <v>16200</v>
      </c>
      <c r="I3346" s="23">
        <v>29.897358000000001</v>
      </c>
      <c r="J3346" s="23">
        <v>-92.066750999999996</v>
      </c>
      <c r="K3346">
        <v>486210</v>
      </c>
      <c r="L3346" t="s">
        <v>1275</v>
      </c>
      <c r="M3346" t="s">
        <v>102</v>
      </c>
      <c r="S3346" s="49">
        <v>0</v>
      </c>
      <c r="T3346" s="49">
        <v>20279.759999999998</v>
      </c>
      <c r="U3346" s="49">
        <v>23443.84</v>
      </c>
      <c r="V3346" s="49">
        <v>50489.046000000002</v>
      </c>
    </row>
    <row r="3347" spans="1:22" x14ac:dyDescent="0.3">
      <c r="A3347">
        <v>1006450</v>
      </c>
      <c r="B3347" t="s">
        <v>16201</v>
      </c>
      <c r="C3347" t="s">
        <v>16202</v>
      </c>
      <c r="D3347" t="s">
        <v>16203</v>
      </c>
      <c r="E3347" t="s">
        <v>447</v>
      </c>
      <c r="F3347" t="s">
        <v>16204</v>
      </c>
      <c r="G3347" t="s">
        <v>16205</v>
      </c>
      <c r="H3347" t="s">
        <v>5170</v>
      </c>
      <c r="I3347" s="23">
        <v>40.750369999999997</v>
      </c>
      <c r="J3347" s="23">
        <v>-75.271140000000003</v>
      </c>
      <c r="K3347">
        <v>327310</v>
      </c>
      <c r="L3347" t="s">
        <v>2095</v>
      </c>
      <c r="M3347" t="s">
        <v>376</v>
      </c>
      <c r="N3347" s="49">
        <v>582324.86399999994</v>
      </c>
      <c r="O3347" s="49">
        <v>612085.17799999996</v>
      </c>
      <c r="P3347" s="49">
        <v>680653.56599999999</v>
      </c>
      <c r="Q3347" s="49">
        <v>735684.99600000004</v>
      </c>
      <c r="R3347" s="49">
        <v>686849.99199999997</v>
      </c>
      <c r="S3347" s="49">
        <v>669724.81999999995</v>
      </c>
      <c r="T3347" s="49">
        <v>660501.24399999995</v>
      </c>
      <c r="U3347" s="49">
        <v>665950.85400000005</v>
      </c>
      <c r="V3347" s="49">
        <v>608661.848</v>
      </c>
    </row>
    <row r="3348" spans="1:22" x14ac:dyDescent="0.3">
      <c r="A3348">
        <v>1001631</v>
      </c>
      <c r="B3348" t="s">
        <v>16206</v>
      </c>
      <c r="C3348" t="s">
        <v>16207</v>
      </c>
      <c r="D3348" t="s">
        <v>10866</v>
      </c>
      <c r="E3348" t="s">
        <v>435</v>
      </c>
      <c r="F3348" t="s">
        <v>10867</v>
      </c>
      <c r="G3348" t="s">
        <v>16208</v>
      </c>
      <c r="H3348" t="s">
        <v>2958</v>
      </c>
      <c r="I3348" s="23">
        <v>39.42942</v>
      </c>
      <c r="J3348" s="23">
        <v>-91.032889999999995</v>
      </c>
      <c r="K3348">
        <v>325199</v>
      </c>
      <c r="L3348" t="s">
        <v>28</v>
      </c>
      <c r="M3348" t="s">
        <v>530</v>
      </c>
      <c r="U3348" s="49">
        <v>0</v>
      </c>
      <c r="V3348" s="49">
        <v>85354</v>
      </c>
    </row>
    <row r="3349" spans="1:22" x14ac:dyDescent="0.3">
      <c r="A3349">
        <v>1001897</v>
      </c>
      <c r="B3349" t="s">
        <v>16209</v>
      </c>
      <c r="C3349" t="s">
        <v>16210</v>
      </c>
      <c r="D3349" t="s">
        <v>16211</v>
      </c>
      <c r="E3349" t="s">
        <v>663</v>
      </c>
      <c r="F3349" t="s">
        <v>16212</v>
      </c>
      <c r="G3349" t="s">
        <v>16213</v>
      </c>
      <c r="H3349" t="s">
        <v>16214</v>
      </c>
      <c r="I3349" s="23">
        <v>40.631622</v>
      </c>
      <c r="J3349" s="23">
        <v>-80.546319999999994</v>
      </c>
      <c r="K3349">
        <v>562213</v>
      </c>
      <c r="L3349" t="s">
        <v>28</v>
      </c>
      <c r="M3349" t="s">
        <v>307</v>
      </c>
      <c r="S3349" s="49">
        <v>1647.69</v>
      </c>
      <c r="T3349" s="49">
        <v>1912.3140000000001</v>
      </c>
      <c r="U3349" s="49">
        <v>3016.6460000000002</v>
      </c>
      <c r="V3349" s="49">
        <v>2359.848</v>
      </c>
    </row>
    <row r="3350" spans="1:22" x14ac:dyDescent="0.3">
      <c r="A3350">
        <v>1003652</v>
      </c>
      <c r="B3350" t="s">
        <v>16215</v>
      </c>
      <c r="C3350" t="s">
        <v>16216</v>
      </c>
      <c r="D3350" t="s">
        <v>16217</v>
      </c>
      <c r="E3350" t="s">
        <v>2164</v>
      </c>
      <c r="F3350" t="s">
        <v>16218</v>
      </c>
      <c r="G3350" t="s">
        <v>16219</v>
      </c>
      <c r="H3350" t="s">
        <v>16220</v>
      </c>
      <c r="I3350" s="23">
        <v>45.804200000000002</v>
      </c>
      <c r="J3350" s="23">
        <v>-119.37</v>
      </c>
      <c r="K3350">
        <v>221112</v>
      </c>
      <c r="L3350" t="s">
        <v>30</v>
      </c>
      <c r="M3350" t="s">
        <v>336</v>
      </c>
      <c r="N3350" s="49">
        <v>1154923.82</v>
      </c>
      <c r="O3350" s="49">
        <v>1009357.36</v>
      </c>
      <c r="P3350" s="49">
        <v>731188.94</v>
      </c>
      <c r="Q3350" s="49">
        <v>806971.86</v>
      </c>
      <c r="R3350" s="49">
        <v>978905.772</v>
      </c>
      <c r="S3350" s="49">
        <v>952864.76800000004</v>
      </c>
      <c r="T3350" s="49">
        <v>1057787.28</v>
      </c>
      <c r="U3350" s="49">
        <v>917329.55200000003</v>
      </c>
      <c r="V3350" s="49">
        <v>928974.50800000003</v>
      </c>
    </row>
    <row r="3351" spans="1:22" x14ac:dyDescent="0.3">
      <c r="A3351">
        <v>1002008</v>
      </c>
      <c r="B3351" t="s">
        <v>16221</v>
      </c>
      <c r="C3351" t="s">
        <v>16222</v>
      </c>
      <c r="D3351" t="s">
        <v>5751</v>
      </c>
      <c r="E3351" t="s">
        <v>468</v>
      </c>
      <c r="F3351" t="s">
        <v>5752</v>
      </c>
      <c r="G3351" t="s">
        <v>16223</v>
      </c>
      <c r="H3351" t="s">
        <v>5754</v>
      </c>
      <c r="I3351" s="23">
        <v>28.671783999999999</v>
      </c>
      <c r="J3351" s="23">
        <v>-82.484823000000006</v>
      </c>
      <c r="K3351">
        <v>562212</v>
      </c>
      <c r="L3351" t="s">
        <v>51</v>
      </c>
      <c r="M3351" t="s">
        <v>307</v>
      </c>
      <c r="N3351" s="49">
        <v>76480</v>
      </c>
      <c r="O3351" s="49">
        <v>138363</v>
      </c>
      <c r="P3351" s="49">
        <v>127169.25</v>
      </c>
      <c r="Q3351" s="49">
        <v>127825</v>
      </c>
      <c r="R3351" s="49">
        <v>88930.25</v>
      </c>
      <c r="S3351" s="49">
        <v>127982.5</v>
      </c>
      <c r="T3351" s="49">
        <v>78866.75</v>
      </c>
      <c r="U3351" s="49">
        <v>76804.5</v>
      </c>
      <c r="V3351" s="49">
        <v>58784.75</v>
      </c>
    </row>
    <row r="3352" spans="1:22" x14ac:dyDescent="0.3">
      <c r="A3352">
        <v>1005929</v>
      </c>
      <c r="B3352" t="s">
        <v>16224</v>
      </c>
      <c r="C3352" t="s">
        <v>16225</v>
      </c>
      <c r="D3352" t="s">
        <v>16226</v>
      </c>
      <c r="E3352" t="s">
        <v>380</v>
      </c>
      <c r="F3352" t="s">
        <v>16227</v>
      </c>
      <c r="G3352" t="s">
        <v>16228</v>
      </c>
      <c r="H3352" t="s">
        <v>16229</v>
      </c>
      <c r="I3352" s="23">
        <v>43.862198999999997</v>
      </c>
      <c r="J3352" s="23">
        <v>-95.300983000000002</v>
      </c>
      <c r="K3352">
        <v>325193</v>
      </c>
      <c r="L3352" t="s">
        <v>28</v>
      </c>
      <c r="M3352" t="s">
        <v>315</v>
      </c>
      <c r="N3352" s="49">
        <v>90050.16</v>
      </c>
      <c r="O3352" s="49">
        <v>92810.1</v>
      </c>
      <c r="P3352" s="49">
        <v>92555.551999999996</v>
      </c>
      <c r="Q3352" s="49">
        <v>88540.716</v>
      </c>
      <c r="R3352" s="49">
        <v>90528.26</v>
      </c>
      <c r="S3352" s="49">
        <v>82992.84</v>
      </c>
      <c r="T3352" s="49">
        <v>82435.644</v>
      </c>
      <c r="U3352" s="49">
        <v>81409.892000000007</v>
      </c>
      <c r="V3352" s="49">
        <v>142105.12400000001</v>
      </c>
    </row>
    <row r="3353" spans="1:22" x14ac:dyDescent="0.3">
      <c r="A3353">
        <v>1003383</v>
      </c>
      <c r="B3353" t="s">
        <v>16230</v>
      </c>
      <c r="C3353" t="s">
        <v>16231</v>
      </c>
      <c r="D3353" t="s">
        <v>6883</v>
      </c>
      <c r="E3353" t="s">
        <v>2294</v>
      </c>
      <c r="F3353" t="s">
        <v>16232</v>
      </c>
      <c r="G3353" t="s">
        <v>16233</v>
      </c>
      <c r="H3353" t="s">
        <v>2302</v>
      </c>
      <c r="I3353" s="23">
        <v>40.653604000000001</v>
      </c>
      <c r="J3353" s="23">
        <v>-112.054074</v>
      </c>
      <c r="K3353">
        <v>325220</v>
      </c>
      <c r="L3353" t="s">
        <v>28</v>
      </c>
      <c r="M3353" t="s">
        <v>315</v>
      </c>
      <c r="N3353" s="49">
        <v>69903.135999999999</v>
      </c>
      <c r="O3353" s="49">
        <v>58167.18</v>
      </c>
      <c r="P3353" s="49">
        <v>52574.951999999997</v>
      </c>
      <c r="Q3353" s="49">
        <v>46182.576000000001</v>
      </c>
      <c r="R3353" s="49">
        <v>41472.743999999999</v>
      </c>
      <c r="S3353" s="49">
        <v>38210.756000000001</v>
      </c>
      <c r="T3353" s="49">
        <v>36691.012000000002</v>
      </c>
      <c r="U3353" s="49">
        <v>32582.128000000001</v>
      </c>
      <c r="V3353" s="49">
        <v>31536.432000000001</v>
      </c>
    </row>
    <row r="3354" spans="1:22" x14ac:dyDescent="0.3">
      <c r="A3354">
        <v>1003385</v>
      </c>
      <c r="B3354" t="s">
        <v>16234</v>
      </c>
      <c r="C3354" t="s">
        <v>16235</v>
      </c>
      <c r="D3354" t="s">
        <v>399</v>
      </c>
      <c r="E3354" t="s">
        <v>386</v>
      </c>
      <c r="F3354" t="s">
        <v>2885</v>
      </c>
      <c r="G3354" t="s">
        <v>16236</v>
      </c>
      <c r="H3354" t="s">
        <v>402</v>
      </c>
      <c r="I3354" s="23">
        <v>34.655833000000001</v>
      </c>
      <c r="J3354" s="23">
        <v>-87.071111000000002</v>
      </c>
      <c r="K3354">
        <v>325220</v>
      </c>
      <c r="L3354" t="s">
        <v>28</v>
      </c>
      <c r="M3354" t="s">
        <v>315</v>
      </c>
      <c r="N3354" s="49">
        <v>77065.460000000006</v>
      </c>
      <c r="O3354" s="49">
        <v>75934.063999999998</v>
      </c>
      <c r="P3354" s="49">
        <v>63755.56</v>
      </c>
      <c r="Q3354" s="49">
        <v>58319.18</v>
      </c>
      <c r="R3354" s="49">
        <v>49177.663999999997</v>
      </c>
      <c r="S3354" s="49">
        <v>36080.464</v>
      </c>
      <c r="T3354" s="49">
        <v>35839.616000000002</v>
      </c>
      <c r="U3354" s="49">
        <v>37908.408000000003</v>
      </c>
      <c r="V3354" s="49">
        <v>35371.915999999997</v>
      </c>
    </row>
    <row r="3355" spans="1:22" x14ac:dyDescent="0.3">
      <c r="A3355">
        <v>1005744</v>
      </c>
      <c r="B3355" t="s">
        <v>16237</v>
      </c>
      <c r="C3355" t="s">
        <v>16238</v>
      </c>
      <c r="D3355" t="s">
        <v>16239</v>
      </c>
      <c r="E3355" t="s">
        <v>583</v>
      </c>
      <c r="F3355" t="s">
        <v>2634</v>
      </c>
      <c r="G3355" t="s">
        <v>16240</v>
      </c>
      <c r="H3355" t="s">
        <v>2636</v>
      </c>
      <c r="I3355" s="23">
        <v>30.002417000000001</v>
      </c>
      <c r="J3355" s="23">
        <v>-90.423500000000004</v>
      </c>
      <c r="K3355">
        <v>325199</v>
      </c>
      <c r="L3355" t="s">
        <v>28</v>
      </c>
      <c r="M3355" t="s">
        <v>530</v>
      </c>
      <c r="P3355" s="49">
        <v>3069.8879999999999</v>
      </c>
      <c r="Q3355" s="49">
        <v>53330.1</v>
      </c>
      <c r="R3355" s="49">
        <v>61408.267999999996</v>
      </c>
      <c r="S3355" s="49">
        <v>61477.972000000002</v>
      </c>
      <c r="T3355" s="49">
        <v>62414.01</v>
      </c>
      <c r="U3355" s="49">
        <v>60437.48</v>
      </c>
      <c r="V3355" s="49">
        <v>53197.4</v>
      </c>
    </row>
    <row r="3356" spans="1:22" x14ac:dyDescent="0.3">
      <c r="A3356">
        <v>1006163</v>
      </c>
      <c r="B3356" t="s">
        <v>16241</v>
      </c>
      <c r="C3356" t="s">
        <v>16242</v>
      </c>
      <c r="D3356" t="s">
        <v>5420</v>
      </c>
      <c r="E3356" t="s">
        <v>303</v>
      </c>
      <c r="F3356" t="s">
        <v>14134</v>
      </c>
      <c r="G3356" t="s">
        <v>16243</v>
      </c>
      <c r="H3356" t="s">
        <v>483</v>
      </c>
      <c r="I3356" s="23">
        <v>29.75562</v>
      </c>
      <c r="J3356" s="23">
        <v>-95.124009999999998</v>
      </c>
      <c r="K3356">
        <v>493190</v>
      </c>
      <c r="L3356" t="s">
        <v>28</v>
      </c>
      <c r="M3356" t="s">
        <v>315</v>
      </c>
      <c r="N3356" s="49">
        <v>55477.192000000003</v>
      </c>
      <c r="O3356" s="49">
        <v>61326.02</v>
      </c>
      <c r="P3356" s="49">
        <v>59132.027999999998</v>
      </c>
      <c r="Q3356" s="49">
        <v>65223.103999999999</v>
      </c>
      <c r="R3356" s="49">
        <v>56524.487999999998</v>
      </c>
      <c r="S3356" s="49">
        <v>56.4</v>
      </c>
      <c r="T3356" s="49">
        <v>39602.61</v>
      </c>
      <c r="U3356" s="49">
        <v>23529.919999999998</v>
      </c>
      <c r="V3356" s="49">
        <v>25330.304</v>
      </c>
    </row>
    <row r="3357" spans="1:22" x14ac:dyDescent="0.3">
      <c r="A3357">
        <v>1002484</v>
      </c>
      <c r="B3357" t="s">
        <v>16244</v>
      </c>
      <c r="C3357" t="s">
        <v>16245</v>
      </c>
      <c r="D3357" t="s">
        <v>16246</v>
      </c>
      <c r="E3357" t="s">
        <v>380</v>
      </c>
      <c r="F3357" t="s">
        <v>16247</v>
      </c>
      <c r="G3357" t="s">
        <v>16248</v>
      </c>
      <c r="H3357" t="s">
        <v>762</v>
      </c>
      <c r="I3357" s="23">
        <v>47.429087000000003</v>
      </c>
      <c r="J3357" s="23">
        <v>-92.935269000000005</v>
      </c>
      <c r="K3357">
        <v>221112</v>
      </c>
      <c r="L3357" t="s">
        <v>9238</v>
      </c>
      <c r="M3357" t="s">
        <v>16249</v>
      </c>
      <c r="N3357" s="49">
        <v>60583.034</v>
      </c>
      <c r="O3357" s="49">
        <v>126398.552</v>
      </c>
      <c r="P3357" s="49">
        <v>153141.89199999999</v>
      </c>
      <c r="Q3357" s="49">
        <v>154671.46599999999</v>
      </c>
      <c r="R3357" s="49">
        <v>211451.26199999999</v>
      </c>
      <c r="S3357" s="49">
        <v>204217.546</v>
      </c>
      <c r="T3357" s="49">
        <v>183874.04</v>
      </c>
      <c r="U3357" s="49">
        <v>155680.6</v>
      </c>
      <c r="V3357" s="49">
        <v>163714.1</v>
      </c>
    </row>
    <row r="3358" spans="1:22" x14ac:dyDescent="0.3">
      <c r="A3358">
        <v>1006090</v>
      </c>
      <c r="B3358" t="s">
        <v>16250</v>
      </c>
      <c r="C3358" t="s">
        <v>16251</v>
      </c>
      <c r="D3358" t="s">
        <v>16252</v>
      </c>
      <c r="E3358" t="s">
        <v>954</v>
      </c>
      <c r="F3358" t="s">
        <v>16253</v>
      </c>
      <c r="G3358" t="s">
        <v>16254</v>
      </c>
      <c r="H3358" t="s">
        <v>5738</v>
      </c>
      <c r="I3358" s="23">
        <v>32.397978999999999</v>
      </c>
      <c r="J3358" s="23">
        <v>-80.925252</v>
      </c>
      <c r="K3358">
        <v>562212</v>
      </c>
      <c r="L3358" t="s">
        <v>355</v>
      </c>
      <c r="M3358" t="s">
        <v>307</v>
      </c>
      <c r="N3358" s="49">
        <v>26032.55</v>
      </c>
      <c r="O3358" s="49">
        <v>17233.5</v>
      </c>
      <c r="P3358" s="49">
        <v>17704.75</v>
      </c>
      <c r="Q3358" s="49">
        <v>25191.75</v>
      </c>
      <c r="R3358" s="49">
        <v>31078</v>
      </c>
      <c r="S3358" s="49">
        <v>36962.5</v>
      </c>
      <c r="T3358" s="49">
        <v>39451.294000000002</v>
      </c>
      <c r="U3358" s="49">
        <v>42012.294000000002</v>
      </c>
      <c r="V3358" s="49">
        <v>31990.088</v>
      </c>
    </row>
    <row r="3359" spans="1:22" x14ac:dyDescent="0.3">
      <c r="A3359">
        <v>1004559</v>
      </c>
      <c r="B3359" t="s">
        <v>16255</v>
      </c>
      <c r="C3359" t="s">
        <v>16256</v>
      </c>
      <c r="D3359" t="s">
        <v>16257</v>
      </c>
      <c r="E3359" t="s">
        <v>690</v>
      </c>
      <c r="F3359" t="s">
        <v>16258</v>
      </c>
      <c r="G3359" t="s">
        <v>16259</v>
      </c>
      <c r="H3359" t="s">
        <v>10545</v>
      </c>
      <c r="I3359" s="23">
        <v>33.659550000000003</v>
      </c>
      <c r="J3359" s="23">
        <v>-84.335890000000006</v>
      </c>
      <c r="K3359">
        <v>562212</v>
      </c>
      <c r="L3359" t="s">
        <v>51</v>
      </c>
      <c r="M3359" t="s">
        <v>307</v>
      </c>
      <c r="N3359" s="49">
        <v>8176.75</v>
      </c>
      <c r="O3359" s="49">
        <v>9041</v>
      </c>
      <c r="P3359" s="49">
        <v>5580.75</v>
      </c>
      <c r="Q3359" s="49">
        <v>16640</v>
      </c>
      <c r="R3359" s="49">
        <v>8412.25</v>
      </c>
      <c r="S3359" s="49">
        <v>15678.25</v>
      </c>
      <c r="T3359" s="49">
        <v>10657.5</v>
      </c>
      <c r="U3359" s="49">
        <v>11187.5</v>
      </c>
      <c r="V3359" s="49">
        <v>16552.5</v>
      </c>
    </row>
    <row r="3360" spans="1:22" x14ac:dyDescent="0.3">
      <c r="A3360">
        <v>1003316</v>
      </c>
      <c r="B3360" t="s">
        <v>16260</v>
      </c>
      <c r="C3360" t="s">
        <v>16261</v>
      </c>
      <c r="D3360" t="s">
        <v>1322</v>
      </c>
      <c r="E3360" t="s">
        <v>303</v>
      </c>
      <c r="F3360" t="s">
        <v>11592</v>
      </c>
      <c r="G3360" t="s">
        <v>16262</v>
      </c>
      <c r="H3360" t="s">
        <v>1074</v>
      </c>
      <c r="I3360" s="23">
        <v>35.462533000000001</v>
      </c>
      <c r="J3360" s="23">
        <v>-100.396697</v>
      </c>
      <c r="K3360">
        <v>211130</v>
      </c>
      <c r="L3360" t="s">
        <v>368</v>
      </c>
      <c r="M3360" t="s">
        <v>102</v>
      </c>
      <c r="N3360" s="49">
        <v>6908.48</v>
      </c>
      <c r="O3360" s="49">
        <v>121.95</v>
      </c>
      <c r="P3360" s="49">
        <v>39289.72</v>
      </c>
      <c r="Q3360" s="49">
        <v>10559.031999999999</v>
      </c>
      <c r="R3360" s="49">
        <v>40388.921999999999</v>
      </c>
      <c r="S3360" s="49">
        <v>66014.301999999996</v>
      </c>
      <c r="T3360" s="49">
        <v>92004.987999999998</v>
      </c>
      <c r="U3360" s="49">
        <v>87913.39</v>
      </c>
      <c r="V3360" s="49">
        <v>76621.937999999995</v>
      </c>
    </row>
    <row r="3361" spans="1:22" x14ac:dyDescent="0.3">
      <c r="A3361">
        <v>1007648</v>
      </c>
      <c r="B3361" t="s">
        <v>16263</v>
      </c>
      <c r="C3361" t="s">
        <v>16264</v>
      </c>
      <c r="D3361" t="s">
        <v>16265</v>
      </c>
      <c r="E3361" t="s">
        <v>331</v>
      </c>
      <c r="F3361" t="s">
        <v>16266</v>
      </c>
      <c r="G3361" t="s">
        <v>16267</v>
      </c>
      <c r="H3361" t="s">
        <v>1171</v>
      </c>
      <c r="I3361" s="23">
        <v>43.086919999999999</v>
      </c>
      <c r="J3361" s="23">
        <v>-77.387339999999995</v>
      </c>
      <c r="K3361">
        <v>562212</v>
      </c>
      <c r="L3361" t="s">
        <v>355</v>
      </c>
      <c r="M3361" t="s">
        <v>307</v>
      </c>
      <c r="N3361" s="49">
        <v>207822.17199999999</v>
      </c>
      <c r="O3361" s="49">
        <v>177784.46799999999</v>
      </c>
      <c r="P3361" s="49">
        <v>168704.736</v>
      </c>
      <c r="Q3361" s="49">
        <v>152421.32199999999</v>
      </c>
      <c r="R3361" s="49">
        <v>148420.318</v>
      </c>
      <c r="S3361" s="49">
        <v>175695.83</v>
      </c>
      <c r="T3361" s="49">
        <v>207397.00599999999</v>
      </c>
      <c r="U3361" s="49">
        <v>278012.19637800002</v>
      </c>
      <c r="V3361" s="49">
        <v>280622.11800000002</v>
      </c>
    </row>
    <row r="3362" spans="1:22" x14ac:dyDescent="0.3">
      <c r="A3362">
        <v>1002821</v>
      </c>
      <c r="B3362" t="s">
        <v>16268</v>
      </c>
      <c r="C3362" t="s">
        <v>16269</v>
      </c>
      <c r="D3362" t="s">
        <v>3783</v>
      </c>
      <c r="E3362" t="s">
        <v>323</v>
      </c>
      <c r="F3362" t="s">
        <v>2871</v>
      </c>
      <c r="G3362" t="s">
        <v>16270</v>
      </c>
      <c r="H3362" t="s">
        <v>2179</v>
      </c>
      <c r="I3362" s="23">
        <v>35.491672000000001</v>
      </c>
      <c r="J3362" s="23">
        <v>-119.04173900000001</v>
      </c>
      <c r="K3362">
        <v>221112</v>
      </c>
      <c r="L3362" t="s">
        <v>28</v>
      </c>
      <c r="M3362" t="s">
        <v>336</v>
      </c>
      <c r="N3362" s="49">
        <v>9204.8639999999996</v>
      </c>
      <c r="O3362" s="49">
        <v>15355.244000000001</v>
      </c>
      <c r="P3362" s="49">
        <v>13244.9</v>
      </c>
      <c r="Q3362" s="49">
        <v>5814.18</v>
      </c>
      <c r="R3362" s="49">
        <v>28843.092000000001</v>
      </c>
      <c r="S3362" s="49">
        <v>15557.592000000001</v>
      </c>
      <c r="T3362" s="49">
        <v>4855.232</v>
      </c>
      <c r="U3362" s="49">
        <v>7566.1719999999996</v>
      </c>
      <c r="V3362" s="49">
        <v>21614.92</v>
      </c>
    </row>
    <row r="3363" spans="1:22" x14ac:dyDescent="0.3">
      <c r="A3363">
        <v>1006079</v>
      </c>
      <c r="B3363" t="s">
        <v>16271</v>
      </c>
      <c r="C3363" t="s">
        <v>16272</v>
      </c>
      <c r="D3363" t="s">
        <v>16273</v>
      </c>
      <c r="E3363" t="s">
        <v>323</v>
      </c>
      <c r="F3363" t="s">
        <v>16274</v>
      </c>
      <c r="G3363" t="s">
        <v>16275</v>
      </c>
      <c r="H3363" t="s">
        <v>2800</v>
      </c>
      <c r="I3363" s="23">
        <v>34.00667</v>
      </c>
      <c r="J3363" s="23">
        <v>-117.28667</v>
      </c>
      <c r="K3363">
        <v>562212</v>
      </c>
      <c r="L3363" t="s">
        <v>51</v>
      </c>
      <c r="M3363" t="s">
        <v>307</v>
      </c>
      <c r="S3363" s="49">
        <v>4381.25</v>
      </c>
      <c r="T3363" s="49">
        <v>2845.5</v>
      </c>
      <c r="U3363" s="49">
        <v>6343.5</v>
      </c>
      <c r="V3363" s="49">
        <v>5304.75</v>
      </c>
    </row>
    <row r="3364" spans="1:22" x14ac:dyDescent="0.3">
      <c r="A3364">
        <v>1005586</v>
      </c>
      <c r="B3364" t="s">
        <v>16276</v>
      </c>
      <c r="C3364" t="s">
        <v>16277</v>
      </c>
      <c r="D3364" t="s">
        <v>16278</v>
      </c>
      <c r="E3364" t="s">
        <v>380</v>
      </c>
      <c r="F3364" t="s">
        <v>16279</v>
      </c>
      <c r="G3364" t="s">
        <v>16280</v>
      </c>
      <c r="H3364" t="s">
        <v>6555</v>
      </c>
      <c r="I3364" s="23">
        <v>44.232019999999999</v>
      </c>
      <c r="J3364" s="23">
        <v>-95.300269999999998</v>
      </c>
      <c r="K3364">
        <v>325193</v>
      </c>
      <c r="L3364" t="s">
        <v>573</v>
      </c>
      <c r="M3364" t="s">
        <v>574</v>
      </c>
      <c r="N3364" s="49">
        <v>75548.716</v>
      </c>
      <c r="O3364" s="49">
        <v>77311.606</v>
      </c>
      <c r="P3364" s="49">
        <v>80231.392000000007</v>
      </c>
      <c r="Q3364" s="49">
        <v>77878.702000000005</v>
      </c>
      <c r="R3364" s="49">
        <v>78452.604000000007</v>
      </c>
      <c r="S3364" s="49">
        <v>75921.91</v>
      </c>
      <c r="T3364" s="49">
        <v>74737.462</v>
      </c>
      <c r="U3364" s="49">
        <v>70845.422000000006</v>
      </c>
      <c r="V3364" s="49">
        <v>72795.317999999999</v>
      </c>
    </row>
    <row r="3365" spans="1:22" x14ac:dyDescent="0.3">
      <c r="A3365">
        <v>1001736</v>
      </c>
      <c r="B3365" t="s">
        <v>16281</v>
      </c>
      <c r="C3365" t="s">
        <v>16282</v>
      </c>
      <c r="D3365" t="s">
        <v>16283</v>
      </c>
      <c r="E3365" t="s">
        <v>2294</v>
      </c>
      <c r="F3365" t="s">
        <v>16284</v>
      </c>
      <c r="G3365" t="s">
        <v>16285</v>
      </c>
      <c r="H3365" t="s">
        <v>4112</v>
      </c>
      <c r="I3365" s="23">
        <v>41.124260999999997</v>
      </c>
      <c r="J3365" s="23">
        <v>-111.99379</v>
      </c>
      <c r="K3365">
        <v>928110</v>
      </c>
      <c r="L3365" t="s">
        <v>28</v>
      </c>
      <c r="M3365" t="s">
        <v>315</v>
      </c>
      <c r="N3365" s="49">
        <v>104228.81</v>
      </c>
      <c r="O3365" s="49">
        <v>96502.402000000002</v>
      </c>
      <c r="P3365" s="49">
        <v>80560.122000000003</v>
      </c>
      <c r="Q3365" s="49">
        <v>62211.603999999999</v>
      </c>
      <c r="R3365" s="49">
        <v>62379.385999999999</v>
      </c>
      <c r="S3365" s="49">
        <v>63701.271999999997</v>
      </c>
      <c r="T3365" s="49">
        <v>61837.964</v>
      </c>
      <c r="U3365" s="49">
        <v>56194.495999999999</v>
      </c>
      <c r="V3365" s="49">
        <v>64150.838000000003</v>
      </c>
    </row>
    <row r="3366" spans="1:22" x14ac:dyDescent="0.3">
      <c r="A3366">
        <v>1003539</v>
      </c>
      <c r="B3366" t="s">
        <v>16286</v>
      </c>
      <c r="C3366" t="s">
        <v>16287</v>
      </c>
      <c r="D3366" t="s">
        <v>16288</v>
      </c>
      <c r="E3366" t="s">
        <v>303</v>
      </c>
      <c r="F3366" t="s">
        <v>16289</v>
      </c>
      <c r="H3366" t="s">
        <v>16290</v>
      </c>
      <c r="I3366" s="23">
        <v>32.498379999999997</v>
      </c>
      <c r="J3366" s="23">
        <v>-99.021296000000007</v>
      </c>
      <c r="K3366">
        <v>486210</v>
      </c>
      <c r="L3366" t="s">
        <v>1714</v>
      </c>
      <c r="M3366" t="s">
        <v>102</v>
      </c>
      <c r="N3366" s="49">
        <v>9222.7240000000002</v>
      </c>
      <c r="O3366" s="49">
        <v>10760.074000000001</v>
      </c>
      <c r="P3366" s="49">
        <v>51023.811999999998</v>
      </c>
      <c r="Q3366" s="49">
        <v>85680.766000000003</v>
      </c>
      <c r="R3366" s="49">
        <v>59542.28</v>
      </c>
      <c r="S3366" s="49">
        <v>133719.82399999999</v>
      </c>
      <c r="T3366" s="49">
        <v>93472.97</v>
      </c>
      <c r="U3366" s="49">
        <v>81844.642000000007</v>
      </c>
      <c r="V3366" s="49">
        <v>98692.047999999995</v>
      </c>
    </row>
    <row r="3367" spans="1:22" x14ac:dyDescent="0.3">
      <c r="A3367">
        <v>1006194</v>
      </c>
      <c r="B3367" t="s">
        <v>16291</v>
      </c>
      <c r="C3367" t="s">
        <v>16292</v>
      </c>
      <c r="D3367" t="s">
        <v>16293</v>
      </c>
      <c r="E3367" t="s">
        <v>454</v>
      </c>
      <c r="F3367" t="s">
        <v>16294</v>
      </c>
      <c r="G3367" t="s">
        <v>16295</v>
      </c>
      <c r="H3367" t="s">
        <v>16296</v>
      </c>
      <c r="I3367" s="23">
        <v>45.068800000000003</v>
      </c>
      <c r="J3367" s="23">
        <v>-83.893158</v>
      </c>
      <c r="K3367">
        <v>221117</v>
      </c>
      <c r="L3367" t="s">
        <v>28</v>
      </c>
      <c r="M3367" t="s">
        <v>336</v>
      </c>
      <c r="N3367" s="49">
        <v>12272.046</v>
      </c>
      <c r="O3367" s="49">
        <v>17199.617999999999</v>
      </c>
      <c r="P3367" s="49">
        <v>19213.815999999999</v>
      </c>
      <c r="Q3367" s="49">
        <v>21544.063999999998</v>
      </c>
      <c r="R3367" s="49">
        <v>25207.198</v>
      </c>
      <c r="S3367" s="49">
        <v>30246.907999999999</v>
      </c>
      <c r="T3367" s="49">
        <v>21036.06</v>
      </c>
      <c r="U3367" s="49">
        <v>32023.72</v>
      </c>
      <c r="V3367" s="49">
        <v>32274.795999999998</v>
      </c>
    </row>
    <row r="3368" spans="1:22" x14ac:dyDescent="0.3">
      <c r="A3368">
        <v>1005920</v>
      </c>
      <c r="B3368" t="s">
        <v>16297</v>
      </c>
      <c r="C3368" t="s">
        <v>16298</v>
      </c>
      <c r="D3368" t="s">
        <v>4939</v>
      </c>
      <c r="E3368" t="s">
        <v>468</v>
      </c>
      <c r="F3368" t="s">
        <v>4940</v>
      </c>
      <c r="G3368" t="s">
        <v>16299</v>
      </c>
      <c r="H3368" t="s">
        <v>1653</v>
      </c>
      <c r="I3368" s="23">
        <v>27.954730000000001</v>
      </c>
      <c r="J3368" s="23">
        <v>-82.34075</v>
      </c>
      <c r="K3368">
        <v>562213</v>
      </c>
      <c r="L3368" t="s">
        <v>28</v>
      </c>
      <c r="M3368" t="s">
        <v>307</v>
      </c>
      <c r="N3368" s="49">
        <v>201100.93400000001</v>
      </c>
      <c r="O3368" s="49">
        <v>259117.15599999999</v>
      </c>
      <c r="P3368" s="49">
        <v>201877.266</v>
      </c>
      <c r="Q3368" s="49">
        <v>221268.24799999999</v>
      </c>
      <c r="R3368" s="49">
        <v>251323.88200000001</v>
      </c>
      <c r="S3368" s="49">
        <v>202874.32</v>
      </c>
      <c r="T3368" s="49">
        <v>202296.37599999999</v>
      </c>
      <c r="U3368" s="49">
        <v>207228.342</v>
      </c>
      <c r="V3368" s="49">
        <v>199359.182</v>
      </c>
    </row>
    <row r="3369" spans="1:22" x14ac:dyDescent="0.3">
      <c r="A3369">
        <v>1004278</v>
      </c>
      <c r="B3369" t="s">
        <v>16300</v>
      </c>
      <c r="C3369" t="s">
        <v>16301</v>
      </c>
      <c r="D3369" t="s">
        <v>16302</v>
      </c>
      <c r="E3369" t="s">
        <v>468</v>
      </c>
      <c r="F3369" t="s">
        <v>16303</v>
      </c>
      <c r="G3369" t="s">
        <v>16304</v>
      </c>
      <c r="H3369" t="s">
        <v>16305</v>
      </c>
      <c r="I3369" s="23">
        <v>28.014199999999999</v>
      </c>
      <c r="J3369" s="23">
        <v>-82.297899999999998</v>
      </c>
      <c r="K3369">
        <v>562212</v>
      </c>
      <c r="L3369" t="s">
        <v>51</v>
      </c>
      <c r="M3369" t="s">
        <v>307</v>
      </c>
      <c r="T3369" s="49">
        <v>4722.5</v>
      </c>
      <c r="U3369" s="49">
        <v>4774.25</v>
      </c>
      <c r="V3369" s="49">
        <v>6467</v>
      </c>
    </row>
    <row r="3370" spans="1:22" x14ac:dyDescent="0.3">
      <c r="A3370">
        <v>1001735</v>
      </c>
      <c r="B3370" t="s">
        <v>16306</v>
      </c>
      <c r="C3370" t="s">
        <v>16307</v>
      </c>
      <c r="D3370" t="s">
        <v>16308</v>
      </c>
      <c r="E3370" t="s">
        <v>323</v>
      </c>
      <c r="F3370" t="s">
        <v>16309</v>
      </c>
      <c r="G3370" t="s">
        <v>16310</v>
      </c>
      <c r="H3370" t="s">
        <v>5272</v>
      </c>
      <c r="I3370" s="23">
        <v>37.421613000000001</v>
      </c>
      <c r="J3370" s="23">
        <v>-120.850431</v>
      </c>
      <c r="K3370">
        <v>311513</v>
      </c>
      <c r="L3370" t="s">
        <v>28</v>
      </c>
      <c r="M3370" t="s">
        <v>315</v>
      </c>
      <c r="N3370" s="49">
        <v>74982.073999999993</v>
      </c>
      <c r="O3370" s="49">
        <v>67808.538</v>
      </c>
      <c r="P3370" s="49">
        <v>71913.899999999994</v>
      </c>
      <c r="Q3370" s="49">
        <v>71658.748000000007</v>
      </c>
      <c r="R3370" s="49">
        <v>71414.570000000007</v>
      </c>
      <c r="S3370" s="49">
        <v>66565.161999999997</v>
      </c>
      <c r="T3370" s="49">
        <v>61970.39</v>
      </c>
      <c r="U3370" s="49">
        <v>67426.437999999995</v>
      </c>
      <c r="V3370" s="49">
        <v>70031.373999999996</v>
      </c>
    </row>
    <row r="3371" spans="1:22" x14ac:dyDescent="0.3">
      <c r="A3371">
        <v>1005912</v>
      </c>
      <c r="B3371" t="s">
        <v>16311</v>
      </c>
      <c r="C3371" t="s">
        <v>16312</v>
      </c>
      <c r="D3371" t="s">
        <v>16313</v>
      </c>
      <c r="E3371" t="s">
        <v>954</v>
      </c>
      <c r="F3371" t="s">
        <v>16314</v>
      </c>
      <c r="G3371" t="s">
        <v>16315</v>
      </c>
      <c r="H3371" t="s">
        <v>8310</v>
      </c>
      <c r="I3371" s="23">
        <v>33.912787999999999</v>
      </c>
      <c r="J3371" s="23">
        <v>-81.070486000000002</v>
      </c>
      <c r="K3371">
        <v>562212</v>
      </c>
      <c r="L3371" t="s">
        <v>51</v>
      </c>
      <c r="M3371" t="s">
        <v>307</v>
      </c>
      <c r="S3371" s="49">
        <v>23311</v>
      </c>
      <c r="T3371" s="49">
        <v>24354.75</v>
      </c>
      <c r="U3371" s="49">
        <v>26859</v>
      </c>
      <c r="V3371" s="49">
        <v>28939.25</v>
      </c>
    </row>
    <row r="3372" spans="1:22" x14ac:dyDescent="0.3">
      <c r="A3372">
        <v>1005620</v>
      </c>
      <c r="B3372" t="s">
        <v>16316</v>
      </c>
      <c r="C3372" t="s">
        <v>16317</v>
      </c>
      <c r="D3372" t="s">
        <v>16318</v>
      </c>
      <c r="E3372" t="s">
        <v>311</v>
      </c>
      <c r="F3372" t="s">
        <v>16319</v>
      </c>
      <c r="G3372" t="s">
        <v>16320</v>
      </c>
      <c r="H3372" t="s">
        <v>3341</v>
      </c>
      <c r="I3372" s="23">
        <v>37.647199999999998</v>
      </c>
      <c r="J3372" s="23">
        <v>-87.502799999999993</v>
      </c>
      <c r="K3372">
        <v>221112</v>
      </c>
      <c r="L3372" t="s">
        <v>30</v>
      </c>
      <c r="M3372" t="s">
        <v>336</v>
      </c>
      <c r="N3372" s="49">
        <v>19993.331999999999</v>
      </c>
      <c r="O3372" s="49">
        <v>786612.78399999999</v>
      </c>
      <c r="P3372" s="49">
        <v>1283398.594</v>
      </c>
      <c r="Q3372" s="49">
        <v>1884290.3160000001</v>
      </c>
      <c r="R3372" s="49">
        <v>1527507.9920000001</v>
      </c>
      <c r="S3372" s="49">
        <v>2336267.8760000002</v>
      </c>
      <c r="T3372" s="49">
        <v>2138598.4840000002</v>
      </c>
      <c r="U3372" s="49">
        <v>2075576.0619999999</v>
      </c>
      <c r="V3372" s="49">
        <v>2285456.8160000001</v>
      </c>
    </row>
    <row r="3373" spans="1:22" x14ac:dyDescent="0.3">
      <c r="A3373">
        <v>1003078</v>
      </c>
      <c r="B3373" t="s">
        <v>16321</v>
      </c>
      <c r="C3373" t="s">
        <v>16322</v>
      </c>
      <c r="D3373" t="s">
        <v>562</v>
      </c>
      <c r="E3373" t="s">
        <v>303</v>
      </c>
      <c r="F3373" t="s">
        <v>563</v>
      </c>
      <c r="G3373" t="s">
        <v>16323</v>
      </c>
      <c r="H3373" t="s">
        <v>3135</v>
      </c>
      <c r="I3373" s="23">
        <v>35.692019999999999</v>
      </c>
      <c r="J3373" s="23">
        <v>-100.33917</v>
      </c>
      <c r="K3373">
        <v>211130</v>
      </c>
      <c r="L3373" t="s">
        <v>368</v>
      </c>
      <c r="M3373" t="s">
        <v>102</v>
      </c>
      <c r="O3373" s="49">
        <v>3174.3919999999998</v>
      </c>
      <c r="P3373" s="49">
        <v>6238.13</v>
      </c>
      <c r="Q3373" s="49">
        <v>11463.422</v>
      </c>
      <c r="R3373" s="49">
        <v>17275.484</v>
      </c>
      <c r="S3373" s="49">
        <v>16704.788</v>
      </c>
      <c r="T3373" s="49">
        <v>31366.346000000001</v>
      </c>
      <c r="U3373" s="49">
        <v>42768.36</v>
      </c>
      <c r="V3373" s="49">
        <v>48699.226000000002</v>
      </c>
    </row>
    <row r="3374" spans="1:22" x14ac:dyDescent="0.3">
      <c r="A3374">
        <v>1002952</v>
      </c>
      <c r="B3374" t="s">
        <v>16324</v>
      </c>
      <c r="C3374" t="s">
        <v>16325</v>
      </c>
      <c r="D3374" t="s">
        <v>562</v>
      </c>
      <c r="E3374" t="s">
        <v>303</v>
      </c>
      <c r="F3374" t="s">
        <v>563</v>
      </c>
      <c r="G3374" t="s">
        <v>16326</v>
      </c>
      <c r="H3374" t="s">
        <v>3135</v>
      </c>
      <c r="I3374" s="23">
        <v>35.768757999999998</v>
      </c>
      <c r="J3374" s="23">
        <v>-100.37996699999999</v>
      </c>
      <c r="K3374">
        <v>211130</v>
      </c>
      <c r="L3374" t="s">
        <v>368</v>
      </c>
      <c r="M3374" t="s">
        <v>102</v>
      </c>
      <c r="N3374" s="49">
        <v>95517.498000000007</v>
      </c>
      <c r="O3374" s="49">
        <v>97395.266000000003</v>
      </c>
      <c r="P3374" s="49">
        <v>81459.024000000005</v>
      </c>
      <c r="Q3374" s="49">
        <v>105881.284</v>
      </c>
      <c r="R3374" s="49">
        <v>126565.124</v>
      </c>
      <c r="S3374" s="49">
        <v>118957.626</v>
      </c>
      <c r="T3374" s="49">
        <v>174383.71799999999</v>
      </c>
      <c r="U3374" s="49">
        <v>123403.018</v>
      </c>
      <c r="V3374" s="49">
        <v>76495.899999999994</v>
      </c>
    </row>
    <row r="3375" spans="1:22" x14ac:dyDescent="0.3">
      <c r="A3375">
        <v>1004624</v>
      </c>
      <c r="B3375" t="s">
        <v>16327</v>
      </c>
      <c r="C3375" t="s">
        <v>16328</v>
      </c>
      <c r="D3375" t="s">
        <v>562</v>
      </c>
      <c r="E3375" t="s">
        <v>303</v>
      </c>
      <c r="F3375" t="s">
        <v>563</v>
      </c>
      <c r="G3375" t="s">
        <v>16329</v>
      </c>
      <c r="H3375" t="s">
        <v>565</v>
      </c>
      <c r="I3375" s="23">
        <v>35.697221999999996</v>
      </c>
      <c r="J3375" s="23">
        <v>-100.34222200000001</v>
      </c>
      <c r="K3375">
        <v>211111</v>
      </c>
      <c r="L3375" t="s">
        <v>368</v>
      </c>
      <c r="M3375" t="s">
        <v>102</v>
      </c>
      <c r="R3375" s="49">
        <v>2344.2919999999999</v>
      </c>
      <c r="S3375" s="49">
        <v>10108.912</v>
      </c>
      <c r="T3375" s="49">
        <v>21805.671999999999</v>
      </c>
      <c r="U3375" s="49">
        <v>42248.946000000004</v>
      </c>
      <c r="V3375" s="49">
        <v>58485.8</v>
      </c>
    </row>
    <row r="3376" spans="1:22" x14ac:dyDescent="0.3">
      <c r="A3376">
        <v>1005515</v>
      </c>
      <c r="B3376" t="s">
        <v>16330</v>
      </c>
      <c r="C3376" t="s">
        <v>16331</v>
      </c>
      <c r="D3376" t="s">
        <v>14970</v>
      </c>
      <c r="E3376" t="s">
        <v>676</v>
      </c>
      <c r="F3376" t="s">
        <v>14971</v>
      </c>
      <c r="G3376" t="s">
        <v>16332</v>
      </c>
      <c r="H3376" t="s">
        <v>16333</v>
      </c>
      <c r="I3376" s="23">
        <v>36.380555999999999</v>
      </c>
      <c r="J3376" s="23">
        <v>-86.416111000000001</v>
      </c>
      <c r="K3376">
        <v>331110</v>
      </c>
      <c r="L3376" t="s">
        <v>537</v>
      </c>
      <c r="M3376" t="s">
        <v>538</v>
      </c>
      <c r="N3376" s="49">
        <v>51040.637999999999</v>
      </c>
      <c r="O3376" s="49">
        <v>66112.241999999998</v>
      </c>
      <c r="P3376" s="49">
        <v>59291.11</v>
      </c>
      <c r="Q3376" s="49">
        <v>62027.902000000002</v>
      </c>
      <c r="R3376" s="49">
        <v>63624.498</v>
      </c>
      <c r="S3376" s="49">
        <v>66124.983999999997</v>
      </c>
      <c r="T3376" s="49">
        <v>66157.778000000006</v>
      </c>
      <c r="U3376" s="49">
        <v>61340.078000000001</v>
      </c>
      <c r="V3376" s="49">
        <v>54129.908000000003</v>
      </c>
    </row>
    <row r="3377" spans="1:22" x14ac:dyDescent="0.3">
      <c r="A3377">
        <v>1002581</v>
      </c>
      <c r="B3377" t="s">
        <v>16334</v>
      </c>
      <c r="C3377" t="s">
        <v>16335</v>
      </c>
      <c r="D3377" t="s">
        <v>13101</v>
      </c>
      <c r="E3377" t="s">
        <v>663</v>
      </c>
      <c r="F3377" t="s">
        <v>16336</v>
      </c>
      <c r="G3377" t="s">
        <v>16337</v>
      </c>
      <c r="H3377" t="s">
        <v>2898</v>
      </c>
      <c r="I3377" s="23">
        <v>41.700687000000002</v>
      </c>
      <c r="J3377" s="23">
        <v>-83.507890000000003</v>
      </c>
      <c r="K3377">
        <v>562212</v>
      </c>
      <c r="L3377" t="s">
        <v>355</v>
      </c>
      <c r="M3377" t="s">
        <v>307</v>
      </c>
      <c r="N3377" s="49">
        <v>20310.150000000001</v>
      </c>
      <c r="O3377" s="49">
        <v>22770.7</v>
      </c>
      <c r="P3377" s="49">
        <v>32167.1</v>
      </c>
      <c r="Q3377" s="49">
        <v>39923.800000000003</v>
      </c>
      <c r="R3377" s="49">
        <v>31798.6</v>
      </c>
      <c r="S3377" s="49">
        <v>30785.45</v>
      </c>
      <c r="T3377" s="49">
        <v>22417.3</v>
      </c>
      <c r="U3377" s="49">
        <v>65379.15</v>
      </c>
      <c r="V3377" s="49">
        <v>39225.15</v>
      </c>
    </row>
    <row r="3378" spans="1:22" x14ac:dyDescent="0.3">
      <c r="A3378">
        <v>1007563</v>
      </c>
      <c r="B3378" t="s">
        <v>16338</v>
      </c>
      <c r="C3378" t="s">
        <v>16339</v>
      </c>
      <c r="D3378" t="s">
        <v>16340</v>
      </c>
      <c r="E3378" t="s">
        <v>435</v>
      </c>
      <c r="F3378" t="s">
        <v>16341</v>
      </c>
      <c r="G3378" t="s">
        <v>16342</v>
      </c>
      <c r="H3378" t="s">
        <v>16343</v>
      </c>
      <c r="I3378" s="23">
        <v>38.109941999999997</v>
      </c>
      <c r="J3378" s="23">
        <v>-90.257947000000001</v>
      </c>
      <c r="K3378">
        <v>327310</v>
      </c>
      <c r="L3378" t="s">
        <v>2095</v>
      </c>
      <c r="M3378" t="s">
        <v>376</v>
      </c>
      <c r="N3378" s="49">
        <v>2879881.426</v>
      </c>
      <c r="O3378" s="49">
        <v>3259401.3059999999</v>
      </c>
      <c r="P3378" s="49">
        <v>2826452.84</v>
      </c>
      <c r="Q3378" s="49">
        <v>2414848.9</v>
      </c>
      <c r="R3378" s="49">
        <v>2598047.5959999999</v>
      </c>
      <c r="S3378" s="49">
        <v>3059350.642</v>
      </c>
      <c r="T3378" s="49">
        <v>2776114.7779999999</v>
      </c>
      <c r="U3378" s="49">
        <v>3015918.4360000002</v>
      </c>
      <c r="V3378" s="49">
        <v>2504517.3280000002</v>
      </c>
    </row>
    <row r="3379" spans="1:22" x14ac:dyDescent="0.3">
      <c r="A3379">
        <v>1006815</v>
      </c>
      <c r="B3379" t="s">
        <v>16344</v>
      </c>
      <c r="C3379" t="s">
        <v>16345</v>
      </c>
      <c r="D3379" t="s">
        <v>16346</v>
      </c>
      <c r="E3379" t="s">
        <v>954</v>
      </c>
      <c r="F3379" t="s">
        <v>16347</v>
      </c>
      <c r="G3379" t="s">
        <v>16348</v>
      </c>
      <c r="H3379" t="s">
        <v>1191</v>
      </c>
      <c r="I3379" s="23">
        <v>33.277380000000001</v>
      </c>
      <c r="J3379" s="23">
        <v>-80.430135000000007</v>
      </c>
      <c r="K3379">
        <v>327310</v>
      </c>
      <c r="L3379" t="s">
        <v>2095</v>
      </c>
      <c r="M3379" t="s">
        <v>376</v>
      </c>
      <c r="N3379" s="49">
        <v>1230927.662</v>
      </c>
      <c r="O3379" s="49">
        <v>1214997.3559999999</v>
      </c>
      <c r="P3379" s="49">
        <v>1212163.746</v>
      </c>
      <c r="Q3379" s="49">
        <v>1281550.8319999999</v>
      </c>
      <c r="R3379" s="49">
        <v>1377026.0660000001</v>
      </c>
      <c r="S3379" s="49">
        <v>1318743.5220000001</v>
      </c>
      <c r="T3379" s="49">
        <v>1185727.68</v>
      </c>
      <c r="U3379" s="49">
        <v>1326253.436</v>
      </c>
      <c r="V3379" s="49">
        <v>1190034.8359999999</v>
      </c>
    </row>
    <row r="3380" spans="1:22" x14ac:dyDescent="0.3">
      <c r="A3380">
        <v>1005874</v>
      </c>
      <c r="B3380" t="s">
        <v>16349</v>
      </c>
      <c r="C3380" t="s">
        <v>16350</v>
      </c>
      <c r="D3380" t="s">
        <v>10519</v>
      </c>
      <c r="E3380" t="s">
        <v>454</v>
      </c>
      <c r="F3380" t="s">
        <v>10520</v>
      </c>
      <c r="G3380" t="s">
        <v>16351</v>
      </c>
      <c r="H3380" t="s">
        <v>10522</v>
      </c>
      <c r="I3380" s="23">
        <v>45.072200000000002</v>
      </c>
      <c r="J3380" s="23">
        <v>-83.404799999999994</v>
      </c>
      <c r="K3380">
        <v>327310</v>
      </c>
      <c r="L3380" t="s">
        <v>2095</v>
      </c>
      <c r="M3380" t="s">
        <v>376</v>
      </c>
      <c r="N3380" s="49">
        <v>1792093.716</v>
      </c>
      <c r="O3380" s="49">
        <v>1709441.2919999999</v>
      </c>
      <c r="P3380" s="49">
        <v>1840930.8</v>
      </c>
      <c r="Q3380" s="49">
        <v>2129460.9219999998</v>
      </c>
      <c r="R3380" s="49">
        <v>2167364.0699999998</v>
      </c>
      <c r="S3380" s="49">
        <v>2005234.6580000001</v>
      </c>
      <c r="T3380" s="49">
        <v>2199415.4380000001</v>
      </c>
      <c r="U3380" s="49">
        <v>2303048.11</v>
      </c>
      <c r="V3380" s="49">
        <v>2055223.7220000001</v>
      </c>
    </row>
    <row r="3381" spans="1:22" x14ac:dyDescent="0.3">
      <c r="A3381">
        <v>1004131</v>
      </c>
      <c r="B3381" t="s">
        <v>16352</v>
      </c>
      <c r="C3381" t="s">
        <v>16353</v>
      </c>
      <c r="D3381" t="s">
        <v>16354</v>
      </c>
      <c r="E3381" t="s">
        <v>2294</v>
      </c>
      <c r="F3381" t="s">
        <v>16355</v>
      </c>
      <c r="G3381" t="s">
        <v>16356</v>
      </c>
      <c r="H3381" t="s">
        <v>402</v>
      </c>
      <c r="I3381" s="23">
        <v>41.063299999999998</v>
      </c>
      <c r="J3381" s="23">
        <v>-111.5317</v>
      </c>
      <c r="K3381">
        <v>327310</v>
      </c>
      <c r="L3381" t="s">
        <v>2095</v>
      </c>
      <c r="M3381" t="s">
        <v>376</v>
      </c>
      <c r="N3381" s="49">
        <v>687806.79</v>
      </c>
      <c r="O3381" s="49">
        <v>722997.98</v>
      </c>
      <c r="P3381" s="49">
        <v>648513.18000000005</v>
      </c>
      <c r="Q3381" s="49">
        <v>512410.05</v>
      </c>
      <c r="R3381" s="49">
        <v>617117.92799999996</v>
      </c>
      <c r="S3381" s="49">
        <v>575385.57200000004</v>
      </c>
      <c r="T3381" s="49">
        <v>452514.87</v>
      </c>
      <c r="U3381" s="49">
        <v>566329.25399999996</v>
      </c>
      <c r="V3381" s="49">
        <v>522570.15600000002</v>
      </c>
    </row>
    <row r="3382" spans="1:22" x14ac:dyDescent="0.3">
      <c r="A3382">
        <v>1002055</v>
      </c>
      <c r="B3382" t="s">
        <v>16357</v>
      </c>
      <c r="C3382" t="s">
        <v>16358</v>
      </c>
      <c r="D3382" t="s">
        <v>2217</v>
      </c>
      <c r="E3382" t="s">
        <v>303</v>
      </c>
      <c r="F3382" t="s">
        <v>2218</v>
      </c>
      <c r="G3382" t="s">
        <v>16359</v>
      </c>
      <c r="H3382" t="s">
        <v>2220</v>
      </c>
      <c r="I3382" s="23">
        <v>32.512974999999997</v>
      </c>
      <c r="J3382" s="23">
        <v>-96.971098999999995</v>
      </c>
      <c r="K3382">
        <v>327310</v>
      </c>
      <c r="L3382" t="s">
        <v>2095</v>
      </c>
      <c r="M3382" t="s">
        <v>376</v>
      </c>
      <c r="N3382" s="49">
        <v>1448039.68</v>
      </c>
      <c r="O3382" s="49">
        <v>1379675.43</v>
      </c>
      <c r="P3382" s="49">
        <v>1078358.1000000001</v>
      </c>
      <c r="Q3382" s="49">
        <v>1353405.6740000001</v>
      </c>
      <c r="R3382" s="49">
        <v>1204423.5419999999</v>
      </c>
      <c r="S3382" s="49">
        <v>1008248.8419999999</v>
      </c>
      <c r="T3382" s="49">
        <v>783759.076</v>
      </c>
      <c r="U3382" s="49">
        <v>825940.43599999999</v>
      </c>
      <c r="V3382" s="49">
        <v>704817.31400000001</v>
      </c>
    </row>
    <row r="3383" spans="1:22" x14ac:dyDescent="0.3">
      <c r="A3383">
        <v>1002204</v>
      </c>
      <c r="B3383" t="s">
        <v>16360</v>
      </c>
      <c r="C3383" t="s">
        <v>16361</v>
      </c>
      <c r="D3383" t="s">
        <v>615</v>
      </c>
      <c r="E3383" t="s">
        <v>1418</v>
      </c>
      <c r="F3383" t="s">
        <v>16362</v>
      </c>
      <c r="G3383" t="s">
        <v>16363</v>
      </c>
      <c r="H3383" t="s">
        <v>16364</v>
      </c>
      <c r="I3383" s="23">
        <v>34.767539999999997</v>
      </c>
      <c r="J3383" s="23">
        <v>-96.696520000000007</v>
      </c>
      <c r="K3383">
        <v>327310</v>
      </c>
      <c r="L3383" t="s">
        <v>2095</v>
      </c>
      <c r="M3383" t="s">
        <v>376</v>
      </c>
      <c r="N3383" s="49">
        <v>444272.75</v>
      </c>
      <c r="O3383" s="49">
        <v>394473.31</v>
      </c>
      <c r="P3383" s="49">
        <v>260049.39</v>
      </c>
      <c r="Q3383" s="49">
        <v>506268.57</v>
      </c>
      <c r="R3383" s="49">
        <v>375269.23</v>
      </c>
      <c r="S3383" s="49">
        <v>573570.54200000002</v>
      </c>
      <c r="T3383" s="49">
        <v>526646.66200000001</v>
      </c>
      <c r="U3383" s="49">
        <v>513201.17800000001</v>
      </c>
      <c r="V3383" s="49">
        <v>483328.82199999999</v>
      </c>
    </row>
    <row r="3384" spans="1:22" x14ac:dyDescent="0.3">
      <c r="A3384">
        <v>1003090</v>
      </c>
      <c r="B3384" t="s">
        <v>16365</v>
      </c>
      <c r="C3384" t="s">
        <v>16366</v>
      </c>
      <c r="D3384" t="s">
        <v>6109</v>
      </c>
      <c r="E3384" t="s">
        <v>583</v>
      </c>
      <c r="F3384" t="s">
        <v>6107</v>
      </c>
      <c r="G3384" t="s">
        <v>16367</v>
      </c>
      <c r="H3384" t="s">
        <v>6109</v>
      </c>
      <c r="I3384" s="23">
        <v>29.761302000000001</v>
      </c>
      <c r="J3384" s="23">
        <v>-93.601405</v>
      </c>
      <c r="K3384">
        <v>486210</v>
      </c>
      <c r="L3384" t="s">
        <v>1275</v>
      </c>
      <c r="M3384" t="s">
        <v>102</v>
      </c>
      <c r="Q3384" s="49">
        <v>16774.952000000001</v>
      </c>
      <c r="R3384" s="49">
        <v>24638.03</v>
      </c>
      <c r="S3384" s="49">
        <v>10966.02</v>
      </c>
      <c r="T3384" s="49">
        <v>21222.083999999999</v>
      </c>
      <c r="U3384" s="49">
        <v>23240.182000000001</v>
      </c>
      <c r="V3384" s="49">
        <v>37085.284</v>
      </c>
    </row>
    <row r="3385" spans="1:22" x14ac:dyDescent="0.3">
      <c r="A3385">
        <v>1005864</v>
      </c>
      <c r="B3385" t="s">
        <v>16368</v>
      </c>
      <c r="C3385" t="s">
        <v>16369</v>
      </c>
      <c r="D3385" t="s">
        <v>16370</v>
      </c>
      <c r="E3385" t="s">
        <v>323</v>
      </c>
      <c r="F3385" t="s">
        <v>16371</v>
      </c>
      <c r="G3385" t="s">
        <v>16372</v>
      </c>
      <c r="H3385" t="s">
        <v>1316</v>
      </c>
      <c r="I3385" s="23">
        <v>32.909799999999997</v>
      </c>
      <c r="J3385" s="23">
        <v>-115.5668</v>
      </c>
      <c r="K3385">
        <v>311313</v>
      </c>
      <c r="L3385" t="s">
        <v>1404</v>
      </c>
      <c r="M3385" t="s">
        <v>376</v>
      </c>
      <c r="N3385" s="49">
        <v>89126.14</v>
      </c>
      <c r="O3385" s="49">
        <v>75544.512000000002</v>
      </c>
      <c r="P3385" s="49">
        <v>92193.588000000003</v>
      </c>
      <c r="Q3385" s="49">
        <v>81630.570000000007</v>
      </c>
      <c r="R3385" s="49">
        <v>70846.789999999994</v>
      </c>
      <c r="S3385" s="49">
        <v>76673.856</v>
      </c>
      <c r="T3385" s="49">
        <v>78613.297999999995</v>
      </c>
      <c r="U3385" s="49">
        <v>81740.216</v>
      </c>
      <c r="V3385" s="49">
        <v>106053.792</v>
      </c>
    </row>
    <row r="3386" spans="1:22" x14ac:dyDescent="0.3">
      <c r="A3386">
        <v>1004291</v>
      </c>
      <c r="B3386" t="s">
        <v>16373</v>
      </c>
      <c r="C3386" t="s">
        <v>16374</v>
      </c>
      <c r="D3386" t="s">
        <v>4709</v>
      </c>
      <c r="E3386" t="s">
        <v>542</v>
      </c>
      <c r="F3386" t="s">
        <v>4710</v>
      </c>
      <c r="G3386" t="s">
        <v>16375</v>
      </c>
      <c r="H3386" t="s">
        <v>1104</v>
      </c>
      <c r="I3386" s="23">
        <v>37.794007000000001</v>
      </c>
      <c r="J3386" s="23">
        <v>-96.874139999999997</v>
      </c>
      <c r="K3386">
        <v>324110</v>
      </c>
      <c r="L3386" t="s">
        <v>6080</v>
      </c>
      <c r="M3386" t="s">
        <v>6081</v>
      </c>
      <c r="N3386" s="49">
        <v>1587195.0859999999</v>
      </c>
      <c r="O3386" s="49">
        <v>1605891.8959999999</v>
      </c>
      <c r="P3386" s="49">
        <v>1663194.2379999999</v>
      </c>
      <c r="Q3386" s="49">
        <v>1726517.906</v>
      </c>
      <c r="R3386" s="49">
        <v>1686092.1680000001</v>
      </c>
      <c r="S3386" s="49">
        <v>1617186.3559999999</v>
      </c>
      <c r="T3386" s="49">
        <v>1651367.5</v>
      </c>
      <c r="U3386" s="49">
        <v>1634857.05</v>
      </c>
      <c r="V3386" s="49">
        <v>1557818.89</v>
      </c>
    </row>
    <row r="3387" spans="1:22" x14ac:dyDescent="0.3">
      <c r="A3387">
        <v>1002028</v>
      </c>
      <c r="B3387" t="s">
        <v>16376</v>
      </c>
      <c r="C3387" t="s">
        <v>16377</v>
      </c>
      <c r="D3387" t="s">
        <v>1417</v>
      </c>
      <c r="E3387" t="s">
        <v>1418</v>
      </c>
      <c r="F3387" t="s">
        <v>10057</v>
      </c>
      <c r="G3387" t="s">
        <v>16378</v>
      </c>
      <c r="H3387" t="s">
        <v>1421</v>
      </c>
      <c r="I3387" s="23">
        <v>36.118400000000001</v>
      </c>
      <c r="J3387" s="23">
        <v>-96.001099999999994</v>
      </c>
      <c r="K3387">
        <v>324110</v>
      </c>
      <c r="L3387" t="s">
        <v>1344</v>
      </c>
      <c r="M3387" t="s">
        <v>1345</v>
      </c>
      <c r="N3387" s="49">
        <v>550112.56799999997</v>
      </c>
      <c r="O3387" s="49">
        <v>674510.52800000005</v>
      </c>
      <c r="P3387" s="49">
        <v>665336.32999999996</v>
      </c>
      <c r="Q3387" s="49">
        <v>577837.446</v>
      </c>
      <c r="R3387" s="49">
        <v>724157.66200000001</v>
      </c>
      <c r="S3387" s="49">
        <v>738194.24600000004</v>
      </c>
      <c r="T3387" s="49">
        <v>695267.22</v>
      </c>
      <c r="U3387" s="49">
        <v>760164.74600000004</v>
      </c>
      <c r="V3387" s="49">
        <v>731664.79599999997</v>
      </c>
    </row>
    <row r="3388" spans="1:22" x14ac:dyDescent="0.3">
      <c r="A3388">
        <v>1002026</v>
      </c>
      <c r="B3388" t="s">
        <v>16379</v>
      </c>
      <c r="C3388" t="s">
        <v>16380</v>
      </c>
      <c r="D3388" t="s">
        <v>1417</v>
      </c>
      <c r="E3388" t="s">
        <v>1418</v>
      </c>
      <c r="F3388" t="s">
        <v>10057</v>
      </c>
      <c r="G3388" t="s">
        <v>16381</v>
      </c>
      <c r="H3388" t="s">
        <v>1421</v>
      </c>
      <c r="I3388" s="23">
        <v>36.139600000000002</v>
      </c>
      <c r="J3388" s="23">
        <v>-96.014899999999997</v>
      </c>
      <c r="K3388">
        <v>324110</v>
      </c>
      <c r="L3388" t="s">
        <v>1344</v>
      </c>
      <c r="M3388" t="s">
        <v>1345</v>
      </c>
      <c r="N3388" s="49">
        <v>468335.46600000001</v>
      </c>
      <c r="O3388" s="49">
        <v>455049.53399999999</v>
      </c>
      <c r="P3388" s="49">
        <v>492052.69199999998</v>
      </c>
      <c r="Q3388" s="49">
        <v>702454.5</v>
      </c>
      <c r="R3388" s="49">
        <v>522251.446</v>
      </c>
      <c r="S3388" s="49">
        <v>659400.69999999995</v>
      </c>
      <c r="T3388" s="49">
        <v>624561.86399999994</v>
      </c>
      <c r="U3388" s="49">
        <v>590891.53399999999</v>
      </c>
      <c r="V3388" s="49">
        <v>572232.22</v>
      </c>
    </row>
    <row r="3389" spans="1:22" x14ac:dyDescent="0.3">
      <c r="A3389">
        <v>1005769</v>
      </c>
      <c r="B3389" t="s">
        <v>16382</v>
      </c>
      <c r="C3389" t="s">
        <v>16383</v>
      </c>
      <c r="D3389" t="s">
        <v>4318</v>
      </c>
      <c r="E3389" t="s">
        <v>2294</v>
      </c>
      <c r="F3389" t="s">
        <v>4319</v>
      </c>
      <c r="G3389" t="s">
        <v>16384</v>
      </c>
      <c r="H3389" t="s">
        <v>4112</v>
      </c>
      <c r="I3389" s="23">
        <v>40.884250000000002</v>
      </c>
      <c r="J3389" s="23">
        <v>-111.9106</v>
      </c>
      <c r="K3389">
        <v>324110</v>
      </c>
      <c r="L3389" t="s">
        <v>1344</v>
      </c>
      <c r="M3389" t="s">
        <v>1345</v>
      </c>
      <c r="N3389" s="49">
        <v>593527.58600000001</v>
      </c>
      <c r="O3389" s="49">
        <v>540713.946</v>
      </c>
      <c r="P3389" s="49">
        <v>622415.19400000002</v>
      </c>
      <c r="Q3389" s="49">
        <v>457997.46</v>
      </c>
      <c r="R3389" s="49">
        <v>441042.55</v>
      </c>
      <c r="S3389" s="49">
        <v>381155.98</v>
      </c>
      <c r="T3389" s="49">
        <v>369673.15399999998</v>
      </c>
      <c r="U3389" s="49">
        <v>346693.95199999999</v>
      </c>
      <c r="V3389" s="49">
        <v>351554.53</v>
      </c>
    </row>
    <row r="3390" spans="1:22" x14ac:dyDescent="0.3">
      <c r="A3390">
        <v>1003252</v>
      </c>
      <c r="B3390" t="s">
        <v>16385</v>
      </c>
      <c r="C3390" t="s">
        <v>16386</v>
      </c>
      <c r="D3390" t="s">
        <v>16387</v>
      </c>
      <c r="E3390" t="s">
        <v>1487</v>
      </c>
      <c r="F3390" t="s">
        <v>7014</v>
      </c>
      <c r="H3390" t="s">
        <v>3822</v>
      </c>
      <c r="I3390" s="23">
        <v>39.467984000000001</v>
      </c>
      <c r="J3390" s="23">
        <v>-107.926867</v>
      </c>
      <c r="K3390">
        <v>211111</v>
      </c>
      <c r="L3390" t="s">
        <v>28</v>
      </c>
      <c r="M3390" t="s">
        <v>102</v>
      </c>
      <c r="R3390" s="49">
        <v>44973.08</v>
      </c>
      <c r="S3390" s="49">
        <v>42869.887999999999</v>
      </c>
      <c r="T3390" s="49">
        <v>31656.68</v>
      </c>
      <c r="U3390" s="49">
        <v>52505.078000000001</v>
      </c>
      <c r="V3390" s="49">
        <v>51718.866000000002</v>
      </c>
    </row>
    <row r="3391" spans="1:22" x14ac:dyDescent="0.3">
      <c r="A3391">
        <v>1004720</v>
      </c>
      <c r="B3391" t="s">
        <v>16388</v>
      </c>
      <c r="C3391" t="s">
        <v>16389</v>
      </c>
      <c r="D3391" t="s">
        <v>909</v>
      </c>
      <c r="E3391" t="s">
        <v>676</v>
      </c>
      <c r="F3391" t="s">
        <v>10710</v>
      </c>
      <c r="G3391" t="s">
        <v>16390</v>
      </c>
      <c r="H3391" t="s">
        <v>918</v>
      </c>
      <c r="I3391" s="23">
        <v>36.550454999999999</v>
      </c>
      <c r="J3391" s="23">
        <v>-82.634793999999999</v>
      </c>
      <c r="K3391">
        <v>325920</v>
      </c>
      <c r="L3391" t="s">
        <v>28</v>
      </c>
      <c r="M3391" t="s">
        <v>315</v>
      </c>
      <c r="N3391" s="49">
        <v>188195.75</v>
      </c>
      <c r="O3391" s="49">
        <v>188750.948</v>
      </c>
      <c r="P3391" s="49">
        <v>176904.054</v>
      </c>
      <c r="Q3391" s="49">
        <v>167998.81599999999</v>
      </c>
      <c r="R3391" s="49">
        <v>160709.79399999999</v>
      </c>
      <c r="S3391" s="49">
        <v>171443.66800000001</v>
      </c>
      <c r="T3391" s="49">
        <v>167611.06400000001</v>
      </c>
      <c r="U3391" s="49">
        <v>144809.10200000001</v>
      </c>
      <c r="V3391" s="49">
        <v>140613.764</v>
      </c>
    </row>
    <row r="3392" spans="1:22" x14ac:dyDescent="0.3">
      <c r="A3392">
        <v>1006141</v>
      </c>
      <c r="B3392" t="s">
        <v>16391</v>
      </c>
      <c r="C3392" t="s">
        <v>16392</v>
      </c>
      <c r="D3392" t="s">
        <v>16393</v>
      </c>
      <c r="E3392" t="s">
        <v>569</v>
      </c>
      <c r="F3392" t="s">
        <v>16394</v>
      </c>
      <c r="G3392" t="s">
        <v>16395</v>
      </c>
      <c r="H3392" t="s">
        <v>16396</v>
      </c>
      <c r="I3392" s="23">
        <v>43.066800000000001</v>
      </c>
      <c r="J3392" s="23">
        <v>-92.157899999999998</v>
      </c>
      <c r="K3392">
        <v>325193</v>
      </c>
      <c r="L3392" t="s">
        <v>573</v>
      </c>
      <c r="M3392" t="s">
        <v>574</v>
      </c>
      <c r="N3392" s="49">
        <v>268381.64</v>
      </c>
      <c r="O3392" s="49">
        <v>255402.73800000001</v>
      </c>
      <c r="P3392" s="49">
        <v>215812.58799999999</v>
      </c>
      <c r="Q3392" s="49">
        <v>205044.478</v>
      </c>
      <c r="R3392" s="49">
        <v>203966.182</v>
      </c>
      <c r="S3392" s="49">
        <v>195942.56200000001</v>
      </c>
      <c r="T3392" s="49">
        <v>200206.196</v>
      </c>
      <c r="U3392" s="49">
        <v>185671.25200000001</v>
      </c>
      <c r="V3392" s="49">
        <v>204561.13</v>
      </c>
    </row>
    <row r="3393" spans="1:22" x14ac:dyDescent="0.3">
      <c r="A3393">
        <v>1005341</v>
      </c>
      <c r="B3393" t="s">
        <v>16397</v>
      </c>
      <c r="C3393" t="s">
        <v>16398</v>
      </c>
      <c r="D3393" t="s">
        <v>2054</v>
      </c>
      <c r="E3393" t="s">
        <v>386</v>
      </c>
      <c r="F3393" t="s">
        <v>16399</v>
      </c>
      <c r="G3393" t="s">
        <v>16400</v>
      </c>
      <c r="H3393" t="s">
        <v>16401</v>
      </c>
      <c r="I3393" s="23">
        <v>33.616230000000002</v>
      </c>
      <c r="J3393" s="23">
        <v>-86.156109999999998</v>
      </c>
      <c r="K3393">
        <v>336112</v>
      </c>
      <c r="L3393" t="s">
        <v>28</v>
      </c>
      <c r="M3393" t="s">
        <v>315</v>
      </c>
      <c r="N3393" s="49">
        <v>57592.781999999999</v>
      </c>
      <c r="O3393" s="49">
        <v>61001.017999999996</v>
      </c>
      <c r="P3393" s="49">
        <v>57601.928</v>
      </c>
      <c r="Q3393" s="49">
        <v>56476.936000000002</v>
      </c>
      <c r="R3393" s="49">
        <v>55860.135999999999</v>
      </c>
      <c r="S3393" s="49">
        <v>59122.974000000002</v>
      </c>
      <c r="T3393" s="49">
        <v>53613.046000000002</v>
      </c>
      <c r="U3393" s="49">
        <v>47296.317999999999</v>
      </c>
      <c r="V3393" s="49">
        <v>42364.34</v>
      </c>
    </row>
    <row r="3394" spans="1:22" x14ac:dyDescent="0.3">
      <c r="A3394">
        <v>1001842</v>
      </c>
      <c r="B3394" t="s">
        <v>16402</v>
      </c>
      <c r="C3394" t="s">
        <v>16403</v>
      </c>
      <c r="D3394" t="s">
        <v>16404</v>
      </c>
      <c r="E3394" t="s">
        <v>663</v>
      </c>
      <c r="F3394" t="s">
        <v>16405</v>
      </c>
      <c r="G3394" t="s">
        <v>16406</v>
      </c>
      <c r="H3394" t="s">
        <v>1865</v>
      </c>
      <c r="I3394" s="23">
        <v>40.372777999999997</v>
      </c>
      <c r="J3394" s="23">
        <v>-84.190139000000002</v>
      </c>
      <c r="K3394">
        <v>336310</v>
      </c>
      <c r="L3394" t="s">
        <v>28</v>
      </c>
      <c r="M3394" t="s">
        <v>315</v>
      </c>
      <c r="N3394" s="49">
        <v>35265.245999999999</v>
      </c>
      <c r="O3394" s="49">
        <v>40343.415999999997</v>
      </c>
      <c r="P3394" s="49">
        <v>37626.286</v>
      </c>
      <c r="Q3394" s="49">
        <v>39114.815999999999</v>
      </c>
      <c r="R3394" s="49">
        <v>38839.870000000003</v>
      </c>
      <c r="S3394" s="49">
        <v>40126.707999999999</v>
      </c>
      <c r="T3394" s="49">
        <v>37384.54</v>
      </c>
      <c r="U3394" s="49">
        <v>41799.64</v>
      </c>
      <c r="V3394" s="49">
        <v>47467.57</v>
      </c>
    </row>
    <row r="3395" spans="1:22" x14ac:dyDescent="0.3">
      <c r="A3395">
        <v>1000628</v>
      </c>
      <c r="B3395" t="s">
        <v>16407</v>
      </c>
      <c r="C3395" t="s">
        <v>16408</v>
      </c>
      <c r="D3395" t="s">
        <v>16409</v>
      </c>
      <c r="E3395" t="s">
        <v>386</v>
      </c>
      <c r="F3395" t="s">
        <v>16410</v>
      </c>
      <c r="G3395" t="s">
        <v>16411</v>
      </c>
      <c r="H3395" t="s">
        <v>1384</v>
      </c>
      <c r="I3395" s="23">
        <v>30.759119999999999</v>
      </c>
      <c r="J3395" s="23">
        <v>-88.071290000000005</v>
      </c>
      <c r="K3395">
        <v>325180</v>
      </c>
      <c r="L3395" t="s">
        <v>28</v>
      </c>
      <c r="M3395" t="s">
        <v>530</v>
      </c>
      <c r="N3395" s="49">
        <v>51578.955999999998</v>
      </c>
      <c r="O3395" s="49">
        <v>51367.055999999997</v>
      </c>
      <c r="P3395" s="49">
        <v>53342.9</v>
      </c>
      <c r="Q3395" s="49">
        <v>55000.591999999997</v>
      </c>
      <c r="R3395" s="49">
        <v>40139.048000000003</v>
      </c>
      <c r="S3395" s="49">
        <v>48813.716</v>
      </c>
      <c r="T3395" s="49">
        <v>52127.703999999998</v>
      </c>
      <c r="U3395" s="49">
        <v>47318.472000000002</v>
      </c>
      <c r="V3395" s="49">
        <v>43616.536</v>
      </c>
    </row>
    <row r="3396" spans="1:22" x14ac:dyDescent="0.3">
      <c r="A3396">
        <v>1000631</v>
      </c>
      <c r="B3396" t="s">
        <v>16412</v>
      </c>
      <c r="C3396" t="s">
        <v>16413</v>
      </c>
      <c r="D3396" t="s">
        <v>16414</v>
      </c>
      <c r="E3396" t="s">
        <v>351</v>
      </c>
      <c r="F3396" t="s">
        <v>16415</v>
      </c>
      <c r="G3396" t="s">
        <v>16416</v>
      </c>
      <c r="H3396" t="s">
        <v>16417</v>
      </c>
      <c r="I3396" s="23">
        <v>37.171173000000003</v>
      </c>
      <c r="J3396" s="23">
        <v>-88.757250999999997</v>
      </c>
      <c r="K3396">
        <v>325180</v>
      </c>
      <c r="L3396" t="s">
        <v>28</v>
      </c>
      <c r="M3396" t="s">
        <v>530</v>
      </c>
      <c r="N3396" s="49">
        <v>540.79399999999998</v>
      </c>
      <c r="O3396" s="49">
        <v>7333.3720000000003</v>
      </c>
      <c r="P3396" s="49">
        <v>17642.781999999999</v>
      </c>
      <c r="Q3396" s="49">
        <v>16423.187999999998</v>
      </c>
      <c r="R3396" s="49">
        <v>16339.688</v>
      </c>
      <c r="S3396" s="49">
        <v>20296.423999999999</v>
      </c>
      <c r="T3396" s="49">
        <v>13788.248</v>
      </c>
      <c r="U3396" s="49">
        <v>26762.7</v>
      </c>
      <c r="V3396" s="49">
        <v>39002.51</v>
      </c>
    </row>
    <row r="3397" spans="1:22" x14ac:dyDescent="0.3">
      <c r="A3397">
        <v>1000625</v>
      </c>
      <c r="B3397" t="s">
        <v>16418</v>
      </c>
      <c r="C3397" t="s">
        <v>16419</v>
      </c>
      <c r="D3397" t="s">
        <v>7079</v>
      </c>
      <c r="E3397" t="s">
        <v>583</v>
      </c>
      <c r="F3397" t="s">
        <v>2658</v>
      </c>
      <c r="G3397" t="s">
        <v>16420</v>
      </c>
      <c r="H3397" t="s">
        <v>2660</v>
      </c>
      <c r="I3397" s="23">
        <v>30.474443999999998</v>
      </c>
      <c r="J3397" s="23">
        <v>-91.183055999999993</v>
      </c>
      <c r="K3397">
        <v>325120</v>
      </c>
      <c r="L3397" t="s">
        <v>403</v>
      </c>
      <c r="M3397" t="s">
        <v>404</v>
      </c>
      <c r="N3397" s="49">
        <v>30837.612000000001</v>
      </c>
      <c r="O3397" s="49">
        <v>148137.88099999999</v>
      </c>
      <c r="P3397" s="49">
        <v>134236.16500000001</v>
      </c>
      <c r="Q3397" s="49">
        <v>108257.872</v>
      </c>
      <c r="R3397" s="49">
        <v>165205.82699999999</v>
      </c>
      <c r="S3397" s="49">
        <v>152035.56</v>
      </c>
      <c r="T3397" s="49">
        <v>277066.06</v>
      </c>
      <c r="U3397" s="49">
        <v>2427162.1940000001</v>
      </c>
      <c r="V3397" s="49">
        <v>3049252.6461</v>
      </c>
    </row>
    <row r="3398" spans="1:22" x14ac:dyDescent="0.3">
      <c r="A3398">
        <v>1006070</v>
      </c>
      <c r="B3398" t="s">
        <v>16421</v>
      </c>
      <c r="C3398" t="s">
        <v>16422</v>
      </c>
      <c r="D3398" t="s">
        <v>990</v>
      </c>
      <c r="E3398" t="s">
        <v>583</v>
      </c>
      <c r="F3398" t="s">
        <v>991</v>
      </c>
      <c r="G3398" t="s">
        <v>16423</v>
      </c>
      <c r="H3398" t="s">
        <v>993</v>
      </c>
      <c r="I3398" s="23">
        <v>30.221900000000002</v>
      </c>
      <c r="J3398" s="23">
        <v>-91.051500000000004</v>
      </c>
      <c r="K3398">
        <v>325120</v>
      </c>
      <c r="L3398" t="s">
        <v>6824</v>
      </c>
      <c r="M3398" t="s">
        <v>404</v>
      </c>
      <c r="N3398" s="49">
        <v>524564.11600000004</v>
      </c>
      <c r="O3398" s="49">
        <v>536325.91799999995</v>
      </c>
      <c r="P3398" s="49">
        <v>431502.98800000001</v>
      </c>
      <c r="Q3398" s="49">
        <v>394867.49400000001</v>
      </c>
      <c r="R3398" s="49">
        <v>668796.38800000004</v>
      </c>
      <c r="S3398" s="49">
        <v>733914.32799999998</v>
      </c>
      <c r="T3398" s="49">
        <v>706511.57</v>
      </c>
      <c r="U3398" s="49">
        <v>700462.32</v>
      </c>
      <c r="V3398" s="49">
        <v>700540.35</v>
      </c>
    </row>
    <row r="3399" spans="1:22" x14ac:dyDescent="0.3">
      <c r="A3399">
        <v>1003283</v>
      </c>
      <c r="B3399" t="s">
        <v>16424</v>
      </c>
      <c r="C3399" t="s">
        <v>16425</v>
      </c>
      <c r="D3399" t="s">
        <v>16426</v>
      </c>
      <c r="E3399" t="s">
        <v>311</v>
      </c>
      <c r="F3399" t="s">
        <v>16427</v>
      </c>
      <c r="G3399" t="s">
        <v>16428</v>
      </c>
      <c r="H3399" t="s">
        <v>1812</v>
      </c>
      <c r="I3399" s="23">
        <v>37.1569</v>
      </c>
      <c r="J3399" s="23">
        <v>-87.380899999999997</v>
      </c>
      <c r="K3399">
        <v>562212</v>
      </c>
      <c r="L3399" t="s">
        <v>51</v>
      </c>
      <c r="M3399" t="s">
        <v>307</v>
      </c>
      <c r="N3399" s="49">
        <v>133296.5</v>
      </c>
      <c r="O3399" s="49">
        <v>101305</v>
      </c>
      <c r="P3399" s="49">
        <v>77916.75</v>
      </c>
      <c r="Q3399" s="49">
        <v>91666.5</v>
      </c>
      <c r="R3399" s="49">
        <v>145998</v>
      </c>
      <c r="S3399" s="49">
        <v>99102.75</v>
      </c>
      <c r="T3399" s="49">
        <v>51632</v>
      </c>
      <c r="U3399" s="49">
        <v>52165</v>
      </c>
      <c r="V3399" s="49">
        <v>60930</v>
      </c>
    </row>
    <row r="3400" spans="1:22" x14ac:dyDescent="0.3">
      <c r="A3400">
        <v>1006347</v>
      </c>
      <c r="B3400" t="s">
        <v>16429</v>
      </c>
      <c r="C3400" t="s">
        <v>16430</v>
      </c>
      <c r="D3400" t="s">
        <v>2339</v>
      </c>
      <c r="E3400" t="s">
        <v>380</v>
      </c>
      <c r="F3400" t="s">
        <v>2340</v>
      </c>
      <c r="G3400" t="s">
        <v>16431</v>
      </c>
      <c r="H3400" t="s">
        <v>16432</v>
      </c>
      <c r="I3400" s="23">
        <v>43.679780000000001</v>
      </c>
      <c r="J3400" s="23">
        <v>-92.969759999999994</v>
      </c>
      <c r="K3400">
        <v>311612</v>
      </c>
      <c r="L3400" t="s">
        <v>28</v>
      </c>
      <c r="M3400" t="s">
        <v>315</v>
      </c>
      <c r="N3400" s="49">
        <v>61277.02</v>
      </c>
      <c r="O3400" s="49">
        <v>50575.06</v>
      </c>
      <c r="P3400" s="49">
        <v>50996.008000000002</v>
      </c>
      <c r="Q3400" s="49">
        <v>53933.296000000002</v>
      </c>
      <c r="R3400" s="49">
        <v>54102.084000000003</v>
      </c>
      <c r="S3400" s="49">
        <v>54946.27</v>
      </c>
      <c r="T3400" s="49">
        <v>53930.224000000002</v>
      </c>
      <c r="U3400" s="49">
        <v>50597.383999999998</v>
      </c>
      <c r="V3400" s="49">
        <v>46090.5</v>
      </c>
    </row>
    <row r="3401" spans="1:22" x14ac:dyDescent="0.3">
      <c r="A3401">
        <v>1003394</v>
      </c>
      <c r="B3401" t="s">
        <v>16433</v>
      </c>
      <c r="C3401" t="s">
        <v>16434</v>
      </c>
      <c r="D3401" t="s">
        <v>7102</v>
      </c>
      <c r="E3401" t="s">
        <v>954</v>
      </c>
      <c r="F3401" t="s">
        <v>11297</v>
      </c>
      <c r="G3401" t="s">
        <v>16435</v>
      </c>
      <c r="H3401" t="s">
        <v>16436</v>
      </c>
      <c r="I3401" s="23">
        <v>33.820321999999997</v>
      </c>
      <c r="J3401" s="23">
        <v>-78.969288000000006</v>
      </c>
      <c r="K3401">
        <v>562212</v>
      </c>
      <c r="L3401" t="s">
        <v>51</v>
      </c>
      <c r="M3401" t="s">
        <v>307</v>
      </c>
      <c r="N3401" s="49">
        <v>161515.25</v>
      </c>
      <c r="O3401" s="49">
        <v>166317.13800000001</v>
      </c>
      <c r="P3401" s="49">
        <v>151840.32000000001</v>
      </c>
      <c r="Q3401" s="49">
        <v>148472.99400000001</v>
      </c>
      <c r="R3401" s="49">
        <v>71476.478000000003</v>
      </c>
      <c r="S3401" s="49">
        <v>99991.297999999995</v>
      </c>
      <c r="T3401" s="49">
        <v>71312.796000000002</v>
      </c>
      <c r="U3401" s="49">
        <v>107383.304</v>
      </c>
      <c r="V3401" s="49">
        <v>98666.15</v>
      </c>
    </row>
    <row r="3402" spans="1:22" x14ac:dyDescent="0.3">
      <c r="A3402">
        <v>1003983</v>
      </c>
      <c r="B3402" t="s">
        <v>16437</v>
      </c>
      <c r="C3402" t="s">
        <v>16438</v>
      </c>
      <c r="D3402" t="s">
        <v>13548</v>
      </c>
      <c r="E3402" t="s">
        <v>690</v>
      </c>
      <c r="F3402" t="s">
        <v>13549</v>
      </c>
      <c r="G3402" t="s">
        <v>16439</v>
      </c>
      <c r="H3402" t="s">
        <v>3058</v>
      </c>
      <c r="I3402" s="23">
        <v>32.3996</v>
      </c>
      <c r="J3402" s="23">
        <v>-83.550899999999999</v>
      </c>
      <c r="K3402">
        <v>562212</v>
      </c>
      <c r="L3402" t="s">
        <v>51</v>
      </c>
      <c r="M3402" t="s">
        <v>307</v>
      </c>
      <c r="N3402" s="49">
        <v>58121</v>
      </c>
      <c r="O3402" s="49">
        <v>46348</v>
      </c>
      <c r="P3402" s="49">
        <v>46767.5</v>
      </c>
      <c r="Q3402" s="49">
        <v>45913</v>
      </c>
      <c r="R3402" s="49">
        <v>50123.75</v>
      </c>
      <c r="S3402" s="49">
        <v>55727.25</v>
      </c>
      <c r="T3402" s="49">
        <v>60721.75</v>
      </c>
      <c r="U3402" s="49">
        <v>49641.5</v>
      </c>
      <c r="V3402" s="49">
        <v>33530</v>
      </c>
    </row>
    <row r="3403" spans="1:22" x14ac:dyDescent="0.3">
      <c r="A3403">
        <v>1004130</v>
      </c>
      <c r="B3403" t="s">
        <v>16440</v>
      </c>
      <c r="C3403" t="s">
        <v>16441</v>
      </c>
      <c r="D3403" t="s">
        <v>480</v>
      </c>
      <c r="E3403" t="s">
        <v>303</v>
      </c>
      <c r="F3403" t="s">
        <v>13730</v>
      </c>
      <c r="G3403" t="s">
        <v>16442</v>
      </c>
      <c r="H3403" t="s">
        <v>483</v>
      </c>
      <c r="I3403" s="23">
        <v>29.712499999999999</v>
      </c>
      <c r="J3403" s="23">
        <v>-95.235833</v>
      </c>
      <c r="K3403">
        <v>324110</v>
      </c>
      <c r="L3403" t="s">
        <v>1344</v>
      </c>
      <c r="M3403" t="s">
        <v>1345</v>
      </c>
      <c r="N3403" s="49">
        <v>2256961.0440000002</v>
      </c>
      <c r="O3403" s="49">
        <v>1969471.09</v>
      </c>
      <c r="P3403" s="49">
        <v>1774926.32</v>
      </c>
      <c r="Q3403" s="49">
        <v>1944920.868</v>
      </c>
      <c r="R3403" s="49">
        <v>2122976.1860000002</v>
      </c>
      <c r="S3403" s="49">
        <v>2041876.3640000001</v>
      </c>
      <c r="T3403" s="49">
        <v>1957086.1580000001</v>
      </c>
      <c r="U3403" s="49">
        <v>2045122.736</v>
      </c>
      <c r="V3403" s="49">
        <v>1702249.74</v>
      </c>
    </row>
    <row r="3404" spans="1:22" x14ac:dyDescent="0.3">
      <c r="A3404">
        <v>1007515</v>
      </c>
      <c r="B3404" t="s">
        <v>16443</v>
      </c>
      <c r="C3404" t="s">
        <v>16444</v>
      </c>
      <c r="D3404" t="s">
        <v>3400</v>
      </c>
      <c r="E3404" t="s">
        <v>793</v>
      </c>
      <c r="F3404" t="s">
        <v>13510</v>
      </c>
      <c r="G3404" t="s">
        <v>16445</v>
      </c>
      <c r="H3404" t="s">
        <v>13512</v>
      </c>
      <c r="I3404" s="23">
        <v>39.127499999999998</v>
      </c>
      <c r="J3404" s="23">
        <v>-78.189443999999995</v>
      </c>
      <c r="K3404">
        <v>311511</v>
      </c>
      <c r="L3404" t="s">
        <v>28</v>
      </c>
      <c r="M3404" t="s">
        <v>315</v>
      </c>
      <c r="N3404" s="49">
        <v>73458.008000000002</v>
      </c>
      <c r="O3404" s="49">
        <v>72285.673999999999</v>
      </c>
      <c r="P3404" s="49">
        <v>66646.153999999995</v>
      </c>
      <c r="Q3404" s="49">
        <v>66445.3</v>
      </c>
      <c r="R3404" s="49">
        <v>54431.044000000002</v>
      </c>
      <c r="S3404" s="49">
        <v>31783.88</v>
      </c>
      <c r="T3404" s="49">
        <v>28075.644</v>
      </c>
      <c r="U3404" s="49">
        <v>25994.351999999999</v>
      </c>
      <c r="V3404" s="49">
        <v>26126.351999999999</v>
      </c>
    </row>
    <row r="3405" spans="1:22" x14ac:dyDescent="0.3">
      <c r="A3405">
        <v>1004282</v>
      </c>
      <c r="B3405" t="s">
        <v>16446</v>
      </c>
      <c r="C3405" t="s">
        <v>16447</v>
      </c>
      <c r="D3405" t="s">
        <v>16448</v>
      </c>
      <c r="E3405" t="s">
        <v>311</v>
      </c>
      <c r="F3405" t="s">
        <v>16449</v>
      </c>
      <c r="G3405" t="s">
        <v>16450</v>
      </c>
      <c r="H3405" t="s">
        <v>2586</v>
      </c>
      <c r="I3405" s="23">
        <v>36.651305999999998</v>
      </c>
      <c r="J3405" s="23">
        <v>-87.466932999999997</v>
      </c>
      <c r="K3405">
        <v>928110</v>
      </c>
      <c r="L3405" t="s">
        <v>28</v>
      </c>
      <c r="M3405" t="s">
        <v>315</v>
      </c>
      <c r="N3405" s="49">
        <v>50564.606</v>
      </c>
      <c r="O3405" s="49">
        <v>50944.154000000002</v>
      </c>
      <c r="P3405" s="49">
        <v>40790.392</v>
      </c>
      <c r="Q3405" s="49">
        <v>42865.832000000002</v>
      </c>
      <c r="R3405" s="49">
        <v>47598.118000000002</v>
      </c>
      <c r="S3405" s="49">
        <v>56072.483999999997</v>
      </c>
      <c r="T3405" s="49">
        <v>50072.453999999998</v>
      </c>
      <c r="U3405" s="49">
        <v>44333.525999999998</v>
      </c>
      <c r="V3405" s="49">
        <v>51499.73</v>
      </c>
    </row>
    <row r="3406" spans="1:22" x14ac:dyDescent="0.3">
      <c r="A3406">
        <v>1005881</v>
      </c>
      <c r="B3406" t="s">
        <v>16451</v>
      </c>
      <c r="C3406" t="s">
        <v>16452</v>
      </c>
      <c r="D3406" t="s">
        <v>4291</v>
      </c>
      <c r="E3406" t="s">
        <v>542</v>
      </c>
      <c r="F3406" t="s">
        <v>4292</v>
      </c>
      <c r="H3406" t="s">
        <v>16453</v>
      </c>
      <c r="I3406" s="23">
        <v>37.678216999999997</v>
      </c>
      <c r="J3406" s="23">
        <v>-101.03236699999999</v>
      </c>
      <c r="K3406">
        <v>211111</v>
      </c>
      <c r="L3406" t="s">
        <v>28</v>
      </c>
      <c r="M3406" t="s">
        <v>102</v>
      </c>
      <c r="R3406" s="49">
        <v>19743.376</v>
      </c>
      <c r="S3406" s="49">
        <v>22083.716</v>
      </c>
      <c r="T3406" s="49">
        <v>22599.063999999998</v>
      </c>
      <c r="U3406" s="49">
        <v>51343.9</v>
      </c>
      <c r="V3406" s="49">
        <v>28307.148000000001</v>
      </c>
    </row>
    <row r="3407" spans="1:22" x14ac:dyDescent="0.3">
      <c r="A3407">
        <v>1005879</v>
      </c>
      <c r="B3407" t="s">
        <v>16454</v>
      </c>
      <c r="C3407" t="s">
        <v>16455</v>
      </c>
      <c r="D3407" t="s">
        <v>16456</v>
      </c>
      <c r="E3407" t="s">
        <v>386</v>
      </c>
      <c r="F3407" t="s">
        <v>16457</v>
      </c>
      <c r="G3407" t="s">
        <v>16458</v>
      </c>
      <c r="H3407" t="s">
        <v>4199</v>
      </c>
      <c r="I3407" s="23">
        <v>33.200299999999999</v>
      </c>
      <c r="J3407" s="23">
        <v>-87.606999999999999</v>
      </c>
      <c r="K3407">
        <v>324110</v>
      </c>
      <c r="L3407" t="s">
        <v>6080</v>
      </c>
      <c r="M3407" t="s">
        <v>6081</v>
      </c>
      <c r="N3407" s="49">
        <v>874041.446</v>
      </c>
      <c r="O3407" s="49">
        <v>920101.09400000004</v>
      </c>
      <c r="P3407" s="49">
        <v>808587.14199999999</v>
      </c>
      <c r="Q3407" s="49">
        <v>858194.41</v>
      </c>
      <c r="R3407" s="49">
        <v>867891.31799999997</v>
      </c>
      <c r="S3407" s="49">
        <v>888098.56200000003</v>
      </c>
      <c r="T3407" s="49">
        <v>949838.51800000004</v>
      </c>
      <c r="U3407" s="49">
        <v>831955.21400000004</v>
      </c>
      <c r="V3407" s="49">
        <v>885110.98199999996</v>
      </c>
    </row>
    <row r="3408" spans="1:22" x14ac:dyDescent="0.3">
      <c r="A3408">
        <v>1002798</v>
      </c>
      <c r="B3408" t="s">
        <v>16459</v>
      </c>
      <c r="C3408" t="s">
        <v>16460</v>
      </c>
      <c r="D3408" t="s">
        <v>16461</v>
      </c>
      <c r="E3408" t="s">
        <v>1781</v>
      </c>
      <c r="F3408" t="s">
        <v>16462</v>
      </c>
      <c r="G3408" t="s">
        <v>16463</v>
      </c>
      <c r="H3408" t="s">
        <v>2405</v>
      </c>
      <c r="I3408" s="23">
        <v>31.816700000000001</v>
      </c>
      <c r="J3408" s="23">
        <v>-89.008899999999997</v>
      </c>
      <c r="K3408">
        <v>324110</v>
      </c>
      <c r="L3408" t="s">
        <v>1344</v>
      </c>
      <c r="M3408" t="s">
        <v>1345</v>
      </c>
      <c r="N3408" s="49">
        <v>32022.563999999998</v>
      </c>
      <c r="O3408" s="49">
        <v>32109.360000000001</v>
      </c>
      <c r="P3408" s="49">
        <v>28053.031999999999</v>
      </c>
      <c r="Q3408" s="49">
        <v>29052.874</v>
      </c>
      <c r="R3408" s="49">
        <v>27835.432000000001</v>
      </c>
      <c r="S3408" s="49">
        <v>29321.072</v>
      </c>
      <c r="T3408" s="49">
        <v>28185.256000000001</v>
      </c>
      <c r="U3408" s="49">
        <v>26353.923999999999</v>
      </c>
      <c r="V3408" s="49">
        <v>26897.171999999999</v>
      </c>
    </row>
    <row r="3409" spans="1:22" x14ac:dyDescent="0.3">
      <c r="A3409">
        <v>1005463</v>
      </c>
      <c r="B3409" t="s">
        <v>16464</v>
      </c>
      <c r="C3409" t="s">
        <v>16465</v>
      </c>
      <c r="D3409" t="s">
        <v>645</v>
      </c>
      <c r="E3409" t="s">
        <v>1663</v>
      </c>
      <c r="F3409" t="s">
        <v>16466</v>
      </c>
      <c r="H3409" t="s">
        <v>16467</v>
      </c>
      <c r="I3409" s="23">
        <v>40.627823999999997</v>
      </c>
      <c r="J3409" s="23">
        <v>-74.935934000000003</v>
      </c>
      <c r="K3409">
        <v>561210</v>
      </c>
      <c r="L3409" t="s">
        <v>28</v>
      </c>
      <c r="M3409" t="s">
        <v>315</v>
      </c>
      <c r="Q3409" s="49">
        <v>4920.3320000000003</v>
      </c>
      <c r="R3409" s="49">
        <v>5523.58</v>
      </c>
      <c r="S3409" s="49">
        <v>5400.88</v>
      </c>
      <c r="T3409" s="49">
        <v>16735.488000000001</v>
      </c>
      <c r="U3409" s="49">
        <v>23969.26</v>
      </c>
      <c r="V3409" s="49">
        <v>25588.504000000001</v>
      </c>
    </row>
    <row r="3410" spans="1:22" x14ac:dyDescent="0.3">
      <c r="A3410">
        <v>1007593</v>
      </c>
      <c r="B3410" t="s">
        <v>16468</v>
      </c>
      <c r="C3410" t="s">
        <v>16469</v>
      </c>
      <c r="D3410" t="s">
        <v>7457</v>
      </c>
      <c r="E3410" t="s">
        <v>1248</v>
      </c>
      <c r="F3410" t="s">
        <v>16470</v>
      </c>
      <c r="G3410" t="s">
        <v>16471</v>
      </c>
      <c r="H3410" t="s">
        <v>16472</v>
      </c>
      <c r="I3410" s="23">
        <v>38.414352999999998</v>
      </c>
      <c r="J3410" s="23">
        <v>-82.384179000000003</v>
      </c>
      <c r="K3410">
        <v>331491</v>
      </c>
      <c r="L3410" t="s">
        <v>28</v>
      </c>
      <c r="M3410" t="s">
        <v>538</v>
      </c>
      <c r="N3410" s="49">
        <v>96030.487999999998</v>
      </c>
      <c r="O3410" s="49">
        <v>97049.483999999997</v>
      </c>
      <c r="P3410" s="49">
        <v>95985.487999999998</v>
      </c>
      <c r="Q3410" s="49">
        <v>96321.588000000003</v>
      </c>
      <c r="R3410" s="49">
        <v>96359.788</v>
      </c>
      <c r="S3410" s="49">
        <v>107100.09600000001</v>
      </c>
      <c r="T3410" s="49">
        <v>99052.728000000003</v>
      </c>
      <c r="U3410" s="49">
        <v>95236.092000000004</v>
      </c>
      <c r="V3410" s="49">
        <v>99732.323999999993</v>
      </c>
    </row>
    <row r="3411" spans="1:22" x14ac:dyDescent="0.3">
      <c r="A3411">
        <v>1001958</v>
      </c>
      <c r="B3411" t="s">
        <v>16473</v>
      </c>
      <c r="C3411" t="s">
        <v>16474</v>
      </c>
      <c r="D3411" t="s">
        <v>16475</v>
      </c>
      <c r="E3411" t="s">
        <v>793</v>
      </c>
      <c r="F3411" t="s">
        <v>16476</v>
      </c>
      <c r="G3411" t="s">
        <v>16477</v>
      </c>
      <c r="H3411" t="s">
        <v>16478</v>
      </c>
      <c r="I3411" s="23">
        <v>36.987670000000001</v>
      </c>
      <c r="J3411" s="23">
        <v>-76.439430000000002</v>
      </c>
      <c r="K3411">
        <v>336611</v>
      </c>
      <c r="L3411" t="s">
        <v>537</v>
      </c>
      <c r="M3411" t="s">
        <v>538</v>
      </c>
      <c r="N3411" s="49">
        <v>55379.851999999999</v>
      </c>
      <c r="O3411" s="49">
        <v>57499.79</v>
      </c>
      <c r="P3411" s="49">
        <v>55416.743999999999</v>
      </c>
      <c r="Q3411" s="49">
        <v>94228.805999999997</v>
      </c>
      <c r="R3411" s="49">
        <v>81128.737999999998</v>
      </c>
      <c r="S3411" s="49">
        <v>78425.343999999997</v>
      </c>
      <c r="T3411" s="49">
        <v>96635.331999999995</v>
      </c>
      <c r="U3411" s="49">
        <v>125807.292</v>
      </c>
      <c r="V3411" s="49">
        <v>83109.55</v>
      </c>
    </row>
    <row r="3412" spans="1:22" x14ac:dyDescent="0.3">
      <c r="A3412">
        <v>1002993</v>
      </c>
      <c r="B3412" t="s">
        <v>16479</v>
      </c>
      <c r="C3412" t="s">
        <v>16480</v>
      </c>
      <c r="D3412" t="s">
        <v>7614</v>
      </c>
      <c r="E3412" t="s">
        <v>303</v>
      </c>
      <c r="F3412" t="s">
        <v>9830</v>
      </c>
      <c r="G3412" t="s">
        <v>16481</v>
      </c>
      <c r="H3412" t="s">
        <v>1952</v>
      </c>
      <c r="I3412" s="23">
        <v>30.311361000000002</v>
      </c>
      <c r="J3412" s="23">
        <v>-95.387083000000004</v>
      </c>
      <c r="K3412">
        <v>325199</v>
      </c>
      <c r="L3412" t="s">
        <v>28</v>
      </c>
      <c r="M3412" t="s">
        <v>530</v>
      </c>
      <c r="N3412" s="49">
        <v>51835.603999999999</v>
      </c>
      <c r="O3412" s="49">
        <v>55800.639999999999</v>
      </c>
      <c r="P3412" s="49">
        <v>52760.851999999999</v>
      </c>
      <c r="Q3412" s="49">
        <v>49098.016000000003</v>
      </c>
      <c r="R3412" s="49">
        <v>59427.775999999998</v>
      </c>
      <c r="S3412" s="49">
        <v>55067.792000000001</v>
      </c>
      <c r="T3412" s="49">
        <v>55067.792000000001</v>
      </c>
      <c r="U3412" s="49">
        <v>52695.351999999999</v>
      </c>
      <c r="V3412" s="49">
        <v>57651.631999999998</v>
      </c>
    </row>
    <row r="3413" spans="1:22" x14ac:dyDescent="0.3">
      <c r="A3413">
        <v>1003244</v>
      </c>
      <c r="B3413" t="s">
        <v>16482</v>
      </c>
      <c r="C3413" t="s">
        <v>16483</v>
      </c>
      <c r="D3413" t="s">
        <v>16484</v>
      </c>
      <c r="E3413" t="s">
        <v>386</v>
      </c>
      <c r="F3413" t="s">
        <v>16485</v>
      </c>
      <c r="G3413" t="s">
        <v>16486</v>
      </c>
      <c r="H3413" t="s">
        <v>900</v>
      </c>
      <c r="I3413" s="23">
        <v>34.669789999999999</v>
      </c>
      <c r="J3413" s="23">
        <v>-86.612819999999999</v>
      </c>
      <c r="K3413">
        <v>562213</v>
      </c>
      <c r="L3413" t="s">
        <v>28</v>
      </c>
      <c r="M3413" t="s">
        <v>307</v>
      </c>
      <c r="N3413" s="49">
        <v>98298.457999999999</v>
      </c>
      <c r="O3413" s="49">
        <v>109115.128</v>
      </c>
      <c r="P3413" s="49">
        <v>102135.66800000001</v>
      </c>
      <c r="Q3413" s="49">
        <v>109820.216</v>
      </c>
      <c r="R3413" s="49">
        <v>101113.02800000001</v>
      </c>
      <c r="S3413" s="49">
        <v>98215.686000000002</v>
      </c>
      <c r="T3413" s="49">
        <v>94371.932000000001</v>
      </c>
      <c r="U3413" s="49">
        <v>90863.004000000001</v>
      </c>
      <c r="V3413" s="49">
        <v>93466.817999999999</v>
      </c>
    </row>
    <row r="3414" spans="1:22" x14ac:dyDescent="0.3">
      <c r="A3414">
        <v>1003540</v>
      </c>
      <c r="B3414" t="s">
        <v>16487</v>
      </c>
      <c r="C3414" t="s">
        <v>16488</v>
      </c>
      <c r="D3414" t="s">
        <v>16489</v>
      </c>
      <c r="E3414" t="s">
        <v>454</v>
      </c>
      <c r="F3414" t="s">
        <v>16490</v>
      </c>
      <c r="G3414" t="s">
        <v>16491</v>
      </c>
      <c r="H3414" t="s">
        <v>4637</v>
      </c>
      <c r="I3414" s="23">
        <v>43.717440000000003</v>
      </c>
      <c r="J3414" s="23">
        <v>-83.058319999999995</v>
      </c>
      <c r="K3414">
        <v>562212</v>
      </c>
      <c r="L3414" t="s">
        <v>51</v>
      </c>
      <c r="M3414" t="s">
        <v>307</v>
      </c>
      <c r="N3414" s="49">
        <v>58978</v>
      </c>
      <c r="O3414" s="49">
        <v>56599.75</v>
      </c>
      <c r="P3414" s="49">
        <v>65381</v>
      </c>
      <c r="Q3414" s="49">
        <v>62787</v>
      </c>
      <c r="R3414" s="49">
        <v>60630.5</v>
      </c>
      <c r="S3414" s="49">
        <v>58887</v>
      </c>
      <c r="T3414" s="49">
        <v>57321</v>
      </c>
      <c r="U3414" s="49">
        <v>55238</v>
      </c>
      <c r="V3414" s="49">
        <v>53517.25</v>
      </c>
    </row>
    <row r="3415" spans="1:22" x14ac:dyDescent="0.3">
      <c r="A3415">
        <v>1002165</v>
      </c>
      <c r="B3415" t="s">
        <v>16492</v>
      </c>
      <c r="C3415" t="s">
        <v>16493</v>
      </c>
      <c r="D3415" t="s">
        <v>16494</v>
      </c>
      <c r="E3415" t="s">
        <v>331</v>
      </c>
      <c r="F3415" t="s">
        <v>16495</v>
      </c>
      <c r="G3415" t="s">
        <v>16496</v>
      </c>
      <c r="H3415" t="s">
        <v>4556</v>
      </c>
      <c r="I3415" s="23">
        <v>42.104979999999998</v>
      </c>
      <c r="J3415" s="23">
        <v>-76.047150000000002</v>
      </c>
      <c r="K3415">
        <v>531120</v>
      </c>
      <c r="L3415" t="s">
        <v>28</v>
      </c>
      <c r="M3415" t="s">
        <v>315</v>
      </c>
      <c r="N3415" s="49">
        <v>31137.932000000001</v>
      </c>
      <c r="O3415" s="49">
        <v>34003.271999999997</v>
      </c>
      <c r="P3415" s="49">
        <v>39280.25</v>
      </c>
      <c r="Q3415" s="49">
        <v>37572.408000000003</v>
      </c>
      <c r="R3415" s="49">
        <v>38586.603999999999</v>
      </c>
      <c r="S3415" s="49">
        <v>39947</v>
      </c>
      <c r="T3415" s="49">
        <v>39440.050000000003</v>
      </c>
      <c r="U3415" s="49">
        <v>41570.042000000001</v>
      </c>
      <c r="V3415" s="49">
        <v>40812.135999999999</v>
      </c>
    </row>
    <row r="3416" spans="1:22" x14ac:dyDescent="0.3">
      <c r="A3416">
        <v>1005369</v>
      </c>
      <c r="B3416" t="s">
        <v>16497</v>
      </c>
      <c r="C3416" t="s">
        <v>16498</v>
      </c>
      <c r="D3416" t="s">
        <v>16499</v>
      </c>
      <c r="E3416" t="s">
        <v>922</v>
      </c>
      <c r="F3416" t="s">
        <v>16500</v>
      </c>
      <c r="G3416" t="s">
        <v>16501</v>
      </c>
      <c r="H3416" t="s">
        <v>13917</v>
      </c>
      <c r="I3416" s="23">
        <v>42.350659999999998</v>
      </c>
      <c r="J3416" s="23">
        <v>-97.707999999999998</v>
      </c>
      <c r="K3416">
        <v>325193</v>
      </c>
      <c r="L3416" t="s">
        <v>28</v>
      </c>
      <c r="M3416" t="s">
        <v>315</v>
      </c>
      <c r="N3416" s="49">
        <v>108157.89200000001</v>
      </c>
      <c r="O3416" s="49">
        <v>107399.296</v>
      </c>
      <c r="P3416" s="49">
        <v>97461.983999999997</v>
      </c>
      <c r="Q3416" s="49">
        <v>92142.104000000007</v>
      </c>
      <c r="R3416" s="49">
        <v>85160.68</v>
      </c>
      <c r="S3416" s="49">
        <v>83980.584000000003</v>
      </c>
      <c r="T3416" s="49">
        <v>82482.94</v>
      </c>
      <c r="U3416" s="49">
        <v>86641.64</v>
      </c>
      <c r="V3416" s="49">
        <v>91394.157999999996</v>
      </c>
    </row>
    <row r="3417" spans="1:22" x14ac:dyDescent="0.3">
      <c r="A3417">
        <v>1005258</v>
      </c>
      <c r="B3417" t="s">
        <v>16502</v>
      </c>
      <c r="C3417" t="s">
        <v>16503</v>
      </c>
      <c r="D3417" t="s">
        <v>16504</v>
      </c>
      <c r="E3417" t="s">
        <v>331</v>
      </c>
      <c r="F3417" t="s">
        <v>16505</v>
      </c>
      <c r="G3417" t="s">
        <v>16506</v>
      </c>
      <c r="H3417" t="s">
        <v>16507</v>
      </c>
      <c r="I3417" s="23">
        <v>42.28678</v>
      </c>
      <c r="J3417" s="23">
        <v>-78.007919999999999</v>
      </c>
      <c r="K3417">
        <v>562212</v>
      </c>
      <c r="L3417" t="s">
        <v>355</v>
      </c>
      <c r="M3417" t="s">
        <v>307</v>
      </c>
      <c r="N3417" s="49">
        <v>75729.055999999997</v>
      </c>
      <c r="O3417" s="49">
        <v>67518.611999999994</v>
      </c>
      <c r="P3417" s="49">
        <v>75813.093999999997</v>
      </c>
      <c r="Q3417" s="49">
        <v>69689.78</v>
      </c>
      <c r="R3417" s="49">
        <v>60747.78</v>
      </c>
      <c r="S3417" s="49">
        <v>61700.974000000002</v>
      </c>
      <c r="T3417" s="49">
        <v>58631.493999999999</v>
      </c>
      <c r="U3417" s="49">
        <v>61366.548000000003</v>
      </c>
      <c r="V3417" s="49">
        <v>68676.572</v>
      </c>
    </row>
    <row r="3418" spans="1:22" x14ac:dyDescent="0.3">
      <c r="A3418">
        <v>1007393</v>
      </c>
      <c r="B3418" t="s">
        <v>16508</v>
      </c>
      <c r="C3418" t="s">
        <v>16509</v>
      </c>
      <c r="D3418" t="s">
        <v>7617</v>
      </c>
      <c r="E3418" t="s">
        <v>386</v>
      </c>
      <c r="F3418" t="s">
        <v>16510</v>
      </c>
      <c r="G3418" t="s">
        <v>16511</v>
      </c>
      <c r="H3418" t="s">
        <v>1952</v>
      </c>
      <c r="I3418" s="23">
        <v>32.277659999999997</v>
      </c>
      <c r="J3418" s="23">
        <v>-86.329570000000004</v>
      </c>
      <c r="K3418">
        <v>336111</v>
      </c>
      <c r="L3418" t="s">
        <v>13068</v>
      </c>
      <c r="M3418" t="s">
        <v>13069</v>
      </c>
      <c r="N3418" s="49">
        <v>29652.23</v>
      </c>
      <c r="O3418" s="49">
        <v>29684.232</v>
      </c>
      <c r="P3418" s="49">
        <v>27280.54</v>
      </c>
      <c r="Q3418" s="49">
        <v>31278.376</v>
      </c>
      <c r="R3418" s="49">
        <v>32176.567999999999</v>
      </c>
      <c r="S3418" s="49">
        <v>36173.953999999998</v>
      </c>
      <c r="T3418" s="49">
        <v>34433.01</v>
      </c>
      <c r="U3418" s="49">
        <v>31186.072</v>
      </c>
      <c r="V3418" s="49">
        <v>29375.495999999999</v>
      </c>
    </row>
    <row r="3419" spans="1:22" x14ac:dyDescent="0.3">
      <c r="A3419">
        <v>1011008</v>
      </c>
      <c r="B3419" t="s">
        <v>16512</v>
      </c>
      <c r="C3419" t="s">
        <v>16513</v>
      </c>
      <c r="D3419" t="s">
        <v>16514</v>
      </c>
      <c r="E3419" t="s">
        <v>690</v>
      </c>
      <c r="F3419" t="s">
        <v>16515</v>
      </c>
      <c r="G3419" t="s">
        <v>16516</v>
      </c>
      <c r="H3419" t="s">
        <v>16517</v>
      </c>
      <c r="I3419" s="23">
        <v>34.554819999999999</v>
      </c>
      <c r="J3419" s="23">
        <v>-83.460059999999999</v>
      </c>
      <c r="K3419">
        <v>562212</v>
      </c>
      <c r="L3419" t="s">
        <v>51</v>
      </c>
      <c r="M3419" t="s">
        <v>307</v>
      </c>
      <c r="N3419" s="49">
        <v>30757</v>
      </c>
      <c r="O3419" s="49">
        <v>29792.25</v>
      </c>
      <c r="P3419" s="49">
        <v>29327</v>
      </c>
      <c r="Q3419" s="49">
        <v>35137.75</v>
      </c>
      <c r="R3419" s="49">
        <v>35229.75</v>
      </c>
      <c r="S3419" s="49">
        <v>35562.5</v>
      </c>
      <c r="T3419" s="49">
        <v>35853.5</v>
      </c>
      <c r="U3419" s="49">
        <v>36010.5</v>
      </c>
      <c r="V3419" s="49">
        <v>35591</v>
      </c>
    </row>
    <row r="3420" spans="1:22" x14ac:dyDescent="0.3">
      <c r="A3420">
        <v>1006516</v>
      </c>
      <c r="B3420" t="s">
        <v>16518</v>
      </c>
      <c r="C3420" t="s">
        <v>16519</v>
      </c>
      <c r="D3420" t="s">
        <v>9159</v>
      </c>
      <c r="E3420" t="s">
        <v>311</v>
      </c>
      <c r="F3420" t="s">
        <v>16520</v>
      </c>
      <c r="G3420" t="s">
        <v>16521</v>
      </c>
      <c r="H3420" t="s">
        <v>13054</v>
      </c>
      <c r="I3420" s="23">
        <v>38.124887999999999</v>
      </c>
      <c r="J3420" s="23">
        <v>-84.501244</v>
      </c>
      <c r="K3420">
        <v>221112</v>
      </c>
      <c r="L3420" t="s">
        <v>28</v>
      </c>
      <c r="M3420" t="s">
        <v>336</v>
      </c>
      <c r="S3420" s="49">
        <v>866.19399999999996</v>
      </c>
      <c r="T3420" s="49">
        <v>637.15</v>
      </c>
      <c r="U3420" s="49">
        <v>23.3</v>
      </c>
      <c r="V3420" s="49">
        <v>88.2</v>
      </c>
    </row>
    <row r="3421" spans="1:22" x14ac:dyDescent="0.3">
      <c r="A3421">
        <v>1011890</v>
      </c>
      <c r="B3421" t="s">
        <v>16522</v>
      </c>
      <c r="C3421" t="s">
        <v>16523</v>
      </c>
      <c r="D3421" t="s">
        <v>16524</v>
      </c>
      <c r="E3421" t="s">
        <v>447</v>
      </c>
      <c r="F3421" t="s">
        <v>16525</v>
      </c>
      <c r="G3421" t="s">
        <v>16526</v>
      </c>
      <c r="H3421" t="s">
        <v>8353</v>
      </c>
      <c r="I3421" s="23">
        <v>41.45731</v>
      </c>
      <c r="J3421" s="23">
        <v>-77.04759</v>
      </c>
      <c r="K3421">
        <v>486210</v>
      </c>
      <c r="L3421" t="s">
        <v>28</v>
      </c>
      <c r="M3421" t="s">
        <v>102</v>
      </c>
      <c r="R3421" s="49">
        <v>31285.932000000001</v>
      </c>
    </row>
    <row r="3422" spans="1:22" x14ac:dyDescent="0.3">
      <c r="A3422">
        <v>1000973</v>
      </c>
      <c r="B3422" t="s">
        <v>16527</v>
      </c>
      <c r="C3422" t="s">
        <v>16528</v>
      </c>
      <c r="D3422" t="s">
        <v>16529</v>
      </c>
      <c r="E3422" t="s">
        <v>954</v>
      </c>
      <c r="F3422" t="s">
        <v>16530</v>
      </c>
      <c r="G3422" t="s">
        <v>16531</v>
      </c>
      <c r="H3422" t="s">
        <v>8973</v>
      </c>
      <c r="I3422" s="23">
        <v>32.826500000000003</v>
      </c>
      <c r="J3422" s="23">
        <v>-79.963399999999993</v>
      </c>
      <c r="K3422">
        <v>221112</v>
      </c>
      <c r="L3422" t="s">
        <v>335</v>
      </c>
      <c r="M3422" t="s">
        <v>336</v>
      </c>
      <c r="N3422" s="49">
        <v>11450.041999999999</v>
      </c>
      <c r="O3422" s="49">
        <v>18548.358</v>
      </c>
      <c r="P3422" s="49">
        <v>21300.714</v>
      </c>
      <c r="Q3422" s="49">
        <v>19169.592000000001</v>
      </c>
      <c r="R3422" s="49">
        <v>20460.79</v>
      </c>
      <c r="S3422" s="49">
        <v>21969.896000000001</v>
      </c>
      <c r="T3422" s="49">
        <v>25895.874</v>
      </c>
      <c r="U3422" s="49">
        <v>47508.027999999998</v>
      </c>
      <c r="V3422" s="49">
        <v>39069.343999999997</v>
      </c>
    </row>
    <row r="3423" spans="1:22" x14ac:dyDescent="0.3">
      <c r="A3423">
        <v>1009577</v>
      </c>
      <c r="B3423" t="s">
        <v>16532</v>
      </c>
      <c r="C3423" t="s">
        <v>16533</v>
      </c>
      <c r="D3423" t="s">
        <v>8338</v>
      </c>
      <c r="E3423" t="s">
        <v>311</v>
      </c>
      <c r="F3423" t="s">
        <v>16534</v>
      </c>
      <c r="G3423" t="s">
        <v>16535</v>
      </c>
      <c r="H3423" t="s">
        <v>536</v>
      </c>
      <c r="I3423" s="23">
        <v>38.178040000000003</v>
      </c>
      <c r="J3423" s="23">
        <v>-85.650130000000004</v>
      </c>
      <c r="K3423">
        <v>335220</v>
      </c>
      <c r="L3423" t="s">
        <v>13068</v>
      </c>
      <c r="M3423" t="s">
        <v>13069</v>
      </c>
      <c r="N3423" s="49">
        <v>28345.743999999999</v>
      </c>
      <c r="O3423" s="49">
        <v>29036.34</v>
      </c>
      <c r="P3423" s="49">
        <v>25120.655999999999</v>
      </c>
      <c r="Q3423" s="49">
        <v>27791.795999999998</v>
      </c>
      <c r="R3423" s="49">
        <v>27261.748</v>
      </c>
      <c r="S3423" s="49">
        <v>29212.84</v>
      </c>
      <c r="T3423" s="49">
        <v>29379.34</v>
      </c>
    </row>
    <row r="3424" spans="1:22" x14ac:dyDescent="0.3">
      <c r="A3424">
        <v>1004156</v>
      </c>
      <c r="B3424" t="s">
        <v>16536</v>
      </c>
      <c r="C3424" t="s">
        <v>16537</v>
      </c>
      <c r="D3424" t="s">
        <v>11101</v>
      </c>
      <c r="E3424" t="s">
        <v>690</v>
      </c>
      <c r="F3424" t="s">
        <v>16538</v>
      </c>
      <c r="G3424" t="s">
        <v>16539</v>
      </c>
      <c r="H3424" t="s">
        <v>16540</v>
      </c>
      <c r="I3424" s="23">
        <v>34.260312999999996</v>
      </c>
      <c r="J3424" s="23">
        <v>-83.788611000000003</v>
      </c>
      <c r="K3424">
        <v>562212</v>
      </c>
      <c r="L3424" t="s">
        <v>51</v>
      </c>
      <c r="M3424" t="s">
        <v>307</v>
      </c>
      <c r="R3424" s="49">
        <v>18801.25</v>
      </c>
      <c r="S3424" s="49">
        <v>19904</v>
      </c>
      <c r="T3424" s="49">
        <v>21071.5</v>
      </c>
      <c r="U3424" s="49">
        <v>26769</v>
      </c>
      <c r="V3424" s="49">
        <v>27562.25</v>
      </c>
    </row>
    <row r="3425" spans="1:22" x14ac:dyDescent="0.3">
      <c r="A3425">
        <v>1003972</v>
      </c>
      <c r="B3425" t="s">
        <v>16541</v>
      </c>
      <c r="C3425" t="s">
        <v>16542</v>
      </c>
      <c r="D3425" t="s">
        <v>11101</v>
      </c>
      <c r="E3425" t="s">
        <v>690</v>
      </c>
      <c r="F3425" t="s">
        <v>16538</v>
      </c>
      <c r="G3425" t="s">
        <v>16543</v>
      </c>
      <c r="H3425" t="s">
        <v>6248</v>
      </c>
      <c r="I3425" s="23">
        <v>34.248620000000003</v>
      </c>
      <c r="J3425" s="23">
        <v>-83.799059999999997</v>
      </c>
      <c r="K3425">
        <v>562212</v>
      </c>
      <c r="L3425" t="s">
        <v>51</v>
      </c>
      <c r="M3425" t="s">
        <v>307</v>
      </c>
      <c r="N3425" s="49">
        <v>72991.5</v>
      </c>
      <c r="O3425" s="49">
        <v>67190.25</v>
      </c>
      <c r="P3425" s="49">
        <v>62492.25</v>
      </c>
      <c r="Q3425" s="49">
        <v>58655</v>
      </c>
      <c r="R3425" s="49">
        <v>55716.25</v>
      </c>
      <c r="S3425" s="49">
        <v>54172</v>
      </c>
      <c r="T3425" s="49">
        <v>53032.75</v>
      </c>
      <c r="U3425" s="49">
        <v>56443.25</v>
      </c>
      <c r="V3425" s="49">
        <v>55442.5</v>
      </c>
    </row>
    <row r="3426" spans="1:22" x14ac:dyDescent="0.3">
      <c r="A3426">
        <v>1003480</v>
      </c>
      <c r="B3426" t="s">
        <v>16544</v>
      </c>
      <c r="C3426" t="s">
        <v>16545</v>
      </c>
      <c r="D3426" t="s">
        <v>8706</v>
      </c>
      <c r="E3426" t="s">
        <v>583</v>
      </c>
      <c r="F3426" t="s">
        <v>13887</v>
      </c>
      <c r="H3426" t="s">
        <v>5185</v>
      </c>
      <c r="I3426" s="23">
        <v>32.252687000000002</v>
      </c>
      <c r="J3426" s="23">
        <v>-93.266644999999997</v>
      </c>
      <c r="K3426">
        <v>486210</v>
      </c>
      <c r="L3426" t="s">
        <v>1275</v>
      </c>
      <c r="M3426" t="s">
        <v>102</v>
      </c>
      <c r="N3426" s="49">
        <v>81100.535999999993</v>
      </c>
      <c r="O3426" s="49">
        <v>79025.436000000002</v>
      </c>
      <c r="P3426" s="49">
        <v>72101.168000000005</v>
      </c>
      <c r="Q3426" s="49">
        <v>35797.536</v>
      </c>
      <c r="R3426" s="49">
        <v>40631.972000000002</v>
      </c>
      <c r="S3426" s="49">
        <v>52841.576000000001</v>
      </c>
      <c r="T3426" s="49">
        <v>47243.601999999999</v>
      </c>
      <c r="U3426" s="49">
        <v>53887.167999999998</v>
      </c>
      <c r="V3426" s="49">
        <v>41108.368000000002</v>
      </c>
    </row>
    <row r="3427" spans="1:22" x14ac:dyDescent="0.3">
      <c r="A3427">
        <v>1007537</v>
      </c>
      <c r="B3427" t="s">
        <v>16546</v>
      </c>
      <c r="C3427" t="s">
        <v>16547</v>
      </c>
      <c r="D3427" t="s">
        <v>3710</v>
      </c>
      <c r="E3427" t="s">
        <v>303</v>
      </c>
      <c r="F3427" t="s">
        <v>3711</v>
      </c>
      <c r="G3427" t="s">
        <v>16548</v>
      </c>
      <c r="H3427" t="s">
        <v>12125</v>
      </c>
      <c r="I3427" s="23">
        <v>31.747395000000001</v>
      </c>
      <c r="J3427" s="23">
        <v>-102.851484</v>
      </c>
      <c r="K3427">
        <v>211130</v>
      </c>
      <c r="L3427" t="s">
        <v>368</v>
      </c>
      <c r="M3427" t="s">
        <v>102</v>
      </c>
      <c r="N3427" s="49">
        <v>63972.13</v>
      </c>
      <c r="O3427" s="49">
        <v>86376.98</v>
      </c>
      <c r="P3427" s="49">
        <v>73881.03</v>
      </c>
      <c r="Q3427" s="49">
        <v>103977.352</v>
      </c>
      <c r="R3427" s="49">
        <v>72292.085999999996</v>
      </c>
      <c r="S3427" s="49">
        <v>39600.129999999997</v>
      </c>
      <c r="T3427" s="49">
        <v>33890.428</v>
      </c>
      <c r="U3427" s="49">
        <v>24700.41</v>
      </c>
    </row>
    <row r="3428" spans="1:22" x14ac:dyDescent="0.3">
      <c r="A3428">
        <v>1012046</v>
      </c>
      <c r="B3428" t="s">
        <v>16549</v>
      </c>
      <c r="C3428" t="s">
        <v>16550</v>
      </c>
      <c r="D3428" t="s">
        <v>8219</v>
      </c>
      <c r="E3428" t="s">
        <v>447</v>
      </c>
      <c r="F3428" t="s">
        <v>8220</v>
      </c>
      <c r="G3428" t="s">
        <v>16551</v>
      </c>
      <c r="H3428" t="s">
        <v>450</v>
      </c>
      <c r="I3428" s="23">
        <v>39.901049</v>
      </c>
      <c r="J3428" s="23">
        <v>-80.306973999999997</v>
      </c>
      <c r="K3428">
        <v>486210</v>
      </c>
      <c r="L3428" t="s">
        <v>28</v>
      </c>
      <c r="M3428" t="s">
        <v>102</v>
      </c>
      <c r="R3428" s="49">
        <v>46815.523999999998</v>
      </c>
    </row>
    <row r="3429" spans="1:22" x14ac:dyDescent="0.3">
      <c r="A3429">
        <v>1011533</v>
      </c>
      <c r="B3429" t="s">
        <v>16552</v>
      </c>
      <c r="C3429" t="s">
        <v>16553</v>
      </c>
      <c r="D3429" t="s">
        <v>16554</v>
      </c>
      <c r="E3429" t="s">
        <v>1487</v>
      </c>
      <c r="F3429" t="s">
        <v>16555</v>
      </c>
      <c r="G3429" t="s">
        <v>16556</v>
      </c>
      <c r="H3429" t="s">
        <v>12008</v>
      </c>
      <c r="I3429" s="23">
        <v>40.269599999999997</v>
      </c>
      <c r="J3429" s="23">
        <v>-104.72429700000001</v>
      </c>
      <c r="K3429">
        <v>211111</v>
      </c>
      <c r="L3429" t="s">
        <v>28</v>
      </c>
      <c r="M3429" t="s">
        <v>102</v>
      </c>
      <c r="R3429" s="49">
        <v>31185.632000000001</v>
      </c>
      <c r="S3429" s="49">
        <v>29610.887999999999</v>
      </c>
    </row>
    <row r="3430" spans="1:22" x14ac:dyDescent="0.3">
      <c r="A3430">
        <v>1007076</v>
      </c>
      <c r="B3430" t="s">
        <v>16557</v>
      </c>
      <c r="C3430" t="s">
        <v>16558</v>
      </c>
      <c r="D3430" t="s">
        <v>15996</v>
      </c>
      <c r="E3430" t="s">
        <v>351</v>
      </c>
      <c r="F3430" t="s">
        <v>16559</v>
      </c>
      <c r="G3430" t="s">
        <v>16560</v>
      </c>
      <c r="H3430" t="s">
        <v>6571</v>
      </c>
      <c r="I3430" s="23">
        <v>42.239904000000003</v>
      </c>
      <c r="J3430" s="23">
        <v>-89.073700000000002</v>
      </c>
      <c r="K3430">
        <v>336413</v>
      </c>
      <c r="L3430" t="s">
        <v>28</v>
      </c>
      <c r="M3430" t="s">
        <v>315</v>
      </c>
      <c r="Q3430" s="49">
        <v>992.596</v>
      </c>
      <c r="R3430" s="49">
        <v>1177.6959999999999</v>
      </c>
      <c r="S3430" s="49">
        <v>1412.3440000000001</v>
      </c>
      <c r="T3430" s="49">
        <v>1165</v>
      </c>
      <c r="U3430" s="49">
        <v>1016.096</v>
      </c>
      <c r="V3430" s="49">
        <v>1171.596</v>
      </c>
    </row>
    <row r="3431" spans="1:22" x14ac:dyDescent="0.3">
      <c r="A3431">
        <v>1001430</v>
      </c>
      <c r="B3431" t="s">
        <v>16561</v>
      </c>
      <c r="C3431" t="s">
        <v>16562</v>
      </c>
      <c r="D3431" t="s">
        <v>16563</v>
      </c>
      <c r="E3431" t="s">
        <v>422</v>
      </c>
      <c r="F3431" t="s">
        <v>16564</v>
      </c>
      <c r="G3431" t="s">
        <v>16565</v>
      </c>
      <c r="H3431" t="s">
        <v>16566</v>
      </c>
      <c r="I3431" s="23">
        <v>34.980600000000003</v>
      </c>
      <c r="J3431" s="23">
        <v>-90.872200000000007</v>
      </c>
      <c r="K3431">
        <v>221112</v>
      </c>
      <c r="L3431" t="s">
        <v>30</v>
      </c>
      <c r="M3431" t="s">
        <v>336</v>
      </c>
      <c r="U3431" s="49">
        <v>0</v>
      </c>
      <c r="V3431" s="49">
        <v>0</v>
      </c>
    </row>
    <row r="3432" spans="1:22" x14ac:dyDescent="0.3">
      <c r="A3432">
        <v>1000856</v>
      </c>
      <c r="B3432" t="s">
        <v>16567</v>
      </c>
      <c r="C3432" t="s">
        <v>16568</v>
      </c>
      <c r="D3432" t="s">
        <v>1786</v>
      </c>
      <c r="E3432" t="s">
        <v>663</v>
      </c>
      <c r="F3432" t="s">
        <v>16569</v>
      </c>
      <c r="G3432" t="s">
        <v>16570</v>
      </c>
      <c r="H3432" t="s">
        <v>1124</v>
      </c>
      <c r="I3432" s="23">
        <v>39.4099</v>
      </c>
      <c r="J3432" s="23">
        <v>-84.554400000000001</v>
      </c>
      <c r="K3432">
        <v>221112</v>
      </c>
      <c r="L3432" t="s">
        <v>335</v>
      </c>
      <c r="M3432" t="s">
        <v>336</v>
      </c>
      <c r="N3432" s="49">
        <v>2202.54</v>
      </c>
      <c r="O3432" s="49">
        <v>1495.8440000000001</v>
      </c>
      <c r="P3432" s="49">
        <v>1650.144</v>
      </c>
      <c r="Q3432" s="49">
        <v>2394.9920000000002</v>
      </c>
      <c r="R3432" s="49">
        <v>1955.7439999999999</v>
      </c>
      <c r="S3432" s="49">
        <v>49455.968000000001</v>
      </c>
      <c r="T3432" s="49">
        <v>52263.411999999997</v>
      </c>
      <c r="U3432" s="49">
        <v>131832.826</v>
      </c>
      <c r="V3432" s="49">
        <v>122313.696</v>
      </c>
    </row>
    <row r="3433" spans="1:22" x14ac:dyDescent="0.3">
      <c r="A3433">
        <v>1007077</v>
      </c>
      <c r="B3433" t="s">
        <v>16571</v>
      </c>
      <c r="C3433" t="s">
        <v>16572</v>
      </c>
      <c r="D3433" t="s">
        <v>15996</v>
      </c>
      <c r="E3433" t="s">
        <v>351</v>
      </c>
      <c r="F3433" t="s">
        <v>16559</v>
      </c>
      <c r="G3433" t="s">
        <v>16573</v>
      </c>
      <c r="H3433" t="s">
        <v>6571</v>
      </c>
      <c r="I3433" s="23">
        <v>42.23827</v>
      </c>
      <c r="J3433" s="23">
        <v>-89.025980000000004</v>
      </c>
      <c r="K3433">
        <v>336413</v>
      </c>
      <c r="L3433" t="s">
        <v>28</v>
      </c>
      <c r="M3433" t="s">
        <v>315</v>
      </c>
      <c r="Q3433" s="49">
        <v>3148.288</v>
      </c>
      <c r="R3433" s="49">
        <v>3086.1860000000001</v>
      </c>
      <c r="S3433" s="49">
        <v>3721.0360000000001</v>
      </c>
      <c r="T3433" s="49">
        <v>3563.2339999999999</v>
      </c>
      <c r="U3433" s="49">
        <v>3437.0880000000002</v>
      </c>
      <c r="V3433" s="49">
        <v>4437.8280000000004</v>
      </c>
    </row>
    <row r="3434" spans="1:22" x14ac:dyDescent="0.3">
      <c r="A3434">
        <v>1008928</v>
      </c>
      <c r="B3434" t="s">
        <v>16574</v>
      </c>
      <c r="C3434" t="s">
        <v>16575</v>
      </c>
      <c r="D3434" t="s">
        <v>16576</v>
      </c>
      <c r="E3434" t="s">
        <v>2780</v>
      </c>
      <c r="F3434" t="s">
        <v>2792</v>
      </c>
      <c r="G3434" t="s">
        <v>16577</v>
      </c>
      <c r="H3434" t="s">
        <v>7808</v>
      </c>
      <c r="I3434" s="23">
        <v>41.925474000000001</v>
      </c>
      <c r="J3434" s="23">
        <v>-72.687404999999998</v>
      </c>
      <c r="K3434">
        <v>336413</v>
      </c>
      <c r="L3434" t="s">
        <v>28</v>
      </c>
      <c r="M3434" t="s">
        <v>315</v>
      </c>
      <c r="N3434" s="49">
        <v>30793.975999999999</v>
      </c>
      <c r="O3434" s="49">
        <v>30349.784</v>
      </c>
      <c r="P3434" s="49">
        <v>30297.027999999998</v>
      </c>
      <c r="Q3434" s="49">
        <v>31343.383999999998</v>
      </c>
      <c r="R3434" s="49">
        <v>30877.835999999999</v>
      </c>
      <c r="S3434" s="49">
        <v>29555.84</v>
      </c>
      <c r="T3434" s="49">
        <v>27573.351999999999</v>
      </c>
      <c r="U3434" s="49">
        <v>27589.687999999998</v>
      </c>
    </row>
    <row r="3435" spans="1:22" x14ac:dyDescent="0.3">
      <c r="A3435">
        <v>1005117</v>
      </c>
      <c r="B3435" t="s">
        <v>16578</v>
      </c>
      <c r="C3435" t="s">
        <v>16579</v>
      </c>
      <c r="D3435" t="s">
        <v>6503</v>
      </c>
      <c r="E3435" t="s">
        <v>542</v>
      </c>
      <c r="F3435" t="s">
        <v>16580</v>
      </c>
      <c r="G3435" t="s">
        <v>16581</v>
      </c>
      <c r="H3435" t="s">
        <v>10728</v>
      </c>
      <c r="I3435" s="23">
        <v>38.973129999999998</v>
      </c>
      <c r="J3435" s="23">
        <v>-95.235888000000003</v>
      </c>
      <c r="K3435">
        <v>562212</v>
      </c>
      <c r="L3435" t="s">
        <v>355</v>
      </c>
      <c r="M3435" t="s">
        <v>307</v>
      </c>
      <c r="N3435" s="49">
        <v>84127.4</v>
      </c>
      <c r="O3435" s="49">
        <v>92630.3</v>
      </c>
      <c r="P3435" s="49">
        <v>206515.55</v>
      </c>
      <c r="Q3435" s="49">
        <v>320153.8</v>
      </c>
      <c r="R3435" s="49">
        <v>311736.74800000002</v>
      </c>
      <c r="S3435" s="49">
        <v>302596.848</v>
      </c>
      <c r="T3435" s="49">
        <v>293967.69799999997</v>
      </c>
      <c r="U3435" s="49">
        <v>283128.29599999997</v>
      </c>
      <c r="V3435" s="49">
        <v>277567.696</v>
      </c>
    </row>
    <row r="3436" spans="1:22" x14ac:dyDescent="0.3">
      <c r="A3436">
        <v>1008774</v>
      </c>
      <c r="B3436" t="s">
        <v>16582</v>
      </c>
      <c r="C3436" t="s">
        <v>16583</v>
      </c>
      <c r="D3436" t="s">
        <v>16584</v>
      </c>
      <c r="E3436" t="s">
        <v>422</v>
      </c>
      <c r="F3436" t="s">
        <v>16585</v>
      </c>
      <c r="G3436" t="s">
        <v>16586</v>
      </c>
      <c r="H3436" t="s">
        <v>16587</v>
      </c>
      <c r="I3436" s="23">
        <v>35.476692</v>
      </c>
      <c r="J3436" s="23">
        <v>-91.691479999999999</v>
      </c>
      <c r="K3436">
        <v>213112</v>
      </c>
      <c r="L3436" t="s">
        <v>28</v>
      </c>
      <c r="M3436" t="s">
        <v>102</v>
      </c>
      <c r="R3436" s="49">
        <v>16403.788</v>
      </c>
      <c r="S3436" s="49">
        <v>17956.932000000001</v>
      </c>
      <c r="T3436" s="49">
        <v>23593.32</v>
      </c>
      <c r="U3436" s="49">
        <v>25136.955999999998</v>
      </c>
      <c r="V3436" s="49">
        <v>25460.504000000001</v>
      </c>
    </row>
    <row r="3437" spans="1:22" x14ac:dyDescent="0.3">
      <c r="A3437">
        <v>1001506</v>
      </c>
      <c r="B3437" t="s">
        <v>16588</v>
      </c>
      <c r="C3437" t="s">
        <v>8486</v>
      </c>
      <c r="D3437" t="s">
        <v>16589</v>
      </c>
      <c r="E3437" t="s">
        <v>690</v>
      </c>
      <c r="F3437" t="s">
        <v>16590</v>
      </c>
      <c r="G3437" t="s">
        <v>16591</v>
      </c>
      <c r="H3437" t="s">
        <v>16592</v>
      </c>
      <c r="I3437" s="23">
        <v>34.253300000000003</v>
      </c>
      <c r="J3437" s="23">
        <v>-85.345600000000005</v>
      </c>
      <c r="K3437">
        <v>221112</v>
      </c>
      <c r="L3437" t="s">
        <v>30</v>
      </c>
      <c r="M3437" t="s">
        <v>336</v>
      </c>
      <c r="N3437" s="49">
        <v>162073.274</v>
      </c>
      <c r="O3437" s="49">
        <v>250355</v>
      </c>
      <c r="P3437" s="49">
        <v>650497.38800000004</v>
      </c>
      <c r="Q3437" s="49">
        <v>1187332.5079999999</v>
      </c>
      <c r="R3437" s="49">
        <v>1311394.398</v>
      </c>
      <c r="S3437" s="49">
        <v>1235820.672</v>
      </c>
      <c r="T3437" s="49">
        <v>972254.62800000003</v>
      </c>
      <c r="U3437" s="49">
        <v>1596224.112</v>
      </c>
      <c r="V3437" s="49">
        <v>3180355.1540000001</v>
      </c>
    </row>
    <row r="3438" spans="1:22" x14ac:dyDescent="0.3">
      <c r="A3438">
        <v>1011667</v>
      </c>
      <c r="B3438" t="s">
        <v>16593</v>
      </c>
      <c r="C3438" t="s">
        <v>16594</v>
      </c>
      <c r="D3438" t="s">
        <v>5265</v>
      </c>
      <c r="E3438" t="s">
        <v>303</v>
      </c>
      <c r="F3438" t="s">
        <v>5266</v>
      </c>
      <c r="H3438" t="s">
        <v>5021</v>
      </c>
      <c r="I3438" s="23">
        <v>32.090000000000003</v>
      </c>
      <c r="J3438" s="23">
        <v>-94.257199999999997</v>
      </c>
      <c r="K3438">
        <v>486210</v>
      </c>
      <c r="L3438" t="s">
        <v>28</v>
      </c>
      <c r="M3438" t="s">
        <v>102</v>
      </c>
      <c r="R3438" s="49">
        <v>29992.788</v>
      </c>
      <c r="S3438" s="49">
        <v>28081.844000000001</v>
      </c>
    </row>
    <row r="3439" spans="1:22" x14ac:dyDescent="0.3">
      <c r="A3439">
        <v>1000333</v>
      </c>
      <c r="B3439" t="s">
        <v>16595</v>
      </c>
      <c r="C3439" t="s">
        <v>16596</v>
      </c>
      <c r="D3439" t="s">
        <v>16597</v>
      </c>
      <c r="E3439" t="s">
        <v>454</v>
      </c>
      <c r="F3439" t="s">
        <v>16598</v>
      </c>
      <c r="G3439" t="s">
        <v>16599</v>
      </c>
      <c r="H3439" t="s">
        <v>16600</v>
      </c>
      <c r="I3439" s="23">
        <v>42.549700000000001</v>
      </c>
      <c r="J3439" s="23">
        <v>-83.442499999999995</v>
      </c>
      <c r="K3439">
        <v>221112</v>
      </c>
      <c r="L3439" t="s">
        <v>335</v>
      </c>
      <c r="M3439" t="s">
        <v>336</v>
      </c>
      <c r="Q3439" s="49">
        <v>3214.9879999999998</v>
      </c>
      <c r="R3439" s="49">
        <v>396.3</v>
      </c>
      <c r="S3439" s="49">
        <v>5501.88</v>
      </c>
      <c r="T3439" s="49">
        <v>1930.8440000000001</v>
      </c>
      <c r="U3439" s="49">
        <v>2501.8440000000001</v>
      </c>
      <c r="V3439" s="49">
        <v>1925.944</v>
      </c>
    </row>
    <row r="3440" spans="1:22" x14ac:dyDescent="0.3">
      <c r="A3440">
        <v>1000942</v>
      </c>
      <c r="B3440" t="s">
        <v>16601</v>
      </c>
      <c r="C3440" t="s">
        <v>16602</v>
      </c>
      <c r="D3440" t="s">
        <v>2752</v>
      </c>
      <c r="E3440" t="s">
        <v>303</v>
      </c>
      <c r="F3440" t="s">
        <v>16603</v>
      </c>
      <c r="G3440" t="s">
        <v>16604</v>
      </c>
      <c r="H3440" t="s">
        <v>5379</v>
      </c>
      <c r="I3440" s="23">
        <v>32.727800000000002</v>
      </c>
      <c r="J3440" s="23">
        <v>-97.218599999999995</v>
      </c>
      <c r="K3440">
        <v>221112</v>
      </c>
      <c r="L3440" t="s">
        <v>335</v>
      </c>
      <c r="M3440" t="s">
        <v>336</v>
      </c>
      <c r="N3440" s="49">
        <v>427335.71600000001</v>
      </c>
      <c r="O3440" s="49">
        <v>498198.29399999999</v>
      </c>
      <c r="P3440" s="49">
        <v>231851.64</v>
      </c>
      <c r="Q3440" s="49">
        <v>363773.152</v>
      </c>
      <c r="R3440" s="49">
        <v>252105.71599999999</v>
      </c>
      <c r="S3440" s="49">
        <v>189219.20000000001</v>
      </c>
      <c r="T3440" s="49">
        <v>227926.95600000001</v>
      </c>
      <c r="U3440" s="49">
        <v>545790.32799999998</v>
      </c>
      <c r="V3440" s="49">
        <v>383409.14399999997</v>
      </c>
    </row>
    <row r="3441" spans="1:22" x14ac:dyDescent="0.3">
      <c r="A3441">
        <v>1001378</v>
      </c>
      <c r="B3441" t="s">
        <v>16605</v>
      </c>
      <c r="C3441" t="s">
        <v>16606</v>
      </c>
      <c r="D3441" t="s">
        <v>16607</v>
      </c>
      <c r="E3441" t="s">
        <v>447</v>
      </c>
      <c r="F3441" t="s">
        <v>16608</v>
      </c>
      <c r="G3441" t="s">
        <v>16609</v>
      </c>
      <c r="H3441" t="s">
        <v>16610</v>
      </c>
      <c r="I3441" s="23">
        <v>41.290799999999997</v>
      </c>
      <c r="J3441" s="23">
        <v>-79.806100000000001</v>
      </c>
      <c r="K3441">
        <v>221112</v>
      </c>
      <c r="L3441" t="s">
        <v>30</v>
      </c>
      <c r="M3441" t="s">
        <v>336</v>
      </c>
      <c r="N3441" s="49">
        <v>73467.576000000001</v>
      </c>
      <c r="O3441" s="49">
        <v>56899.588000000003</v>
      </c>
      <c r="P3441" s="49">
        <v>109233.31600000001</v>
      </c>
      <c r="Q3441" s="49">
        <v>93554.255999999994</v>
      </c>
      <c r="R3441" s="49">
        <v>101487.224</v>
      </c>
      <c r="S3441" s="49">
        <v>77302.460000000006</v>
      </c>
      <c r="T3441" s="49">
        <v>90542.864000000001</v>
      </c>
      <c r="U3441" s="49">
        <v>74120.024000000005</v>
      </c>
      <c r="V3441" s="49">
        <v>26687.200000000001</v>
      </c>
    </row>
    <row r="3442" spans="1:22" x14ac:dyDescent="0.3">
      <c r="A3442">
        <v>1000130</v>
      </c>
      <c r="B3442" t="s">
        <v>16611</v>
      </c>
      <c r="C3442" t="s">
        <v>16612</v>
      </c>
      <c r="D3442" t="s">
        <v>10548</v>
      </c>
      <c r="E3442" t="s">
        <v>323</v>
      </c>
      <c r="F3442" t="s">
        <v>10549</v>
      </c>
      <c r="G3442" t="s">
        <v>16613</v>
      </c>
      <c r="H3442" t="s">
        <v>334</v>
      </c>
      <c r="I3442" s="23">
        <v>36.268900000000002</v>
      </c>
      <c r="J3442" s="23">
        <v>-119.6469</v>
      </c>
      <c r="K3442">
        <v>221112</v>
      </c>
      <c r="L3442" t="s">
        <v>30</v>
      </c>
      <c r="M3442" t="s">
        <v>336</v>
      </c>
      <c r="N3442" s="49">
        <v>7061.0240000000003</v>
      </c>
      <c r="O3442" s="49">
        <v>9840.6640000000007</v>
      </c>
      <c r="P3442" s="49">
        <v>12069.804</v>
      </c>
      <c r="Q3442" s="49">
        <v>15115.244000000001</v>
      </c>
      <c r="R3442" s="49">
        <v>54802.648000000001</v>
      </c>
      <c r="S3442" s="49">
        <v>92738.956000000006</v>
      </c>
      <c r="T3442" s="49">
        <v>69838.191999999995</v>
      </c>
      <c r="U3442" s="49">
        <v>43691.487999999998</v>
      </c>
      <c r="V3442" s="49">
        <v>6672.4759999999997</v>
      </c>
    </row>
    <row r="3443" spans="1:22" x14ac:dyDescent="0.3">
      <c r="A3443">
        <v>1003664</v>
      </c>
      <c r="B3443" t="s">
        <v>16611</v>
      </c>
      <c r="C3443" t="s">
        <v>16614</v>
      </c>
      <c r="D3443" t="s">
        <v>16615</v>
      </c>
      <c r="E3443" t="s">
        <v>323</v>
      </c>
      <c r="F3443" t="s">
        <v>10549</v>
      </c>
      <c r="G3443" t="s">
        <v>16616</v>
      </c>
      <c r="H3443" t="s">
        <v>2368</v>
      </c>
      <c r="I3443" s="23">
        <v>36.26999</v>
      </c>
      <c r="J3443" s="23">
        <v>-119.64875000000001</v>
      </c>
      <c r="K3443">
        <v>221112</v>
      </c>
      <c r="L3443" t="s">
        <v>28</v>
      </c>
      <c r="M3443" t="s">
        <v>336</v>
      </c>
      <c r="U3443" s="49">
        <v>0</v>
      </c>
      <c r="V3443" s="49">
        <v>119128</v>
      </c>
    </row>
    <row r="3444" spans="1:22" x14ac:dyDescent="0.3">
      <c r="A3444">
        <v>1004702</v>
      </c>
      <c r="B3444" t="s">
        <v>16617</v>
      </c>
      <c r="C3444" t="s">
        <v>16618</v>
      </c>
      <c r="D3444" t="s">
        <v>16619</v>
      </c>
      <c r="E3444" t="s">
        <v>640</v>
      </c>
      <c r="F3444" t="s">
        <v>16620</v>
      </c>
      <c r="G3444" t="s">
        <v>16621</v>
      </c>
      <c r="H3444" t="s">
        <v>1098</v>
      </c>
      <c r="I3444" s="23">
        <v>46.073186</v>
      </c>
      <c r="J3444" s="23">
        <v>-96.886775</v>
      </c>
      <c r="K3444">
        <v>325193</v>
      </c>
      <c r="L3444" t="s">
        <v>28</v>
      </c>
      <c r="M3444" t="s">
        <v>315</v>
      </c>
      <c r="N3444" s="49">
        <v>189415.236</v>
      </c>
      <c r="O3444" s="49">
        <v>189458.43599999999</v>
      </c>
      <c r="P3444" s="49">
        <v>186686.64799999999</v>
      </c>
      <c r="Q3444" s="49">
        <v>180515.62</v>
      </c>
      <c r="R3444" s="49">
        <v>176649.18400000001</v>
      </c>
      <c r="S3444" s="49">
        <v>173614.09599999999</v>
      </c>
      <c r="T3444" s="49">
        <v>183983.65599999999</v>
      </c>
      <c r="U3444" s="49">
        <v>174540.79199999999</v>
      </c>
      <c r="V3444" s="49">
        <v>166023.76800000001</v>
      </c>
    </row>
    <row r="3445" spans="1:22" x14ac:dyDescent="0.3">
      <c r="A3445">
        <v>1008149</v>
      </c>
      <c r="B3445" t="s">
        <v>16622</v>
      </c>
      <c r="C3445" t="s">
        <v>16623</v>
      </c>
      <c r="D3445" t="s">
        <v>16624</v>
      </c>
      <c r="E3445" t="s">
        <v>1663</v>
      </c>
      <c r="F3445" t="s">
        <v>16625</v>
      </c>
      <c r="G3445" t="s">
        <v>16626</v>
      </c>
      <c r="H3445" t="s">
        <v>16627</v>
      </c>
      <c r="I3445" s="23">
        <v>40.796461000000001</v>
      </c>
      <c r="J3445" s="23">
        <v>-74.428257000000002</v>
      </c>
      <c r="K3445">
        <v>486210</v>
      </c>
      <c r="L3445" t="s">
        <v>1275</v>
      </c>
      <c r="M3445" t="s">
        <v>102</v>
      </c>
      <c r="N3445" s="49">
        <v>27749.1</v>
      </c>
      <c r="O3445" s="49">
        <v>9153.0259999999998</v>
      </c>
      <c r="P3445" s="49">
        <v>16590.241999999998</v>
      </c>
      <c r="Q3445" s="49">
        <v>35063.374000000003</v>
      </c>
    </row>
    <row r="3446" spans="1:22" x14ac:dyDescent="0.3">
      <c r="A3446">
        <v>1011617</v>
      </c>
      <c r="B3446" t="s">
        <v>16628</v>
      </c>
      <c r="C3446" t="s">
        <v>16629</v>
      </c>
      <c r="D3446" t="s">
        <v>16630</v>
      </c>
      <c r="E3446" t="s">
        <v>1663</v>
      </c>
      <c r="F3446" t="s">
        <v>16631</v>
      </c>
      <c r="H3446" t="s">
        <v>16627</v>
      </c>
      <c r="I3446" s="23">
        <v>40.791944399999998</v>
      </c>
      <c r="J3446" s="23">
        <v>-74.429166699999996</v>
      </c>
      <c r="K3446">
        <v>486210</v>
      </c>
      <c r="L3446" t="s">
        <v>1275</v>
      </c>
      <c r="M3446" t="s">
        <v>102</v>
      </c>
      <c r="N3446" s="49">
        <v>23902.261999999999</v>
      </c>
      <c r="O3446" s="49">
        <v>18720.081999999999</v>
      </c>
      <c r="P3446" s="49">
        <v>15570.291999999999</v>
      </c>
      <c r="Q3446" s="49">
        <v>18919.93</v>
      </c>
      <c r="R3446" s="49">
        <v>25348.804</v>
      </c>
      <c r="S3446" s="49">
        <v>25204.556</v>
      </c>
    </row>
    <row r="3447" spans="1:22" x14ac:dyDescent="0.3">
      <c r="A3447">
        <v>1013703</v>
      </c>
      <c r="B3447" t="s">
        <v>16632</v>
      </c>
      <c r="C3447" t="s">
        <v>16633</v>
      </c>
      <c r="D3447" t="s">
        <v>16634</v>
      </c>
      <c r="E3447" t="s">
        <v>663</v>
      </c>
      <c r="F3447" t="s">
        <v>16635</v>
      </c>
      <c r="G3447" t="s">
        <v>16636</v>
      </c>
      <c r="H3447" t="s">
        <v>16637</v>
      </c>
      <c r="I3447" s="23">
        <v>40.737155000000001</v>
      </c>
      <c r="J3447" s="23">
        <v>-80.942498000000001</v>
      </c>
      <c r="K3447">
        <v>486210</v>
      </c>
      <c r="L3447" t="s">
        <v>1275</v>
      </c>
      <c r="M3447" t="s">
        <v>102</v>
      </c>
      <c r="N3447" s="49">
        <v>115500.978</v>
      </c>
    </row>
    <row r="3448" spans="1:22" x14ac:dyDescent="0.3">
      <c r="A3448">
        <v>1007428</v>
      </c>
      <c r="B3448" t="s">
        <v>16638</v>
      </c>
      <c r="C3448" t="s">
        <v>16639</v>
      </c>
      <c r="D3448" t="s">
        <v>10747</v>
      </c>
      <c r="E3448" t="s">
        <v>454</v>
      </c>
      <c r="F3448" t="s">
        <v>10748</v>
      </c>
      <c r="G3448" t="s">
        <v>16640</v>
      </c>
      <c r="H3448" t="s">
        <v>16641</v>
      </c>
      <c r="I3448" s="23">
        <v>43.851900000000001</v>
      </c>
      <c r="J3448" s="23">
        <v>-82.643600000000006</v>
      </c>
      <c r="K3448">
        <v>221112</v>
      </c>
      <c r="L3448" t="s">
        <v>335</v>
      </c>
      <c r="M3448" t="s">
        <v>336</v>
      </c>
      <c r="S3448" s="49">
        <v>0</v>
      </c>
      <c r="T3448" s="49">
        <v>54670.508000000002</v>
      </c>
      <c r="U3448" s="49">
        <v>98851.076000000001</v>
      </c>
      <c r="V3448" s="49">
        <v>197069.772</v>
      </c>
    </row>
    <row r="3449" spans="1:22" x14ac:dyDescent="0.3">
      <c r="A3449">
        <v>1001455</v>
      </c>
      <c r="B3449" t="s">
        <v>16642</v>
      </c>
      <c r="C3449" t="s">
        <v>16643</v>
      </c>
      <c r="D3449" t="s">
        <v>1067</v>
      </c>
      <c r="E3449" t="s">
        <v>323</v>
      </c>
      <c r="F3449" t="s">
        <v>1068</v>
      </c>
      <c r="G3449" t="s">
        <v>16644</v>
      </c>
      <c r="H3449" t="s">
        <v>816</v>
      </c>
      <c r="I3449" s="23">
        <v>33.769100000000002</v>
      </c>
      <c r="J3449" s="23">
        <v>-118.2662</v>
      </c>
      <c r="K3449">
        <v>221112</v>
      </c>
      <c r="L3449" t="s">
        <v>30</v>
      </c>
      <c r="M3449" t="s">
        <v>336</v>
      </c>
      <c r="N3449" s="49">
        <v>60449.97</v>
      </c>
      <c r="O3449" s="49">
        <v>29167.637999999999</v>
      </c>
      <c r="P3449" s="49">
        <v>50774.375999999997</v>
      </c>
      <c r="Q3449" s="49">
        <v>80408.995999999999</v>
      </c>
      <c r="R3449" s="49">
        <v>55756.9</v>
      </c>
      <c r="S3449" s="49">
        <v>62905.86</v>
      </c>
      <c r="T3449" s="49">
        <v>80820.691999999995</v>
      </c>
      <c r="U3449" s="49">
        <v>65519.156000000003</v>
      </c>
      <c r="V3449" s="49">
        <v>56083.091999999997</v>
      </c>
    </row>
    <row r="3450" spans="1:22" x14ac:dyDescent="0.3">
      <c r="A3450">
        <v>1001254</v>
      </c>
      <c r="B3450" t="s">
        <v>16645</v>
      </c>
      <c r="C3450" t="s">
        <v>16646</v>
      </c>
      <c r="D3450" t="s">
        <v>16647</v>
      </c>
      <c r="E3450" t="s">
        <v>468</v>
      </c>
      <c r="F3450" t="s">
        <v>16648</v>
      </c>
      <c r="G3450" t="s">
        <v>16649</v>
      </c>
      <c r="H3450" t="s">
        <v>16650</v>
      </c>
      <c r="I3450" s="23">
        <v>27.636399999999998</v>
      </c>
      <c r="J3450" s="23">
        <v>-81.9636</v>
      </c>
      <c r="K3450">
        <v>221112</v>
      </c>
      <c r="L3450" t="s">
        <v>335</v>
      </c>
      <c r="M3450" t="s">
        <v>336</v>
      </c>
      <c r="N3450" s="49">
        <v>357738.804</v>
      </c>
      <c r="O3450" s="49">
        <v>202980.83600000001</v>
      </c>
      <c r="P3450" s="49">
        <v>186409.948</v>
      </c>
      <c r="Q3450" s="49">
        <v>317290.32400000002</v>
      </c>
      <c r="R3450" s="49">
        <v>373204.51400000002</v>
      </c>
      <c r="S3450" s="49">
        <v>188898.14799999999</v>
      </c>
      <c r="T3450" s="49">
        <v>141781.22399999999</v>
      </c>
      <c r="U3450" s="49">
        <v>283235.24200000003</v>
      </c>
      <c r="V3450" s="49">
        <v>62525.067999999999</v>
      </c>
    </row>
    <row r="3451" spans="1:22" x14ac:dyDescent="0.3">
      <c r="A3451">
        <v>1007240</v>
      </c>
      <c r="B3451" t="s">
        <v>16651</v>
      </c>
      <c r="C3451" t="s">
        <v>16652</v>
      </c>
      <c r="D3451" t="s">
        <v>16653</v>
      </c>
      <c r="E3451" t="s">
        <v>311</v>
      </c>
      <c r="F3451" t="s">
        <v>16654</v>
      </c>
      <c r="G3451" t="s">
        <v>16655</v>
      </c>
      <c r="H3451" t="s">
        <v>8442</v>
      </c>
      <c r="I3451" s="23">
        <v>37.727080000000001</v>
      </c>
      <c r="J3451" s="23">
        <v>-85.724579000000006</v>
      </c>
      <c r="K3451">
        <v>562212</v>
      </c>
      <c r="L3451" t="s">
        <v>51</v>
      </c>
      <c r="M3451" t="s">
        <v>307</v>
      </c>
      <c r="N3451" s="49">
        <v>163600.5</v>
      </c>
      <c r="O3451" s="49">
        <v>151254</v>
      </c>
      <c r="P3451" s="49">
        <v>178763.25</v>
      </c>
      <c r="Q3451" s="49">
        <v>164581</v>
      </c>
      <c r="R3451" s="49">
        <v>157554.25</v>
      </c>
      <c r="S3451" s="49">
        <v>135850</v>
      </c>
      <c r="T3451" s="49">
        <v>93866.25</v>
      </c>
      <c r="U3451" s="49">
        <v>109675</v>
      </c>
      <c r="V3451" s="49">
        <v>127017.25</v>
      </c>
    </row>
    <row r="3452" spans="1:22" x14ac:dyDescent="0.3">
      <c r="A3452">
        <v>1000530</v>
      </c>
      <c r="B3452" t="s">
        <v>16656</v>
      </c>
      <c r="C3452" t="s">
        <v>16657</v>
      </c>
      <c r="D3452" t="s">
        <v>16658</v>
      </c>
      <c r="E3452" t="s">
        <v>303</v>
      </c>
      <c r="F3452" t="s">
        <v>16659</v>
      </c>
      <c r="G3452" t="s">
        <v>16660</v>
      </c>
      <c r="H3452" t="s">
        <v>16661</v>
      </c>
      <c r="I3452" s="23">
        <v>30.303899999999999</v>
      </c>
      <c r="J3452" s="23">
        <v>-94.252700000000004</v>
      </c>
      <c r="K3452">
        <v>221112</v>
      </c>
      <c r="L3452" t="s">
        <v>335</v>
      </c>
      <c r="M3452" t="s">
        <v>336</v>
      </c>
      <c r="N3452" s="49">
        <v>27173.8</v>
      </c>
      <c r="O3452" s="49">
        <v>31994.036</v>
      </c>
      <c r="P3452" s="49">
        <v>49917.35</v>
      </c>
      <c r="Q3452" s="49">
        <v>37643.86</v>
      </c>
      <c r="R3452" s="49">
        <v>73011.428</v>
      </c>
      <c r="S3452" s="49">
        <v>102284.22</v>
      </c>
      <c r="T3452" s="49">
        <v>40589.599999999999</v>
      </c>
      <c r="U3452" s="49">
        <v>77547.360000000001</v>
      </c>
      <c r="V3452" s="49">
        <v>84205.888000000006</v>
      </c>
    </row>
    <row r="3453" spans="1:22" x14ac:dyDescent="0.3">
      <c r="A3453">
        <v>1000157</v>
      </c>
      <c r="B3453" t="s">
        <v>16662</v>
      </c>
      <c r="C3453" t="s">
        <v>16663</v>
      </c>
      <c r="D3453" t="s">
        <v>16664</v>
      </c>
      <c r="E3453" t="s">
        <v>2235</v>
      </c>
      <c r="F3453" t="s">
        <v>16665</v>
      </c>
      <c r="G3453" t="s">
        <v>16666</v>
      </c>
      <c r="H3453" t="s">
        <v>16667</v>
      </c>
      <c r="I3453" s="23">
        <v>45.757800000000003</v>
      </c>
      <c r="J3453" s="23">
        <v>-107.6</v>
      </c>
      <c r="K3453">
        <v>221112</v>
      </c>
      <c r="L3453" t="s">
        <v>335</v>
      </c>
      <c r="M3453" t="s">
        <v>336</v>
      </c>
      <c r="N3453" s="49">
        <v>212249.804</v>
      </c>
      <c r="O3453" s="49">
        <v>208493.014</v>
      </c>
      <c r="P3453" s="49">
        <v>155954.01199999999</v>
      </c>
      <c r="Q3453" s="49">
        <v>442903.31</v>
      </c>
      <c r="R3453" s="49">
        <v>615245.12800000003</v>
      </c>
      <c r="S3453" s="49">
        <v>851868.13199999998</v>
      </c>
      <c r="T3453" s="49">
        <v>772574.87399999995</v>
      </c>
      <c r="U3453" s="49">
        <v>587387.31200000003</v>
      </c>
      <c r="V3453" s="49">
        <v>773095.11399999994</v>
      </c>
    </row>
    <row r="3454" spans="1:22" x14ac:dyDescent="0.3">
      <c r="A3454">
        <v>1001533</v>
      </c>
      <c r="B3454" t="s">
        <v>16668</v>
      </c>
      <c r="C3454" t="s">
        <v>16669</v>
      </c>
      <c r="D3454" t="s">
        <v>1329</v>
      </c>
      <c r="E3454" t="s">
        <v>491</v>
      </c>
      <c r="F3454" t="s">
        <v>16670</v>
      </c>
      <c r="G3454" t="s">
        <v>16671</v>
      </c>
      <c r="H3454" t="s">
        <v>5983</v>
      </c>
      <c r="I3454" s="23">
        <v>39.7119</v>
      </c>
      <c r="J3454" s="23">
        <v>-86.197500000000005</v>
      </c>
      <c r="K3454">
        <v>221112</v>
      </c>
      <c r="L3454" t="s">
        <v>335</v>
      </c>
      <c r="M3454" t="s">
        <v>336</v>
      </c>
      <c r="N3454" s="49">
        <v>650630.62800000003</v>
      </c>
      <c r="O3454" s="49">
        <v>792643.79399999999</v>
      </c>
      <c r="P3454" s="49">
        <v>743187.87199999997</v>
      </c>
      <c r="Q3454" s="49">
        <v>1417155.132</v>
      </c>
      <c r="R3454" s="49">
        <v>3267297.2820000001</v>
      </c>
      <c r="S3454" s="49">
        <v>3920528.6439999999</v>
      </c>
      <c r="T3454" s="49">
        <v>4240009.9060000004</v>
      </c>
      <c r="U3454" s="49">
        <v>3879512.5</v>
      </c>
      <c r="V3454" s="49">
        <v>3770257.94</v>
      </c>
    </row>
    <row r="3455" spans="1:22" x14ac:dyDescent="0.3">
      <c r="A3455">
        <v>1005922</v>
      </c>
      <c r="B3455" t="s">
        <v>16672</v>
      </c>
      <c r="C3455" t="s">
        <v>16673</v>
      </c>
      <c r="D3455" t="s">
        <v>16674</v>
      </c>
      <c r="E3455" t="s">
        <v>556</v>
      </c>
      <c r="F3455" t="s">
        <v>16675</v>
      </c>
      <c r="G3455" t="s">
        <v>16676</v>
      </c>
      <c r="H3455" t="s">
        <v>559</v>
      </c>
      <c r="I3455" s="23">
        <v>39.40448</v>
      </c>
      <c r="J3455" s="23">
        <v>-76.320040000000006</v>
      </c>
      <c r="K3455">
        <v>562213</v>
      </c>
      <c r="L3455" t="s">
        <v>28</v>
      </c>
      <c r="M3455" t="s">
        <v>307</v>
      </c>
      <c r="Q3455" s="49">
        <v>13342.748</v>
      </c>
      <c r="R3455" s="49">
        <v>58412.137999999999</v>
      </c>
      <c r="S3455" s="49">
        <v>58599.538</v>
      </c>
      <c r="T3455" s="49">
        <v>56858.6</v>
      </c>
      <c r="U3455" s="49">
        <v>61022.8</v>
      </c>
      <c r="V3455" s="49">
        <v>59581.8</v>
      </c>
    </row>
    <row r="3456" spans="1:22" x14ac:dyDescent="0.3">
      <c r="A3456">
        <v>1007327</v>
      </c>
      <c r="B3456" t="s">
        <v>16677</v>
      </c>
      <c r="C3456" t="s">
        <v>16678</v>
      </c>
      <c r="D3456" t="s">
        <v>2076</v>
      </c>
      <c r="E3456" t="s">
        <v>583</v>
      </c>
      <c r="F3456" t="s">
        <v>16679</v>
      </c>
      <c r="G3456" t="s">
        <v>16680</v>
      </c>
      <c r="H3456" t="s">
        <v>8491</v>
      </c>
      <c r="I3456" s="23">
        <v>30.1694</v>
      </c>
      <c r="J3456" s="23">
        <v>-91.9923</v>
      </c>
      <c r="K3456">
        <v>221112</v>
      </c>
      <c r="L3456" t="s">
        <v>335</v>
      </c>
      <c r="M3456" t="s">
        <v>336</v>
      </c>
      <c r="N3456" s="49">
        <v>14343.348</v>
      </c>
      <c r="O3456" s="49">
        <v>19272.98</v>
      </c>
      <c r="Q3456" s="49">
        <v>11000.16</v>
      </c>
      <c r="R3456" s="49">
        <v>14364.296</v>
      </c>
      <c r="S3456" s="49">
        <v>8854.4680000000008</v>
      </c>
      <c r="T3456" s="49">
        <v>28118.795999999998</v>
      </c>
      <c r="U3456" s="49">
        <v>12067.356</v>
      </c>
      <c r="V3456" s="49">
        <v>84889.635999999999</v>
      </c>
    </row>
    <row r="3457" spans="1:22" x14ac:dyDescent="0.3">
      <c r="A3457">
        <v>1000116</v>
      </c>
      <c r="B3457" t="s">
        <v>16681</v>
      </c>
      <c r="C3457" t="s">
        <v>16682</v>
      </c>
      <c r="D3457" t="s">
        <v>16683</v>
      </c>
      <c r="E3457" t="s">
        <v>331</v>
      </c>
      <c r="F3457" t="s">
        <v>16684</v>
      </c>
      <c r="G3457" t="s">
        <v>16685</v>
      </c>
      <c r="H3457" t="s">
        <v>2736</v>
      </c>
      <c r="I3457" s="23">
        <v>40.798900000000003</v>
      </c>
      <c r="J3457" s="23">
        <v>-73.914699999999996</v>
      </c>
      <c r="K3457">
        <v>221112</v>
      </c>
      <c r="L3457" t="s">
        <v>335</v>
      </c>
      <c r="M3457" t="s">
        <v>336</v>
      </c>
      <c r="N3457" s="49">
        <v>16984.088</v>
      </c>
      <c r="O3457" s="49">
        <v>24311.588</v>
      </c>
      <c r="P3457" s="49">
        <v>13851.848</v>
      </c>
      <c r="Q3457" s="49">
        <v>27132.3</v>
      </c>
      <c r="R3457" s="49">
        <v>25803.504000000001</v>
      </c>
      <c r="S3457" s="49">
        <v>31213.135999999999</v>
      </c>
      <c r="T3457" s="49">
        <v>24216.86</v>
      </c>
      <c r="U3457" s="49">
        <v>28162.295999999998</v>
      </c>
      <c r="V3457" s="49">
        <v>18123.284</v>
      </c>
    </row>
    <row r="3458" spans="1:22" x14ac:dyDescent="0.3">
      <c r="A3458">
        <v>1001507</v>
      </c>
      <c r="B3458" t="s">
        <v>16686</v>
      </c>
      <c r="C3458" t="s">
        <v>16687</v>
      </c>
      <c r="D3458" t="s">
        <v>16688</v>
      </c>
      <c r="E3458" t="s">
        <v>690</v>
      </c>
      <c r="F3458" t="s">
        <v>16689</v>
      </c>
      <c r="G3458" t="s">
        <v>16690</v>
      </c>
      <c r="H3458" t="s">
        <v>16691</v>
      </c>
      <c r="I3458" s="23">
        <v>33.194200000000002</v>
      </c>
      <c r="J3458" s="23">
        <v>-83.299400000000006</v>
      </c>
      <c r="K3458">
        <v>221112</v>
      </c>
      <c r="L3458" t="s">
        <v>30</v>
      </c>
      <c r="M3458" t="s">
        <v>336</v>
      </c>
      <c r="R3458" s="49">
        <v>809579.16599999997</v>
      </c>
      <c r="S3458" s="49">
        <v>2511106.2459999998</v>
      </c>
      <c r="T3458" s="49">
        <v>2748201.534</v>
      </c>
      <c r="U3458" s="49">
        <v>2157523.8020000001</v>
      </c>
      <c r="V3458" s="49">
        <v>5360117.58</v>
      </c>
    </row>
    <row r="3459" spans="1:22" x14ac:dyDescent="0.3">
      <c r="A3459">
        <v>1013515</v>
      </c>
      <c r="B3459" t="s">
        <v>16692</v>
      </c>
      <c r="C3459" t="s">
        <v>16693</v>
      </c>
      <c r="D3459" t="s">
        <v>16694</v>
      </c>
      <c r="E3459" t="s">
        <v>447</v>
      </c>
      <c r="F3459" t="s">
        <v>16695</v>
      </c>
      <c r="G3459" t="s">
        <v>16696</v>
      </c>
      <c r="H3459" t="s">
        <v>416</v>
      </c>
      <c r="I3459" s="23">
        <v>40.403440000000003</v>
      </c>
      <c r="J3459" s="23">
        <v>-80.353830000000002</v>
      </c>
      <c r="K3459">
        <v>211130</v>
      </c>
      <c r="L3459" t="s">
        <v>326</v>
      </c>
      <c r="M3459" t="s">
        <v>327</v>
      </c>
      <c r="N3459" s="49">
        <v>30411.788</v>
      </c>
    </row>
    <row r="3460" spans="1:22" x14ac:dyDescent="0.3">
      <c r="A3460">
        <v>1008009</v>
      </c>
      <c r="B3460" t="s">
        <v>16697</v>
      </c>
      <c r="C3460" t="s">
        <v>16698</v>
      </c>
      <c r="D3460" t="s">
        <v>16699</v>
      </c>
      <c r="E3460" t="s">
        <v>422</v>
      </c>
      <c r="F3460" t="s">
        <v>16700</v>
      </c>
      <c r="G3460" t="s">
        <v>16701</v>
      </c>
      <c r="H3460" t="s">
        <v>16702</v>
      </c>
      <c r="I3460" s="23">
        <v>35.255485999999998</v>
      </c>
      <c r="J3460" s="23">
        <v>-91.844772000000006</v>
      </c>
      <c r="K3460">
        <v>211130</v>
      </c>
      <c r="L3460" t="s">
        <v>368</v>
      </c>
      <c r="M3460" t="s">
        <v>102</v>
      </c>
      <c r="N3460" s="49">
        <v>66680.987999999998</v>
      </c>
      <c r="O3460" s="49">
        <v>73013.975999999995</v>
      </c>
      <c r="P3460" s="49">
        <v>78584.847999999998</v>
      </c>
      <c r="Q3460" s="49">
        <v>83064.944000000003</v>
      </c>
      <c r="R3460" s="49">
        <v>105296.43</v>
      </c>
      <c r="S3460" s="49">
        <v>115937.952</v>
      </c>
      <c r="T3460" s="49">
        <v>124904.548</v>
      </c>
      <c r="U3460" s="49">
        <v>116060.018</v>
      </c>
      <c r="V3460" s="49">
        <v>121782.018</v>
      </c>
    </row>
    <row r="3461" spans="1:22" x14ac:dyDescent="0.3">
      <c r="A3461">
        <v>1001042</v>
      </c>
      <c r="B3461" t="s">
        <v>16703</v>
      </c>
      <c r="C3461" t="s">
        <v>16704</v>
      </c>
      <c r="D3461" t="s">
        <v>2182</v>
      </c>
      <c r="E3461" t="s">
        <v>303</v>
      </c>
      <c r="F3461" t="s">
        <v>2183</v>
      </c>
      <c r="G3461" t="s">
        <v>16705</v>
      </c>
      <c r="H3461" t="s">
        <v>16706</v>
      </c>
      <c r="I3461" s="23">
        <v>35.297199999999997</v>
      </c>
      <c r="J3461" s="23">
        <v>-101.7475</v>
      </c>
      <c r="K3461">
        <v>221112</v>
      </c>
      <c r="L3461" t="s">
        <v>30</v>
      </c>
      <c r="M3461" t="s">
        <v>336</v>
      </c>
      <c r="N3461" s="49">
        <v>3816976.9479999999</v>
      </c>
      <c r="O3461" s="49">
        <v>4884860.602</v>
      </c>
      <c r="P3461" s="49">
        <v>4698709.4359999998</v>
      </c>
      <c r="Q3461" s="49">
        <v>5331856.62</v>
      </c>
      <c r="R3461" s="49">
        <v>5944916.2300000004</v>
      </c>
      <c r="S3461" s="49">
        <v>6078091.4040000001</v>
      </c>
      <c r="T3461" s="49">
        <v>5980492.6840000004</v>
      </c>
      <c r="U3461" s="49">
        <v>6348943.5839999998</v>
      </c>
      <c r="V3461" s="49">
        <v>5481791.1320000002</v>
      </c>
    </row>
    <row r="3462" spans="1:22" x14ac:dyDescent="0.3">
      <c r="A3462">
        <v>1008764</v>
      </c>
      <c r="B3462" t="s">
        <v>16707</v>
      </c>
      <c r="C3462" t="s">
        <v>16708</v>
      </c>
      <c r="D3462" t="s">
        <v>16709</v>
      </c>
      <c r="E3462" t="s">
        <v>1248</v>
      </c>
      <c r="F3462" t="s">
        <v>16710</v>
      </c>
      <c r="G3462" t="s">
        <v>16711</v>
      </c>
      <c r="H3462" t="s">
        <v>389</v>
      </c>
      <c r="I3462" s="23">
        <v>39.515785999999999</v>
      </c>
      <c r="J3462" s="23">
        <v>-80.443963999999994</v>
      </c>
      <c r="K3462">
        <v>212112</v>
      </c>
      <c r="L3462" t="s">
        <v>2673</v>
      </c>
      <c r="M3462" t="s">
        <v>315</v>
      </c>
      <c r="N3462" s="49">
        <v>915498.69200000004</v>
      </c>
      <c r="O3462" s="49">
        <v>1474310.138</v>
      </c>
      <c r="P3462" s="49">
        <v>1475980.8359999999</v>
      </c>
      <c r="Q3462" s="49">
        <v>1622622.23</v>
      </c>
      <c r="R3462" s="49">
        <v>1981593.632</v>
      </c>
      <c r="S3462" s="49">
        <v>1529793.68</v>
      </c>
      <c r="T3462" s="49">
        <v>1481658.692</v>
      </c>
      <c r="U3462" s="49">
        <v>1425016.6440000001</v>
      </c>
      <c r="V3462" s="49">
        <v>1461160.8459999999</v>
      </c>
    </row>
    <row r="3463" spans="1:22" x14ac:dyDescent="0.3">
      <c r="A3463">
        <v>1000145</v>
      </c>
      <c r="B3463" t="s">
        <v>16712</v>
      </c>
      <c r="C3463" t="s">
        <v>16713</v>
      </c>
      <c r="D3463" t="s">
        <v>2046</v>
      </c>
      <c r="E3463" t="s">
        <v>303</v>
      </c>
      <c r="F3463" t="s">
        <v>5352</v>
      </c>
      <c r="G3463" t="s">
        <v>16714</v>
      </c>
      <c r="H3463" t="s">
        <v>3518</v>
      </c>
      <c r="I3463" s="23">
        <v>32.395800000000001</v>
      </c>
      <c r="J3463" s="23">
        <v>-94.436099999999996</v>
      </c>
      <c r="K3463">
        <v>221112</v>
      </c>
      <c r="L3463" t="s">
        <v>30</v>
      </c>
      <c r="M3463" t="s">
        <v>336</v>
      </c>
      <c r="N3463" s="49">
        <v>1028420.34</v>
      </c>
      <c r="O3463" s="49">
        <v>622218.44400000002</v>
      </c>
      <c r="P3463" s="49">
        <v>789807.22400000005</v>
      </c>
      <c r="Q3463" s="49">
        <v>950375.52800000005</v>
      </c>
      <c r="R3463" s="49">
        <v>620083.35199999996</v>
      </c>
      <c r="S3463" s="49">
        <v>365860.39199999999</v>
      </c>
      <c r="T3463" s="49">
        <v>256822.448</v>
      </c>
      <c r="U3463" s="49">
        <v>282060.75599999999</v>
      </c>
      <c r="V3463" s="49">
        <v>358411.67200000002</v>
      </c>
    </row>
    <row r="3464" spans="1:22" x14ac:dyDescent="0.3">
      <c r="A3464">
        <v>1011270</v>
      </c>
      <c r="B3464" t="s">
        <v>16715</v>
      </c>
      <c r="C3464" t="s">
        <v>16716</v>
      </c>
      <c r="D3464" t="s">
        <v>16717</v>
      </c>
      <c r="E3464" t="s">
        <v>663</v>
      </c>
      <c r="F3464" t="s">
        <v>16718</v>
      </c>
      <c r="G3464" t="s">
        <v>16719</v>
      </c>
      <c r="H3464" t="s">
        <v>987</v>
      </c>
      <c r="I3464" s="23">
        <v>40.405982999999999</v>
      </c>
      <c r="J3464" s="23">
        <v>-81.113211000000007</v>
      </c>
      <c r="K3464">
        <v>211130</v>
      </c>
      <c r="L3464" t="s">
        <v>326</v>
      </c>
      <c r="M3464" t="s">
        <v>327</v>
      </c>
      <c r="N3464" s="49">
        <v>76678.762000000002</v>
      </c>
      <c r="O3464" s="49">
        <v>67043.543999999994</v>
      </c>
      <c r="P3464" s="49">
        <v>63128.212</v>
      </c>
      <c r="Q3464" s="49">
        <v>72755.376000000004</v>
      </c>
      <c r="R3464" s="49">
        <v>69539.788</v>
      </c>
      <c r="S3464" s="49">
        <v>49118.415999999997</v>
      </c>
      <c r="T3464" s="49">
        <v>9529.7639999999992</v>
      </c>
    </row>
    <row r="3465" spans="1:22" x14ac:dyDescent="0.3">
      <c r="A3465">
        <v>1002450</v>
      </c>
      <c r="B3465" t="s">
        <v>16720</v>
      </c>
      <c r="C3465" t="s">
        <v>16721</v>
      </c>
      <c r="D3465" t="s">
        <v>16722</v>
      </c>
      <c r="E3465" t="s">
        <v>1902</v>
      </c>
      <c r="F3465" t="s">
        <v>16723</v>
      </c>
      <c r="G3465" t="s">
        <v>16724</v>
      </c>
      <c r="H3465" t="s">
        <v>8155</v>
      </c>
      <c r="I3465" s="23">
        <v>32.163760000000003</v>
      </c>
      <c r="J3465" s="23">
        <v>-110.79537000000001</v>
      </c>
      <c r="K3465">
        <v>562212</v>
      </c>
      <c r="L3465" t="s">
        <v>51</v>
      </c>
      <c r="M3465" t="s">
        <v>307</v>
      </c>
      <c r="S3465" s="49">
        <v>3888.25</v>
      </c>
      <c r="T3465" s="49">
        <v>3452.5</v>
      </c>
      <c r="U3465" s="49">
        <v>5480</v>
      </c>
      <c r="V3465" s="49">
        <v>4900</v>
      </c>
    </row>
    <row r="3466" spans="1:22" x14ac:dyDescent="0.3">
      <c r="A3466">
        <v>1007793</v>
      </c>
      <c r="B3466" t="s">
        <v>16725</v>
      </c>
      <c r="C3466" t="s">
        <v>16726</v>
      </c>
      <c r="D3466" t="s">
        <v>16727</v>
      </c>
      <c r="E3466" t="s">
        <v>1248</v>
      </c>
      <c r="F3466" t="s">
        <v>16728</v>
      </c>
      <c r="G3466" t="s">
        <v>16729</v>
      </c>
      <c r="H3466" t="s">
        <v>3518</v>
      </c>
      <c r="I3466" s="23">
        <v>39.384399999999999</v>
      </c>
      <c r="J3466" s="23">
        <v>-80.332499999999996</v>
      </c>
      <c r="K3466">
        <v>221112</v>
      </c>
      <c r="L3466" t="s">
        <v>335</v>
      </c>
      <c r="M3466" t="s">
        <v>336</v>
      </c>
      <c r="N3466" s="49">
        <v>11789995.342</v>
      </c>
      <c r="O3466" s="49">
        <v>12098220.939999999</v>
      </c>
      <c r="P3466" s="49">
        <v>12324185.970000001</v>
      </c>
      <c r="Q3466" s="49">
        <v>12187129.857999999</v>
      </c>
      <c r="R3466" s="49">
        <v>10657069.728</v>
      </c>
      <c r="S3466" s="49">
        <v>11493861.562000001</v>
      </c>
      <c r="T3466" s="49">
        <v>11509328.585999999</v>
      </c>
      <c r="U3466" s="49">
        <v>9438816.2899999991</v>
      </c>
      <c r="V3466" s="49">
        <v>10248635.698000001</v>
      </c>
    </row>
    <row r="3467" spans="1:22" x14ac:dyDescent="0.3">
      <c r="A3467">
        <v>1011938</v>
      </c>
      <c r="B3467" t="s">
        <v>16730</v>
      </c>
      <c r="C3467" t="s">
        <v>16731</v>
      </c>
      <c r="D3467" t="s">
        <v>9423</v>
      </c>
      <c r="E3467" t="s">
        <v>663</v>
      </c>
      <c r="F3467" t="s">
        <v>16732</v>
      </c>
      <c r="H3467" t="s">
        <v>987</v>
      </c>
      <c r="I3467" s="23">
        <v>40.209077999999998</v>
      </c>
      <c r="J3467" s="23">
        <v>-81.216700000000003</v>
      </c>
      <c r="K3467">
        <v>211111</v>
      </c>
      <c r="L3467" t="s">
        <v>28</v>
      </c>
      <c r="M3467" t="s">
        <v>102</v>
      </c>
      <c r="R3467" s="49">
        <v>28077.243999999999</v>
      </c>
    </row>
    <row r="3468" spans="1:22" x14ac:dyDescent="0.3">
      <c r="A3468">
        <v>1006804</v>
      </c>
      <c r="B3468" t="s">
        <v>16733</v>
      </c>
      <c r="C3468" t="s">
        <v>16734</v>
      </c>
      <c r="D3468" t="s">
        <v>1919</v>
      </c>
      <c r="E3468" t="s">
        <v>1920</v>
      </c>
      <c r="F3468" t="s">
        <v>5310</v>
      </c>
      <c r="G3468" t="s">
        <v>16735</v>
      </c>
      <c r="H3468" t="s">
        <v>3171</v>
      </c>
      <c r="I3468" s="23">
        <v>36.424999999999997</v>
      </c>
      <c r="J3468" s="23">
        <v>-114.9</v>
      </c>
      <c r="K3468">
        <v>221112</v>
      </c>
      <c r="L3468" t="s">
        <v>30</v>
      </c>
      <c r="M3468" t="s">
        <v>336</v>
      </c>
      <c r="N3468" s="49">
        <v>1324147.392</v>
      </c>
      <c r="O3468" s="49">
        <v>1446008.2919999999</v>
      </c>
      <c r="P3468" s="49">
        <v>1303517.7720000001</v>
      </c>
      <c r="Q3468" s="49">
        <v>1372051.4639999999</v>
      </c>
      <c r="R3468" s="49">
        <v>1463196.7279999999</v>
      </c>
      <c r="S3468" s="49">
        <v>1225271.764</v>
      </c>
      <c r="T3468" s="49">
        <v>1271068.3799999999</v>
      </c>
      <c r="U3468" s="49">
        <v>1324794.9920000001</v>
      </c>
      <c r="V3468" s="49">
        <v>786178.73600000003</v>
      </c>
    </row>
    <row r="3469" spans="1:22" x14ac:dyDescent="0.3">
      <c r="A3469">
        <v>1000487</v>
      </c>
      <c r="B3469" t="s">
        <v>16736</v>
      </c>
      <c r="C3469" t="s">
        <v>16737</v>
      </c>
      <c r="D3469" t="s">
        <v>16738</v>
      </c>
      <c r="E3469" t="s">
        <v>422</v>
      </c>
      <c r="F3469" t="s">
        <v>16739</v>
      </c>
      <c r="G3469" t="s">
        <v>16740</v>
      </c>
      <c r="H3469" t="s">
        <v>1159</v>
      </c>
      <c r="I3469" s="23">
        <v>36.185499999999998</v>
      </c>
      <c r="J3469" s="23">
        <v>-94.284099999999995</v>
      </c>
      <c r="K3469">
        <v>221112</v>
      </c>
      <c r="L3469" t="s">
        <v>30</v>
      </c>
      <c r="M3469" t="s">
        <v>336</v>
      </c>
      <c r="N3469" s="49">
        <v>104743.46</v>
      </c>
      <c r="O3469" s="49">
        <v>32716.227999999999</v>
      </c>
      <c r="P3469" s="49">
        <v>34629.171999999999</v>
      </c>
      <c r="Q3469" s="49">
        <v>80965.596000000005</v>
      </c>
      <c r="R3469" s="49">
        <v>16743.088</v>
      </c>
      <c r="S3469" s="49">
        <v>20330.524000000001</v>
      </c>
      <c r="T3469" s="49">
        <v>37714.408000000003</v>
      </c>
      <c r="U3469" s="49">
        <v>76742.611999999994</v>
      </c>
      <c r="V3469" s="49">
        <v>114494.924</v>
      </c>
    </row>
    <row r="3470" spans="1:22" x14ac:dyDescent="0.3">
      <c r="A3470">
        <v>1001346</v>
      </c>
      <c r="B3470" t="s">
        <v>16741</v>
      </c>
      <c r="C3470" t="s">
        <v>16742</v>
      </c>
      <c r="D3470" t="s">
        <v>16743</v>
      </c>
      <c r="E3470" t="s">
        <v>491</v>
      </c>
      <c r="F3470" t="s">
        <v>3224</v>
      </c>
      <c r="G3470" t="s">
        <v>16744</v>
      </c>
      <c r="H3470" t="s">
        <v>522</v>
      </c>
      <c r="I3470" s="23">
        <v>41.654051000000003</v>
      </c>
      <c r="J3470" s="23">
        <v>-87.446884999999995</v>
      </c>
      <c r="K3470">
        <v>327992</v>
      </c>
      <c r="L3470" t="s">
        <v>28</v>
      </c>
      <c r="M3470" t="s">
        <v>376</v>
      </c>
      <c r="R3470" s="49">
        <v>482.74799999999999</v>
      </c>
      <c r="S3470" s="49">
        <v>472.74799999999999</v>
      </c>
      <c r="T3470" s="49">
        <v>551.94799999999998</v>
      </c>
      <c r="U3470" s="49">
        <v>593.548</v>
      </c>
      <c r="V3470" s="49">
        <v>459.34800000000001</v>
      </c>
    </row>
    <row r="3471" spans="1:22" x14ac:dyDescent="0.3">
      <c r="A3471">
        <v>1010343</v>
      </c>
      <c r="B3471" t="s">
        <v>16745</v>
      </c>
      <c r="C3471" t="s">
        <v>16746</v>
      </c>
      <c r="D3471" t="s">
        <v>2794</v>
      </c>
      <c r="E3471" t="s">
        <v>2780</v>
      </c>
      <c r="F3471" t="s">
        <v>8392</v>
      </c>
      <c r="G3471" t="s">
        <v>16747</v>
      </c>
      <c r="H3471" t="s">
        <v>7808</v>
      </c>
      <c r="I3471" s="23">
        <v>41.755400000000002</v>
      </c>
      <c r="J3471" s="23">
        <v>-72.677210000000002</v>
      </c>
      <c r="K3471">
        <v>221330</v>
      </c>
      <c r="L3471" t="s">
        <v>28</v>
      </c>
      <c r="M3471" t="s">
        <v>336</v>
      </c>
      <c r="N3471" s="49">
        <v>48969.815999999999</v>
      </c>
      <c r="O3471" s="49">
        <v>49881.06</v>
      </c>
      <c r="P3471" s="49">
        <v>47503.472000000002</v>
      </c>
      <c r="Q3471" s="49">
        <v>48438.167999999998</v>
      </c>
      <c r="R3471" s="49">
        <v>50047.411999999997</v>
      </c>
      <c r="S3471" s="49">
        <v>49289.163999999997</v>
      </c>
      <c r="T3471" s="49">
        <v>45137.031999999999</v>
      </c>
      <c r="U3471" s="49">
        <v>44619.284</v>
      </c>
      <c r="V3471" s="49">
        <v>43510.184000000001</v>
      </c>
    </row>
    <row r="3472" spans="1:22" x14ac:dyDescent="0.3">
      <c r="A3472">
        <v>1002796</v>
      </c>
      <c r="B3472" t="s">
        <v>16748</v>
      </c>
      <c r="C3472" t="s">
        <v>16749</v>
      </c>
      <c r="D3472" t="s">
        <v>2794</v>
      </c>
      <c r="E3472" t="s">
        <v>2780</v>
      </c>
      <c r="F3472" t="s">
        <v>16750</v>
      </c>
      <c r="G3472" t="s">
        <v>16751</v>
      </c>
      <c r="H3472" t="s">
        <v>8391</v>
      </c>
      <c r="I3472" s="23">
        <v>41.792361</v>
      </c>
      <c r="J3472" s="23">
        <v>-72.651568999999995</v>
      </c>
      <c r="K3472">
        <v>562212</v>
      </c>
      <c r="L3472" t="s">
        <v>355</v>
      </c>
      <c r="M3472" t="s">
        <v>307</v>
      </c>
      <c r="R3472" s="49">
        <v>2562.9</v>
      </c>
      <c r="S3472" s="49">
        <v>3255</v>
      </c>
      <c r="T3472" s="49">
        <v>19094.297999999999</v>
      </c>
      <c r="U3472" s="49">
        <v>27287.948</v>
      </c>
      <c r="V3472" s="49">
        <v>18417.948</v>
      </c>
    </row>
    <row r="3473" spans="1:22" x14ac:dyDescent="0.3">
      <c r="A3473">
        <v>1010109</v>
      </c>
      <c r="B3473" t="s">
        <v>16752</v>
      </c>
      <c r="C3473" t="s">
        <v>16753</v>
      </c>
      <c r="D3473" t="s">
        <v>2794</v>
      </c>
      <c r="E3473" t="s">
        <v>2780</v>
      </c>
      <c r="F3473" t="s">
        <v>16750</v>
      </c>
      <c r="G3473" t="s">
        <v>16754</v>
      </c>
      <c r="H3473" t="s">
        <v>7808</v>
      </c>
      <c r="I3473" s="23">
        <v>41.76182</v>
      </c>
      <c r="J3473" s="23">
        <v>-72.670190000000005</v>
      </c>
      <c r="K3473">
        <v>221330</v>
      </c>
      <c r="L3473" t="s">
        <v>28</v>
      </c>
      <c r="M3473" t="s">
        <v>336</v>
      </c>
      <c r="N3473" s="49">
        <v>42541.83</v>
      </c>
      <c r="O3473" s="49">
        <v>44197.383999999998</v>
      </c>
      <c r="P3473" s="49">
        <v>43699.135999999999</v>
      </c>
      <c r="Q3473" s="49">
        <v>45849.728000000003</v>
      </c>
      <c r="R3473" s="49">
        <v>40967.644</v>
      </c>
      <c r="S3473" s="49">
        <v>43438.836000000003</v>
      </c>
      <c r="T3473" s="49">
        <v>40976.184000000001</v>
      </c>
      <c r="U3473" s="49">
        <v>38324.036</v>
      </c>
      <c r="V3473" s="49">
        <v>41245.684000000001</v>
      </c>
    </row>
    <row r="3474" spans="1:22" x14ac:dyDescent="0.3">
      <c r="A3474">
        <v>1009841</v>
      </c>
      <c r="B3474" t="s">
        <v>16755</v>
      </c>
      <c r="C3474" t="s">
        <v>16756</v>
      </c>
      <c r="D3474" t="s">
        <v>16757</v>
      </c>
      <c r="E3474" t="s">
        <v>303</v>
      </c>
      <c r="F3474" t="s">
        <v>16758</v>
      </c>
      <c r="H3474" t="s">
        <v>16759</v>
      </c>
      <c r="I3474" s="23">
        <v>28.284414000000002</v>
      </c>
      <c r="J3474" s="23">
        <v>-98.292636000000002</v>
      </c>
      <c r="K3474">
        <v>486210</v>
      </c>
      <c r="L3474" t="s">
        <v>1275</v>
      </c>
      <c r="M3474" t="s">
        <v>102</v>
      </c>
      <c r="R3474" s="49">
        <v>2840.15</v>
      </c>
      <c r="S3474" s="49">
        <v>8316.09</v>
      </c>
      <c r="T3474" s="49">
        <v>4201.0439999999999</v>
      </c>
      <c r="U3474" s="49">
        <v>16935.828000000001</v>
      </c>
      <c r="V3474" s="49">
        <v>31191.998</v>
      </c>
    </row>
    <row r="3475" spans="1:22" x14ac:dyDescent="0.3">
      <c r="A3475">
        <v>1000085</v>
      </c>
      <c r="B3475" t="s">
        <v>16760</v>
      </c>
      <c r="C3475" t="s">
        <v>16761</v>
      </c>
      <c r="D3475" t="s">
        <v>16762</v>
      </c>
      <c r="E3475" t="s">
        <v>690</v>
      </c>
      <c r="F3475" t="s">
        <v>11828</v>
      </c>
      <c r="G3475" t="s">
        <v>16763</v>
      </c>
      <c r="H3475" t="s">
        <v>16764</v>
      </c>
      <c r="I3475" s="23">
        <v>34.338700000000003</v>
      </c>
      <c r="J3475" s="23">
        <v>-82.820700000000002</v>
      </c>
      <c r="K3475">
        <v>221112</v>
      </c>
      <c r="L3475" t="s">
        <v>30</v>
      </c>
      <c r="M3475" t="s">
        <v>336</v>
      </c>
      <c r="N3475" s="49">
        <v>262236.674</v>
      </c>
      <c r="O3475" s="49">
        <v>123273.374</v>
      </c>
      <c r="P3475" s="49">
        <v>61402.167999999998</v>
      </c>
      <c r="Q3475" s="49">
        <v>26982.851999999999</v>
      </c>
      <c r="R3475" s="49">
        <v>28703.439999999999</v>
      </c>
      <c r="S3475" s="49">
        <v>27138.75</v>
      </c>
      <c r="T3475" s="49">
        <v>14853.396000000001</v>
      </c>
      <c r="U3475" s="49">
        <v>49944.114000000001</v>
      </c>
      <c r="V3475" s="49">
        <v>158580.364</v>
      </c>
    </row>
    <row r="3476" spans="1:22" x14ac:dyDescent="0.3">
      <c r="A3476">
        <v>1001431</v>
      </c>
      <c r="B3476" t="s">
        <v>16765</v>
      </c>
      <c r="C3476" t="s">
        <v>16766</v>
      </c>
      <c r="D3476" t="s">
        <v>4297</v>
      </c>
      <c r="E3476" t="s">
        <v>422</v>
      </c>
      <c r="F3476" t="s">
        <v>4298</v>
      </c>
      <c r="G3476" t="s">
        <v>16767</v>
      </c>
      <c r="H3476" t="s">
        <v>8491</v>
      </c>
      <c r="I3476" s="23">
        <v>33.359200000000001</v>
      </c>
      <c r="J3476" s="23">
        <v>-93.4649</v>
      </c>
      <c r="K3476">
        <v>221112</v>
      </c>
      <c r="L3476" t="s">
        <v>30</v>
      </c>
      <c r="M3476" t="s">
        <v>336</v>
      </c>
      <c r="T3476" s="49">
        <v>0</v>
      </c>
      <c r="U3476" s="49">
        <v>0</v>
      </c>
      <c r="V3476" s="49">
        <v>16377.74</v>
      </c>
    </row>
    <row r="3477" spans="1:22" x14ac:dyDescent="0.3">
      <c r="A3477">
        <v>1011503</v>
      </c>
      <c r="B3477" t="s">
        <v>16768</v>
      </c>
      <c r="C3477" t="s">
        <v>16769</v>
      </c>
      <c r="D3477" t="s">
        <v>16770</v>
      </c>
      <c r="E3477" t="s">
        <v>447</v>
      </c>
      <c r="F3477" t="s">
        <v>4741</v>
      </c>
      <c r="H3477" t="s">
        <v>450</v>
      </c>
      <c r="I3477" s="23">
        <v>39.970500000000001</v>
      </c>
      <c r="J3477" s="23">
        <v>-80.414100000000005</v>
      </c>
      <c r="K3477">
        <v>212112</v>
      </c>
      <c r="L3477" t="s">
        <v>2673</v>
      </c>
      <c r="M3477" t="s">
        <v>315</v>
      </c>
      <c r="N3477" s="49">
        <v>2278697.7880000002</v>
      </c>
      <c r="O3477" s="49">
        <v>1538598.5</v>
      </c>
      <c r="P3477" s="49">
        <v>1444944.75</v>
      </c>
      <c r="Q3477" s="49">
        <v>1201824.45</v>
      </c>
      <c r="R3477" s="49">
        <v>1096198</v>
      </c>
      <c r="S3477" s="49">
        <v>795360.75</v>
      </c>
    </row>
    <row r="3478" spans="1:22" x14ac:dyDescent="0.3">
      <c r="A3478">
        <v>1000902</v>
      </c>
      <c r="B3478" t="s">
        <v>16771</v>
      </c>
      <c r="C3478" t="s">
        <v>16772</v>
      </c>
      <c r="D3478" t="s">
        <v>11616</v>
      </c>
      <c r="E3478" t="s">
        <v>447</v>
      </c>
      <c r="F3478" t="s">
        <v>11617</v>
      </c>
      <c r="G3478" t="s">
        <v>16773</v>
      </c>
      <c r="H3478" t="s">
        <v>3611</v>
      </c>
      <c r="I3478" s="23">
        <v>39.856200000000001</v>
      </c>
      <c r="J3478" s="23">
        <v>-79.927400000000006</v>
      </c>
      <c r="K3478">
        <v>221112</v>
      </c>
      <c r="L3478" t="s">
        <v>335</v>
      </c>
      <c r="M3478" t="s">
        <v>336</v>
      </c>
      <c r="T3478" s="49">
        <v>7346997.5180000002</v>
      </c>
      <c r="U3478" s="49">
        <v>9054579.3279999997</v>
      </c>
      <c r="V3478" s="49">
        <v>10399815.301999999</v>
      </c>
    </row>
    <row r="3479" spans="1:22" x14ac:dyDescent="0.3">
      <c r="A3479">
        <v>1007657</v>
      </c>
      <c r="B3479" t="s">
        <v>16774</v>
      </c>
      <c r="C3479" t="s">
        <v>16775</v>
      </c>
      <c r="D3479" t="s">
        <v>16776</v>
      </c>
      <c r="E3479" t="s">
        <v>386</v>
      </c>
      <c r="F3479" t="s">
        <v>16777</v>
      </c>
      <c r="G3479" t="s">
        <v>16778</v>
      </c>
      <c r="H3479" t="s">
        <v>1384</v>
      </c>
      <c r="I3479" s="23">
        <v>30.892209000000001</v>
      </c>
      <c r="J3479" s="23">
        <v>-88.067121</v>
      </c>
      <c r="K3479">
        <v>211130</v>
      </c>
      <c r="L3479" t="s">
        <v>326</v>
      </c>
      <c r="M3479" t="s">
        <v>327</v>
      </c>
      <c r="N3479" s="49">
        <v>55668.374000000003</v>
      </c>
      <c r="O3479" s="49">
        <v>59521.81</v>
      </c>
      <c r="P3479" s="49">
        <v>66632.047999999995</v>
      </c>
      <c r="Q3479" s="49">
        <v>67373.248000000007</v>
      </c>
      <c r="R3479" s="49">
        <v>68779.744000000006</v>
      </c>
      <c r="S3479" s="49">
        <v>61460.324000000001</v>
      </c>
      <c r="T3479" s="49">
        <v>70023.551999999996</v>
      </c>
      <c r="U3479" s="49">
        <v>72979.395999999993</v>
      </c>
      <c r="V3479" s="49">
        <v>79659.486000000004</v>
      </c>
    </row>
    <row r="3480" spans="1:22" x14ac:dyDescent="0.3">
      <c r="A3480">
        <v>1004764</v>
      </c>
      <c r="B3480" t="s">
        <v>16779</v>
      </c>
      <c r="C3480" t="s">
        <v>16780</v>
      </c>
      <c r="D3480" t="s">
        <v>16781</v>
      </c>
      <c r="E3480" t="s">
        <v>1781</v>
      </c>
      <c r="F3480" t="s">
        <v>16782</v>
      </c>
      <c r="G3480" t="s">
        <v>16783</v>
      </c>
      <c r="H3480" t="s">
        <v>16784</v>
      </c>
      <c r="I3480" s="23">
        <v>31.379731</v>
      </c>
      <c r="J3480" s="23">
        <v>-89.260558000000003</v>
      </c>
      <c r="K3480">
        <v>486210</v>
      </c>
      <c r="L3480" t="s">
        <v>1714</v>
      </c>
      <c r="M3480" t="s">
        <v>102</v>
      </c>
      <c r="N3480" s="49">
        <v>245652.86600000001</v>
      </c>
      <c r="O3480" s="49">
        <v>257405.764</v>
      </c>
      <c r="P3480" s="49">
        <v>220666.41800000001</v>
      </c>
      <c r="Q3480" s="49">
        <v>195483.60800000001</v>
      </c>
      <c r="R3480" s="49">
        <v>47525.103999999999</v>
      </c>
      <c r="S3480" s="49">
        <v>76708.262000000002</v>
      </c>
      <c r="T3480" s="49">
        <v>93219.877999999997</v>
      </c>
      <c r="U3480" s="49">
        <v>47839.332000000002</v>
      </c>
      <c r="V3480" s="49">
        <v>53405.964</v>
      </c>
    </row>
    <row r="3481" spans="1:22" x14ac:dyDescent="0.3">
      <c r="A3481">
        <v>1001524</v>
      </c>
      <c r="B3481" t="s">
        <v>16785</v>
      </c>
      <c r="C3481" t="s">
        <v>16786</v>
      </c>
      <c r="D3481" t="s">
        <v>16787</v>
      </c>
      <c r="E3481" t="s">
        <v>351</v>
      </c>
      <c r="F3481" t="s">
        <v>16788</v>
      </c>
      <c r="G3481" t="s">
        <v>16789</v>
      </c>
      <c r="H3481" t="s">
        <v>16028</v>
      </c>
      <c r="I3481" s="23">
        <v>40.279699999999998</v>
      </c>
      <c r="J3481" s="23">
        <v>-90.077500000000001</v>
      </c>
      <c r="K3481">
        <v>221112</v>
      </c>
      <c r="L3481" t="s">
        <v>335</v>
      </c>
      <c r="M3481" t="s">
        <v>336</v>
      </c>
      <c r="N3481" s="49">
        <v>1690085.048</v>
      </c>
      <c r="O3481" s="49">
        <v>2653607.9679999999</v>
      </c>
      <c r="P3481" s="49">
        <v>2932819.4939999999</v>
      </c>
      <c r="Q3481" s="49">
        <v>2904632.642</v>
      </c>
      <c r="R3481" s="49">
        <v>2240246.2119999998</v>
      </c>
      <c r="S3481" s="49">
        <v>3030043.34</v>
      </c>
      <c r="T3481" s="49">
        <v>3291809.6039999998</v>
      </c>
      <c r="U3481" s="49">
        <v>3161475.0559999999</v>
      </c>
      <c r="V3481" s="49">
        <v>3532950.9879999999</v>
      </c>
    </row>
    <row r="3482" spans="1:22" x14ac:dyDescent="0.3">
      <c r="A3482">
        <v>1012038</v>
      </c>
      <c r="B3482" t="s">
        <v>16790</v>
      </c>
      <c r="C3482" t="s">
        <v>16791</v>
      </c>
      <c r="D3482" t="s">
        <v>16792</v>
      </c>
      <c r="E3482" t="s">
        <v>542</v>
      </c>
      <c r="F3482" t="s">
        <v>16793</v>
      </c>
      <c r="H3482" t="s">
        <v>6285</v>
      </c>
      <c r="I3482" s="23">
        <v>37.904038</v>
      </c>
      <c r="J3482" s="23">
        <v>-97.810457</v>
      </c>
      <c r="K3482">
        <v>211130</v>
      </c>
      <c r="L3482" t="s">
        <v>368</v>
      </c>
      <c r="M3482" t="s">
        <v>102</v>
      </c>
      <c r="N3482" s="49">
        <v>249424.88800000001</v>
      </c>
      <c r="O3482" s="49">
        <v>488448.24400000001</v>
      </c>
      <c r="P3482" s="49">
        <v>151350.766</v>
      </c>
      <c r="Q3482" s="49">
        <v>169574.26199999999</v>
      </c>
      <c r="R3482" s="49">
        <v>213943.334</v>
      </c>
    </row>
    <row r="3483" spans="1:22" x14ac:dyDescent="0.3">
      <c r="A3483">
        <v>1005265</v>
      </c>
      <c r="B3483" t="s">
        <v>16794</v>
      </c>
      <c r="C3483" t="s">
        <v>16795</v>
      </c>
      <c r="D3483" t="s">
        <v>6585</v>
      </c>
      <c r="E3483" t="s">
        <v>832</v>
      </c>
      <c r="F3483" t="s">
        <v>6586</v>
      </c>
      <c r="G3483" t="s">
        <v>16796</v>
      </c>
      <c r="H3483" t="s">
        <v>6588</v>
      </c>
      <c r="I3483" s="23">
        <v>20.8673</v>
      </c>
      <c r="J3483" s="23">
        <v>-156.45339999999999</v>
      </c>
      <c r="K3483">
        <v>531120</v>
      </c>
      <c r="L3483" t="s">
        <v>93</v>
      </c>
      <c r="M3483" t="s">
        <v>307</v>
      </c>
      <c r="N3483" s="49">
        <v>46051</v>
      </c>
      <c r="O3483" s="49">
        <v>46983.95</v>
      </c>
      <c r="P3483" s="49">
        <v>47931</v>
      </c>
      <c r="Q3483" s="49">
        <v>87642.682000000001</v>
      </c>
      <c r="R3483" s="49">
        <v>168178.15</v>
      </c>
      <c r="S3483" s="49">
        <v>188544.992</v>
      </c>
      <c r="T3483" s="49">
        <v>192694.79399999999</v>
      </c>
      <c r="U3483" s="49">
        <v>169180.67600000001</v>
      </c>
      <c r="V3483" s="49">
        <v>179152.03</v>
      </c>
    </row>
    <row r="3484" spans="1:22" x14ac:dyDescent="0.3">
      <c r="A3484">
        <v>1005921</v>
      </c>
      <c r="B3484" t="s">
        <v>16797</v>
      </c>
      <c r="C3484" t="s">
        <v>16798</v>
      </c>
      <c r="D3484" t="s">
        <v>3954</v>
      </c>
      <c r="E3484" t="s">
        <v>690</v>
      </c>
      <c r="F3484" t="s">
        <v>9001</v>
      </c>
      <c r="G3484" t="s">
        <v>16799</v>
      </c>
      <c r="H3484" t="s">
        <v>9003</v>
      </c>
      <c r="I3484" s="23">
        <v>33.357700000000001</v>
      </c>
      <c r="J3484" s="23">
        <v>-84.991200000000006</v>
      </c>
      <c r="K3484">
        <v>221112</v>
      </c>
      <c r="L3484" t="s">
        <v>30</v>
      </c>
      <c r="M3484" t="s">
        <v>336</v>
      </c>
      <c r="N3484" s="49">
        <v>343852.17599999998</v>
      </c>
      <c r="O3484" s="49">
        <v>329327.13199999998</v>
      </c>
      <c r="P3484" s="49">
        <v>316970.22399999999</v>
      </c>
      <c r="Q3484" s="49">
        <v>544579.63199999998</v>
      </c>
      <c r="R3484" s="49">
        <v>214560.25599999999</v>
      </c>
      <c r="S3484" s="49">
        <v>117125.364</v>
      </c>
      <c r="T3484" s="49">
        <v>10421.312</v>
      </c>
      <c r="U3484" s="49">
        <v>155967.67199999999</v>
      </c>
      <c r="V3484" s="49">
        <v>15186.644</v>
      </c>
    </row>
    <row r="3485" spans="1:22" x14ac:dyDescent="0.3">
      <c r="A3485">
        <v>1000322</v>
      </c>
      <c r="B3485" t="s">
        <v>16800</v>
      </c>
      <c r="C3485" t="s">
        <v>16801</v>
      </c>
      <c r="D3485" t="s">
        <v>16802</v>
      </c>
      <c r="E3485" t="s">
        <v>331</v>
      </c>
      <c r="F3485" t="s">
        <v>16803</v>
      </c>
      <c r="G3485" t="s">
        <v>16804</v>
      </c>
      <c r="H3485" t="s">
        <v>5651</v>
      </c>
      <c r="I3485" s="23">
        <v>41.105600000000003</v>
      </c>
      <c r="J3485" s="23">
        <v>-72.3767</v>
      </c>
      <c r="K3485">
        <v>221112</v>
      </c>
      <c r="L3485" t="s">
        <v>30</v>
      </c>
      <c r="M3485" t="s">
        <v>336</v>
      </c>
      <c r="R3485" s="49">
        <v>15098.904</v>
      </c>
      <c r="S3485" s="49">
        <v>10018.987999999999</v>
      </c>
      <c r="T3485" s="49">
        <v>21812.495999999999</v>
      </c>
      <c r="U3485" s="49">
        <v>15059.005999999999</v>
      </c>
      <c r="V3485" s="49">
        <v>17675.412</v>
      </c>
    </row>
    <row r="3486" spans="1:22" x14ac:dyDescent="0.3">
      <c r="A3486">
        <v>1002676</v>
      </c>
      <c r="B3486" t="s">
        <v>16805</v>
      </c>
      <c r="C3486" t="s">
        <v>16806</v>
      </c>
      <c r="D3486" t="s">
        <v>16807</v>
      </c>
      <c r="E3486" t="s">
        <v>303</v>
      </c>
      <c r="F3486" t="s">
        <v>16808</v>
      </c>
      <c r="H3486" t="s">
        <v>726</v>
      </c>
      <c r="I3486" s="23">
        <v>32.610500000000002</v>
      </c>
      <c r="J3486" s="23">
        <v>-95.195700000000002</v>
      </c>
      <c r="K3486">
        <v>211130</v>
      </c>
      <c r="L3486" t="s">
        <v>368</v>
      </c>
      <c r="M3486" t="s">
        <v>102</v>
      </c>
      <c r="N3486" s="49">
        <v>58733.396000000001</v>
      </c>
      <c r="O3486" s="49">
        <v>104512.18</v>
      </c>
      <c r="P3486" s="49">
        <v>197360.67199999999</v>
      </c>
      <c r="Q3486" s="49">
        <v>231885.4</v>
      </c>
      <c r="R3486" s="49">
        <v>159398.26999999999</v>
      </c>
      <c r="S3486" s="49">
        <v>68973.933999999994</v>
      </c>
      <c r="T3486" s="49">
        <v>94237.601999999999</v>
      </c>
      <c r="U3486" s="49">
        <v>418404.32400000002</v>
      </c>
      <c r="V3486" s="49">
        <v>121275.29399999999</v>
      </c>
    </row>
    <row r="3487" spans="1:22" x14ac:dyDescent="0.3">
      <c r="A3487">
        <v>1011530</v>
      </c>
      <c r="B3487" t="s">
        <v>16809</v>
      </c>
      <c r="C3487" t="s">
        <v>16810</v>
      </c>
      <c r="D3487" t="s">
        <v>16811</v>
      </c>
      <c r="E3487" t="s">
        <v>303</v>
      </c>
      <c r="F3487" t="s">
        <v>16812</v>
      </c>
      <c r="G3487" t="s">
        <v>16813</v>
      </c>
      <c r="H3487" t="s">
        <v>16814</v>
      </c>
      <c r="I3487" s="23">
        <v>28.353342999999999</v>
      </c>
      <c r="J3487" s="23">
        <v>-98.559177000000005</v>
      </c>
      <c r="K3487">
        <v>211130</v>
      </c>
      <c r="L3487" t="s">
        <v>368</v>
      </c>
      <c r="M3487" t="s">
        <v>102</v>
      </c>
      <c r="N3487" s="49">
        <v>52308.194000000003</v>
      </c>
      <c r="O3487" s="49">
        <v>35687.124000000003</v>
      </c>
      <c r="P3487" s="49">
        <v>41779.61</v>
      </c>
      <c r="Q3487" s="49">
        <v>89646.956000000006</v>
      </c>
      <c r="R3487" s="49">
        <v>74017.717999999993</v>
      </c>
      <c r="S3487" s="49">
        <v>68985.766000000003</v>
      </c>
    </row>
    <row r="3488" spans="1:22" x14ac:dyDescent="0.3">
      <c r="A3488">
        <v>1000705</v>
      </c>
      <c r="B3488" t="s">
        <v>16815</v>
      </c>
      <c r="C3488" t="s">
        <v>16816</v>
      </c>
      <c r="D3488" t="s">
        <v>3949</v>
      </c>
      <c r="E3488" t="s">
        <v>435</v>
      </c>
      <c r="F3488" t="s">
        <v>3950</v>
      </c>
      <c r="G3488" t="s">
        <v>16817</v>
      </c>
      <c r="H3488" t="s">
        <v>5417</v>
      </c>
      <c r="I3488" s="23">
        <v>39.130600000000001</v>
      </c>
      <c r="J3488" s="23">
        <v>-94.477800000000002</v>
      </c>
      <c r="K3488">
        <v>221112</v>
      </c>
      <c r="L3488" t="s">
        <v>335</v>
      </c>
      <c r="M3488" t="s">
        <v>336</v>
      </c>
      <c r="N3488" s="49">
        <v>2812039.102</v>
      </c>
      <c r="O3488" s="49">
        <v>2620073.7940000002</v>
      </c>
      <c r="P3488" s="49">
        <v>2906930.09</v>
      </c>
      <c r="Q3488" s="49">
        <v>2406238.19</v>
      </c>
      <c r="R3488" s="49">
        <v>3145642.3119999999</v>
      </c>
      <c r="S3488" s="49">
        <v>3063515.5240000002</v>
      </c>
      <c r="T3488" s="49">
        <v>3682564.0359999998</v>
      </c>
      <c r="U3488" s="49">
        <v>3712282.2220000001</v>
      </c>
      <c r="V3488" s="49">
        <v>3779026.9980000001</v>
      </c>
    </row>
    <row r="3489" spans="1:22" x14ac:dyDescent="0.3">
      <c r="A3489">
        <v>1001082</v>
      </c>
      <c r="B3489" t="s">
        <v>12606</v>
      </c>
      <c r="C3489" t="s">
        <v>16818</v>
      </c>
      <c r="D3489" t="s">
        <v>1067</v>
      </c>
      <c r="E3489" t="s">
        <v>3890</v>
      </c>
      <c r="F3489" t="s">
        <v>9028</v>
      </c>
      <c r="G3489" t="s">
        <v>16819</v>
      </c>
      <c r="H3489" t="s">
        <v>9191</v>
      </c>
      <c r="I3489" s="23">
        <v>39.743600000000001</v>
      </c>
      <c r="J3489" s="23">
        <v>-75.507199999999997</v>
      </c>
      <c r="K3489">
        <v>221112</v>
      </c>
      <c r="L3489" t="s">
        <v>30</v>
      </c>
      <c r="M3489" t="s">
        <v>336</v>
      </c>
      <c r="N3489" s="49">
        <v>660505.37199999997</v>
      </c>
      <c r="O3489" s="49">
        <v>1262145.656</v>
      </c>
      <c r="P3489" s="49">
        <v>1570631.6359999999</v>
      </c>
      <c r="Q3489" s="49">
        <v>1707004.112</v>
      </c>
      <c r="R3489" s="49">
        <v>1867758.0079999999</v>
      </c>
      <c r="S3489" s="49">
        <v>2043665.6459999999</v>
      </c>
      <c r="T3489" s="49">
        <v>2003075.3659999999</v>
      </c>
      <c r="U3489" s="49">
        <v>2303140.5120000001</v>
      </c>
      <c r="V3489" s="49">
        <v>1773101.246</v>
      </c>
    </row>
    <row r="3490" spans="1:22" x14ac:dyDescent="0.3">
      <c r="A3490">
        <v>1001466</v>
      </c>
      <c r="B3490" t="s">
        <v>16820</v>
      </c>
      <c r="C3490" t="s">
        <v>2188</v>
      </c>
      <c r="D3490" t="s">
        <v>16821</v>
      </c>
      <c r="E3490" t="s">
        <v>1487</v>
      </c>
      <c r="F3490" t="s">
        <v>16822</v>
      </c>
      <c r="G3490" t="s">
        <v>16823</v>
      </c>
      <c r="H3490" t="s">
        <v>16824</v>
      </c>
      <c r="I3490" s="23">
        <v>40.485599999999998</v>
      </c>
      <c r="J3490" s="23">
        <v>-107.185</v>
      </c>
      <c r="K3490">
        <v>221112</v>
      </c>
      <c r="L3490" t="s">
        <v>335</v>
      </c>
      <c r="M3490" t="s">
        <v>336</v>
      </c>
      <c r="N3490" s="49">
        <v>2736381.85</v>
      </c>
      <c r="O3490" s="49">
        <v>2488169.594</v>
      </c>
      <c r="P3490" s="49">
        <v>2817370.15</v>
      </c>
      <c r="Q3490" s="49">
        <v>2642234.8459999999</v>
      </c>
      <c r="R3490" s="49">
        <v>3088889.426</v>
      </c>
      <c r="S3490" s="49">
        <v>3398296.7280000001</v>
      </c>
      <c r="T3490" s="49">
        <v>3370357.5860000001</v>
      </c>
      <c r="U3490" s="49">
        <v>2642457.378</v>
      </c>
      <c r="V3490" s="49">
        <v>3083027.94</v>
      </c>
    </row>
    <row r="3491" spans="1:22" x14ac:dyDescent="0.3">
      <c r="A3491">
        <v>1003014</v>
      </c>
      <c r="B3491" t="s">
        <v>16825</v>
      </c>
      <c r="C3491" t="s">
        <v>16826</v>
      </c>
      <c r="D3491" t="s">
        <v>3820</v>
      </c>
      <c r="E3491" t="s">
        <v>1487</v>
      </c>
      <c r="F3491" t="s">
        <v>3821</v>
      </c>
      <c r="H3491" t="s">
        <v>3822</v>
      </c>
      <c r="I3491" s="23">
        <v>39.466732</v>
      </c>
      <c r="J3491" s="23">
        <v>-108.05139800000001</v>
      </c>
      <c r="K3491">
        <v>213112</v>
      </c>
      <c r="L3491" t="s">
        <v>28</v>
      </c>
      <c r="M3491" t="s">
        <v>102</v>
      </c>
      <c r="R3491" s="49">
        <v>25844.752</v>
      </c>
      <c r="S3491" s="49">
        <v>25386.304</v>
      </c>
      <c r="T3491" s="49">
        <v>22067.016</v>
      </c>
      <c r="U3491" s="49">
        <v>21104.12</v>
      </c>
      <c r="V3491" s="49">
        <v>25322.424999999999</v>
      </c>
    </row>
    <row r="3492" spans="1:22" x14ac:dyDescent="0.3">
      <c r="A3492">
        <v>1006097</v>
      </c>
      <c r="B3492" t="s">
        <v>16827</v>
      </c>
      <c r="C3492" t="s">
        <v>16828</v>
      </c>
      <c r="D3492" t="s">
        <v>813</v>
      </c>
      <c r="E3492" t="s">
        <v>323</v>
      </c>
      <c r="F3492" t="s">
        <v>814</v>
      </c>
      <c r="G3492" t="s">
        <v>16829</v>
      </c>
      <c r="H3492" t="s">
        <v>816</v>
      </c>
      <c r="I3492" s="23">
        <v>33.7639</v>
      </c>
      <c r="J3492" s="23">
        <v>-118.0942</v>
      </c>
      <c r="K3492">
        <v>221112</v>
      </c>
      <c r="L3492" t="s">
        <v>335</v>
      </c>
      <c r="M3492" t="s">
        <v>336</v>
      </c>
      <c r="N3492" s="49">
        <v>1185641.5160000001</v>
      </c>
      <c r="O3492" s="49">
        <v>1220823.3700000001</v>
      </c>
      <c r="P3492" s="49">
        <v>1069322.172</v>
      </c>
      <c r="Q3492" s="49">
        <v>1354789.4839999999</v>
      </c>
      <c r="R3492" s="49">
        <v>1106103.9620000001</v>
      </c>
      <c r="S3492" s="49">
        <v>1117883.9720000001</v>
      </c>
      <c r="T3492" s="49">
        <v>1236536.0120000001</v>
      </c>
      <c r="U3492" s="49">
        <v>1427942.098</v>
      </c>
      <c r="V3492" s="49">
        <v>1309911.5759999999</v>
      </c>
    </row>
    <row r="3493" spans="1:22" x14ac:dyDescent="0.3">
      <c r="A3493">
        <v>1009289</v>
      </c>
      <c r="B3493" t="s">
        <v>16830</v>
      </c>
      <c r="C3493" t="s">
        <v>16831</v>
      </c>
      <c r="D3493" t="s">
        <v>8706</v>
      </c>
      <c r="E3493" t="s">
        <v>583</v>
      </c>
      <c r="F3493" t="s">
        <v>15919</v>
      </c>
      <c r="G3493" t="s">
        <v>16832</v>
      </c>
      <c r="H3493" t="s">
        <v>5185</v>
      </c>
      <c r="I3493" s="23">
        <v>32.243782000000003</v>
      </c>
      <c r="J3493" s="23">
        <v>-93.283327999999997</v>
      </c>
      <c r="K3493">
        <v>211130</v>
      </c>
      <c r="L3493" t="s">
        <v>238</v>
      </c>
      <c r="M3493" t="s">
        <v>102</v>
      </c>
      <c r="O3493" s="49">
        <v>103300.258</v>
      </c>
      <c r="P3493" s="49">
        <v>107557.73</v>
      </c>
      <c r="Q3493" s="49">
        <v>32516.16</v>
      </c>
      <c r="R3493" s="49">
        <v>44922.455999999998</v>
      </c>
      <c r="S3493" s="49">
        <v>47411.754000000001</v>
      </c>
      <c r="T3493" s="49">
        <v>40326.838000000003</v>
      </c>
      <c r="U3493" s="49">
        <v>112335.24</v>
      </c>
      <c r="V3493" s="49">
        <v>94468.842000000004</v>
      </c>
    </row>
    <row r="3494" spans="1:22" x14ac:dyDescent="0.3">
      <c r="A3494">
        <v>1001335</v>
      </c>
      <c r="B3494" t="s">
        <v>16833</v>
      </c>
      <c r="C3494" t="s">
        <v>16834</v>
      </c>
      <c r="D3494" t="s">
        <v>16835</v>
      </c>
      <c r="E3494" t="s">
        <v>303</v>
      </c>
      <c r="F3494" t="s">
        <v>16836</v>
      </c>
      <c r="G3494" t="s">
        <v>16837</v>
      </c>
      <c r="H3494" t="s">
        <v>15403</v>
      </c>
      <c r="I3494" s="23">
        <v>29.7806</v>
      </c>
      <c r="J3494" s="23">
        <v>-97.989400000000003</v>
      </c>
      <c r="K3494">
        <v>221112</v>
      </c>
      <c r="L3494" t="s">
        <v>335</v>
      </c>
      <c r="M3494" t="s">
        <v>336</v>
      </c>
      <c r="N3494" s="49">
        <v>1296176.7960000001</v>
      </c>
      <c r="O3494" s="49">
        <v>1252862.656</v>
      </c>
      <c r="P3494" s="49">
        <v>1146096.652</v>
      </c>
      <c r="Q3494" s="49">
        <v>1609686.0360000001</v>
      </c>
      <c r="R3494" s="49">
        <v>1818804.56</v>
      </c>
      <c r="S3494" s="49">
        <v>967539.36399999994</v>
      </c>
      <c r="T3494" s="49">
        <v>1085520.976</v>
      </c>
      <c r="U3494" s="49">
        <v>764591.06599999999</v>
      </c>
      <c r="V3494" s="49">
        <v>1219409.432</v>
      </c>
    </row>
    <row r="3495" spans="1:22" x14ac:dyDescent="0.3">
      <c r="A3495">
        <v>1007864</v>
      </c>
      <c r="B3495" t="s">
        <v>16838</v>
      </c>
      <c r="C3495" t="s">
        <v>16839</v>
      </c>
      <c r="D3495" t="s">
        <v>16840</v>
      </c>
      <c r="E3495" t="s">
        <v>447</v>
      </c>
      <c r="F3495" t="s">
        <v>16841</v>
      </c>
      <c r="G3495" t="s">
        <v>16842</v>
      </c>
      <c r="H3495" t="s">
        <v>16843</v>
      </c>
      <c r="I3495" s="23">
        <v>40.928199999999997</v>
      </c>
      <c r="J3495" s="23">
        <v>-76.041600000000003</v>
      </c>
      <c r="K3495">
        <v>221112</v>
      </c>
      <c r="L3495" t="s">
        <v>335</v>
      </c>
      <c r="M3495" t="s">
        <v>336</v>
      </c>
      <c r="S3495" s="49">
        <v>930.8</v>
      </c>
      <c r="T3495" s="49">
        <v>2594.64</v>
      </c>
      <c r="U3495" s="49">
        <v>1818.2919999999999</v>
      </c>
      <c r="V3495" s="49">
        <v>5408.88</v>
      </c>
    </row>
    <row r="3496" spans="1:22" x14ac:dyDescent="0.3">
      <c r="A3496">
        <v>1001767</v>
      </c>
      <c r="B3496"/>
      <c r="C3496" t="s">
        <v>16844</v>
      </c>
      <c r="D3496" t="s">
        <v>3725</v>
      </c>
      <c r="E3496" t="s">
        <v>303</v>
      </c>
      <c r="F3496" t="s">
        <v>16845</v>
      </c>
      <c r="G3496" t="s">
        <v>16846</v>
      </c>
      <c r="I3496" s="23">
        <v>31.962627900000001</v>
      </c>
      <c r="J3496" s="23">
        <v>-102.3807553</v>
      </c>
      <c r="K3496">
        <v>211112</v>
      </c>
      <c r="L3496" t="s">
        <v>368</v>
      </c>
      <c r="M3496" t="s">
        <v>102</v>
      </c>
      <c r="Q3496" s="49">
        <v>116537.698</v>
      </c>
      <c r="R3496" s="49">
        <v>111318.628</v>
      </c>
      <c r="S3496" s="49">
        <v>109721.89599999999</v>
      </c>
      <c r="T3496" s="49">
        <v>100340.946</v>
      </c>
      <c r="U3496" s="49">
        <v>89783.18</v>
      </c>
      <c r="V3496" s="49">
        <v>140387.60800000001</v>
      </c>
    </row>
    <row r="3497" spans="1:22" x14ac:dyDescent="0.3">
      <c r="A3497">
        <v>1002936</v>
      </c>
      <c r="B3497" t="s">
        <v>16847</v>
      </c>
      <c r="C3497" t="s">
        <v>16848</v>
      </c>
      <c r="D3497" t="s">
        <v>9476</v>
      </c>
      <c r="E3497" t="s">
        <v>1487</v>
      </c>
      <c r="F3497" t="s">
        <v>7014</v>
      </c>
      <c r="H3497" t="s">
        <v>3826</v>
      </c>
      <c r="I3497" s="23">
        <v>39.497638999999999</v>
      </c>
      <c r="J3497" s="23">
        <v>-107.884743</v>
      </c>
      <c r="K3497">
        <v>213112</v>
      </c>
      <c r="L3497" t="s">
        <v>28</v>
      </c>
      <c r="M3497" t="s">
        <v>102</v>
      </c>
      <c r="R3497" s="49">
        <v>37520.207999999999</v>
      </c>
      <c r="S3497" s="49">
        <v>35676.915999999997</v>
      </c>
      <c r="T3497" s="49">
        <v>34104.872000000003</v>
      </c>
      <c r="U3497" s="49">
        <v>34024.671999999999</v>
      </c>
      <c r="V3497" s="49">
        <v>36509.595000000001</v>
      </c>
    </row>
    <row r="3498" spans="1:22" x14ac:dyDescent="0.3">
      <c r="A3498">
        <v>1013627</v>
      </c>
      <c r="B3498" t="s">
        <v>16849</v>
      </c>
      <c r="C3498" t="s">
        <v>16850</v>
      </c>
      <c r="D3498" t="s">
        <v>8338</v>
      </c>
      <c r="E3498" t="s">
        <v>311</v>
      </c>
      <c r="F3498" t="s">
        <v>9359</v>
      </c>
      <c r="G3498" t="s">
        <v>16851</v>
      </c>
      <c r="H3498" t="s">
        <v>536</v>
      </c>
      <c r="I3498" s="23">
        <v>38.244925000000002</v>
      </c>
      <c r="J3498" s="23">
        <v>-85.781574000000006</v>
      </c>
      <c r="K3498">
        <v>312140</v>
      </c>
      <c r="L3498" t="s">
        <v>28</v>
      </c>
      <c r="M3498" t="s">
        <v>315</v>
      </c>
      <c r="N3498" s="49">
        <v>29438.34</v>
      </c>
      <c r="O3498" s="49">
        <v>30070.835999999999</v>
      </c>
    </row>
    <row r="3499" spans="1:22" x14ac:dyDescent="0.3">
      <c r="A3499">
        <v>1006162</v>
      </c>
      <c r="B3499" t="s">
        <v>16852</v>
      </c>
      <c r="C3499" t="s">
        <v>16853</v>
      </c>
      <c r="D3499" t="s">
        <v>8385</v>
      </c>
      <c r="E3499" t="s">
        <v>1370</v>
      </c>
      <c r="F3499" t="s">
        <v>8386</v>
      </c>
      <c r="G3499" t="s">
        <v>16854</v>
      </c>
      <c r="H3499" t="s">
        <v>8388</v>
      </c>
      <c r="I3499" s="23">
        <v>58.081802000000003</v>
      </c>
      <c r="J3499" s="23">
        <v>-134.64120600000001</v>
      </c>
      <c r="K3499">
        <v>212230</v>
      </c>
      <c r="L3499" t="s">
        <v>28</v>
      </c>
      <c r="M3499" t="s">
        <v>315</v>
      </c>
      <c r="N3499" s="49">
        <v>51692.116000000002</v>
      </c>
      <c r="Q3499" s="49">
        <v>6178.3519999999999</v>
      </c>
      <c r="R3499" s="49">
        <v>5024.82</v>
      </c>
      <c r="S3499" s="49">
        <v>3864.788</v>
      </c>
      <c r="T3499" s="49">
        <v>26549.272000000001</v>
      </c>
      <c r="U3499" s="49">
        <v>8279.6659999999993</v>
      </c>
      <c r="V3499" s="49">
        <v>28610.738000000001</v>
      </c>
    </row>
    <row r="3500" spans="1:22" x14ac:dyDescent="0.3">
      <c r="A3500">
        <v>1012820</v>
      </c>
      <c r="B3500" t="s">
        <v>16855</v>
      </c>
      <c r="C3500" t="s">
        <v>16856</v>
      </c>
      <c r="D3500" t="s">
        <v>577</v>
      </c>
      <c r="E3500" t="s">
        <v>583</v>
      </c>
      <c r="F3500" t="s">
        <v>578</v>
      </c>
      <c r="I3500" s="23">
        <v>27.111429000000001</v>
      </c>
      <c r="J3500" s="23">
        <v>-90.763964000000001</v>
      </c>
      <c r="K3500">
        <v>211120</v>
      </c>
      <c r="L3500" t="s">
        <v>579</v>
      </c>
      <c r="M3500" t="s">
        <v>102</v>
      </c>
      <c r="N3500" s="49">
        <v>42464.61</v>
      </c>
      <c r="O3500" s="49">
        <v>64093.142</v>
      </c>
      <c r="P3500" s="49">
        <v>74664.539999999994</v>
      </c>
      <c r="Q3500" s="49">
        <v>71169.233999999997</v>
      </c>
    </row>
    <row r="3501" spans="1:22" x14ac:dyDescent="0.3">
      <c r="A3501">
        <v>1011909</v>
      </c>
      <c r="B3501" t="s">
        <v>16857</v>
      </c>
      <c r="C3501" t="s">
        <v>16858</v>
      </c>
      <c r="D3501" t="s">
        <v>16859</v>
      </c>
      <c r="E3501" t="s">
        <v>447</v>
      </c>
      <c r="F3501" t="s">
        <v>16860</v>
      </c>
      <c r="G3501" t="s">
        <v>16861</v>
      </c>
      <c r="I3501" s="23">
        <v>40.623989000000002</v>
      </c>
      <c r="J3501" s="23">
        <v>-78.912657999999993</v>
      </c>
      <c r="K3501">
        <v>212112</v>
      </c>
      <c r="L3501" t="s">
        <v>90</v>
      </c>
      <c r="M3501" t="s">
        <v>315</v>
      </c>
      <c r="N3501" s="49">
        <v>277127.5</v>
      </c>
      <c r="O3501" s="49">
        <v>209750</v>
      </c>
      <c r="P3501" s="49">
        <v>225195</v>
      </c>
      <c r="Q3501" s="49">
        <v>123885</v>
      </c>
      <c r="R3501" s="49">
        <v>28495</v>
      </c>
    </row>
    <row r="3502" spans="1:22" x14ac:dyDescent="0.3">
      <c r="A3502">
        <v>1011502</v>
      </c>
      <c r="B3502" t="s">
        <v>16862</v>
      </c>
      <c r="C3502" t="s">
        <v>16863</v>
      </c>
      <c r="D3502" t="s">
        <v>16864</v>
      </c>
      <c r="E3502" t="s">
        <v>303</v>
      </c>
      <c r="F3502" t="s">
        <v>5909</v>
      </c>
      <c r="G3502" t="s">
        <v>16865</v>
      </c>
      <c r="H3502" t="s">
        <v>5911</v>
      </c>
      <c r="I3502" s="23">
        <v>28.953336</v>
      </c>
      <c r="J3502" s="23">
        <v>-97.823717000000002</v>
      </c>
      <c r="K3502">
        <v>211112</v>
      </c>
      <c r="L3502" t="s">
        <v>28</v>
      </c>
      <c r="M3502" t="s">
        <v>102</v>
      </c>
      <c r="R3502" s="49">
        <v>36509.811999999998</v>
      </c>
      <c r="S3502" s="49">
        <v>28700.892</v>
      </c>
    </row>
    <row r="3503" spans="1:22" x14ac:dyDescent="0.3">
      <c r="A3503">
        <v>1007058</v>
      </c>
      <c r="B3503" t="s">
        <v>16866</v>
      </c>
      <c r="C3503" t="s">
        <v>16867</v>
      </c>
      <c r="D3503" t="s">
        <v>14734</v>
      </c>
      <c r="E3503" t="s">
        <v>447</v>
      </c>
      <c r="F3503" t="s">
        <v>16868</v>
      </c>
      <c r="G3503" t="s">
        <v>16869</v>
      </c>
      <c r="H3503" t="s">
        <v>11409</v>
      </c>
      <c r="I3503" s="23">
        <v>40.350900000000003</v>
      </c>
      <c r="J3503" s="23">
        <v>-76.365799999999993</v>
      </c>
      <c r="K3503">
        <v>221112</v>
      </c>
      <c r="L3503" t="s">
        <v>335</v>
      </c>
      <c r="M3503" t="s">
        <v>336</v>
      </c>
      <c r="N3503" s="49">
        <v>1935470.5279999999</v>
      </c>
      <c r="O3503" s="49">
        <v>2090842.352</v>
      </c>
      <c r="P3503" s="49">
        <v>1951358.4680000001</v>
      </c>
      <c r="Q3503" s="49">
        <v>2156661.2599999998</v>
      </c>
      <c r="R3503" s="49">
        <v>2037808.848</v>
      </c>
      <c r="S3503" s="49">
        <v>2124939.676</v>
      </c>
      <c r="T3503" s="49">
        <v>1765933.2560000001</v>
      </c>
      <c r="U3503" s="49">
        <v>1797814.388</v>
      </c>
      <c r="V3503" s="49">
        <v>1944183.0959999999</v>
      </c>
    </row>
    <row r="3504" spans="1:22" x14ac:dyDescent="0.3">
      <c r="A3504">
        <v>1005913</v>
      </c>
      <c r="B3504" t="s">
        <v>16870</v>
      </c>
      <c r="C3504" t="s">
        <v>16871</v>
      </c>
      <c r="D3504" t="s">
        <v>16683</v>
      </c>
      <c r="E3504" t="s">
        <v>331</v>
      </c>
      <c r="F3504" t="s">
        <v>16684</v>
      </c>
      <c r="G3504" t="s">
        <v>16872</v>
      </c>
      <c r="H3504" t="s">
        <v>2736</v>
      </c>
      <c r="I3504" s="23">
        <v>40.7988</v>
      </c>
      <c r="J3504" s="23">
        <v>-73.909300000000002</v>
      </c>
      <c r="K3504">
        <v>221112</v>
      </c>
      <c r="L3504" t="s">
        <v>335</v>
      </c>
      <c r="M3504" t="s">
        <v>336</v>
      </c>
      <c r="N3504" s="49">
        <v>16994.387999999999</v>
      </c>
      <c r="O3504" s="49">
        <v>23429.763999999999</v>
      </c>
      <c r="P3504" s="49">
        <v>16917.887999999999</v>
      </c>
      <c r="Q3504" s="49">
        <v>24465.759999999998</v>
      </c>
      <c r="R3504" s="49">
        <v>26774.851999999999</v>
      </c>
      <c r="S3504" s="49">
        <v>26415.704000000002</v>
      </c>
      <c r="T3504" s="49">
        <v>26432.452000000001</v>
      </c>
      <c r="U3504" s="49">
        <v>31845.184000000001</v>
      </c>
      <c r="V3504" s="49">
        <v>17846.784</v>
      </c>
    </row>
    <row r="3505" spans="1:22" x14ac:dyDescent="0.3">
      <c r="A3505">
        <v>1004433</v>
      </c>
      <c r="B3505" t="s">
        <v>16873</v>
      </c>
      <c r="C3505" t="s">
        <v>16874</v>
      </c>
      <c r="D3505" t="s">
        <v>16875</v>
      </c>
      <c r="E3505" t="s">
        <v>676</v>
      </c>
      <c r="F3505" t="s">
        <v>13322</v>
      </c>
      <c r="G3505" t="s">
        <v>16876</v>
      </c>
      <c r="H3505" t="s">
        <v>7617</v>
      </c>
      <c r="I3505" s="23">
        <v>36.472280300000001</v>
      </c>
      <c r="J3505" s="23">
        <v>-87.361220500000002</v>
      </c>
      <c r="K3505">
        <v>331419</v>
      </c>
      <c r="L3505" t="s">
        <v>28</v>
      </c>
      <c r="M3505" t="s">
        <v>538</v>
      </c>
      <c r="U3505" s="49">
        <v>4079.96</v>
      </c>
    </row>
    <row r="3506" spans="1:22" x14ac:dyDescent="0.3">
      <c r="A3506">
        <v>1003220</v>
      </c>
      <c r="B3506" t="s">
        <v>16877</v>
      </c>
      <c r="C3506" t="s">
        <v>16878</v>
      </c>
      <c r="D3506" t="s">
        <v>16879</v>
      </c>
      <c r="E3506" t="s">
        <v>303</v>
      </c>
      <c r="F3506" t="s">
        <v>563</v>
      </c>
      <c r="G3506" t="s">
        <v>16880</v>
      </c>
      <c r="H3506" t="s">
        <v>3135</v>
      </c>
      <c r="I3506" s="23">
        <v>35.838845999999997</v>
      </c>
      <c r="J3506" s="23">
        <v>-100.353122</v>
      </c>
      <c r="K3506">
        <v>211130</v>
      </c>
      <c r="L3506" t="s">
        <v>368</v>
      </c>
      <c r="M3506" t="s">
        <v>102</v>
      </c>
      <c r="N3506" s="49">
        <v>38230.707999999999</v>
      </c>
      <c r="O3506" s="49">
        <v>130498.99400000001</v>
      </c>
      <c r="P3506" s="49">
        <v>33498.478000000003</v>
      </c>
      <c r="Q3506" s="49">
        <v>29372.65</v>
      </c>
      <c r="R3506" s="49">
        <v>38751.498</v>
      </c>
      <c r="S3506" s="49">
        <v>37883.612000000001</v>
      </c>
      <c r="T3506" s="49">
        <v>34699.874000000003</v>
      </c>
      <c r="U3506" s="49">
        <v>33463.474000000002</v>
      </c>
      <c r="V3506" s="49">
        <v>33234.124000000003</v>
      </c>
    </row>
    <row r="3507" spans="1:22" x14ac:dyDescent="0.3">
      <c r="A3507">
        <v>1005429</v>
      </c>
      <c r="B3507" t="s">
        <v>16881</v>
      </c>
      <c r="C3507" t="s">
        <v>16882</v>
      </c>
      <c r="D3507" t="s">
        <v>16883</v>
      </c>
      <c r="E3507" t="s">
        <v>303</v>
      </c>
      <c r="F3507" t="s">
        <v>9917</v>
      </c>
      <c r="G3507" t="s">
        <v>16884</v>
      </c>
      <c r="H3507" t="s">
        <v>9916</v>
      </c>
      <c r="I3507" s="23">
        <v>33.585073000000001</v>
      </c>
      <c r="J3507" s="23">
        <v>-97.656543999999997</v>
      </c>
      <c r="K3507">
        <v>211111</v>
      </c>
      <c r="L3507" t="s">
        <v>28</v>
      </c>
      <c r="M3507" t="s">
        <v>102</v>
      </c>
      <c r="R3507" s="49">
        <v>57827.232000000004</v>
      </c>
      <c r="S3507" s="49">
        <v>41853.091999999997</v>
      </c>
      <c r="T3507" s="49">
        <v>51062.803999999996</v>
      </c>
      <c r="U3507" s="49">
        <v>51263.052000000003</v>
      </c>
      <c r="V3507" s="49">
        <v>49472.811999999998</v>
      </c>
    </row>
    <row r="3508" spans="1:22" x14ac:dyDescent="0.3">
      <c r="A3508">
        <v>1004795</v>
      </c>
      <c r="B3508" t="s">
        <v>16885</v>
      </c>
      <c r="C3508" t="s">
        <v>16886</v>
      </c>
      <c r="D3508" t="s">
        <v>16887</v>
      </c>
      <c r="E3508" t="s">
        <v>380</v>
      </c>
      <c r="F3508" t="s">
        <v>16888</v>
      </c>
      <c r="G3508" t="s">
        <v>16889</v>
      </c>
      <c r="H3508" t="s">
        <v>7627</v>
      </c>
      <c r="I3508" s="23">
        <v>44.983510000000003</v>
      </c>
      <c r="J3508" s="23">
        <v>-93.280370000000005</v>
      </c>
      <c r="K3508">
        <v>562213</v>
      </c>
      <c r="L3508" t="s">
        <v>28</v>
      </c>
      <c r="M3508" t="s">
        <v>307</v>
      </c>
      <c r="N3508" s="49">
        <v>151541.15400000001</v>
      </c>
      <c r="O3508" s="49">
        <v>150290.36799999999</v>
      </c>
      <c r="P3508" s="49">
        <v>168778.32199999999</v>
      </c>
      <c r="Q3508" s="49">
        <v>160936.90599999999</v>
      </c>
      <c r="R3508" s="49">
        <v>143225.114</v>
      </c>
      <c r="S3508" s="49">
        <v>148476.576</v>
      </c>
      <c r="T3508" s="49">
        <v>121311.64</v>
      </c>
      <c r="U3508" s="49">
        <v>127038.064</v>
      </c>
      <c r="V3508" s="49">
        <v>148214.962</v>
      </c>
    </row>
    <row r="3509" spans="1:22" x14ac:dyDescent="0.3">
      <c r="A3509">
        <v>1001525</v>
      </c>
      <c r="B3509" t="s">
        <v>16890</v>
      </c>
      <c r="C3509" t="s">
        <v>16891</v>
      </c>
      <c r="D3509" t="s">
        <v>16892</v>
      </c>
      <c r="E3509" t="s">
        <v>351</v>
      </c>
      <c r="F3509" t="s">
        <v>16893</v>
      </c>
      <c r="G3509" t="s">
        <v>16894</v>
      </c>
      <c r="H3509" t="s">
        <v>16691</v>
      </c>
      <c r="I3509" s="23">
        <v>41.301699999999997</v>
      </c>
      <c r="J3509" s="23">
        <v>-89.313599999999994</v>
      </c>
      <c r="K3509">
        <v>221112</v>
      </c>
      <c r="L3509" t="s">
        <v>335</v>
      </c>
      <c r="M3509" t="s">
        <v>336</v>
      </c>
      <c r="N3509" s="49">
        <v>1056359.2479999999</v>
      </c>
      <c r="O3509" s="49">
        <v>1938479.02</v>
      </c>
      <c r="P3509" s="49">
        <v>1794215.9839999999</v>
      </c>
      <c r="Q3509" s="49">
        <v>1583570.6980000001</v>
      </c>
      <c r="R3509" s="49">
        <v>1667657.9</v>
      </c>
      <c r="S3509" s="49">
        <v>1796025.5419999999</v>
      </c>
      <c r="T3509" s="49">
        <v>1691040.548</v>
      </c>
      <c r="U3509" s="49">
        <v>2259091.9440000001</v>
      </c>
      <c r="V3509" s="49">
        <v>2322320.7340000002</v>
      </c>
    </row>
    <row r="3510" spans="1:22" x14ac:dyDescent="0.3">
      <c r="A3510">
        <v>1000283</v>
      </c>
      <c r="B3510" t="s">
        <v>16895</v>
      </c>
      <c r="C3510" t="s">
        <v>16896</v>
      </c>
      <c r="D3510" t="s">
        <v>16897</v>
      </c>
      <c r="E3510" t="s">
        <v>323</v>
      </c>
      <c r="F3510" t="s">
        <v>16898</v>
      </c>
      <c r="G3510" t="s">
        <v>16899</v>
      </c>
      <c r="H3510" t="s">
        <v>334</v>
      </c>
      <c r="I3510" s="23">
        <v>36.239699999999999</v>
      </c>
      <c r="J3510" s="23">
        <v>-119.9044</v>
      </c>
      <c r="K3510">
        <v>221112</v>
      </c>
      <c r="L3510" t="s">
        <v>30</v>
      </c>
      <c r="M3510" t="s">
        <v>336</v>
      </c>
      <c r="N3510" s="49">
        <v>18571.38</v>
      </c>
      <c r="O3510" s="49">
        <v>18615.432000000001</v>
      </c>
      <c r="P3510" s="49">
        <v>23093.063999999998</v>
      </c>
      <c r="Q3510" s="49">
        <v>17241.687999999998</v>
      </c>
      <c r="R3510" s="49">
        <v>56420.392</v>
      </c>
      <c r="S3510" s="49">
        <v>57659.688000000002</v>
      </c>
      <c r="T3510" s="49">
        <v>32992.728000000003</v>
      </c>
      <c r="U3510" s="49">
        <v>23713.112000000001</v>
      </c>
      <c r="V3510" s="49">
        <v>9963.9639999999999</v>
      </c>
    </row>
    <row r="3511" spans="1:22" x14ac:dyDescent="0.3">
      <c r="A3511">
        <v>1001145</v>
      </c>
      <c r="B3511" t="s">
        <v>16900</v>
      </c>
      <c r="C3511" t="s">
        <v>16901</v>
      </c>
      <c r="D3511" t="s">
        <v>9030</v>
      </c>
      <c r="E3511" t="s">
        <v>491</v>
      </c>
      <c r="F3511" t="s">
        <v>16145</v>
      </c>
      <c r="G3511" t="s">
        <v>16902</v>
      </c>
      <c r="H3511" t="s">
        <v>1553</v>
      </c>
      <c r="I3511" s="23">
        <v>39.952800000000003</v>
      </c>
      <c r="J3511" s="23">
        <v>-85.503900000000002</v>
      </c>
      <c r="K3511">
        <v>221112</v>
      </c>
      <c r="L3511" t="s">
        <v>30</v>
      </c>
      <c r="M3511" t="s">
        <v>336</v>
      </c>
      <c r="N3511" s="49">
        <v>139503.584</v>
      </c>
      <c r="O3511" s="49">
        <v>167149.78</v>
      </c>
      <c r="P3511" s="49">
        <v>134445.25200000001</v>
      </c>
      <c r="Q3511" s="49">
        <v>87501.376000000004</v>
      </c>
      <c r="R3511" s="49">
        <v>86499.228000000003</v>
      </c>
      <c r="S3511" s="49">
        <v>31543.883999999998</v>
      </c>
      <c r="T3511" s="49">
        <v>43093.919999999998</v>
      </c>
      <c r="U3511" s="49">
        <v>45717.38</v>
      </c>
      <c r="V3511" s="49">
        <v>24718.108</v>
      </c>
    </row>
    <row r="3512" spans="1:22" x14ac:dyDescent="0.3">
      <c r="A3512">
        <v>1012651</v>
      </c>
      <c r="B3512" t="s">
        <v>16903</v>
      </c>
      <c r="C3512" t="s">
        <v>16904</v>
      </c>
      <c r="D3512" t="s">
        <v>8055</v>
      </c>
      <c r="E3512" t="s">
        <v>491</v>
      </c>
      <c r="F3512" t="s">
        <v>1330</v>
      </c>
      <c r="G3512" t="s">
        <v>16905</v>
      </c>
      <c r="H3512" t="s">
        <v>389</v>
      </c>
      <c r="I3512" s="23">
        <v>39.781162000000002</v>
      </c>
      <c r="J3512" s="23">
        <v>-86.225313</v>
      </c>
      <c r="K3512">
        <v>324191</v>
      </c>
      <c r="L3512" t="s">
        <v>28</v>
      </c>
      <c r="M3512" t="s">
        <v>102</v>
      </c>
      <c r="N3512" s="49">
        <v>35939.980000000003</v>
      </c>
      <c r="O3512" s="49">
        <v>33495.517999999996</v>
      </c>
      <c r="P3512" s="49">
        <v>29948.101999999999</v>
      </c>
      <c r="Q3512" s="49">
        <v>40944.063999999998</v>
      </c>
    </row>
    <row r="3513" spans="1:22" x14ac:dyDescent="0.3">
      <c r="A3513">
        <v>1011161</v>
      </c>
      <c r="B3513" t="s">
        <v>16906</v>
      </c>
      <c r="C3513" t="s">
        <v>16907</v>
      </c>
      <c r="D3513" t="s">
        <v>16908</v>
      </c>
      <c r="E3513" t="s">
        <v>447</v>
      </c>
      <c r="F3513" t="s">
        <v>16909</v>
      </c>
      <c r="G3513" t="s">
        <v>16910</v>
      </c>
      <c r="H3513" t="s">
        <v>16911</v>
      </c>
      <c r="I3513" s="23">
        <v>40.236137999999997</v>
      </c>
      <c r="J3513" s="23">
        <v>-79.757048999999995</v>
      </c>
      <c r="K3513">
        <v>213112</v>
      </c>
      <c r="L3513" t="s">
        <v>28</v>
      </c>
      <c r="M3513" t="s">
        <v>102</v>
      </c>
      <c r="R3513" s="49">
        <v>34747.120000000003</v>
      </c>
      <c r="S3513" s="49">
        <v>42378.239999999998</v>
      </c>
      <c r="T3513" s="49">
        <v>32007.68</v>
      </c>
    </row>
    <row r="3514" spans="1:22" x14ac:dyDescent="0.3">
      <c r="A3514">
        <v>1000788</v>
      </c>
      <c r="B3514" t="s">
        <v>16912</v>
      </c>
      <c r="C3514" t="s">
        <v>16913</v>
      </c>
      <c r="D3514" t="s">
        <v>16217</v>
      </c>
      <c r="E3514" t="s">
        <v>2164</v>
      </c>
      <c r="F3514" t="s">
        <v>16218</v>
      </c>
      <c r="G3514" t="s">
        <v>16914</v>
      </c>
      <c r="H3514" t="s">
        <v>16915</v>
      </c>
      <c r="I3514" s="23">
        <v>45.793399999999998</v>
      </c>
      <c r="J3514" s="23">
        <v>-119.313</v>
      </c>
      <c r="K3514">
        <v>221112</v>
      </c>
      <c r="L3514" t="s">
        <v>30</v>
      </c>
      <c r="M3514" t="s">
        <v>336</v>
      </c>
      <c r="N3514" s="49">
        <v>1700894.42</v>
      </c>
      <c r="O3514" s="49">
        <v>1439073.32</v>
      </c>
      <c r="P3514" s="49">
        <v>1175639.952</v>
      </c>
      <c r="Q3514" s="49">
        <v>1252103.06</v>
      </c>
      <c r="R3514" s="49">
        <v>1592856.696</v>
      </c>
      <c r="S3514" s="49">
        <v>1209441.648</v>
      </c>
      <c r="T3514" s="49">
        <v>1413234.98</v>
      </c>
      <c r="U3514" s="49">
        <v>1118519.0560000001</v>
      </c>
      <c r="V3514" s="49">
        <v>446010.99599999998</v>
      </c>
    </row>
    <row r="3515" spans="1:22" x14ac:dyDescent="0.3">
      <c r="A3515">
        <v>1012840</v>
      </c>
      <c r="B3515" t="s">
        <v>16916</v>
      </c>
      <c r="C3515" t="s">
        <v>16917</v>
      </c>
      <c r="D3515" t="s">
        <v>8480</v>
      </c>
      <c r="E3515" t="s">
        <v>454</v>
      </c>
      <c r="F3515" t="s">
        <v>8481</v>
      </c>
      <c r="G3515" t="s">
        <v>16918</v>
      </c>
      <c r="H3515" t="s">
        <v>8483</v>
      </c>
      <c r="I3515" s="23">
        <v>43.836848000000003</v>
      </c>
      <c r="J3515" s="23">
        <v>-85.424090000000007</v>
      </c>
      <c r="K3515">
        <v>221112</v>
      </c>
      <c r="L3515" t="s">
        <v>28</v>
      </c>
      <c r="M3515" t="s">
        <v>336</v>
      </c>
      <c r="N3515" s="49">
        <v>15047.291999999999</v>
      </c>
      <c r="O3515" s="49">
        <v>23226.563999999998</v>
      </c>
      <c r="P3515" s="49">
        <v>18498.432000000001</v>
      </c>
      <c r="Q3515" s="49">
        <v>31797.279999999999</v>
      </c>
    </row>
    <row r="3516" spans="1:22" x14ac:dyDescent="0.3">
      <c r="A3516">
        <v>1008786</v>
      </c>
      <c r="B3516" t="s">
        <v>16919</v>
      </c>
      <c r="C3516" t="s">
        <v>16920</v>
      </c>
      <c r="D3516" t="s">
        <v>8338</v>
      </c>
      <c r="E3516" t="s">
        <v>311</v>
      </c>
      <c r="F3516" t="s">
        <v>1511</v>
      </c>
      <c r="G3516" t="s">
        <v>16921</v>
      </c>
      <c r="H3516" t="s">
        <v>536</v>
      </c>
      <c r="I3516" s="23">
        <v>38.195278000000002</v>
      </c>
      <c r="J3516" s="23">
        <v>-85.872221999999994</v>
      </c>
      <c r="K3516">
        <v>325211</v>
      </c>
      <c r="L3516" t="s">
        <v>28</v>
      </c>
      <c r="M3516" t="s">
        <v>315</v>
      </c>
      <c r="N3516" s="49">
        <v>27265.948</v>
      </c>
      <c r="O3516" s="49">
        <v>27122.648000000001</v>
      </c>
      <c r="P3516" s="49">
        <v>23537.96</v>
      </c>
      <c r="Q3516" s="49">
        <v>23328.112000000001</v>
      </c>
      <c r="R3516" s="49">
        <v>22476.216</v>
      </c>
      <c r="S3516" s="49">
        <v>24067.907999999999</v>
      </c>
      <c r="T3516" s="49">
        <v>18864.227999999999</v>
      </c>
      <c r="U3516" s="49">
        <v>21810.367999999999</v>
      </c>
      <c r="V3516" s="49">
        <v>27566.995999999999</v>
      </c>
    </row>
    <row r="3517" spans="1:22" x14ac:dyDescent="0.3">
      <c r="A3517">
        <v>1012924</v>
      </c>
      <c r="B3517" t="s">
        <v>16922</v>
      </c>
      <c r="C3517" t="s">
        <v>16923</v>
      </c>
      <c r="D3517" t="s">
        <v>10029</v>
      </c>
      <c r="E3517" t="s">
        <v>393</v>
      </c>
      <c r="F3517" t="s">
        <v>16924</v>
      </c>
      <c r="G3517" t="s">
        <v>16925</v>
      </c>
      <c r="H3517" t="s">
        <v>13276</v>
      </c>
      <c r="I3517" s="23">
        <v>45.147269999999999</v>
      </c>
      <c r="J3517" s="23">
        <v>-90.469160000000002</v>
      </c>
      <c r="K3517">
        <v>212322</v>
      </c>
      <c r="L3517" t="s">
        <v>28</v>
      </c>
      <c r="M3517" t="s">
        <v>315</v>
      </c>
      <c r="N3517" s="49">
        <v>20667.671999999999</v>
      </c>
      <c r="O3517" s="49">
        <v>25950.851999999999</v>
      </c>
      <c r="P3517" s="49">
        <v>28383.944</v>
      </c>
    </row>
    <row r="3518" spans="1:22" x14ac:dyDescent="0.3">
      <c r="A3518">
        <v>1013616</v>
      </c>
      <c r="B3518"/>
      <c r="C3518" t="s">
        <v>16926</v>
      </c>
      <c r="D3518" t="s">
        <v>3710</v>
      </c>
      <c r="E3518" t="s">
        <v>303</v>
      </c>
      <c r="F3518" t="s">
        <v>3711</v>
      </c>
      <c r="G3518" t="s">
        <v>16927</v>
      </c>
      <c r="I3518" s="23"/>
      <c r="J3518" s="23"/>
      <c r="K3518">
        <v>212322</v>
      </c>
      <c r="L3518" t="s">
        <v>28</v>
      </c>
      <c r="M3518" t="s">
        <v>315</v>
      </c>
      <c r="N3518" s="49">
        <v>29285.24</v>
      </c>
    </row>
    <row r="3519" spans="1:22" x14ac:dyDescent="0.3">
      <c r="A3519">
        <v>1013274</v>
      </c>
      <c r="B3519"/>
      <c r="C3519" t="s">
        <v>16928</v>
      </c>
      <c r="D3519" t="s">
        <v>3710</v>
      </c>
      <c r="E3519" t="s">
        <v>303</v>
      </c>
      <c r="F3519" t="s">
        <v>3711</v>
      </c>
      <c r="G3519" t="s">
        <v>16929</v>
      </c>
      <c r="I3519" s="23">
        <v>31.861187000000001</v>
      </c>
      <c r="J3519" s="23">
        <v>-103.09271699999999</v>
      </c>
      <c r="K3519">
        <v>212322</v>
      </c>
      <c r="L3519" t="s">
        <v>28</v>
      </c>
      <c r="M3519" t="s">
        <v>315</v>
      </c>
      <c r="N3519" s="49">
        <v>36477.612000000001</v>
      </c>
      <c r="O3519" s="49">
        <v>46378.775999999998</v>
      </c>
    </row>
    <row r="3520" spans="1:22" x14ac:dyDescent="0.3">
      <c r="A3520">
        <v>1000688</v>
      </c>
      <c r="B3520" t="s">
        <v>16930</v>
      </c>
      <c r="C3520" t="s">
        <v>16931</v>
      </c>
      <c r="D3520" t="s">
        <v>11557</v>
      </c>
      <c r="E3520" t="s">
        <v>380</v>
      </c>
      <c r="F3520" t="s">
        <v>16932</v>
      </c>
      <c r="G3520" t="s">
        <v>16933</v>
      </c>
      <c r="H3520" t="s">
        <v>3104</v>
      </c>
      <c r="I3520" s="23">
        <v>46.735599999999998</v>
      </c>
      <c r="J3520" s="23">
        <v>-92.153099999999995</v>
      </c>
      <c r="K3520">
        <v>221330</v>
      </c>
      <c r="L3520" t="s">
        <v>30</v>
      </c>
      <c r="M3520" t="s">
        <v>336</v>
      </c>
      <c r="N3520" s="49">
        <v>29255.121999999999</v>
      </c>
      <c r="O3520" s="49">
        <v>21655.928</v>
      </c>
      <c r="P3520" s="49">
        <v>33343.946000000004</v>
      </c>
      <c r="Q3520" s="49">
        <v>34991.383999999998</v>
      </c>
      <c r="R3520" s="49">
        <v>23825.279999999999</v>
      </c>
      <c r="S3520" s="49">
        <v>72299.785999999993</v>
      </c>
      <c r="T3520" s="49">
        <v>97507.104000000007</v>
      </c>
      <c r="U3520" s="49">
        <v>74581.096000000005</v>
      </c>
      <c r="V3520" s="49">
        <v>89100.838000000003</v>
      </c>
    </row>
    <row r="3521" spans="1:22" x14ac:dyDescent="0.3">
      <c r="A3521">
        <v>1005116</v>
      </c>
      <c r="B3521" t="s">
        <v>16934</v>
      </c>
      <c r="C3521" t="s">
        <v>16935</v>
      </c>
      <c r="D3521" t="s">
        <v>16936</v>
      </c>
      <c r="E3521" t="s">
        <v>380</v>
      </c>
      <c r="F3521" t="s">
        <v>16247</v>
      </c>
      <c r="G3521" t="s">
        <v>16937</v>
      </c>
      <c r="H3521" t="s">
        <v>762</v>
      </c>
      <c r="I3521" s="23">
        <v>47.478000000000002</v>
      </c>
      <c r="J3521" s="23">
        <v>-92.967600000000004</v>
      </c>
      <c r="K3521">
        <v>212210</v>
      </c>
      <c r="L3521" t="s">
        <v>537</v>
      </c>
      <c r="M3521" t="s">
        <v>538</v>
      </c>
      <c r="N3521" s="49">
        <v>269638.00400000002</v>
      </c>
      <c r="O3521" s="49">
        <v>274764.7</v>
      </c>
      <c r="P3521" s="49">
        <v>251891.524</v>
      </c>
      <c r="Q3521" s="49">
        <v>254933.204</v>
      </c>
      <c r="R3521" s="49">
        <v>245885.06</v>
      </c>
      <c r="S3521" s="49">
        <v>245939.32800000001</v>
      </c>
      <c r="T3521" s="49">
        <v>264112.016</v>
      </c>
      <c r="U3521" s="49">
        <v>285282.26</v>
      </c>
      <c r="V3521" s="49">
        <v>242024.32000000001</v>
      </c>
    </row>
    <row r="3522" spans="1:22" x14ac:dyDescent="0.3">
      <c r="A3522">
        <v>1007073</v>
      </c>
      <c r="B3522" t="s">
        <v>16938</v>
      </c>
      <c r="C3522" t="s">
        <v>16939</v>
      </c>
      <c r="D3522" t="s">
        <v>16940</v>
      </c>
      <c r="E3522" t="s">
        <v>351</v>
      </c>
      <c r="F3522" t="s">
        <v>16941</v>
      </c>
      <c r="G3522" t="s">
        <v>16942</v>
      </c>
      <c r="H3522" t="s">
        <v>4586</v>
      </c>
      <c r="I3522" s="23">
        <v>39.724997999999999</v>
      </c>
      <c r="J3522" s="23">
        <v>-90.833099000000004</v>
      </c>
      <c r="K3522">
        <v>562212</v>
      </c>
      <c r="L3522" t="s">
        <v>355</v>
      </c>
      <c r="M3522" t="s">
        <v>307</v>
      </c>
      <c r="N3522" s="49">
        <v>55911.95</v>
      </c>
      <c r="O3522" s="49">
        <v>65313.45</v>
      </c>
      <c r="P3522" s="49">
        <v>57379.25</v>
      </c>
      <c r="Q3522" s="49">
        <v>57831.5</v>
      </c>
      <c r="R3522" s="49">
        <v>46273.75</v>
      </c>
      <c r="S3522" s="49">
        <v>58296</v>
      </c>
      <c r="T3522" s="49">
        <v>50478.5</v>
      </c>
      <c r="U3522" s="49">
        <v>68624</v>
      </c>
      <c r="V3522" s="49">
        <v>68867.75</v>
      </c>
    </row>
    <row r="3523" spans="1:22" x14ac:dyDescent="0.3">
      <c r="A3523">
        <v>1013542</v>
      </c>
      <c r="B3523" t="s">
        <v>16943</v>
      </c>
      <c r="C3523" t="s">
        <v>16944</v>
      </c>
      <c r="D3523" t="s">
        <v>9191</v>
      </c>
      <c r="E3523" t="s">
        <v>447</v>
      </c>
      <c r="F3523" t="s">
        <v>16945</v>
      </c>
      <c r="G3523" t="s">
        <v>16946</v>
      </c>
      <c r="H3523" t="s">
        <v>11926</v>
      </c>
      <c r="I3523" s="23">
        <v>40.993110000000001</v>
      </c>
      <c r="J3523" s="23">
        <v>-80.437100000000001</v>
      </c>
      <c r="K3523">
        <v>221112</v>
      </c>
      <c r="L3523" t="s">
        <v>28</v>
      </c>
      <c r="M3523" t="s">
        <v>336</v>
      </c>
      <c r="N3523" s="49">
        <v>5422.18</v>
      </c>
    </row>
    <row r="3524" spans="1:22" x14ac:dyDescent="0.3">
      <c r="A3524">
        <v>1012161</v>
      </c>
      <c r="B3524" t="s">
        <v>16947</v>
      </c>
      <c r="C3524" t="s">
        <v>16948</v>
      </c>
      <c r="D3524" t="s">
        <v>11121</v>
      </c>
      <c r="E3524" t="s">
        <v>303</v>
      </c>
      <c r="F3524" t="s">
        <v>11122</v>
      </c>
      <c r="G3524" t="s">
        <v>16949</v>
      </c>
      <c r="I3524" s="23">
        <v>31.877503900000001</v>
      </c>
      <c r="J3524" s="23">
        <v>-103.93760210000001</v>
      </c>
      <c r="K3524">
        <v>211130</v>
      </c>
      <c r="L3524" t="s">
        <v>368</v>
      </c>
      <c r="M3524" t="s">
        <v>102</v>
      </c>
      <c r="N3524" s="49">
        <v>93784.278000000006</v>
      </c>
      <c r="O3524" s="49">
        <v>47787.482000000004</v>
      </c>
      <c r="P3524" s="49">
        <v>33231.379999999997</v>
      </c>
      <c r="Q3524" s="49">
        <v>19259.63</v>
      </c>
    </row>
    <row r="3525" spans="1:22" x14ac:dyDescent="0.3">
      <c r="A3525">
        <v>1004384</v>
      </c>
      <c r="B3525" t="s">
        <v>16950</v>
      </c>
      <c r="C3525" t="s">
        <v>16951</v>
      </c>
      <c r="D3525" t="s">
        <v>16952</v>
      </c>
      <c r="E3525" t="s">
        <v>946</v>
      </c>
      <c r="F3525" t="s">
        <v>16953</v>
      </c>
      <c r="G3525" t="s">
        <v>16954</v>
      </c>
      <c r="H3525" t="s">
        <v>13917</v>
      </c>
      <c r="I3525" s="23">
        <v>47.094999999999999</v>
      </c>
      <c r="J3525" s="23">
        <v>-122.2878</v>
      </c>
      <c r="K3525">
        <v>562212</v>
      </c>
      <c r="L3525" t="s">
        <v>51</v>
      </c>
      <c r="M3525" t="s">
        <v>307</v>
      </c>
      <c r="N3525" s="49">
        <v>7433.5</v>
      </c>
      <c r="O3525" s="49">
        <v>5848.75</v>
      </c>
      <c r="P3525" s="49">
        <v>5984.75</v>
      </c>
      <c r="Q3525" s="49">
        <v>7000.75</v>
      </c>
      <c r="R3525" s="49">
        <v>7340.25</v>
      </c>
      <c r="S3525" s="49">
        <v>5731.75</v>
      </c>
      <c r="T3525" s="49">
        <v>6710.75</v>
      </c>
      <c r="U3525" s="49">
        <v>7201.75</v>
      </c>
      <c r="V3525" s="49">
        <v>9930.5</v>
      </c>
    </row>
    <row r="3526" spans="1:22" x14ac:dyDescent="0.3">
      <c r="A3526">
        <v>1000690</v>
      </c>
      <c r="B3526" t="s">
        <v>16955</v>
      </c>
      <c r="C3526" t="s">
        <v>16956</v>
      </c>
      <c r="D3526" t="s">
        <v>10669</v>
      </c>
      <c r="E3526" t="s">
        <v>380</v>
      </c>
      <c r="F3526" t="s">
        <v>10670</v>
      </c>
      <c r="G3526" t="s">
        <v>16957</v>
      </c>
      <c r="H3526" t="s">
        <v>3112</v>
      </c>
      <c r="I3526" s="23">
        <v>44.933100000000003</v>
      </c>
      <c r="J3526" s="23">
        <v>-93.107500000000002</v>
      </c>
      <c r="K3526">
        <v>221112</v>
      </c>
      <c r="L3526" t="s">
        <v>335</v>
      </c>
      <c r="M3526" t="s">
        <v>336</v>
      </c>
      <c r="N3526" s="49">
        <v>1400442.612</v>
      </c>
      <c r="O3526" s="49">
        <v>930917.3</v>
      </c>
      <c r="P3526" s="49">
        <v>789752.12399999995</v>
      </c>
      <c r="Q3526" s="49">
        <v>845272.16799999995</v>
      </c>
      <c r="R3526" s="49">
        <v>777393.02</v>
      </c>
      <c r="S3526" s="49">
        <v>417496.35200000001</v>
      </c>
      <c r="T3526" s="49">
        <v>740355.95600000001</v>
      </c>
      <c r="U3526" s="49">
        <v>731161.64</v>
      </c>
      <c r="V3526" s="49">
        <v>324022.90000000002</v>
      </c>
    </row>
    <row r="3527" spans="1:22" x14ac:dyDescent="0.3">
      <c r="A3527">
        <v>1000070</v>
      </c>
      <c r="B3527" t="s">
        <v>16958</v>
      </c>
      <c r="C3527" t="s">
        <v>16959</v>
      </c>
      <c r="D3527" t="s">
        <v>16960</v>
      </c>
      <c r="E3527" t="s">
        <v>323</v>
      </c>
      <c r="F3527" t="s">
        <v>16961</v>
      </c>
      <c r="G3527" t="s">
        <v>16962</v>
      </c>
      <c r="H3527" t="s">
        <v>2575</v>
      </c>
      <c r="I3527" s="23">
        <v>34.595300000000002</v>
      </c>
      <c r="J3527" s="23">
        <v>-117.3647</v>
      </c>
      <c r="K3527">
        <v>221112</v>
      </c>
      <c r="L3527" t="s">
        <v>335</v>
      </c>
      <c r="M3527" t="s">
        <v>336</v>
      </c>
      <c r="N3527" s="49">
        <v>1359286.264</v>
      </c>
      <c r="O3527" s="49">
        <v>1219415.324</v>
      </c>
      <c r="P3527" s="49">
        <v>892824.19200000004</v>
      </c>
      <c r="Q3527" s="49">
        <v>1262856.42</v>
      </c>
      <c r="R3527" s="49">
        <v>1442760.1040000001</v>
      </c>
      <c r="S3527" s="49">
        <v>1587008.32</v>
      </c>
      <c r="T3527" s="49">
        <v>1773737.0759999999</v>
      </c>
      <c r="U3527" s="49">
        <v>1933020.236</v>
      </c>
      <c r="V3527" s="49">
        <v>741335.152</v>
      </c>
    </row>
    <row r="3528" spans="1:22" x14ac:dyDescent="0.3">
      <c r="A3528">
        <v>1010213</v>
      </c>
      <c r="B3528" t="s">
        <v>16963</v>
      </c>
      <c r="C3528" t="s">
        <v>16964</v>
      </c>
      <c r="D3528" t="s">
        <v>16965</v>
      </c>
      <c r="E3528" t="s">
        <v>311</v>
      </c>
      <c r="F3528" t="s">
        <v>16966</v>
      </c>
      <c r="G3528" t="s">
        <v>16967</v>
      </c>
      <c r="H3528" t="s">
        <v>11279</v>
      </c>
      <c r="I3528" s="23">
        <v>37.742544000000002</v>
      </c>
      <c r="J3528" s="23">
        <v>-87.773752999999999</v>
      </c>
      <c r="K3528">
        <v>212112</v>
      </c>
      <c r="L3528" t="s">
        <v>90</v>
      </c>
      <c r="M3528" t="s">
        <v>315</v>
      </c>
      <c r="S3528" s="49">
        <v>36170</v>
      </c>
      <c r="T3528" s="49">
        <v>46530</v>
      </c>
      <c r="U3528" s="49">
        <v>57140.75</v>
      </c>
      <c r="V3528" s="49">
        <v>30721.25</v>
      </c>
    </row>
    <row r="3529" spans="1:22" x14ac:dyDescent="0.3">
      <c r="A3529">
        <v>1006216</v>
      </c>
      <c r="B3529" t="s">
        <v>16968</v>
      </c>
      <c r="C3529" t="s">
        <v>16969</v>
      </c>
      <c r="D3529" t="s">
        <v>16970</v>
      </c>
      <c r="E3529" t="s">
        <v>323</v>
      </c>
      <c r="F3529" t="s">
        <v>16971</v>
      </c>
      <c r="G3529" t="s">
        <v>16972</v>
      </c>
      <c r="H3529" t="s">
        <v>5272</v>
      </c>
      <c r="I3529" s="23">
        <v>37.393900000000002</v>
      </c>
      <c r="J3529" s="23">
        <v>-120.49809999999999</v>
      </c>
      <c r="K3529">
        <v>562212</v>
      </c>
      <c r="L3529" t="s">
        <v>51</v>
      </c>
      <c r="M3529" t="s">
        <v>307</v>
      </c>
      <c r="N3529" s="49">
        <v>17651.25</v>
      </c>
      <c r="O3529" s="49">
        <v>11446.25</v>
      </c>
      <c r="P3529" s="49">
        <v>17600.75</v>
      </c>
      <c r="Q3529" s="49">
        <v>23867.75</v>
      </c>
      <c r="R3529" s="49">
        <v>30065</v>
      </c>
      <c r="S3529" s="49">
        <v>22063.5</v>
      </c>
      <c r="T3529" s="49">
        <v>11550</v>
      </c>
      <c r="U3529" s="49">
        <v>16452.5</v>
      </c>
      <c r="V3529" s="49">
        <v>111725</v>
      </c>
    </row>
    <row r="3530" spans="1:22" x14ac:dyDescent="0.3">
      <c r="A3530">
        <v>1001696</v>
      </c>
      <c r="B3530" t="s">
        <v>16973</v>
      </c>
      <c r="C3530" t="s">
        <v>16974</v>
      </c>
      <c r="D3530" t="s">
        <v>16975</v>
      </c>
      <c r="E3530" t="s">
        <v>2235</v>
      </c>
      <c r="F3530" t="s">
        <v>16976</v>
      </c>
      <c r="G3530" t="s">
        <v>16977</v>
      </c>
      <c r="H3530" t="s">
        <v>8252</v>
      </c>
      <c r="I3530" s="23">
        <v>47.55</v>
      </c>
      <c r="J3530" s="23">
        <v>-111.03</v>
      </c>
      <c r="K3530">
        <v>221112</v>
      </c>
      <c r="L3530" t="s">
        <v>335</v>
      </c>
      <c r="M3530" t="s">
        <v>336</v>
      </c>
      <c r="R3530" s="49">
        <v>0</v>
      </c>
      <c r="S3530" s="49">
        <v>2.4</v>
      </c>
      <c r="T3530" s="49">
        <v>707.94799999999998</v>
      </c>
    </row>
    <row r="3531" spans="1:22" x14ac:dyDescent="0.3">
      <c r="A3531">
        <v>1009851</v>
      </c>
      <c r="B3531" t="s">
        <v>16978</v>
      </c>
      <c r="C3531" t="s">
        <v>16979</v>
      </c>
      <c r="D3531" t="s">
        <v>16980</v>
      </c>
      <c r="E3531" t="s">
        <v>640</v>
      </c>
      <c r="F3531" t="s">
        <v>16981</v>
      </c>
      <c r="G3531" t="s">
        <v>16982</v>
      </c>
      <c r="H3531" t="s">
        <v>16983</v>
      </c>
      <c r="I3531" s="23">
        <v>46.090012000000002</v>
      </c>
      <c r="J3531" s="23">
        <v>-103.660456</v>
      </c>
      <c r="K3531">
        <v>211130</v>
      </c>
      <c r="L3531" t="s">
        <v>326</v>
      </c>
      <c r="M3531" t="s">
        <v>327</v>
      </c>
      <c r="N3531" s="49">
        <v>23662.38</v>
      </c>
      <c r="O3531" s="49">
        <v>51905.152000000002</v>
      </c>
      <c r="P3531" s="49">
        <v>93797.05</v>
      </c>
      <c r="Q3531" s="49">
        <v>97111.695999999996</v>
      </c>
      <c r="R3531" s="49">
        <v>92790.865999999995</v>
      </c>
      <c r="S3531" s="49">
        <v>81458.634000000005</v>
      </c>
      <c r="T3531" s="49">
        <v>79597.135999999999</v>
      </c>
      <c r="U3531" s="49">
        <v>63947.822</v>
      </c>
      <c r="V3531" s="49">
        <v>63988.93</v>
      </c>
    </row>
    <row r="3532" spans="1:22" x14ac:dyDescent="0.3">
      <c r="A3532">
        <v>1011017</v>
      </c>
      <c r="B3532" t="s">
        <v>16984</v>
      </c>
      <c r="C3532" t="s">
        <v>16985</v>
      </c>
      <c r="D3532" t="s">
        <v>13935</v>
      </c>
      <c r="E3532" t="s">
        <v>2235</v>
      </c>
      <c r="F3532" t="s">
        <v>16986</v>
      </c>
      <c r="G3532" t="s">
        <v>16987</v>
      </c>
      <c r="H3532" t="s">
        <v>1098</v>
      </c>
      <c r="I3532" s="23">
        <v>47.790852999999998</v>
      </c>
      <c r="J3532" s="23">
        <v>-104.264714</v>
      </c>
      <c r="K3532">
        <v>211130</v>
      </c>
      <c r="L3532" t="s">
        <v>326</v>
      </c>
      <c r="M3532" t="s">
        <v>327</v>
      </c>
      <c r="N3532" s="49">
        <v>22545.27</v>
      </c>
      <c r="O3532" s="49">
        <v>21706.374</v>
      </c>
      <c r="P3532" s="49">
        <v>24061.815999999999</v>
      </c>
      <c r="Q3532" s="49">
        <v>23185.366000000002</v>
      </c>
      <c r="R3532" s="49">
        <v>39363.758000000002</v>
      </c>
      <c r="S3532" s="49">
        <v>24285.018</v>
      </c>
      <c r="T3532" s="49">
        <v>23801.011999999999</v>
      </c>
    </row>
    <row r="3533" spans="1:22" x14ac:dyDescent="0.3">
      <c r="A3533">
        <v>1013370</v>
      </c>
      <c r="B3533" t="s">
        <v>16988</v>
      </c>
      <c r="C3533" t="s">
        <v>16989</v>
      </c>
      <c r="D3533" t="s">
        <v>16990</v>
      </c>
      <c r="E3533" t="s">
        <v>640</v>
      </c>
      <c r="F3533" t="s">
        <v>16991</v>
      </c>
      <c r="H3533" t="s">
        <v>3703</v>
      </c>
      <c r="I3533" s="23">
        <v>48.039861000000002</v>
      </c>
      <c r="J3533" s="23">
        <v>-102.589417</v>
      </c>
      <c r="K3533">
        <v>211130</v>
      </c>
      <c r="L3533" t="s">
        <v>368</v>
      </c>
      <c r="M3533" t="s">
        <v>102</v>
      </c>
      <c r="O3533" s="49">
        <v>75706.648000000001</v>
      </c>
    </row>
    <row r="3534" spans="1:22" x14ac:dyDescent="0.3">
      <c r="A3534">
        <v>1010509</v>
      </c>
      <c r="B3534" t="s">
        <v>16992</v>
      </c>
      <c r="C3534" t="s">
        <v>16993</v>
      </c>
      <c r="D3534" t="s">
        <v>16994</v>
      </c>
      <c r="E3534" t="s">
        <v>640</v>
      </c>
      <c r="F3534" t="s">
        <v>16995</v>
      </c>
      <c r="G3534" t="s">
        <v>16996</v>
      </c>
      <c r="H3534" t="s">
        <v>16997</v>
      </c>
      <c r="I3534" s="23">
        <v>48.688442999999999</v>
      </c>
      <c r="J3534" s="23">
        <v>-102.92023</v>
      </c>
      <c r="K3534">
        <v>211130</v>
      </c>
      <c r="L3534" t="s">
        <v>368</v>
      </c>
      <c r="M3534" t="s">
        <v>102</v>
      </c>
      <c r="N3534" s="49">
        <v>31772.096000000001</v>
      </c>
      <c r="O3534" s="49">
        <v>44349.252</v>
      </c>
      <c r="P3534" s="49">
        <v>38555.826000000001</v>
      </c>
      <c r="Q3534" s="49">
        <v>45773.36</v>
      </c>
      <c r="R3534" s="49">
        <v>59077.591999999997</v>
      </c>
      <c r="S3534" s="49">
        <v>38900.084000000003</v>
      </c>
      <c r="T3534" s="49">
        <v>36090.980000000003</v>
      </c>
      <c r="U3534" s="49">
        <v>29981.752</v>
      </c>
    </row>
    <row r="3535" spans="1:22" x14ac:dyDescent="0.3">
      <c r="A3535">
        <v>1012297</v>
      </c>
      <c r="B3535" t="s">
        <v>16998</v>
      </c>
      <c r="C3535" t="s">
        <v>16999</v>
      </c>
      <c r="D3535" t="s">
        <v>4378</v>
      </c>
      <c r="E3535" t="s">
        <v>640</v>
      </c>
      <c r="F3535" t="s">
        <v>4379</v>
      </c>
      <c r="H3535" t="s">
        <v>4380</v>
      </c>
      <c r="I3535" s="23">
        <v>47.690739999999998</v>
      </c>
      <c r="J3535" s="23">
        <v>-103.269856</v>
      </c>
      <c r="K3535">
        <v>211130</v>
      </c>
      <c r="L3535" t="s">
        <v>368</v>
      </c>
      <c r="M3535" t="s">
        <v>102</v>
      </c>
      <c r="N3535" s="49">
        <v>22441.72</v>
      </c>
      <c r="O3535" s="49">
        <v>28106.998</v>
      </c>
      <c r="P3535" s="49">
        <v>25643.256000000001</v>
      </c>
    </row>
    <row r="3536" spans="1:22" x14ac:dyDescent="0.3">
      <c r="A3536">
        <v>1010510</v>
      </c>
      <c r="B3536" t="s">
        <v>17000</v>
      </c>
      <c r="C3536" t="s">
        <v>17001</v>
      </c>
      <c r="D3536" t="s">
        <v>17002</v>
      </c>
      <c r="E3536" t="s">
        <v>640</v>
      </c>
      <c r="F3536" t="s">
        <v>17003</v>
      </c>
      <c r="G3536" t="s">
        <v>17004</v>
      </c>
      <c r="H3536" t="s">
        <v>4380</v>
      </c>
      <c r="I3536" s="23">
        <v>47.921819999999997</v>
      </c>
      <c r="J3536" s="23">
        <v>-103.77651</v>
      </c>
      <c r="K3536">
        <v>211130</v>
      </c>
      <c r="L3536" t="s">
        <v>326</v>
      </c>
      <c r="M3536" t="s">
        <v>327</v>
      </c>
      <c r="N3536" s="49">
        <v>103063.24400000001</v>
      </c>
      <c r="O3536" s="49">
        <v>109141.124</v>
      </c>
      <c r="P3536" s="49">
        <v>104042.986</v>
      </c>
      <c r="Q3536" s="49">
        <v>99784.894</v>
      </c>
      <c r="R3536" s="49">
        <v>113961.92</v>
      </c>
      <c r="S3536" s="49">
        <v>73400.323999999993</v>
      </c>
      <c r="T3536" s="49">
        <v>65572.923999999999</v>
      </c>
      <c r="U3536" s="49">
        <v>60328.561999999998</v>
      </c>
    </row>
    <row r="3537" spans="1:22" x14ac:dyDescent="0.3">
      <c r="A3537">
        <v>1002805</v>
      </c>
      <c r="B3537" t="s">
        <v>17005</v>
      </c>
      <c r="C3537" t="s">
        <v>17006</v>
      </c>
      <c r="D3537" t="s">
        <v>17007</v>
      </c>
      <c r="E3537" t="s">
        <v>1370</v>
      </c>
      <c r="F3537" t="s">
        <v>17008</v>
      </c>
      <c r="G3537" t="s">
        <v>17009</v>
      </c>
      <c r="H3537" t="s">
        <v>3109</v>
      </c>
      <c r="I3537" s="23">
        <v>60.475118999999999</v>
      </c>
      <c r="J3537" s="23">
        <v>-151.27375000000001</v>
      </c>
      <c r="K3537">
        <v>211111</v>
      </c>
      <c r="L3537" t="s">
        <v>28</v>
      </c>
      <c r="M3537" t="s">
        <v>102</v>
      </c>
      <c r="R3537" s="49">
        <v>36680.512000000002</v>
      </c>
      <c r="S3537" s="49">
        <v>25916.052</v>
      </c>
    </row>
    <row r="3538" spans="1:22" x14ac:dyDescent="0.3">
      <c r="A3538">
        <v>1013335</v>
      </c>
      <c r="B3538" t="s">
        <v>17010</v>
      </c>
      <c r="C3538" t="s">
        <v>17011</v>
      </c>
      <c r="D3538" t="s">
        <v>17012</v>
      </c>
      <c r="E3538" t="s">
        <v>468</v>
      </c>
      <c r="F3538" t="s">
        <v>17013</v>
      </c>
      <c r="G3538" t="s">
        <v>17014</v>
      </c>
      <c r="H3538" t="s">
        <v>17015</v>
      </c>
      <c r="I3538" s="23">
        <v>30.072844</v>
      </c>
      <c r="J3538" s="23">
        <v>-82.884513999999996</v>
      </c>
      <c r="K3538">
        <v>486210</v>
      </c>
      <c r="L3538" t="s">
        <v>1275</v>
      </c>
      <c r="M3538" t="s">
        <v>102</v>
      </c>
      <c r="N3538" s="49">
        <v>29396.495999999999</v>
      </c>
      <c r="O3538" s="49">
        <v>38218.661999999997</v>
      </c>
    </row>
    <row r="3539" spans="1:22" x14ac:dyDescent="0.3">
      <c r="A3539">
        <v>1001790</v>
      </c>
      <c r="B3539" t="s">
        <v>17016</v>
      </c>
      <c r="C3539" t="s">
        <v>17017</v>
      </c>
      <c r="D3539" t="s">
        <v>460</v>
      </c>
      <c r="E3539" t="s">
        <v>461</v>
      </c>
      <c r="F3539" t="s">
        <v>462</v>
      </c>
      <c r="H3539" t="s">
        <v>464</v>
      </c>
      <c r="I3539" s="23">
        <v>43.8414763490387</v>
      </c>
      <c r="J3539" s="23">
        <v>-105.362308513496</v>
      </c>
      <c r="K3539">
        <v>211130</v>
      </c>
      <c r="L3539" t="s">
        <v>326</v>
      </c>
      <c r="M3539" t="s">
        <v>327</v>
      </c>
      <c r="N3539" s="49">
        <v>63777.07</v>
      </c>
      <c r="O3539" s="49">
        <v>69446.95</v>
      </c>
      <c r="P3539" s="49">
        <v>71057.495999999999</v>
      </c>
      <c r="Q3539" s="49">
        <v>73288.542000000001</v>
      </c>
      <c r="R3539" s="49">
        <v>75435.673999999999</v>
      </c>
      <c r="S3539" s="49">
        <v>90044.725999999995</v>
      </c>
      <c r="T3539" s="49">
        <v>88153.782000000007</v>
      </c>
      <c r="U3539" s="49">
        <v>55874.048000000003</v>
      </c>
      <c r="V3539" s="49">
        <v>59651.775999999998</v>
      </c>
    </row>
    <row r="3540" spans="1:22" x14ac:dyDescent="0.3">
      <c r="A3540">
        <v>1000813</v>
      </c>
      <c r="B3540" t="s">
        <v>17018</v>
      </c>
      <c r="C3540" t="s">
        <v>17019</v>
      </c>
      <c r="D3540" t="s">
        <v>17020</v>
      </c>
      <c r="E3540" t="s">
        <v>386</v>
      </c>
      <c r="F3540" t="s">
        <v>2770</v>
      </c>
      <c r="G3540" t="s">
        <v>17021</v>
      </c>
      <c r="H3540" t="s">
        <v>17022</v>
      </c>
      <c r="I3540" s="23">
        <v>33</v>
      </c>
      <c r="J3540" s="23">
        <v>-85.903099999999995</v>
      </c>
      <c r="K3540">
        <v>221112</v>
      </c>
      <c r="L3540" t="s">
        <v>335</v>
      </c>
      <c r="M3540" t="s">
        <v>336</v>
      </c>
      <c r="N3540" s="49">
        <v>1914156.656</v>
      </c>
      <c r="O3540" s="49">
        <v>1686544.8</v>
      </c>
      <c r="P3540" s="49">
        <v>1182817.916</v>
      </c>
      <c r="Q3540" s="49">
        <v>2027588.1359999999</v>
      </c>
      <c r="R3540" s="49">
        <v>1942841.2520000001</v>
      </c>
      <c r="S3540" s="49">
        <v>1901966.452</v>
      </c>
      <c r="T3540" s="49">
        <v>1384877.9680000001</v>
      </c>
      <c r="U3540" s="49">
        <v>1933299.084</v>
      </c>
      <c r="V3540" s="49">
        <v>1626740.2720000001</v>
      </c>
    </row>
    <row r="3541" spans="1:22" x14ac:dyDescent="0.3">
      <c r="A3541">
        <v>1007157</v>
      </c>
      <c r="B3541" t="s">
        <v>17023</v>
      </c>
      <c r="C3541" t="s">
        <v>17024</v>
      </c>
      <c r="D3541" t="s">
        <v>17025</v>
      </c>
      <c r="E3541" t="s">
        <v>331</v>
      </c>
      <c r="F3541" t="s">
        <v>17026</v>
      </c>
      <c r="G3541" t="s">
        <v>17027</v>
      </c>
      <c r="H3541" t="s">
        <v>17028</v>
      </c>
      <c r="I3541" s="23">
        <v>41.126899999999999</v>
      </c>
      <c r="J3541" s="23">
        <v>-74.165300000000002</v>
      </c>
      <c r="K3541">
        <v>221112</v>
      </c>
      <c r="L3541" t="s">
        <v>30</v>
      </c>
      <c r="M3541" t="s">
        <v>336</v>
      </c>
      <c r="N3541" s="49">
        <v>296.548</v>
      </c>
      <c r="O3541" s="49">
        <v>324.048</v>
      </c>
      <c r="P3541" s="49">
        <v>407.44799999999998</v>
      </c>
      <c r="Q3541" s="49">
        <v>336.94799999999998</v>
      </c>
      <c r="R3541" s="49">
        <v>128.9</v>
      </c>
      <c r="S3541" s="49">
        <v>212.3</v>
      </c>
      <c r="T3541" s="49">
        <v>233.4</v>
      </c>
      <c r="U3541" s="49">
        <v>247.773</v>
      </c>
      <c r="V3541" s="49">
        <v>145.648</v>
      </c>
    </row>
    <row r="3542" spans="1:22" x14ac:dyDescent="0.3">
      <c r="A3542">
        <v>1003614</v>
      </c>
      <c r="B3542" t="s">
        <v>17029</v>
      </c>
      <c r="C3542" t="s">
        <v>17030</v>
      </c>
      <c r="D3542" t="s">
        <v>17031</v>
      </c>
      <c r="E3542" t="s">
        <v>303</v>
      </c>
      <c r="F3542" t="s">
        <v>17032</v>
      </c>
      <c r="H3542" t="s">
        <v>17033</v>
      </c>
      <c r="I3542" s="23">
        <v>33.580772000000003</v>
      </c>
      <c r="J3542" s="23">
        <v>-96.534543999999997</v>
      </c>
      <c r="K3542">
        <v>562212</v>
      </c>
      <c r="L3542" t="s">
        <v>51</v>
      </c>
      <c r="M3542" t="s">
        <v>307</v>
      </c>
      <c r="N3542" s="49">
        <v>9927.5</v>
      </c>
      <c r="O3542" s="49">
        <v>10491.75</v>
      </c>
      <c r="P3542" s="49">
        <v>13880.25</v>
      </c>
      <c r="Q3542" s="49">
        <v>13453.75</v>
      </c>
      <c r="R3542" s="49">
        <v>14234.5</v>
      </c>
      <c r="S3542" s="49">
        <v>11340.5</v>
      </c>
      <c r="T3542" s="49">
        <v>12788.95</v>
      </c>
      <c r="U3542" s="49">
        <v>20170.264824999998</v>
      </c>
      <c r="V3542" s="49">
        <v>25350</v>
      </c>
    </row>
    <row r="3543" spans="1:22" x14ac:dyDescent="0.3">
      <c r="A3543">
        <v>1007545</v>
      </c>
      <c r="B3543" t="s">
        <v>17034</v>
      </c>
      <c r="C3543" t="s">
        <v>17035</v>
      </c>
      <c r="D3543" t="s">
        <v>9466</v>
      </c>
      <c r="E3543" t="s">
        <v>422</v>
      </c>
      <c r="F3543" t="s">
        <v>17036</v>
      </c>
      <c r="G3543" t="s">
        <v>17037</v>
      </c>
      <c r="H3543" t="s">
        <v>10068</v>
      </c>
      <c r="I3543" s="23">
        <v>35.631540000000001</v>
      </c>
      <c r="J3543" s="23">
        <v>-92.392769999999999</v>
      </c>
      <c r="K3543">
        <v>211111</v>
      </c>
      <c r="L3543" t="s">
        <v>28</v>
      </c>
      <c r="M3543" t="s">
        <v>102</v>
      </c>
      <c r="R3543" s="49">
        <v>19372.376</v>
      </c>
      <c r="S3543" s="49">
        <v>23675.759999999998</v>
      </c>
      <c r="T3543" s="49">
        <v>28283.344000000001</v>
      </c>
      <c r="U3543" s="49">
        <v>30989.883999999998</v>
      </c>
      <c r="V3543" s="49">
        <v>37977.656000000003</v>
      </c>
    </row>
    <row r="3544" spans="1:22" x14ac:dyDescent="0.3">
      <c r="A3544">
        <v>1011783</v>
      </c>
      <c r="B3544" t="s">
        <v>17038</v>
      </c>
      <c r="C3544" t="s">
        <v>17039</v>
      </c>
      <c r="D3544" t="s">
        <v>17040</v>
      </c>
      <c r="E3544" t="s">
        <v>303</v>
      </c>
      <c r="F3544" t="s">
        <v>17041</v>
      </c>
      <c r="G3544" t="s">
        <v>17042</v>
      </c>
      <c r="H3544" t="s">
        <v>17043</v>
      </c>
      <c r="I3544" s="23">
        <v>36.08211</v>
      </c>
      <c r="J3544" s="23">
        <v>-102.50911000000001</v>
      </c>
      <c r="K3544">
        <v>311513</v>
      </c>
      <c r="L3544" t="s">
        <v>28</v>
      </c>
      <c r="M3544" t="s">
        <v>315</v>
      </c>
      <c r="N3544" s="49">
        <v>40910.978000000003</v>
      </c>
      <c r="O3544" s="49">
        <v>41725.631999999998</v>
      </c>
      <c r="P3544" s="49">
        <v>41523.021999999997</v>
      </c>
      <c r="Q3544" s="49">
        <v>30370.984</v>
      </c>
      <c r="R3544" s="49">
        <v>29217.202000000001</v>
      </c>
      <c r="S3544" s="49">
        <v>25610.7</v>
      </c>
      <c r="T3544" s="49">
        <v>25298.26</v>
      </c>
      <c r="U3544" s="49">
        <v>25350.240000000002</v>
      </c>
    </row>
    <row r="3545" spans="1:22" x14ac:dyDescent="0.3">
      <c r="A3545">
        <v>1001367</v>
      </c>
      <c r="B3545" t="s">
        <v>17044</v>
      </c>
      <c r="C3545" t="s">
        <v>17045</v>
      </c>
      <c r="D3545" t="s">
        <v>4279</v>
      </c>
      <c r="E3545" t="s">
        <v>1781</v>
      </c>
      <c r="F3545" t="s">
        <v>9467</v>
      </c>
      <c r="G3545" t="s">
        <v>17046</v>
      </c>
      <c r="H3545" t="s">
        <v>17047</v>
      </c>
      <c r="I3545" s="23">
        <v>32.378100000000003</v>
      </c>
      <c r="J3545" s="23">
        <v>-90.216899999999995</v>
      </c>
      <c r="K3545">
        <v>221112</v>
      </c>
      <c r="L3545" t="s">
        <v>335</v>
      </c>
      <c r="M3545" t="s">
        <v>336</v>
      </c>
      <c r="N3545" s="49">
        <v>1194013.5759999999</v>
      </c>
      <c r="O3545" s="49">
        <v>1175664.1440000001</v>
      </c>
      <c r="P3545" s="49">
        <v>1214232.652</v>
      </c>
      <c r="Q3545" s="49">
        <v>1219688.48</v>
      </c>
      <c r="R3545" s="49">
        <v>892787.49199999997</v>
      </c>
      <c r="S3545" s="49">
        <v>1046541.672</v>
      </c>
      <c r="T3545" s="49">
        <v>655635.02</v>
      </c>
      <c r="U3545" s="49">
        <v>293216.31599999999</v>
      </c>
      <c r="V3545" s="49">
        <v>362079.908</v>
      </c>
    </row>
    <row r="3546" spans="1:22" x14ac:dyDescent="0.3">
      <c r="A3546">
        <v>1001112</v>
      </c>
      <c r="B3546" t="s">
        <v>17048</v>
      </c>
      <c r="C3546" t="s">
        <v>17049</v>
      </c>
      <c r="D3546" t="s">
        <v>3855</v>
      </c>
      <c r="E3546" t="s">
        <v>468</v>
      </c>
      <c r="F3546" t="s">
        <v>8770</v>
      </c>
      <c r="G3546" t="s">
        <v>17050</v>
      </c>
      <c r="H3546" t="s">
        <v>3655</v>
      </c>
      <c r="I3546" s="23">
        <v>27.788599999999999</v>
      </c>
      <c r="J3546" s="23">
        <v>-81.869399999999999</v>
      </c>
      <c r="K3546">
        <v>221112</v>
      </c>
      <c r="L3546" t="s">
        <v>30</v>
      </c>
      <c r="M3546" t="s">
        <v>336</v>
      </c>
      <c r="N3546" s="49">
        <v>4737967.6919999998</v>
      </c>
      <c r="O3546" s="49">
        <v>5031203.352</v>
      </c>
      <c r="P3546" s="49">
        <v>4992028.4460000005</v>
      </c>
      <c r="Q3546" s="49">
        <v>4667019.7560000001</v>
      </c>
      <c r="R3546" s="49">
        <v>4754347.6320000002</v>
      </c>
      <c r="S3546" s="49">
        <v>4297071.1239999998</v>
      </c>
      <c r="T3546" s="49">
        <v>4673160.7319999998</v>
      </c>
      <c r="U3546" s="49">
        <v>4907002.0539999995</v>
      </c>
      <c r="V3546" s="49">
        <v>4635156.4720000001</v>
      </c>
    </row>
    <row r="3547" spans="1:22" x14ac:dyDescent="0.3">
      <c r="A3547">
        <v>1011205</v>
      </c>
      <c r="B3547" t="s">
        <v>17051</v>
      </c>
      <c r="C3547" t="s">
        <v>17052</v>
      </c>
      <c r="D3547" t="s">
        <v>17053</v>
      </c>
      <c r="E3547" t="s">
        <v>447</v>
      </c>
      <c r="F3547" t="s">
        <v>17054</v>
      </c>
      <c r="G3547" t="s">
        <v>17055</v>
      </c>
      <c r="H3547" t="s">
        <v>17056</v>
      </c>
      <c r="I3547" s="23">
        <v>41.553220000000003</v>
      </c>
      <c r="J3547" s="23">
        <v>-75.844139999999996</v>
      </c>
      <c r="K3547">
        <v>211111</v>
      </c>
      <c r="L3547" t="s">
        <v>28</v>
      </c>
      <c r="M3547" t="s">
        <v>102</v>
      </c>
      <c r="R3547" s="49">
        <v>49406.063999999998</v>
      </c>
      <c r="S3547" s="49">
        <v>55074.192000000003</v>
      </c>
      <c r="T3547" s="49">
        <v>50973.8</v>
      </c>
    </row>
    <row r="3548" spans="1:22" x14ac:dyDescent="0.3">
      <c r="A3548">
        <v>1009520</v>
      </c>
      <c r="B3548" t="s">
        <v>17057</v>
      </c>
      <c r="C3548" t="s">
        <v>17058</v>
      </c>
      <c r="D3548" t="s">
        <v>17059</v>
      </c>
      <c r="E3548" t="s">
        <v>303</v>
      </c>
      <c r="F3548" t="s">
        <v>17060</v>
      </c>
      <c r="H3548" t="s">
        <v>17061</v>
      </c>
      <c r="I3548" s="23">
        <v>32.778936000000002</v>
      </c>
      <c r="J3548" s="23">
        <v>-102.950165</v>
      </c>
      <c r="K3548">
        <v>211130</v>
      </c>
      <c r="L3548" t="s">
        <v>326</v>
      </c>
      <c r="M3548" t="s">
        <v>327</v>
      </c>
      <c r="N3548" s="49">
        <v>45438.232000000004</v>
      </c>
      <c r="O3548" s="49">
        <v>43295.286</v>
      </c>
      <c r="P3548" s="49">
        <v>45280.478000000003</v>
      </c>
      <c r="Q3548" s="49">
        <v>43070.838000000003</v>
      </c>
      <c r="R3548" s="49">
        <v>67869.343999999997</v>
      </c>
      <c r="S3548" s="49">
        <v>68287.894</v>
      </c>
      <c r="T3548" s="49">
        <v>67542.694000000003</v>
      </c>
      <c r="U3548" s="49">
        <v>67504.593999999997</v>
      </c>
      <c r="V3548" s="49">
        <v>82381.13</v>
      </c>
    </row>
    <row r="3549" spans="1:22" x14ac:dyDescent="0.3">
      <c r="A3549">
        <v>1007328</v>
      </c>
      <c r="B3549" t="s">
        <v>17062</v>
      </c>
      <c r="C3549" t="s">
        <v>17063</v>
      </c>
      <c r="D3549" t="s">
        <v>10280</v>
      </c>
      <c r="E3549" t="s">
        <v>339</v>
      </c>
      <c r="F3549" t="s">
        <v>365</v>
      </c>
      <c r="G3549" t="s">
        <v>17064</v>
      </c>
      <c r="H3549" t="s">
        <v>10282</v>
      </c>
      <c r="I3549" s="23">
        <v>32.728200000000001</v>
      </c>
      <c r="J3549" s="23">
        <v>-103.3095</v>
      </c>
      <c r="K3549">
        <v>221112</v>
      </c>
      <c r="L3549" t="s">
        <v>335</v>
      </c>
      <c r="M3549" t="s">
        <v>336</v>
      </c>
      <c r="N3549" s="49">
        <v>1484218.048</v>
      </c>
      <c r="O3549" s="49">
        <v>1712035.9040000001</v>
      </c>
      <c r="P3549" s="49">
        <v>1320979.7039999999</v>
      </c>
      <c r="Q3549" s="49">
        <v>1422550.4280000001</v>
      </c>
      <c r="R3549" s="49">
        <v>1492653.372</v>
      </c>
      <c r="S3549" s="49">
        <v>1134395.996</v>
      </c>
      <c r="T3549" s="49">
        <v>1244075.088</v>
      </c>
      <c r="U3549" s="49">
        <v>1217736.6880000001</v>
      </c>
      <c r="V3549" s="49">
        <v>1278519.912</v>
      </c>
    </row>
    <row r="3550" spans="1:22" x14ac:dyDescent="0.3">
      <c r="A3550">
        <v>1000398</v>
      </c>
      <c r="B3550" t="s">
        <v>17065</v>
      </c>
      <c r="C3550" t="s">
        <v>17066</v>
      </c>
      <c r="D3550" t="s">
        <v>4719</v>
      </c>
      <c r="E3550" t="s">
        <v>386</v>
      </c>
      <c r="F3550" t="s">
        <v>17067</v>
      </c>
      <c r="G3550" t="s">
        <v>17068</v>
      </c>
      <c r="H3550" t="s">
        <v>4814</v>
      </c>
      <c r="I3550" s="23">
        <v>30.747800000000002</v>
      </c>
      <c r="J3550" s="23">
        <v>-88.057500000000005</v>
      </c>
      <c r="K3550">
        <v>221112</v>
      </c>
      <c r="L3550" t="s">
        <v>30</v>
      </c>
      <c r="M3550" t="s">
        <v>336</v>
      </c>
      <c r="N3550" s="49">
        <v>437538.45299999998</v>
      </c>
      <c r="O3550" s="49">
        <v>461828.413</v>
      </c>
      <c r="P3550" s="49">
        <v>211501.19099999999</v>
      </c>
      <c r="Q3550" s="49">
        <v>606322.72900000005</v>
      </c>
      <c r="R3550" s="49">
        <v>710693.49100000004</v>
      </c>
      <c r="S3550" s="49">
        <v>189699.39600000001</v>
      </c>
      <c r="T3550" s="49">
        <v>303093.97600000002</v>
      </c>
      <c r="U3550" s="49">
        <v>448954.83600000001</v>
      </c>
      <c r="V3550" s="49">
        <v>297640.05200000003</v>
      </c>
    </row>
    <row r="3551" spans="1:22" x14ac:dyDescent="0.3">
      <c r="A3551">
        <v>1006385</v>
      </c>
      <c r="B3551" t="s">
        <v>17069</v>
      </c>
      <c r="C3551" t="s">
        <v>17070</v>
      </c>
      <c r="D3551" t="s">
        <v>4740</v>
      </c>
      <c r="E3551" t="s">
        <v>447</v>
      </c>
      <c r="F3551" t="s">
        <v>4741</v>
      </c>
      <c r="G3551" t="s">
        <v>17071</v>
      </c>
      <c r="H3551" t="s">
        <v>17072</v>
      </c>
      <c r="I3551" s="23">
        <v>39.891497000000001</v>
      </c>
      <c r="J3551" s="23">
        <v>-80.449218999999999</v>
      </c>
      <c r="K3551">
        <v>486210</v>
      </c>
      <c r="L3551" t="s">
        <v>1275</v>
      </c>
      <c r="M3551" t="s">
        <v>102</v>
      </c>
      <c r="Q3551" s="49">
        <v>7822.4459999999999</v>
      </c>
      <c r="R3551" s="49">
        <v>6023.6440000000002</v>
      </c>
      <c r="S3551" s="49">
        <v>12693.477999999999</v>
      </c>
      <c r="T3551" s="49">
        <v>23774.27</v>
      </c>
      <c r="U3551" s="49">
        <v>41643.908000000003</v>
      </c>
      <c r="V3551" s="49">
        <v>102679.06600000001</v>
      </c>
    </row>
    <row r="3552" spans="1:22" x14ac:dyDescent="0.3">
      <c r="A3552">
        <v>1000243</v>
      </c>
      <c r="B3552" t="s">
        <v>17073</v>
      </c>
      <c r="C3552" t="s">
        <v>17074</v>
      </c>
      <c r="D3552" t="s">
        <v>17075</v>
      </c>
      <c r="E3552" t="s">
        <v>351</v>
      </c>
      <c r="F3552" t="s">
        <v>17076</v>
      </c>
      <c r="G3552" t="s">
        <v>17077</v>
      </c>
      <c r="H3552" t="s">
        <v>16417</v>
      </c>
      <c r="I3552" s="23">
        <v>37.216805000000001</v>
      </c>
      <c r="J3552" s="23">
        <v>-88.879848999999993</v>
      </c>
      <c r="K3552">
        <v>327310</v>
      </c>
      <c r="L3552" t="s">
        <v>2095</v>
      </c>
      <c r="M3552" t="s">
        <v>376</v>
      </c>
      <c r="N3552" s="49">
        <v>325475.80599999998</v>
      </c>
      <c r="O3552" s="49">
        <v>322382.136</v>
      </c>
      <c r="P3552" s="49">
        <v>370546.47600000002</v>
      </c>
      <c r="Q3552" s="49">
        <v>543671.22199999995</v>
      </c>
      <c r="R3552" s="49">
        <v>553485.174</v>
      </c>
      <c r="S3552" s="49">
        <v>332316.16200000001</v>
      </c>
      <c r="T3552" s="49">
        <v>304717.73200000002</v>
      </c>
      <c r="U3552" s="49">
        <v>408702.57</v>
      </c>
      <c r="V3552" s="49">
        <v>858350.02</v>
      </c>
    </row>
    <row r="3553" spans="1:22" x14ac:dyDescent="0.3">
      <c r="A3553">
        <v>1004810</v>
      </c>
      <c r="B3553" t="s">
        <v>17078</v>
      </c>
      <c r="C3553" t="s">
        <v>17079</v>
      </c>
      <c r="D3553" t="s">
        <v>17080</v>
      </c>
      <c r="E3553" t="s">
        <v>386</v>
      </c>
      <c r="F3553" t="s">
        <v>12367</v>
      </c>
      <c r="G3553" t="s">
        <v>17081</v>
      </c>
      <c r="H3553" t="s">
        <v>1384</v>
      </c>
      <c r="I3553" s="23">
        <v>30.5349</v>
      </c>
      <c r="J3553" s="23">
        <v>-88.112099999999998</v>
      </c>
      <c r="K3553">
        <v>327310</v>
      </c>
      <c r="L3553" t="s">
        <v>34</v>
      </c>
      <c r="M3553" t="s">
        <v>376</v>
      </c>
      <c r="N3553" s="49">
        <v>562407.43999999994</v>
      </c>
      <c r="O3553" s="49">
        <v>476599.54</v>
      </c>
      <c r="P3553" s="49">
        <v>571380</v>
      </c>
      <c r="Q3553" s="49">
        <v>976379.58</v>
      </c>
      <c r="R3553" s="49">
        <v>989059.93200000003</v>
      </c>
      <c r="S3553" s="49">
        <v>1074711.4739999999</v>
      </c>
      <c r="T3553" s="49">
        <v>854381.18200000003</v>
      </c>
      <c r="U3553" s="49">
        <v>630907.26399999997</v>
      </c>
      <c r="V3553" s="49">
        <v>739903.26</v>
      </c>
    </row>
    <row r="3554" spans="1:22" x14ac:dyDescent="0.3">
      <c r="A3554">
        <v>1003008</v>
      </c>
      <c r="B3554" t="s">
        <v>17082</v>
      </c>
      <c r="C3554" t="s">
        <v>17083</v>
      </c>
      <c r="D3554" t="s">
        <v>9363</v>
      </c>
      <c r="E3554" t="s">
        <v>1487</v>
      </c>
      <c r="F3554" t="s">
        <v>17084</v>
      </c>
      <c r="G3554" t="s">
        <v>17085</v>
      </c>
      <c r="H3554" t="s">
        <v>3997</v>
      </c>
      <c r="I3554" s="23">
        <v>38.386367</v>
      </c>
      <c r="J3554" s="23">
        <v>-105.01768800000001</v>
      </c>
      <c r="K3554">
        <v>327310</v>
      </c>
      <c r="L3554" t="s">
        <v>2095</v>
      </c>
      <c r="M3554" t="s">
        <v>376</v>
      </c>
      <c r="N3554" s="49">
        <v>985221.91599999997</v>
      </c>
      <c r="O3554" s="49">
        <v>964048.26599999995</v>
      </c>
      <c r="P3554" s="49">
        <v>887716.71400000004</v>
      </c>
      <c r="Q3554" s="49">
        <v>906370.16599999997</v>
      </c>
      <c r="R3554" s="49">
        <v>1052030.0260000001</v>
      </c>
      <c r="S3554" s="49">
        <v>1004991.846</v>
      </c>
      <c r="T3554" s="49">
        <v>797332.21200000006</v>
      </c>
      <c r="U3554" s="49">
        <v>680815.86399999994</v>
      </c>
      <c r="V3554" s="49">
        <v>618846.13800000004</v>
      </c>
    </row>
    <row r="3555" spans="1:22" x14ac:dyDescent="0.3">
      <c r="A3555">
        <v>1004078</v>
      </c>
      <c r="B3555" t="s">
        <v>17086</v>
      </c>
      <c r="C3555" t="s">
        <v>17087</v>
      </c>
      <c r="D3555" t="s">
        <v>17088</v>
      </c>
      <c r="E3555" t="s">
        <v>556</v>
      </c>
      <c r="F3555" t="s">
        <v>17089</v>
      </c>
      <c r="G3555" t="s">
        <v>17090</v>
      </c>
      <c r="H3555" t="s">
        <v>416</v>
      </c>
      <c r="I3555" s="23">
        <v>39.6524</v>
      </c>
      <c r="J3555" s="23">
        <v>-77.680499999999995</v>
      </c>
      <c r="K3555">
        <v>327310</v>
      </c>
      <c r="L3555" t="s">
        <v>2095</v>
      </c>
      <c r="M3555" t="s">
        <v>376</v>
      </c>
      <c r="N3555" s="49">
        <v>419296.44799999997</v>
      </c>
      <c r="O3555" s="49">
        <v>392600.17</v>
      </c>
      <c r="P3555" s="49">
        <v>384261.9</v>
      </c>
      <c r="Q3555" s="49">
        <v>241933.07199999999</v>
      </c>
      <c r="R3555" s="49">
        <v>508220.96799999999</v>
      </c>
      <c r="S3555" s="49">
        <v>527481.826</v>
      </c>
      <c r="T3555" s="49">
        <v>411884.22200000001</v>
      </c>
      <c r="U3555" s="49">
        <v>449555.10800000001</v>
      </c>
      <c r="V3555" s="49">
        <v>470862.47600000002</v>
      </c>
    </row>
    <row r="3556" spans="1:22" x14ac:dyDescent="0.3">
      <c r="A3556">
        <v>1001420</v>
      </c>
      <c r="B3556" t="s">
        <v>17091</v>
      </c>
      <c r="C3556" t="s">
        <v>17092</v>
      </c>
      <c r="D3556" t="s">
        <v>17093</v>
      </c>
      <c r="E3556" t="s">
        <v>542</v>
      </c>
      <c r="F3556" t="s">
        <v>17094</v>
      </c>
      <c r="G3556" t="s">
        <v>17095</v>
      </c>
      <c r="H3556" t="s">
        <v>14991</v>
      </c>
      <c r="I3556" s="23">
        <v>37.930599999999998</v>
      </c>
      <c r="J3556" s="23">
        <v>-100.9725</v>
      </c>
      <c r="K3556">
        <v>221112</v>
      </c>
      <c r="L3556" t="s">
        <v>335</v>
      </c>
      <c r="M3556" t="s">
        <v>336</v>
      </c>
      <c r="N3556" s="49">
        <v>1674509.1240000001</v>
      </c>
      <c r="O3556" s="49">
        <v>1585771.3659999999</v>
      </c>
      <c r="P3556" s="49">
        <v>1089927.7679999999</v>
      </c>
      <c r="Q3556" s="49">
        <v>1726662.76</v>
      </c>
      <c r="R3556" s="49">
        <v>1536810.544</v>
      </c>
      <c r="S3556" s="49">
        <v>2045490.7919999999</v>
      </c>
      <c r="T3556" s="49">
        <v>2144168.38</v>
      </c>
      <c r="U3556" s="49">
        <v>1971518.2579999999</v>
      </c>
      <c r="V3556" s="49">
        <v>2730032.1120000002</v>
      </c>
    </row>
    <row r="3557" spans="1:22" x14ac:dyDescent="0.3">
      <c r="A3557">
        <v>1007746</v>
      </c>
      <c r="B3557" t="s">
        <v>17096</v>
      </c>
      <c r="C3557" t="s">
        <v>17097</v>
      </c>
      <c r="D3557" t="s">
        <v>17098</v>
      </c>
      <c r="E3557" t="s">
        <v>435</v>
      </c>
      <c r="F3557" t="s">
        <v>17099</v>
      </c>
      <c r="G3557" t="s">
        <v>17100</v>
      </c>
      <c r="H3557" t="s">
        <v>2941</v>
      </c>
      <c r="I3557" s="23">
        <v>38.753799999999998</v>
      </c>
      <c r="J3557" s="23">
        <v>-93.9983</v>
      </c>
      <c r="K3557">
        <v>221112</v>
      </c>
      <c r="L3557" t="s">
        <v>335</v>
      </c>
      <c r="M3557" t="s">
        <v>336</v>
      </c>
      <c r="N3557" s="49">
        <v>113673.60799999999</v>
      </c>
      <c r="O3557" s="49">
        <v>98842.61</v>
      </c>
      <c r="P3557" s="49">
        <v>28156.042000000001</v>
      </c>
      <c r="Q3557" s="49">
        <v>20272.472000000002</v>
      </c>
      <c r="R3557" s="49">
        <v>4292.7340000000004</v>
      </c>
      <c r="S3557" s="49">
        <v>5589.8239999999996</v>
      </c>
      <c r="T3557" s="49">
        <v>11971.456</v>
      </c>
      <c r="U3557" s="49">
        <v>81805.342000000004</v>
      </c>
      <c r="V3557" s="49">
        <v>27827.596000000001</v>
      </c>
    </row>
    <row r="3558" spans="1:22" x14ac:dyDescent="0.3">
      <c r="A3558">
        <v>1000792</v>
      </c>
      <c r="B3558" t="s">
        <v>17101</v>
      </c>
      <c r="C3558" t="s">
        <v>17102</v>
      </c>
      <c r="D3558" t="s">
        <v>17103</v>
      </c>
      <c r="E3558" t="s">
        <v>351</v>
      </c>
      <c r="F3558" t="s">
        <v>17104</v>
      </c>
      <c r="G3558" t="s">
        <v>17105</v>
      </c>
      <c r="H3558" t="s">
        <v>2816</v>
      </c>
      <c r="I3558" s="23">
        <v>39.224200000000003</v>
      </c>
      <c r="J3558" s="23">
        <v>-88.759399999999999</v>
      </c>
      <c r="K3558">
        <v>221112</v>
      </c>
      <c r="L3558" t="s">
        <v>335</v>
      </c>
      <c r="M3558" t="s">
        <v>336</v>
      </c>
      <c r="N3558" s="49">
        <v>566955.19999999995</v>
      </c>
      <c r="O3558" s="49">
        <v>363665.6</v>
      </c>
      <c r="P3558" s="49">
        <v>299850.74</v>
      </c>
      <c r="Q3558" s="49">
        <v>567912.84400000004</v>
      </c>
      <c r="R3558" s="49">
        <v>211997.16399999999</v>
      </c>
      <c r="S3558" s="49">
        <v>132889.856</v>
      </c>
      <c r="T3558" s="49">
        <v>213168.01199999999</v>
      </c>
      <c r="U3558" s="49">
        <v>427665.66399999999</v>
      </c>
      <c r="V3558" s="49">
        <v>272786.788</v>
      </c>
    </row>
    <row r="3559" spans="1:22" x14ac:dyDescent="0.3">
      <c r="A3559">
        <v>1013054</v>
      </c>
      <c r="B3559"/>
      <c r="C3559" t="s">
        <v>17106</v>
      </c>
      <c r="D3559" t="s">
        <v>17107</v>
      </c>
      <c r="E3559" t="s">
        <v>454</v>
      </c>
      <c r="F3559" t="s">
        <v>455</v>
      </c>
      <c r="G3559" t="s">
        <v>17108</v>
      </c>
      <c r="I3559" s="23">
        <v>42.7381514</v>
      </c>
      <c r="J3559" s="23">
        <v>-86.073349800000003</v>
      </c>
      <c r="K3559">
        <v>221112</v>
      </c>
      <c r="L3559" t="s">
        <v>335</v>
      </c>
      <c r="M3559" t="s">
        <v>336</v>
      </c>
      <c r="N3559" s="49">
        <v>363217.652</v>
      </c>
      <c r="O3559" s="49">
        <v>340602.93599999999</v>
      </c>
      <c r="P3559" s="49">
        <v>136320.39600000001</v>
      </c>
    </row>
    <row r="3560" spans="1:22" x14ac:dyDescent="0.3">
      <c r="A3560">
        <v>1013333</v>
      </c>
      <c r="B3560" t="s">
        <v>17109</v>
      </c>
      <c r="C3560" t="s">
        <v>17110</v>
      </c>
      <c r="D3560" t="s">
        <v>17111</v>
      </c>
      <c r="E3560" t="s">
        <v>690</v>
      </c>
      <c r="F3560" t="s">
        <v>17112</v>
      </c>
      <c r="G3560" t="s">
        <v>17113</v>
      </c>
      <c r="H3560" t="s">
        <v>425</v>
      </c>
      <c r="I3560" s="23">
        <v>32.292875000000002</v>
      </c>
      <c r="J3560" s="23">
        <v>-83.472690999999998</v>
      </c>
      <c r="K3560">
        <v>322121</v>
      </c>
      <c r="L3560" t="s">
        <v>375</v>
      </c>
      <c r="M3560" t="s">
        <v>376</v>
      </c>
      <c r="N3560" s="49">
        <v>26435.504000000001</v>
      </c>
    </row>
    <row r="3561" spans="1:22" x14ac:dyDescent="0.3">
      <c r="A3561">
        <v>1007089</v>
      </c>
      <c r="B3561" t="s">
        <v>17114</v>
      </c>
      <c r="C3561" t="s">
        <v>17115</v>
      </c>
      <c r="D3561" t="s">
        <v>9550</v>
      </c>
      <c r="E3561" t="s">
        <v>2164</v>
      </c>
      <c r="F3561" t="s">
        <v>17116</v>
      </c>
      <c r="G3561" t="s">
        <v>17117</v>
      </c>
      <c r="H3561" t="s">
        <v>949</v>
      </c>
      <c r="I3561" s="23">
        <v>44.551336999999997</v>
      </c>
      <c r="J3561" s="23">
        <v>-123.256533</v>
      </c>
      <c r="K3561">
        <v>327993</v>
      </c>
      <c r="L3561" t="s">
        <v>375</v>
      </c>
      <c r="M3561" t="s">
        <v>376</v>
      </c>
      <c r="N3561" s="49">
        <v>31244.036</v>
      </c>
      <c r="O3561" s="49">
        <v>34566.375999999997</v>
      </c>
      <c r="P3561" s="49">
        <v>29933.491999999998</v>
      </c>
      <c r="Q3561" s="49">
        <v>37152.716</v>
      </c>
      <c r="R3561" s="49">
        <v>40884.351999999999</v>
      </c>
      <c r="S3561" s="49">
        <v>42961.343999999997</v>
      </c>
      <c r="T3561" s="49">
        <v>42302.095999999998</v>
      </c>
      <c r="U3561" s="49">
        <v>36947.464</v>
      </c>
      <c r="V3561" s="49">
        <v>40321.951999999997</v>
      </c>
    </row>
    <row r="3562" spans="1:22" x14ac:dyDescent="0.3">
      <c r="A3562">
        <v>1007922</v>
      </c>
      <c r="B3562" t="s">
        <v>17118</v>
      </c>
      <c r="C3562" t="s">
        <v>17119</v>
      </c>
      <c r="D3562" t="s">
        <v>9146</v>
      </c>
      <c r="E3562" t="s">
        <v>461</v>
      </c>
      <c r="F3562" t="s">
        <v>17120</v>
      </c>
      <c r="G3562" t="s">
        <v>17121</v>
      </c>
      <c r="H3562" t="s">
        <v>6893</v>
      </c>
      <c r="I3562" s="23">
        <v>41.129888999999999</v>
      </c>
      <c r="J3562" s="23">
        <v>-104.789222</v>
      </c>
      <c r="K3562">
        <v>324110</v>
      </c>
      <c r="L3562" t="s">
        <v>6080</v>
      </c>
      <c r="M3562" t="s">
        <v>6081</v>
      </c>
      <c r="N3562" s="49">
        <v>695925.53200000001</v>
      </c>
      <c r="O3562" s="49">
        <v>789243.44799999997</v>
      </c>
      <c r="P3562" s="49">
        <v>758687.15</v>
      </c>
      <c r="Q3562" s="49">
        <v>839631.67200000002</v>
      </c>
      <c r="R3562" s="49">
        <v>771834.01199999999</v>
      </c>
      <c r="S3562" s="49">
        <v>601740.98199999996</v>
      </c>
      <c r="T3562" s="49">
        <v>446692.61</v>
      </c>
      <c r="U3562" s="49">
        <v>562610.05799999996</v>
      </c>
      <c r="V3562" s="49">
        <v>613368.17799999996</v>
      </c>
    </row>
    <row r="3563" spans="1:22" x14ac:dyDescent="0.3">
      <c r="A3563">
        <v>1003552</v>
      </c>
      <c r="B3563" t="s">
        <v>17122</v>
      </c>
      <c r="C3563" t="s">
        <v>17123</v>
      </c>
      <c r="D3563" t="s">
        <v>577</v>
      </c>
      <c r="E3563" t="s">
        <v>583</v>
      </c>
      <c r="F3563" t="s">
        <v>578</v>
      </c>
      <c r="I3563" s="23">
        <v>27.32123</v>
      </c>
      <c r="J3563" s="23">
        <v>-90.535469000000006</v>
      </c>
      <c r="K3563">
        <v>211120</v>
      </c>
      <c r="L3563" t="s">
        <v>579</v>
      </c>
      <c r="M3563" t="s">
        <v>102</v>
      </c>
      <c r="N3563" s="49">
        <v>104576.458</v>
      </c>
      <c r="O3563" s="49">
        <v>83075.323999999993</v>
      </c>
      <c r="P3563" s="49">
        <v>94804.691999999995</v>
      </c>
      <c r="Q3563" s="49">
        <v>92495.835999999996</v>
      </c>
      <c r="R3563" s="49">
        <v>91316.118000000002</v>
      </c>
      <c r="S3563" s="49">
        <v>98207.59</v>
      </c>
      <c r="T3563" s="49">
        <v>85293.843999999997</v>
      </c>
      <c r="U3563" s="49">
        <v>70593.89</v>
      </c>
      <c r="V3563" s="49">
        <v>86943.063999999998</v>
      </c>
    </row>
    <row r="3564" spans="1:22" x14ac:dyDescent="0.3">
      <c r="A3564">
        <v>1001183</v>
      </c>
      <c r="B3564" t="s">
        <v>17124</v>
      </c>
      <c r="C3564" t="s">
        <v>17125</v>
      </c>
      <c r="D3564" t="s">
        <v>17126</v>
      </c>
      <c r="E3564" t="s">
        <v>331</v>
      </c>
      <c r="F3564" t="s">
        <v>17127</v>
      </c>
      <c r="G3564" t="s">
        <v>17128</v>
      </c>
      <c r="H3564" t="s">
        <v>5651</v>
      </c>
      <c r="I3564" s="23">
        <v>40.815300000000001</v>
      </c>
      <c r="J3564" s="23">
        <v>-73.066400000000002</v>
      </c>
      <c r="K3564">
        <v>221112</v>
      </c>
      <c r="L3564" t="s">
        <v>335</v>
      </c>
      <c r="M3564" t="s">
        <v>336</v>
      </c>
      <c r="N3564" s="49">
        <v>23920.315999999999</v>
      </c>
      <c r="O3564" s="49">
        <v>47391.332000000002</v>
      </c>
      <c r="P3564" s="49">
        <v>16902.124</v>
      </c>
      <c r="Q3564" s="49">
        <v>41369.47</v>
      </c>
      <c r="R3564" s="49">
        <v>28836.338</v>
      </c>
      <c r="S3564" s="49">
        <v>37602.088000000003</v>
      </c>
      <c r="T3564" s="49">
        <v>69849.504000000001</v>
      </c>
      <c r="U3564" s="49">
        <v>54541.315999999999</v>
      </c>
      <c r="V3564" s="49">
        <v>45406.008000000002</v>
      </c>
    </row>
    <row r="3565" spans="1:22" x14ac:dyDescent="0.3">
      <c r="A3565">
        <v>1006728</v>
      </c>
      <c r="B3565" t="s">
        <v>17129</v>
      </c>
      <c r="C3565" t="s">
        <v>15297</v>
      </c>
      <c r="D3565" t="s">
        <v>17130</v>
      </c>
      <c r="E3565" t="s">
        <v>447</v>
      </c>
      <c r="F3565" t="s">
        <v>15298</v>
      </c>
      <c r="G3565" t="s">
        <v>17131</v>
      </c>
      <c r="H3565" t="s">
        <v>3486</v>
      </c>
      <c r="I3565" s="23">
        <v>40.511000000000003</v>
      </c>
      <c r="J3565" s="23">
        <v>-79.196799999999996</v>
      </c>
      <c r="K3565">
        <v>221112</v>
      </c>
      <c r="L3565" t="s">
        <v>335</v>
      </c>
      <c r="M3565" t="s">
        <v>336</v>
      </c>
      <c r="N3565" s="49">
        <v>7013294.6799999997</v>
      </c>
      <c r="O3565" s="49">
        <v>5386301.2680000002</v>
      </c>
      <c r="P3565" s="49">
        <v>5179412.5259999996</v>
      </c>
      <c r="Q3565" s="49">
        <v>6554164.3880000003</v>
      </c>
      <c r="R3565" s="49">
        <v>8829045.5580000002</v>
      </c>
      <c r="S3565" s="49">
        <v>10865780.847999999</v>
      </c>
      <c r="T3565" s="49">
        <v>10147419.640000001</v>
      </c>
      <c r="U3565" s="49">
        <v>9160375.7060000002</v>
      </c>
      <c r="V3565" s="49">
        <v>8519920.2880000006</v>
      </c>
    </row>
    <row r="3566" spans="1:22" x14ac:dyDescent="0.3">
      <c r="A3566">
        <v>1011124</v>
      </c>
      <c r="B3566" t="s">
        <v>17132</v>
      </c>
      <c r="C3566" t="s">
        <v>17133</v>
      </c>
      <c r="D3566" t="s">
        <v>11151</v>
      </c>
      <c r="E3566" t="s">
        <v>491</v>
      </c>
      <c r="F3566" t="s">
        <v>10515</v>
      </c>
      <c r="G3566" t="s">
        <v>17134</v>
      </c>
      <c r="H3566" t="s">
        <v>3872</v>
      </c>
      <c r="I3566" s="23">
        <v>39.367379999999997</v>
      </c>
      <c r="J3566" s="23">
        <v>-85.542151000000004</v>
      </c>
      <c r="K3566">
        <v>336111</v>
      </c>
      <c r="L3566" t="s">
        <v>28</v>
      </c>
      <c r="M3566" t="s">
        <v>315</v>
      </c>
      <c r="N3566" s="49">
        <v>25604.204000000002</v>
      </c>
      <c r="O3566" s="49">
        <v>25485.804</v>
      </c>
      <c r="P3566" s="49">
        <v>24227.108</v>
      </c>
      <c r="Q3566" s="49">
        <v>25097.155999999999</v>
      </c>
      <c r="R3566" s="49">
        <v>22173.516</v>
      </c>
      <c r="S3566" s="49">
        <v>27065.848000000002</v>
      </c>
      <c r="T3566" s="49">
        <v>29192.17</v>
      </c>
    </row>
    <row r="3567" spans="1:22" x14ac:dyDescent="0.3">
      <c r="A3567">
        <v>1001841</v>
      </c>
      <c r="B3567" t="s">
        <v>17135</v>
      </c>
      <c r="C3567" t="s">
        <v>17136</v>
      </c>
      <c r="D3567" t="s">
        <v>17137</v>
      </c>
      <c r="E3567" t="s">
        <v>663</v>
      </c>
      <c r="F3567" t="s">
        <v>17138</v>
      </c>
      <c r="G3567" t="s">
        <v>17139</v>
      </c>
      <c r="H3567" t="s">
        <v>2284</v>
      </c>
      <c r="I3567" s="23">
        <v>40.278216999999998</v>
      </c>
      <c r="J3567" s="23">
        <v>-83.507964999999999</v>
      </c>
      <c r="K3567">
        <v>336111</v>
      </c>
      <c r="L3567" t="s">
        <v>28</v>
      </c>
      <c r="M3567" t="s">
        <v>315</v>
      </c>
      <c r="N3567" s="49">
        <v>112384.864</v>
      </c>
      <c r="O3567" s="49">
        <v>124702.868</v>
      </c>
      <c r="P3567" s="49">
        <v>109702.276</v>
      </c>
      <c r="Q3567" s="49">
        <v>107419.186</v>
      </c>
      <c r="R3567" s="49">
        <v>110380.174</v>
      </c>
      <c r="S3567" s="49">
        <v>120655.13400000001</v>
      </c>
      <c r="T3567" s="49">
        <v>110423.26</v>
      </c>
      <c r="U3567" s="49">
        <v>99126.92</v>
      </c>
      <c r="V3567" s="49">
        <v>87900.76</v>
      </c>
    </row>
    <row r="3568" spans="1:22" x14ac:dyDescent="0.3">
      <c r="A3568">
        <v>1010241</v>
      </c>
      <c r="B3568" t="s">
        <v>17140</v>
      </c>
      <c r="C3568" t="s">
        <v>17141</v>
      </c>
      <c r="D3568" t="s">
        <v>17142</v>
      </c>
      <c r="E3568" t="s">
        <v>380</v>
      </c>
      <c r="F3568" t="s">
        <v>17143</v>
      </c>
      <c r="G3568" t="s">
        <v>17144</v>
      </c>
      <c r="H3568" t="s">
        <v>7627</v>
      </c>
      <c r="I3568" s="23">
        <v>44.992420000000003</v>
      </c>
      <c r="J3568" s="23">
        <v>-93.433876999999995</v>
      </c>
      <c r="K3568">
        <v>334413</v>
      </c>
      <c r="L3568" t="s">
        <v>1560</v>
      </c>
      <c r="M3568" t="s">
        <v>315</v>
      </c>
      <c r="N3568" s="49">
        <v>42222.759299999998</v>
      </c>
      <c r="O3568" s="49">
        <v>45703.068899999998</v>
      </c>
      <c r="P3568" s="49">
        <v>30790.303397</v>
      </c>
      <c r="Q3568" s="49">
        <v>35109.7258</v>
      </c>
      <c r="R3568" s="49">
        <v>39695.056417100001</v>
      </c>
      <c r="S3568" s="49">
        <v>50313.874100000001</v>
      </c>
      <c r="T3568" s="49">
        <v>53814.208804200003</v>
      </c>
      <c r="U3568" s="49">
        <v>46004.0815</v>
      </c>
      <c r="V3568" s="49">
        <v>59478.1829</v>
      </c>
    </row>
    <row r="3569" spans="1:22" x14ac:dyDescent="0.3">
      <c r="A3569">
        <v>1011787</v>
      </c>
      <c r="B3569" t="s">
        <v>17145</v>
      </c>
      <c r="C3569" t="s">
        <v>17146</v>
      </c>
      <c r="D3569" t="s">
        <v>17147</v>
      </c>
      <c r="E3569" t="s">
        <v>491</v>
      </c>
      <c r="F3569" t="s">
        <v>17148</v>
      </c>
      <c r="G3569" t="s">
        <v>17149</v>
      </c>
      <c r="H3569" t="s">
        <v>516</v>
      </c>
      <c r="I3569" s="23">
        <v>41.684600000000003</v>
      </c>
      <c r="J3569" s="23">
        <v>-86.299087</v>
      </c>
      <c r="K3569">
        <v>336413</v>
      </c>
      <c r="L3569" t="s">
        <v>28</v>
      </c>
      <c r="M3569" t="s">
        <v>315</v>
      </c>
      <c r="N3569" s="49">
        <v>27906.486000000001</v>
      </c>
      <c r="O3569" s="49">
        <v>25923.142</v>
      </c>
      <c r="P3569" s="49">
        <v>24483.4</v>
      </c>
      <c r="Q3569" s="49">
        <v>23349.513999999999</v>
      </c>
      <c r="R3569" s="49">
        <v>25079.606</v>
      </c>
      <c r="S3569" s="49">
        <v>24779.155999999999</v>
      </c>
      <c r="T3569" s="49">
        <v>27855.842000000001</v>
      </c>
      <c r="U3569" s="49">
        <v>26685.047999999999</v>
      </c>
      <c r="V3569" s="49">
        <v>25967.948</v>
      </c>
    </row>
    <row r="3570" spans="1:22" x14ac:dyDescent="0.3">
      <c r="A3570">
        <v>1007176</v>
      </c>
      <c r="B3570" t="s">
        <v>17150</v>
      </c>
      <c r="C3570" t="s">
        <v>17151</v>
      </c>
      <c r="D3570" t="s">
        <v>2315</v>
      </c>
      <c r="E3570" t="s">
        <v>676</v>
      </c>
      <c r="F3570" t="s">
        <v>17152</v>
      </c>
      <c r="G3570" t="s">
        <v>17153</v>
      </c>
      <c r="H3570" t="s">
        <v>12280</v>
      </c>
      <c r="I3570" s="23">
        <v>36.083371</v>
      </c>
      <c r="J3570" s="23">
        <v>-87.936409999999995</v>
      </c>
      <c r="K3570">
        <v>322130</v>
      </c>
      <c r="L3570" t="s">
        <v>17154</v>
      </c>
      <c r="M3570" t="s">
        <v>1173</v>
      </c>
      <c r="N3570" s="49">
        <v>149964.15</v>
      </c>
      <c r="O3570" s="49">
        <v>145593.41</v>
      </c>
      <c r="P3570" s="49">
        <v>140979.04</v>
      </c>
      <c r="Q3570" s="49">
        <v>125100.02</v>
      </c>
      <c r="R3570" s="49">
        <v>135007.272</v>
      </c>
      <c r="S3570" s="49">
        <v>132637.614</v>
      </c>
      <c r="T3570" s="49">
        <v>170891.00399999999</v>
      </c>
      <c r="U3570" s="49">
        <v>139386.28</v>
      </c>
      <c r="V3570" s="49">
        <v>136004.41800000001</v>
      </c>
    </row>
    <row r="3571" spans="1:22" x14ac:dyDescent="0.3">
      <c r="A3571">
        <v>1002846</v>
      </c>
      <c r="B3571" t="s">
        <v>17155</v>
      </c>
      <c r="C3571" t="s">
        <v>17156</v>
      </c>
      <c r="D3571" t="s">
        <v>17157</v>
      </c>
      <c r="E3571" t="s">
        <v>583</v>
      </c>
      <c r="F3571" t="s">
        <v>17158</v>
      </c>
      <c r="G3571" t="s">
        <v>17159</v>
      </c>
      <c r="H3571" t="s">
        <v>17160</v>
      </c>
      <c r="I3571" s="23">
        <v>30.709033000000002</v>
      </c>
      <c r="J3571" s="23">
        <v>-91.320677000000003</v>
      </c>
      <c r="K3571">
        <v>322121</v>
      </c>
      <c r="L3571" t="s">
        <v>1940</v>
      </c>
      <c r="M3571" t="s">
        <v>680</v>
      </c>
      <c r="N3571" s="49">
        <v>113115.35799999999</v>
      </c>
      <c r="O3571" s="49">
        <v>118268.8</v>
      </c>
      <c r="P3571" s="49">
        <v>135616.12599999999</v>
      </c>
      <c r="Q3571" s="49">
        <v>124737.74800000001</v>
      </c>
      <c r="R3571" s="49">
        <v>121851.902</v>
      </c>
      <c r="S3571" s="49">
        <v>110918.12</v>
      </c>
      <c r="T3571" s="49">
        <v>111062.764</v>
      </c>
      <c r="U3571" s="49">
        <v>130571.07799999999</v>
      </c>
      <c r="V3571" s="49">
        <v>107276.4</v>
      </c>
    </row>
    <row r="3572" spans="1:22" x14ac:dyDescent="0.3">
      <c r="A3572">
        <v>1000119</v>
      </c>
      <c r="B3572" t="s">
        <v>17161</v>
      </c>
      <c r="C3572" t="s">
        <v>17162</v>
      </c>
      <c r="D3572" t="s">
        <v>17163</v>
      </c>
      <c r="E3572" t="s">
        <v>491</v>
      </c>
      <c r="F3572" t="s">
        <v>17164</v>
      </c>
      <c r="G3572" t="s">
        <v>17165</v>
      </c>
      <c r="H3572" t="s">
        <v>5249</v>
      </c>
      <c r="I3572" s="23">
        <v>38.8003</v>
      </c>
      <c r="J3572" s="23">
        <v>-86.451099999999997</v>
      </c>
      <c r="K3572">
        <v>221112</v>
      </c>
      <c r="L3572" t="s">
        <v>30</v>
      </c>
      <c r="M3572" t="s">
        <v>336</v>
      </c>
      <c r="N3572" s="49">
        <v>24132.212</v>
      </c>
      <c r="O3572" s="49">
        <v>83205.14</v>
      </c>
      <c r="P3572" s="49">
        <v>23498.412</v>
      </c>
      <c r="Q3572" s="49">
        <v>21140.772000000001</v>
      </c>
      <c r="R3572" s="49">
        <v>11258.808000000001</v>
      </c>
      <c r="S3572" s="49">
        <v>17890.835999999999</v>
      </c>
      <c r="T3572" s="49">
        <v>14113.647999999999</v>
      </c>
      <c r="U3572" s="49">
        <v>41778.243999999999</v>
      </c>
      <c r="V3572" s="49">
        <v>22712.964</v>
      </c>
    </row>
    <row r="3573" spans="1:22" x14ac:dyDescent="0.3">
      <c r="A3573">
        <v>1000694</v>
      </c>
      <c r="B3573" t="s">
        <v>17166</v>
      </c>
      <c r="C3573" t="s">
        <v>17167</v>
      </c>
      <c r="D3573" t="s">
        <v>14784</v>
      </c>
      <c r="E3573" t="s">
        <v>380</v>
      </c>
      <c r="F3573" t="s">
        <v>14785</v>
      </c>
      <c r="G3573" t="s">
        <v>17168</v>
      </c>
      <c r="H3573" t="s">
        <v>17169</v>
      </c>
      <c r="I3573" s="23">
        <v>46.29</v>
      </c>
      <c r="J3573" s="23">
        <v>-96.0428</v>
      </c>
      <c r="K3573">
        <v>221112</v>
      </c>
      <c r="L3573" t="s">
        <v>335</v>
      </c>
      <c r="M3573" t="s">
        <v>336</v>
      </c>
      <c r="N3573" s="49">
        <v>364976.24599999998</v>
      </c>
      <c r="O3573" s="49">
        <v>619662.26399999997</v>
      </c>
      <c r="P3573" s="49">
        <v>298441.06800000003</v>
      </c>
      <c r="Q3573" s="49">
        <v>251032.50200000001</v>
      </c>
      <c r="R3573" s="49">
        <v>340741.94199999998</v>
      </c>
      <c r="S3573" s="49">
        <v>662830.10800000001</v>
      </c>
      <c r="T3573" s="49">
        <v>964454.38600000006</v>
      </c>
      <c r="U3573" s="49">
        <v>792164.68</v>
      </c>
      <c r="V3573" s="49">
        <v>962991.12800000003</v>
      </c>
    </row>
    <row r="3574" spans="1:22" x14ac:dyDescent="0.3">
      <c r="A3574">
        <v>1003267</v>
      </c>
      <c r="B3574" t="s">
        <v>17170</v>
      </c>
      <c r="C3574" t="s">
        <v>17171</v>
      </c>
      <c r="D3574" t="s">
        <v>577</v>
      </c>
      <c r="E3574" t="s">
        <v>303</v>
      </c>
      <c r="F3574" t="s">
        <v>578</v>
      </c>
      <c r="H3574" t="s">
        <v>483</v>
      </c>
      <c r="I3574" s="23">
        <v>26.9389</v>
      </c>
      <c r="J3574" s="23">
        <v>-94.688699999999997</v>
      </c>
      <c r="K3574">
        <v>211130</v>
      </c>
      <c r="L3574" t="s">
        <v>579</v>
      </c>
      <c r="M3574" t="s">
        <v>102</v>
      </c>
      <c r="N3574" s="49">
        <v>94566.79</v>
      </c>
      <c r="O3574" s="49">
        <v>87647.645999999993</v>
      </c>
      <c r="P3574" s="49">
        <v>81894.088000000003</v>
      </c>
      <c r="Q3574" s="49">
        <v>98265.94</v>
      </c>
      <c r="R3574" s="49">
        <v>102560.75599999999</v>
      </c>
      <c r="S3574" s="49">
        <v>98950.9</v>
      </c>
      <c r="T3574" s="49">
        <v>94533.305999999997</v>
      </c>
      <c r="U3574" s="49">
        <v>98105.745999999999</v>
      </c>
      <c r="V3574" s="49">
        <v>96289.354000000007</v>
      </c>
    </row>
    <row r="3575" spans="1:22" x14ac:dyDescent="0.3">
      <c r="A3575">
        <v>1010771</v>
      </c>
      <c r="B3575" t="s">
        <v>17172</v>
      </c>
      <c r="C3575" t="s">
        <v>17173</v>
      </c>
      <c r="D3575" t="s">
        <v>17174</v>
      </c>
      <c r="E3575" t="s">
        <v>663</v>
      </c>
      <c r="F3575" t="s">
        <v>17175</v>
      </c>
      <c r="G3575" t="s">
        <v>17176</v>
      </c>
      <c r="H3575" t="s">
        <v>987</v>
      </c>
      <c r="I3575" s="23">
        <v>40.332258000000003</v>
      </c>
      <c r="J3575" s="23">
        <v>-80.936582999999999</v>
      </c>
      <c r="K3575">
        <v>211130</v>
      </c>
      <c r="L3575" t="s">
        <v>326</v>
      </c>
      <c r="M3575" t="s">
        <v>327</v>
      </c>
      <c r="N3575" s="49">
        <v>357306.05800000002</v>
      </c>
      <c r="O3575" s="49">
        <v>273422.52</v>
      </c>
      <c r="P3575" s="49">
        <v>241535.64600000001</v>
      </c>
      <c r="Q3575" s="49">
        <v>181831.32</v>
      </c>
      <c r="R3575" s="49">
        <v>159001.20000000001</v>
      </c>
      <c r="S3575" s="49">
        <v>85236.028000000006</v>
      </c>
    </row>
    <row r="3576" spans="1:22" x14ac:dyDescent="0.3">
      <c r="A3576">
        <v>1004421</v>
      </c>
      <c r="B3576" t="s">
        <v>17177</v>
      </c>
      <c r="C3576" t="s">
        <v>17178</v>
      </c>
      <c r="D3576" t="s">
        <v>17179</v>
      </c>
      <c r="E3576" t="s">
        <v>663</v>
      </c>
      <c r="F3576" t="s">
        <v>17180</v>
      </c>
      <c r="G3576" t="s">
        <v>17181</v>
      </c>
      <c r="H3576" t="s">
        <v>987</v>
      </c>
      <c r="I3576" s="23">
        <v>40.350825999999998</v>
      </c>
      <c r="J3576" s="23">
        <v>-80.918792999999994</v>
      </c>
      <c r="K3576">
        <v>212112</v>
      </c>
      <c r="L3576" t="s">
        <v>90</v>
      </c>
      <c r="M3576" t="s">
        <v>315</v>
      </c>
      <c r="N3576" s="49">
        <v>88028.75</v>
      </c>
      <c r="O3576" s="49">
        <v>52272.25</v>
      </c>
      <c r="P3576" s="49">
        <v>121734</v>
      </c>
      <c r="Q3576" s="49">
        <v>75434.5</v>
      </c>
      <c r="R3576" s="49">
        <v>151287.75</v>
      </c>
      <c r="S3576" s="49">
        <v>160168</v>
      </c>
      <c r="T3576" s="49">
        <v>148668.5</v>
      </c>
      <c r="U3576" s="49">
        <v>133245.25</v>
      </c>
      <c r="V3576" s="49">
        <v>107418.25</v>
      </c>
    </row>
    <row r="3577" spans="1:22" x14ac:dyDescent="0.3">
      <c r="A3577">
        <v>1010953</v>
      </c>
      <c r="B3577" t="s">
        <v>17182</v>
      </c>
      <c r="C3577" t="s">
        <v>17183</v>
      </c>
      <c r="D3577" t="s">
        <v>17184</v>
      </c>
      <c r="E3577" t="s">
        <v>1418</v>
      </c>
      <c r="F3577" t="s">
        <v>17185</v>
      </c>
      <c r="H3577" t="s">
        <v>17186</v>
      </c>
      <c r="I3577" s="23">
        <v>36.682299999999998</v>
      </c>
      <c r="J3577" s="23">
        <v>-98.638300000000001</v>
      </c>
      <c r="K3577">
        <v>211130</v>
      </c>
      <c r="L3577" t="s">
        <v>368</v>
      </c>
      <c r="M3577" t="s">
        <v>102</v>
      </c>
      <c r="N3577" s="49">
        <v>18331.182000000001</v>
      </c>
      <c r="O3577" s="49">
        <v>18208.531999999999</v>
      </c>
      <c r="P3577" s="49">
        <v>18764.23</v>
      </c>
      <c r="Q3577" s="49">
        <v>31289.682000000001</v>
      </c>
      <c r="R3577" s="49">
        <v>24916.308000000001</v>
      </c>
      <c r="S3577" s="49">
        <v>40144</v>
      </c>
    </row>
    <row r="3578" spans="1:22" x14ac:dyDescent="0.3">
      <c r="A3578">
        <v>1000318</v>
      </c>
      <c r="B3578" t="s">
        <v>17187</v>
      </c>
      <c r="C3578" t="s">
        <v>17188</v>
      </c>
      <c r="D3578" t="s">
        <v>799</v>
      </c>
      <c r="E3578" t="s">
        <v>793</v>
      </c>
      <c r="F3578" t="s">
        <v>800</v>
      </c>
      <c r="G3578" t="s">
        <v>17189</v>
      </c>
      <c r="H3578" t="s">
        <v>9243</v>
      </c>
      <c r="I3578" s="23">
        <v>37.291400000000003</v>
      </c>
      <c r="J3578" s="23">
        <v>-77.2821</v>
      </c>
      <c r="K3578">
        <v>221112</v>
      </c>
      <c r="L3578" t="s">
        <v>335</v>
      </c>
      <c r="M3578" t="s">
        <v>336</v>
      </c>
      <c r="N3578" s="49">
        <v>751607.674</v>
      </c>
      <c r="O3578" s="49">
        <v>739497.03599999996</v>
      </c>
      <c r="P3578" s="49">
        <v>582860.77800000005</v>
      </c>
      <c r="Q3578" s="49">
        <v>620588.522</v>
      </c>
      <c r="R3578" s="49">
        <v>776170.82799999998</v>
      </c>
      <c r="S3578" s="49">
        <v>557271.16</v>
      </c>
      <c r="T3578" s="49">
        <v>444640.08600000001</v>
      </c>
      <c r="U3578" s="49">
        <v>655638.95200000005</v>
      </c>
      <c r="V3578" s="49">
        <v>563254.35199999996</v>
      </c>
    </row>
    <row r="3579" spans="1:22" x14ac:dyDescent="0.3">
      <c r="A3579">
        <v>1001228</v>
      </c>
      <c r="B3579" t="s">
        <v>17190</v>
      </c>
      <c r="C3579" t="s">
        <v>17191</v>
      </c>
      <c r="D3579" t="s">
        <v>799</v>
      </c>
      <c r="E3579" t="s">
        <v>793</v>
      </c>
      <c r="F3579" t="s">
        <v>800</v>
      </c>
      <c r="G3579" t="s">
        <v>17192</v>
      </c>
      <c r="H3579" t="s">
        <v>9243</v>
      </c>
      <c r="I3579" s="23">
        <v>37.296900000000001</v>
      </c>
      <c r="J3579" s="23">
        <v>-77.283299999999997</v>
      </c>
      <c r="K3579">
        <v>221119</v>
      </c>
      <c r="L3579" t="s">
        <v>335</v>
      </c>
      <c r="M3579" t="s">
        <v>336</v>
      </c>
      <c r="Q3579" s="49">
        <v>5619.26</v>
      </c>
      <c r="R3579" s="49">
        <v>4819.2039999999997</v>
      </c>
      <c r="S3579" s="49">
        <v>4996.8440000000001</v>
      </c>
      <c r="T3579" s="49">
        <v>45021.39</v>
      </c>
      <c r="U3579" s="49">
        <v>31934.437999999998</v>
      </c>
      <c r="V3579" s="49">
        <v>83972.216</v>
      </c>
    </row>
    <row r="3580" spans="1:22" x14ac:dyDescent="0.3">
      <c r="A3580">
        <v>1010063</v>
      </c>
      <c r="B3580" t="s">
        <v>17193</v>
      </c>
      <c r="C3580" t="s">
        <v>17194</v>
      </c>
      <c r="D3580" t="s">
        <v>1809</v>
      </c>
      <c r="E3580" t="s">
        <v>311</v>
      </c>
      <c r="F3580" t="s">
        <v>17195</v>
      </c>
      <c r="G3580" t="s">
        <v>17196</v>
      </c>
      <c r="H3580" t="s">
        <v>17197</v>
      </c>
      <c r="I3580" s="23">
        <v>37.345272999999999</v>
      </c>
      <c r="J3580" s="23">
        <v>-87.436093999999997</v>
      </c>
      <c r="K3580">
        <v>212112</v>
      </c>
      <c r="L3580" t="s">
        <v>90</v>
      </c>
      <c r="M3580" t="s">
        <v>315</v>
      </c>
      <c r="Q3580" s="49">
        <v>90368.75</v>
      </c>
      <c r="R3580" s="49">
        <v>302985.25</v>
      </c>
      <c r="S3580" s="49">
        <v>341555.75</v>
      </c>
      <c r="T3580" s="49">
        <v>55650.75</v>
      </c>
      <c r="U3580" s="49">
        <v>429475.25</v>
      </c>
      <c r="V3580" s="49">
        <v>293624.75</v>
      </c>
    </row>
    <row r="3581" spans="1:22" x14ac:dyDescent="0.3">
      <c r="A3581">
        <v>1003545</v>
      </c>
      <c r="B3581" t="s">
        <v>17198</v>
      </c>
      <c r="C3581" t="s">
        <v>17199</v>
      </c>
      <c r="D3581" t="s">
        <v>577</v>
      </c>
      <c r="E3581" t="s">
        <v>583</v>
      </c>
      <c r="F3581" t="s">
        <v>578</v>
      </c>
      <c r="I3581" s="23">
        <v>28.866014</v>
      </c>
      <c r="J3581" s="23">
        <v>-88.056263999999999</v>
      </c>
      <c r="K3581">
        <v>211120</v>
      </c>
      <c r="L3581" t="s">
        <v>579</v>
      </c>
      <c r="M3581" t="s">
        <v>102</v>
      </c>
      <c r="N3581" s="49">
        <v>19723.124</v>
      </c>
      <c r="O3581" s="49">
        <v>85160.271999999997</v>
      </c>
      <c r="P3581" s="49">
        <v>80717.86</v>
      </c>
      <c r="Q3581" s="49">
        <v>65022.212</v>
      </c>
      <c r="R3581" s="49">
        <v>71229.411999999997</v>
      </c>
      <c r="S3581" s="49">
        <v>73669.983999999997</v>
      </c>
      <c r="T3581" s="49">
        <v>64138.13</v>
      </c>
      <c r="U3581" s="49">
        <v>77093.876000000004</v>
      </c>
      <c r="V3581" s="49">
        <v>65372.495999999999</v>
      </c>
    </row>
    <row r="3582" spans="1:22" x14ac:dyDescent="0.3">
      <c r="A3582">
        <v>1007090</v>
      </c>
      <c r="B3582" t="s">
        <v>17200</v>
      </c>
      <c r="C3582" t="s">
        <v>17201</v>
      </c>
      <c r="D3582" t="s">
        <v>17202</v>
      </c>
      <c r="E3582" t="s">
        <v>946</v>
      </c>
      <c r="F3582" t="s">
        <v>17203</v>
      </c>
      <c r="G3582" t="s">
        <v>17204</v>
      </c>
      <c r="H3582" t="s">
        <v>949</v>
      </c>
      <c r="I3582" s="23">
        <v>46.343200000000003</v>
      </c>
      <c r="J3582" s="23">
        <v>-119.346</v>
      </c>
      <c r="K3582">
        <v>562212</v>
      </c>
      <c r="L3582" t="s">
        <v>51</v>
      </c>
      <c r="M3582" t="s">
        <v>307</v>
      </c>
      <c r="N3582" s="49">
        <v>24155.75</v>
      </c>
      <c r="O3582" s="49">
        <v>24474.5</v>
      </c>
      <c r="P3582" s="49">
        <v>18035.5</v>
      </c>
      <c r="Q3582" s="49">
        <v>26020.75</v>
      </c>
      <c r="R3582" s="49">
        <v>26869.75</v>
      </c>
      <c r="S3582" s="49">
        <v>25581.5</v>
      </c>
      <c r="T3582" s="49">
        <v>28387</v>
      </c>
      <c r="U3582" s="49">
        <v>20350</v>
      </c>
      <c r="V3582" s="49">
        <v>38770.25</v>
      </c>
    </row>
    <row r="3583" spans="1:22" x14ac:dyDescent="0.3">
      <c r="A3583">
        <v>1004424</v>
      </c>
      <c r="B3583" t="s">
        <v>17205</v>
      </c>
      <c r="C3583" t="s">
        <v>17206</v>
      </c>
      <c r="D3583" t="s">
        <v>14057</v>
      </c>
      <c r="E3583" t="s">
        <v>447</v>
      </c>
      <c r="F3583" t="s">
        <v>820</v>
      </c>
      <c r="G3583" t="s">
        <v>14058</v>
      </c>
      <c r="H3583" t="s">
        <v>17207</v>
      </c>
      <c r="I3583" s="23">
        <v>40.670580000000001</v>
      </c>
      <c r="J3583" s="23">
        <v>-80.336500000000001</v>
      </c>
      <c r="K3583">
        <v>331492</v>
      </c>
      <c r="L3583" t="s">
        <v>2995</v>
      </c>
      <c r="M3583" t="s">
        <v>538</v>
      </c>
      <c r="S3583" s="49">
        <v>60125.423999999999</v>
      </c>
      <c r="T3583" s="49">
        <v>227984.26</v>
      </c>
      <c r="U3583" s="49">
        <v>243236.00399999999</v>
      </c>
      <c r="V3583" s="49">
        <v>252914.36</v>
      </c>
    </row>
    <row r="3584" spans="1:22" x14ac:dyDescent="0.3">
      <c r="A3584">
        <v>1000859</v>
      </c>
      <c r="B3584" t="s">
        <v>17208</v>
      </c>
      <c r="C3584" t="s">
        <v>17209</v>
      </c>
      <c r="D3584" t="s">
        <v>17210</v>
      </c>
      <c r="E3584" t="s">
        <v>1418</v>
      </c>
      <c r="F3584" t="s">
        <v>17211</v>
      </c>
      <c r="G3584" t="s">
        <v>17212</v>
      </c>
      <c r="H3584" t="s">
        <v>9107</v>
      </c>
      <c r="I3584" s="23">
        <v>35.508899999999997</v>
      </c>
      <c r="J3584" s="23">
        <v>-97.178899999999999</v>
      </c>
      <c r="K3584">
        <v>221112</v>
      </c>
      <c r="L3584" t="s">
        <v>335</v>
      </c>
      <c r="M3584" t="s">
        <v>336</v>
      </c>
      <c r="N3584" s="49">
        <v>663368.99199999997</v>
      </c>
      <c r="O3584" s="49">
        <v>511211.10800000001</v>
      </c>
      <c r="P3584" s="49">
        <v>235186.82800000001</v>
      </c>
      <c r="Q3584" s="49">
        <v>468567.864</v>
      </c>
      <c r="R3584" s="49">
        <v>312990.08799999999</v>
      </c>
      <c r="S3584" s="49">
        <v>586072.88</v>
      </c>
      <c r="T3584" s="49">
        <v>519908.97600000002</v>
      </c>
      <c r="U3584" s="49">
        <v>761734.77599999995</v>
      </c>
      <c r="V3584" s="49">
        <v>706017.83200000005</v>
      </c>
    </row>
    <row r="3585" spans="1:22" x14ac:dyDescent="0.3">
      <c r="A3585">
        <v>1000815</v>
      </c>
      <c r="B3585" t="s">
        <v>17213</v>
      </c>
      <c r="C3585" t="s">
        <v>17214</v>
      </c>
      <c r="D3585" t="s">
        <v>13180</v>
      </c>
      <c r="E3585" t="s">
        <v>422</v>
      </c>
      <c r="F3585" t="s">
        <v>13181</v>
      </c>
      <c r="G3585" t="s">
        <v>17215</v>
      </c>
      <c r="H3585" t="s">
        <v>17216</v>
      </c>
      <c r="I3585" s="23">
        <v>34.296300000000002</v>
      </c>
      <c r="J3585" s="23">
        <v>-92.868300000000005</v>
      </c>
      <c r="K3585">
        <v>221112</v>
      </c>
      <c r="L3585" t="s">
        <v>335</v>
      </c>
      <c r="M3585" t="s">
        <v>336</v>
      </c>
      <c r="N3585" s="49">
        <v>1194127.2239999999</v>
      </c>
      <c r="O3585" s="49">
        <v>1315174.176</v>
      </c>
      <c r="P3585" s="49">
        <v>1216494.892</v>
      </c>
      <c r="Q3585" s="49">
        <v>1101999.6640000001</v>
      </c>
      <c r="R3585" s="49">
        <v>1010658.504</v>
      </c>
      <c r="S3585" s="49">
        <v>505053.02799999999</v>
      </c>
      <c r="T3585" s="49">
        <v>681348.62399999995</v>
      </c>
      <c r="U3585" s="49">
        <v>205381.14</v>
      </c>
      <c r="V3585" s="49">
        <v>437033.38</v>
      </c>
    </row>
    <row r="3586" spans="1:22" x14ac:dyDescent="0.3">
      <c r="A3586">
        <v>1000529</v>
      </c>
      <c r="B3586" t="s">
        <v>17217</v>
      </c>
      <c r="C3586" t="s">
        <v>17218</v>
      </c>
      <c r="D3586" t="s">
        <v>17219</v>
      </c>
      <c r="E3586" t="s">
        <v>583</v>
      </c>
      <c r="F3586" t="s">
        <v>17220</v>
      </c>
      <c r="G3586" t="s">
        <v>17221</v>
      </c>
      <c r="H3586" t="s">
        <v>17222</v>
      </c>
      <c r="I3586" s="23">
        <v>29.5808</v>
      </c>
      <c r="J3586" s="23">
        <v>-90.722200000000001</v>
      </c>
      <c r="K3586">
        <v>221121</v>
      </c>
      <c r="L3586" t="s">
        <v>335</v>
      </c>
      <c r="M3586" t="s">
        <v>336</v>
      </c>
      <c r="N3586" s="49">
        <v>36919.512000000002</v>
      </c>
      <c r="O3586" s="49">
        <v>23984.212</v>
      </c>
      <c r="P3586" s="49">
        <v>24411.407999999999</v>
      </c>
      <c r="Q3586" s="49">
        <v>31966.831999999999</v>
      </c>
      <c r="R3586" s="49">
        <v>31287.784</v>
      </c>
      <c r="S3586" s="49">
        <v>12194.603999999999</v>
      </c>
      <c r="T3586" s="49">
        <v>9022.0159999999996</v>
      </c>
      <c r="U3586" s="49">
        <v>28889.044000000002</v>
      </c>
      <c r="V3586" s="49">
        <v>21940.168000000001</v>
      </c>
    </row>
    <row r="3587" spans="1:22" x14ac:dyDescent="0.3">
      <c r="A3587">
        <v>1004524</v>
      </c>
      <c r="B3587" t="s">
        <v>17223</v>
      </c>
      <c r="C3587" t="s">
        <v>17224</v>
      </c>
      <c r="D3587" t="s">
        <v>1159</v>
      </c>
      <c r="E3587" t="s">
        <v>447</v>
      </c>
      <c r="F3587" t="s">
        <v>2088</v>
      </c>
      <c r="G3587" t="s">
        <v>17225</v>
      </c>
      <c r="H3587" t="s">
        <v>416</v>
      </c>
      <c r="I3587" s="23">
        <v>40.25703</v>
      </c>
      <c r="J3587" s="23">
        <v>-80.25403</v>
      </c>
      <c r="K3587">
        <v>211130</v>
      </c>
      <c r="L3587" t="s">
        <v>326</v>
      </c>
      <c r="M3587" t="s">
        <v>327</v>
      </c>
      <c r="N3587" s="49">
        <v>187867.886</v>
      </c>
      <c r="O3587" s="49">
        <v>177417.70800000001</v>
      </c>
      <c r="P3587" s="49">
        <v>182404.94</v>
      </c>
      <c r="Q3587" s="49">
        <v>218049.39199999999</v>
      </c>
      <c r="R3587" s="49">
        <v>196117.37</v>
      </c>
      <c r="S3587" s="49">
        <v>165658.76</v>
      </c>
      <c r="T3587" s="49">
        <v>138371.16</v>
      </c>
      <c r="U3587" s="49">
        <v>86793.038</v>
      </c>
      <c r="V3587" s="49">
        <v>122284.55</v>
      </c>
    </row>
    <row r="3588" spans="1:22" x14ac:dyDescent="0.3">
      <c r="A3588">
        <v>1013399</v>
      </c>
      <c r="B3588" t="s">
        <v>17226</v>
      </c>
      <c r="C3588" t="s">
        <v>17227</v>
      </c>
      <c r="D3588" t="s">
        <v>5420</v>
      </c>
      <c r="E3588" t="s">
        <v>303</v>
      </c>
      <c r="F3588" t="s">
        <v>14134</v>
      </c>
      <c r="G3588" t="s">
        <v>17228</v>
      </c>
      <c r="H3588" t="s">
        <v>483</v>
      </c>
      <c r="I3588" s="23">
        <v>29.749389999999998</v>
      </c>
      <c r="J3588" s="23">
        <v>-95.123609999999999</v>
      </c>
      <c r="K3588">
        <v>493190</v>
      </c>
      <c r="L3588" t="s">
        <v>28</v>
      </c>
      <c r="M3588" t="s">
        <v>315</v>
      </c>
      <c r="N3588" s="49">
        <v>52567.758000000002</v>
      </c>
      <c r="O3588" s="49">
        <v>26293.153999999999</v>
      </c>
    </row>
    <row r="3589" spans="1:22" x14ac:dyDescent="0.3">
      <c r="A3589">
        <v>1010977</v>
      </c>
      <c r="B3589" t="s">
        <v>17229</v>
      </c>
      <c r="C3589" t="s">
        <v>17230</v>
      </c>
      <c r="D3589" t="s">
        <v>6986</v>
      </c>
      <c r="E3589" t="s">
        <v>323</v>
      </c>
      <c r="F3589" t="s">
        <v>6987</v>
      </c>
      <c r="G3589" t="s">
        <v>17231</v>
      </c>
      <c r="H3589" t="s">
        <v>1523</v>
      </c>
      <c r="I3589" s="23">
        <v>34.175970999999997</v>
      </c>
      <c r="J3589" s="23">
        <v>-119.06637499999999</v>
      </c>
      <c r="K3589">
        <v>111419</v>
      </c>
      <c r="L3589" t="s">
        <v>28</v>
      </c>
      <c r="M3589" t="s">
        <v>315</v>
      </c>
      <c r="N3589" s="49">
        <v>36373.311999999998</v>
      </c>
      <c r="O3589" s="49">
        <v>35499.368000000002</v>
      </c>
      <c r="P3589" s="49">
        <v>40780.796000000002</v>
      </c>
      <c r="Q3589" s="49">
        <v>40335.048000000003</v>
      </c>
      <c r="R3589" s="49">
        <v>39558.800000000003</v>
      </c>
      <c r="S3589" s="49">
        <v>35503.116000000002</v>
      </c>
      <c r="T3589" s="49">
        <v>29378.14</v>
      </c>
    </row>
    <row r="3590" spans="1:22" x14ac:dyDescent="0.3">
      <c r="A3590">
        <v>1000751</v>
      </c>
      <c r="B3590" t="s">
        <v>17232</v>
      </c>
      <c r="C3590" t="s">
        <v>17233</v>
      </c>
      <c r="D3590" t="s">
        <v>9958</v>
      </c>
      <c r="E3590" t="s">
        <v>1663</v>
      </c>
      <c r="F3590" t="s">
        <v>9959</v>
      </c>
      <c r="G3590" t="s">
        <v>17234</v>
      </c>
      <c r="H3590" t="s">
        <v>5933</v>
      </c>
      <c r="I3590" s="23">
        <v>39.488900000000001</v>
      </c>
      <c r="J3590" s="23">
        <v>-75.034700000000001</v>
      </c>
      <c r="K3590">
        <v>221112</v>
      </c>
      <c r="L3590" t="s">
        <v>335</v>
      </c>
      <c r="M3590" t="s">
        <v>336</v>
      </c>
      <c r="N3590" s="49">
        <v>43730.875999999997</v>
      </c>
      <c r="O3590" s="49">
        <v>43762.92</v>
      </c>
      <c r="P3590" s="49">
        <v>58982.932000000001</v>
      </c>
      <c r="Q3590" s="49">
        <v>76127.467999999993</v>
      </c>
      <c r="R3590" s="49">
        <v>41450.771999999997</v>
      </c>
      <c r="S3590" s="49">
        <v>39320.803999999996</v>
      </c>
      <c r="T3590" s="49">
        <v>19134.98</v>
      </c>
      <c r="U3590" s="49">
        <v>20077.392</v>
      </c>
      <c r="V3590" s="49">
        <v>3576.3440000000001</v>
      </c>
    </row>
    <row r="3591" spans="1:22" x14ac:dyDescent="0.3">
      <c r="A3591">
        <v>1013779</v>
      </c>
      <c r="B3591"/>
      <c r="C3591" t="s">
        <v>17235</v>
      </c>
      <c r="D3591" t="s">
        <v>1159</v>
      </c>
      <c r="E3591" t="s">
        <v>5095</v>
      </c>
      <c r="F3591" t="s">
        <v>17236</v>
      </c>
      <c r="G3591" t="s">
        <v>17237</v>
      </c>
      <c r="I3591" s="23"/>
      <c r="J3591" s="23"/>
      <c r="K3591">
        <v>611310</v>
      </c>
      <c r="L3591" t="s">
        <v>28</v>
      </c>
      <c r="M3591" t="s">
        <v>315</v>
      </c>
      <c r="N3591" s="49">
        <v>18886.22</v>
      </c>
      <c r="O3591" s="49">
        <v>25238.475999999999</v>
      </c>
    </row>
    <row r="3592" spans="1:22" x14ac:dyDescent="0.3">
      <c r="A3592">
        <v>1002047</v>
      </c>
      <c r="B3592" t="s">
        <v>17238</v>
      </c>
      <c r="C3592" t="s">
        <v>17239</v>
      </c>
      <c r="D3592" t="s">
        <v>15318</v>
      </c>
      <c r="E3592" t="s">
        <v>549</v>
      </c>
      <c r="F3592" t="s">
        <v>15319</v>
      </c>
      <c r="G3592" t="s">
        <v>17240</v>
      </c>
      <c r="H3592" t="s">
        <v>374</v>
      </c>
      <c r="I3592" s="23">
        <v>45.459761999999998</v>
      </c>
      <c r="J3592" s="23">
        <v>-98.550067999999996</v>
      </c>
      <c r="K3592">
        <v>325193</v>
      </c>
      <c r="L3592" t="s">
        <v>28</v>
      </c>
      <c r="M3592" t="s">
        <v>315</v>
      </c>
      <c r="N3592" s="49">
        <v>68127.843999999997</v>
      </c>
      <c r="O3592" s="49">
        <v>69310.039999999994</v>
      </c>
      <c r="P3592" s="49">
        <v>68479.691999999995</v>
      </c>
      <c r="Q3592" s="49">
        <v>75144.067999999999</v>
      </c>
      <c r="R3592" s="49">
        <v>90888.08</v>
      </c>
      <c r="S3592" s="49">
        <v>387938.95</v>
      </c>
      <c r="T3592" s="49">
        <v>79996.296000000002</v>
      </c>
      <c r="U3592" s="49">
        <v>7295.4660000000003</v>
      </c>
      <c r="V3592" s="49">
        <v>82847.649999999994</v>
      </c>
    </row>
    <row r="3593" spans="1:22" x14ac:dyDescent="0.3">
      <c r="A3593">
        <v>1012053</v>
      </c>
      <c r="B3593" t="s">
        <v>17241</v>
      </c>
      <c r="C3593" t="s">
        <v>17242</v>
      </c>
      <c r="D3593" t="s">
        <v>17243</v>
      </c>
      <c r="E3593" t="s">
        <v>422</v>
      </c>
      <c r="F3593" t="s">
        <v>17244</v>
      </c>
      <c r="G3593" t="s">
        <v>17245</v>
      </c>
      <c r="H3593" t="s">
        <v>1337</v>
      </c>
      <c r="I3593" s="23">
        <v>34.575220000000002</v>
      </c>
      <c r="J3593" s="23">
        <v>-92.531729999999996</v>
      </c>
      <c r="K3593">
        <v>331313</v>
      </c>
      <c r="L3593" t="s">
        <v>28</v>
      </c>
      <c r="M3593" t="s">
        <v>538</v>
      </c>
      <c r="N3593" s="49">
        <v>37580.707999999999</v>
      </c>
      <c r="O3593" s="49">
        <v>34507.120000000003</v>
      </c>
      <c r="P3593" s="49">
        <v>34804.22</v>
      </c>
      <c r="Q3593" s="49">
        <v>33332.775999999998</v>
      </c>
      <c r="R3593" s="49">
        <v>29093.691999999999</v>
      </c>
    </row>
    <row r="3594" spans="1:22" x14ac:dyDescent="0.3">
      <c r="A3594">
        <v>1000762</v>
      </c>
      <c r="B3594" t="s">
        <v>17246</v>
      </c>
      <c r="C3594" t="s">
        <v>17247</v>
      </c>
      <c r="D3594" t="s">
        <v>474</v>
      </c>
      <c r="E3594" t="s">
        <v>331</v>
      </c>
      <c r="F3594" t="s">
        <v>17248</v>
      </c>
      <c r="G3594" t="s">
        <v>17249</v>
      </c>
      <c r="H3594" t="s">
        <v>334</v>
      </c>
      <c r="I3594" s="23">
        <v>40.705199999999998</v>
      </c>
      <c r="J3594" s="23">
        <v>-73.980699999999999</v>
      </c>
      <c r="K3594">
        <v>221330</v>
      </c>
      <c r="L3594" t="s">
        <v>28</v>
      </c>
      <c r="M3594" t="s">
        <v>336</v>
      </c>
      <c r="R3594" s="49">
        <v>485.99200000000002</v>
      </c>
      <c r="S3594" s="49">
        <v>1682.7239999999999</v>
      </c>
      <c r="T3594" s="49">
        <v>1155.6300000000001</v>
      </c>
      <c r="U3594" s="49">
        <v>2525.86</v>
      </c>
      <c r="V3594" s="49">
        <v>16728.284</v>
      </c>
    </row>
    <row r="3595" spans="1:22" x14ac:dyDescent="0.3">
      <c r="A3595">
        <v>1002062</v>
      </c>
      <c r="B3595" t="s">
        <v>17250</v>
      </c>
      <c r="C3595" t="s">
        <v>17251</v>
      </c>
      <c r="D3595" t="s">
        <v>13806</v>
      </c>
      <c r="E3595" t="s">
        <v>1487</v>
      </c>
      <c r="F3595" t="s">
        <v>13807</v>
      </c>
      <c r="H3595" t="s">
        <v>12008</v>
      </c>
      <c r="I3595" s="23">
        <v>40.223500000000001</v>
      </c>
      <c r="J3595" s="23">
        <v>-104.7196</v>
      </c>
      <c r="K3595">
        <v>211111</v>
      </c>
      <c r="L3595" t="s">
        <v>28</v>
      </c>
      <c r="M3595" t="s">
        <v>102</v>
      </c>
      <c r="R3595" s="49">
        <v>72094.327999999994</v>
      </c>
      <c r="S3595" s="49">
        <v>50998.008000000002</v>
      </c>
      <c r="T3595" s="49">
        <v>43409.336000000003</v>
      </c>
      <c r="U3595" s="49">
        <v>48745.216</v>
      </c>
      <c r="V3595" s="49">
        <v>50998.207999999999</v>
      </c>
    </row>
    <row r="3596" spans="1:22" x14ac:dyDescent="0.3">
      <c r="A3596">
        <v>1010609</v>
      </c>
      <c r="B3596" t="s">
        <v>17252</v>
      </c>
      <c r="C3596" t="s">
        <v>17253</v>
      </c>
      <c r="D3596" t="s">
        <v>3202</v>
      </c>
      <c r="E3596" t="s">
        <v>303</v>
      </c>
      <c r="F3596" t="s">
        <v>17254</v>
      </c>
      <c r="G3596" t="s">
        <v>17255</v>
      </c>
      <c r="H3596" t="s">
        <v>533</v>
      </c>
      <c r="I3596" s="23">
        <v>32.775869999999998</v>
      </c>
      <c r="J3596" s="23">
        <v>-97.321186999999995</v>
      </c>
      <c r="K3596">
        <v>211111</v>
      </c>
      <c r="L3596" t="s">
        <v>28</v>
      </c>
      <c r="M3596" t="s">
        <v>102</v>
      </c>
      <c r="R3596" s="49">
        <v>19914.376</v>
      </c>
      <c r="S3596" s="49">
        <v>26158.351999999999</v>
      </c>
      <c r="T3596" s="49">
        <v>28243.844000000001</v>
      </c>
      <c r="U3596" s="49">
        <v>25772.95</v>
      </c>
    </row>
    <row r="3597" spans="1:22" x14ac:dyDescent="0.3">
      <c r="A3597">
        <v>1000746</v>
      </c>
      <c r="B3597" t="s">
        <v>17256</v>
      </c>
      <c r="C3597" t="s">
        <v>17257</v>
      </c>
      <c r="D3597" t="s">
        <v>17258</v>
      </c>
      <c r="E3597" t="s">
        <v>1663</v>
      </c>
      <c r="F3597" t="s">
        <v>17259</v>
      </c>
      <c r="G3597" t="s">
        <v>17260</v>
      </c>
      <c r="H3597" t="s">
        <v>4916</v>
      </c>
      <c r="I3597" s="23">
        <v>40.747799999999998</v>
      </c>
      <c r="J3597" s="23">
        <v>-74.071899999999999</v>
      </c>
      <c r="K3597">
        <v>221112</v>
      </c>
      <c r="L3597" t="s">
        <v>335</v>
      </c>
      <c r="M3597" t="s">
        <v>336</v>
      </c>
      <c r="P3597" s="49">
        <v>14938.24</v>
      </c>
      <c r="Q3597" s="49">
        <v>225276.95199999999</v>
      </c>
      <c r="R3597" s="49">
        <v>315523.28200000001</v>
      </c>
      <c r="S3597" s="49">
        <v>771756.44</v>
      </c>
      <c r="T3597" s="49">
        <v>707546.62199999997</v>
      </c>
      <c r="U3597" s="49">
        <v>611898.84</v>
      </c>
      <c r="V3597" s="49">
        <v>1803834.442</v>
      </c>
    </row>
    <row r="3598" spans="1:22" x14ac:dyDescent="0.3">
      <c r="A3598">
        <v>1004689</v>
      </c>
      <c r="B3598" t="s">
        <v>17261</v>
      </c>
      <c r="C3598" t="s">
        <v>17262</v>
      </c>
      <c r="D3598" t="s">
        <v>1072</v>
      </c>
      <c r="E3598" t="s">
        <v>303</v>
      </c>
      <c r="F3598" t="s">
        <v>11592</v>
      </c>
      <c r="H3598" t="s">
        <v>1074</v>
      </c>
      <c r="I3598" s="23">
        <v>35.5305611</v>
      </c>
      <c r="J3598" s="23">
        <v>-100.1140778</v>
      </c>
      <c r="K3598">
        <v>486210</v>
      </c>
      <c r="L3598" t="s">
        <v>368</v>
      </c>
      <c r="M3598" t="s">
        <v>102</v>
      </c>
      <c r="O3598" s="49">
        <v>26948.164000000001</v>
      </c>
      <c r="P3598" s="49">
        <v>32529.294000000002</v>
      </c>
      <c r="Q3598" s="49">
        <v>38349.917999999998</v>
      </c>
      <c r="R3598" s="49">
        <v>36731.025999999998</v>
      </c>
      <c r="S3598" s="49">
        <v>36908.972000000002</v>
      </c>
      <c r="T3598" s="49">
        <v>34067.027999999998</v>
      </c>
      <c r="U3598" s="49">
        <v>51954.574000000001</v>
      </c>
      <c r="V3598" s="49">
        <v>39366.552000000003</v>
      </c>
    </row>
    <row r="3599" spans="1:22" x14ac:dyDescent="0.3">
      <c r="A3599">
        <v>1001064</v>
      </c>
      <c r="B3599" t="s">
        <v>17263</v>
      </c>
      <c r="C3599" t="s">
        <v>17264</v>
      </c>
      <c r="D3599" t="s">
        <v>17265</v>
      </c>
      <c r="E3599" t="s">
        <v>1418</v>
      </c>
      <c r="F3599" t="s">
        <v>17266</v>
      </c>
      <c r="G3599" t="s">
        <v>17267</v>
      </c>
      <c r="H3599" t="s">
        <v>2424</v>
      </c>
      <c r="I3599" s="23">
        <v>34.015799999999999</v>
      </c>
      <c r="J3599" s="23">
        <v>-95.320599999999999</v>
      </c>
      <c r="K3599">
        <v>221112</v>
      </c>
      <c r="L3599" t="s">
        <v>30</v>
      </c>
      <c r="M3599" t="s">
        <v>336</v>
      </c>
      <c r="N3599" s="49">
        <v>662464.15599999996</v>
      </c>
      <c r="O3599" s="49">
        <v>1943881.8259999999</v>
      </c>
      <c r="P3599" s="49">
        <v>2840758.7859999998</v>
      </c>
      <c r="Q3599" s="49">
        <v>2286634.338</v>
      </c>
      <c r="R3599" s="49">
        <v>2751313.84</v>
      </c>
      <c r="S3599" s="49">
        <v>2781226.5159999998</v>
      </c>
      <c r="T3599" s="49">
        <v>3387910.7919999999</v>
      </c>
      <c r="U3599" s="49">
        <v>2507741.4079999998</v>
      </c>
      <c r="V3599" s="49">
        <v>2797766.6340000001</v>
      </c>
    </row>
    <row r="3600" spans="1:22" x14ac:dyDescent="0.3">
      <c r="A3600">
        <v>1001814</v>
      </c>
      <c r="B3600" t="s">
        <v>17268</v>
      </c>
      <c r="C3600" t="s">
        <v>17269</v>
      </c>
      <c r="D3600" t="s">
        <v>17270</v>
      </c>
      <c r="E3600" t="s">
        <v>542</v>
      </c>
      <c r="F3600" t="s">
        <v>2392</v>
      </c>
      <c r="H3600" t="s">
        <v>10574</v>
      </c>
      <c r="I3600" s="23">
        <v>37.166519999999998</v>
      </c>
      <c r="J3600" s="23">
        <v>-101.32745</v>
      </c>
      <c r="K3600">
        <v>211130</v>
      </c>
      <c r="L3600" t="s">
        <v>28</v>
      </c>
      <c r="M3600" t="s">
        <v>102</v>
      </c>
      <c r="N3600" s="49">
        <v>19404.276000000002</v>
      </c>
      <c r="O3600" s="49">
        <v>19337.128000000001</v>
      </c>
      <c r="P3600" s="49">
        <v>20667.572</v>
      </c>
      <c r="Q3600" s="49">
        <v>30901.383999999998</v>
      </c>
      <c r="R3600" s="49">
        <v>13750.048000000001</v>
      </c>
      <c r="S3600" s="49">
        <v>23474.912</v>
      </c>
      <c r="T3600" s="49">
        <v>26555.200000000001</v>
      </c>
      <c r="U3600" s="49">
        <v>28925.392</v>
      </c>
      <c r="V3600" s="49">
        <v>30017.335999999999</v>
      </c>
    </row>
    <row r="3601" spans="1:22" x14ac:dyDescent="0.3">
      <c r="A3601">
        <v>1001815</v>
      </c>
      <c r="B3601" t="s">
        <v>17271</v>
      </c>
      <c r="C3601" t="s">
        <v>17272</v>
      </c>
      <c r="D3601" t="s">
        <v>17270</v>
      </c>
      <c r="E3601" t="s">
        <v>542</v>
      </c>
      <c r="F3601" t="s">
        <v>2392</v>
      </c>
      <c r="H3601" t="s">
        <v>10574</v>
      </c>
      <c r="I3601" s="23">
        <v>37.200749999999999</v>
      </c>
      <c r="J3601" s="23">
        <v>-101.521</v>
      </c>
      <c r="K3601">
        <v>211130</v>
      </c>
      <c r="L3601" t="s">
        <v>28</v>
      </c>
      <c r="M3601" t="s">
        <v>102</v>
      </c>
      <c r="O3601" s="49">
        <v>10939.008</v>
      </c>
      <c r="P3601" s="49">
        <v>12223.704</v>
      </c>
      <c r="Q3601" s="49">
        <v>16878.335999999999</v>
      </c>
      <c r="R3601" s="49">
        <v>19368.428</v>
      </c>
      <c r="S3601" s="49">
        <v>17946.732</v>
      </c>
      <c r="T3601" s="49">
        <v>15564.291999999999</v>
      </c>
      <c r="U3601" s="49">
        <v>16175.34</v>
      </c>
      <c r="V3601" s="49">
        <v>22007.315999999999</v>
      </c>
    </row>
    <row r="3602" spans="1:22" x14ac:dyDescent="0.3">
      <c r="A3602">
        <v>1011427</v>
      </c>
      <c r="B3602" t="s">
        <v>17273</v>
      </c>
      <c r="C3602" t="s">
        <v>17274</v>
      </c>
      <c r="D3602" t="s">
        <v>17275</v>
      </c>
      <c r="E3602" t="s">
        <v>3929</v>
      </c>
      <c r="F3602" t="s">
        <v>17276</v>
      </c>
      <c r="G3602" t="s">
        <v>17277</v>
      </c>
      <c r="H3602" t="s">
        <v>17278</v>
      </c>
      <c r="I3602" s="23">
        <v>44.576819999999998</v>
      </c>
      <c r="J3602" s="23">
        <v>-69.611090000000004</v>
      </c>
      <c r="K3602">
        <v>322299</v>
      </c>
      <c r="L3602" t="s">
        <v>28</v>
      </c>
      <c r="M3602" t="s">
        <v>680</v>
      </c>
      <c r="N3602" s="49">
        <v>26122.998</v>
      </c>
      <c r="O3602" s="49">
        <v>24016.85</v>
      </c>
      <c r="P3602" s="49">
        <v>26855.148000000001</v>
      </c>
      <c r="Q3602" s="49">
        <v>23483.802</v>
      </c>
      <c r="R3602" s="49">
        <v>24778.776000000002</v>
      </c>
      <c r="S3602" s="49">
        <v>26398.286</v>
      </c>
    </row>
    <row r="3603" spans="1:22" x14ac:dyDescent="0.3">
      <c r="A3603">
        <v>1011918</v>
      </c>
      <c r="B3603" t="s">
        <v>17279</v>
      </c>
      <c r="C3603" t="s">
        <v>17280</v>
      </c>
      <c r="D3603" t="s">
        <v>4791</v>
      </c>
      <c r="E3603" t="s">
        <v>663</v>
      </c>
      <c r="F3603" t="s">
        <v>4792</v>
      </c>
      <c r="H3603" t="s">
        <v>4793</v>
      </c>
      <c r="I3603" s="23">
        <v>39.905507999999998</v>
      </c>
      <c r="J3603" s="23">
        <v>-81.188372000000001</v>
      </c>
      <c r="K3603">
        <v>211111</v>
      </c>
      <c r="L3603" t="s">
        <v>28</v>
      </c>
      <c r="M3603" t="s">
        <v>102</v>
      </c>
      <c r="R3603" s="49">
        <v>51315.856</v>
      </c>
    </row>
    <row r="3604" spans="1:22" x14ac:dyDescent="0.3">
      <c r="A3604">
        <v>1000901</v>
      </c>
      <c r="B3604" t="s">
        <v>17281</v>
      </c>
      <c r="C3604" t="s">
        <v>17282</v>
      </c>
      <c r="D3604" t="s">
        <v>17283</v>
      </c>
      <c r="E3604" t="s">
        <v>447</v>
      </c>
      <c r="F3604" t="s">
        <v>17284</v>
      </c>
      <c r="G3604" t="s">
        <v>17285</v>
      </c>
      <c r="H3604" t="s">
        <v>16843</v>
      </c>
      <c r="I3604" s="23">
        <v>41.203299999999999</v>
      </c>
      <c r="J3604" s="23">
        <v>-76.068299999999994</v>
      </c>
      <c r="K3604">
        <v>221112</v>
      </c>
      <c r="L3604" t="s">
        <v>335</v>
      </c>
      <c r="M3604" t="s">
        <v>336</v>
      </c>
      <c r="N3604" s="49">
        <v>50052.063999999998</v>
      </c>
      <c r="O3604" s="49">
        <v>239128.764</v>
      </c>
      <c r="P3604" s="49">
        <v>248558.128</v>
      </c>
      <c r="Q3604" s="49">
        <v>316882.27600000001</v>
      </c>
      <c r="R3604" s="49">
        <v>389100.30800000002</v>
      </c>
      <c r="S3604" s="49">
        <v>357384.87599999999</v>
      </c>
      <c r="T3604" s="49">
        <v>317088.576</v>
      </c>
      <c r="U3604" s="49">
        <v>157337.068</v>
      </c>
      <c r="V3604" s="49">
        <v>5643.48</v>
      </c>
    </row>
    <row r="3605" spans="1:22" x14ac:dyDescent="0.3">
      <c r="A3605">
        <v>1000484</v>
      </c>
      <c r="B3605" t="s">
        <v>17286</v>
      </c>
      <c r="C3605" t="s">
        <v>17287</v>
      </c>
      <c r="D3605" t="s">
        <v>17283</v>
      </c>
      <c r="E3605" t="s">
        <v>447</v>
      </c>
      <c r="F3605" t="s">
        <v>17284</v>
      </c>
      <c r="G3605" t="s">
        <v>17288</v>
      </c>
      <c r="H3605" t="s">
        <v>16843</v>
      </c>
      <c r="I3605" s="23">
        <v>41.203299999999999</v>
      </c>
      <c r="J3605" s="23">
        <v>-76.068299999999994</v>
      </c>
      <c r="K3605">
        <v>221112</v>
      </c>
      <c r="L3605" t="s">
        <v>30</v>
      </c>
      <c r="M3605" t="s">
        <v>336</v>
      </c>
      <c r="N3605" s="49">
        <v>10181.012000000001</v>
      </c>
      <c r="S3605" s="49">
        <v>3787.3359999999998</v>
      </c>
      <c r="T3605" s="49">
        <v>2431.44</v>
      </c>
      <c r="U3605" s="49">
        <v>2091.9920000000002</v>
      </c>
      <c r="V3605" s="49">
        <v>3821.7359999999999</v>
      </c>
    </row>
    <row r="3606" spans="1:22" x14ac:dyDescent="0.3">
      <c r="A3606">
        <v>1001036</v>
      </c>
      <c r="B3606" t="s">
        <v>17289</v>
      </c>
      <c r="C3606" t="s">
        <v>17290</v>
      </c>
      <c r="D3606" t="s">
        <v>17291</v>
      </c>
      <c r="E3606" t="s">
        <v>2294</v>
      </c>
      <c r="F3606" t="s">
        <v>17292</v>
      </c>
      <c r="G3606" t="s">
        <v>17293</v>
      </c>
      <c r="H3606" t="s">
        <v>12799</v>
      </c>
      <c r="I3606" s="23">
        <v>39.174700000000001</v>
      </c>
      <c r="J3606" s="23">
        <v>-111.02889999999999</v>
      </c>
      <c r="K3606">
        <v>221112</v>
      </c>
      <c r="L3606" t="s">
        <v>30</v>
      </c>
      <c r="M3606" t="s">
        <v>336</v>
      </c>
      <c r="N3606" s="49">
        <v>8538837.4299999997</v>
      </c>
      <c r="O3606" s="49">
        <v>8126706.6140000001</v>
      </c>
      <c r="P3606" s="49">
        <v>8267917.54</v>
      </c>
      <c r="Q3606" s="49">
        <v>7774974.7240000004</v>
      </c>
      <c r="R3606" s="49">
        <v>9404901.8780000005</v>
      </c>
      <c r="S3606" s="49">
        <v>8779331.8839999996</v>
      </c>
      <c r="T3606" s="49">
        <v>9245078.1079999991</v>
      </c>
      <c r="U3606" s="49">
        <v>8885282.2219999991</v>
      </c>
      <c r="V3606" s="49">
        <v>8687009.5999999996</v>
      </c>
    </row>
    <row r="3607" spans="1:22" x14ac:dyDescent="0.3">
      <c r="A3607">
        <v>1000475</v>
      </c>
      <c r="B3607" t="s">
        <v>17294</v>
      </c>
      <c r="C3607" t="s">
        <v>17295</v>
      </c>
      <c r="D3607" t="s">
        <v>17296</v>
      </c>
      <c r="E3607" t="s">
        <v>447</v>
      </c>
      <c r="F3607" t="s">
        <v>17297</v>
      </c>
      <c r="G3607" t="s">
        <v>17298</v>
      </c>
      <c r="H3607" t="s">
        <v>5413</v>
      </c>
      <c r="I3607" s="23">
        <v>39.872500000000002</v>
      </c>
      <c r="J3607" s="23">
        <v>-77.167199999999994</v>
      </c>
      <c r="K3607">
        <v>221112</v>
      </c>
      <c r="L3607" t="s">
        <v>335</v>
      </c>
      <c r="M3607" t="s">
        <v>336</v>
      </c>
      <c r="N3607" s="49">
        <v>2236130.6800000002</v>
      </c>
      <c r="O3607" s="49">
        <v>2040799.4879999999</v>
      </c>
      <c r="P3607" s="49">
        <v>1951278.4240000001</v>
      </c>
      <c r="Q3607" s="49">
        <v>1773818.172</v>
      </c>
      <c r="R3607" s="49">
        <v>2022444.912</v>
      </c>
      <c r="S3607" s="49">
        <v>1540077.662</v>
      </c>
      <c r="T3607" s="49">
        <v>1710608.7080000001</v>
      </c>
      <c r="U3607" s="49">
        <v>1695565.2039999999</v>
      </c>
      <c r="V3607" s="49">
        <v>1637637.2760000001</v>
      </c>
    </row>
    <row r="3608" spans="1:22" x14ac:dyDescent="0.3">
      <c r="A3608">
        <v>1001193</v>
      </c>
      <c r="B3608" t="s">
        <v>17299</v>
      </c>
      <c r="C3608" t="s">
        <v>17300</v>
      </c>
      <c r="D3608" t="s">
        <v>7457</v>
      </c>
      <c r="E3608" t="s">
        <v>2294</v>
      </c>
      <c r="F3608" t="s">
        <v>17301</v>
      </c>
      <c r="G3608" t="s">
        <v>17302</v>
      </c>
      <c r="H3608" t="s">
        <v>12799</v>
      </c>
      <c r="I3608" s="23">
        <v>39.379199999999997</v>
      </c>
      <c r="J3608" s="23">
        <v>-111.07810000000001</v>
      </c>
      <c r="K3608">
        <v>221112</v>
      </c>
      <c r="L3608" t="s">
        <v>30</v>
      </c>
      <c r="M3608" t="s">
        <v>336</v>
      </c>
      <c r="N3608" s="49">
        <v>4897976.3200000003</v>
      </c>
      <c r="O3608" s="49">
        <v>4983672.7759999996</v>
      </c>
      <c r="P3608" s="49">
        <v>5185980.9579999996</v>
      </c>
      <c r="Q3608" s="49">
        <v>5229638.8859999999</v>
      </c>
      <c r="R3608" s="49">
        <v>5605835.3679999998</v>
      </c>
      <c r="S3608" s="49">
        <v>5836377.2719999999</v>
      </c>
      <c r="T3608" s="49">
        <v>6271277.2620000001</v>
      </c>
      <c r="U3608" s="49">
        <v>6220427.1179999998</v>
      </c>
      <c r="V3608" s="49">
        <v>5462572.7079999996</v>
      </c>
    </row>
    <row r="3609" spans="1:22" x14ac:dyDescent="0.3">
      <c r="A3609">
        <v>1000778</v>
      </c>
      <c r="B3609" t="s">
        <v>17303</v>
      </c>
      <c r="C3609" t="s">
        <v>17304</v>
      </c>
      <c r="D3609" t="s">
        <v>17305</v>
      </c>
      <c r="E3609" t="s">
        <v>331</v>
      </c>
      <c r="F3609" t="s">
        <v>17306</v>
      </c>
      <c r="G3609" t="s">
        <v>17307</v>
      </c>
      <c r="H3609" t="s">
        <v>11179</v>
      </c>
      <c r="I3609" s="23">
        <v>42.97</v>
      </c>
      <c r="J3609" s="23">
        <v>-78.930000000000007</v>
      </c>
      <c r="K3609">
        <v>221112</v>
      </c>
      <c r="L3609" t="s">
        <v>335</v>
      </c>
      <c r="M3609" t="s">
        <v>336</v>
      </c>
      <c r="P3609" s="49">
        <v>0</v>
      </c>
      <c r="Q3609" s="49">
        <v>262277.57699999999</v>
      </c>
      <c r="R3609" s="49">
        <v>442011.90600000002</v>
      </c>
      <c r="S3609" s="49">
        <v>1228879.425</v>
      </c>
      <c r="T3609" s="49">
        <v>1099992.6340000001</v>
      </c>
      <c r="U3609" s="49">
        <v>739990.91099999996</v>
      </c>
      <c r="V3609" s="49">
        <v>1492179.0020000001</v>
      </c>
    </row>
    <row r="3610" spans="1:22" x14ac:dyDescent="0.3">
      <c r="A3610">
        <v>1007306</v>
      </c>
      <c r="B3610" t="s">
        <v>17308</v>
      </c>
      <c r="C3610" t="s">
        <v>16641</v>
      </c>
      <c r="D3610" t="s">
        <v>17309</v>
      </c>
      <c r="E3610" t="s">
        <v>549</v>
      </c>
      <c r="F3610" t="s">
        <v>17310</v>
      </c>
      <c r="G3610" t="s">
        <v>17311</v>
      </c>
      <c r="H3610" t="s">
        <v>17312</v>
      </c>
      <c r="I3610" s="23">
        <v>44.369599999999998</v>
      </c>
      <c r="J3610" s="23">
        <v>-98.17</v>
      </c>
      <c r="K3610">
        <v>221112</v>
      </c>
      <c r="L3610" t="s">
        <v>335</v>
      </c>
      <c r="M3610" t="s">
        <v>336</v>
      </c>
      <c r="S3610" s="49">
        <v>443.4</v>
      </c>
      <c r="T3610" s="49">
        <v>7304.424</v>
      </c>
      <c r="U3610" s="49">
        <v>2838.9920000000002</v>
      </c>
      <c r="V3610" s="49">
        <v>1269.796</v>
      </c>
    </row>
    <row r="3611" spans="1:22" x14ac:dyDescent="0.3">
      <c r="A3611">
        <v>1002074</v>
      </c>
      <c r="B3611" t="s">
        <v>17313</v>
      </c>
      <c r="C3611" t="s">
        <v>17314</v>
      </c>
      <c r="D3611" t="s">
        <v>16641</v>
      </c>
      <c r="E3611" t="s">
        <v>549</v>
      </c>
      <c r="F3611" t="s">
        <v>17310</v>
      </c>
      <c r="G3611" t="s">
        <v>17315</v>
      </c>
      <c r="H3611" t="s">
        <v>17316</v>
      </c>
      <c r="I3611" s="23">
        <v>44.374507999999999</v>
      </c>
      <c r="J3611" s="23">
        <v>-98.253287999999998</v>
      </c>
      <c r="K3611">
        <v>325193</v>
      </c>
      <c r="L3611" t="s">
        <v>28</v>
      </c>
      <c r="M3611" t="s">
        <v>315</v>
      </c>
      <c r="N3611" s="49">
        <v>38553.603999999999</v>
      </c>
      <c r="O3611" s="49">
        <v>43060.887999999999</v>
      </c>
      <c r="P3611" s="49">
        <v>42646.44</v>
      </c>
      <c r="Q3611" s="49">
        <v>44471.332000000002</v>
      </c>
      <c r="R3611" s="49">
        <v>42762.94</v>
      </c>
      <c r="S3611" s="49">
        <v>42926.883999999998</v>
      </c>
      <c r="T3611" s="49">
        <v>42785.881999999998</v>
      </c>
      <c r="U3611" s="49">
        <v>4083.9839999999999</v>
      </c>
      <c r="V3611" s="49">
        <v>47644.22</v>
      </c>
    </row>
    <row r="3612" spans="1:22" x14ac:dyDescent="0.3">
      <c r="A3612">
        <v>1005896</v>
      </c>
      <c r="B3612" t="s">
        <v>17317</v>
      </c>
      <c r="C3612" t="s">
        <v>17318</v>
      </c>
      <c r="D3612" t="s">
        <v>17319</v>
      </c>
      <c r="E3612" t="s">
        <v>303</v>
      </c>
      <c r="F3612" t="s">
        <v>17320</v>
      </c>
      <c r="G3612" t="s">
        <v>17321</v>
      </c>
      <c r="H3612" t="s">
        <v>8812</v>
      </c>
      <c r="I3612" s="23">
        <v>32.659979999999997</v>
      </c>
      <c r="J3612" s="23">
        <v>-96.693680999999998</v>
      </c>
      <c r="K3612">
        <v>562212</v>
      </c>
      <c r="L3612" t="s">
        <v>51</v>
      </c>
      <c r="M3612" t="s">
        <v>307</v>
      </c>
      <c r="U3612" s="49">
        <v>3520</v>
      </c>
      <c r="V3612" s="49">
        <v>5750</v>
      </c>
    </row>
    <row r="3613" spans="1:22" x14ac:dyDescent="0.3">
      <c r="A3613">
        <v>1001053</v>
      </c>
      <c r="B3613" t="s">
        <v>17322</v>
      </c>
      <c r="C3613" t="s">
        <v>17323</v>
      </c>
      <c r="D3613" t="s">
        <v>428</v>
      </c>
      <c r="E3613" t="s">
        <v>380</v>
      </c>
      <c r="F3613" t="s">
        <v>429</v>
      </c>
      <c r="G3613" t="s">
        <v>17324</v>
      </c>
      <c r="H3613" t="s">
        <v>17325</v>
      </c>
      <c r="I3613" s="23">
        <v>44.8889</v>
      </c>
      <c r="J3613" s="23">
        <v>-94.35</v>
      </c>
      <c r="K3613">
        <v>221112</v>
      </c>
      <c r="L3613" t="s">
        <v>335</v>
      </c>
      <c r="M3613" t="s">
        <v>336</v>
      </c>
      <c r="S3613" s="49">
        <v>8524.7199999999993</v>
      </c>
      <c r="T3613" s="49">
        <v>11464.308000000001</v>
      </c>
      <c r="U3613" s="49">
        <v>13806.948</v>
      </c>
      <c r="V3613" s="49">
        <v>6592.576</v>
      </c>
    </row>
    <row r="3614" spans="1:22" x14ac:dyDescent="0.3">
      <c r="A3614">
        <v>1000584</v>
      </c>
      <c r="B3614" t="s">
        <v>17326</v>
      </c>
      <c r="C3614" t="s">
        <v>17327</v>
      </c>
      <c r="D3614" t="s">
        <v>5333</v>
      </c>
      <c r="E3614" t="s">
        <v>542</v>
      </c>
      <c r="F3614" t="s">
        <v>17328</v>
      </c>
      <c r="G3614" t="s">
        <v>17329</v>
      </c>
      <c r="H3614" t="s">
        <v>6285</v>
      </c>
      <c r="I3614" s="23">
        <v>38.090600000000002</v>
      </c>
      <c r="J3614" s="23">
        <v>-97.874700000000004</v>
      </c>
      <c r="K3614">
        <v>221112</v>
      </c>
      <c r="L3614" t="s">
        <v>28</v>
      </c>
      <c r="M3614" t="s">
        <v>336</v>
      </c>
      <c r="O3614" s="49">
        <v>10551.012000000001</v>
      </c>
      <c r="P3614" s="49">
        <v>5848.8760000000002</v>
      </c>
      <c r="Q3614" s="49">
        <v>12213.6</v>
      </c>
      <c r="R3614" s="49">
        <v>32213.076000000001</v>
      </c>
      <c r="S3614" s="49">
        <v>47731.315999999999</v>
      </c>
      <c r="T3614" s="49">
        <v>19990.419999999998</v>
      </c>
      <c r="U3614" s="49">
        <v>42003.733999999997</v>
      </c>
      <c r="V3614" s="49">
        <v>41730.589999999997</v>
      </c>
    </row>
    <row r="3615" spans="1:22" x14ac:dyDescent="0.3">
      <c r="A3615">
        <v>1010902</v>
      </c>
      <c r="B3615" t="s">
        <v>17330</v>
      </c>
      <c r="C3615" t="s">
        <v>17331</v>
      </c>
      <c r="D3615" t="s">
        <v>5333</v>
      </c>
      <c r="E3615" t="s">
        <v>380</v>
      </c>
      <c r="F3615" t="s">
        <v>429</v>
      </c>
      <c r="G3615" t="s">
        <v>17332</v>
      </c>
      <c r="H3615" t="s">
        <v>431</v>
      </c>
      <c r="I3615" s="23">
        <v>44.892595499999999</v>
      </c>
      <c r="J3615" s="23">
        <v>-94.369272499999994</v>
      </c>
      <c r="K3615">
        <v>334119</v>
      </c>
      <c r="L3615" t="s">
        <v>28</v>
      </c>
      <c r="M3615" t="s">
        <v>315</v>
      </c>
      <c r="S3615" s="49">
        <v>5480.08</v>
      </c>
      <c r="T3615" s="49">
        <v>4749.9319999999998</v>
      </c>
      <c r="U3615" s="49">
        <v>4229.884</v>
      </c>
      <c r="V3615" s="49">
        <v>6394.6760000000004</v>
      </c>
    </row>
    <row r="3616" spans="1:22" x14ac:dyDescent="0.3">
      <c r="A3616">
        <v>1010901</v>
      </c>
      <c r="B3616" t="s">
        <v>17333</v>
      </c>
      <c r="C3616" t="s">
        <v>17331</v>
      </c>
      <c r="D3616" t="s">
        <v>8652</v>
      </c>
      <c r="E3616" t="s">
        <v>393</v>
      </c>
      <c r="F3616" t="s">
        <v>778</v>
      </c>
      <c r="G3616" t="s">
        <v>17334</v>
      </c>
      <c r="H3616" t="s">
        <v>780</v>
      </c>
      <c r="I3616" s="23">
        <v>44.840490000000003</v>
      </c>
      <c r="J3616" s="23">
        <v>-91.543109999999999</v>
      </c>
      <c r="K3616">
        <v>334119</v>
      </c>
      <c r="L3616" t="s">
        <v>28</v>
      </c>
      <c r="M3616" t="s">
        <v>315</v>
      </c>
      <c r="S3616" s="49">
        <v>5677.4740000000002</v>
      </c>
      <c r="T3616" s="49">
        <v>5066.4799999999996</v>
      </c>
      <c r="U3616" s="49">
        <v>6379.6980000000003</v>
      </c>
      <c r="V3616" s="49">
        <v>6560.2479999999996</v>
      </c>
    </row>
    <row r="3617" spans="1:22" x14ac:dyDescent="0.3">
      <c r="A3617">
        <v>1001516</v>
      </c>
      <c r="B3617" t="s">
        <v>17335</v>
      </c>
      <c r="C3617" t="s">
        <v>17336</v>
      </c>
      <c r="D3617" t="s">
        <v>17337</v>
      </c>
      <c r="E3617" t="s">
        <v>351</v>
      </c>
      <c r="F3617" t="s">
        <v>17338</v>
      </c>
      <c r="G3617" t="s">
        <v>17339</v>
      </c>
      <c r="H3617" t="s">
        <v>1547</v>
      </c>
      <c r="I3617" s="23">
        <v>39.133299999999998</v>
      </c>
      <c r="J3617" s="23">
        <v>-87.659700000000001</v>
      </c>
      <c r="K3617">
        <v>221112</v>
      </c>
      <c r="L3617" t="s">
        <v>30</v>
      </c>
      <c r="M3617" t="s">
        <v>336</v>
      </c>
      <c r="S3617" s="49">
        <v>0</v>
      </c>
      <c r="T3617" s="49">
        <v>0</v>
      </c>
      <c r="U3617" s="49">
        <v>0</v>
      </c>
      <c r="V3617" s="49">
        <v>840481.45400000003</v>
      </c>
    </row>
    <row r="3618" spans="1:22" x14ac:dyDescent="0.3">
      <c r="A3618">
        <v>1011889</v>
      </c>
      <c r="B3618" t="s">
        <v>17340</v>
      </c>
      <c r="C3618" t="s">
        <v>17341</v>
      </c>
      <c r="D3618" t="s">
        <v>1746</v>
      </c>
      <c r="E3618" t="s">
        <v>583</v>
      </c>
      <c r="F3618" t="s">
        <v>1747</v>
      </c>
      <c r="G3618" t="s">
        <v>17342</v>
      </c>
      <c r="H3618" t="s">
        <v>1749</v>
      </c>
      <c r="I3618" s="23">
        <v>32.455978999999999</v>
      </c>
      <c r="J3618" s="23">
        <v>-91.506860000000003</v>
      </c>
      <c r="K3618">
        <v>332813</v>
      </c>
      <c r="L3618" t="s">
        <v>28</v>
      </c>
      <c r="M3618" t="s">
        <v>315</v>
      </c>
      <c r="N3618" s="49">
        <v>24848.356</v>
      </c>
      <c r="O3618" s="49">
        <v>25923.552</v>
      </c>
      <c r="P3618" s="49">
        <v>26659.3</v>
      </c>
      <c r="Q3618" s="49">
        <v>26346.1</v>
      </c>
      <c r="R3618" s="49">
        <v>26207.952000000001</v>
      </c>
    </row>
    <row r="3619" spans="1:22" x14ac:dyDescent="0.3">
      <c r="A3619">
        <v>1013130</v>
      </c>
      <c r="B3619" t="s">
        <v>17343</v>
      </c>
      <c r="C3619" t="s">
        <v>17344</v>
      </c>
      <c r="D3619" t="s">
        <v>17345</v>
      </c>
      <c r="E3619" t="s">
        <v>468</v>
      </c>
      <c r="F3619" t="s">
        <v>17346</v>
      </c>
      <c r="G3619" t="s">
        <v>17347</v>
      </c>
      <c r="H3619" t="s">
        <v>17348</v>
      </c>
      <c r="I3619" s="23">
        <v>29.78323</v>
      </c>
      <c r="J3619" s="23">
        <v>-81.310630000000003</v>
      </c>
      <c r="K3619">
        <v>331314</v>
      </c>
      <c r="L3619" t="s">
        <v>28</v>
      </c>
      <c r="M3619" t="s">
        <v>538</v>
      </c>
      <c r="N3619" s="49">
        <v>20250.324000000001</v>
      </c>
      <c r="O3619" s="49">
        <v>26131.851999999999</v>
      </c>
      <c r="P3619" s="49">
        <v>26.3</v>
      </c>
    </row>
    <row r="3620" spans="1:22" x14ac:dyDescent="0.3">
      <c r="A3620">
        <v>1012481</v>
      </c>
      <c r="B3620" t="s">
        <v>17349</v>
      </c>
      <c r="C3620" t="s">
        <v>17350</v>
      </c>
      <c r="D3620" t="s">
        <v>17351</v>
      </c>
      <c r="E3620" t="s">
        <v>2294</v>
      </c>
      <c r="F3620" t="s">
        <v>17352</v>
      </c>
      <c r="G3620" t="s">
        <v>17353</v>
      </c>
      <c r="H3620" t="s">
        <v>3966</v>
      </c>
      <c r="I3620" s="23">
        <v>40.129539999999999</v>
      </c>
      <c r="J3620" s="23">
        <v>-111.64706</v>
      </c>
      <c r="K3620">
        <v>332813</v>
      </c>
      <c r="L3620" t="s">
        <v>28</v>
      </c>
      <c r="M3620" t="s">
        <v>315</v>
      </c>
      <c r="N3620" s="49">
        <v>23295.212</v>
      </c>
      <c r="O3620" s="49">
        <v>25239.403999999999</v>
      </c>
      <c r="P3620" s="49">
        <v>25106.455999999998</v>
      </c>
      <c r="Q3620" s="49">
        <v>26469.5</v>
      </c>
    </row>
    <row r="3621" spans="1:22" x14ac:dyDescent="0.3">
      <c r="A3621">
        <v>1001885</v>
      </c>
      <c r="B3621" t="s">
        <v>17354</v>
      </c>
      <c r="C3621" t="s">
        <v>17350</v>
      </c>
      <c r="D3621" t="s">
        <v>17355</v>
      </c>
      <c r="E3621" t="s">
        <v>447</v>
      </c>
      <c r="F3621" t="s">
        <v>17356</v>
      </c>
      <c r="G3621" t="s">
        <v>17357</v>
      </c>
      <c r="H3621" t="s">
        <v>5711</v>
      </c>
      <c r="I3621" s="23">
        <v>40.632927000000002</v>
      </c>
      <c r="J3621" s="23">
        <v>-76.187911999999997</v>
      </c>
      <c r="K3621">
        <v>331318</v>
      </c>
      <c r="L3621" t="s">
        <v>28</v>
      </c>
      <c r="M3621" t="s">
        <v>538</v>
      </c>
      <c r="N3621" s="49">
        <v>75126.313999999998</v>
      </c>
      <c r="O3621" s="49">
        <v>71825.279999999999</v>
      </c>
      <c r="P3621" s="49">
        <v>69336.187999999995</v>
      </c>
      <c r="Q3621" s="49">
        <v>67118.648000000001</v>
      </c>
      <c r="R3621" s="49">
        <v>74346.52</v>
      </c>
      <c r="S3621" s="49">
        <v>69761.888000000006</v>
      </c>
      <c r="T3621" s="49">
        <v>69454.687999999995</v>
      </c>
      <c r="U3621" s="49">
        <v>68636.892000000007</v>
      </c>
      <c r="V3621" s="49">
        <v>63143.811999999998</v>
      </c>
    </row>
    <row r="3622" spans="1:22" x14ac:dyDescent="0.3">
      <c r="A3622">
        <v>1010619</v>
      </c>
      <c r="B3622" t="s">
        <v>17358</v>
      </c>
      <c r="C3622" t="s">
        <v>17359</v>
      </c>
      <c r="D3622" t="s">
        <v>17360</v>
      </c>
      <c r="E3622" t="s">
        <v>549</v>
      </c>
      <c r="F3622" t="s">
        <v>17361</v>
      </c>
      <c r="G3622" t="s">
        <v>17362</v>
      </c>
      <c r="H3622" t="s">
        <v>17363</v>
      </c>
      <c r="I3622" s="23">
        <v>42.891944000000002</v>
      </c>
      <c r="J3622" s="23">
        <v>-97.350555999999997</v>
      </c>
      <c r="K3622">
        <v>331318</v>
      </c>
      <c r="L3622" t="s">
        <v>28</v>
      </c>
      <c r="M3622" t="s">
        <v>538</v>
      </c>
      <c r="N3622" s="49">
        <v>36930.86</v>
      </c>
      <c r="O3622" s="49">
        <v>29926.387999999999</v>
      </c>
      <c r="P3622" s="49">
        <v>32145.428</v>
      </c>
      <c r="Q3622" s="49">
        <v>31935.08</v>
      </c>
      <c r="R3622" s="49">
        <v>29658.988000000001</v>
      </c>
      <c r="S3622" s="49">
        <v>29809.588</v>
      </c>
      <c r="T3622" s="49">
        <v>29411.34</v>
      </c>
      <c r="U3622" s="49">
        <v>28071.544000000002</v>
      </c>
    </row>
    <row r="3623" spans="1:22" x14ac:dyDescent="0.3">
      <c r="A3623">
        <v>1011087</v>
      </c>
      <c r="B3623" t="s">
        <v>17364</v>
      </c>
      <c r="C3623" t="s">
        <v>17365</v>
      </c>
      <c r="D3623" t="s">
        <v>12516</v>
      </c>
      <c r="E3623" t="s">
        <v>303</v>
      </c>
      <c r="F3623" t="s">
        <v>12517</v>
      </c>
      <c r="H3623" t="s">
        <v>5623</v>
      </c>
      <c r="I3623" s="23">
        <v>28.152355</v>
      </c>
      <c r="J3623" s="23">
        <v>-99.342160000000007</v>
      </c>
      <c r="K3623">
        <v>486210</v>
      </c>
      <c r="L3623" t="s">
        <v>1275</v>
      </c>
      <c r="M3623" t="s">
        <v>102</v>
      </c>
      <c r="N3623" s="49">
        <v>1287.75</v>
      </c>
      <c r="O3623" s="49">
        <v>1247.6500000000001</v>
      </c>
      <c r="P3623" s="49">
        <v>3863.99</v>
      </c>
      <c r="Q3623" s="49">
        <v>35113.910000000003</v>
      </c>
      <c r="R3623" s="49">
        <v>41130.184000000001</v>
      </c>
      <c r="S3623" s="49">
        <v>40078.332000000002</v>
      </c>
      <c r="T3623" s="49">
        <v>65216.288</v>
      </c>
    </row>
    <row r="3624" spans="1:22" x14ac:dyDescent="0.3">
      <c r="A3624">
        <v>1006057</v>
      </c>
      <c r="B3624" t="s">
        <v>17366</v>
      </c>
      <c r="C3624" t="s">
        <v>17367</v>
      </c>
      <c r="D3624" t="s">
        <v>17368</v>
      </c>
      <c r="E3624" t="s">
        <v>793</v>
      </c>
      <c r="F3624" t="s">
        <v>17369</v>
      </c>
      <c r="G3624" t="s">
        <v>17370</v>
      </c>
      <c r="H3624" t="s">
        <v>17371</v>
      </c>
      <c r="I3624" s="23">
        <v>38.853748000000003</v>
      </c>
      <c r="J3624" s="23">
        <v>-77.372518999999997</v>
      </c>
      <c r="K3624">
        <v>562212</v>
      </c>
      <c r="L3624" t="s">
        <v>51</v>
      </c>
      <c r="M3624" t="s">
        <v>307</v>
      </c>
      <c r="R3624" s="49">
        <v>18302</v>
      </c>
      <c r="S3624" s="49">
        <v>23542</v>
      </c>
      <c r="T3624" s="49">
        <v>17680.25</v>
      </c>
      <c r="U3624" s="49">
        <v>21569.5</v>
      </c>
      <c r="V3624" s="49">
        <v>26836.5</v>
      </c>
    </row>
    <row r="3625" spans="1:22" x14ac:dyDescent="0.3">
      <c r="A3625">
        <v>1002110</v>
      </c>
      <c r="B3625" t="s">
        <v>17372</v>
      </c>
      <c r="C3625" t="s">
        <v>17373</v>
      </c>
      <c r="D3625" t="s">
        <v>17374</v>
      </c>
      <c r="E3625" t="s">
        <v>793</v>
      </c>
      <c r="F3625" t="s">
        <v>17375</v>
      </c>
      <c r="G3625" t="s">
        <v>17376</v>
      </c>
      <c r="H3625" t="s">
        <v>17377</v>
      </c>
      <c r="I3625" s="23">
        <v>38.690582999999997</v>
      </c>
      <c r="J3625" s="23">
        <v>-77.237391000000002</v>
      </c>
      <c r="K3625">
        <v>562212</v>
      </c>
      <c r="L3625" t="s">
        <v>51</v>
      </c>
      <c r="M3625" t="s">
        <v>307</v>
      </c>
      <c r="N3625" s="49">
        <v>36121.75</v>
      </c>
      <c r="O3625" s="49">
        <v>40078</v>
      </c>
      <c r="P3625" s="49">
        <v>38359.5</v>
      </c>
      <c r="Q3625" s="49">
        <v>35505.75</v>
      </c>
      <c r="R3625" s="49">
        <v>38190</v>
      </c>
      <c r="S3625" s="49">
        <v>27979.25</v>
      </c>
      <c r="T3625" s="49">
        <v>30376.75</v>
      </c>
      <c r="U3625" s="49">
        <v>42773</v>
      </c>
      <c r="V3625" s="49">
        <v>43792.25</v>
      </c>
    </row>
    <row r="3626" spans="1:22" x14ac:dyDescent="0.3">
      <c r="A3626">
        <v>1007174</v>
      </c>
      <c r="B3626" t="s">
        <v>17378</v>
      </c>
      <c r="C3626" t="s">
        <v>17379</v>
      </c>
      <c r="D3626" t="s">
        <v>17380</v>
      </c>
      <c r="E3626" t="s">
        <v>1248</v>
      </c>
      <c r="F3626" t="s">
        <v>17381</v>
      </c>
      <c r="G3626" t="s">
        <v>17382</v>
      </c>
      <c r="H3626" t="s">
        <v>17383</v>
      </c>
      <c r="I3626" s="23">
        <v>37.77946</v>
      </c>
      <c r="J3626" s="23">
        <v>-81.267809999999997</v>
      </c>
      <c r="K3626">
        <v>212112</v>
      </c>
      <c r="L3626" t="s">
        <v>2673</v>
      </c>
      <c r="M3626" t="s">
        <v>315</v>
      </c>
      <c r="N3626" s="49">
        <v>936493.5</v>
      </c>
      <c r="O3626" s="49">
        <v>838476.44799999997</v>
      </c>
      <c r="P3626" s="49">
        <v>874272.65</v>
      </c>
      <c r="Q3626" s="49">
        <v>639493.29799999995</v>
      </c>
      <c r="R3626" s="49">
        <v>586636.24600000004</v>
      </c>
      <c r="S3626" s="49">
        <v>586807.08799999999</v>
      </c>
      <c r="T3626" s="49">
        <v>543693.75</v>
      </c>
      <c r="U3626" s="49">
        <v>487242.5</v>
      </c>
      <c r="V3626" s="49">
        <v>387506.25</v>
      </c>
    </row>
    <row r="3627" spans="1:22" x14ac:dyDescent="0.3">
      <c r="A3627">
        <v>1003370</v>
      </c>
      <c r="B3627" t="s">
        <v>17384</v>
      </c>
      <c r="C3627" t="s">
        <v>17385</v>
      </c>
      <c r="D3627" t="s">
        <v>6503</v>
      </c>
      <c r="E3627" t="s">
        <v>542</v>
      </c>
      <c r="F3627" t="s">
        <v>16580</v>
      </c>
      <c r="G3627" t="s">
        <v>17386</v>
      </c>
      <c r="H3627" t="s">
        <v>10728</v>
      </c>
      <c r="I3627" s="23">
        <v>38.979930000000003</v>
      </c>
      <c r="J3627" s="23">
        <v>-95.214429999999993</v>
      </c>
      <c r="K3627">
        <v>325180</v>
      </c>
      <c r="L3627" t="s">
        <v>11895</v>
      </c>
      <c r="M3627" t="s">
        <v>530</v>
      </c>
      <c r="N3627" s="49">
        <v>47254.911999999997</v>
      </c>
      <c r="O3627" s="49">
        <v>49474.658000000003</v>
      </c>
      <c r="P3627" s="49">
        <v>49250.103999999999</v>
      </c>
      <c r="Q3627" s="49">
        <v>50576.356</v>
      </c>
      <c r="R3627" s="49">
        <v>50540.455999999998</v>
      </c>
      <c r="S3627" s="49">
        <v>49873.904000000002</v>
      </c>
      <c r="T3627" s="49">
        <v>52107.77</v>
      </c>
      <c r="U3627" s="49">
        <v>46693.631999999998</v>
      </c>
      <c r="V3627" s="49">
        <v>49915.47</v>
      </c>
    </row>
    <row r="3628" spans="1:22" x14ac:dyDescent="0.3">
      <c r="A3628">
        <v>1013718</v>
      </c>
      <c r="B3628" t="s">
        <v>17387</v>
      </c>
      <c r="C3628" t="s">
        <v>17388</v>
      </c>
      <c r="D3628" t="s">
        <v>17389</v>
      </c>
      <c r="E3628" t="s">
        <v>1248</v>
      </c>
      <c r="F3628" t="s">
        <v>17390</v>
      </c>
      <c r="G3628" t="s">
        <v>17391</v>
      </c>
      <c r="H3628" t="s">
        <v>1928</v>
      </c>
      <c r="I3628" s="23">
        <v>38.773220000000002</v>
      </c>
      <c r="J3628" s="23">
        <v>-82.200029999999998</v>
      </c>
      <c r="K3628">
        <v>325199</v>
      </c>
      <c r="L3628" t="s">
        <v>28</v>
      </c>
      <c r="M3628" t="s">
        <v>530</v>
      </c>
      <c r="N3628" s="49">
        <v>26081.851999999999</v>
      </c>
    </row>
    <row r="3629" spans="1:22" x14ac:dyDescent="0.3">
      <c r="A3629">
        <v>1001678</v>
      </c>
      <c r="B3629" t="s">
        <v>17392</v>
      </c>
      <c r="C3629" t="s">
        <v>17393</v>
      </c>
      <c r="D3629" t="s">
        <v>17394</v>
      </c>
      <c r="E3629" t="s">
        <v>435</v>
      </c>
      <c r="F3629" t="s">
        <v>17395</v>
      </c>
      <c r="G3629" t="s">
        <v>17396</v>
      </c>
      <c r="H3629" t="s">
        <v>5811</v>
      </c>
      <c r="I3629" s="23">
        <v>39.740250000000003</v>
      </c>
      <c r="J3629" s="23">
        <v>-94.846817000000001</v>
      </c>
      <c r="K3629">
        <v>325193</v>
      </c>
      <c r="L3629" t="s">
        <v>28</v>
      </c>
      <c r="M3629" t="s">
        <v>315</v>
      </c>
      <c r="N3629" s="49">
        <v>66945.847999999998</v>
      </c>
      <c r="O3629" s="49">
        <v>79259.501999999993</v>
      </c>
      <c r="P3629" s="49">
        <v>78512.703999999998</v>
      </c>
      <c r="Q3629" s="49">
        <v>77689.207999999999</v>
      </c>
      <c r="R3629" s="49">
        <v>79836.05</v>
      </c>
      <c r="S3629" s="49">
        <v>76638.361999999994</v>
      </c>
      <c r="T3629" s="49">
        <v>70145.384000000005</v>
      </c>
      <c r="U3629" s="49">
        <v>59661.576000000001</v>
      </c>
      <c r="V3629" s="49">
        <v>65285.553999999996</v>
      </c>
    </row>
    <row r="3630" spans="1:22" x14ac:dyDescent="0.3">
      <c r="A3630">
        <v>1004891</v>
      </c>
      <c r="B3630" t="s">
        <v>17397</v>
      </c>
      <c r="C3630" t="s">
        <v>17398</v>
      </c>
      <c r="D3630" t="s">
        <v>831</v>
      </c>
      <c r="E3630" t="s">
        <v>832</v>
      </c>
      <c r="F3630" t="s">
        <v>833</v>
      </c>
      <c r="G3630" t="s">
        <v>17399</v>
      </c>
      <c r="H3630" t="s">
        <v>835</v>
      </c>
      <c r="I3630" s="23">
        <v>21.310500000000001</v>
      </c>
      <c r="J3630" s="23">
        <v>-158.11070000000001</v>
      </c>
      <c r="K3630">
        <v>324110</v>
      </c>
      <c r="L3630" t="s">
        <v>6863</v>
      </c>
      <c r="M3630" t="s">
        <v>6864</v>
      </c>
      <c r="O3630" s="49">
        <v>167661.492</v>
      </c>
      <c r="P3630" s="49">
        <v>476522.75400000002</v>
      </c>
      <c r="Q3630" s="49">
        <v>504886.92800000001</v>
      </c>
      <c r="R3630" s="49">
        <v>521146.79599999997</v>
      </c>
      <c r="S3630" s="49">
        <v>536089.81799999997</v>
      </c>
      <c r="T3630" s="49">
        <v>462620.63199999998</v>
      </c>
      <c r="U3630" s="49">
        <v>568194.44400000002</v>
      </c>
      <c r="V3630" s="49">
        <v>560159.24399999995</v>
      </c>
    </row>
    <row r="3631" spans="1:22" x14ac:dyDescent="0.3">
      <c r="A3631">
        <v>1003339</v>
      </c>
      <c r="B3631" t="s">
        <v>17400</v>
      </c>
      <c r="C3631" t="s">
        <v>17401</v>
      </c>
      <c r="D3631" t="s">
        <v>17402</v>
      </c>
      <c r="E3631" t="s">
        <v>303</v>
      </c>
      <c r="F3631" t="s">
        <v>17403</v>
      </c>
      <c r="G3631" t="s">
        <v>17404</v>
      </c>
      <c r="H3631" t="s">
        <v>9349</v>
      </c>
      <c r="I3631" s="23">
        <v>33.953032999999998</v>
      </c>
      <c r="J3631" s="23">
        <v>-98.684875000000005</v>
      </c>
      <c r="K3631">
        <v>562212</v>
      </c>
      <c r="L3631" t="s">
        <v>355</v>
      </c>
      <c r="M3631" t="s">
        <v>307</v>
      </c>
      <c r="N3631" s="49">
        <v>114027.2</v>
      </c>
      <c r="O3631" s="49">
        <v>110358.85</v>
      </c>
      <c r="P3631" s="49">
        <v>105861.6</v>
      </c>
      <c r="Q3631" s="49">
        <v>101616.6</v>
      </c>
      <c r="R3631" s="49">
        <v>97411.55</v>
      </c>
      <c r="S3631" s="49">
        <v>112445.95</v>
      </c>
      <c r="T3631" s="49">
        <v>108108.6</v>
      </c>
      <c r="U3631" s="49">
        <v>103220.05</v>
      </c>
      <c r="V3631" s="49">
        <v>97978.55</v>
      </c>
    </row>
    <row r="3632" spans="1:22" x14ac:dyDescent="0.3">
      <c r="A3632">
        <v>1003337</v>
      </c>
      <c r="B3632" t="s">
        <v>17405</v>
      </c>
      <c r="C3632" t="s">
        <v>17406</v>
      </c>
      <c r="D3632" t="s">
        <v>3341</v>
      </c>
      <c r="E3632" t="s">
        <v>303</v>
      </c>
      <c r="F3632" t="s">
        <v>17407</v>
      </c>
      <c r="G3632" t="s">
        <v>17408</v>
      </c>
      <c r="H3632" t="s">
        <v>11582</v>
      </c>
      <c r="I3632" s="23">
        <v>32.118437</v>
      </c>
      <c r="J3632" s="23">
        <v>-94.707114000000004</v>
      </c>
      <c r="K3632">
        <v>562212</v>
      </c>
      <c r="L3632" t="s">
        <v>355</v>
      </c>
      <c r="M3632" t="s">
        <v>307</v>
      </c>
      <c r="N3632" s="49">
        <v>95972.1</v>
      </c>
      <c r="O3632" s="49">
        <v>90218.25</v>
      </c>
      <c r="P3632" s="49">
        <v>84978.1</v>
      </c>
      <c r="Q3632" s="49">
        <v>95282.1</v>
      </c>
      <c r="R3632" s="49">
        <v>87738.1</v>
      </c>
      <c r="S3632" s="49">
        <v>79645.600000000006</v>
      </c>
      <c r="T3632" s="49">
        <v>73205.2</v>
      </c>
      <c r="U3632" s="49">
        <v>66135.350000000006</v>
      </c>
      <c r="V3632" s="49">
        <v>55713.15</v>
      </c>
    </row>
    <row r="3633" spans="1:22" x14ac:dyDescent="0.3">
      <c r="A3633">
        <v>1006545</v>
      </c>
      <c r="B3633" t="s">
        <v>17409</v>
      </c>
      <c r="C3633" t="s">
        <v>17410</v>
      </c>
      <c r="D3633" t="s">
        <v>17411</v>
      </c>
      <c r="E3633" t="s">
        <v>303</v>
      </c>
      <c r="F3633" t="s">
        <v>16659</v>
      </c>
      <c r="G3633" t="s">
        <v>17412</v>
      </c>
      <c r="H3633" t="s">
        <v>8442</v>
      </c>
      <c r="I3633" s="23">
        <v>30.341358</v>
      </c>
      <c r="J3633" s="23">
        <v>-94.356700000000004</v>
      </c>
      <c r="K3633">
        <v>562212</v>
      </c>
      <c r="L3633" t="s">
        <v>51</v>
      </c>
      <c r="M3633" t="s">
        <v>307</v>
      </c>
      <c r="N3633" s="49">
        <v>36639.75</v>
      </c>
      <c r="O3633" s="49">
        <v>38787.5</v>
      </c>
      <c r="P3633" s="49">
        <v>37490</v>
      </c>
      <c r="Q3633" s="49">
        <v>35874</v>
      </c>
      <c r="R3633" s="49">
        <v>39878.75</v>
      </c>
      <c r="S3633" s="49">
        <v>37375</v>
      </c>
      <c r="T3633" s="49">
        <v>33295</v>
      </c>
    </row>
    <row r="3634" spans="1:22" x14ac:dyDescent="0.3">
      <c r="A3634">
        <v>1003773</v>
      </c>
      <c r="B3634" t="s">
        <v>17413</v>
      </c>
      <c r="C3634" t="s">
        <v>17414</v>
      </c>
      <c r="D3634" t="s">
        <v>17415</v>
      </c>
      <c r="E3634" t="s">
        <v>447</v>
      </c>
      <c r="F3634" t="s">
        <v>17416</v>
      </c>
      <c r="G3634" t="s">
        <v>17417</v>
      </c>
      <c r="H3634" t="s">
        <v>1615</v>
      </c>
      <c r="I3634" s="23">
        <v>39.966099999999997</v>
      </c>
      <c r="J3634" s="23">
        <v>-77.558099999999996</v>
      </c>
      <c r="K3634">
        <v>562212</v>
      </c>
      <c r="L3634" t="s">
        <v>355</v>
      </c>
      <c r="M3634" t="s">
        <v>307</v>
      </c>
      <c r="N3634" s="49">
        <v>94395.547999999995</v>
      </c>
      <c r="O3634" s="49">
        <v>112061.298</v>
      </c>
      <c r="P3634" s="49">
        <v>198962.4</v>
      </c>
      <c r="Q3634" s="49">
        <v>102319.55</v>
      </c>
      <c r="R3634" s="49">
        <v>170957.64799999999</v>
      </c>
      <c r="S3634" s="49">
        <v>132729.20000000001</v>
      </c>
      <c r="T3634" s="49">
        <v>119490.1</v>
      </c>
      <c r="U3634" s="49">
        <v>94515.25</v>
      </c>
      <c r="V3634" s="49">
        <v>104437.5</v>
      </c>
    </row>
    <row r="3635" spans="1:22" x14ac:dyDescent="0.3">
      <c r="A3635">
        <v>1002141</v>
      </c>
      <c r="B3635" t="s">
        <v>17418</v>
      </c>
      <c r="C3635" t="s">
        <v>17419</v>
      </c>
      <c r="D3635" t="s">
        <v>17420</v>
      </c>
      <c r="E3635" t="s">
        <v>435</v>
      </c>
      <c r="F3635" t="s">
        <v>17421</v>
      </c>
      <c r="G3635" t="s">
        <v>17422</v>
      </c>
      <c r="H3635" t="s">
        <v>416</v>
      </c>
      <c r="I3635" s="23">
        <v>38.175975999999999</v>
      </c>
      <c r="J3635" s="23">
        <v>-90.771096</v>
      </c>
      <c r="K3635">
        <v>562212</v>
      </c>
      <c r="L3635" t="s">
        <v>355</v>
      </c>
      <c r="M3635" t="s">
        <v>307</v>
      </c>
      <c r="N3635" s="49">
        <v>60926.25</v>
      </c>
      <c r="O3635" s="49">
        <v>72552.5</v>
      </c>
      <c r="P3635" s="49">
        <v>52076.5</v>
      </c>
      <c r="Q3635" s="49">
        <v>49161.75</v>
      </c>
      <c r="R3635" s="49">
        <v>64573.75</v>
      </c>
      <c r="S3635" s="49">
        <v>68457.75</v>
      </c>
      <c r="T3635" s="49">
        <v>97062.75</v>
      </c>
      <c r="U3635" s="49">
        <v>86905.5</v>
      </c>
      <c r="V3635" s="49">
        <v>59172.55</v>
      </c>
    </row>
    <row r="3636" spans="1:22" x14ac:dyDescent="0.3">
      <c r="A3636">
        <v>1006064</v>
      </c>
      <c r="B3636" t="s">
        <v>17423</v>
      </c>
      <c r="C3636" t="s">
        <v>17424</v>
      </c>
      <c r="D3636" t="s">
        <v>17425</v>
      </c>
      <c r="E3636" t="s">
        <v>583</v>
      </c>
      <c r="F3636" t="s">
        <v>5483</v>
      </c>
      <c r="G3636" t="s">
        <v>17426</v>
      </c>
      <c r="H3636" t="s">
        <v>5485</v>
      </c>
      <c r="I3636" s="23">
        <v>30.869381000000001</v>
      </c>
      <c r="J3636" s="23">
        <v>-92.610992999999993</v>
      </c>
      <c r="K3636">
        <v>562212</v>
      </c>
      <c r="L3636" t="s">
        <v>51</v>
      </c>
      <c r="M3636" t="s">
        <v>307</v>
      </c>
      <c r="N3636" s="49">
        <v>145025</v>
      </c>
      <c r="O3636" s="49">
        <v>191144.25</v>
      </c>
      <c r="P3636" s="49">
        <v>201082.5</v>
      </c>
      <c r="Q3636" s="49">
        <v>194500.25</v>
      </c>
      <c r="R3636" s="49">
        <v>231320.5</v>
      </c>
      <c r="S3636" s="49">
        <v>149104</v>
      </c>
      <c r="T3636" s="49">
        <v>135271.75</v>
      </c>
      <c r="U3636" s="49">
        <v>53221</v>
      </c>
      <c r="V3636" s="49">
        <v>42835.75</v>
      </c>
    </row>
    <row r="3637" spans="1:22" x14ac:dyDescent="0.3">
      <c r="A3637">
        <v>1006465</v>
      </c>
      <c r="B3637" t="s">
        <v>17427</v>
      </c>
      <c r="C3637" t="s">
        <v>17428</v>
      </c>
      <c r="D3637" t="s">
        <v>12049</v>
      </c>
      <c r="E3637" t="s">
        <v>303</v>
      </c>
      <c r="F3637" t="s">
        <v>12050</v>
      </c>
      <c r="G3637" t="s">
        <v>17429</v>
      </c>
      <c r="H3637" t="s">
        <v>906</v>
      </c>
      <c r="I3637" s="23">
        <v>32.357500000000002</v>
      </c>
      <c r="J3637" s="23">
        <v>-97.203888000000006</v>
      </c>
      <c r="K3637">
        <v>562212</v>
      </c>
      <c r="L3637" t="s">
        <v>355</v>
      </c>
      <c r="M3637" t="s">
        <v>307</v>
      </c>
      <c r="N3637" s="49">
        <v>226843.65</v>
      </c>
      <c r="O3637" s="49">
        <v>270484.05</v>
      </c>
      <c r="P3637" s="49">
        <v>191315</v>
      </c>
      <c r="Q3637" s="49">
        <v>218993.5</v>
      </c>
      <c r="R3637" s="49">
        <v>235118.75</v>
      </c>
      <c r="S3637" s="49">
        <v>120436</v>
      </c>
      <c r="T3637" s="49">
        <v>67346.5</v>
      </c>
      <c r="U3637" s="49">
        <v>116225</v>
      </c>
      <c r="V3637" s="49">
        <v>63525</v>
      </c>
    </row>
    <row r="3638" spans="1:22" x14ac:dyDescent="0.3">
      <c r="A3638">
        <v>1006538</v>
      </c>
      <c r="B3638" t="s">
        <v>17430</v>
      </c>
      <c r="C3638" t="s">
        <v>17431</v>
      </c>
      <c r="D3638" t="s">
        <v>17432</v>
      </c>
      <c r="E3638" t="s">
        <v>303</v>
      </c>
      <c r="F3638" t="s">
        <v>17433</v>
      </c>
      <c r="G3638" t="s">
        <v>17434</v>
      </c>
      <c r="H3638" t="s">
        <v>14512</v>
      </c>
      <c r="I3638" s="23">
        <v>32.714799999999997</v>
      </c>
      <c r="J3638" s="23">
        <v>-97.860100000000003</v>
      </c>
      <c r="K3638">
        <v>562212</v>
      </c>
      <c r="L3638" t="s">
        <v>51</v>
      </c>
      <c r="M3638" t="s">
        <v>307</v>
      </c>
      <c r="N3638" s="49">
        <v>145626.5</v>
      </c>
      <c r="O3638" s="49">
        <v>133807.75</v>
      </c>
      <c r="P3638" s="49">
        <v>79448.25</v>
      </c>
      <c r="Q3638" s="49">
        <v>78350.25</v>
      </c>
      <c r="R3638" s="49">
        <v>79783.75</v>
      </c>
      <c r="S3638" s="49">
        <v>69098.5</v>
      </c>
      <c r="T3638" s="49">
        <v>70196.25</v>
      </c>
      <c r="U3638" s="49">
        <v>32400</v>
      </c>
      <c r="V3638" s="49">
        <v>11525.5</v>
      </c>
    </row>
    <row r="3639" spans="1:22" x14ac:dyDescent="0.3">
      <c r="A3639">
        <v>1007956</v>
      </c>
      <c r="B3639" t="s">
        <v>17435</v>
      </c>
      <c r="C3639" t="s">
        <v>17436</v>
      </c>
      <c r="D3639" t="s">
        <v>1644</v>
      </c>
      <c r="E3639" t="s">
        <v>468</v>
      </c>
      <c r="F3639" t="s">
        <v>3067</v>
      </c>
      <c r="G3639" t="s">
        <v>17437</v>
      </c>
      <c r="H3639" t="s">
        <v>1647</v>
      </c>
      <c r="I3639" s="23">
        <v>30.347740000000002</v>
      </c>
      <c r="J3639" s="23">
        <v>-81.749399999999994</v>
      </c>
      <c r="K3639">
        <v>325199</v>
      </c>
      <c r="L3639" t="s">
        <v>28</v>
      </c>
      <c r="M3639" t="s">
        <v>530</v>
      </c>
      <c r="N3639" s="49">
        <v>36254.368000000002</v>
      </c>
      <c r="O3639" s="49">
        <v>38374.052000000003</v>
      </c>
      <c r="P3639" s="49">
        <v>36739.305999999997</v>
      </c>
      <c r="Q3639" s="49">
        <v>40356.023999999998</v>
      </c>
      <c r="R3639" s="49">
        <v>38581.19</v>
      </c>
      <c r="S3639" s="49">
        <v>29881.236000000001</v>
      </c>
      <c r="T3639" s="49">
        <v>32071.883999999998</v>
      </c>
      <c r="U3639" s="49">
        <v>29122.62</v>
      </c>
      <c r="V3639" s="49">
        <v>28801.527999999998</v>
      </c>
    </row>
    <row r="3640" spans="1:22" x14ac:dyDescent="0.3">
      <c r="A3640">
        <v>1006738</v>
      </c>
      <c r="B3640" t="s">
        <v>17438</v>
      </c>
      <c r="C3640" t="s">
        <v>17439</v>
      </c>
      <c r="D3640" t="s">
        <v>17440</v>
      </c>
      <c r="E3640" t="s">
        <v>351</v>
      </c>
      <c r="F3640" t="s">
        <v>6414</v>
      </c>
      <c r="G3640" t="s">
        <v>17441</v>
      </c>
      <c r="H3640" t="s">
        <v>17442</v>
      </c>
      <c r="I3640" s="23">
        <v>41.329483000000003</v>
      </c>
      <c r="J3640" s="23">
        <v>-89.081612000000007</v>
      </c>
      <c r="K3640">
        <v>327310</v>
      </c>
      <c r="L3640" t="s">
        <v>2095</v>
      </c>
      <c r="M3640" t="s">
        <v>376</v>
      </c>
      <c r="N3640" s="49">
        <v>651628.804</v>
      </c>
      <c r="O3640" s="49">
        <v>791772.65800000005</v>
      </c>
      <c r="P3640" s="49">
        <v>787179.19799999997</v>
      </c>
      <c r="Q3640" s="49">
        <v>719930.04599999997</v>
      </c>
      <c r="R3640" s="49">
        <v>685096.01599999995</v>
      </c>
      <c r="S3640" s="49">
        <v>412872.35800000001</v>
      </c>
      <c r="T3640" s="49">
        <v>472420.67200000002</v>
      </c>
      <c r="U3640" s="49">
        <v>545448.54</v>
      </c>
      <c r="V3640" s="49">
        <v>462072.28200000001</v>
      </c>
    </row>
    <row r="3641" spans="1:22" x14ac:dyDescent="0.3">
      <c r="A3641">
        <v>1004861</v>
      </c>
      <c r="B3641" t="s">
        <v>17443</v>
      </c>
      <c r="C3641" t="s">
        <v>17444</v>
      </c>
      <c r="D3641" t="s">
        <v>17445</v>
      </c>
      <c r="E3641" t="s">
        <v>351</v>
      </c>
      <c r="F3641" t="s">
        <v>17446</v>
      </c>
      <c r="G3641" t="s">
        <v>17447</v>
      </c>
      <c r="H3641" t="s">
        <v>8694</v>
      </c>
      <c r="I3641" s="23">
        <v>40.556500999999997</v>
      </c>
      <c r="J3641" s="23">
        <v>-89.666235</v>
      </c>
      <c r="K3641">
        <v>312140</v>
      </c>
      <c r="L3641" t="s">
        <v>2050</v>
      </c>
      <c r="M3641" t="s">
        <v>2051</v>
      </c>
      <c r="N3641" s="49">
        <v>167242.42199999999</v>
      </c>
      <c r="O3641" s="49">
        <v>175163.14</v>
      </c>
      <c r="P3641" s="49">
        <v>130011.2</v>
      </c>
      <c r="Q3641" s="49">
        <v>128565.82799999999</v>
      </c>
      <c r="R3641" s="49">
        <v>131067.702</v>
      </c>
      <c r="S3641" s="49">
        <v>131921.11600000001</v>
      </c>
      <c r="T3641" s="49">
        <v>149564.57800000001</v>
      </c>
      <c r="U3641" s="49">
        <v>163028.32199999999</v>
      </c>
      <c r="V3641" s="49">
        <v>183118.58</v>
      </c>
    </row>
    <row r="3642" spans="1:22" x14ac:dyDescent="0.3">
      <c r="A3642">
        <v>1002088</v>
      </c>
      <c r="B3642" t="s">
        <v>17448</v>
      </c>
      <c r="C3642" t="s">
        <v>17449</v>
      </c>
      <c r="D3642" t="s">
        <v>17450</v>
      </c>
      <c r="E3642" t="s">
        <v>351</v>
      </c>
      <c r="F3642" t="s">
        <v>17451</v>
      </c>
      <c r="G3642" t="s">
        <v>17452</v>
      </c>
      <c r="H3642" t="s">
        <v>4477</v>
      </c>
      <c r="I3642" s="23">
        <v>40.442376000000003</v>
      </c>
      <c r="J3642" s="23">
        <v>-87.647368</v>
      </c>
      <c r="K3642">
        <v>562212</v>
      </c>
      <c r="L3642" t="s">
        <v>355</v>
      </c>
      <c r="M3642" t="s">
        <v>307</v>
      </c>
      <c r="N3642" s="49">
        <v>46951.6</v>
      </c>
      <c r="O3642" s="49">
        <v>47401.3</v>
      </c>
      <c r="P3642" s="49">
        <v>47981.9</v>
      </c>
      <c r="Q3642" s="49">
        <v>48629.55</v>
      </c>
      <c r="R3642" s="49">
        <v>58983.45</v>
      </c>
      <c r="S3642" s="49">
        <v>49838.05</v>
      </c>
      <c r="T3642" s="49">
        <v>50389.1</v>
      </c>
      <c r="U3642" s="49">
        <v>61286.319000000003</v>
      </c>
      <c r="V3642" s="49">
        <v>61584.021950000002</v>
      </c>
    </row>
    <row r="3643" spans="1:22" x14ac:dyDescent="0.3">
      <c r="A3643">
        <v>1001290</v>
      </c>
      <c r="B3643" t="s">
        <v>17453</v>
      </c>
      <c r="C3643" t="s">
        <v>17454</v>
      </c>
      <c r="D3643" t="s">
        <v>17455</v>
      </c>
      <c r="E3643" t="s">
        <v>351</v>
      </c>
      <c r="F3643" t="s">
        <v>17456</v>
      </c>
      <c r="G3643" t="s">
        <v>17457</v>
      </c>
      <c r="H3643" t="s">
        <v>720</v>
      </c>
      <c r="I3643" s="23">
        <v>40.510416999999997</v>
      </c>
      <c r="J3643" s="23">
        <v>-88.992956000000007</v>
      </c>
      <c r="K3643">
        <v>611310</v>
      </c>
      <c r="L3643" t="s">
        <v>28</v>
      </c>
      <c r="M3643" t="s">
        <v>315</v>
      </c>
      <c r="N3643" s="49">
        <v>27819.995999999999</v>
      </c>
      <c r="O3643" s="49">
        <v>27973.544000000002</v>
      </c>
      <c r="P3643" s="49">
        <v>25813.351999999999</v>
      </c>
      <c r="Q3643" s="49">
        <v>25449.204000000002</v>
      </c>
      <c r="R3643" s="49">
        <v>27095.248</v>
      </c>
      <c r="S3643" s="49">
        <v>30650.484</v>
      </c>
      <c r="T3643" s="49">
        <v>27099.648000000001</v>
      </c>
      <c r="U3643" s="49">
        <v>27457.196</v>
      </c>
      <c r="V3643" s="49">
        <v>33624.836000000003</v>
      </c>
    </row>
    <row r="3644" spans="1:22" x14ac:dyDescent="0.3">
      <c r="A3644">
        <v>1002324</v>
      </c>
      <c r="B3644" t="s">
        <v>17458</v>
      </c>
      <c r="C3644" t="s">
        <v>17459</v>
      </c>
      <c r="D3644" t="s">
        <v>17460</v>
      </c>
      <c r="E3644" t="s">
        <v>663</v>
      </c>
      <c r="F3644" t="s">
        <v>17461</v>
      </c>
      <c r="G3644" t="s">
        <v>17462</v>
      </c>
      <c r="H3644" t="s">
        <v>10744</v>
      </c>
      <c r="I3644" s="23">
        <v>40.368839999999999</v>
      </c>
      <c r="J3644" s="23">
        <v>-81.34657</v>
      </c>
      <c r="K3644">
        <v>331314</v>
      </c>
      <c r="L3644" t="s">
        <v>28</v>
      </c>
      <c r="M3644" t="s">
        <v>538</v>
      </c>
      <c r="N3644" s="49">
        <v>73033.376000000004</v>
      </c>
      <c r="O3644" s="49">
        <v>71786.58</v>
      </c>
      <c r="P3644" s="49">
        <v>69230.687999999995</v>
      </c>
      <c r="Q3644" s="49">
        <v>68434.491999999998</v>
      </c>
      <c r="R3644" s="49">
        <v>69893.635999999999</v>
      </c>
      <c r="S3644" s="49">
        <v>71472.08</v>
      </c>
      <c r="T3644" s="49">
        <v>69595.588000000003</v>
      </c>
      <c r="U3644" s="49">
        <v>69164.539999999994</v>
      </c>
      <c r="V3644" s="49">
        <v>64183.508000000002</v>
      </c>
    </row>
    <row r="3645" spans="1:22" x14ac:dyDescent="0.3">
      <c r="A3645">
        <v>1004597</v>
      </c>
      <c r="B3645" t="s">
        <v>17463</v>
      </c>
      <c r="C3645" t="s">
        <v>17464</v>
      </c>
      <c r="D3645" t="s">
        <v>1407</v>
      </c>
      <c r="E3645" t="s">
        <v>386</v>
      </c>
      <c r="F3645" t="s">
        <v>1408</v>
      </c>
      <c r="G3645" t="s">
        <v>17465</v>
      </c>
      <c r="H3645" t="s">
        <v>16401</v>
      </c>
      <c r="I3645" s="23">
        <v>33.164450000000002</v>
      </c>
      <c r="J3645" s="23">
        <v>-86.298050000000003</v>
      </c>
      <c r="K3645">
        <v>212312</v>
      </c>
      <c r="L3645" t="s">
        <v>28</v>
      </c>
      <c r="M3645" t="s">
        <v>315</v>
      </c>
      <c r="N3645" s="49">
        <v>43349.336000000003</v>
      </c>
      <c r="O3645" s="49">
        <v>43730.635999999999</v>
      </c>
      <c r="P3645" s="49">
        <v>47647.22</v>
      </c>
      <c r="Q3645" s="49">
        <v>47395.372000000003</v>
      </c>
      <c r="R3645" s="49">
        <v>46429.275999999998</v>
      </c>
      <c r="S3645" s="49">
        <v>41587.444000000003</v>
      </c>
      <c r="T3645" s="49">
        <v>38524.904000000002</v>
      </c>
      <c r="U3645" s="49">
        <v>39732.300000000003</v>
      </c>
      <c r="V3645" s="49">
        <v>30955.083999999999</v>
      </c>
    </row>
    <row r="3646" spans="1:22" x14ac:dyDescent="0.3">
      <c r="A3646">
        <v>1004747</v>
      </c>
      <c r="B3646" t="s">
        <v>17466</v>
      </c>
      <c r="C3646" t="s">
        <v>17467</v>
      </c>
      <c r="D3646" t="s">
        <v>17468</v>
      </c>
      <c r="E3646" t="s">
        <v>690</v>
      </c>
      <c r="F3646" t="s">
        <v>17469</v>
      </c>
      <c r="G3646" t="s">
        <v>17470</v>
      </c>
      <c r="H3646" t="s">
        <v>416</v>
      </c>
      <c r="I3646" s="23">
        <v>33.022972000000003</v>
      </c>
      <c r="J3646" s="23">
        <v>-82.898332999999994</v>
      </c>
      <c r="K3646">
        <v>212324</v>
      </c>
      <c r="L3646" t="s">
        <v>28</v>
      </c>
      <c r="M3646" t="s">
        <v>315</v>
      </c>
      <c r="N3646" s="49">
        <v>38299.356</v>
      </c>
      <c r="O3646" s="49">
        <v>47329.658000000003</v>
      </c>
      <c r="P3646" s="49">
        <v>43149.836000000003</v>
      </c>
      <c r="Q3646" s="49">
        <v>45346.879999999997</v>
      </c>
      <c r="R3646" s="49">
        <v>32976.271999999997</v>
      </c>
      <c r="S3646" s="49">
        <v>35026.904000000002</v>
      </c>
      <c r="T3646" s="49">
        <v>35074.368000000002</v>
      </c>
      <c r="U3646" s="49">
        <v>39213.951999999997</v>
      </c>
      <c r="V3646" s="49">
        <v>38040.65</v>
      </c>
    </row>
    <row r="3647" spans="1:22" x14ac:dyDescent="0.3">
      <c r="A3647">
        <v>1004870</v>
      </c>
      <c r="B3647" t="s">
        <v>17471</v>
      </c>
      <c r="C3647" t="s">
        <v>17472</v>
      </c>
      <c r="D3647" t="s">
        <v>17468</v>
      </c>
      <c r="E3647" t="s">
        <v>690</v>
      </c>
      <c r="F3647" t="s">
        <v>17469</v>
      </c>
      <c r="G3647" t="s">
        <v>17473</v>
      </c>
      <c r="H3647" t="s">
        <v>416</v>
      </c>
      <c r="I3647" s="23">
        <v>32.964840000000002</v>
      </c>
      <c r="J3647" s="23">
        <v>-82.821820000000002</v>
      </c>
      <c r="K3647">
        <v>327992</v>
      </c>
      <c r="L3647" t="s">
        <v>28</v>
      </c>
      <c r="M3647" t="s">
        <v>376</v>
      </c>
      <c r="N3647" s="49">
        <v>38686.103999999999</v>
      </c>
      <c r="O3647" s="49">
        <v>49177.760000000002</v>
      </c>
      <c r="P3647" s="49">
        <v>43914.336000000003</v>
      </c>
      <c r="Q3647" s="49">
        <v>44569.483999999997</v>
      </c>
      <c r="R3647" s="49">
        <v>42349.292000000001</v>
      </c>
      <c r="S3647" s="49">
        <v>47114.862000000001</v>
      </c>
      <c r="T3647" s="49">
        <v>52463.252</v>
      </c>
      <c r="U3647" s="49">
        <v>47851.368000000002</v>
      </c>
      <c r="V3647" s="49">
        <v>43170.184000000001</v>
      </c>
    </row>
    <row r="3648" spans="1:22" x14ac:dyDescent="0.3">
      <c r="A3648">
        <v>1003103</v>
      </c>
      <c r="B3648" t="s">
        <v>17474</v>
      </c>
      <c r="C3648" t="s">
        <v>17475</v>
      </c>
      <c r="D3648" t="s">
        <v>1313</v>
      </c>
      <c r="E3648" t="s">
        <v>447</v>
      </c>
      <c r="F3648" t="s">
        <v>17476</v>
      </c>
      <c r="G3648" t="s">
        <v>17477</v>
      </c>
      <c r="H3648" t="s">
        <v>4017</v>
      </c>
      <c r="I3648" s="23">
        <v>40.434930000000001</v>
      </c>
      <c r="J3648" s="23">
        <v>-80.290109999999999</v>
      </c>
      <c r="K3648">
        <v>562212</v>
      </c>
      <c r="L3648" t="s">
        <v>355</v>
      </c>
      <c r="M3648" t="s">
        <v>307</v>
      </c>
      <c r="N3648" s="49">
        <v>39687.4</v>
      </c>
      <c r="O3648" s="49">
        <v>40616.75</v>
      </c>
      <c r="P3648" s="49">
        <v>41873.35</v>
      </c>
      <c r="Q3648" s="49">
        <v>43766.25</v>
      </c>
      <c r="R3648" s="49">
        <v>31588.15</v>
      </c>
      <c r="S3648" s="49">
        <v>31553.35</v>
      </c>
      <c r="T3648" s="49">
        <v>39931.699999999997</v>
      </c>
      <c r="U3648" s="49">
        <v>41859.699999999997</v>
      </c>
      <c r="V3648" s="49">
        <v>43213.4</v>
      </c>
    </row>
    <row r="3649" spans="1:22" x14ac:dyDescent="0.3">
      <c r="A3649">
        <v>1003581</v>
      </c>
      <c r="B3649" t="s">
        <v>17478</v>
      </c>
      <c r="C3649" t="s">
        <v>17479</v>
      </c>
      <c r="D3649" t="s">
        <v>17480</v>
      </c>
      <c r="E3649" t="s">
        <v>491</v>
      </c>
      <c r="F3649" t="s">
        <v>17481</v>
      </c>
      <c r="G3649" t="s">
        <v>17482</v>
      </c>
      <c r="H3649" t="s">
        <v>516</v>
      </c>
      <c r="I3649" s="23">
        <v>41.697400000000002</v>
      </c>
      <c r="J3649" s="23">
        <v>-86.467399999999998</v>
      </c>
      <c r="K3649">
        <v>331221</v>
      </c>
      <c r="L3649" t="s">
        <v>28</v>
      </c>
      <c r="M3649" t="s">
        <v>538</v>
      </c>
      <c r="N3649" s="49">
        <v>108483.692</v>
      </c>
      <c r="O3649" s="49">
        <v>108177.192</v>
      </c>
      <c r="P3649" s="49">
        <v>108194.692</v>
      </c>
      <c r="Q3649" s="49">
        <v>111095.33199999999</v>
      </c>
      <c r="R3649" s="49">
        <v>106507.548</v>
      </c>
      <c r="S3649" s="49">
        <v>111876.628</v>
      </c>
      <c r="T3649" s="49">
        <v>113353.724</v>
      </c>
      <c r="U3649" s="49">
        <v>107152.696</v>
      </c>
      <c r="V3649" s="49">
        <v>104069.6</v>
      </c>
    </row>
    <row r="3650" spans="1:22" x14ac:dyDescent="0.3">
      <c r="A3650">
        <v>1004033</v>
      </c>
      <c r="B3650" t="s">
        <v>17483</v>
      </c>
      <c r="C3650" t="s">
        <v>17484</v>
      </c>
      <c r="D3650" t="s">
        <v>17485</v>
      </c>
      <c r="E3650" t="s">
        <v>351</v>
      </c>
      <c r="F3650" t="s">
        <v>17486</v>
      </c>
      <c r="G3650" t="s">
        <v>17487</v>
      </c>
      <c r="H3650" t="s">
        <v>17488</v>
      </c>
      <c r="I3650" s="23">
        <v>40.762424000000003</v>
      </c>
      <c r="J3650" s="23">
        <v>-88.014319</v>
      </c>
      <c r="K3650">
        <v>311224</v>
      </c>
      <c r="L3650" t="s">
        <v>28</v>
      </c>
      <c r="M3650" t="s">
        <v>315</v>
      </c>
      <c r="N3650" s="49">
        <v>37680.908000000003</v>
      </c>
      <c r="O3650" s="49">
        <v>38873.504000000001</v>
      </c>
      <c r="P3650" s="49">
        <v>38481.656000000003</v>
      </c>
      <c r="Q3650" s="49">
        <v>38383.856</v>
      </c>
      <c r="R3650" s="49">
        <v>40242.148000000001</v>
      </c>
      <c r="S3650" s="49">
        <v>38520.603999999999</v>
      </c>
      <c r="T3650" s="49">
        <v>39135.951999999997</v>
      </c>
      <c r="U3650" s="49">
        <v>36946.26</v>
      </c>
      <c r="V3650" s="49">
        <v>30499.635999999999</v>
      </c>
    </row>
    <row r="3651" spans="1:22" x14ac:dyDescent="0.3">
      <c r="A3651">
        <v>1007126</v>
      </c>
      <c r="B3651" t="s">
        <v>17489</v>
      </c>
      <c r="C3651" t="s">
        <v>17490</v>
      </c>
      <c r="D3651" t="s">
        <v>7795</v>
      </c>
      <c r="E3651" t="s">
        <v>1650</v>
      </c>
      <c r="F3651" t="s">
        <v>17491</v>
      </c>
      <c r="G3651" t="s">
        <v>17492</v>
      </c>
      <c r="H3651" t="s">
        <v>17493</v>
      </c>
      <c r="I3651" s="23">
        <v>43.561321999999997</v>
      </c>
      <c r="J3651" s="23">
        <v>-71.781728000000001</v>
      </c>
      <c r="K3651">
        <v>221119</v>
      </c>
      <c r="L3651" t="s">
        <v>28</v>
      </c>
      <c r="M3651" t="s">
        <v>336</v>
      </c>
      <c r="R3651" s="49">
        <v>2116.9839999999999</v>
      </c>
      <c r="S3651" s="49">
        <v>2092.6239999999998</v>
      </c>
      <c r="T3651" s="49">
        <v>6251.9</v>
      </c>
      <c r="U3651" s="49">
        <v>5763.9</v>
      </c>
      <c r="V3651" s="49">
        <v>5457.16</v>
      </c>
    </row>
    <row r="3652" spans="1:22" x14ac:dyDescent="0.3">
      <c r="A3652">
        <v>1003733</v>
      </c>
      <c r="B3652" t="s">
        <v>17494</v>
      </c>
      <c r="C3652" t="s">
        <v>17495</v>
      </c>
      <c r="D3652" t="s">
        <v>1307</v>
      </c>
      <c r="E3652" t="s">
        <v>435</v>
      </c>
      <c r="F3652" t="s">
        <v>8838</v>
      </c>
      <c r="G3652" t="s">
        <v>17496</v>
      </c>
      <c r="H3652" t="s">
        <v>4279</v>
      </c>
      <c r="I3652" s="23">
        <v>39.094020999999998</v>
      </c>
      <c r="J3652" s="23">
        <v>-94.410758999999999</v>
      </c>
      <c r="K3652">
        <v>221112</v>
      </c>
      <c r="L3652" t="s">
        <v>28</v>
      </c>
      <c r="M3652" t="s">
        <v>336</v>
      </c>
      <c r="R3652" s="49">
        <v>116.598</v>
      </c>
      <c r="S3652" s="49">
        <v>122.498</v>
      </c>
      <c r="T3652" s="49">
        <v>220.196</v>
      </c>
      <c r="U3652" s="49">
        <v>324.74400000000003</v>
      </c>
      <c r="V3652" s="49">
        <v>192.596</v>
      </c>
    </row>
    <row r="3653" spans="1:22" x14ac:dyDescent="0.3">
      <c r="A3653">
        <v>1003923</v>
      </c>
      <c r="B3653" t="s">
        <v>17497</v>
      </c>
      <c r="C3653" t="s">
        <v>17498</v>
      </c>
      <c r="D3653" t="s">
        <v>1307</v>
      </c>
      <c r="E3653" t="s">
        <v>435</v>
      </c>
      <c r="F3653" t="s">
        <v>1308</v>
      </c>
      <c r="G3653" t="s">
        <v>17499</v>
      </c>
      <c r="H3653" t="s">
        <v>4279</v>
      </c>
      <c r="I3653" s="23">
        <v>39.106020000000001</v>
      </c>
      <c r="J3653" s="23">
        <v>-94.380020000000002</v>
      </c>
      <c r="K3653">
        <v>221112</v>
      </c>
      <c r="L3653" t="s">
        <v>28</v>
      </c>
      <c r="M3653" t="s">
        <v>336</v>
      </c>
      <c r="R3653" s="49">
        <v>5720.08</v>
      </c>
      <c r="S3653" s="49">
        <v>2622.34</v>
      </c>
      <c r="T3653" s="49">
        <v>587.64800000000002</v>
      </c>
      <c r="U3653" s="49">
        <v>1747.0440000000001</v>
      </c>
      <c r="V3653" s="49">
        <v>1196.4939999999999</v>
      </c>
    </row>
    <row r="3654" spans="1:22" x14ac:dyDescent="0.3">
      <c r="A3654">
        <v>1003925</v>
      </c>
      <c r="B3654" t="s">
        <v>17500</v>
      </c>
      <c r="C3654" t="s">
        <v>17501</v>
      </c>
      <c r="D3654" t="s">
        <v>1307</v>
      </c>
      <c r="E3654" t="s">
        <v>435</v>
      </c>
      <c r="F3654" t="s">
        <v>17502</v>
      </c>
      <c r="G3654" t="s">
        <v>17503</v>
      </c>
      <c r="H3654" t="s">
        <v>4279</v>
      </c>
      <c r="I3654" s="23">
        <v>39.058039999999998</v>
      </c>
      <c r="J3654" s="23">
        <v>-94.392759999999996</v>
      </c>
      <c r="K3654">
        <v>221112</v>
      </c>
      <c r="L3654" t="s">
        <v>28</v>
      </c>
      <c r="M3654" t="s">
        <v>336</v>
      </c>
      <c r="R3654" s="49">
        <v>150.096</v>
      </c>
      <c r="S3654" s="49">
        <v>229.74600000000001</v>
      </c>
      <c r="T3654" s="49">
        <v>193.24600000000001</v>
      </c>
      <c r="U3654" s="49">
        <v>445.69200000000001</v>
      </c>
      <c r="V3654" s="49">
        <v>323.99599999999998</v>
      </c>
    </row>
    <row r="3655" spans="1:22" x14ac:dyDescent="0.3">
      <c r="A3655">
        <v>1006318</v>
      </c>
      <c r="B3655" t="s">
        <v>17504</v>
      </c>
      <c r="C3655" t="s">
        <v>17505</v>
      </c>
      <c r="D3655" t="s">
        <v>17506</v>
      </c>
      <c r="E3655" t="s">
        <v>435</v>
      </c>
      <c r="F3655" t="s">
        <v>17507</v>
      </c>
      <c r="G3655" t="s">
        <v>17508</v>
      </c>
      <c r="H3655" t="s">
        <v>4696</v>
      </c>
      <c r="I3655" s="23">
        <v>39.231180000000002</v>
      </c>
      <c r="J3655" s="23">
        <v>-94.308359999999993</v>
      </c>
      <c r="K3655">
        <v>221112</v>
      </c>
      <c r="L3655" t="s">
        <v>28</v>
      </c>
      <c r="M3655" t="s">
        <v>336</v>
      </c>
      <c r="R3655" s="49">
        <v>26531.407999999999</v>
      </c>
      <c r="S3655" s="49">
        <v>445.19200000000001</v>
      </c>
      <c r="T3655" s="49">
        <v>29373.562000000002</v>
      </c>
      <c r="U3655" s="49">
        <v>27187.284</v>
      </c>
      <c r="V3655" s="49">
        <v>79077.406000000003</v>
      </c>
    </row>
    <row r="3656" spans="1:22" x14ac:dyDescent="0.3">
      <c r="A3656">
        <v>1003130</v>
      </c>
      <c r="B3656" t="s">
        <v>17509</v>
      </c>
      <c r="C3656" t="s">
        <v>17510</v>
      </c>
      <c r="D3656" t="s">
        <v>17511</v>
      </c>
      <c r="E3656" t="s">
        <v>339</v>
      </c>
      <c r="F3656" t="s">
        <v>17512</v>
      </c>
      <c r="G3656" t="s">
        <v>17513</v>
      </c>
      <c r="H3656" t="s">
        <v>2171</v>
      </c>
      <c r="I3656" s="23">
        <v>32.466667000000001</v>
      </c>
      <c r="J3656" s="23">
        <v>-104.570556</v>
      </c>
      <c r="K3656">
        <v>211120</v>
      </c>
      <c r="L3656" t="s">
        <v>1135</v>
      </c>
      <c r="M3656" t="s">
        <v>1136</v>
      </c>
      <c r="N3656" s="49">
        <v>117127.31200000001</v>
      </c>
      <c r="O3656" s="49">
        <v>98660.127999999997</v>
      </c>
      <c r="P3656" s="49">
        <v>101792.42</v>
      </c>
      <c r="Q3656" s="49">
        <v>109040.39200000001</v>
      </c>
      <c r="R3656" s="49">
        <v>120058.40399999999</v>
      </c>
      <c r="S3656" s="49">
        <v>126047.232</v>
      </c>
      <c r="T3656" s="49">
        <v>75602.271999999997</v>
      </c>
      <c r="U3656" s="49">
        <v>65240.603999999999</v>
      </c>
      <c r="V3656" s="49">
        <v>85574.37</v>
      </c>
    </row>
    <row r="3657" spans="1:22" x14ac:dyDescent="0.3">
      <c r="A3657">
        <v>1005916</v>
      </c>
      <c r="B3657" t="s">
        <v>17514</v>
      </c>
      <c r="C3657" t="s">
        <v>17515</v>
      </c>
      <c r="D3657" t="s">
        <v>17516</v>
      </c>
      <c r="E3657" t="s">
        <v>351</v>
      </c>
      <c r="F3657" t="s">
        <v>17517</v>
      </c>
      <c r="G3657" t="s">
        <v>17518</v>
      </c>
      <c r="H3657" t="s">
        <v>8694</v>
      </c>
      <c r="I3657" s="23">
        <v>40.418205999999998</v>
      </c>
      <c r="J3657" s="23">
        <v>-89.468044000000006</v>
      </c>
      <c r="K3657">
        <v>562212</v>
      </c>
      <c r="L3657" t="s">
        <v>355</v>
      </c>
      <c r="M3657" t="s">
        <v>307</v>
      </c>
      <c r="N3657" s="49">
        <v>148714.04999999999</v>
      </c>
      <c r="O3657" s="49">
        <v>136038.35</v>
      </c>
      <c r="P3657" s="49">
        <v>127219</v>
      </c>
      <c r="Q3657" s="49">
        <v>115078.25</v>
      </c>
      <c r="R3657" s="49">
        <v>106439.25</v>
      </c>
      <c r="S3657" s="49">
        <v>87924.5</v>
      </c>
      <c r="T3657" s="49">
        <v>71452</v>
      </c>
      <c r="U3657" s="49">
        <v>48270</v>
      </c>
      <c r="V3657" s="49">
        <v>30735.5</v>
      </c>
    </row>
    <row r="3658" spans="1:22" x14ac:dyDescent="0.3">
      <c r="A3658">
        <v>1002588</v>
      </c>
      <c r="B3658" t="s">
        <v>17519</v>
      </c>
      <c r="C3658" t="s">
        <v>17520</v>
      </c>
      <c r="D3658" t="s">
        <v>17521</v>
      </c>
      <c r="E3658" t="s">
        <v>468</v>
      </c>
      <c r="F3658" t="s">
        <v>17522</v>
      </c>
      <c r="G3658" t="s">
        <v>17523</v>
      </c>
      <c r="H3658" t="s">
        <v>17524</v>
      </c>
      <c r="I3658" s="23">
        <v>27.579974</v>
      </c>
      <c r="J3658" s="23">
        <v>-80.480170999999999</v>
      </c>
      <c r="K3658">
        <v>562212</v>
      </c>
      <c r="L3658" t="s">
        <v>51</v>
      </c>
      <c r="M3658" t="s">
        <v>307</v>
      </c>
      <c r="N3658" s="49">
        <v>29996.5</v>
      </c>
      <c r="O3658" s="49">
        <v>30810.25</v>
      </c>
      <c r="P3658" s="49">
        <v>16715.75</v>
      </c>
      <c r="Q3658" s="49">
        <v>12237</v>
      </c>
      <c r="R3658" s="49">
        <v>20803.75</v>
      </c>
      <c r="S3658" s="49">
        <v>39745.25</v>
      </c>
      <c r="T3658" s="49">
        <v>62952.5</v>
      </c>
      <c r="U3658" s="49">
        <v>23082.5</v>
      </c>
      <c r="V3658" s="49">
        <v>38725</v>
      </c>
    </row>
    <row r="3659" spans="1:22" x14ac:dyDescent="0.3">
      <c r="A3659">
        <v>1006342</v>
      </c>
      <c r="B3659" t="s">
        <v>17525</v>
      </c>
      <c r="C3659" t="s">
        <v>17526</v>
      </c>
      <c r="D3659" t="s">
        <v>3298</v>
      </c>
      <c r="E3659" t="s">
        <v>303</v>
      </c>
      <c r="F3659" t="s">
        <v>17527</v>
      </c>
      <c r="G3659" t="s">
        <v>17528</v>
      </c>
      <c r="H3659" t="s">
        <v>686</v>
      </c>
      <c r="I3659" s="23">
        <v>30.756992</v>
      </c>
      <c r="J3659" s="23">
        <v>-94.700264000000004</v>
      </c>
      <c r="K3659">
        <v>211130</v>
      </c>
      <c r="L3659" t="s">
        <v>368</v>
      </c>
      <c r="M3659" t="s">
        <v>102</v>
      </c>
      <c r="N3659" s="49">
        <v>132731.04800000001</v>
      </c>
      <c r="O3659" s="49">
        <v>157152.166</v>
      </c>
      <c r="P3659" s="49">
        <v>157405.57</v>
      </c>
      <c r="Q3659" s="49">
        <v>163198.764</v>
      </c>
      <c r="R3659" s="49">
        <v>164398.54999999999</v>
      </c>
      <c r="S3659" s="49">
        <v>190084.70199999999</v>
      </c>
      <c r="T3659" s="49">
        <v>174458.53599999999</v>
      </c>
      <c r="U3659" s="49">
        <v>175466.78200000001</v>
      </c>
      <c r="V3659" s="49">
        <v>140396.01199999999</v>
      </c>
    </row>
    <row r="3660" spans="1:22" x14ac:dyDescent="0.3">
      <c r="A3660">
        <v>1003713</v>
      </c>
      <c r="B3660" t="s">
        <v>17529</v>
      </c>
      <c r="C3660" t="s">
        <v>17530</v>
      </c>
      <c r="D3660" t="s">
        <v>717</v>
      </c>
      <c r="E3660" t="s">
        <v>491</v>
      </c>
      <c r="F3660" t="s">
        <v>17531</v>
      </c>
      <c r="G3660" t="s">
        <v>17532</v>
      </c>
      <c r="H3660" t="s">
        <v>1171</v>
      </c>
      <c r="I3660" s="23">
        <v>39.164250000000003</v>
      </c>
      <c r="J3660" s="23">
        <v>-86.515004000000005</v>
      </c>
      <c r="K3660">
        <v>611310</v>
      </c>
      <c r="L3660" t="s">
        <v>28</v>
      </c>
      <c r="M3660" t="s">
        <v>315</v>
      </c>
      <c r="N3660" s="49">
        <v>90929.08</v>
      </c>
      <c r="O3660" s="49">
        <v>96494.813999999998</v>
      </c>
      <c r="P3660" s="49">
        <v>92303.403999999995</v>
      </c>
      <c r="Q3660" s="49">
        <v>84903.368000000002</v>
      </c>
      <c r="R3660" s="49">
        <v>108249.60799999999</v>
      </c>
      <c r="S3660" s="49">
        <v>155590.85399999999</v>
      </c>
      <c r="T3660" s="49">
        <v>98237.29</v>
      </c>
      <c r="U3660" s="49">
        <v>95882.51</v>
      </c>
      <c r="V3660" s="49">
        <v>167456.166</v>
      </c>
    </row>
    <row r="3661" spans="1:22" x14ac:dyDescent="0.3">
      <c r="A3661">
        <v>1001707</v>
      </c>
      <c r="B3661" t="s">
        <v>17533</v>
      </c>
      <c r="C3661" t="s">
        <v>17534</v>
      </c>
      <c r="D3661" t="s">
        <v>17535</v>
      </c>
      <c r="E3661" t="s">
        <v>447</v>
      </c>
      <c r="F3661" t="s">
        <v>17536</v>
      </c>
      <c r="G3661" t="s">
        <v>17537</v>
      </c>
      <c r="H3661" t="s">
        <v>1104</v>
      </c>
      <c r="I3661" s="23">
        <v>41.019022</v>
      </c>
      <c r="J3661" s="23">
        <v>-79.716278000000003</v>
      </c>
      <c r="K3661">
        <v>325199</v>
      </c>
      <c r="L3661" t="s">
        <v>28</v>
      </c>
      <c r="M3661" t="s">
        <v>530</v>
      </c>
      <c r="O3661" s="49">
        <v>3.6</v>
      </c>
      <c r="P3661" s="49">
        <v>46119.875999999997</v>
      </c>
      <c r="Q3661" s="49">
        <v>104580.75599999999</v>
      </c>
      <c r="R3661" s="49">
        <v>111867.82799999999</v>
      </c>
      <c r="S3661" s="49">
        <v>85420.627999999997</v>
      </c>
      <c r="T3661" s="49">
        <v>110878.132</v>
      </c>
      <c r="U3661" s="49">
        <v>103690.26</v>
      </c>
      <c r="V3661" s="49">
        <v>121063.94</v>
      </c>
    </row>
    <row r="3662" spans="1:22" x14ac:dyDescent="0.3">
      <c r="A3662">
        <v>1002879</v>
      </c>
      <c r="B3662" t="s">
        <v>17538</v>
      </c>
      <c r="C3662" t="s">
        <v>17539</v>
      </c>
      <c r="D3662" t="s">
        <v>17540</v>
      </c>
      <c r="E3662" t="s">
        <v>663</v>
      </c>
      <c r="F3662" t="s">
        <v>17541</v>
      </c>
      <c r="G3662" t="s">
        <v>17542</v>
      </c>
      <c r="H3662" t="s">
        <v>679</v>
      </c>
      <c r="I3662" s="23">
        <v>39.134700000000002</v>
      </c>
      <c r="J3662" s="23">
        <v>-84.712199999999996</v>
      </c>
      <c r="K3662">
        <v>325211</v>
      </c>
      <c r="L3662" t="s">
        <v>28</v>
      </c>
      <c r="M3662" t="s">
        <v>315</v>
      </c>
      <c r="N3662" s="49">
        <v>45990.266000000003</v>
      </c>
      <c r="O3662" s="49">
        <v>48277.766000000003</v>
      </c>
      <c r="P3662" s="49">
        <v>49200.464</v>
      </c>
      <c r="Q3662" s="49">
        <v>46411.375999999997</v>
      </c>
      <c r="R3662" s="49">
        <v>51173.406000000003</v>
      </c>
      <c r="S3662" s="49">
        <v>51896.646000000001</v>
      </c>
      <c r="T3662" s="49">
        <v>74480.805999999997</v>
      </c>
      <c r="U3662" s="49">
        <v>88753.144</v>
      </c>
      <c r="V3662" s="49">
        <v>85199.75</v>
      </c>
    </row>
    <row r="3663" spans="1:22" x14ac:dyDescent="0.3">
      <c r="A3663">
        <v>1003186</v>
      </c>
      <c r="B3663" t="s">
        <v>17543</v>
      </c>
      <c r="C3663" t="s">
        <v>17544</v>
      </c>
      <c r="D3663" t="s">
        <v>825</v>
      </c>
      <c r="E3663" t="s">
        <v>303</v>
      </c>
      <c r="F3663" t="s">
        <v>1194</v>
      </c>
      <c r="G3663" t="s">
        <v>17545</v>
      </c>
      <c r="H3663" t="s">
        <v>483</v>
      </c>
      <c r="I3663" s="23">
        <v>29.73</v>
      </c>
      <c r="J3663" s="23">
        <v>-95.154722000000007</v>
      </c>
      <c r="K3663">
        <v>325194</v>
      </c>
      <c r="L3663" t="s">
        <v>28</v>
      </c>
      <c r="M3663" t="s">
        <v>530</v>
      </c>
      <c r="N3663" s="49">
        <v>60848.62</v>
      </c>
      <c r="O3663" s="49">
        <v>60971.42</v>
      </c>
      <c r="P3663" s="49">
        <v>59074.728000000003</v>
      </c>
      <c r="Q3663" s="49">
        <v>52260.703999999998</v>
      </c>
      <c r="R3663" s="49">
        <v>63927.46</v>
      </c>
      <c r="S3663" s="49">
        <v>53802.947999999997</v>
      </c>
      <c r="T3663" s="49">
        <v>50784.608</v>
      </c>
      <c r="U3663" s="49">
        <v>66640.240000000005</v>
      </c>
      <c r="V3663" s="49">
        <v>65069.51</v>
      </c>
    </row>
    <row r="3664" spans="1:22" x14ac:dyDescent="0.3">
      <c r="A3664">
        <v>1004368</v>
      </c>
      <c r="B3664" t="s">
        <v>17546</v>
      </c>
      <c r="C3664" t="s">
        <v>17547</v>
      </c>
      <c r="D3664" t="s">
        <v>2194</v>
      </c>
      <c r="E3664" t="s">
        <v>303</v>
      </c>
      <c r="F3664" t="s">
        <v>7386</v>
      </c>
      <c r="H3664" t="s">
        <v>975</v>
      </c>
      <c r="I3664" s="23">
        <v>29.231389</v>
      </c>
      <c r="J3664" s="23">
        <v>-95.189166999999998</v>
      </c>
      <c r="K3664">
        <v>325211</v>
      </c>
      <c r="L3664" t="s">
        <v>2196</v>
      </c>
      <c r="M3664" t="s">
        <v>530</v>
      </c>
      <c r="N3664" s="49">
        <v>2298290.4679999999</v>
      </c>
      <c r="O3664" s="49">
        <v>2288406.2059999998</v>
      </c>
      <c r="P3664" s="49">
        <v>2345830.176</v>
      </c>
      <c r="Q3664" s="49">
        <v>2225519.4440000001</v>
      </c>
      <c r="R3664" s="49">
        <v>2306957.44</v>
      </c>
      <c r="S3664" s="49">
        <v>2282855.5660000001</v>
      </c>
      <c r="T3664" s="49">
        <v>2186862.9419999998</v>
      </c>
      <c r="U3664" s="49">
        <v>2134687.3139999998</v>
      </c>
      <c r="V3664" s="49">
        <v>2257391.1579999998</v>
      </c>
    </row>
    <row r="3665" spans="1:22" x14ac:dyDescent="0.3">
      <c r="A3665">
        <v>1002955</v>
      </c>
      <c r="B3665" t="s">
        <v>17548</v>
      </c>
      <c r="C3665" t="s">
        <v>17549</v>
      </c>
      <c r="D3665" t="s">
        <v>15872</v>
      </c>
      <c r="E3665" t="s">
        <v>663</v>
      </c>
      <c r="F3665" t="s">
        <v>15873</v>
      </c>
      <c r="G3665" t="s">
        <v>17550</v>
      </c>
      <c r="H3665" t="s">
        <v>1262</v>
      </c>
      <c r="I3665" s="23">
        <v>40.714167000000003</v>
      </c>
      <c r="J3665" s="23">
        <v>-84.132221999999999</v>
      </c>
      <c r="K3665">
        <v>325199</v>
      </c>
      <c r="L3665" t="s">
        <v>2196</v>
      </c>
      <c r="M3665" t="s">
        <v>530</v>
      </c>
      <c r="N3665" s="49">
        <v>112812.10400000001</v>
      </c>
      <c r="O3665" s="49">
        <v>131449.50399999999</v>
      </c>
      <c r="P3665" s="49">
        <v>141406.31599999999</v>
      </c>
      <c r="Q3665" s="49">
        <v>99012.771999999997</v>
      </c>
      <c r="R3665" s="49">
        <v>116902.74800000001</v>
      </c>
      <c r="S3665" s="49">
        <v>119341.496</v>
      </c>
      <c r="T3665" s="49">
        <v>104751.976</v>
      </c>
      <c r="U3665" s="49">
        <v>122827.072</v>
      </c>
      <c r="V3665" s="49">
        <v>136953.57999999999</v>
      </c>
    </row>
    <row r="3666" spans="1:22" x14ac:dyDescent="0.3">
      <c r="A3666">
        <v>1003451</v>
      </c>
      <c r="B3666" t="s">
        <v>17551</v>
      </c>
      <c r="C3666" t="s">
        <v>17552</v>
      </c>
      <c r="D3666" t="s">
        <v>825</v>
      </c>
      <c r="E3666" t="s">
        <v>303</v>
      </c>
      <c r="F3666" t="s">
        <v>1413</v>
      </c>
      <c r="G3666" t="s">
        <v>17553</v>
      </c>
      <c r="H3666" t="s">
        <v>483</v>
      </c>
      <c r="I3666" s="23">
        <v>29.598883000000001</v>
      </c>
      <c r="J3666" s="23">
        <v>-95.013605999999996</v>
      </c>
      <c r="K3666">
        <v>325211</v>
      </c>
      <c r="L3666" t="s">
        <v>28</v>
      </c>
      <c r="M3666" t="s">
        <v>315</v>
      </c>
      <c r="N3666" s="49">
        <v>405792.17200000002</v>
      </c>
      <c r="O3666" s="49">
        <v>307585.99200000003</v>
      </c>
      <c r="P3666" s="49">
        <v>360602.69199999998</v>
      </c>
      <c r="Q3666" s="49">
        <v>389942.43199999997</v>
      </c>
      <c r="R3666" s="49">
        <v>373599.64399999997</v>
      </c>
      <c r="S3666" s="49">
        <v>282583.93599999999</v>
      </c>
      <c r="T3666" s="49">
        <v>330534.51</v>
      </c>
      <c r="U3666" s="49">
        <v>316934.05</v>
      </c>
      <c r="V3666" s="49">
        <v>263085.5</v>
      </c>
    </row>
    <row r="3667" spans="1:22" x14ac:dyDescent="0.3">
      <c r="A3667">
        <v>1003429</v>
      </c>
      <c r="B3667" t="s">
        <v>4333</v>
      </c>
      <c r="C3667" t="s">
        <v>17554</v>
      </c>
      <c r="D3667" t="s">
        <v>14976</v>
      </c>
      <c r="E3667" t="s">
        <v>303</v>
      </c>
      <c r="F3667" t="s">
        <v>4336</v>
      </c>
      <c r="G3667" t="s">
        <v>17555</v>
      </c>
      <c r="H3667" t="s">
        <v>4338</v>
      </c>
      <c r="I3667" s="23">
        <v>29.361045000000001</v>
      </c>
      <c r="J3667" s="23">
        <v>-94.930351000000002</v>
      </c>
      <c r="K3667">
        <v>325199</v>
      </c>
      <c r="L3667" t="s">
        <v>28</v>
      </c>
      <c r="M3667" t="s">
        <v>530</v>
      </c>
      <c r="N3667" s="49">
        <v>119007.594</v>
      </c>
      <c r="O3667" s="49">
        <v>119738.67600000001</v>
      </c>
      <c r="P3667" s="49">
        <v>80666.505999999994</v>
      </c>
      <c r="Q3667" s="49">
        <v>106624.4</v>
      </c>
      <c r="R3667" s="49">
        <v>79059.645999999993</v>
      </c>
      <c r="S3667" s="49">
        <v>100354.804</v>
      </c>
      <c r="T3667" s="49">
        <v>78873.69</v>
      </c>
      <c r="U3667" s="49">
        <v>49624.3</v>
      </c>
      <c r="V3667" s="49">
        <v>67314.7</v>
      </c>
    </row>
    <row r="3668" spans="1:22" x14ac:dyDescent="0.3">
      <c r="A3668">
        <v>1006264</v>
      </c>
      <c r="B3668" t="s">
        <v>17556</v>
      </c>
      <c r="C3668" t="s">
        <v>17557</v>
      </c>
      <c r="D3668" t="s">
        <v>2622</v>
      </c>
      <c r="E3668" t="s">
        <v>303</v>
      </c>
      <c r="F3668" t="s">
        <v>2623</v>
      </c>
      <c r="G3668" t="s">
        <v>17558</v>
      </c>
      <c r="H3668" t="s">
        <v>483</v>
      </c>
      <c r="I3668" s="23">
        <v>29.718368000000002</v>
      </c>
      <c r="J3668" s="23">
        <v>-95.085830000000001</v>
      </c>
      <c r="K3668">
        <v>325211</v>
      </c>
      <c r="L3668" t="s">
        <v>28</v>
      </c>
      <c r="M3668" t="s">
        <v>315</v>
      </c>
      <c r="N3668" s="49">
        <v>148170.75399999999</v>
      </c>
      <c r="O3668" s="49">
        <v>147661.35999999999</v>
      </c>
      <c r="P3668" s="49">
        <v>144101.908</v>
      </c>
      <c r="Q3668" s="49">
        <v>146416.16800000001</v>
      </c>
      <c r="R3668" s="49">
        <v>152141.424</v>
      </c>
      <c r="S3668" s="49">
        <v>156895.39199999999</v>
      </c>
      <c r="T3668" s="49">
        <v>151249.98800000001</v>
      </c>
      <c r="U3668" s="49">
        <v>145491.304</v>
      </c>
      <c r="V3668" s="49">
        <v>155384.06</v>
      </c>
    </row>
    <row r="3669" spans="1:22" x14ac:dyDescent="0.3">
      <c r="A3669">
        <v>1004227</v>
      </c>
      <c r="B3669" t="s">
        <v>17556</v>
      </c>
      <c r="C3669" t="s">
        <v>17559</v>
      </c>
      <c r="D3669" t="s">
        <v>2622</v>
      </c>
      <c r="E3669" t="s">
        <v>303</v>
      </c>
      <c r="F3669" t="s">
        <v>2623</v>
      </c>
      <c r="G3669" t="s">
        <v>17558</v>
      </c>
      <c r="H3669" t="s">
        <v>483</v>
      </c>
      <c r="I3669" s="23">
        <v>29.718368000000002</v>
      </c>
      <c r="J3669" s="23">
        <v>-95.085830000000001</v>
      </c>
      <c r="K3669">
        <v>325211</v>
      </c>
      <c r="L3669" t="s">
        <v>28</v>
      </c>
      <c r="M3669" t="s">
        <v>315</v>
      </c>
      <c r="N3669" s="49">
        <v>12664.451999999999</v>
      </c>
      <c r="O3669" s="49">
        <v>8674.8680000000004</v>
      </c>
      <c r="P3669" s="49">
        <v>6022.5280000000002</v>
      </c>
      <c r="Q3669" s="49">
        <v>5632.8280000000004</v>
      </c>
      <c r="R3669" s="49">
        <v>5524.68</v>
      </c>
      <c r="S3669" s="49">
        <v>6317.1760000000004</v>
      </c>
      <c r="T3669" s="49">
        <v>4587.1319999999996</v>
      </c>
      <c r="U3669" s="49">
        <v>4898.3320000000003</v>
      </c>
      <c r="V3669" s="49">
        <v>7382.4719999999998</v>
      </c>
    </row>
    <row r="3670" spans="1:22" x14ac:dyDescent="0.3">
      <c r="A3670">
        <v>1001839</v>
      </c>
      <c r="B3670" t="s">
        <v>17560</v>
      </c>
      <c r="C3670" t="s">
        <v>17561</v>
      </c>
      <c r="D3670" t="s">
        <v>3585</v>
      </c>
      <c r="E3670" t="s">
        <v>663</v>
      </c>
      <c r="F3670" t="s">
        <v>3586</v>
      </c>
      <c r="G3670" t="s">
        <v>17562</v>
      </c>
      <c r="H3670" t="s">
        <v>14270</v>
      </c>
      <c r="I3670" s="23">
        <v>41.893937999999999</v>
      </c>
      <c r="J3670" s="23">
        <v>-80.749268000000001</v>
      </c>
      <c r="K3670">
        <v>325130</v>
      </c>
      <c r="L3670" t="s">
        <v>6808</v>
      </c>
      <c r="M3670" t="s">
        <v>530</v>
      </c>
      <c r="N3670" s="49">
        <v>145349.11600000001</v>
      </c>
      <c r="O3670" s="49">
        <v>141915.872</v>
      </c>
      <c r="P3670" s="49">
        <v>144044.16</v>
      </c>
      <c r="Q3670" s="49">
        <v>145263.864</v>
      </c>
      <c r="R3670" s="49">
        <v>141552.984</v>
      </c>
      <c r="S3670" s="49">
        <v>156539.72</v>
      </c>
      <c r="T3670" s="49">
        <v>165582.71599999999</v>
      </c>
      <c r="U3670" s="49">
        <v>146341.236</v>
      </c>
      <c r="V3670" s="49">
        <v>155269.42800000001</v>
      </c>
    </row>
    <row r="3671" spans="1:22" x14ac:dyDescent="0.3">
      <c r="A3671">
        <v>1006866</v>
      </c>
      <c r="B3671" t="s">
        <v>17563</v>
      </c>
      <c r="C3671" t="s">
        <v>17564</v>
      </c>
      <c r="D3671" t="s">
        <v>3584</v>
      </c>
      <c r="E3671" t="s">
        <v>663</v>
      </c>
      <c r="F3671" t="s">
        <v>17565</v>
      </c>
      <c r="G3671" t="s">
        <v>17566</v>
      </c>
      <c r="H3671" t="s">
        <v>14270</v>
      </c>
      <c r="I3671" s="23">
        <v>41.889223000000001</v>
      </c>
      <c r="J3671" s="23">
        <v>-80.763715000000005</v>
      </c>
      <c r="K3671">
        <v>325130</v>
      </c>
      <c r="L3671" t="s">
        <v>6808</v>
      </c>
      <c r="M3671" t="s">
        <v>530</v>
      </c>
      <c r="N3671" s="49">
        <v>331422.64399999997</v>
      </c>
      <c r="O3671" s="49">
        <v>324155.17200000002</v>
      </c>
      <c r="P3671" s="49">
        <v>316917.304</v>
      </c>
      <c r="Q3671" s="49">
        <v>327463.01199999999</v>
      </c>
      <c r="R3671" s="49">
        <v>314863.60399999999</v>
      </c>
      <c r="S3671" s="49">
        <v>313921.79599999997</v>
      </c>
      <c r="T3671" s="49">
        <v>305192.89600000001</v>
      </c>
      <c r="U3671" s="49">
        <v>289193.22399999999</v>
      </c>
      <c r="V3671" s="49">
        <v>320312.636</v>
      </c>
    </row>
    <row r="3672" spans="1:22" x14ac:dyDescent="0.3">
      <c r="A3672">
        <v>1007512</v>
      </c>
      <c r="B3672" t="s">
        <v>17567</v>
      </c>
      <c r="C3672" t="s">
        <v>17568</v>
      </c>
      <c r="D3672" t="s">
        <v>17569</v>
      </c>
      <c r="E3672" t="s">
        <v>954</v>
      </c>
      <c r="F3672" t="s">
        <v>17570</v>
      </c>
      <c r="G3672" t="s">
        <v>17571</v>
      </c>
      <c r="H3672" t="s">
        <v>6748</v>
      </c>
      <c r="I3672" s="23">
        <v>32.897779999999997</v>
      </c>
      <c r="J3672" s="23">
        <v>-79.972989999999996</v>
      </c>
      <c r="K3672">
        <v>325194</v>
      </c>
      <c r="L3672" t="s">
        <v>28</v>
      </c>
      <c r="M3672" t="s">
        <v>530</v>
      </c>
      <c r="N3672" s="49">
        <v>21030.22</v>
      </c>
      <c r="O3672" s="49">
        <v>23532.912</v>
      </c>
      <c r="P3672" s="49">
        <v>24166.16</v>
      </c>
      <c r="Q3672" s="49">
        <v>21037.306</v>
      </c>
      <c r="R3672" s="49">
        <v>25309.234</v>
      </c>
      <c r="S3672" s="49">
        <v>23558.545999999998</v>
      </c>
      <c r="T3672" s="49">
        <v>22277.862000000001</v>
      </c>
      <c r="U3672" s="49">
        <v>21884.313999999998</v>
      </c>
      <c r="V3672" s="49">
        <v>22094.2</v>
      </c>
    </row>
    <row r="3673" spans="1:22" x14ac:dyDescent="0.3">
      <c r="A3673">
        <v>1002248</v>
      </c>
      <c r="B3673" t="s">
        <v>17572</v>
      </c>
      <c r="C3673" t="s">
        <v>17573</v>
      </c>
      <c r="D3673" t="s">
        <v>17574</v>
      </c>
      <c r="E3673" t="s">
        <v>583</v>
      </c>
      <c r="F3673" t="s">
        <v>17575</v>
      </c>
      <c r="G3673" t="s">
        <v>17576</v>
      </c>
      <c r="H3673" t="s">
        <v>15306</v>
      </c>
      <c r="I3673" s="23">
        <v>30.826817999999999</v>
      </c>
      <c r="J3673" s="23">
        <v>-93.285103000000007</v>
      </c>
      <c r="K3673">
        <v>325194</v>
      </c>
      <c r="L3673" t="s">
        <v>28</v>
      </c>
      <c r="M3673" t="s">
        <v>530</v>
      </c>
      <c r="N3673" s="49">
        <v>57817.88</v>
      </c>
      <c r="O3673" s="49">
        <v>59934.872000000003</v>
      </c>
      <c r="P3673" s="49">
        <v>60826.12</v>
      </c>
      <c r="Q3673" s="49">
        <v>57607.932000000001</v>
      </c>
      <c r="R3673" s="49">
        <v>59104.476000000002</v>
      </c>
      <c r="S3673" s="49">
        <v>57660.73</v>
      </c>
      <c r="T3673" s="49">
        <v>56700.983999999997</v>
      </c>
      <c r="U3673" s="49">
        <v>55140.639999999999</v>
      </c>
      <c r="V3673" s="49">
        <v>50429.06</v>
      </c>
    </row>
    <row r="3674" spans="1:22" x14ac:dyDescent="0.3">
      <c r="A3674">
        <v>1003749</v>
      </c>
      <c r="B3674" t="s">
        <v>17577</v>
      </c>
      <c r="C3674" t="s">
        <v>17578</v>
      </c>
      <c r="D3674" t="s">
        <v>17579</v>
      </c>
      <c r="E3674" t="s">
        <v>311</v>
      </c>
      <c r="F3674" t="s">
        <v>17580</v>
      </c>
      <c r="G3674" t="s">
        <v>17581</v>
      </c>
      <c r="H3674" t="s">
        <v>17582</v>
      </c>
      <c r="I3674" s="23">
        <v>36.950000000000003</v>
      </c>
      <c r="J3674" s="23">
        <v>-89.066111000000006</v>
      </c>
      <c r="K3674">
        <v>325998</v>
      </c>
      <c r="L3674" t="s">
        <v>28</v>
      </c>
      <c r="M3674" t="s">
        <v>530</v>
      </c>
      <c r="N3674" s="49">
        <v>83187.135999999999</v>
      </c>
      <c r="O3674" s="49">
        <v>88583.915999999997</v>
      </c>
      <c r="P3674" s="49">
        <v>83634.186000000002</v>
      </c>
      <c r="Q3674" s="49">
        <v>76469.812000000005</v>
      </c>
      <c r="R3674" s="49">
        <v>72968.275999999998</v>
      </c>
      <c r="S3674" s="49">
        <v>73024.376000000004</v>
      </c>
      <c r="T3674" s="49">
        <v>76510.911999999997</v>
      </c>
      <c r="U3674" s="49">
        <v>74294.52</v>
      </c>
      <c r="V3674" s="49">
        <v>66154.100000000006</v>
      </c>
    </row>
    <row r="3675" spans="1:22" x14ac:dyDescent="0.3">
      <c r="A3675">
        <v>1000066</v>
      </c>
      <c r="B3675" t="s">
        <v>17583</v>
      </c>
      <c r="C3675" t="s">
        <v>17584</v>
      </c>
      <c r="D3675" t="s">
        <v>17585</v>
      </c>
      <c r="E3675" t="s">
        <v>323</v>
      </c>
      <c r="F3675" t="s">
        <v>17586</v>
      </c>
      <c r="G3675" t="s">
        <v>17587</v>
      </c>
      <c r="H3675" t="s">
        <v>5272</v>
      </c>
      <c r="I3675" s="23">
        <v>37.07479</v>
      </c>
      <c r="J3675" s="23">
        <v>-120.87744499999999</v>
      </c>
      <c r="K3675">
        <v>311421</v>
      </c>
      <c r="L3675" t="s">
        <v>28</v>
      </c>
      <c r="M3675" t="s">
        <v>315</v>
      </c>
      <c r="N3675" s="49">
        <v>69794.236000000004</v>
      </c>
      <c r="O3675" s="49">
        <v>82032.34</v>
      </c>
      <c r="P3675" s="49">
        <v>79980.847999999998</v>
      </c>
      <c r="Q3675" s="49">
        <v>82899.288</v>
      </c>
      <c r="R3675" s="49">
        <v>94694.444000000003</v>
      </c>
      <c r="S3675" s="49">
        <v>95440.392000000007</v>
      </c>
      <c r="T3675" s="49">
        <v>81600.191999999995</v>
      </c>
      <c r="U3675" s="49">
        <v>81256.892000000007</v>
      </c>
      <c r="V3675" s="49">
        <v>73914.323999999993</v>
      </c>
    </row>
    <row r="3676" spans="1:22" x14ac:dyDescent="0.3">
      <c r="A3676">
        <v>1002632</v>
      </c>
      <c r="B3676" t="s">
        <v>17588</v>
      </c>
      <c r="C3676" t="s">
        <v>17589</v>
      </c>
      <c r="D3676" t="s">
        <v>651</v>
      </c>
      <c r="E3676" t="s">
        <v>569</v>
      </c>
      <c r="F3676" t="s">
        <v>652</v>
      </c>
      <c r="G3676" t="s">
        <v>17590</v>
      </c>
      <c r="H3676" t="s">
        <v>654</v>
      </c>
      <c r="I3676" s="23">
        <v>41.969368000000003</v>
      </c>
      <c r="J3676" s="23">
        <v>-91.665803999999994</v>
      </c>
      <c r="K3676">
        <v>311221</v>
      </c>
      <c r="L3676" t="s">
        <v>28</v>
      </c>
      <c r="M3676" t="s">
        <v>315</v>
      </c>
      <c r="N3676" s="49">
        <v>115731.462</v>
      </c>
      <c r="O3676" s="49">
        <v>117439.556</v>
      </c>
      <c r="P3676" s="49">
        <v>121323.992</v>
      </c>
      <c r="Q3676" s="49">
        <v>121337.69</v>
      </c>
      <c r="R3676" s="49">
        <v>126140.024</v>
      </c>
      <c r="S3676" s="49">
        <v>128862.864</v>
      </c>
      <c r="T3676" s="49">
        <v>125058.626</v>
      </c>
      <c r="U3676" s="49">
        <v>123132.484</v>
      </c>
      <c r="V3676" s="49">
        <v>122288.588</v>
      </c>
    </row>
    <row r="3677" spans="1:22" x14ac:dyDescent="0.3">
      <c r="A3677">
        <v>1003745</v>
      </c>
      <c r="B3677" t="s">
        <v>17591</v>
      </c>
      <c r="C3677" t="s">
        <v>17592</v>
      </c>
      <c r="D3677" t="s">
        <v>9323</v>
      </c>
      <c r="E3677" t="s">
        <v>946</v>
      </c>
      <c r="F3677" t="s">
        <v>17593</v>
      </c>
      <c r="G3677" t="s">
        <v>17594</v>
      </c>
      <c r="H3677" t="s">
        <v>5575</v>
      </c>
      <c r="I3677" s="23">
        <v>47.662546900000002</v>
      </c>
      <c r="J3677" s="23">
        <v>-117.3086825</v>
      </c>
      <c r="K3677">
        <v>322122</v>
      </c>
      <c r="L3677" t="s">
        <v>28</v>
      </c>
      <c r="M3677" t="s">
        <v>680</v>
      </c>
      <c r="S3677" s="49">
        <v>10040.896000000001</v>
      </c>
      <c r="T3677" s="49">
        <v>9907.49</v>
      </c>
      <c r="U3677" s="49">
        <v>18166.624</v>
      </c>
      <c r="V3677" s="49">
        <v>10965.99</v>
      </c>
    </row>
    <row r="3678" spans="1:22" x14ac:dyDescent="0.3">
      <c r="A3678">
        <v>1005752</v>
      </c>
      <c r="B3678" t="s">
        <v>17595</v>
      </c>
      <c r="C3678" t="s">
        <v>17596</v>
      </c>
      <c r="D3678" t="s">
        <v>17597</v>
      </c>
      <c r="E3678" t="s">
        <v>447</v>
      </c>
      <c r="F3678" t="s">
        <v>17598</v>
      </c>
      <c r="G3678" t="s">
        <v>17599</v>
      </c>
      <c r="H3678" t="s">
        <v>11926</v>
      </c>
      <c r="I3678" s="23">
        <v>40.859451</v>
      </c>
      <c r="J3678" s="23">
        <v>-80.258590999999996</v>
      </c>
      <c r="K3678">
        <v>331492</v>
      </c>
      <c r="L3678" t="s">
        <v>537</v>
      </c>
      <c r="M3678" t="s">
        <v>538</v>
      </c>
      <c r="N3678" s="49">
        <v>44095.444000000003</v>
      </c>
      <c r="O3678" s="49">
        <v>55046.444000000003</v>
      </c>
      <c r="P3678" s="49">
        <v>41765.991999999998</v>
      </c>
      <c r="Q3678" s="49">
        <v>54932.792000000001</v>
      </c>
      <c r="R3678" s="49">
        <v>39129.991999999998</v>
      </c>
      <c r="S3678" s="49">
        <v>62880.292000000001</v>
      </c>
      <c r="T3678" s="49">
        <v>60855</v>
      </c>
      <c r="U3678" s="49">
        <v>61470</v>
      </c>
      <c r="V3678" s="49">
        <v>60866</v>
      </c>
    </row>
    <row r="3679" spans="1:22" x14ac:dyDescent="0.3">
      <c r="A3679">
        <v>1004371</v>
      </c>
      <c r="B3679" t="s">
        <v>17600</v>
      </c>
      <c r="C3679" t="s">
        <v>17601</v>
      </c>
      <c r="D3679" t="s">
        <v>17602</v>
      </c>
      <c r="E3679" t="s">
        <v>1902</v>
      </c>
      <c r="F3679" t="s">
        <v>17603</v>
      </c>
      <c r="G3679" t="s">
        <v>17604</v>
      </c>
      <c r="H3679" t="s">
        <v>2113</v>
      </c>
      <c r="I3679" s="23">
        <v>33.245910000000002</v>
      </c>
      <c r="J3679" s="23">
        <v>-111.88146</v>
      </c>
      <c r="K3679">
        <v>334413</v>
      </c>
      <c r="L3679" t="s">
        <v>1560</v>
      </c>
      <c r="M3679" t="s">
        <v>315</v>
      </c>
      <c r="N3679" s="49">
        <v>342549.37032699998</v>
      </c>
      <c r="O3679" s="49">
        <v>434195.97763340001</v>
      </c>
      <c r="P3679" s="49">
        <v>336046.03511699999</v>
      </c>
      <c r="Q3679" s="49">
        <v>301289.80600400001</v>
      </c>
      <c r="R3679" s="49">
        <v>302176.31716500001</v>
      </c>
      <c r="S3679" s="49">
        <v>279837.79785199999</v>
      </c>
      <c r="T3679" s="49">
        <v>147991.16396999999</v>
      </c>
      <c r="U3679" s="49">
        <v>131108.82542499999</v>
      </c>
      <c r="V3679" s="49">
        <v>211175.761967</v>
      </c>
    </row>
    <row r="3680" spans="1:22" x14ac:dyDescent="0.3">
      <c r="A3680">
        <v>1003997</v>
      </c>
      <c r="B3680" t="s">
        <v>17605</v>
      </c>
      <c r="C3680" t="s">
        <v>17606</v>
      </c>
      <c r="D3680" t="s">
        <v>17607</v>
      </c>
      <c r="E3680" t="s">
        <v>339</v>
      </c>
      <c r="F3680" t="s">
        <v>17608</v>
      </c>
      <c r="G3680" t="s">
        <v>17609</v>
      </c>
      <c r="H3680" t="s">
        <v>1478</v>
      </c>
      <c r="I3680" s="23">
        <v>35.23133</v>
      </c>
      <c r="J3680" s="23">
        <v>-106.65608</v>
      </c>
      <c r="K3680">
        <v>334413</v>
      </c>
      <c r="L3680" t="s">
        <v>1560</v>
      </c>
      <c r="M3680" t="s">
        <v>315</v>
      </c>
      <c r="N3680" s="49">
        <v>66436.264087000003</v>
      </c>
      <c r="O3680" s="49">
        <v>63404.366134999997</v>
      </c>
      <c r="P3680" s="49">
        <v>67403.022993999999</v>
      </c>
      <c r="Q3680" s="49">
        <v>73511.373970000001</v>
      </c>
      <c r="R3680" s="49">
        <v>121799.44245459999</v>
      </c>
      <c r="S3680" s="49">
        <v>144844.32802360001</v>
      </c>
      <c r="T3680" s="49">
        <v>138517.747454</v>
      </c>
      <c r="U3680" s="49">
        <v>205967.78060599999</v>
      </c>
      <c r="V3680" s="49">
        <v>195586.24959600001</v>
      </c>
    </row>
    <row r="3681" spans="1:22" x14ac:dyDescent="0.3">
      <c r="A3681">
        <v>1009606</v>
      </c>
      <c r="B3681" t="s">
        <v>17610</v>
      </c>
      <c r="C3681" t="s">
        <v>17611</v>
      </c>
      <c r="D3681" t="s">
        <v>17612</v>
      </c>
      <c r="E3681" t="s">
        <v>2164</v>
      </c>
      <c r="F3681" t="s">
        <v>17613</v>
      </c>
      <c r="G3681" t="s">
        <v>17614</v>
      </c>
      <c r="H3681" t="s">
        <v>416</v>
      </c>
      <c r="I3681" s="23">
        <v>45.493296999999998</v>
      </c>
      <c r="J3681" s="23">
        <v>-122.88506</v>
      </c>
      <c r="K3681">
        <v>334413</v>
      </c>
      <c r="L3681" t="s">
        <v>1560</v>
      </c>
      <c r="M3681" t="s">
        <v>315</v>
      </c>
      <c r="N3681" s="49">
        <v>19617.816999999999</v>
      </c>
      <c r="O3681" s="49">
        <v>22429.003000000001</v>
      </c>
      <c r="P3681" s="49">
        <v>24733.415000000001</v>
      </c>
      <c r="Q3681" s="49">
        <v>21326.7307</v>
      </c>
      <c r="R3681" s="49">
        <v>28999.060799999999</v>
      </c>
      <c r="S3681" s="49">
        <v>18922.827099999999</v>
      </c>
      <c r="T3681" s="49">
        <v>28740.112000000001</v>
      </c>
      <c r="U3681" s="49">
        <v>52723.85</v>
      </c>
      <c r="V3681" s="49">
        <v>73685.732699999993</v>
      </c>
    </row>
    <row r="3682" spans="1:22" x14ac:dyDescent="0.3">
      <c r="A3682">
        <v>1004006</v>
      </c>
      <c r="B3682" t="s">
        <v>17615</v>
      </c>
      <c r="C3682" t="s">
        <v>17616</v>
      </c>
      <c r="D3682" t="s">
        <v>1451</v>
      </c>
      <c r="E3682" t="s">
        <v>2164</v>
      </c>
      <c r="F3682" t="s">
        <v>17617</v>
      </c>
      <c r="G3682" t="s">
        <v>17618</v>
      </c>
      <c r="H3682" t="s">
        <v>416</v>
      </c>
      <c r="I3682" s="23">
        <v>45.543332999999997</v>
      </c>
      <c r="J3682" s="23">
        <v>-122.917222</v>
      </c>
      <c r="K3682">
        <v>334413</v>
      </c>
      <c r="L3682" t="s">
        <v>1560</v>
      </c>
      <c r="M3682" t="s">
        <v>315</v>
      </c>
      <c r="N3682" s="49">
        <v>307238.10229399998</v>
      </c>
      <c r="O3682" s="49">
        <v>282422.18626699998</v>
      </c>
      <c r="P3682" s="49">
        <v>231102.19711400001</v>
      </c>
      <c r="Q3682" s="49">
        <v>302581.73266440001</v>
      </c>
      <c r="R3682" s="49">
        <v>295072.66039929999</v>
      </c>
      <c r="S3682" s="49">
        <v>356057.737463</v>
      </c>
      <c r="T3682" s="49">
        <v>165794.49893239999</v>
      </c>
      <c r="U3682" s="49">
        <v>213417.25202680001</v>
      </c>
      <c r="V3682" s="49">
        <v>147077.72184439999</v>
      </c>
    </row>
    <row r="3683" spans="1:22" x14ac:dyDescent="0.3">
      <c r="A3683">
        <v>1003288</v>
      </c>
      <c r="B3683" t="s">
        <v>17619</v>
      </c>
      <c r="C3683" t="s">
        <v>17620</v>
      </c>
      <c r="D3683" t="s">
        <v>17621</v>
      </c>
      <c r="E3683" t="s">
        <v>583</v>
      </c>
      <c r="F3683" t="s">
        <v>17622</v>
      </c>
      <c r="G3683" t="s">
        <v>17623</v>
      </c>
      <c r="H3683" t="s">
        <v>2636</v>
      </c>
      <c r="I3683" s="23">
        <v>29.942845999999999</v>
      </c>
      <c r="J3683" s="23">
        <v>-90.331241000000006</v>
      </c>
      <c r="K3683">
        <v>493190</v>
      </c>
      <c r="L3683" t="s">
        <v>28</v>
      </c>
      <c r="M3683" t="s">
        <v>315</v>
      </c>
      <c r="N3683" s="49">
        <v>15009.69</v>
      </c>
      <c r="O3683" s="49">
        <v>16909.034</v>
      </c>
      <c r="P3683" s="49">
        <v>17663.475999999999</v>
      </c>
      <c r="Q3683" s="49">
        <v>18275.98</v>
      </c>
      <c r="R3683" s="49">
        <v>25281.448</v>
      </c>
      <c r="S3683" s="49">
        <v>27867.486000000001</v>
      </c>
      <c r="T3683" s="49">
        <v>29063.132000000001</v>
      </c>
      <c r="U3683" s="49">
        <v>54582.631999999998</v>
      </c>
      <c r="V3683" s="49">
        <v>50178.142</v>
      </c>
    </row>
    <row r="3684" spans="1:22" x14ac:dyDescent="0.3">
      <c r="A3684">
        <v>1006414</v>
      </c>
      <c r="B3684" t="s">
        <v>17624</v>
      </c>
      <c r="C3684" t="s">
        <v>17625</v>
      </c>
      <c r="D3684" t="s">
        <v>11743</v>
      </c>
      <c r="E3684" t="s">
        <v>491</v>
      </c>
      <c r="F3684" t="s">
        <v>3224</v>
      </c>
      <c r="G3684" t="s">
        <v>17626</v>
      </c>
      <c r="H3684" t="s">
        <v>522</v>
      </c>
      <c r="I3684" s="23">
        <v>41.659660000000002</v>
      </c>
      <c r="J3684" s="23">
        <v>-87.466030000000003</v>
      </c>
      <c r="K3684">
        <v>561990</v>
      </c>
      <c r="L3684" t="s">
        <v>28</v>
      </c>
      <c r="M3684" t="s">
        <v>315</v>
      </c>
      <c r="S3684" s="49">
        <v>738.14800000000002</v>
      </c>
      <c r="T3684" s="49">
        <v>763.52200000000005</v>
      </c>
      <c r="U3684" s="49">
        <v>475.64800000000002</v>
      </c>
      <c r="V3684" s="49">
        <v>463.43200000000002</v>
      </c>
    </row>
    <row r="3685" spans="1:22" x14ac:dyDescent="0.3">
      <c r="A3685">
        <v>1005653</v>
      </c>
      <c r="B3685" t="s">
        <v>17627</v>
      </c>
      <c r="C3685" t="s">
        <v>17628</v>
      </c>
      <c r="D3685" t="s">
        <v>17629</v>
      </c>
      <c r="E3685" t="s">
        <v>583</v>
      </c>
      <c r="F3685" t="s">
        <v>17630</v>
      </c>
      <c r="G3685" t="s">
        <v>17631</v>
      </c>
      <c r="H3685" t="s">
        <v>6935</v>
      </c>
      <c r="I3685" s="23">
        <v>30.776599999999998</v>
      </c>
      <c r="J3685" s="23">
        <v>-89.857699999999994</v>
      </c>
      <c r="K3685">
        <v>322130</v>
      </c>
      <c r="L3685" t="s">
        <v>1940</v>
      </c>
      <c r="M3685" t="s">
        <v>680</v>
      </c>
      <c r="N3685" s="49">
        <v>122394.00599999999</v>
      </c>
      <c r="O3685" s="49">
        <v>120826.58199999999</v>
      </c>
      <c r="P3685" s="49">
        <v>98267.12</v>
      </c>
      <c r="Q3685" s="49">
        <v>112168.03200000001</v>
      </c>
      <c r="R3685" s="49">
        <v>106779.326</v>
      </c>
      <c r="S3685" s="49">
        <v>106619.636</v>
      </c>
      <c r="T3685" s="49">
        <v>93936.953999999998</v>
      </c>
      <c r="U3685" s="49">
        <v>134026.41399999999</v>
      </c>
      <c r="V3685" s="49">
        <v>145238.85200000001</v>
      </c>
    </row>
    <row r="3686" spans="1:22" x14ac:dyDescent="0.3">
      <c r="A3686">
        <v>1006626</v>
      </c>
      <c r="B3686" t="s">
        <v>17632</v>
      </c>
      <c r="C3686" t="s">
        <v>17633</v>
      </c>
      <c r="D3686" t="s">
        <v>2327</v>
      </c>
      <c r="E3686" t="s">
        <v>311</v>
      </c>
      <c r="F3686" t="s">
        <v>2328</v>
      </c>
      <c r="G3686" t="s">
        <v>17634</v>
      </c>
      <c r="H3686" t="s">
        <v>2330</v>
      </c>
      <c r="I3686" s="23">
        <v>37.816580000000002</v>
      </c>
      <c r="J3686" s="23">
        <v>-87.58802</v>
      </c>
      <c r="K3686">
        <v>322130</v>
      </c>
      <c r="L3686" t="s">
        <v>28</v>
      </c>
      <c r="M3686" t="s">
        <v>680</v>
      </c>
      <c r="N3686" s="49">
        <v>46552.423999999999</v>
      </c>
      <c r="O3686" s="49">
        <v>49495.063999999998</v>
      </c>
      <c r="P3686" s="49">
        <v>49414.464</v>
      </c>
      <c r="Q3686" s="49">
        <v>47460.771999999997</v>
      </c>
      <c r="R3686" s="49">
        <v>48145.267999999996</v>
      </c>
      <c r="S3686" s="49">
        <v>48768.415999999997</v>
      </c>
      <c r="T3686" s="49">
        <v>48994.815999999999</v>
      </c>
      <c r="U3686" s="49">
        <v>47991.62</v>
      </c>
      <c r="V3686" s="49">
        <v>50393.56</v>
      </c>
    </row>
    <row r="3687" spans="1:22" x14ac:dyDescent="0.3">
      <c r="A3687">
        <v>1006803</v>
      </c>
      <c r="B3687" t="s">
        <v>17635</v>
      </c>
      <c r="C3687" t="s">
        <v>17636</v>
      </c>
      <c r="D3687" t="s">
        <v>3875</v>
      </c>
      <c r="E3687" t="s">
        <v>690</v>
      </c>
      <c r="F3687" t="s">
        <v>17637</v>
      </c>
      <c r="G3687" t="s">
        <v>17638</v>
      </c>
      <c r="H3687" t="s">
        <v>1990</v>
      </c>
      <c r="I3687" s="23">
        <v>32.103870000000001</v>
      </c>
      <c r="J3687" s="23">
        <v>-81.123062000000004</v>
      </c>
      <c r="K3687">
        <v>322130</v>
      </c>
      <c r="L3687" t="s">
        <v>1940</v>
      </c>
      <c r="M3687" t="s">
        <v>680</v>
      </c>
      <c r="N3687" s="49">
        <v>316005.804</v>
      </c>
      <c r="O3687" s="49">
        <v>343105.08199999999</v>
      </c>
      <c r="P3687" s="49">
        <v>365844.74800000002</v>
      </c>
      <c r="Q3687" s="49">
        <v>352525.53399999999</v>
      </c>
      <c r="R3687" s="49">
        <v>393204.91200000001</v>
      </c>
      <c r="S3687" s="49">
        <v>572777.65</v>
      </c>
      <c r="T3687" s="49">
        <v>543915.05200000003</v>
      </c>
      <c r="U3687" s="49">
        <v>572549.16</v>
      </c>
      <c r="V3687" s="49">
        <v>625917.41</v>
      </c>
    </row>
    <row r="3688" spans="1:22" x14ac:dyDescent="0.3">
      <c r="A3688">
        <v>1000193</v>
      </c>
      <c r="B3688" t="s">
        <v>17639</v>
      </c>
      <c r="C3688" t="s">
        <v>17640</v>
      </c>
      <c r="D3688" t="s">
        <v>17641</v>
      </c>
      <c r="E3688" t="s">
        <v>447</v>
      </c>
      <c r="F3688" t="s">
        <v>17642</v>
      </c>
      <c r="G3688" t="s">
        <v>17643</v>
      </c>
      <c r="H3688" t="s">
        <v>1501</v>
      </c>
      <c r="I3688" s="23">
        <v>41.859383000000001</v>
      </c>
      <c r="J3688" s="23">
        <v>-78.445170000000005</v>
      </c>
      <c r="K3688">
        <v>324199</v>
      </c>
      <c r="L3688" t="s">
        <v>28</v>
      </c>
      <c r="M3688" t="s">
        <v>102</v>
      </c>
      <c r="N3688" s="49">
        <v>131876.47399999999</v>
      </c>
      <c r="O3688" s="49">
        <v>157874.08600000001</v>
      </c>
      <c r="P3688" s="49">
        <v>156278.84599999999</v>
      </c>
      <c r="Q3688" s="49">
        <v>156161.95600000001</v>
      </c>
      <c r="R3688" s="49">
        <v>155859.79800000001</v>
      </c>
      <c r="S3688" s="49">
        <v>145945.99400000001</v>
      </c>
      <c r="T3688" s="49">
        <v>148278.6</v>
      </c>
      <c r="U3688" s="49">
        <v>169883.8</v>
      </c>
      <c r="V3688" s="49">
        <v>170835.40599999999</v>
      </c>
    </row>
    <row r="3689" spans="1:22" x14ac:dyDescent="0.3">
      <c r="A3689">
        <v>1007953</v>
      </c>
      <c r="B3689" t="s">
        <v>17644</v>
      </c>
      <c r="C3689" t="s">
        <v>17645</v>
      </c>
      <c r="D3689" t="s">
        <v>17646</v>
      </c>
      <c r="E3689" t="s">
        <v>1663</v>
      </c>
      <c r="F3689" t="s">
        <v>17647</v>
      </c>
      <c r="G3689" t="s">
        <v>17648</v>
      </c>
      <c r="H3689" t="s">
        <v>4675</v>
      </c>
      <c r="I3689" s="23">
        <v>40.127200000000002</v>
      </c>
      <c r="J3689" s="23">
        <v>-74.711100000000002</v>
      </c>
      <c r="K3689">
        <v>562212</v>
      </c>
      <c r="L3689" t="s">
        <v>355</v>
      </c>
      <c r="M3689" t="s">
        <v>307</v>
      </c>
      <c r="N3689" s="49">
        <v>833.7</v>
      </c>
      <c r="O3689" s="49">
        <v>1255.2</v>
      </c>
      <c r="P3689" s="49">
        <v>720.7</v>
      </c>
      <c r="Q3689" s="49">
        <v>622.20000000000005</v>
      </c>
      <c r="R3689" s="49">
        <v>2737.7</v>
      </c>
      <c r="S3689" s="49">
        <v>3915.95</v>
      </c>
      <c r="T3689" s="49">
        <v>2357.4499999999998</v>
      </c>
      <c r="U3689" s="49">
        <v>4491.7090740000003</v>
      </c>
      <c r="V3689" s="49">
        <v>4187.1809999999996</v>
      </c>
    </row>
    <row r="3690" spans="1:22" x14ac:dyDescent="0.3">
      <c r="A3690">
        <v>1005438</v>
      </c>
      <c r="B3690" t="s">
        <v>17649</v>
      </c>
      <c r="C3690" t="s">
        <v>17650</v>
      </c>
      <c r="D3690" t="s">
        <v>8082</v>
      </c>
      <c r="E3690" t="s">
        <v>339</v>
      </c>
      <c r="F3690" t="s">
        <v>8949</v>
      </c>
      <c r="G3690" t="s">
        <v>17651</v>
      </c>
      <c r="H3690" t="s">
        <v>2171</v>
      </c>
      <c r="I3690" s="23">
        <v>32.503100000000003</v>
      </c>
      <c r="J3690" s="23">
        <v>-103.78251</v>
      </c>
      <c r="K3690">
        <v>212391</v>
      </c>
      <c r="L3690" t="s">
        <v>28</v>
      </c>
      <c r="M3690" t="s">
        <v>315</v>
      </c>
      <c r="N3690" s="49">
        <v>8109.42</v>
      </c>
      <c r="O3690" s="49">
        <v>8407.9599999999991</v>
      </c>
      <c r="P3690" s="49">
        <v>8507.3680000000004</v>
      </c>
      <c r="Q3690" s="49">
        <v>26192.903999999999</v>
      </c>
      <c r="R3690" s="49">
        <v>78706.652000000002</v>
      </c>
      <c r="S3690" s="49">
        <v>79030.504000000001</v>
      </c>
      <c r="T3690" s="49">
        <v>80228.248000000007</v>
      </c>
      <c r="U3690" s="49">
        <v>90869.043999999994</v>
      </c>
      <c r="V3690" s="49">
        <v>67856.932000000001</v>
      </c>
    </row>
    <row r="3691" spans="1:22" x14ac:dyDescent="0.3">
      <c r="A3691">
        <v>1005797</v>
      </c>
      <c r="B3691" t="s">
        <v>17652</v>
      </c>
      <c r="C3691" t="s">
        <v>17653</v>
      </c>
      <c r="D3691" t="s">
        <v>8082</v>
      </c>
      <c r="E3691" t="s">
        <v>339</v>
      </c>
      <c r="F3691" t="s">
        <v>8949</v>
      </c>
      <c r="G3691" t="s">
        <v>17654</v>
      </c>
      <c r="H3691" t="s">
        <v>1893</v>
      </c>
      <c r="I3691" s="23">
        <v>32.570740000000001</v>
      </c>
      <c r="J3691" s="23">
        <v>-103.80377</v>
      </c>
      <c r="K3691">
        <v>212391</v>
      </c>
      <c r="L3691" t="s">
        <v>28</v>
      </c>
      <c r="M3691" t="s">
        <v>315</v>
      </c>
      <c r="R3691" s="49">
        <v>7831.2719999999999</v>
      </c>
      <c r="S3691" s="49">
        <v>9548.9639999999999</v>
      </c>
      <c r="T3691" s="49">
        <v>8244.3680000000004</v>
      </c>
      <c r="U3691" s="49">
        <v>5547.28</v>
      </c>
      <c r="V3691" s="49">
        <v>4759.7299999999996</v>
      </c>
    </row>
    <row r="3692" spans="1:22" x14ac:dyDescent="0.3">
      <c r="A3692">
        <v>1006411</v>
      </c>
      <c r="B3692" t="s">
        <v>17655</v>
      </c>
      <c r="C3692" t="s">
        <v>17656</v>
      </c>
      <c r="D3692" t="s">
        <v>8082</v>
      </c>
      <c r="E3692" t="s">
        <v>339</v>
      </c>
      <c r="F3692" t="s">
        <v>8949</v>
      </c>
      <c r="G3692" t="s">
        <v>17657</v>
      </c>
      <c r="H3692" t="s">
        <v>2171</v>
      </c>
      <c r="I3692" s="23">
        <v>32.497165000000003</v>
      </c>
      <c r="J3692" s="23">
        <v>-103.95367</v>
      </c>
      <c r="K3692">
        <v>212391</v>
      </c>
      <c r="L3692" t="s">
        <v>28</v>
      </c>
      <c r="M3692" t="s">
        <v>315</v>
      </c>
      <c r="R3692" s="49">
        <v>8114.22</v>
      </c>
      <c r="S3692" s="49">
        <v>9479.4159999999993</v>
      </c>
      <c r="T3692" s="49">
        <v>9253.9159999999993</v>
      </c>
      <c r="U3692" s="49">
        <v>8996.7139999999999</v>
      </c>
      <c r="V3692" s="49">
        <v>9359.6959999999999</v>
      </c>
    </row>
    <row r="3693" spans="1:22" x14ac:dyDescent="0.3">
      <c r="A3693">
        <v>1006573</v>
      </c>
      <c r="B3693" t="s">
        <v>17658</v>
      </c>
      <c r="C3693" t="s">
        <v>17659</v>
      </c>
      <c r="D3693" t="s">
        <v>1067</v>
      </c>
      <c r="E3693" t="s">
        <v>441</v>
      </c>
      <c r="F3693" t="s">
        <v>17660</v>
      </c>
      <c r="G3693" t="s">
        <v>17661</v>
      </c>
      <c r="H3693" t="s">
        <v>11894</v>
      </c>
      <c r="I3693" s="23">
        <v>34.310650000000003</v>
      </c>
      <c r="J3693" s="23">
        <v>-77.984610000000004</v>
      </c>
      <c r="K3693">
        <v>325211</v>
      </c>
      <c r="L3693" t="s">
        <v>28</v>
      </c>
      <c r="M3693" t="s">
        <v>315</v>
      </c>
      <c r="N3693" s="49">
        <v>30421.436000000002</v>
      </c>
      <c r="O3693" s="49">
        <v>26296.6</v>
      </c>
      <c r="P3693" s="49">
        <v>22639.362000000001</v>
      </c>
      <c r="Q3693" s="49">
        <v>17915.132000000001</v>
      </c>
      <c r="R3693" s="49">
        <v>14506.796</v>
      </c>
      <c r="S3693" s="49">
        <v>26727.542000000001</v>
      </c>
      <c r="T3693" s="49">
        <v>122729.432</v>
      </c>
      <c r="U3693" s="49">
        <v>126511.1</v>
      </c>
      <c r="V3693" s="49">
        <v>163970.932</v>
      </c>
    </row>
    <row r="3694" spans="1:22" x14ac:dyDescent="0.3">
      <c r="A3694">
        <v>1002212</v>
      </c>
      <c r="B3694" t="s">
        <v>17662</v>
      </c>
      <c r="C3694" t="s">
        <v>17663</v>
      </c>
      <c r="D3694" t="s">
        <v>17664</v>
      </c>
      <c r="E3694" t="s">
        <v>303</v>
      </c>
      <c r="F3694" t="s">
        <v>17665</v>
      </c>
      <c r="G3694" t="s">
        <v>17666</v>
      </c>
      <c r="H3694" t="s">
        <v>1165</v>
      </c>
      <c r="I3694" s="23">
        <v>30.054167</v>
      </c>
      <c r="J3694" s="23">
        <v>-93.752207999999996</v>
      </c>
      <c r="K3694">
        <v>325199</v>
      </c>
      <c r="L3694" t="s">
        <v>28</v>
      </c>
      <c r="M3694" t="s">
        <v>530</v>
      </c>
      <c r="N3694" s="49">
        <v>113698.372</v>
      </c>
      <c r="O3694" s="49">
        <v>78898.104000000007</v>
      </c>
      <c r="P3694" s="49">
        <v>90959.808000000005</v>
      </c>
      <c r="Q3694" s="49">
        <v>84493.475999999995</v>
      </c>
      <c r="R3694" s="49">
        <v>943293.14800000004</v>
      </c>
      <c r="S3694" s="49">
        <v>1363658.652</v>
      </c>
      <c r="T3694" s="49">
        <v>286497.52</v>
      </c>
      <c r="U3694" s="49">
        <v>549933.86800000002</v>
      </c>
      <c r="V3694" s="49">
        <v>505183.49</v>
      </c>
    </row>
    <row r="3695" spans="1:22" x14ac:dyDescent="0.3">
      <c r="A3695">
        <v>1001781</v>
      </c>
      <c r="B3695" t="s">
        <v>17667</v>
      </c>
      <c r="C3695" t="s">
        <v>17668</v>
      </c>
      <c r="D3695" t="s">
        <v>17669</v>
      </c>
      <c r="E3695" t="s">
        <v>303</v>
      </c>
      <c r="F3695" t="s">
        <v>17670</v>
      </c>
      <c r="G3695" t="s">
        <v>17671</v>
      </c>
      <c r="H3695" t="s">
        <v>9337</v>
      </c>
      <c r="I3695" s="23">
        <v>28.673055999999999</v>
      </c>
      <c r="J3695" s="23">
        <v>-96.953610999999995</v>
      </c>
      <c r="K3695">
        <v>325199</v>
      </c>
      <c r="L3695" t="s">
        <v>17672</v>
      </c>
      <c r="M3695" t="s">
        <v>530</v>
      </c>
      <c r="N3695" s="49">
        <v>1717374.916</v>
      </c>
      <c r="O3695" s="49">
        <v>1641713.416</v>
      </c>
      <c r="P3695" s="49">
        <v>1710646.0279999999</v>
      </c>
      <c r="Q3695" s="49">
        <v>1940979.906</v>
      </c>
      <c r="R3695" s="49">
        <v>2006224.31</v>
      </c>
      <c r="S3695" s="49">
        <v>1888185.514</v>
      </c>
      <c r="T3695" s="49">
        <v>1772550.112</v>
      </c>
      <c r="U3695" s="49">
        <v>1627631.544</v>
      </c>
      <c r="V3695" s="49">
        <v>1460464.4820000001</v>
      </c>
    </row>
    <row r="3696" spans="1:22" x14ac:dyDescent="0.3">
      <c r="A3696">
        <v>1000276</v>
      </c>
      <c r="B3696" t="s">
        <v>17673</v>
      </c>
      <c r="C3696" t="s">
        <v>17674</v>
      </c>
      <c r="D3696" t="s">
        <v>17675</v>
      </c>
      <c r="E3696" t="s">
        <v>954</v>
      </c>
      <c r="F3696" t="s">
        <v>17676</v>
      </c>
      <c r="G3696" t="s">
        <v>17677</v>
      </c>
      <c r="H3696" t="s">
        <v>17678</v>
      </c>
      <c r="I3696" s="23">
        <v>34.233699999999999</v>
      </c>
      <c r="J3696" s="23">
        <v>-80.658000000000001</v>
      </c>
      <c r="K3696">
        <v>325220</v>
      </c>
      <c r="L3696" t="s">
        <v>28</v>
      </c>
      <c r="M3696" t="s">
        <v>315</v>
      </c>
      <c r="N3696" s="49">
        <v>80772.796000000002</v>
      </c>
      <c r="O3696" s="49">
        <v>104808.21400000001</v>
      </c>
      <c r="P3696" s="49">
        <v>103887.908</v>
      </c>
      <c r="Q3696" s="49">
        <v>109531.53599999999</v>
      </c>
      <c r="R3696" s="49">
        <v>136578.55600000001</v>
      </c>
      <c r="S3696" s="49">
        <v>197418.07800000001</v>
      </c>
      <c r="T3696" s="49">
        <v>160430.46400000001</v>
      </c>
      <c r="U3696" s="49">
        <v>163055.51199999999</v>
      </c>
      <c r="V3696" s="49">
        <v>177145.29</v>
      </c>
    </row>
    <row r="3697" spans="1:22" x14ac:dyDescent="0.3">
      <c r="A3697">
        <v>1004708</v>
      </c>
      <c r="B3697" t="s">
        <v>17679</v>
      </c>
      <c r="C3697" t="s">
        <v>17680</v>
      </c>
      <c r="D3697" t="s">
        <v>12433</v>
      </c>
      <c r="E3697" t="s">
        <v>351</v>
      </c>
      <c r="F3697" t="s">
        <v>2664</v>
      </c>
      <c r="G3697" t="s">
        <v>17681</v>
      </c>
      <c r="H3697" t="s">
        <v>2666</v>
      </c>
      <c r="I3697" s="23">
        <v>41.408977999999998</v>
      </c>
      <c r="J3697" s="23">
        <v>-88.210160999999999</v>
      </c>
      <c r="K3697">
        <v>311225</v>
      </c>
      <c r="L3697" t="s">
        <v>28</v>
      </c>
      <c r="M3697" t="s">
        <v>315</v>
      </c>
      <c r="N3697" s="49">
        <v>45705.228000000003</v>
      </c>
      <c r="O3697" s="49">
        <v>48631.315999999999</v>
      </c>
      <c r="P3697" s="49">
        <v>46706.523999999998</v>
      </c>
      <c r="Q3697" s="49">
        <v>48593.468000000001</v>
      </c>
      <c r="R3697" s="49">
        <v>46568.224000000002</v>
      </c>
      <c r="S3697" s="49">
        <v>44612.732000000004</v>
      </c>
      <c r="T3697" s="49">
        <v>41102.196000000004</v>
      </c>
      <c r="U3697" s="49">
        <v>32107.08</v>
      </c>
      <c r="V3697" s="49">
        <v>32107.08</v>
      </c>
    </row>
    <row r="3698" spans="1:22" x14ac:dyDescent="0.3">
      <c r="A3698">
        <v>1003812</v>
      </c>
      <c r="B3698" t="s">
        <v>17682</v>
      </c>
      <c r="C3698" t="s">
        <v>17683</v>
      </c>
      <c r="D3698" t="s">
        <v>17684</v>
      </c>
      <c r="E3698" t="s">
        <v>569</v>
      </c>
      <c r="F3698" t="s">
        <v>17685</v>
      </c>
      <c r="G3698" t="s">
        <v>17686</v>
      </c>
      <c r="H3698" t="s">
        <v>906</v>
      </c>
      <c r="I3698" s="23">
        <v>41.653528999999999</v>
      </c>
      <c r="J3698" s="23">
        <v>-91.628034</v>
      </c>
      <c r="K3698">
        <v>562212</v>
      </c>
      <c r="L3698" t="s">
        <v>355</v>
      </c>
      <c r="M3698" t="s">
        <v>307</v>
      </c>
      <c r="N3698" s="49">
        <v>18875.198</v>
      </c>
      <c r="O3698" s="49">
        <v>20674.398000000001</v>
      </c>
      <c r="P3698" s="49">
        <v>25887.848000000002</v>
      </c>
      <c r="Q3698" s="49">
        <v>27540.848000000002</v>
      </c>
      <c r="R3698" s="49">
        <v>24682.448</v>
      </c>
      <c r="S3698" s="49">
        <v>22538.848000000002</v>
      </c>
      <c r="T3698" s="49">
        <v>34147.648000000001</v>
      </c>
      <c r="U3698" s="49">
        <v>20182.849999999999</v>
      </c>
      <c r="V3698" s="49">
        <v>19067.598000000002</v>
      </c>
    </row>
    <row r="3699" spans="1:22" x14ac:dyDescent="0.3">
      <c r="A3699">
        <v>1006871</v>
      </c>
      <c r="B3699" t="s">
        <v>17687</v>
      </c>
      <c r="C3699" t="s">
        <v>17688</v>
      </c>
      <c r="D3699" t="s">
        <v>683</v>
      </c>
      <c r="E3699" t="s">
        <v>569</v>
      </c>
      <c r="F3699" t="s">
        <v>17689</v>
      </c>
      <c r="G3699" t="s">
        <v>17690</v>
      </c>
      <c r="H3699" t="s">
        <v>17691</v>
      </c>
      <c r="I3699" s="23">
        <v>41.589928999999998</v>
      </c>
      <c r="J3699" s="23">
        <v>-93.633968999999993</v>
      </c>
      <c r="K3699">
        <v>622110</v>
      </c>
      <c r="L3699" t="s">
        <v>28</v>
      </c>
      <c r="M3699" t="s">
        <v>315</v>
      </c>
      <c r="S3699" s="49">
        <v>9205.9159999999993</v>
      </c>
      <c r="T3699" s="49">
        <v>9233.5159999999996</v>
      </c>
      <c r="U3699" s="49">
        <v>8421.0159999999996</v>
      </c>
      <c r="V3699" s="49">
        <v>11855.361999999999</v>
      </c>
    </row>
    <row r="3700" spans="1:22" x14ac:dyDescent="0.3">
      <c r="A3700">
        <v>1002641</v>
      </c>
      <c r="B3700" t="s">
        <v>17692</v>
      </c>
      <c r="C3700" t="s">
        <v>17693</v>
      </c>
      <c r="D3700" t="s">
        <v>3015</v>
      </c>
      <c r="E3700" t="s">
        <v>569</v>
      </c>
      <c r="F3700" t="s">
        <v>17694</v>
      </c>
      <c r="G3700" t="s">
        <v>17695</v>
      </c>
      <c r="H3700" t="s">
        <v>17696</v>
      </c>
      <c r="I3700" s="23">
        <v>42.027734000000002</v>
      </c>
      <c r="J3700" s="23">
        <v>-93.639465999999999</v>
      </c>
      <c r="K3700">
        <v>611310</v>
      </c>
      <c r="L3700" t="s">
        <v>28</v>
      </c>
      <c r="M3700" t="s">
        <v>315</v>
      </c>
      <c r="N3700" s="49">
        <v>230995.29</v>
      </c>
      <c r="O3700" s="49">
        <v>243515.05</v>
      </c>
      <c r="P3700" s="49">
        <v>247391.644</v>
      </c>
      <c r="Q3700" s="49">
        <v>253122.94399999999</v>
      </c>
      <c r="R3700" s="49">
        <v>287856.038</v>
      </c>
      <c r="S3700" s="49">
        <v>300165.07799999998</v>
      </c>
      <c r="T3700" s="49">
        <v>309229.03000000003</v>
      </c>
      <c r="U3700" s="49">
        <v>318082.01</v>
      </c>
      <c r="V3700" s="49">
        <v>327280.67</v>
      </c>
    </row>
    <row r="3701" spans="1:22" x14ac:dyDescent="0.3">
      <c r="A3701">
        <v>1001534</v>
      </c>
      <c r="B3701" t="s">
        <v>17697</v>
      </c>
      <c r="C3701" t="s">
        <v>17698</v>
      </c>
      <c r="D3701" t="s">
        <v>17699</v>
      </c>
      <c r="E3701" t="s">
        <v>491</v>
      </c>
      <c r="F3701" t="s">
        <v>17700</v>
      </c>
      <c r="G3701" t="s">
        <v>17701</v>
      </c>
      <c r="H3701" t="s">
        <v>3564</v>
      </c>
      <c r="I3701" s="23">
        <v>39.485100000000003</v>
      </c>
      <c r="J3701" s="23">
        <v>-86.417599999999993</v>
      </c>
      <c r="K3701">
        <v>221112</v>
      </c>
      <c r="L3701" t="s">
        <v>335</v>
      </c>
      <c r="M3701" t="s">
        <v>336</v>
      </c>
      <c r="N3701" s="49">
        <v>1856894.868</v>
      </c>
      <c r="O3701" s="49">
        <v>1016686.532</v>
      </c>
      <c r="P3701" s="49">
        <v>5499.88</v>
      </c>
      <c r="Q3701" s="49">
        <v>112546.86199999999</v>
      </c>
      <c r="R3701" s="49">
        <v>241804.75200000001</v>
      </c>
      <c r="S3701" s="49">
        <v>729419.77399999998</v>
      </c>
      <c r="T3701" s="49">
        <v>489499.95600000001</v>
      </c>
      <c r="U3701" s="49">
        <v>312469.59399999998</v>
      </c>
      <c r="V3701" s="49">
        <v>1021940.85</v>
      </c>
    </row>
    <row r="3702" spans="1:22" x14ac:dyDescent="0.3">
      <c r="A3702">
        <v>1003270</v>
      </c>
      <c r="B3702" t="s">
        <v>17702</v>
      </c>
      <c r="C3702" t="s">
        <v>17703</v>
      </c>
      <c r="D3702" t="s">
        <v>17704</v>
      </c>
      <c r="E3702" t="s">
        <v>447</v>
      </c>
      <c r="F3702" t="s">
        <v>17705</v>
      </c>
      <c r="G3702" t="s">
        <v>17706</v>
      </c>
      <c r="H3702" t="s">
        <v>1564</v>
      </c>
      <c r="I3702" s="23">
        <v>40.610067000000001</v>
      </c>
      <c r="J3702" s="23">
        <v>-80.232282999999995</v>
      </c>
      <c r="K3702">
        <v>331110</v>
      </c>
      <c r="L3702" t="s">
        <v>28</v>
      </c>
      <c r="M3702" t="s">
        <v>538</v>
      </c>
      <c r="N3702" s="49">
        <v>35471.516000000003</v>
      </c>
      <c r="O3702" s="49">
        <v>59505.375999999997</v>
      </c>
      <c r="P3702" s="49">
        <v>56571.336000000003</v>
      </c>
      <c r="Q3702" s="49">
        <v>38406.656000000003</v>
      </c>
      <c r="R3702" s="49">
        <v>40988.196000000004</v>
      </c>
      <c r="S3702" s="49">
        <v>59877.523999999998</v>
      </c>
      <c r="T3702" s="49">
        <v>60686.28</v>
      </c>
      <c r="U3702" s="49">
        <v>53532.05</v>
      </c>
      <c r="V3702" s="49">
        <v>57103.635999999999</v>
      </c>
    </row>
    <row r="3703" spans="1:22" x14ac:dyDescent="0.3">
      <c r="A3703">
        <v>1005190</v>
      </c>
      <c r="B3703" t="s">
        <v>17707</v>
      </c>
      <c r="C3703" t="s">
        <v>17708</v>
      </c>
      <c r="D3703" t="s">
        <v>17709</v>
      </c>
      <c r="E3703" t="s">
        <v>447</v>
      </c>
      <c r="F3703" t="s">
        <v>17710</v>
      </c>
      <c r="G3703" t="s">
        <v>17711</v>
      </c>
      <c r="H3703" t="s">
        <v>1564</v>
      </c>
      <c r="I3703" s="23">
        <v>40.835569999999997</v>
      </c>
      <c r="J3703" s="23">
        <v>-80.321971000000005</v>
      </c>
      <c r="K3703">
        <v>331110</v>
      </c>
      <c r="L3703" t="s">
        <v>537</v>
      </c>
      <c r="M3703" t="s">
        <v>538</v>
      </c>
      <c r="N3703" s="49">
        <v>67899.644</v>
      </c>
      <c r="O3703" s="49">
        <v>77227.543999999994</v>
      </c>
      <c r="P3703" s="49">
        <v>83312.267999999996</v>
      </c>
      <c r="Q3703" s="49">
        <v>42356.235999999997</v>
      </c>
      <c r="R3703" s="49">
        <v>48763.595999999998</v>
      </c>
      <c r="S3703" s="49">
        <v>78172.343999999997</v>
      </c>
      <c r="T3703" s="49">
        <v>70311.7</v>
      </c>
      <c r="U3703" s="49">
        <v>58109.248</v>
      </c>
      <c r="V3703" s="49">
        <v>68313.892000000007</v>
      </c>
    </row>
    <row r="3704" spans="1:22" x14ac:dyDescent="0.3">
      <c r="A3704">
        <v>1006514</v>
      </c>
      <c r="B3704" t="s">
        <v>17712</v>
      </c>
      <c r="C3704" t="s">
        <v>17713</v>
      </c>
      <c r="D3704" t="s">
        <v>17714</v>
      </c>
      <c r="E3704" t="s">
        <v>441</v>
      </c>
      <c r="F3704" t="s">
        <v>17715</v>
      </c>
      <c r="G3704" t="s">
        <v>17716</v>
      </c>
      <c r="H3704" t="s">
        <v>6231</v>
      </c>
      <c r="I3704" s="23">
        <v>35.772269999999999</v>
      </c>
      <c r="J3704" s="23">
        <v>-80.823080000000004</v>
      </c>
      <c r="K3704">
        <v>562212</v>
      </c>
      <c r="L3704" t="s">
        <v>355</v>
      </c>
      <c r="M3704" t="s">
        <v>307</v>
      </c>
      <c r="N3704" s="49">
        <v>87658.8</v>
      </c>
      <c r="O3704" s="49">
        <v>71478.05</v>
      </c>
      <c r="P3704" s="49">
        <v>110795.2</v>
      </c>
      <c r="Q3704" s="49">
        <v>95168.585999999996</v>
      </c>
      <c r="R3704" s="49">
        <v>81518.237999999998</v>
      </c>
      <c r="S3704" s="49">
        <v>77831.258000000002</v>
      </c>
      <c r="T3704" s="49">
        <v>98620.75</v>
      </c>
      <c r="U3704" s="49">
        <v>77910.25</v>
      </c>
      <c r="V3704" s="49">
        <v>82991</v>
      </c>
    </row>
    <row r="3705" spans="1:22" x14ac:dyDescent="0.3">
      <c r="A3705">
        <v>1003227</v>
      </c>
      <c r="B3705" t="s">
        <v>17717</v>
      </c>
      <c r="C3705" t="s">
        <v>17718</v>
      </c>
      <c r="D3705" t="s">
        <v>14495</v>
      </c>
      <c r="E3705" t="s">
        <v>676</v>
      </c>
      <c r="F3705" t="s">
        <v>17719</v>
      </c>
      <c r="G3705" t="s">
        <v>17720</v>
      </c>
      <c r="H3705" t="s">
        <v>416</v>
      </c>
      <c r="I3705" s="23">
        <v>36.325650000000003</v>
      </c>
      <c r="J3705" s="23">
        <v>-82.329009999999997</v>
      </c>
      <c r="K3705">
        <v>562212</v>
      </c>
      <c r="L3705" t="s">
        <v>355</v>
      </c>
      <c r="M3705" t="s">
        <v>307</v>
      </c>
      <c r="N3705" s="49">
        <v>36839.949999999997</v>
      </c>
      <c r="O3705" s="49">
        <v>31658.2</v>
      </c>
      <c r="P3705" s="49">
        <v>36485.699999999997</v>
      </c>
      <c r="Q3705" s="49">
        <v>35903.199999999997</v>
      </c>
      <c r="R3705" s="49">
        <v>42043.45</v>
      </c>
      <c r="S3705" s="49">
        <v>44789.95</v>
      </c>
      <c r="T3705" s="49">
        <v>30018.95</v>
      </c>
      <c r="U3705" s="49">
        <v>70150.850000000006</v>
      </c>
      <c r="V3705" s="49">
        <v>58835.106</v>
      </c>
    </row>
    <row r="3706" spans="1:22" x14ac:dyDescent="0.3">
      <c r="A3706">
        <v>1003612</v>
      </c>
      <c r="B3706" t="s">
        <v>17721</v>
      </c>
      <c r="C3706" t="s">
        <v>17722</v>
      </c>
      <c r="D3706" t="s">
        <v>17723</v>
      </c>
      <c r="E3706" t="s">
        <v>1902</v>
      </c>
      <c r="F3706" t="s">
        <v>17724</v>
      </c>
      <c r="G3706" t="s">
        <v>17725</v>
      </c>
      <c r="H3706" t="s">
        <v>1905</v>
      </c>
      <c r="I3706" s="23">
        <v>33.007809999999999</v>
      </c>
      <c r="J3706" s="23">
        <v>-111.43122</v>
      </c>
      <c r="K3706">
        <v>562212</v>
      </c>
      <c r="L3706" t="s">
        <v>51</v>
      </c>
      <c r="M3706" t="s">
        <v>307</v>
      </c>
      <c r="N3706" s="49">
        <v>27344.75</v>
      </c>
      <c r="O3706" s="49">
        <v>27401</v>
      </c>
      <c r="P3706" s="49">
        <v>27463.5</v>
      </c>
      <c r="Q3706" s="49">
        <v>27552.5</v>
      </c>
      <c r="R3706" s="49">
        <v>33154</v>
      </c>
      <c r="S3706" s="49">
        <v>33233.5</v>
      </c>
      <c r="T3706" s="49">
        <v>33376.25</v>
      </c>
      <c r="U3706" s="49">
        <v>33599.25</v>
      </c>
      <c r="V3706" s="49">
        <v>33930.5</v>
      </c>
    </row>
    <row r="3707" spans="1:22" x14ac:dyDescent="0.3">
      <c r="A3707">
        <v>1004165</v>
      </c>
      <c r="B3707" t="s">
        <v>17726</v>
      </c>
      <c r="C3707" t="s">
        <v>17727</v>
      </c>
      <c r="D3707" t="s">
        <v>17728</v>
      </c>
      <c r="E3707" t="s">
        <v>2780</v>
      </c>
      <c r="F3707" t="s">
        <v>17729</v>
      </c>
      <c r="G3707" t="s">
        <v>17730</v>
      </c>
      <c r="H3707" t="s">
        <v>1570</v>
      </c>
      <c r="I3707" s="23">
        <v>41.433979999999998</v>
      </c>
      <c r="J3707" s="23">
        <v>-73.371830000000003</v>
      </c>
      <c r="K3707">
        <v>486210</v>
      </c>
      <c r="L3707" t="s">
        <v>1275</v>
      </c>
      <c r="M3707" t="s">
        <v>102</v>
      </c>
      <c r="N3707" s="49">
        <v>49833.472000000002</v>
      </c>
      <c r="O3707" s="49">
        <v>49718.872000000003</v>
      </c>
      <c r="P3707" s="49">
        <v>52647.4</v>
      </c>
      <c r="Q3707" s="49">
        <v>45315.338000000003</v>
      </c>
      <c r="R3707" s="49">
        <v>52315.908000000003</v>
      </c>
      <c r="S3707" s="49">
        <v>50933.811999999998</v>
      </c>
      <c r="T3707" s="49">
        <v>50322.12</v>
      </c>
      <c r="U3707" s="49">
        <v>49488.17</v>
      </c>
      <c r="V3707" s="49">
        <v>47947.37</v>
      </c>
    </row>
    <row r="3708" spans="1:22" x14ac:dyDescent="0.3">
      <c r="A3708">
        <v>1004323</v>
      </c>
      <c r="B3708" t="s">
        <v>17731</v>
      </c>
      <c r="C3708" t="s">
        <v>17732</v>
      </c>
      <c r="D3708" t="s">
        <v>17733</v>
      </c>
      <c r="E3708" t="s">
        <v>331</v>
      </c>
      <c r="F3708" t="s">
        <v>17734</v>
      </c>
      <c r="G3708" t="s">
        <v>17735</v>
      </c>
      <c r="H3708" t="s">
        <v>17736</v>
      </c>
      <c r="I3708" s="23">
        <v>42.699959999999997</v>
      </c>
      <c r="J3708" s="23">
        <v>-74.228110000000001</v>
      </c>
      <c r="K3708">
        <v>486210</v>
      </c>
      <c r="L3708" t="s">
        <v>1275</v>
      </c>
      <c r="M3708" t="s">
        <v>102</v>
      </c>
      <c r="Q3708" s="49">
        <v>21724.73</v>
      </c>
      <c r="R3708" s="49">
        <v>19165.883999999998</v>
      </c>
      <c r="S3708" s="49">
        <v>15326.35</v>
      </c>
      <c r="T3708" s="49">
        <v>23620.374</v>
      </c>
      <c r="U3708" s="49">
        <v>16491.060000000001</v>
      </c>
      <c r="V3708" s="49">
        <v>17202.240000000002</v>
      </c>
    </row>
    <row r="3709" spans="1:22" x14ac:dyDescent="0.3">
      <c r="A3709">
        <v>1002277</v>
      </c>
      <c r="B3709" t="s">
        <v>17737</v>
      </c>
      <c r="C3709" t="s">
        <v>17738</v>
      </c>
      <c r="D3709" t="s">
        <v>17739</v>
      </c>
      <c r="E3709" t="s">
        <v>331</v>
      </c>
      <c r="F3709" t="s">
        <v>17740</v>
      </c>
      <c r="G3709" t="s">
        <v>17741</v>
      </c>
      <c r="H3709" t="s">
        <v>5563</v>
      </c>
      <c r="I3709" s="23">
        <v>40.786445000000001</v>
      </c>
      <c r="J3709" s="23">
        <v>-73.105770000000007</v>
      </c>
      <c r="K3709">
        <v>562213</v>
      </c>
      <c r="L3709" t="s">
        <v>28</v>
      </c>
      <c r="M3709" t="s">
        <v>307</v>
      </c>
      <c r="N3709" s="49">
        <v>47687.675999999999</v>
      </c>
      <c r="O3709" s="49">
        <v>47401.398000000001</v>
      </c>
      <c r="P3709" s="49">
        <v>47307.186000000002</v>
      </c>
      <c r="Q3709" s="49">
        <v>55998.025999999998</v>
      </c>
      <c r="R3709" s="49">
        <v>51344.792000000001</v>
      </c>
      <c r="S3709" s="49">
        <v>50728.656000000003</v>
      </c>
      <c r="T3709" s="49">
        <v>51451.675999999999</v>
      </c>
      <c r="U3709" s="49">
        <v>52661.408000000003</v>
      </c>
      <c r="V3709" s="49">
        <v>51133.82</v>
      </c>
    </row>
    <row r="3710" spans="1:22" x14ac:dyDescent="0.3">
      <c r="A3710">
        <v>1005592</v>
      </c>
      <c r="B3710" t="s">
        <v>17742</v>
      </c>
      <c r="C3710" t="s">
        <v>17743</v>
      </c>
      <c r="D3710" t="s">
        <v>7457</v>
      </c>
      <c r="E3710" t="s">
        <v>491</v>
      </c>
      <c r="F3710" t="s">
        <v>17744</v>
      </c>
      <c r="G3710" t="s">
        <v>17745</v>
      </c>
      <c r="H3710" t="s">
        <v>17746</v>
      </c>
      <c r="I3710" s="23">
        <v>40.886339999999997</v>
      </c>
      <c r="J3710" s="23">
        <v>-85.471130000000002</v>
      </c>
      <c r="K3710">
        <v>327993</v>
      </c>
      <c r="L3710" t="s">
        <v>28</v>
      </c>
      <c r="M3710" t="s">
        <v>376</v>
      </c>
      <c r="N3710" s="49">
        <v>24849.261999999999</v>
      </c>
      <c r="O3710" s="49">
        <v>25904.031999999999</v>
      </c>
      <c r="P3710" s="49">
        <v>23156.308000000001</v>
      </c>
      <c r="Q3710" s="49">
        <v>22456.53</v>
      </c>
      <c r="R3710" s="49">
        <v>23054.511999999999</v>
      </c>
      <c r="S3710" s="49">
        <v>22515.878000000001</v>
      </c>
      <c r="T3710" s="49">
        <v>21175.274000000001</v>
      </c>
      <c r="U3710" s="49">
        <v>25585.218000000001</v>
      </c>
      <c r="V3710" s="49">
        <v>26220.792000000001</v>
      </c>
    </row>
    <row r="3711" spans="1:22" x14ac:dyDescent="0.3">
      <c r="A3711">
        <v>1005604</v>
      </c>
      <c r="B3711" t="s">
        <v>17747</v>
      </c>
      <c r="C3711" t="s">
        <v>17748</v>
      </c>
      <c r="D3711" t="s">
        <v>2141</v>
      </c>
      <c r="E3711" t="s">
        <v>311</v>
      </c>
      <c r="F3711" t="s">
        <v>2142</v>
      </c>
      <c r="G3711" t="s">
        <v>17749</v>
      </c>
      <c r="H3711" t="s">
        <v>2144</v>
      </c>
      <c r="I3711" s="23">
        <v>37.047736999999998</v>
      </c>
      <c r="J3711" s="23">
        <v>-88.35866</v>
      </c>
      <c r="K3711">
        <v>325199</v>
      </c>
      <c r="L3711" t="s">
        <v>649</v>
      </c>
      <c r="M3711" t="s">
        <v>931</v>
      </c>
      <c r="N3711" s="49">
        <v>73286.525999999998</v>
      </c>
      <c r="O3711" s="49">
        <v>75345.320000000007</v>
      </c>
      <c r="P3711" s="49">
        <v>71477.983999999997</v>
      </c>
      <c r="Q3711" s="49">
        <v>71485.385999999999</v>
      </c>
      <c r="R3711" s="49">
        <v>72640.682000000001</v>
      </c>
      <c r="S3711" s="49">
        <v>88478.941999999995</v>
      </c>
      <c r="T3711" s="49">
        <v>106903.53200000001</v>
      </c>
      <c r="U3711" s="49">
        <v>100450.96400000001</v>
      </c>
      <c r="V3711" s="49">
        <v>99959.577999999994</v>
      </c>
    </row>
    <row r="3712" spans="1:22" x14ac:dyDescent="0.3">
      <c r="A3712">
        <v>1004504</v>
      </c>
      <c r="B3712" t="s">
        <v>17750</v>
      </c>
      <c r="C3712" t="s">
        <v>17751</v>
      </c>
      <c r="D3712" t="s">
        <v>17752</v>
      </c>
      <c r="E3712" t="s">
        <v>663</v>
      </c>
      <c r="F3712" t="s">
        <v>15873</v>
      </c>
      <c r="G3712" t="s">
        <v>17753</v>
      </c>
      <c r="H3712" t="s">
        <v>1262</v>
      </c>
      <c r="I3712" s="23">
        <v>40.718333000000001</v>
      </c>
      <c r="J3712" s="23">
        <v>-84.116388999999998</v>
      </c>
      <c r="K3712">
        <v>325199</v>
      </c>
      <c r="L3712" t="s">
        <v>28</v>
      </c>
      <c r="M3712" t="s">
        <v>530</v>
      </c>
      <c r="N3712" s="49">
        <v>109797.82</v>
      </c>
      <c r="O3712" s="49">
        <v>116871.446</v>
      </c>
      <c r="P3712" s="49">
        <v>105511.474</v>
      </c>
      <c r="Q3712" s="49">
        <v>94722.76</v>
      </c>
      <c r="R3712" s="49">
        <v>121165.198</v>
      </c>
      <c r="S3712" s="49">
        <v>126282.71400000001</v>
      </c>
      <c r="T3712" s="49">
        <v>122224.908</v>
      </c>
      <c r="U3712" s="49">
        <v>128434.174</v>
      </c>
      <c r="V3712" s="49">
        <v>126369.07</v>
      </c>
    </row>
    <row r="3713" spans="1:22" x14ac:dyDescent="0.3">
      <c r="A3713">
        <v>1000022</v>
      </c>
      <c r="B3713" t="s">
        <v>17754</v>
      </c>
      <c r="C3713" t="s">
        <v>17755</v>
      </c>
      <c r="D3713" t="s">
        <v>14976</v>
      </c>
      <c r="E3713" t="s">
        <v>303</v>
      </c>
      <c r="F3713" t="s">
        <v>12559</v>
      </c>
      <c r="G3713" t="s">
        <v>17756</v>
      </c>
      <c r="H3713" t="s">
        <v>4338</v>
      </c>
      <c r="I3713" s="23">
        <v>29.428070000000002</v>
      </c>
      <c r="J3713" s="23">
        <v>-94.995368999999997</v>
      </c>
      <c r="K3713">
        <v>325199</v>
      </c>
      <c r="L3713" t="s">
        <v>28</v>
      </c>
      <c r="M3713" t="s">
        <v>530</v>
      </c>
      <c r="N3713" s="49">
        <v>37683.807999999997</v>
      </c>
      <c r="O3713" s="49">
        <v>36367.464</v>
      </c>
      <c r="P3713" s="49">
        <v>33903.472000000002</v>
      </c>
      <c r="Q3713" s="49">
        <v>29381.64</v>
      </c>
      <c r="R3713" s="49">
        <v>31037.284</v>
      </c>
      <c r="S3713" s="49">
        <v>34271.120000000003</v>
      </c>
      <c r="T3713" s="49">
        <v>26427.599999999999</v>
      </c>
      <c r="U3713" s="49">
        <v>31424.63</v>
      </c>
      <c r="V3713" s="49">
        <v>30157.23</v>
      </c>
    </row>
    <row r="3714" spans="1:22" x14ac:dyDescent="0.3">
      <c r="A3714">
        <v>1002647</v>
      </c>
      <c r="B3714" t="s">
        <v>17757</v>
      </c>
      <c r="C3714" t="s">
        <v>17758</v>
      </c>
      <c r="D3714" t="s">
        <v>4214</v>
      </c>
      <c r="E3714" t="s">
        <v>303</v>
      </c>
      <c r="F3714" t="s">
        <v>15421</v>
      </c>
      <c r="G3714" t="s">
        <v>17759</v>
      </c>
      <c r="H3714" t="s">
        <v>17760</v>
      </c>
      <c r="I3714" s="23">
        <v>32.186802</v>
      </c>
      <c r="J3714" s="23">
        <v>-97.109573999999995</v>
      </c>
      <c r="K3714">
        <v>562212</v>
      </c>
      <c r="L3714" t="s">
        <v>355</v>
      </c>
      <c r="M3714" t="s">
        <v>307</v>
      </c>
      <c r="N3714" s="49">
        <v>29014</v>
      </c>
      <c r="O3714" s="49">
        <v>53641.75</v>
      </c>
      <c r="P3714" s="49">
        <v>72809.3</v>
      </c>
      <c r="Q3714" s="49">
        <v>72403.5</v>
      </c>
      <c r="R3714" s="49">
        <v>65034.75</v>
      </c>
      <c r="S3714" s="49">
        <v>40948.6</v>
      </c>
      <c r="T3714" s="49">
        <v>57165.9</v>
      </c>
      <c r="U3714" s="49">
        <v>66875.899999999994</v>
      </c>
      <c r="V3714" s="49">
        <v>82320</v>
      </c>
    </row>
    <row r="3715" spans="1:22" x14ac:dyDescent="0.3">
      <c r="A3715">
        <v>1001018</v>
      </c>
      <c r="B3715" t="s">
        <v>17761</v>
      </c>
      <c r="C3715" t="s">
        <v>17762</v>
      </c>
      <c r="D3715" t="s">
        <v>4188</v>
      </c>
      <c r="E3715" t="s">
        <v>435</v>
      </c>
      <c r="F3715" t="s">
        <v>17763</v>
      </c>
      <c r="G3715" t="s">
        <v>17764</v>
      </c>
      <c r="H3715" t="s">
        <v>17765</v>
      </c>
      <c r="I3715" s="23">
        <v>39.447200000000002</v>
      </c>
      <c r="J3715" s="23">
        <v>-94.98</v>
      </c>
      <c r="K3715">
        <v>221112</v>
      </c>
      <c r="L3715" t="s">
        <v>30</v>
      </c>
      <c r="M3715" t="s">
        <v>336</v>
      </c>
      <c r="N3715" s="49">
        <v>7539577.4740000004</v>
      </c>
      <c r="O3715" s="49">
        <v>7106755.9380000001</v>
      </c>
      <c r="P3715" s="49">
        <v>9950086.5580000002</v>
      </c>
      <c r="Q3715" s="49">
        <v>9477628.9680000003</v>
      </c>
      <c r="R3715" s="49">
        <v>8911498.1079999991</v>
      </c>
      <c r="S3715" s="49">
        <v>8447550.5779999997</v>
      </c>
      <c r="T3715" s="49">
        <v>9874198.0500000007</v>
      </c>
      <c r="U3715" s="49">
        <v>11135930.335999999</v>
      </c>
      <c r="V3715" s="49">
        <v>8531315.0759999994</v>
      </c>
    </row>
    <row r="3716" spans="1:22" x14ac:dyDescent="0.3">
      <c r="A3716">
        <v>1002532</v>
      </c>
      <c r="B3716" t="s">
        <v>17766</v>
      </c>
      <c r="C3716" t="s">
        <v>17767</v>
      </c>
      <c r="D3716" t="s">
        <v>13751</v>
      </c>
      <c r="E3716" t="s">
        <v>1487</v>
      </c>
      <c r="F3716" t="s">
        <v>5509</v>
      </c>
      <c r="G3716" t="s">
        <v>17768</v>
      </c>
      <c r="H3716" t="s">
        <v>3457</v>
      </c>
      <c r="I3716" s="23">
        <v>37.145277999999998</v>
      </c>
      <c r="J3716" s="23">
        <v>-107.78444</v>
      </c>
      <c r="K3716">
        <v>211130</v>
      </c>
      <c r="L3716" t="s">
        <v>326</v>
      </c>
      <c r="M3716" t="s">
        <v>327</v>
      </c>
      <c r="N3716" s="49">
        <v>684538.478</v>
      </c>
      <c r="O3716" s="49">
        <v>646092.272</v>
      </c>
      <c r="P3716" s="49">
        <v>403853.54200000002</v>
      </c>
      <c r="Q3716" s="49">
        <v>416095.99</v>
      </c>
      <c r="R3716" s="49">
        <v>431640.304</v>
      </c>
      <c r="S3716" s="49">
        <v>440899.11800000002</v>
      </c>
      <c r="T3716" s="49">
        <v>496214.93800000002</v>
      </c>
      <c r="U3716" s="49">
        <v>561097.41</v>
      </c>
      <c r="V3716" s="49">
        <v>508794.34600000002</v>
      </c>
    </row>
    <row r="3717" spans="1:22" x14ac:dyDescent="0.3">
      <c r="A3717">
        <v>1009574</v>
      </c>
      <c r="B3717" t="s">
        <v>17769</v>
      </c>
      <c r="C3717" t="s">
        <v>17770</v>
      </c>
      <c r="D3717" t="s">
        <v>17771</v>
      </c>
      <c r="E3717" t="s">
        <v>1248</v>
      </c>
      <c r="F3717" t="s">
        <v>9376</v>
      </c>
      <c r="G3717" t="s">
        <v>17772</v>
      </c>
      <c r="H3717" t="s">
        <v>3255</v>
      </c>
      <c r="I3717" s="23">
        <v>39.302588999999998</v>
      </c>
      <c r="J3717" s="23">
        <v>-80.430115000000001</v>
      </c>
      <c r="K3717">
        <v>211112</v>
      </c>
      <c r="L3717" t="s">
        <v>28</v>
      </c>
      <c r="M3717" t="s">
        <v>102</v>
      </c>
      <c r="R3717" s="49">
        <v>28585.792000000001</v>
      </c>
      <c r="S3717" s="49">
        <v>28015.144</v>
      </c>
      <c r="U3717" s="49">
        <v>23899.826000000001</v>
      </c>
    </row>
    <row r="3718" spans="1:22" x14ac:dyDescent="0.3">
      <c r="A3718">
        <v>1004718</v>
      </c>
      <c r="B3718" t="s">
        <v>17773</v>
      </c>
      <c r="C3718" t="s">
        <v>17774</v>
      </c>
      <c r="D3718" t="s">
        <v>7190</v>
      </c>
      <c r="E3718" t="s">
        <v>323</v>
      </c>
      <c r="F3718" t="s">
        <v>7191</v>
      </c>
      <c r="G3718" t="s">
        <v>17775</v>
      </c>
      <c r="H3718" t="s">
        <v>7193</v>
      </c>
      <c r="I3718" s="23">
        <v>34.600470999999999</v>
      </c>
      <c r="J3718" s="23">
        <v>-120.454797</v>
      </c>
      <c r="K3718">
        <v>212399</v>
      </c>
      <c r="L3718" t="s">
        <v>28</v>
      </c>
      <c r="M3718" t="s">
        <v>315</v>
      </c>
      <c r="N3718" s="49">
        <v>32130.880000000001</v>
      </c>
      <c r="O3718" s="49">
        <v>36142.364000000001</v>
      </c>
      <c r="P3718" s="49">
        <v>33745.872000000003</v>
      </c>
      <c r="Q3718" s="49">
        <v>37249.06</v>
      </c>
      <c r="R3718" s="49">
        <v>36378.264000000003</v>
      </c>
      <c r="S3718" s="49">
        <v>47463.072</v>
      </c>
      <c r="T3718" s="49">
        <v>48625.016000000003</v>
      </c>
      <c r="U3718" s="49">
        <v>51324.256000000001</v>
      </c>
      <c r="V3718" s="49">
        <v>56388.796000000002</v>
      </c>
    </row>
    <row r="3719" spans="1:22" x14ac:dyDescent="0.3">
      <c r="A3719">
        <v>1010725</v>
      </c>
      <c r="B3719" t="s">
        <v>17776</v>
      </c>
      <c r="C3719" t="s">
        <v>17777</v>
      </c>
      <c r="D3719" t="s">
        <v>17778</v>
      </c>
      <c r="E3719" t="s">
        <v>690</v>
      </c>
      <c r="F3719" t="s">
        <v>5977</v>
      </c>
      <c r="G3719" t="s">
        <v>17779</v>
      </c>
      <c r="H3719" t="s">
        <v>756</v>
      </c>
      <c r="I3719" s="23">
        <v>32.1971001</v>
      </c>
      <c r="J3719" s="23">
        <v>-84.122403599999998</v>
      </c>
      <c r="K3719">
        <v>327992</v>
      </c>
      <c r="L3719" t="s">
        <v>28</v>
      </c>
      <c r="M3719" t="s">
        <v>376</v>
      </c>
      <c r="R3719" s="49">
        <v>4142.884</v>
      </c>
      <c r="S3719" s="49">
        <v>32834.175999999999</v>
      </c>
      <c r="T3719" s="49">
        <v>31269.932000000001</v>
      </c>
      <c r="U3719" s="49">
        <v>33435.824000000001</v>
      </c>
    </row>
    <row r="3720" spans="1:22" x14ac:dyDescent="0.3">
      <c r="A3720">
        <v>1010870</v>
      </c>
      <c r="B3720" t="s">
        <v>17780</v>
      </c>
      <c r="C3720" t="s">
        <v>17781</v>
      </c>
      <c r="D3720" t="s">
        <v>17782</v>
      </c>
      <c r="E3720" t="s">
        <v>946</v>
      </c>
      <c r="F3720" t="s">
        <v>17783</v>
      </c>
      <c r="G3720" t="s">
        <v>17784</v>
      </c>
      <c r="H3720" t="s">
        <v>9992</v>
      </c>
      <c r="I3720" s="23">
        <v>46.970537</v>
      </c>
      <c r="J3720" s="23">
        <v>-123.853784</v>
      </c>
      <c r="K3720">
        <v>325199</v>
      </c>
      <c r="L3720" t="s">
        <v>28</v>
      </c>
      <c r="M3720" t="s">
        <v>530</v>
      </c>
      <c r="T3720" s="49">
        <v>11058.108</v>
      </c>
    </row>
    <row r="3721" spans="1:22" x14ac:dyDescent="0.3">
      <c r="A3721">
        <v>1001243</v>
      </c>
      <c r="B3721" t="s">
        <v>17785</v>
      </c>
      <c r="C3721" t="s">
        <v>17786</v>
      </c>
      <c r="D3721" t="s">
        <v>7529</v>
      </c>
      <c r="E3721" t="s">
        <v>331</v>
      </c>
      <c r="F3721" t="s">
        <v>17787</v>
      </c>
      <c r="G3721" t="s">
        <v>17788</v>
      </c>
      <c r="H3721" t="s">
        <v>17789</v>
      </c>
      <c r="I3721" s="23">
        <v>43.25</v>
      </c>
      <c r="J3721" s="23">
        <v>-73.8125</v>
      </c>
      <c r="K3721">
        <v>221112</v>
      </c>
      <c r="L3721" t="s">
        <v>335</v>
      </c>
      <c r="M3721" t="s">
        <v>336</v>
      </c>
      <c r="N3721" s="49">
        <v>257976.416</v>
      </c>
      <c r="O3721" s="49">
        <v>307403.92200000002</v>
      </c>
      <c r="P3721" s="49">
        <v>296169.33</v>
      </c>
      <c r="Q3721" s="49">
        <v>302648.82400000002</v>
      </c>
      <c r="R3721" s="49">
        <v>343545.44</v>
      </c>
      <c r="S3721" s="49">
        <v>383438.02399999998</v>
      </c>
      <c r="T3721" s="49">
        <v>392129.89600000001</v>
      </c>
      <c r="U3721" s="49">
        <v>288735.78000000003</v>
      </c>
      <c r="V3721" s="49">
        <v>392826.74400000001</v>
      </c>
    </row>
    <row r="3722" spans="1:22" x14ac:dyDescent="0.3">
      <c r="A3722">
        <v>1006205</v>
      </c>
      <c r="B3722" t="s">
        <v>17790</v>
      </c>
      <c r="C3722" t="s">
        <v>17791</v>
      </c>
      <c r="D3722" t="s">
        <v>17792</v>
      </c>
      <c r="E3722" t="s">
        <v>331</v>
      </c>
      <c r="F3722" t="s">
        <v>17793</v>
      </c>
      <c r="G3722" t="s">
        <v>17794</v>
      </c>
      <c r="H3722" t="s">
        <v>17795</v>
      </c>
      <c r="I3722" s="23">
        <v>42.087499999999999</v>
      </c>
      <c r="J3722" s="23">
        <v>-78.457800000000006</v>
      </c>
      <c r="K3722">
        <v>221112</v>
      </c>
      <c r="L3722" t="s">
        <v>335</v>
      </c>
      <c r="M3722" t="s">
        <v>336</v>
      </c>
      <c r="N3722" s="49">
        <v>56664.838000000003</v>
      </c>
      <c r="O3722" s="49">
        <v>63481.264000000003</v>
      </c>
      <c r="P3722" s="49">
        <v>41421.995999999999</v>
      </c>
      <c r="Q3722" s="49">
        <v>59384.38</v>
      </c>
      <c r="R3722" s="49">
        <v>188225.856</v>
      </c>
      <c r="S3722" s="49">
        <v>154665.28400000001</v>
      </c>
      <c r="T3722" s="49">
        <v>68713.838000000003</v>
      </c>
      <c r="U3722" s="49">
        <v>63155.3</v>
      </c>
      <c r="V3722" s="49">
        <v>70164.892000000007</v>
      </c>
    </row>
    <row r="3723" spans="1:22" x14ac:dyDescent="0.3">
      <c r="A3723">
        <v>1001241</v>
      </c>
      <c r="B3723" t="s">
        <v>17796</v>
      </c>
      <c r="C3723" t="s">
        <v>17797</v>
      </c>
      <c r="D3723" t="s">
        <v>17798</v>
      </c>
      <c r="E3723" t="s">
        <v>331</v>
      </c>
      <c r="F3723" t="s">
        <v>17799</v>
      </c>
      <c r="G3723" t="s">
        <v>17800</v>
      </c>
      <c r="H3723" t="s">
        <v>17801</v>
      </c>
      <c r="I3723" s="23">
        <v>43.468200000000003</v>
      </c>
      <c r="J3723" s="23">
        <v>-76.496499999999997</v>
      </c>
      <c r="K3723">
        <v>221112</v>
      </c>
      <c r="L3723" t="s">
        <v>30</v>
      </c>
      <c r="M3723" t="s">
        <v>336</v>
      </c>
      <c r="N3723" s="49">
        <v>12568.404</v>
      </c>
      <c r="O3723" s="49">
        <v>33722.275999999998</v>
      </c>
      <c r="P3723" s="49">
        <v>27954.696</v>
      </c>
      <c r="Q3723" s="49">
        <v>26555.552</v>
      </c>
      <c r="R3723" s="49">
        <v>45183.574000000001</v>
      </c>
      <c r="S3723" s="49">
        <v>32927.908000000003</v>
      </c>
      <c r="T3723" s="49">
        <v>23424.964</v>
      </c>
      <c r="U3723" s="49">
        <v>12563.204</v>
      </c>
      <c r="V3723" s="49">
        <v>5758.2280000000001</v>
      </c>
    </row>
    <row r="3724" spans="1:22" x14ac:dyDescent="0.3">
      <c r="A3724">
        <v>1001240</v>
      </c>
      <c r="B3724" t="s">
        <v>17802</v>
      </c>
      <c r="C3724" t="s">
        <v>17803</v>
      </c>
      <c r="D3724" t="s">
        <v>13288</v>
      </c>
      <c r="E3724" t="s">
        <v>331</v>
      </c>
      <c r="F3724" t="s">
        <v>17804</v>
      </c>
      <c r="G3724" t="s">
        <v>17805</v>
      </c>
      <c r="H3724" t="s">
        <v>17806</v>
      </c>
      <c r="I3724" s="23">
        <v>42.654400000000003</v>
      </c>
      <c r="J3724" s="23">
        <v>-78.077200000000005</v>
      </c>
      <c r="K3724">
        <v>221112</v>
      </c>
      <c r="L3724" t="s">
        <v>335</v>
      </c>
      <c r="M3724" t="s">
        <v>336</v>
      </c>
      <c r="N3724" s="49">
        <v>22777.916000000001</v>
      </c>
      <c r="O3724" s="49">
        <v>40822.148000000001</v>
      </c>
      <c r="P3724" s="49">
        <v>30065.288</v>
      </c>
      <c r="Q3724" s="49">
        <v>42333.343999999997</v>
      </c>
      <c r="R3724" s="49">
        <v>57326.932000000001</v>
      </c>
      <c r="S3724" s="49">
        <v>19532.617999999999</v>
      </c>
      <c r="T3724" s="49">
        <v>25014.108</v>
      </c>
      <c r="U3724" s="49">
        <v>32742.727999999999</v>
      </c>
      <c r="V3724" s="49">
        <v>7093.5240000000003</v>
      </c>
    </row>
    <row r="3725" spans="1:22" x14ac:dyDescent="0.3">
      <c r="A3725">
        <v>1001242</v>
      </c>
      <c r="B3725" t="s">
        <v>17807</v>
      </c>
      <c r="C3725" t="s">
        <v>17808</v>
      </c>
      <c r="D3725" t="s">
        <v>17305</v>
      </c>
      <c r="E3725" t="s">
        <v>331</v>
      </c>
      <c r="F3725" t="s">
        <v>17306</v>
      </c>
      <c r="G3725" t="s">
        <v>17809</v>
      </c>
      <c r="H3725" t="s">
        <v>11179</v>
      </c>
      <c r="I3725" s="23">
        <v>42.967100000000002</v>
      </c>
      <c r="J3725" s="23">
        <v>-78.918199999999999</v>
      </c>
      <c r="K3725">
        <v>221112</v>
      </c>
      <c r="L3725" t="s">
        <v>335</v>
      </c>
      <c r="M3725" t="s">
        <v>336</v>
      </c>
      <c r="N3725" s="49">
        <v>32912.525999999998</v>
      </c>
      <c r="O3725" s="49">
        <v>53433</v>
      </c>
      <c r="P3725" s="49">
        <v>46777.375999999997</v>
      </c>
      <c r="Q3725" s="49">
        <v>74259.740000000005</v>
      </c>
      <c r="R3725" s="49">
        <v>83475.588000000003</v>
      </c>
      <c r="S3725" s="49">
        <v>55898.538</v>
      </c>
      <c r="T3725" s="49">
        <v>51569.307999999997</v>
      </c>
      <c r="U3725" s="49">
        <v>49135.616000000002</v>
      </c>
      <c r="V3725" s="49">
        <v>29259.84</v>
      </c>
    </row>
    <row r="3726" spans="1:22" x14ac:dyDescent="0.3">
      <c r="A3726">
        <v>1000432</v>
      </c>
      <c r="B3726" t="s">
        <v>17810</v>
      </c>
      <c r="C3726" t="s">
        <v>17811</v>
      </c>
      <c r="D3726" t="s">
        <v>17798</v>
      </c>
      <c r="E3726" t="s">
        <v>331</v>
      </c>
      <c r="F3726" t="s">
        <v>17799</v>
      </c>
      <c r="G3726" t="s">
        <v>17812</v>
      </c>
      <c r="H3726" t="s">
        <v>17801</v>
      </c>
      <c r="I3726" s="23">
        <v>43.494999999999997</v>
      </c>
      <c r="J3726" s="23">
        <v>-76.450800000000001</v>
      </c>
      <c r="K3726">
        <v>221112</v>
      </c>
      <c r="L3726" t="s">
        <v>335</v>
      </c>
      <c r="M3726" t="s">
        <v>336</v>
      </c>
      <c r="N3726" s="49">
        <v>1948064.132</v>
      </c>
      <c r="O3726" s="49">
        <v>2031461.9720000001</v>
      </c>
      <c r="P3726" s="49">
        <v>1673607.196</v>
      </c>
      <c r="Q3726" s="49">
        <v>1861790.8</v>
      </c>
      <c r="R3726" s="49">
        <v>2561940.0559999999</v>
      </c>
      <c r="S3726" s="49">
        <v>2386879.3560000001</v>
      </c>
      <c r="T3726" s="49">
        <v>2076453.2039999999</v>
      </c>
      <c r="U3726" s="49">
        <v>2192530.4240000001</v>
      </c>
      <c r="V3726" s="49">
        <v>1271626.3400000001</v>
      </c>
    </row>
    <row r="3727" spans="1:22" x14ac:dyDescent="0.3">
      <c r="A3727">
        <v>1001059</v>
      </c>
      <c r="B3727" t="s">
        <v>17813</v>
      </c>
      <c r="C3727" t="s">
        <v>17811</v>
      </c>
      <c r="D3727" t="s">
        <v>1662</v>
      </c>
      <c r="E3727" t="s">
        <v>422</v>
      </c>
      <c r="F3727" t="s">
        <v>17814</v>
      </c>
      <c r="G3727" t="s">
        <v>17815</v>
      </c>
      <c r="H3727" t="s">
        <v>17811</v>
      </c>
      <c r="I3727" s="23">
        <v>35.673299999999998</v>
      </c>
      <c r="J3727" s="23">
        <v>-91.408299999999997</v>
      </c>
      <c r="K3727">
        <v>221112</v>
      </c>
      <c r="L3727" t="s">
        <v>335</v>
      </c>
      <c r="M3727" t="s">
        <v>336</v>
      </c>
      <c r="N3727" s="49">
        <v>6310085.932</v>
      </c>
      <c r="O3727" s="49">
        <v>9680709.0620000008</v>
      </c>
      <c r="P3727" s="49">
        <v>7306406.21</v>
      </c>
      <c r="Q3727" s="49">
        <v>7531781.6540000001</v>
      </c>
      <c r="R3727" s="49">
        <v>5118693.4960000003</v>
      </c>
      <c r="S3727" s="49">
        <v>10415920.046</v>
      </c>
      <c r="T3727" s="49">
        <v>10018002.405999999</v>
      </c>
      <c r="U3727" s="49">
        <v>10790188.482000001</v>
      </c>
      <c r="V3727" s="49">
        <v>10878158.060000001</v>
      </c>
    </row>
    <row r="3728" spans="1:22" x14ac:dyDescent="0.3">
      <c r="A3728">
        <v>1001954</v>
      </c>
      <c r="B3728" t="s">
        <v>17816</v>
      </c>
      <c r="C3728" t="s">
        <v>17817</v>
      </c>
      <c r="D3728" t="s">
        <v>577</v>
      </c>
      <c r="E3728" t="s">
        <v>583</v>
      </c>
      <c r="F3728" t="s">
        <v>578</v>
      </c>
      <c r="I3728" s="23">
        <v>28.085100000000001</v>
      </c>
      <c r="J3728" s="23">
        <v>-86.014200000000002</v>
      </c>
      <c r="K3728">
        <v>211120</v>
      </c>
      <c r="L3728" t="s">
        <v>579</v>
      </c>
      <c r="M3728" t="s">
        <v>102</v>
      </c>
      <c r="N3728" s="49">
        <v>3213.998</v>
      </c>
      <c r="O3728" s="49">
        <v>3317.596</v>
      </c>
      <c r="P3728" s="49">
        <v>3606.3919999999998</v>
      </c>
      <c r="Q3728" s="49">
        <v>4638.84</v>
      </c>
      <c r="R3728" s="49">
        <v>36779.684000000001</v>
      </c>
      <c r="S3728" s="49">
        <v>33788.915999999997</v>
      </c>
      <c r="T3728" s="49">
        <v>44011.982000000004</v>
      </c>
      <c r="U3728" s="49">
        <v>45292.523999999998</v>
      </c>
      <c r="V3728" s="49">
        <v>87277.482000000004</v>
      </c>
    </row>
    <row r="3729" spans="1:22" x14ac:dyDescent="0.3">
      <c r="A3729">
        <v>1005932</v>
      </c>
      <c r="B3729" t="s">
        <v>17818</v>
      </c>
      <c r="C3729" t="s">
        <v>17819</v>
      </c>
      <c r="D3729" t="s">
        <v>9304</v>
      </c>
      <c r="E3729" t="s">
        <v>303</v>
      </c>
      <c r="F3729" t="s">
        <v>9305</v>
      </c>
      <c r="G3729" t="s">
        <v>17820</v>
      </c>
      <c r="H3729" t="s">
        <v>17821</v>
      </c>
      <c r="I3729" s="23">
        <v>35.899458000000003</v>
      </c>
      <c r="J3729" s="23">
        <v>-100.830681</v>
      </c>
      <c r="K3729">
        <v>211112</v>
      </c>
      <c r="L3729" t="s">
        <v>368</v>
      </c>
      <c r="M3729" t="s">
        <v>102</v>
      </c>
      <c r="R3729" s="49">
        <v>32081.09</v>
      </c>
      <c r="S3729" s="49">
        <v>25529.504000000001</v>
      </c>
    </row>
    <row r="3730" spans="1:22" x14ac:dyDescent="0.3">
      <c r="A3730">
        <v>1001746</v>
      </c>
      <c r="B3730" t="s">
        <v>17822</v>
      </c>
      <c r="C3730" t="s">
        <v>17823</v>
      </c>
      <c r="D3730" t="s">
        <v>460</v>
      </c>
      <c r="E3730" t="s">
        <v>461</v>
      </c>
      <c r="F3730" t="s">
        <v>462</v>
      </c>
      <c r="H3730" t="s">
        <v>5496</v>
      </c>
      <c r="I3730" s="23">
        <v>44.147399999999998</v>
      </c>
      <c r="J3730" s="23">
        <v>-106.29170000000001</v>
      </c>
      <c r="K3730">
        <v>211111</v>
      </c>
      <c r="L3730" t="s">
        <v>28</v>
      </c>
      <c r="M3730" t="s">
        <v>102</v>
      </c>
      <c r="R3730" s="49">
        <v>18381.28</v>
      </c>
      <c r="S3730" s="49">
        <v>21707.468000000001</v>
      </c>
      <c r="T3730" s="49">
        <v>24835.655999999999</v>
      </c>
      <c r="U3730" s="49">
        <v>30471.335999999999</v>
      </c>
      <c r="V3730" s="49">
        <v>35802.716</v>
      </c>
    </row>
    <row r="3731" spans="1:22" x14ac:dyDescent="0.3">
      <c r="A3731">
        <v>1001478</v>
      </c>
      <c r="B3731" t="s">
        <v>17824</v>
      </c>
      <c r="C3731" t="s">
        <v>17825</v>
      </c>
      <c r="D3731" t="s">
        <v>17826</v>
      </c>
      <c r="E3731" t="s">
        <v>3890</v>
      </c>
      <c r="F3731" t="s">
        <v>17827</v>
      </c>
      <c r="G3731" t="s">
        <v>17828</v>
      </c>
      <c r="H3731" t="s">
        <v>17829</v>
      </c>
      <c r="I3731" s="23">
        <v>38.585700000000003</v>
      </c>
      <c r="J3731" s="23">
        <v>-75.234099999999998</v>
      </c>
      <c r="K3731">
        <v>221112</v>
      </c>
      <c r="L3731" t="s">
        <v>335</v>
      </c>
      <c r="M3731" t="s">
        <v>336</v>
      </c>
      <c r="N3731" s="49">
        <v>164798.56400000001</v>
      </c>
      <c r="O3731" s="49">
        <v>287600.75799999997</v>
      </c>
      <c r="P3731" s="49">
        <v>364884.36800000002</v>
      </c>
      <c r="Q3731" s="49">
        <v>482552.74200000003</v>
      </c>
      <c r="R3731" s="49">
        <v>574372.54599999997</v>
      </c>
      <c r="S3731" s="49">
        <v>803715.81799999997</v>
      </c>
      <c r="T3731" s="49">
        <v>1492166.4720000001</v>
      </c>
      <c r="U3731" s="49">
        <v>1371166.997</v>
      </c>
      <c r="V3731" s="49">
        <v>1461631.345</v>
      </c>
    </row>
    <row r="3732" spans="1:22" x14ac:dyDescent="0.3">
      <c r="A3732">
        <v>1001411</v>
      </c>
      <c r="B3732" t="s">
        <v>17830</v>
      </c>
      <c r="C3732" t="s">
        <v>17831</v>
      </c>
      <c r="D3732" t="s">
        <v>17832</v>
      </c>
      <c r="E3732" t="s">
        <v>468</v>
      </c>
      <c r="F3732" t="s">
        <v>17833</v>
      </c>
      <c r="G3732" t="s">
        <v>17834</v>
      </c>
      <c r="H3732" t="s">
        <v>8379</v>
      </c>
      <c r="I3732" s="23">
        <v>28.493300000000001</v>
      </c>
      <c r="J3732" s="23">
        <v>-80.782499999999999</v>
      </c>
      <c r="K3732">
        <v>221112</v>
      </c>
      <c r="L3732" t="s">
        <v>30</v>
      </c>
      <c r="M3732" t="s">
        <v>336</v>
      </c>
      <c r="T3732" s="49">
        <v>0</v>
      </c>
      <c r="U3732" s="49">
        <v>0</v>
      </c>
      <c r="V3732" s="49">
        <v>0</v>
      </c>
    </row>
    <row r="3733" spans="1:22" x14ac:dyDescent="0.3">
      <c r="A3733">
        <v>1006591</v>
      </c>
      <c r="B3733" t="s">
        <v>17835</v>
      </c>
      <c r="C3733" t="s">
        <v>17836</v>
      </c>
      <c r="D3733" t="s">
        <v>17832</v>
      </c>
      <c r="E3733" t="s">
        <v>468</v>
      </c>
      <c r="F3733" t="s">
        <v>17833</v>
      </c>
      <c r="G3733" t="s">
        <v>17837</v>
      </c>
      <c r="H3733" t="s">
        <v>8379</v>
      </c>
      <c r="I3733" s="23">
        <v>28.493300000000001</v>
      </c>
      <c r="J3733" s="23">
        <v>-80.782499999999999</v>
      </c>
      <c r="K3733">
        <v>221112</v>
      </c>
      <c r="L3733" t="s">
        <v>335</v>
      </c>
      <c r="M3733" t="s">
        <v>336</v>
      </c>
      <c r="S3733" s="49">
        <v>13247.108</v>
      </c>
      <c r="T3733" s="49">
        <v>7850.768</v>
      </c>
      <c r="U3733" s="49">
        <v>12138.046</v>
      </c>
      <c r="V3733" s="49">
        <v>16051.128000000001</v>
      </c>
    </row>
    <row r="3734" spans="1:22" x14ac:dyDescent="0.3">
      <c r="A3734">
        <v>1007287</v>
      </c>
      <c r="B3734" t="s">
        <v>11741</v>
      </c>
      <c r="C3734" t="s">
        <v>17838</v>
      </c>
      <c r="D3734" t="s">
        <v>3223</v>
      </c>
      <c r="E3734" t="s">
        <v>491</v>
      </c>
      <c r="F3734" t="s">
        <v>3224</v>
      </c>
      <c r="G3734" t="s">
        <v>17839</v>
      </c>
      <c r="H3734" t="s">
        <v>522</v>
      </c>
      <c r="I3734" s="23">
        <v>41.656109999999998</v>
      </c>
      <c r="J3734" s="23">
        <v>-87.450828000000001</v>
      </c>
      <c r="K3734">
        <v>324199</v>
      </c>
      <c r="L3734" t="s">
        <v>537</v>
      </c>
      <c r="M3734" t="s">
        <v>538</v>
      </c>
      <c r="N3734" s="49">
        <v>979202.674</v>
      </c>
      <c r="O3734" s="49">
        <v>954416.34</v>
      </c>
      <c r="P3734" s="49">
        <v>1018312.004</v>
      </c>
      <c r="Q3734" s="49">
        <v>1172784.2120000001</v>
      </c>
      <c r="R3734" s="49">
        <v>1145804.1159999999</v>
      </c>
      <c r="S3734" s="49">
        <v>1123907.6240000001</v>
      </c>
      <c r="T3734" s="49">
        <v>1149992.5560000001</v>
      </c>
      <c r="U3734" s="49">
        <v>1244654.7560000001</v>
      </c>
      <c r="V3734" s="49">
        <v>821717.34400000004</v>
      </c>
    </row>
    <row r="3735" spans="1:22" x14ac:dyDescent="0.3">
      <c r="A3735">
        <v>1000505</v>
      </c>
      <c r="B3735" t="s">
        <v>17840</v>
      </c>
      <c r="C3735" t="s">
        <v>17841</v>
      </c>
      <c r="D3735" t="s">
        <v>17842</v>
      </c>
      <c r="E3735" t="s">
        <v>468</v>
      </c>
      <c r="F3735" t="s">
        <v>17843</v>
      </c>
      <c r="G3735" t="s">
        <v>17844</v>
      </c>
      <c r="H3735" t="s">
        <v>11457</v>
      </c>
      <c r="I3735" s="23">
        <v>27.039300000000001</v>
      </c>
      <c r="J3735" s="23">
        <v>-80.514399999999995</v>
      </c>
      <c r="K3735">
        <v>221112</v>
      </c>
      <c r="L3735" t="s">
        <v>335</v>
      </c>
      <c r="M3735" t="s">
        <v>336</v>
      </c>
      <c r="O3735" s="49">
        <v>8108.2960000000003</v>
      </c>
      <c r="P3735" s="49">
        <v>126827.96799999999</v>
      </c>
      <c r="Q3735" s="49">
        <v>760860.36399999994</v>
      </c>
      <c r="R3735" s="49">
        <v>768023.58</v>
      </c>
      <c r="S3735" s="49">
        <v>727342.68400000001</v>
      </c>
      <c r="T3735" s="49">
        <v>760417.07799999998</v>
      </c>
      <c r="U3735" s="49">
        <v>992322.728</v>
      </c>
      <c r="V3735" s="49">
        <v>1182177.906</v>
      </c>
    </row>
    <row r="3736" spans="1:22" x14ac:dyDescent="0.3">
      <c r="A3736">
        <v>1000128</v>
      </c>
      <c r="B3736" t="s">
        <v>17845</v>
      </c>
      <c r="C3736" t="s">
        <v>17846</v>
      </c>
      <c r="D3736" t="s">
        <v>17847</v>
      </c>
      <c r="E3736" t="s">
        <v>323</v>
      </c>
      <c r="F3736" t="s">
        <v>17848</v>
      </c>
      <c r="G3736" t="s">
        <v>17849</v>
      </c>
      <c r="H3736" t="s">
        <v>5447</v>
      </c>
      <c r="I3736" s="23">
        <v>33.9114</v>
      </c>
      <c r="J3736" s="23">
        <v>-116.55329999999999</v>
      </c>
      <c r="K3736">
        <v>221112</v>
      </c>
      <c r="L3736" t="s">
        <v>30</v>
      </c>
      <c r="M3736" t="s">
        <v>336</v>
      </c>
      <c r="N3736" s="49">
        <v>19928.876</v>
      </c>
      <c r="O3736" s="49">
        <v>19321.776000000002</v>
      </c>
      <c r="P3736" s="49">
        <v>40121.951999999997</v>
      </c>
      <c r="Q3736" s="49">
        <v>19669.475999999999</v>
      </c>
      <c r="R3736" s="49">
        <v>35505.32</v>
      </c>
      <c r="S3736" s="49">
        <v>37706.76</v>
      </c>
      <c r="T3736" s="49">
        <v>47702.824000000001</v>
      </c>
      <c r="U3736" s="49">
        <v>35396.720000000001</v>
      </c>
      <c r="V3736" s="49">
        <v>23598.664000000001</v>
      </c>
    </row>
    <row r="3737" spans="1:22" x14ac:dyDescent="0.3">
      <c r="A3737">
        <v>1013066</v>
      </c>
      <c r="B3737" t="s">
        <v>17850</v>
      </c>
      <c r="C3737" t="s">
        <v>17851</v>
      </c>
      <c r="D3737" t="s">
        <v>7052</v>
      </c>
      <c r="E3737" t="s">
        <v>583</v>
      </c>
      <c r="F3737" t="s">
        <v>1005</v>
      </c>
      <c r="G3737" t="s">
        <v>17852</v>
      </c>
      <c r="H3737" t="s">
        <v>1007</v>
      </c>
      <c r="I3737" s="23">
        <v>30.191210000000002</v>
      </c>
      <c r="J3737" s="23">
        <v>-93.325389999999999</v>
      </c>
      <c r="K3737">
        <v>325199</v>
      </c>
      <c r="L3737" t="s">
        <v>2196</v>
      </c>
      <c r="M3737" t="s">
        <v>530</v>
      </c>
      <c r="N3737" s="49">
        <v>437383.73800000001</v>
      </c>
      <c r="O3737" s="49">
        <v>47534.025999999998</v>
      </c>
    </row>
    <row r="3738" spans="1:22" x14ac:dyDescent="0.3">
      <c r="A3738">
        <v>1007909</v>
      </c>
      <c r="B3738" t="s">
        <v>17853</v>
      </c>
      <c r="C3738" t="s">
        <v>17854</v>
      </c>
      <c r="D3738" t="s">
        <v>979</v>
      </c>
      <c r="E3738" t="s">
        <v>303</v>
      </c>
      <c r="F3738" t="s">
        <v>980</v>
      </c>
      <c r="G3738" t="s">
        <v>17855</v>
      </c>
      <c r="H3738" t="s">
        <v>536</v>
      </c>
      <c r="I3738" s="23">
        <v>29.990148000000001</v>
      </c>
      <c r="J3738" s="23">
        <v>-93.946735000000004</v>
      </c>
      <c r="K3738">
        <v>325110</v>
      </c>
      <c r="L3738" t="s">
        <v>2196</v>
      </c>
      <c r="M3738" t="s">
        <v>530</v>
      </c>
      <c r="N3738" s="49">
        <v>1278909.024</v>
      </c>
      <c r="O3738" s="49">
        <v>1220003.2520000001</v>
      </c>
      <c r="P3738" s="49">
        <v>1291507.868</v>
      </c>
      <c r="Q3738" s="49">
        <v>1234496.4820000001</v>
      </c>
      <c r="R3738" s="49">
        <v>1162427.2239999999</v>
      </c>
      <c r="S3738" s="49">
        <v>1264341.044</v>
      </c>
      <c r="T3738" s="49">
        <v>1176797.436</v>
      </c>
      <c r="U3738" s="49">
        <v>1195540.47</v>
      </c>
      <c r="V3738" s="49">
        <v>1195637.1259999999</v>
      </c>
    </row>
    <row r="3739" spans="1:22" x14ac:dyDescent="0.3">
      <c r="A3739">
        <v>1010589</v>
      </c>
      <c r="B3739" t="s">
        <v>17856</v>
      </c>
      <c r="C3739" t="s">
        <v>17854</v>
      </c>
      <c r="D3739" t="s">
        <v>17857</v>
      </c>
      <c r="E3739" t="s">
        <v>303</v>
      </c>
      <c r="F3739" t="s">
        <v>2195</v>
      </c>
      <c r="G3739" t="s">
        <v>17858</v>
      </c>
      <c r="H3739" t="s">
        <v>975</v>
      </c>
      <c r="I3739" s="23">
        <v>29.250091000000001</v>
      </c>
      <c r="J3739" s="23">
        <v>-95.216526000000002</v>
      </c>
      <c r="K3739">
        <v>325611</v>
      </c>
      <c r="L3739" t="s">
        <v>28</v>
      </c>
      <c r="M3739" t="s">
        <v>530</v>
      </c>
      <c r="N3739" s="49">
        <v>41657.743999999999</v>
      </c>
      <c r="O3739" s="49">
        <v>39561.552000000003</v>
      </c>
      <c r="P3739" s="49">
        <v>36366.663999999997</v>
      </c>
      <c r="Q3739" s="49">
        <v>40793.495999999999</v>
      </c>
      <c r="R3739" s="49">
        <v>38833.203999999998</v>
      </c>
      <c r="S3739" s="49">
        <v>39240.351999999999</v>
      </c>
      <c r="T3739" s="49">
        <v>33472.324000000001</v>
      </c>
      <c r="U3739" s="49">
        <v>35812.616000000002</v>
      </c>
    </row>
    <row r="3740" spans="1:22" x14ac:dyDescent="0.3">
      <c r="A3740">
        <v>1000325</v>
      </c>
      <c r="B3740" t="s">
        <v>17859</v>
      </c>
      <c r="C3740" t="s">
        <v>17860</v>
      </c>
      <c r="D3740" t="s">
        <v>399</v>
      </c>
      <c r="E3740" t="s">
        <v>386</v>
      </c>
      <c r="F3740" t="s">
        <v>2885</v>
      </c>
      <c r="G3740" t="s">
        <v>17861</v>
      </c>
      <c r="H3740" t="s">
        <v>3564</v>
      </c>
      <c r="I3740" s="23">
        <v>34.64</v>
      </c>
      <c r="J3740" s="23">
        <v>-87.058300000000003</v>
      </c>
      <c r="K3740">
        <v>325110</v>
      </c>
      <c r="L3740" t="s">
        <v>599</v>
      </c>
      <c r="M3740" t="s">
        <v>804</v>
      </c>
      <c r="N3740" s="49">
        <v>258627.39799999999</v>
      </c>
      <c r="O3740" s="49">
        <v>251202.94200000001</v>
      </c>
      <c r="P3740" s="49">
        <v>267338.55200000003</v>
      </c>
      <c r="Q3740" s="49">
        <v>234745.054</v>
      </c>
      <c r="R3740" s="49">
        <v>249320.54800000001</v>
      </c>
      <c r="S3740" s="49">
        <v>288715.788</v>
      </c>
      <c r="T3740" s="49">
        <v>322722.60600000003</v>
      </c>
      <c r="U3740" s="49">
        <v>261777.18400000001</v>
      </c>
      <c r="V3740" s="49">
        <v>236669.57</v>
      </c>
    </row>
    <row r="3741" spans="1:22" x14ac:dyDescent="0.3">
      <c r="A3741">
        <v>1009951</v>
      </c>
      <c r="B3741" t="s">
        <v>17862</v>
      </c>
      <c r="C3741" t="s">
        <v>17863</v>
      </c>
      <c r="D3741" t="s">
        <v>17864</v>
      </c>
      <c r="E3741" t="s">
        <v>323</v>
      </c>
      <c r="F3741" t="s">
        <v>17865</v>
      </c>
      <c r="G3741" t="s">
        <v>17866</v>
      </c>
      <c r="H3741" t="s">
        <v>2800</v>
      </c>
      <c r="I3741" s="23">
        <v>33.49944</v>
      </c>
      <c r="J3741" s="23">
        <v>-117.16294000000001</v>
      </c>
      <c r="K3741">
        <v>334413</v>
      </c>
      <c r="L3741" t="s">
        <v>1560</v>
      </c>
      <c r="M3741" t="s">
        <v>315</v>
      </c>
      <c r="N3741" s="49">
        <v>22341.626182</v>
      </c>
      <c r="O3741" s="49">
        <v>42561.477363999998</v>
      </c>
      <c r="P3741" s="49">
        <v>37325.725772999998</v>
      </c>
      <c r="Q3741" s="49">
        <v>33847.642773</v>
      </c>
      <c r="R3741" s="49">
        <v>40108.090773000004</v>
      </c>
      <c r="S3741" s="49">
        <v>38017.619575999997</v>
      </c>
      <c r="T3741" s="49">
        <v>30661.903999999999</v>
      </c>
      <c r="U3741" s="49">
        <v>26412.366999999998</v>
      </c>
      <c r="V3741" s="49">
        <v>34849.578000000001</v>
      </c>
    </row>
    <row r="3742" spans="1:22" x14ac:dyDescent="0.3">
      <c r="A3742">
        <v>1013168</v>
      </c>
      <c r="B3742" t="s">
        <v>17867</v>
      </c>
      <c r="C3742" t="s">
        <v>17868</v>
      </c>
      <c r="D3742" t="s">
        <v>17869</v>
      </c>
      <c r="E3742" t="s">
        <v>422</v>
      </c>
      <c r="F3742" t="s">
        <v>14321</v>
      </c>
      <c r="G3742" t="s">
        <v>17870</v>
      </c>
      <c r="H3742" t="s">
        <v>14322</v>
      </c>
      <c r="I3742" s="23">
        <v>33.136069999999997</v>
      </c>
      <c r="J3742" s="23">
        <v>-91.96705</v>
      </c>
      <c r="K3742">
        <v>325194</v>
      </c>
      <c r="L3742" t="s">
        <v>28</v>
      </c>
      <c r="M3742" t="s">
        <v>530</v>
      </c>
      <c r="N3742" s="49">
        <v>2387.5920000000001</v>
      </c>
      <c r="O3742" s="49">
        <v>46405.076000000001</v>
      </c>
    </row>
    <row r="3743" spans="1:22" x14ac:dyDescent="0.3">
      <c r="A3743">
        <v>1012867</v>
      </c>
      <c r="B3743" t="s">
        <v>17871</v>
      </c>
      <c r="C3743" t="s">
        <v>17872</v>
      </c>
      <c r="D3743" t="s">
        <v>9086</v>
      </c>
      <c r="E3743" t="s">
        <v>793</v>
      </c>
      <c r="F3743" t="s">
        <v>17873</v>
      </c>
      <c r="G3743" t="s">
        <v>17874</v>
      </c>
      <c r="H3743" t="s">
        <v>17875</v>
      </c>
      <c r="I3743" s="23">
        <v>37.803883999999996</v>
      </c>
      <c r="J3743" s="23">
        <v>-79.992181000000002</v>
      </c>
      <c r="K3743">
        <v>325998</v>
      </c>
      <c r="L3743" t="s">
        <v>28</v>
      </c>
      <c r="M3743" t="s">
        <v>530</v>
      </c>
      <c r="N3743" s="49">
        <v>36843.411999999997</v>
      </c>
      <c r="O3743" s="49">
        <v>38407.756000000001</v>
      </c>
      <c r="P3743" s="49">
        <v>38352.156000000003</v>
      </c>
    </row>
    <row r="3744" spans="1:22" x14ac:dyDescent="0.3">
      <c r="A3744">
        <v>1003513</v>
      </c>
      <c r="B3744" t="s">
        <v>17876</v>
      </c>
      <c r="C3744" t="s">
        <v>17877</v>
      </c>
      <c r="D3744" t="s">
        <v>3949</v>
      </c>
      <c r="E3744" t="s">
        <v>435</v>
      </c>
      <c r="F3744" t="s">
        <v>17878</v>
      </c>
      <c r="G3744" t="s">
        <v>17879</v>
      </c>
      <c r="H3744" t="s">
        <v>1460</v>
      </c>
      <c r="I3744" s="23">
        <v>39.125991999999997</v>
      </c>
      <c r="J3744" s="23">
        <v>-94.573279999999997</v>
      </c>
      <c r="K3744">
        <v>311221</v>
      </c>
      <c r="L3744" t="s">
        <v>28</v>
      </c>
      <c r="M3744" t="s">
        <v>315</v>
      </c>
      <c r="N3744" s="49">
        <v>30122.135999999999</v>
      </c>
      <c r="O3744" s="49">
        <v>30015.436000000002</v>
      </c>
      <c r="P3744" s="49">
        <v>28830.892</v>
      </c>
      <c r="Q3744" s="49">
        <v>33206.824000000001</v>
      </c>
      <c r="R3744" s="49">
        <v>30334.135999999999</v>
      </c>
      <c r="S3744" s="49">
        <v>29666.387999999999</v>
      </c>
      <c r="T3744" s="49">
        <v>29213.94</v>
      </c>
      <c r="U3744" s="49">
        <v>31357.132000000001</v>
      </c>
      <c r="V3744" s="49">
        <v>32716.076000000001</v>
      </c>
    </row>
    <row r="3745" spans="1:22" x14ac:dyDescent="0.3">
      <c r="A3745">
        <v>1010590</v>
      </c>
      <c r="B3745" t="s">
        <v>17880</v>
      </c>
      <c r="C3745" t="s">
        <v>17881</v>
      </c>
      <c r="D3745" t="s">
        <v>10800</v>
      </c>
      <c r="E3745" t="s">
        <v>323</v>
      </c>
      <c r="F3745" t="s">
        <v>1062</v>
      </c>
      <c r="G3745" t="s">
        <v>17882</v>
      </c>
      <c r="H3745" t="s">
        <v>2916</v>
      </c>
      <c r="I3745" s="23">
        <v>37.909709999999997</v>
      </c>
      <c r="J3745" s="23">
        <v>-121.26342</v>
      </c>
      <c r="K3745">
        <v>311221</v>
      </c>
      <c r="L3745" t="s">
        <v>28</v>
      </c>
      <c r="M3745" t="s">
        <v>315</v>
      </c>
      <c r="O3745" s="49">
        <v>82353.34</v>
      </c>
      <c r="P3745" s="49">
        <v>84596.831999999995</v>
      </c>
      <c r="Q3745" s="49">
        <v>81158.796000000002</v>
      </c>
      <c r="R3745" s="49">
        <v>76344.812000000005</v>
      </c>
      <c r="S3745" s="49">
        <v>81974.491999999998</v>
      </c>
      <c r="T3745" s="49">
        <v>78188.356</v>
      </c>
      <c r="U3745" s="49">
        <v>47322.972000000002</v>
      </c>
    </row>
    <row r="3746" spans="1:22" x14ac:dyDescent="0.3">
      <c r="A3746">
        <v>1012516</v>
      </c>
      <c r="B3746" t="s">
        <v>17883</v>
      </c>
      <c r="C3746" t="s">
        <v>17881</v>
      </c>
      <c r="D3746" t="s">
        <v>17884</v>
      </c>
      <c r="E3746" t="s">
        <v>441</v>
      </c>
      <c r="F3746" t="s">
        <v>17885</v>
      </c>
      <c r="G3746" t="s">
        <v>17886</v>
      </c>
      <c r="H3746" t="s">
        <v>11713</v>
      </c>
      <c r="I3746" s="23">
        <v>36.032491</v>
      </c>
      <c r="J3746" s="23">
        <v>-80.228695999999999</v>
      </c>
      <c r="K3746">
        <v>311221</v>
      </c>
      <c r="L3746" t="s">
        <v>28</v>
      </c>
      <c r="M3746" t="s">
        <v>315</v>
      </c>
      <c r="N3746" s="49">
        <v>34070.425999999999</v>
      </c>
      <c r="O3746" s="49">
        <v>22133.15</v>
      </c>
      <c r="P3746" s="49">
        <v>21457.142</v>
      </c>
      <c r="Q3746" s="49">
        <v>31259.083999999999</v>
      </c>
    </row>
    <row r="3747" spans="1:22" x14ac:dyDescent="0.3">
      <c r="A3747">
        <v>1000261</v>
      </c>
      <c r="B3747" t="s">
        <v>17887</v>
      </c>
      <c r="C3747" t="s">
        <v>17888</v>
      </c>
      <c r="D3747" t="s">
        <v>17889</v>
      </c>
      <c r="E3747" t="s">
        <v>351</v>
      </c>
      <c r="F3747" t="s">
        <v>17890</v>
      </c>
      <c r="G3747" t="s">
        <v>17891</v>
      </c>
      <c r="H3747" t="s">
        <v>8246</v>
      </c>
      <c r="I3747" s="23">
        <v>41.777500000000003</v>
      </c>
      <c r="J3747" s="23">
        <v>-87.823300000000003</v>
      </c>
      <c r="K3747">
        <v>311221</v>
      </c>
      <c r="L3747" t="s">
        <v>28</v>
      </c>
      <c r="M3747" t="s">
        <v>315</v>
      </c>
      <c r="N3747" s="49">
        <v>741276.23199999996</v>
      </c>
      <c r="O3747" s="49">
        <v>817628.13199999998</v>
      </c>
      <c r="P3747" s="49">
        <v>773802.29399999999</v>
      </c>
      <c r="Q3747" s="49">
        <v>723544.86800000002</v>
      </c>
      <c r="R3747" s="49">
        <v>849787.696</v>
      </c>
      <c r="S3747" s="49">
        <v>867595.54599999997</v>
      </c>
      <c r="T3747" s="49">
        <v>785452.47400000005</v>
      </c>
      <c r="U3747" s="49">
        <v>851628.99600000004</v>
      </c>
      <c r="V3747" s="49">
        <v>821133.17</v>
      </c>
    </row>
    <row r="3748" spans="1:22" x14ac:dyDescent="0.3">
      <c r="A3748">
        <v>1005479</v>
      </c>
      <c r="B3748" t="s">
        <v>17892</v>
      </c>
      <c r="C3748" t="s">
        <v>17893</v>
      </c>
      <c r="D3748" t="s">
        <v>1329</v>
      </c>
      <c r="E3748" t="s">
        <v>491</v>
      </c>
      <c r="F3748" t="s">
        <v>7811</v>
      </c>
      <c r="G3748" t="s">
        <v>17894</v>
      </c>
      <c r="H3748" t="s">
        <v>389</v>
      </c>
      <c r="I3748" s="23">
        <v>39.744833</v>
      </c>
      <c r="J3748" s="23">
        <v>-86.174306000000001</v>
      </c>
      <c r="K3748">
        <v>311221</v>
      </c>
      <c r="L3748" t="s">
        <v>28</v>
      </c>
      <c r="M3748" t="s">
        <v>315</v>
      </c>
      <c r="N3748" s="49">
        <v>70132.373999999996</v>
      </c>
      <c r="O3748" s="49">
        <v>68193.429999999993</v>
      </c>
      <c r="P3748" s="49">
        <v>69931.331999999995</v>
      </c>
      <c r="Q3748" s="49">
        <v>70704.831999999995</v>
      </c>
      <c r="R3748" s="49">
        <v>66139.751999999993</v>
      </c>
      <c r="S3748" s="49">
        <v>62525.764000000003</v>
      </c>
      <c r="T3748" s="49">
        <v>62687.216</v>
      </c>
      <c r="U3748" s="49">
        <v>81528.043999999994</v>
      </c>
      <c r="V3748" s="49">
        <v>89584.16</v>
      </c>
    </row>
    <row r="3749" spans="1:22" x14ac:dyDescent="0.3">
      <c r="A3749">
        <v>1000469</v>
      </c>
      <c r="B3749" t="s">
        <v>17895</v>
      </c>
      <c r="C3749" t="s">
        <v>17896</v>
      </c>
      <c r="D3749" t="s">
        <v>17897</v>
      </c>
      <c r="E3749" t="s">
        <v>323</v>
      </c>
      <c r="F3749" t="s">
        <v>17898</v>
      </c>
      <c r="G3749" t="s">
        <v>17899</v>
      </c>
      <c r="H3749" t="s">
        <v>5447</v>
      </c>
      <c r="I3749" s="23">
        <v>33.7393</v>
      </c>
      <c r="J3749" s="23">
        <v>-117.17010000000001</v>
      </c>
      <c r="K3749">
        <v>221112</v>
      </c>
      <c r="L3749" t="s">
        <v>335</v>
      </c>
      <c r="M3749" t="s">
        <v>336</v>
      </c>
      <c r="N3749" s="49">
        <v>13619.8</v>
      </c>
      <c r="O3749" s="49">
        <v>79388.004000000001</v>
      </c>
      <c r="P3749" s="49">
        <v>144835.01199999999</v>
      </c>
      <c r="Q3749" s="49">
        <v>149380.89600000001</v>
      </c>
      <c r="R3749" s="49">
        <v>361163.36</v>
      </c>
      <c r="S3749" s="49">
        <v>882707.728</v>
      </c>
      <c r="T3749" s="49">
        <v>626379.88</v>
      </c>
      <c r="U3749" s="49">
        <v>1301872.7239999999</v>
      </c>
      <c r="V3749" s="49">
        <v>1133667.9480000001</v>
      </c>
    </row>
    <row r="3750" spans="1:22" x14ac:dyDescent="0.3">
      <c r="A3750">
        <v>1010692</v>
      </c>
      <c r="B3750" t="s">
        <v>17900</v>
      </c>
      <c r="C3750" t="s">
        <v>17901</v>
      </c>
      <c r="D3750" t="s">
        <v>17902</v>
      </c>
      <c r="E3750" t="s">
        <v>1663</v>
      </c>
      <c r="F3750" t="s">
        <v>17903</v>
      </c>
      <c r="G3750" t="s">
        <v>17904</v>
      </c>
      <c r="H3750" t="s">
        <v>2312</v>
      </c>
      <c r="I3750" s="23">
        <v>39.364936</v>
      </c>
      <c r="J3750" s="23">
        <v>-74.415557000000007</v>
      </c>
      <c r="K3750">
        <v>221112</v>
      </c>
      <c r="L3750" t="s">
        <v>28</v>
      </c>
      <c r="M3750" t="s">
        <v>336</v>
      </c>
      <c r="N3750" s="49">
        <v>187.94800000000001</v>
      </c>
      <c r="O3750" s="49">
        <v>248.346</v>
      </c>
      <c r="R3750" s="49">
        <v>3025.5340000000001</v>
      </c>
      <c r="S3750" s="49">
        <v>31202.531999999999</v>
      </c>
      <c r="T3750" s="49">
        <v>41741.082000000002</v>
      </c>
      <c r="U3750" s="49">
        <v>28786.885999999999</v>
      </c>
    </row>
    <row r="3751" spans="1:22" x14ac:dyDescent="0.3">
      <c r="A3751">
        <v>1009856</v>
      </c>
      <c r="B3751" t="s">
        <v>17905</v>
      </c>
      <c r="C3751" t="s">
        <v>17906</v>
      </c>
      <c r="D3751" t="s">
        <v>4916</v>
      </c>
      <c r="E3751" t="s">
        <v>1682</v>
      </c>
      <c r="F3751" t="s">
        <v>17907</v>
      </c>
      <c r="G3751" t="s">
        <v>17908</v>
      </c>
      <c r="H3751" t="s">
        <v>3046</v>
      </c>
      <c r="I3751" s="23">
        <v>42.379379999999998</v>
      </c>
      <c r="J3751" s="23">
        <v>-71.556960000000004</v>
      </c>
      <c r="K3751">
        <v>541715</v>
      </c>
      <c r="L3751" t="s">
        <v>28</v>
      </c>
      <c r="M3751" t="s">
        <v>315</v>
      </c>
      <c r="O3751" s="49">
        <v>1445.7439999999999</v>
      </c>
      <c r="P3751" s="49">
        <v>3209.4879999999998</v>
      </c>
      <c r="Q3751" s="49">
        <v>4303.5839999999998</v>
      </c>
      <c r="R3751" s="49">
        <v>17136.246940000001</v>
      </c>
      <c r="S3751" s="49">
        <v>68496.649050000007</v>
      </c>
      <c r="T3751" s="49">
        <v>39668.327799999999</v>
      </c>
      <c r="U3751" s="49">
        <v>45471.740166800002</v>
      </c>
      <c r="V3751" s="49">
        <v>58212.018896000001</v>
      </c>
    </row>
    <row r="3752" spans="1:22" x14ac:dyDescent="0.3">
      <c r="A3752">
        <v>1001188</v>
      </c>
      <c r="B3752" t="s">
        <v>17909</v>
      </c>
      <c r="C3752" t="s">
        <v>17910</v>
      </c>
      <c r="D3752" t="s">
        <v>8333</v>
      </c>
      <c r="E3752" t="s">
        <v>468</v>
      </c>
      <c r="F3752" t="s">
        <v>8334</v>
      </c>
      <c r="G3752" t="s">
        <v>17911</v>
      </c>
      <c r="H3752" t="s">
        <v>5235</v>
      </c>
      <c r="I3752" s="23">
        <v>28.262799999999999</v>
      </c>
      <c r="J3752" s="23">
        <v>-81.548599999999993</v>
      </c>
      <c r="K3752">
        <v>221112</v>
      </c>
      <c r="L3752" t="s">
        <v>335</v>
      </c>
      <c r="M3752" t="s">
        <v>336</v>
      </c>
      <c r="N3752" s="49">
        <v>263113.66200000001</v>
      </c>
      <c r="O3752" s="49">
        <v>398763.72600000002</v>
      </c>
      <c r="P3752" s="49">
        <v>222298.17600000001</v>
      </c>
      <c r="Q3752" s="49">
        <v>284431.05200000003</v>
      </c>
      <c r="R3752" s="49">
        <v>219879.476</v>
      </c>
      <c r="S3752" s="49">
        <v>192870.39</v>
      </c>
      <c r="T3752" s="49">
        <v>139079.07199999999</v>
      </c>
      <c r="U3752" s="49">
        <v>222839.29</v>
      </c>
      <c r="V3752" s="49">
        <v>380039.06800000003</v>
      </c>
    </row>
    <row r="3753" spans="1:22" x14ac:dyDescent="0.3">
      <c r="A3753">
        <v>1002220</v>
      </c>
      <c r="B3753" t="s">
        <v>17912</v>
      </c>
      <c r="C3753" t="s">
        <v>17913</v>
      </c>
      <c r="D3753" t="s">
        <v>2437</v>
      </c>
      <c r="E3753" t="s">
        <v>1388</v>
      </c>
      <c r="F3753" t="s">
        <v>17914</v>
      </c>
      <c r="G3753" t="s">
        <v>17915</v>
      </c>
      <c r="H3753" t="s">
        <v>2440</v>
      </c>
      <c r="I3753" s="23">
        <v>43.599310000000003</v>
      </c>
      <c r="J3753" s="23">
        <v>-116.27418</v>
      </c>
      <c r="K3753">
        <v>221210</v>
      </c>
      <c r="L3753" t="s">
        <v>3629</v>
      </c>
      <c r="M3753" t="s">
        <v>327</v>
      </c>
      <c r="V3753" s="49">
        <v>2.5</v>
      </c>
    </row>
    <row r="3754" spans="1:22" x14ac:dyDescent="0.3">
      <c r="A3754">
        <v>1005628</v>
      </c>
      <c r="B3754" t="s">
        <v>17916</v>
      </c>
      <c r="C3754" t="s">
        <v>17917</v>
      </c>
      <c r="D3754" t="s">
        <v>4332</v>
      </c>
      <c r="E3754" t="s">
        <v>2294</v>
      </c>
      <c r="F3754" t="s">
        <v>14715</v>
      </c>
      <c r="G3754" t="s">
        <v>17918</v>
      </c>
      <c r="H3754" t="s">
        <v>17919</v>
      </c>
      <c r="I3754" s="23">
        <v>39.503500000000003</v>
      </c>
      <c r="J3754" s="23">
        <v>-112.58110000000001</v>
      </c>
      <c r="K3754">
        <v>221112</v>
      </c>
      <c r="L3754" t="s">
        <v>335</v>
      </c>
      <c r="M3754" t="s">
        <v>336</v>
      </c>
      <c r="N3754" s="49">
        <v>6806154.6569999997</v>
      </c>
      <c r="O3754" s="49">
        <v>7808422.1670000004</v>
      </c>
      <c r="P3754" s="49">
        <v>7694503.2350000003</v>
      </c>
      <c r="Q3754" s="49">
        <v>7828658.7529999996</v>
      </c>
      <c r="R3754" s="49">
        <v>10849633.324999999</v>
      </c>
      <c r="S3754" s="49">
        <v>11363496.084000001</v>
      </c>
      <c r="T3754" s="49">
        <v>11438491.856000001</v>
      </c>
      <c r="U3754" s="49">
        <v>8919024.5299999993</v>
      </c>
      <c r="V3754" s="49">
        <v>11846962.123</v>
      </c>
    </row>
    <row r="3755" spans="1:22" x14ac:dyDescent="0.3">
      <c r="A3755">
        <v>1010114</v>
      </c>
      <c r="B3755" t="s">
        <v>17920</v>
      </c>
      <c r="C3755" t="s">
        <v>17921</v>
      </c>
      <c r="D3755" t="s">
        <v>2879</v>
      </c>
      <c r="E3755" t="s">
        <v>441</v>
      </c>
      <c r="F3755" t="s">
        <v>5401</v>
      </c>
      <c r="H3755" t="s">
        <v>1726</v>
      </c>
      <c r="I3755" s="23">
        <v>35.552898999999996</v>
      </c>
      <c r="J3755" s="23">
        <v>-82.832451000000006</v>
      </c>
      <c r="K3755">
        <v>562212</v>
      </c>
      <c r="L3755" t="s">
        <v>93</v>
      </c>
      <c r="M3755" t="s">
        <v>307</v>
      </c>
      <c r="N3755" s="49">
        <v>21181.75</v>
      </c>
      <c r="O3755" s="49">
        <v>22046.25</v>
      </c>
      <c r="P3755" s="49">
        <v>22946</v>
      </c>
      <c r="Q3755" s="49">
        <v>23882.25</v>
      </c>
      <c r="R3755" s="49">
        <v>24857</v>
      </c>
      <c r="S3755" s="49">
        <v>25871.5</v>
      </c>
      <c r="T3755" s="49">
        <v>26927.25</v>
      </c>
      <c r="U3755" s="49">
        <v>33631.5</v>
      </c>
      <c r="V3755" s="49">
        <v>35004</v>
      </c>
    </row>
    <row r="3756" spans="1:22" x14ac:dyDescent="0.3">
      <c r="A3756">
        <v>1010266</v>
      </c>
      <c r="B3756" t="s">
        <v>17922</v>
      </c>
      <c r="C3756" t="s">
        <v>17923</v>
      </c>
      <c r="D3756" t="s">
        <v>9203</v>
      </c>
      <c r="E3756" t="s">
        <v>386</v>
      </c>
      <c r="F3756" t="s">
        <v>9204</v>
      </c>
      <c r="H3756" t="s">
        <v>1384</v>
      </c>
      <c r="I3756" s="23">
        <v>30.885739000000001</v>
      </c>
      <c r="J3756" s="23">
        <v>-88.195521999999997</v>
      </c>
      <c r="K3756">
        <v>562212</v>
      </c>
      <c r="L3756" t="s">
        <v>93</v>
      </c>
      <c r="M3756" t="s">
        <v>307</v>
      </c>
      <c r="O3756" s="49">
        <v>20482.5</v>
      </c>
      <c r="P3756" s="49">
        <v>21318.25</v>
      </c>
      <c r="Q3756" s="49">
        <v>22188.25</v>
      </c>
      <c r="R3756" s="49">
        <v>23093.75</v>
      </c>
      <c r="S3756" s="49">
        <v>24036.25</v>
      </c>
      <c r="T3756" s="49">
        <v>25017.25</v>
      </c>
      <c r="U3756" s="49">
        <v>31245.75</v>
      </c>
      <c r="V3756" s="49">
        <v>32521</v>
      </c>
    </row>
    <row r="3757" spans="1:22" x14ac:dyDescent="0.3">
      <c r="A3757">
        <v>1006703</v>
      </c>
      <c r="B3757" t="s">
        <v>17924</v>
      </c>
      <c r="C3757" t="s">
        <v>17925</v>
      </c>
      <c r="D3757" t="s">
        <v>1612</v>
      </c>
      <c r="E3757" t="s">
        <v>1781</v>
      </c>
      <c r="F3757" t="s">
        <v>17926</v>
      </c>
      <c r="G3757" t="s">
        <v>17927</v>
      </c>
      <c r="H3757" t="s">
        <v>693</v>
      </c>
      <c r="I3757" s="23">
        <v>33.360815000000002</v>
      </c>
      <c r="J3757" s="23">
        <v>-88.458045999999996</v>
      </c>
      <c r="K3757">
        <v>322110</v>
      </c>
      <c r="L3757" t="s">
        <v>1172</v>
      </c>
      <c r="M3757" t="s">
        <v>1173</v>
      </c>
      <c r="N3757" s="49">
        <v>136187.932</v>
      </c>
      <c r="O3757" s="49">
        <v>117596.35</v>
      </c>
      <c r="P3757" s="49">
        <v>109286.24</v>
      </c>
      <c r="Q3757" s="49">
        <v>112066.91</v>
      </c>
      <c r="R3757" s="49">
        <v>120651.39</v>
      </c>
      <c r="S3757" s="49">
        <v>103604.098</v>
      </c>
      <c r="T3757" s="49">
        <v>102493.386</v>
      </c>
      <c r="U3757" s="49">
        <v>125340.372</v>
      </c>
      <c r="V3757" s="49">
        <v>128755.482</v>
      </c>
    </row>
    <row r="3758" spans="1:22" x14ac:dyDescent="0.3">
      <c r="A3758">
        <v>1010127</v>
      </c>
      <c r="B3758" t="s">
        <v>17928</v>
      </c>
      <c r="C3758" t="s">
        <v>17929</v>
      </c>
      <c r="D3758" t="s">
        <v>17930</v>
      </c>
      <c r="E3758" t="s">
        <v>447</v>
      </c>
      <c r="F3758" t="s">
        <v>17931</v>
      </c>
      <c r="H3758" t="s">
        <v>3697</v>
      </c>
      <c r="I3758" s="23">
        <v>42.036048000000001</v>
      </c>
      <c r="J3758" s="23">
        <v>-79.847747999999996</v>
      </c>
      <c r="K3758">
        <v>562212</v>
      </c>
      <c r="L3758" t="s">
        <v>93</v>
      </c>
      <c r="M3758" t="s">
        <v>307</v>
      </c>
      <c r="N3758" s="49">
        <v>59038</v>
      </c>
      <c r="O3758" s="49">
        <v>61447.5</v>
      </c>
      <c r="P3758" s="49">
        <v>63955.25</v>
      </c>
      <c r="Q3758" s="49">
        <v>66565.25</v>
      </c>
      <c r="R3758" s="49">
        <v>69281.75</v>
      </c>
      <c r="S3758" s="49">
        <v>72109.25</v>
      </c>
      <c r="T3758" s="49">
        <v>75052</v>
      </c>
      <c r="U3758" s="49">
        <v>78115</v>
      </c>
      <c r="V3758" s="49">
        <v>81302.75</v>
      </c>
    </row>
    <row r="3759" spans="1:22" x14ac:dyDescent="0.3">
      <c r="A3759">
        <v>1006209</v>
      </c>
      <c r="B3759" t="s">
        <v>17932</v>
      </c>
      <c r="C3759" t="s">
        <v>17933</v>
      </c>
      <c r="D3759" t="s">
        <v>17934</v>
      </c>
      <c r="E3759" t="s">
        <v>690</v>
      </c>
      <c r="F3759" t="s">
        <v>17935</v>
      </c>
      <c r="G3759" t="s">
        <v>17936</v>
      </c>
      <c r="H3759" t="s">
        <v>756</v>
      </c>
      <c r="I3759" s="23">
        <v>32.253100000000003</v>
      </c>
      <c r="J3759" s="23">
        <v>-84.069100000000006</v>
      </c>
      <c r="K3759">
        <v>322110</v>
      </c>
      <c r="L3759" t="s">
        <v>1172</v>
      </c>
      <c r="M3759" t="s">
        <v>1173</v>
      </c>
      <c r="N3759" s="49">
        <v>172455.56</v>
      </c>
      <c r="O3759" s="49">
        <v>170349.64199999999</v>
      </c>
      <c r="P3759" s="49">
        <v>153194.486</v>
      </c>
      <c r="Q3759" s="49">
        <v>154744.85200000001</v>
      </c>
      <c r="R3759" s="49">
        <v>165358.76800000001</v>
      </c>
      <c r="S3759" s="49">
        <v>152196.916</v>
      </c>
      <c r="T3759" s="49">
        <v>148636.09599999999</v>
      </c>
      <c r="U3759" s="49">
        <v>163054.67800000001</v>
      </c>
      <c r="V3759" s="49">
        <v>169867.606</v>
      </c>
    </row>
    <row r="3760" spans="1:22" x14ac:dyDescent="0.3">
      <c r="A3760">
        <v>1007912</v>
      </c>
      <c r="B3760" t="s">
        <v>17937</v>
      </c>
      <c r="C3760" t="s">
        <v>17938</v>
      </c>
      <c r="D3760" t="s">
        <v>10494</v>
      </c>
      <c r="E3760" t="s">
        <v>954</v>
      </c>
      <c r="F3760" t="s">
        <v>3218</v>
      </c>
      <c r="G3760" t="s">
        <v>17939</v>
      </c>
      <c r="H3760" t="s">
        <v>3220</v>
      </c>
      <c r="I3760" s="23">
        <v>33.364165999999997</v>
      </c>
      <c r="J3760" s="23">
        <v>-79.303279000000003</v>
      </c>
      <c r="K3760">
        <v>322121</v>
      </c>
      <c r="L3760" t="s">
        <v>1172</v>
      </c>
      <c r="M3760" t="s">
        <v>1173</v>
      </c>
      <c r="N3760" s="49">
        <v>290100.50400000002</v>
      </c>
      <c r="O3760" s="49">
        <v>322592.35200000001</v>
      </c>
      <c r="P3760" s="49">
        <v>295220.04800000001</v>
      </c>
      <c r="Q3760" s="49">
        <v>313790.80599999998</v>
      </c>
      <c r="R3760" s="49">
        <v>326903.36200000002</v>
      </c>
      <c r="S3760" s="49">
        <v>335637.44</v>
      </c>
      <c r="T3760" s="49">
        <v>313341.75199999998</v>
      </c>
      <c r="U3760" s="49">
        <v>372298.22200000001</v>
      </c>
      <c r="V3760" s="49">
        <v>436195.978</v>
      </c>
    </row>
    <row r="3761" spans="1:22" x14ac:dyDescent="0.3">
      <c r="A3761">
        <v>1005738</v>
      </c>
      <c r="B3761" t="s">
        <v>17940</v>
      </c>
      <c r="C3761" t="s">
        <v>17941</v>
      </c>
      <c r="D3761" t="s">
        <v>1095</v>
      </c>
      <c r="E3761" t="s">
        <v>583</v>
      </c>
      <c r="F3761" t="s">
        <v>4883</v>
      </c>
      <c r="G3761" t="s">
        <v>17942</v>
      </c>
      <c r="H3761" t="s">
        <v>4885</v>
      </c>
      <c r="I3761" s="23">
        <v>32.15889</v>
      </c>
      <c r="J3761" s="23">
        <v>-93.556669999999997</v>
      </c>
      <c r="K3761">
        <v>322130</v>
      </c>
      <c r="L3761" t="s">
        <v>1172</v>
      </c>
      <c r="M3761" t="s">
        <v>1173</v>
      </c>
      <c r="N3761" s="49">
        <v>713997.52399999998</v>
      </c>
      <c r="O3761" s="49">
        <v>636008.46400000004</v>
      </c>
      <c r="P3761" s="49">
        <v>632264.89800000004</v>
      </c>
      <c r="Q3761" s="49">
        <v>627414.16399999999</v>
      </c>
      <c r="R3761" s="49">
        <v>593824.17200000002</v>
      </c>
      <c r="S3761" s="49">
        <v>591611.95799999998</v>
      </c>
      <c r="T3761" s="49">
        <v>545234.13</v>
      </c>
      <c r="U3761" s="49">
        <v>581559.79399999999</v>
      </c>
      <c r="V3761" s="49">
        <v>561669.98400000005</v>
      </c>
    </row>
    <row r="3762" spans="1:22" x14ac:dyDescent="0.3">
      <c r="A3762">
        <v>1007391</v>
      </c>
      <c r="B3762" t="s">
        <v>17943</v>
      </c>
      <c r="C3762" t="s">
        <v>17944</v>
      </c>
      <c r="D3762" t="s">
        <v>6339</v>
      </c>
      <c r="E3762" t="s">
        <v>311</v>
      </c>
      <c r="F3762" t="s">
        <v>6340</v>
      </c>
      <c r="G3762" t="s">
        <v>17945</v>
      </c>
      <c r="H3762" t="s">
        <v>1928</v>
      </c>
      <c r="I3762" s="23">
        <v>38.690040000000003</v>
      </c>
      <c r="J3762" s="23">
        <v>-83.802260000000004</v>
      </c>
      <c r="K3762">
        <v>322130</v>
      </c>
      <c r="L3762" t="s">
        <v>91</v>
      </c>
      <c r="M3762" t="s">
        <v>307</v>
      </c>
      <c r="N3762" s="49">
        <v>52602.75</v>
      </c>
      <c r="O3762" s="49">
        <v>48971</v>
      </c>
      <c r="P3762" s="49">
        <v>50801.75</v>
      </c>
      <c r="Q3762" s="49">
        <v>50047</v>
      </c>
      <c r="R3762" s="49">
        <v>44031.75</v>
      </c>
      <c r="S3762" s="49">
        <v>34662.5</v>
      </c>
      <c r="T3762" s="49">
        <v>34628</v>
      </c>
      <c r="U3762" s="49">
        <v>39381.25</v>
      </c>
      <c r="V3762" s="49">
        <v>47795.5</v>
      </c>
    </row>
    <row r="3763" spans="1:22" x14ac:dyDescent="0.3">
      <c r="A3763">
        <v>1000228</v>
      </c>
      <c r="B3763" t="s">
        <v>17946</v>
      </c>
      <c r="C3763" t="s">
        <v>17947</v>
      </c>
      <c r="D3763" t="s">
        <v>17948</v>
      </c>
      <c r="E3763" t="s">
        <v>441</v>
      </c>
      <c r="F3763" t="s">
        <v>17949</v>
      </c>
      <c r="G3763" t="s">
        <v>17950</v>
      </c>
      <c r="H3763" t="s">
        <v>17951</v>
      </c>
      <c r="I3763" s="23">
        <v>35.208100000000002</v>
      </c>
      <c r="J3763" s="23">
        <v>-77.124200000000002</v>
      </c>
      <c r="K3763">
        <v>322110</v>
      </c>
      <c r="L3763" t="s">
        <v>1172</v>
      </c>
      <c r="M3763" t="s">
        <v>1173</v>
      </c>
      <c r="N3763" s="49">
        <v>100442.64200000001</v>
      </c>
      <c r="O3763" s="49">
        <v>75257.262000000002</v>
      </c>
      <c r="P3763" s="49">
        <v>70804.592000000004</v>
      </c>
      <c r="Q3763" s="49">
        <v>103893.94</v>
      </c>
      <c r="R3763" s="49">
        <v>118094.538</v>
      </c>
      <c r="S3763" s="49">
        <v>133040.01</v>
      </c>
      <c r="T3763" s="49">
        <v>130805.58</v>
      </c>
      <c r="U3763" s="49">
        <v>143138.58199999999</v>
      </c>
      <c r="V3763" s="49">
        <v>137158.476</v>
      </c>
    </row>
    <row r="3764" spans="1:22" x14ac:dyDescent="0.3">
      <c r="A3764">
        <v>1005909</v>
      </c>
      <c r="B3764" t="s">
        <v>17952</v>
      </c>
      <c r="C3764" t="s">
        <v>17953</v>
      </c>
      <c r="D3764" t="s">
        <v>17664</v>
      </c>
      <c r="E3764" t="s">
        <v>303</v>
      </c>
      <c r="F3764" t="s">
        <v>17954</v>
      </c>
      <c r="G3764" t="s">
        <v>17955</v>
      </c>
      <c r="H3764" t="s">
        <v>1165</v>
      </c>
      <c r="I3764" s="23">
        <v>30.222580000000001</v>
      </c>
      <c r="J3764" s="23">
        <v>-93.751110999999995</v>
      </c>
      <c r="K3764">
        <v>322130</v>
      </c>
      <c r="L3764" t="s">
        <v>1172</v>
      </c>
      <c r="M3764" t="s">
        <v>1173</v>
      </c>
      <c r="N3764" s="49">
        <v>318891.83</v>
      </c>
      <c r="O3764" s="49">
        <v>324611.89399999997</v>
      </c>
      <c r="P3764" s="49">
        <v>295938.462</v>
      </c>
      <c r="Q3764" s="49">
        <v>263542.04399999999</v>
      </c>
      <c r="R3764" s="49">
        <v>257094.89</v>
      </c>
      <c r="S3764" s="49">
        <v>229293.36600000001</v>
      </c>
      <c r="T3764" s="49">
        <v>237014.53599999999</v>
      </c>
      <c r="U3764" s="49">
        <v>229880.114</v>
      </c>
      <c r="V3764" s="49">
        <v>248349.85800000001</v>
      </c>
    </row>
    <row r="3765" spans="1:22" x14ac:dyDescent="0.3">
      <c r="A3765">
        <v>1000196</v>
      </c>
      <c r="B3765" t="s">
        <v>17956</v>
      </c>
      <c r="C3765" t="s">
        <v>17957</v>
      </c>
      <c r="D3765" t="s">
        <v>17958</v>
      </c>
      <c r="E3765" t="s">
        <v>468</v>
      </c>
      <c r="F3765" t="s">
        <v>3568</v>
      </c>
      <c r="G3765" t="s">
        <v>17959</v>
      </c>
      <c r="H3765" t="s">
        <v>2160</v>
      </c>
      <c r="I3765" s="23">
        <v>30.60539</v>
      </c>
      <c r="J3765" s="23">
        <v>-87.322937999999994</v>
      </c>
      <c r="K3765">
        <v>322130</v>
      </c>
      <c r="L3765" t="s">
        <v>1940</v>
      </c>
      <c r="M3765" t="s">
        <v>680</v>
      </c>
      <c r="N3765" s="49">
        <v>279885.68599999999</v>
      </c>
      <c r="O3765" s="49">
        <v>262617.25</v>
      </c>
      <c r="P3765" s="49">
        <v>238840.16</v>
      </c>
      <c r="Q3765" s="49">
        <v>269216.25</v>
      </c>
      <c r="R3765" s="49">
        <v>272284.37199999997</v>
      </c>
      <c r="S3765" s="49">
        <v>169293.94399999999</v>
      </c>
      <c r="T3765" s="49">
        <v>240744.52</v>
      </c>
      <c r="U3765" s="49">
        <v>316249.77399999998</v>
      </c>
      <c r="V3765" s="49">
        <v>286681.554</v>
      </c>
    </row>
    <row r="3766" spans="1:22" x14ac:dyDescent="0.3">
      <c r="A3766">
        <v>1002113</v>
      </c>
      <c r="B3766" t="s">
        <v>17960</v>
      </c>
      <c r="C3766" t="s">
        <v>17961</v>
      </c>
      <c r="D3766" t="s">
        <v>17962</v>
      </c>
      <c r="E3766" t="s">
        <v>386</v>
      </c>
      <c r="F3766" t="s">
        <v>17963</v>
      </c>
      <c r="G3766" t="s">
        <v>17964</v>
      </c>
      <c r="H3766" t="s">
        <v>17965</v>
      </c>
      <c r="I3766" s="23">
        <v>31.968879000000001</v>
      </c>
      <c r="J3766" s="23">
        <v>-87.482747000000003</v>
      </c>
      <c r="K3766">
        <v>322130</v>
      </c>
      <c r="L3766" t="s">
        <v>1172</v>
      </c>
      <c r="M3766" t="s">
        <v>1173</v>
      </c>
      <c r="N3766" s="49">
        <v>211423.59</v>
      </c>
      <c r="O3766" s="49">
        <v>187809.83600000001</v>
      </c>
      <c r="P3766" s="49">
        <v>169797.05799999999</v>
      </c>
      <c r="Q3766" s="49">
        <v>174491.69</v>
      </c>
      <c r="R3766" s="49">
        <v>280597.11</v>
      </c>
      <c r="S3766" s="49">
        <v>197456.84400000001</v>
      </c>
      <c r="T3766" s="49">
        <v>190234.96400000001</v>
      </c>
      <c r="U3766" s="49">
        <v>204088.67600000001</v>
      </c>
      <c r="V3766" s="49">
        <v>200876.068</v>
      </c>
    </row>
    <row r="3767" spans="1:22" x14ac:dyDescent="0.3">
      <c r="A3767">
        <v>1001733</v>
      </c>
      <c r="B3767" t="s">
        <v>17966</v>
      </c>
      <c r="C3767" t="s">
        <v>17967</v>
      </c>
      <c r="D3767" t="s">
        <v>7997</v>
      </c>
      <c r="E3767" t="s">
        <v>583</v>
      </c>
      <c r="F3767" t="s">
        <v>7998</v>
      </c>
      <c r="G3767" t="s">
        <v>17968</v>
      </c>
      <c r="H3767" t="s">
        <v>15929</v>
      </c>
      <c r="I3767" s="23">
        <v>31.905325999999999</v>
      </c>
      <c r="J3767" s="23">
        <v>-93.173636000000002</v>
      </c>
      <c r="K3767">
        <v>322121</v>
      </c>
      <c r="L3767" t="s">
        <v>1172</v>
      </c>
      <c r="M3767" t="s">
        <v>1173</v>
      </c>
      <c r="N3767" s="49">
        <v>172063.90599999999</v>
      </c>
      <c r="O3767" s="49">
        <v>191528.05600000001</v>
      </c>
      <c r="P3767" s="49">
        <v>225065.04399999999</v>
      </c>
      <c r="Q3767" s="49">
        <v>197817.96599999999</v>
      </c>
      <c r="R3767" s="49">
        <v>173261.636</v>
      </c>
      <c r="S3767" s="49">
        <v>144830.28400000001</v>
      </c>
      <c r="T3767" s="49">
        <v>147972.07999999999</v>
      </c>
      <c r="U3767" s="49">
        <v>165904.58799999999</v>
      </c>
      <c r="V3767" s="49">
        <v>116229.19</v>
      </c>
    </row>
    <row r="3768" spans="1:22" x14ac:dyDescent="0.3">
      <c r="A3768">
        <v>1011267</v>
      </c>
      <c r="B3768" t="s">
        <v>17969</v>
      </c>
      <c r="C3768" t="s">
        <v>17970</v>
      </c>
      <c r="D3768" t="s">
        <v>17971</v>
      </c>
      <c r="E3768" t="s">
        <v>441</v>
      </c>
      <c r="F3768" t="s">
        <v>17972</v>
      </c>
      <c r="H3768" t="s">
        <v>17973</v>
      </c>
      <c r="I3768" s="23">
        <v>36.462893999999999</v>
      </c>
      <c r="J3768" s="23">
        <v>-77.636996999999994</v>
      </c>
      <c r="K3768">
        <v>562212</v>
      </c>
      <c r="L3768" t="s">
        <v>93</v>
      </c>
      <c r="M3768" t="s">
        <v>307</v>
      </c>
      <c r="O3768" s="49">
        <v>21277</v>
      </c>
      <c r="P3768" s="49">
        <v>22145.25</v>
      </c>
      <c r="Q3768" s="49">
        <v>23049.25</v>
      </c>
      <c r="R3768" s="49">
        <v>23989.75</v>
      </c>
      <c r="S3768" s="49">
        <v>24968.75</v>
      </c>
      <c r="T3768" s="49">
        <v>25987.75</v>
      </c>
    </row>
    <row r="3769" spans="1:22" x14ac:dyDescent="0.3">
      <c r="A3769">
        <v>1002149</v>
      </c>
      <c r="B3769" t="s">
        <v>17974</v>
      </c>
      <c r="C3769" t="s">
        <v>17975</v>
      </c>
      <c r="D3769" t="s">
        <v>10893</v>
      </c>
      <c r="E3769" t="s">
        <v>2164</v>
      </c>
      <c r="F3769" t="s">
        <v>17976</v>
      </c>
      <c r="G3769" t="s">
        <v>17977</v>
      </c>
      <c r="H3769" t="s">
        <v>12971</v>
      </c>
      <c r="I3769" s="23">
        <v>44.055179000000003</v>
      </c>
      <c r="J3769" s="23">
        <v>-122.95299799999999</v>
      </c>
      <c r="K3769">
        <v>322130</v>
      </c>
      <c r="L3769" t="s">
        <v>1940</v>
      </c>
      <c r="M3769" t="s">
        <v>680</v>
      </c>
      <c r="N3769" s="49">
        <v>120325.242</v>
      </c>
      <c r="O3769" s="49">
        <v>100406.56</v>
      </c>
      <c r="P3769" s="49">
        <v>112211.00599999999</v>
      </c>
      <c r="Q3769" s="49">
        <v>95825.785999999993</v>
      </c>
      <c r="R3769" s="49">
        <v>94416.517999999996</v>
      </c>
      <c r="S3769" s="49">
        <v>100779.876</v>
      </c>
      <c r="T3769" s="49">
        <v>92110.517999999996</v>
      </c>
      <c r="U3769" s="49">
        <v>98498.335999999996</v>
      </c>
      <c r="V3769" s="49">
        <v>110301.226</v>
      </c>
    </row>
    <row r="3770" spans="1:22" x14ac:dyDescent="0.3">
      <c r="A3770">
        <v>1006776</v>
      </c>
      <c r="B3770" t="s">
        <v>17978</v>
      </c>
      <c r="C3770" t="s">
        <v>17979</v>
      </c>
      <c r="D3770" t="s">
        <v>17980</v>
      </c>
      <c r="E3770" t="s">
        <v>1418</v>
      </c>
      <c r="F3770" t="s">
        <v>17981</v>
      </c>
      <c r="G3770" t="s">
        <v>17982</v>
      </c>
      <c r="H3770" t="s">
        <v>17983</v>
      </c>
      <c r="I3770" s="23">
        <v>33.998399999999997</v>
      </c>
      <c r="J3770" s="23">
        <v>-95.111500000000007</v>
      </c>
      <c r="K3770">
        <v>322130</v>
      </c>
      <c r="L3770" t="s">
        <v>1172</v>
      </c>
      <c r="M3770" t="s">
        <v>1173</v>
      </c>
      <c r="N3770" s="49">
        <v>432255.98</v>
      </c>
      <c r="O3770" s="49">
        <v>431422.00199999998</v>
      </c>
      <c r="P3770" s="49">
        <v>427389.50199999998</v>
      </c>
      <c r="Q3770" s="49">
        <v>414362.71600000001</v>
      </c>
      <c r="R3770" s="49">
        <v>386929.06</v>
      </c>
      <c r="S3770" s="49">
        <v>323956.04800000001</v>
      </c>
      <c r="T3770" s="49">
        <v>355377.95400000003</v>
      </c>
      <c r="U3770" s="49">
        <v>385869.32</v>
      </c>
      <c r="V3770" s="49">
        <v>387109.85800000001</v>
      </c>
    </row>
    <row r="3771" spans="1:22" x14ac:dyDescent="0.3">
      <c r="A3771">
        <v>1000434</v>
      </c>
      <c r="B3771" t="s">
        <v>17984</v>
      </c>
      <c r="C3771" t="s">
        <v>17985</v>
      </c>
      <c r="D3771" t="s">
        <v>17986</v>
      </c>
      <c r="E3771" t="s">
        <v>1781</v>
      </c>
      <c r="F3771" t="s">
        <v>17987</v>
      </c>
      <c r="G3771" t="s">
        <v>17988</v>
      </c>
      <c r="H3771" t="s">
        <v>4118</v>
      </c>
      <c r="I3771" s="23">
        <v>32.529229999999998</v>
      </c>
      <c r="J3771" s="23">
        <v>-90.774507999999997</v>
      </c>
      <c r="K3771">
        <v>322121</v>
      </c>
      <c r="L3771" t="s">
        <v>1172</v>
      </c>
      <c r="M3771" t="s">
        <v>1173</v>
      </c>
      <c r="N3771" s="49">
        <v>132499.022</v>
      </c>
      <c r="O3771" s="49">
        <v>126432.958</v>
      </c>
      <c r="P3771" s="49">
        <v>149426.29399999999</v>
      </c>
      <c r="Q3771" s="49">
        <v>141048.38800000001</v>
      </c>
      <c r="R3771" s="49">
        <v>139506.38200000001</v>
      </c>
      <c r="S3771" s="49">
        <v>87521.165999999997</v>
      </c>
      <c r="T3771" s="49">
        <v>93340.888000000006</v>
      </c>
      <c r="U3771" s="49">
        <v>160763.74</v>
      </c>
      <c r="V3771" s="49">
        <v>92398.717999999993</v>
      </c>
    </row>
    <row r="3772" spans="1:22" x14ac:dyDescent="0.3">
      <c r="A3772">
        <v>1007266</v>
      </c>
      <c r="B3772" t="s">
        <v>17989</v>
      </c>
      <c r="C3772" t="s">
        <v>17990</v>
      </c>
      <c r="D3772" t="s">
        <v>8721</v>
      </c>
      <c r="E3772" t="s">
        <v>491</v>
      </c>
      <c r="F3772" t="s">
        <v>11553</v>
      </c>
      <c r="G3772" t="s">
        <v>17991</v>
      </c>
      <c r="H3772" t="s">
        <v>12710</v>
      </c>
      <c r="I3772" s="23">
        <v>39.908166999999999</v>
      </c>
      <c r="J3772" s="23">
        <v>-87.415361000000004</v>
      </c>
      <c r="K3772">
        <v>322130</v>
      </c>
      <c r="L3772" t="s">
        <v>91</v>
      </c>
      <c r="M3772" t="s">
        <v>307</v>
      </c>
      <c r="N3772" s="49">
        <v>31607.75</v>
      </c>
      <c r="O3772" s="49">
        <v>26750.25</v>
      </c>
      <c r="P3772" s="49">
        <v>28292</v>
      </c>
      <c r="Q3772" s="49">
        <v>31591.25</v>
      </c>
      <c r="R3772" s="49">
        <v>31529.25</v>
      </c>
    </row>
    <row r="3773" spans="1:22" x14ac:dyDescent="0.3">
      <c r="A3773">
        <v>1010128</v>
      </c>
      <c r="B3773" t="s">
        <v>17992</v>
      </c>
      <c r="C3773" t="s">
        <v>17993</v>
      </c>
      <c r="D3773" t="s">
        <v>4848</v>
      </c>
      <c r="E3773" t="s">
        <v>583</v>
      </c>
      <c r="F3773" t="s">
        <v>17994</v>
      </c>
      <c r="G3773" t="s">
        <v>17995</v>
      </c>
      <c r="H3773" t="s">
        <v>17996</v>
      </c>
      <c r="I3773" s="23">
        <v>32.783323000000003</v>
      </c>
      <c r="J3773" s="23">
        <v>-91.909350000000003</v>
      </c>
      <c r="K3773">
        <v>562212</v>
      </c>
      <c r="L3773" t="s">
        <v>93</v>
      </c>
      <c r="M3773" t="s">
        <v>307</v>
      </c>
      <c r="N3773" s="49">
        <v>28276.5</v>
      </c>
      <c r="O3773" s="49">
        <v>29430.25</v>
      </c>
      <c r="P3773" s="49">
        <v>30631.5</v>
      </c>
      <c r="Q3773" s="49">
        <v>31881.5</v>
      </c>
      <c r="R3773" s="49">
        <v>33182.75</v>
      </c>
      <c r="S3773" s="49">
        <v>34536.75</v>
      </c>
      <c r="T3773" s="49">
        <v>35946.25</v>
      </c>
      <c r="U3773" s="49">
        <v>37413.5</v>
      </c>
      <c r="V3773" s="49">
        <v>38940.25</v>
      </c>
    </row>
    <row r="3774" spans="1:22" x14ac:dyDescent="0.3">
      <c r="A3774">
        <v>1010112</v>
      </c>
      <c r="B3774" t="s">
        <v>17997</v>
      </c>
      <c r="C3774" t="s">
        <v>17998</v>
      </c>
      <c r="D3774" t="s">
        <v>5914</v>
      </c>
      <c r="E3774" t="s">
        <v>793</v>
      </c>
      <c r="F3774" t="s">
        <v>17999</v>
      </c>
      <c r="G3774" t="s">
        <v>18000</v>
      </c>
      <c r="H3774" t="s">
        <v>18001</v>
      </c>
      <c r="I3774" s="23">
        <v>36.672834000000002</v>
      </c>
      <c r="J3774" s="23">
        <v>-76.887309000000002</v>
      </c>
      <c r="K3774">
        <v>562212</v>
      </c>
      <c r="L3774" t="s">
        <v>93</v>
      </c>
      <c r="M3774" t="s">
        <v>307</v>
      </c>
      <c r="N3774" s="49">
        <v>153021</v>
      </c>
      <c r="O3774" s="49">
        <v>152768.5</v>
      </c>
      <c r="P3774" s="49">
        <v>154144.25</v>
      </c>
      <c r="Q3774" s="49">
        <v>155803.25</v>
      </c>
      <c r="R3774" s="49">
        <v>158238.25</v>
      </c>
      <c r="S3774" s="49">
        <v>161378.25</v>
      </c>
      <c r="T3774" s="49">
        <v>164898</v>
      </c>
      <c r="U3774" s="49">
        <v>166504</v>
      </c>
      <c r="V3774" s="49">
        <v>176639.75</v>
      </c>
    </row>
    <row r="3775" spans="1:22" x14ac:dyDescent="0.3">
      <c r="A3775">
        <v>1010184</v>
      </c>
      <c r="B3775" t="s">
        <v>18002</v>
      </c>
      <c r="C3775" t="s">
        <v>18003</v>
      </c>
      <c r="D3775" t="s">
        <v>4814</v>
      </c>
      <c r="E3775" t="s">
        <v>386</v>
      </c>
      <c r="F3775" t="s">
        <v>17067</v>
      </c>
      <c r="H3775" t="s">
        <v>1384</v>
      </c>
      <c r="I3775" s="23">
        <v>30.751683</v>
      </c>
      <c r="J3775" s="23">
        <v>-88.054862</v>
      </c>
      <c r="K3775">
        <v>562212</v>
      </c>
      <c r="L3775" t="s">
        <v>93</v>
      </c>
      <c r="M3775" t="s">
        <v>307</v>
      </c>
      <c r="N3775" s="49">
        <v>39227.25</v>
      </c>
      <c r="O3775" s="49">
        <v>40828.25</v>
      </c>
      <c r="P3775" s="49">
        <v>42494.25</v>
      </c>
      <c r="Q3775" s="49">
        <v>44228.5</v>
      </c>
      <c r="R3775" s="49">
        <v>46033.5</v>
      </c>
      <c r="S3775" s="49">
        <v>47912.25</v>
      </c>
      <c r="T3775" s="49">
        <v>49867.5</v>
      </c>
      <c r="U3775" s="49">
        <v>51902.75</v>
      </c>
      <c r="V3775" s="49">
        <v>54021</v>
      </c>
    </row>
    <row r="3776" spans="1:22" x14ac:dyDescent="0.3">
      <c r="A3776">
        <v>1006760</v>
      </c>
      <c r="B3776" t="s">
        <v>18004</v>
      </c>
      <c r="C3776" t="s">
        <v>18005</v>
      </c>
      <c r="D3776" t="s">
        <v>16589</v>
      </c>
      <c r="E3776" t="s">
        <v>690</v>
      </c>
      <c r="F3776" t="s">
        <v>18006</v>
      </c>
      <c r="G3776" t="s">
        <v>18007</v>
      </c>
      <c r="H3776" t="s">
        <v>18008</v>
      </c>
      <c r="I3776" s="23">
        <v>34.253517000000002</v>
      </c>
      <c r="J3776" s="23">
        <v>-85.329015999999996</v>
      </c>
      <c r="K3776">
        <v>322130</v>
      </c>
      <c r="L3776" t="s">
        <v>1172</v>
      </c>
      <c r="M3776" t="s">
        <v>1173</v>
      </c>
      <c r="N3776" s="49">
        <v>333941.23800000001</v>
      </c>
      <c r="O3776" s="49">
        <v>322425.91800000001</v>
      </c>
      <c r="P3776" s="49">
        <v>332454.804</v>
      </c>
      <c r="Q3776" s="49">
        <v>382584.79200000002</v>
      </c>
      <c r="R3776" s="49">
        <v>417533.91399999999</v>
      </c>
      <c r="S3776" s="49">
        <v>368378.076</v>
      </c>
      <c r="T3776" s="49">
        <v>373800.38199999998</v>
      </c>
      <c r="U3776" s="49">
        <v>418855.56</v>
      </c>
      <c r="V3776" s="49">
        <v>441561.402</v>
      </c>
    </row>
    <row r="3777" spans="1:22" x14ac:dyDescent="0.3">
      <c r="A3777">
        <v>1010299</v>
      </c>
      <c r="B3777" t="s">
        <v>18009</v>
      </c>
      <c r="C3777" t="s">
        <v>18010</v>
      </c>
      <c r="D3777" t="s">
        <v>3567</v>
      </c>
      <c r="E3777" t="s">
        <v>468</v>
      </c>
      <c r="F3777" t="s">
        <v>3568</v>
      </c>
      <c r="H3777" t="s">
        <v>2160</v>
      </c>
      <c r="I3777" s="23">
        <v>30.598056</v>
      </c>
      <c r="J3777" s="23">
        <v>-87.380555999999999</v>
      </c>
      <c r="K3777">
        <v>562212</v>
      </c>
      <c r="L3777" t="s">
        <v>93</v>
      </c>
      <c r="M3777" t="s">
        <v>307</v>
      </c>
      <c r="N3777" s="49">
        <v>28956.75</v>
      </c>
      <c r="O3777" s="49">
        <v>31902.75</v>
      </c>
      <c r="P3777" s="49">
        <v>28713.25</v>
      </c>
      <c r="Q3777" s="49">
        <v>29300.75</v>
      </c>
      <c r="R3777" s="49">
        <v>30301</v>
      </c>
      <c r="S3777" s="49">
        <v>31190</v>
      </c>
      <c r="T3777" s="49">
        <v>32263.25</v>
      </c>
      <c r="U3777" s="49">
        <v>71934.25</v>
      </c>
      <c r="V3777" s="49">
        <v>74484.5</v>
      </c>
    </row>
    <row r="3778" spans="1:22" x14ac:dyDescent="0.3">
      <c r="A3778">
        <v>1006885</v>
      </c>
      <c r="B3778" t="s">
        <v>18011</v>
      </c>
      <c r="C3778" t="s">
        <v>18012</v>
      </c>
      <c r="D3778" t="s">
        <v>18013</v>
      </c>
      <c r="E3778" t="s">
        <v>331</v>
      </c>
      <c r="F3778" t="s">
        <v>18014</v>
      </c>
      <c r="G3778" t="s">
        <v>18015</v>
      </c>
      <c r="H3778" t="s">
        <v>12932</v>
      </c>
      <c r="I3778" s="23">
        <v>43.891399999999997</v>
      </c>
      <c r="J3778" s="23">
        <v>-73.396100000000004</v>
      </c>
      <c r="K3778">
        <v>322121</v>
      </c>
      <c r="L3778" t="s">
        <v>1172</v>
      </c>
      <c r="M3778" t="s">
        <v>1173</v>
      </c>
      <c r="N3778" s="49">
        <v>226393.09400000001</v>
      </c>
      <c r="O3778" s="49">
        <v>253693.11</v>
      </c>
      <c r="P3778" s="49">
        <v>260735.454</v>
      </c>
      <c r="Q3778" s="49">
        <v>255147.44</v>
      </c>
      <c r="R3778" s="49">
        <v>284483.58399999997</v>
      </c>
      <c r="S3778" s="49">
        <v>297559.59600000002</v>
      </c>
      <c r="T3778" s="49">
        <v>271177.58399999997</v>
      </c>
      <c r="U3778" s="49">
        <v>278812.87800000003</v>
      </c>
      <c r="V3778" s="49">
        <v>305919.12400000001</v>
      </c>
    </row>
    <row r="3779" spans="1:22" x14ac:dyDescent="0.3">
      <c r="A3779">
        <v>1000377</v>
      </c>
      <c r="B3779" t="s">
        <v>18016</v>
      </c>
      <c r="C3779" t="s">
        <v>18017</v>
      </c>
      <c r="D3779" t="s">
        <v>18018</v>
      </c>
      <c r="E3779" t="s">
        <v>386</v>
      </c>
      <c r="F3779" t="s">
        <v>18019</v>
      </c>
      <c r="G3779" t="s">
        <v>18020</v>
      </c>
      <c r="H3779" t="s">
        <v>5249</v>
      </c>
      <c r="I3779" s="23">
        <v>34.734999999999999</v>
      </c>
      <c r="J3779" s="23">
        <v>-87.3108</v>
      </c>
      <c r="K3779">
        <v>322121</v>
      </c>
      <c r="L3779" t="s">
        <v>93</v>
      </c>
      <c r="M3779" t="s">
        <v>307</v>
      </c>
      <c r="N3779" s="49">
        <v>103583</v>
      </c>
      <c r="O3779" s="49">
        <v>104592.25</v>
      </c>
      <c r="P3779" s="49">
        <v>108321</v>
      </c>
      <c r="Q3779" s="49">
        <v>111794.25</v>
      </c>
      <c r="R3779" s="49">
        <v>115698.75</v>
      </c>
      <c r="S3779" s="49">
        <v>200502.07399999999</v>
      </c>
      <c r="T3779" s="49">
        <v>582106.61800000002</v>
      </c>
      <c r="U3779" s="49">
        <v>619604.08799999999</v>
      </c>
      <c r="V3779" s="49">
        <v>798171.13199999998</v>
      </c>
    </row>
    <row r="3780" spans="1:22" x14ac:dyDescent="0.3">
      <c r="A3780">
        <v>1006262</v>
      </c>
      <c r="B3780" t="s">
        <v>18021</v>
      </c>
      <c r="C3780" t="s">
        <v>18022</v>
      </c>
      <c r="D3780" t="s">
        <v>18023</v>
      </c>
      <c r="E3780" t="s">
        <v>954</v>
      </c>
      <c r="F3780" t="s">
        <v>18024</v>
      </c>
      <c r="G3780" t="s">
        <v>18025</v>
      </c>
      <c r="H3780" t="s">
        <v>17202</v>
      </c>
      <c r="I3780" s="23">
        <v>33.8872</v>
      </c>
      <c r="J3780" s="23">
        <v>-80.639700000000005</v>
      </c>
      <c r="K3780">
        <v>322121</v>
      </c>
      <c r="L3780" t="s">
        <v>1172</v>
      </c>
      <c r="M3780" t="s">
        <v>1173</v>
      </c>
      <c r="N3780" s="49">
        <v>268308.484</v>
      </c>
      <c r="O3780" s="49">
        <v>262688.22600000002</v>
      </c>
      <c r="P3780" s="49">
        <v>256737.05600000001</v>
      </c>
      <c r="Q3780" s="49">
        <v>359669.402</v>
      </c>
      <c r="R3780" s="49">
        <v>386283.326</v>
      </c>
      <c r="S3780" s="49">
        <v>398752.04399999999</v>
      </c>
      <c r="T3780" s="49">
        <v>444422.37400000001</v>
      </c>
      <c r="U3780" s="49">
        <v>471848.14399999997</v>
      </c>
      <c r="V3780" s="49">
        <v>495954.76799999998</v>
      </c>
    </row>
    <row r="3781" spans="1:22" x14ac:dyDescent="0.3">
      <c r="A3781">
        <v>1000258</v>
      </c>
      <c r="B3781" t="s">
        <v>18026</v>
      </c>
      <c r="C3781" t="s">
        <v>18027</v>
      </c>
      <c r="D3781" t="s">
        <v>3954</v>
      </c>
      <c r="E3781" t="s">
        <v>793</v>
      </c>
      <c r="F3781" t="s">
        <v>17999</v>
      </c>
      <c r="G3781" t="s">
        <v>18028</v>
      </c>
      <c r="H3781" t="s">
        <v>18029</v>
      </c>
      <c r="I3781" s="23">
        <v>36.680300000000003</v>
      </c>
      <c r="J3781" s="23">
        <v>-76.912800000000004</v>
      </c>
      <c r="K3781">
        <v>322121</v>
      </c>
      <c r="L3781" t="s">
        <v>1172</v>
      </c>
      <c r="M3781" t="s">
        <v>1173</v>
      </c>
      <c r="N3781" s="49">
        <v>63402.387999999999</v>
      </c>
      <c r="O3781" s="49">
        <v>74647.792000000001</v>
      </c>
      <c r="P3781" s="49">
        <v>77329.539999999994</v>
      </c>
      <c r="Q3781" s="49">
        <v>86098.597999999998</v>
      </c>
      <c r="R3781" s="49">
        <v>95795.24</v>
      </c>
      <c r="S3781" s="49">
        <v>90619.245999999999</v>
      </c>
      <c r="T3781" s="49">
        <v>107233.194</v>
      </c>
      <c r="U3781" s="49">
        <v>135025.35999999999</v>
      </c>
    </row>
    <row r="3782" spans="1:22" x14ac:dyDescent="0.3">
      <c r="A3782">
        <v>1004901</v>
      </c>
      <c r="B3782" t="s">
        <v>18030</v>
      </c>
      <c r="C3782" t="s">
        <v>18031</v>
      </c>
      <c r="D3782" t="s">
        <v>18032</v>
      </c>
      <c r="E3782" t="s">
        <v>690</v>
      </c>
      <c r="F3782" t="s">
        <v>18033</v>
      </c>
      <c r="G3782" t="s">
        <v>18034</v>
      </c>
      <c r="H3782" t="s">
        <v>1990</v>
      </c>
      <c r="I3782" s="23">
        <v>32.158200000000001</v>
      </c>
      <c r="J3782" s="23">
        <v>-81.159199999999998</v>
      </c>
      <c r="K3782">
        <v>322110</v>
      </c>
      <c r="L3782" t="s">
        <v>1940</v>
      </c>
      <c r="M3782" t="s">
        <v>680</v>
      </c>
      <c r="N3782" s="49">
        <v>94401.423999999999</v>
      </c>
      <c r="O3782" s="49">
        <v>93641.203999999998</v>
      </c>
      <c r="P3782" s="49">
        <v>93449.279999999999</v>
      </c>
      <c r="Q3782" s="49">
        <v>85522.1</v>
      </c>
      <c r="R3782" s="49">
        <v>74180.991999999998</v>
      </c>
      <c r="S3782" s="49">
        <v>68701.634000000005</v>
      </c>
      <c r="T3782" s="49">
        <v>70480.716</v>
      </c>
      <c r="U3782" s="49">
        <v>88382.008000000002</v>
      </c>
      <c r="V3782" s="49">
        <v>78323.813999999998</v>
      </c>
    </row>
    <row r="3783" spans="1:22" x14ac:dyDescent="0.3">
      <c r="A3783">
        <v>1006892</v>
      </c>
      <c r="B3783" t="s">
        <v>18035</v>
      </c>
      <c r="C3783" t="s">
        <v>18036</v>
      </c>
      <c r="D3783" t="s">
        <v>18037</v>
      </c>
      <c r="E3783" t="s">
        <v>386</v>
      </c>
      <c r="F3783" t="s">
        <v>11651</v>
      </c>
      <c r="G3783" t="s">
        <v>18038</v>
      </c>
      <c r="H3783" t="s">
        <v>8809</v>
      </c>
      <c r="I3783" s="23">
        <v>32.416699999999999</v>
      </c>
      <c r="J3783" s="23">
        <v>-86.466700000000003</v>
      </c>
      <c r="K3783">
        <v>322130</v>
      </c>
      <c r="L3783" t="s">
        <v>18039</v>
      </c>
      <c r="M3783" t="s">
        <v>1173</v>
      </c>
      <c r="N3783" s="49">
        <v>395222.04399999999</v>
      </c>
      <c r="O3783" s="49">
        <v>359266.43199999997</v>
      </c>
      <c r="P3783" s="49">
        <v>380267.984</v>
      </c>
      <c r="Q3783" s="49">
        <v>394361.92</v>
      </c>
      <c r="R3783" s="49">
        <v>418320.35399999999</v>
      </c>
      <c r="S3783" s="49">
        <v>423414.85600000003</v>
      </c>
      <c r="T3783" s="49">
        <v>434841.79800000001</v>
      </c>
      <c r="U3783" s="49">
        <v>429425.74400000001</v>
      </c>
      <c r="V3783" s="49">
        <v>435389.47</v>
      </c>
    </row>
    <row r="3784" spans="1:22" x14ac:dyDescent="0.3">
      <c r="A3784">
        <v>1007226</v>
      </c>
      <c r="B3784" t="s">
        <v>18040</v>
      </c>
      <c r="C3784" t="s">
        <v>18041</v>
      </c>
      <c r="D3784" t="s">
        <v>18042</v>
      </c>
      <c r="E3784" t="s">
        <v>441</v>
      </c>
      <c r="F3784" t="s">
        <v>18043</v>
      </c>
      <c r="G3784" t="s">
        <v>18044</v>
      </c>
      <c r="H3784" t="s">
        <v>3212</v>
      </c>
      <c r="I3784" s="23">
        <v>34.352800000000002</v>
      </c>
      <c r="J3784" s="23">
        <v>-78.202799999999996</v>
      </c>
      <c r="K3784">
        <v>322110</v>
      </c>
      <c r="L3784" t="s">
        <v>1172</v>
      </c>
      <c r="M3784" t="s">
        <v>1173</v>
      </c>
      <c r="N3784" s="49">
        <v>296448.50199999998</v>
      </c>
      <c r="O3784" s="49">
        <v>314219.79800000001</v>
      </c>
      <c r="P3784" s="49">
        <v>311231.33399999997</v>
      </c>
      <c r="Q3784" s="49">
        <v>355006.62800000003</v>
      </c>
      <c r="R3784" s="49">
        <v>401493.576</v>
      </c>
      <c r="S3784" s="49">
        <v>390931.25</v>
      </c>
      <c r="T3784" s="49">
        <v>387668.50199999998</v>
      </c>
      <c r="U3784" s="49">
        <v>398186.15399999998</v>
      </c>
      <c r="V3784" s="49">
        <v>414901.00199999998</v>
      </c>
    </row>
    <row r="3785" spans="1:22" x14ac:dyDescent="0.3">
      <c r="A3785">
        <v>1006788</v>
      </c>
      <c r="B3785" t="s">
        <v>18045</v>
      </c>
      <c r="C3785" t="s">
        <v>18046</v>
      </c>
      <c r="D3785" t="s">
        <v>14455</v>
      </c>
      <c r="E3785" t="s">
        <v>386</v>
      </c>
      <c r="F3785" t="s">
        <v>14456</v>
      </c>
      <c r="G3785" t="s">
        <v>18047</v>
      </c>
      <c r="H3785" t="s">
        <v>3634</v>
      </c>
      <c r="I3785" s="23">
        <v>32.424999999999997</v>
      </c>
      <c r="J3785" s="23">
        <v>-86.869399999999999</v>
      </c>
      <c r="K3785">
        <v>322121</v>
      </c>
      <c r="L3785" t="s">
        <v>1172</v>
      </c>
      <c r="M3785" t="s">
        <v>1173</v>
      </c>
      <c r="N3785" s="49">
        <v>388754.23200000002</v>
      </c>
      <c r="O3785" s="49">
        <v>357553.038</v>
      </c>
      <c r="P3785" s="49">
        <v>377456.022</v>
      </c>
      <c r="Q3785" s="49">
        <v>374156.13400000002</v>
      </c>
      <c r="R3785" s="49">
        <v>356965.41</v>
      </c>
      <c r="S3785" s="49">
        <v>331993.55800000002</v>
      </c>
      <c r="T3785" s="49">
        <v>341449.16800000001</v>
      </c>
      <c r="U3785" s="49">
        <v>396277.4</v>
      </c>
      <c r="V3785" s="49">
        <v>322753.67200000002</v>
      </c>
    </row>
    <row r="3786" spans="1:22" x14ac:dyDescent="0.3">
      <c r="A3786">
        <v>1010349</v>
      </c>
      <c r="B3786" t="s">
        <v>18048</v>
      </c>
      <c r="C3786" t="s">
        <v>18049</v>
      </c>
      <c r="D3786" t="s">
        <v>12704</v>
      </c>
      <c r="E3786" t="s">
        <v>323</v>
      </c>
      <c r="F3786" t="s">
        <v>961</v>
      </c>
      <c r="G3786" t="s">
        <v>18050</v>
      </c>
      <c r="H3786" t="s">
        <v>963</v>
      </c>
      <c r="I3786" s="23">
        <v>33.918669999999999</v>
      </c>
      <c r="J3786" s="23">
        <v>-118.40079</v>
      </c>
      <c r="K3786">
        <v>334413</v>
      </c>
      <c r="L3786" t="s">
        <v>1560</v>
      </c>
      <c r="M3786" t="s">
        <v>315</v>
      </c>
      <c r="T3786" s="49">
        <v>1980.9449999999999</v>
      </c>
      <c r="U3786" s="49">
        <v>2622.116</v>
      </c>
      <c r="V3786" s="49">
        <v>2998.94</v>
      </c>
    </row>
    <row r="3787" spans="1:22" x14ac:dyDescent="0.3">
      <c r="A3787">
        <v>1010606</v>
      </c>
      <c r="B3787" t="s">
        <v>18051</v>
      </c>
      <c r="C3787" t="s">
        <v>18052</v>
      </c>
      <c r="D3787" t="s">
        <v>2722</v>
      </c>
      <c r="E3787" t="s">
        <v>1370</v>
      </c>
      <c r="F3787" t="s">
        <v>18053</v>
      </c>
      <c r="G3787" t="s">
        <v>18054</v>
      </c>
      <c r="H3787" t="s">
        <v>1576</v>
      </c>
      <c r="I3787" s="23">
        <v>61.168812000000003</v>
      </c>
      <c r="J3787" s="23">
        <v>-149.91100599999999</v>
      </c>
      <c r="K3787">
        <v>221112</v>
      </c>
      <c r="L3787" t="s">
        <v>28</v>
      </c>
      <c r="M3787" t="s">
        <v>336</v>
      </c>
      <c r="N3787" s="49">
        <v>477658.35</v>
      </c>
      <c r="O3787" s="49">
        <v>498519.52399999998</v>
      </c>
      <c r="P3787" s="49">
        <v>497919.87599999999</v>
      </c>
      <c r="Q3787" s="49">
        <v>514899.61200000002</v>
      </c>
      <c r="R3787" s="49">
        <v>510142.62800000003</v>
      </c>
      <c r="S3787" s="49">
        <v>523176.48</v>
      </c>
      <c r="T3787" s="49">
        <v>540349.36399999994</v>
      </c>
      <c r="U3787" s="49">
        <v>53650.65</v>
      </c>
    </row>
    <row r="3788" spans="1:22" x14ac:dyDescent="0.3">
      <c r="A3788">
        <v>1001122</v>
      </c>
      <c r="B3788" t="s">
        <v>18055</v>
      </c>
      <c r="C3788" t="s">
        <v>18056</v>
      </c>
      <c r="D3788" t="s">
        <v>10893</v>
      </c>
      <c r="E3788" t="s">
        <v>351</v>
      </c>
      <c r="F3788" t="s">
        <v>18057</v>
      </c>
      <c r="G3788" t="s">
        <v>18058</v>
      </c>
      <c r="H3788" t="s">
        <v>10896</v>
      </c>
      <c r="I3788" s="23">
        <v>39.823300000000003</v>
      </c>
      <c r="J3788" s="23">
        <v>-89.588800000000006</v>
      </c>
      <c r="K3788">
        <v>221112</v>
      </c>
      <c r="L3788" t="s">
        <v>30</v>
      </c>
      <c r="M3788" t="s">
        <v>336</v>
      </c>
      <c r="N3788" s="49">
        <v>6797.366</v>
      </c>
      <c r="O3788" s="49">
        <v>18024.583999999999</v>
      </c>
      <c r="P3788" s="49">
        <v>10704.36</v>
      </c>
      <c r="Q3788" s="49">
        <v>31088.227999999999</v>
      </c>
      <c r="S3788" s="49">
        <v>5980.4160000000002</v>
      </c>
      <c r="T3788" s="49">
        <v>5296.78</v>
      </c>
      <c r="U3788" s="49">
        <v>5671.4279999999999</v>
      </c>
      <c r="V3788" s="49">
        <v>10922.46</v>
      </c>
    </row>
    <row r="3789" spans="1:22" x14ac:dyDescent="0.3">
      <c r="A3789">
        <v>1004886</v>
      </c>
      <c r="B3789" t="s">
        <v>18059</v>
      </c>
      <c r="C3789" t="s">
        <v>18060</v>
      </c>
      <c r="D3789" t="s">
        <v>18061</v>
      </c>
      <c r="E3789" t="s">
        <v>690</v>
      </c>
      <c r="F3789" t="s">
        <v>18062</v>
      </c>
      <c r="G3789" t="s">
        <v>18063</v>
      </c>
      <c r="H3789" t="s">
        <v>13829</v>
      </c>
      <c r="I3789" s="23">
        <v>31.741993999999998</v>
      </c>
      <c r="J3789" s="23">
        <v>-81.406689999999998</v>
      </c>
      <c r="K3789">
        <v>322130</v>
      </c>
      <c r="L3789" t="s">
        <v>18039</v>
      </c>
      <c r="M3789" t="s">
        <v>1173</v>
      </c>
      <c r="N3789" s="49">
        <v>50321.998</v>
      </c>
      <c r="O3789" s="49">
        <v>44576.89</v>
      </c>
      <c r="P3789" s="49">
        <v>41717.226000000002</v>
      </c>
      <c r="Q3789" s="49">
        <v>41263.019999999997</v>
      </c>
      <c r="R3789" s="49">
        <v>43995.451999999997</v>
      </c>
      <c r="S3789" s="49">
        <v>67025.134000000005</v>
      </c>
      <c r="T3789" s="49">
        <v>34177.152000000002</v>
      </c>
      <c r="U3789" s="49">
        <v>44910.258000000002</v>
      </c>
      <c r="V3789" s="49">
        <v>57999</v>
      </c>
    </row>
    <row r="3790" spans="1:22" x14ac:dyDescent="0.3">
      <c r="A3790">
        <v>1003409</v>
      </c>
      <c r="B3790" t="s">
        <v>18064</v>
      </c>
      <c r="C3790" t="s">
        <v>18065</v>
      </c>
      <c r="D3790" t="s">
        <v>18066</v>
      </c>
      <c r="E3790" t="s">
        <v>380</v>
      </c>
      <c r="F3790" t="s">
        <v>18067</v>
      </c>
      <c r="G3790" t="s">
        <v>18068</v>
      </c>
      <c r="H3790" t="s">
        <v>4686</v>
      </c>
      <c r="I3790" s="23">
        <v>44.780999999999999</v>
      </c>
      <c r="J3790" s="23">
        <v>-93.042000000000002</v>
      </c>
      <c r="K3790">
        <v>221112</v>
      </c>
      <c r="L3790" t="s">
        <v>28</v>
      </c>
      <c r="M3790" t="s">
        <v>336</v>
      </c>
      <c r="N3790" s="49">
        <v>7219.5119999999997</v>
      </c>
      <c r="O3790" s="49">
        <v>15700.118</v>
      </c>
      <c r="P3790" s="49">
        <v>6482.576</v>
      </c>
      <c r="Q3790" s="49">
        <v>16407.437999999998</v>
      </c>
      <c r="R3790" s="49">
        <v>7558.2619999999997</v>
      </c>
      <c r="S3790" s="49">
        <v>5747.7380000000003</v>
      </c>
      <c r="T3790" s="49">
        <v>19018.121999999999</v>
      </c>
      <c r="U3790" s="49">
        <v>35552.262000000002</v>
      </c>
      <c r="V3790" s="49">
        <v>25572.081999999999</v>
      </c>
    </row>
    <row r="3791" spans="1:22" x14ac:dyDescent="0.3">
      <c r="A3791">
        <v>1012918</v>
      </c>
      <c r="B3791" t="s">
        <v>18069</v>
      </c>
      <c r="C3791" t="s">
        <v>18070</v>
      </c>
      <c r="D3791" t="s">
        <v>18071</v>
      </c>
      <c r="E3791" t="s">
        <v>569</v>
      </c>
      <c r="F3791" t="s">
        <v>18072</v>
      </c>
      <c r="G3791" t="s">
        <v>18073</v>
      </c>
      <c r="H3791" t="s">
        <v>7689</v>
      </c>
      <c r="I3791" s="23">
        <v>40.69</v>
      </c>
      <c r="J3791" s="23">
        <v>-91.23</v>
      </c>
      <c r="K3791">
        <v>325311</v>
      </c>
      <c r="L3791" t="s">
        <v>6674</v>
      </c>
      <c r="M3791" t="s">
        <v>530</v>
      </c>
      <c r="N3791" s="49">
        <v>1706459.942</v>
      </c>
      <c r="O3791" s="49">
        <v>1684329.35</v>
      </c>
      <c r="P3791" s="49">
        <v>1040649.394</v>
      </c>
    </row>
    <row r="3792" spans="1:22" x14ac:dyDescent="0.3">
      <c r="A3792">
        <v>1013647</v>
      </c>
      <c r="B3792"/>
      <c r="C3792" t="s">
        <v>18074</v>
      </c>
      <c r="D3792" t="s">
        <v>18075</v>
      </c>
      <c r="E3792" t="s">
        <v>1418</v>
      </c>
      <c r="F3792" t="s">
        <v>2945</v>
      </c>
      <c r="G3792" t="s">
        <v>18076</v>
      </c>
      <c r="I3792" s="23"/>
      <c r="J3792" s="23"/>
      <c r="K3792">
        <v>211130</v>
      </c>
      <c r="L3792" t="s">
        <v>368</v>
      </c>
      <c r="M3792" t="s">
        <v>102</v>
      </c>
      <c r="N3792" s="49">
        <v>119186.95</v>
      </c>
    </row>
    <row r="3793" spans="1:22" x14ac:dyDescent="0.3">
      <c r="A3793">
        <v>1009293</v>
      </c>
      <c r="B3793" t="s">
        <v>18077</v>
      </c>
      <c r="C3793" t="s">
        <v>18078</v>
      </c>
      <c r="D3793" t="s">
        <v>3129</v>
      </c>
      <c r="E3793" t="s">
        <v>2294</v>
      </c>
      <c r="F3793" t="s">
        <v>18079</v>
      </c>
      <c r="H3793" t="s">
        <v>9164</v>
      </c>
      <c r="I3793" s="23">
        <v>40.036268999999997</v>
      </c>
      <c r="J3793" s="23">
        <v>-109.45371</v>
      </c>
      <c r="K3793">
        <v>211130</v>
      </c>
      <c r="L3793" t="s">
        <v>368</v>
      </c>
      <c r="M3793" t="s">
        <v>102</v>
      </c>
      <c r="N3793" s="49">
        <v>78184.81</v>
      </c>
      <c r="O3793" s="49">
        <v>102730.768</v>
      </c>
      <c r="P3793" s="49">
        <v>102633.266</v>
      </c>
      <c r="Q3793" s="49">
        <v>118218.35799999999</v>
      </c>
      <c r="R3793" s="49">
        <v>131472.51199999999</v>
      </c>
      <c r="S3793" s="49">
        <v>118683.958</v>
      </c>
      <c r="T3793" s="49">
        <v>121676.95</v>
      </c>
      <c r="U3793" s="49">
        <v>72744.28</v>
      </c>
      <c r="V3793" s="49">
        <v>88493.475999999995</v>
      </c>
    </row>
    <row r="3794" spans="1:22" x14ac:dyDescent="0.3">
      <c r="A3794">
        <v>1003195</v>
      </c>
      <c r="B3794" t="s">
        <v>18080</v>
      </c>
      <c r="C3794" t="s">
        <v>18081</v>
      </c>
      <c r="D3794" t="s">
        <v>3223</v>
      </c>
      <c r="E3794" t="s">
        <v>491</v>
      </c>
      <c r="F3794" t="s">
        <v>3224</v>
      </c>
      <c r="G3794" t="s">
        <v>3225</v>
      </c>
      <c r="H3794" t="s">
        <v>522</v>
      </c>
      <c r="I3794" s="23">
        <v>41.659840000000003</v>
      </c>
      <c r="J3794" s="23">
        <v>-87.465850000000003</v>
      </c>
      <c r="K3794">
        <v>221118</v>
      </c>
      <c r="L3794" t="s">
        <v>28</v>
      </c>
      <c r="M3794" t="s">
        <v>336</v>
      </c>
      <c r="N3794" s="49">
        <v>222088.69399999999</v>
      </c>
      <c r="O3794" s="49">
        <v>324053.98200000002</v>
      </c>
      <c r="P3794" s="49">
        <v>363957</v>
      </c>
      <c r="Q3794" s="49">
        <v>24337.360000000001</v>
      </c>
      <c r="R3794" s="49">
        <v>396797.614</v>
      </c>
      <c r="S3794" s="49">
        <v>921158.18599999999</v>
      </c>
      <c r="T3794" s="49">
        <v>785803.28</v>
      </c>
      <c r="U3794" s="49">
        <v>708121.826</v>
      </c>
      <c r="V3794" s="49">
        <v>348329.73</v>
      </c>
    </row>
    <row r="3795" spans="1:22" x14ac:dyDescent="0.3">
      <c r="A3795">
        <v>1003714</v>
      </c>
      <c r="B3795" t="s">
        <v>18082</v>
      </c>
      <c r="C3795" t="s">
        <v>18083</v>
      </c>
      <c r="D3795" t="s">
        <v>8678</v>
      </c>
      <c r="E3795" t="s">
        <v>491</v>
      </c>
      <c r="F3795" t="s">
        <v>18084</v>
      </c>
      <c r="G3795" t="s">
        <v>18085</v>
      </c>
      <c r="H3795" t="s">
        <v>5738</v>
      </c>
      <c r="I3795" s="23">
        <v>40.933056000000001</v>
      </c>
      <c r="J3795" s="23">
        <v>-87.067222000000001</v>
      </c>
      <c r="K3795">
        <v>325193</v>
      </c>
      <c r="L3795" t="s">
        <v>573</v>
      </c>
      <c r="M3795" t="s">
        <v>574</v>
      </c>
      <c r="N3795" s="49">
        <v>77319.808000000005</v>
      </c>
      <c r="O3795" s="49">
        <v>75650.365999999995</v>
      </c>
      <c r="P3795" s="49">
        <v>75649.865999999995</v>
      </c>
      <c r="Q3795" s="49">
        <v>73455.123999999996</v>
      </c>
      <c r="R3795" s="49">
        <v>68340.792000000001</v>
      </c>
      <c r="S3795" s="49">
        <v>67493.745999999999</v>
      </c>
      <c r="T3795" s="49">
        <v>67507.495999999999</v>
      </c>
      <c r="U3795" s="49">
        <v>70664.567999999999</v>
      </c>
      <c r="V3795" s="49">
        <v>73031.123999999996</v>
      </c>
    </row>
    <row r="3796" spans="1:22" x14ac:dyDescent="0.3">
      <c r="A3796">
        <v>1008767</v>
      </c>
      <c r="B3796" t="s">
        <v>18086</v>
      </c>
      <c r="C3796" t="s">
        <v>18087</v>
      </c>
      <c r="D3796" t="s">
        <v>18088</v>
      </c>
      <c r="E3796" t="s">
        <v>331</v>
      </c>
      <c r="F3796" t="s">
        <v>18089</v>
      </c>
      <c r="G3796" t="s">
        <v>18090</v>
      </c>
      <c r="H3796" t="s">
        <v>416</v>
      </c>
      <c r="I3796" s="23">
        <v>43.269083000000002</v>
      </c>
      <c r="J3796" s="23">
        <v>-73.595222000000007</v>
      </c>
      <c r="K3796">
        <v>322121</v>
      </c>
      <c r="L3796" t="s">
        <v>28</v>
      </c>
      <c r="M3796" t="s">
        <v>680</v>
      </c>
      <c r="N3796" s="49">
        <v>34380.42</v>
      </c>
      <c r="O3796" s="49">
        <v>32249.027999999998</v>
      </c>
      <c r="P3796" s="49">
        <v>30277.236000000001</v>
      </c>
      <c r="Q3796" s="49">
        <v>30142.236000000001</v>
      </c>
      <c r="R3796" s="49">
        <v>29727.687999999998</v>
      </c>
      <c r="S3796" s="49">
        <v>28397.544000000002</v>
      </c>
      <c r="T3796" s="49">
        <v>29107.84</v>
      </c>
      <c r="U3796" s="49">
        <v>28913.39</v>
      </c>
      <c r="V3796" s="49">
        <v>30689.883999999998</v>
      </c>
    </row>
    <row r="3797" spans="1:22" x14ac:dyDescent="0.3">
      <c r="A3797">
        <v>1001425</v>
      </c>
      <c r="B3797" t="s">
        <v>18091</v>
      </c>
      <c r="C3797" t="s">
        <v>18092</v>
      </c>
      <c r="D3797" t="s">
        <v>11003</v>
      </c>
      <c r="E3797" t="s">
        <v>1902</v>
      </c>
      <c r="F3797" t="s">
        <v>18093</v>
      </c>
      <c r="G3797" t="s">
        <v>18094</v>
      </c>
      <c r="H3797" t="s">
        <v>11006</v>
      </c>
      <c r="I3797" s="23">
        <v>32.159999999999997</v>
      </c>
      <c r="J3797" s="23">
        <v>-110.90470000000001</v>
      </c>
      <c r="K3797">
        <v>221112</v>
      </c>
      <c r="L3797" t="s">
        <v>335</v>
      </c>
      <c r="M3797" t="s">
        <v>336</v>
      </c>
      <c r="N3797" s="49">
        <v>1009663.148</v>
      </c>
      <c r="O3797" s="49">
        <v>866015.55</v>
      </c>
      <c r="P3797" s="49">
        <v>462584.44</v>
      </c>
      <c r="Q3797" s="49">
        <v>481167.30599999998</v>
      </c>
      <c r="R3797" s="49">
        <v>591218.88600000006</v>
      </c>
      <c r="S3797" s="49">
        <v>653726.98800000001</v>
      </c>
      <c r="T3797" s="49">
        <v>586122.16200000001</v>
      </c>
      <c r="U3797" s="49">
        <v>568030.38199999998</v>
      </c>
      <c r="V3797" s="49">
        <v>817858.08</v>
      </c>
    </row>
    <row r="3798" spans="1:22" x14ac:dyDescent="0.3">
      <c r="A3798">
        <v>1000433</v>
      </c>
      <c r="B3798" t="s">
        <v>18095</v>
      </c>
      <c r="C3798" t="s">
        <v>18096</v>
      </c>
      <c r="D3798" t="s">
        <v>18097</v>
      </c>
      <c r="E3798" t="s">
        <v>393</v>
      </c>
      <c r="F3798" t="s">
        <v>13872</v>
      </c>
      <c r="G3798" t="s">
        <v>18098</v>
      </c>
      <c r="H3798" t="s">
        <v>9744</v>
      </c>
      <c r="I3798" s="23">
        <v>44.2761</v>
      </c>
      <c r="J3798" s="23">
        <v>-88.265600000000006</v>
      </c>
      <c r="K3798">
        <v>221112</v>
      </c>
      <c r="L3798" t="s">
        <v>30</v>
      </c>
      <c r="M3798" t="s">
        <v>336</v>
      </c>
      <c r="U3798" s="49">
        <v>1444.1959999999999</v>
      </c>
      <c r="V3798" s="49">
        <v>4207.6840000000002</v>
      </c>
    </row>
    <row r="3799" spans="1:22" x14ac:dyDescent="0.3">
      <c r="A3799">
        <v>1001154</v>
      </c>
      <c r="B3799" t="s">
        <v>18099</v>
      </c>
      <c r="C3799" t="s">
        <v>18100</v>
      </c>
      <c r="D3799" t="s">
        <v>18101</v>
      </c>
      <c r="E3799" t="s">
        <v>1388</v>
      </c>
      <c r="F3799" t="s">
        <v>18102</v>
      </c>
      <c r="G3799" t="s">
        <v>18103</v>
      </c>
      <c r="H3799" t="s">
        <v>18104</v>
      </c>
      <c r="I3799" s="23">
        <v>42.739417000000003</v>
      </c>
      <c r="J3799" s="23">
        <v>-111.541421</v>
      </c>
      <c r="K3799">
        <v>325312</v>
      </c>
      <c r="L3799" t="s">
        <v>936</v>
      </c>
      <c r="M3799" t="s">
        <v>530</v>
      </c>
      <c r="N3799" s="49">
        <v>126474.944</v>
      </c>
      <c r="O3799" s="49">
        <v>110313.772</v>
      </c>
      <c r="P3799" s="49">
        <v>107506.624</v>
      </c>
      <c r="Q3799" s="49">
        <v>110181.124</v>
      </c>
      <c r="R3799" s="49">
        <v>115061.572</v>
      </c>
      <c r="S3799" s="49">
        <v>104022.232</v>
      </c>
      <c r="T3799" s="49">
        <v>109686.008</v>
      </c>
      <c r="U3799" s="49">
        <v>106364.068</v>
      </c>
      <c r="V3799" s="49">
        <v>108825.48</v>
      </c>
    </row>
    <row r="3800" spans="1:22" x14ac:dyDescent="0.3">
      <c r="A3800">
        <v>1011082</v>
      </c>
      <c r="B3800" t="s">
        <v>18105</v>
      </c>
      <c r="C3800" t="s">
        <v>18106</v>
      </c>
      <c r="D3800" t="s">
        <v>18107</v>
      </c>
      <c r="E3800" t="s">
        <v>323</v>
      </c>
      <c r="F3800" t="s">
        <v>18108</v>
      </c>
      <c r="G3800" t="s">
        <v>18109</v>
      </c>
      <c r="H3800" t="s">
        <v>3837</v>
      </c>
      <c r="I3800" s="23">
        <v>35.556742</v>
      </c>
      <c r="J3800" s="23">
        <v>-115.47051399999999</v>
      </c>
      <c r="K3800">
        <v>221112</v>
      </c>
      <c r="L3800" t="s">
        <v>335</v>
      </c>
      <c r="M3800" t="s">
        <v>336</v>
      </c>
      <c r="N3800" s="49">
        <v>71147.635999999999</v>
      </c>
      <c r="O3800" s="49">
        <v>77052.364000000001</v>
      </c>
      <c r="P3800" s="49">
        <v>69215.64</v>
      </c>
      <c r="Q3800" s="49">
        <v>72840.576000000001</v>
      </c>
      <c r="R3800" s="49">
        <v>69269.444000000003</v>
      </c>
      <c r="S3800" s="49">
        <v>46570.275999999998</v>
      </c>
      <c r="T3800" s="49">
        <v>12783.103999999999</v>
      </c>
    </row>
    <row r="3801" spans="1:22" x14ac:dyDescent="0.3">
      <c r="A3801">
        <v>1011257</v>
      </c>
      <c r="B3801" t="s">
        <v>18110</v>
      </c>
      <c r="C3801" t="s">
        <v>18111</v>
      </c>
      <c r="D3801" t="s">
        <v>9259</v>
      </c>
      <c r="E3801" t="s">
        <v>793</v>
      </c>
      <c r="F3801" t="s">
        <v>18112</v>
      </c>
      <c r="G3801" t="s">
        <v>18113</v>
      </c>
      <c r="H3801" t="s">
        <v>18114</v>
      </c>
      <c r="I3801" s="23">
        <v>38.020960000000002</v>
      </c>
      <c r="J3801" s="23">
        <v>-78.651669999999996</v>
      </c>
      <c r="K3801">
        <v>562212</v>
      </c>
      <c r="L3801" t="s">
        <v>51</v>
      </c>
      <c r="M3801" t="s">
        <v>307</v>
      </c>
      <c r="N3801" s="49">
        <v>3040</v>
      </c>
      <c r="O3801" s="49">
        <v>15116.25</v>
      </c>
      <c r="P3801" s="49">
        <v>12517.25</v>
      </c>
      <c r="Q3801" s="49">
        <v>28779.25</v>
      </c>
      <c r="R3801" s="49">
        <v>19681.25</v>
      </c>
      <c r="S3801" s="49">
        <v>10148</v>
      </c>
      <c r="T3801" s="49">
        <v>3224.25</v>
      </c>
    </row>
    <row r="3802" spans="1:22" x14ac:dyDescent="0.3">
      <c r="A3802">
        <v>1004716</v>
      </c>
      <c r="B3802" t="s">
        <v>18115</v>
      </c>
      <c r="C3802" t="s">
        <v>18116</v>
      </c>
      <c r="D3802" t="s">
        <v>18117</v>
      </c>
      <c r="E3802" t="s">
        <v>922</v>
      </c>
      <c r="F3802" t="s">
        <v>18118</v>
      </c>
      <c r="G3802" t="s">
        <v>18119</v>
      </c>
      <c r="H3802" t="s">
        <v>18120</v>
      </c>
      <c r="I3802" s="23">
        <v>41.056435999999998</v>
      </c>
      <c r="J3802" s="23">
        <v>-101.57671499999999</v>
      </c>
      <c r="K3802">
        <v>562212</v>
      </c>
      <c r="L3802" t="s">
        <v>355</v>
      </c>
      <c r="M3802" t="s">
        <v>307</v>
      </c>
      <c r="N3802" s="49">
        <v>68341.850000000006</v>
      </c>
      <c r="O3802" s="49">
        <v>66480.5</v>
      </c>
      <c r="P3802" s="49">
        <v>64271.6</v>
      </c>
      <c r="Q3802" s="49">
        <v>62259.15</v>
      </c>
      <c r="R3802" s="49">
        <v>59170.400000000001</v>
      </c>
      <c r="S3802" s="49">
        <v>56586.55</v>
      </c>
      <c r="T3802" s="49">
        <v>53877.5</v>
      </c>
      <c r="U3802" s="49">
        <v>49986</v>
      </c>
      <c r="V3802" s="49">
        <v>46565</v>
      </c>
    </row>
    <row r="3803" spans="1:22" x14ac:dyDescent="0.3">
      <c r="A3803">
        <v>1001474</v>
      </c>
      <c r="B3803" t="s">
        <v>18121</v>
      </c>
      <c r="C3803" t="s">
        <v>18122</v>
      </c>
      <c r="D3803" t="s">
        <v>3325</v>
      </c>
      <c r="E3803" t="s">
        <v>2540</v>
      </c>
      <c r="F3803" t="s">
        <v>5898</v>
      </c>
      <c r="G3803" t="s">
        <v>18123</v>
      </c>
      <c r="H3803" t="s">
        <v>18124</v>
      </c>
      <c r="I3803" s="23">
        <v>44.491700000000002</v>
      </c>
      <c r="J3803" s="23">
        <v>-73.208100000000002</v>
      </c>
      <c r="K3803">
        <v>221112</v>
      </c>
      <c r="L3803" t="s">
        <v>335</v>
      </c>
      <c r="M3803" t="s">
        <v>336</v>
      </c>
      <c r="U3803" s="49">
        <v>8707.3719999999994</v>
      </c>
      <c r="V3803" s="49">
        <v>9861.4840000000004</v>
      </c>
    </row>
    <row r="3804" spans="1:22" x14ac:dyDescent="0.3">
      <c r="A3804">
        <v>1001497</v>
      </c>
      <c r="B3804" t="s">
        <v>18125</v>
      </c>
      <c r="C3804" t="s">
        <v>18126</v>
      </c>
      <c r="D3804" t="s">
        <v>1644</v>
      </c>
      <c r="E3804" t="s">
        <v>468</v>
      </c>
      <c r="F3804" t="s">
        <v>18127</v>
      </c>
      <c r="G3804" t="s">
        <v>18128</v>
      </c>
      <c r="H3804" t="s">
        <v>5611</v>
      </c>
      <c r="I3804" s="23">
        <v>30.3644</v>
      </c>
      <c r="J3804" s="23">
        <v>-81.623599999999996</v>
      </c>
      <c r="K3804">
        <v>221112</v>
      </c>
      <c r="L3804" t="s">
        <v>335</v>
      </c>
      <c r="M3804" t="s">
        <v>336</v>
      </c>
      <c r="N3804" s="49">
        <v>118960.958</v>
      </c>
      <c r="O3804" s="49">
        <v>62927.267999999996</v>
      </c>
      <c r="P3804" s="49">
        <v>23575.263999999999</v>
      </c>
      <c r="Q3804" s="49">
        <v>21603.82</v>
      </c>
      <c r="R3804" s="49">
        <v>17970.132000000001</v>
      </c>
      <c r="S3804" s="49">
        <v>27274.394</v>
      </c>
      <c r="T3804" s="49">
        <v>56666.64</v>
      </c>
      <c r="U3804" s="49">
        <v>68204.148000000001</v>
      </c>
      <c r="V3804" s="49">
        <v>66218.504000000001</v>
      </c>
    </row>
    <row r="3805" spans="1:22" x14ac:dyDescent="0.3">
      <c r="A3805">
        <v>1000720</v>
      </c>
      <c r="B3805" t="s">
        <v>18129</v>
      </c>
      <c r="C3805" t="s">
        <v>18130</v>
      </c>
      <c r="D3805" t="s">
        <v>4121</v>
      </c>
      <c r="E3805" t="s">
        <v>2235</v>
      </c>
      <c r="F3805" t="s">
        <v>4122</v>
      </c>
      <c r="G3805" t="s">
        <v>18131</v>
      </c>
      <c r="H3805" t="s">
        <v>18132</v>
      </c>
      <c r="I3805" s="23">
        <v>45.774700000000003</v>
      </c>
      <c r="J3805" s="23">
        <v>-108.4803</v>
      </c>
      <c r="K3805">
        <v>221112</v>
      </c>
      <c r="L3805" t="s">
        <v>30</v>
      </c>
      <c r="M3805" t="s">
        <v>336</v>
      </c>
      <c r="R3805" s="49">
        <v>167310.79999999999</v>
      </c>
      <c r="S3805" s="49">
        <v>628852.12</v>
      </c>
      <c r="T3805" s="49">
        <v>987361.42599999998</v>
      </c>
      <c r="U3805" s="49">
        <v>790050.48800000001</v>
      </c>
      <c r="V3805" s="49">
        <v>913290.39800000004</v>
      </c>
    </row>
    <row r="3806" spans="1:22" x14ac:dyDescent="0.3">
      <c r="A3806">
        <v>1000670</v>
      </c>
      <c r="B3806" t="s">
        <v>18133</v>
      </c>
      <c r="C3806" t="s">
        <v>18134</v>
      </c>
      <c r="D3806" t="s">
        <v>18135</v>
      </c>
      <c r="E3806" t="s">
        <v>454</v>
      </c>
      <c r="F3806" t="s">
        <v>18136</v>
      </c>
      <c r="G3806" t="s">
        <v>18137</v>
      </c>
      <c r="H3806" t="s">
        <v>18138</v>
      </c>
      <c r="I3806" s="23">
        <v>42.910299999999999</v>
      </c>
      <c r="J3806" s="23">
        <v>-86.203599999999994</v>
      </c>
      <c r="K3806">
        <v>221112</v>
      </c>
      <c r="L3806" t="s">
        <v>335</v>
      </c>
      <c r="M3806" t="s">
        <v>336</v>
      </c>
      <c r="N3806" s="49">
        <v>8285775.6200000001</v>
      </c>
      <c r="O3806" s="49">
        <v>7737163.8559999997</v>
      </c>
      <c r="P3806" s="49">
        <v>7774595.5800000001</v>
      </c>
      <c r="Q3806" s="49">
        <v>6465689.8439999996</v>
      </c>
      <c r="R3806" s="49">
        <v>8900893.432</v>
      </c>
      <c r="S3806" s="49">
        <v>8510226.5879999995</v>
      </c>
      <c r="T3806" s="49">
        <v>8667425.4499999993</v>
      </c>
      <c r="U3806" s="49">
        <v>7889668.7280000001</v>
      </c>
      <c r="V3806" s="49">
        <v>8439131.182</v>
      </c>
    </row>
    <row r="3807" spans="1:22" x14ac:dyDescent="0.3">
      <c r="A3807">
        <v>1007376</v>
      </c>
      <c r="B3807" t="s">
        <v>18139</v>
      </c>
      <c r="C3807" t="s">
        <v>18140</v>
      </c>
      <c r="D3807" t="s">
        <v>6160</v>
      </c>
      <c r="E3807" t="s">
        <v>303</v>
      </c>
      <c r="F3807" t="s">
        <v>18141</v>
      </c>
      <c r="G3807" t="s">
        <v>18142</v>
      </c>
      <c r="H3807" t="s">
        <v>18143</v>
      </c>
      <c r="I3807" s="23">
        <v>29.309100000000001</v>
      </c>
      <c r="J3807" s="23">
        <v>-98.320499999999996</v>
      </c>
      <c r="K3807">
        <v>221112</v>
      </c>
      <c r="L3807" t="s">
        <v>335</v>
      </c>
      <c r="M3807" t="s">
        <v>336</v>
      </c>
      <c r="N3807" s="49">
        <v>6816588.2831652174</v>
      </c>
      <c r="O3807" s="49">
        <v>7180671.2326673269</v>
      </c>
      <c r="P3807" s="49">
        <v>5971667.4961915389</v>
      </c>
      <c r="Q3807" s="49">
        <v>5536607.0974465841</v>
      </c>
      <c r="R3807" s="49">
        <v>4715886.0789198624</v>
      </c>
      <c r="S3807" s="49">
        <v>9064537.0557918716</v>
      </c>
      <c r="T3807" s="49">
        <v>7537980.894202942</v>
      </c>
      <c r="U3807" s="49">
        <v>9164287.9100000001</v>
      </c>
      <c r="V3807" s="49">
        <v>9420273.9100000001</v>
      </c>
    </row>
    <row r="3808" spans="1:22" x14ac:dyDescent="0.3">
      <c r="A3808">
        <v>1000849</v>
      </c>
      <c r="B3808" t="s">
        <v>18144</v>
      </c>
      <c r="C3808" t="s">
        <v>18145</v>
      </c>
      <c r="D3808" t="s">
        <v>18146</v>
      </c>
      <c r="E3808" t="s">
        <v>663</v>
      </c>
      <c r="F3808" t="s">
        <v>18147</v>
      </c>
      <c r="G3808" t="s">
        <v>18148</v>
      </c>
      <c r="H3808" t="s">
        <v>5413</v>
      </c>
      <c r="I3808" s="23">
        <v>38.636099999999999</v>
      </c>
      <c r="J3808" s="23">
        <v>-83.693899999999999</v>
      </c>
      <c r="K3808">
        <v>221112</v>
      </c>
      <c r="L3808" t="s">
        <v>335</v>
      </c>
      <c r="M3808" t="s">
        <v>336</v>
      </c>
      <c r="O3808" s="49">
        <v>2046292.3540000001</v>
      </c>
      <c r="P3808" s="49">
        <v>6833336.1399999997</v>
      </c>
      <c r="Q3808" s="49">
        <v>10860449.83</v>
      </c>
      <c r="R3808" s="49">
        <v>9814380.2540000007</v>
      </c>
      <c r="S3808" s="49">
        <v>10411867.174000001</v>
      </c>
      <c r="T3808" s="49">
        <v>12633534.354</v>
      </c>
      <c r="U3808" s="49">
        <v>11301493.208000001</v>
      </c>
      <c r="V3808" s="49">
        <v>13284262.228</v>
      </c>
    </row>
    <row r="3809" spans="1:22" x14ac:dyDescent="0.3">
      <c r="A3809">
        <v>1000995</v>
      </c>
      <c r="B3809" t="s">
        <v>18149</v>
      </c>
      <c r="C3809" t="s">
        <v>18150</v>
      </c>
      <c r="D3809" t="s">
        <v>2847</v>
      </c>
      <c r="E3809" t="s">
        <v>393</v>
      </c>
      <c r="F3809" t="s">
        <v>2848</v>
      </c>
      <c r="G3809" t="s">
        <v>2849</v>
      </c>
      <c r="H3809" t="s">
        <v>2850</v>
      </c>
      <c r="I3809" s="23">
        <v>44.302599999999998</v>
      </c>
      <c r="J3809" s="23">
        <v>-91.912599999999998</v>
      </c>
      <c r="K3809">
        <v>221112</v>
      </c>
      <c r="L3809" t="s">
        <v>335</v>
      </c>
      <c r="M3809" t="s">
        <v>336</v>
      </c>
      <c r="N3809" s="49">
        <v>1766897.7220000001</v>
      </c>
      <c r="O3809" s="49">
        <v>2086250.294</v>
      </c>
      <c r="P3809" s="49">
        <v>1824891.648</v>
      </c>
      <c r="Q3809" s="49">
        <v>2157046.1359999999</v>
      </c>
      <c r="R3809" s="49">
        <v>1707898.8219999999</v>
      </c>
      <c r="S3809" s="49">
        <v>1524510.4939999999</v>
      </c>
      <c r="T3809" s="49">
        <v>2612638.0920000002</v>
      </c>
      <c r="U3809" s="49">
        <v>2103570.3119999999</v>
      </c>
      <c r="V3809" s="49">
        <v>2150699.6979999999</v>
      </c>
    </row>
    <row r="3810" spans="1:22" x14ac:dyDescent="0.3">
      <c r="A3810">
        <v>1001496</v>
      </c>
      <c r="B3810" t="s">
        <v>18151</v>
      </c>
      <c r="C3810" t="s">
        <v>18152</v>
      </c>
      <c r="D3810" t="s">
        <v>6245</v>
      </c>
      <c r="E3810" t="s">
        <v>468</v>
      </c>
      <c r="F3810" t="s">
        <v>18153</v>
      </c>
      <c r="G3810" t="s">
        <v>18154</v>
      </c>
      <c r="H3810" t="s">
        <v>11098</v>
      </c>
      <c r="I3810" s="23">
        <v>29.646699999999999</v>
      </c>
      <c r="J3810" s="23">
        <v>-82.321899999999999</v>
      </c>
      <c r="K3810">
        <v>221112</v>
      </c>
      <c r="L3810" t="s">
        <v>335</v>
      </c>
      <c r="M3810" t="s">
        <v>336</v>
      </c>
      <c r="N3810" s="49">
        <v>221723.228</v>
      </c>
      <c r="O3810" s="49">
        <v>289889.27600000001</v>
      </c>
      <c r="P3810" s="49">
        <v>243899.196</v>
      </c>
      <c r="Q3810" s="49">
        <v>352936.19199999998</v>
      </c>
      <c r="R3810" s="49">
        <v>241445.15599999999</v>
      </c>
      <c r="S3810" s="49">
        <v>120399.902</v>
      </c>
      <c r="T3810" s="49">
        <v>220418.23199999999</v>
      </c>
      <c r="U3810" s="49">
        <v>242915.20000000001</v>
      </c>
      <c r="V3810" s="49">
        <v>124260.738</v>
      </c>
    </row>
    <row r="3811" spans="1:22" x14ac:dyDescent="0.3">
      <c r="A3811">
        <v>1002804</v>
      </c>
      <c r="B3811" t="s">
        <v>18155</v>
      </c>
      <c r="C3811" t="s">
        <v>18156</v>
      </c>
      <c r="D3811" t="s">
        <v>18157</v>
      </c>
      <c r="E3811" t="s">
        <v>946</v>
      </c>
      <c r="F3811" t="s">
        <v>18158</v>
      </c>
      <c r="G3811" t="s">
        <v>18159</v>
      </c>
      <c r="H3811" t="s">
        <v>672</v>
      </c>
      <c r="I3811" s="23">
        <v>46.837778</v>
      </c>
      <c r="J3811" s="23">
        <v>-119.176389</v>
      </c>
      <c r="K3811">
        <v>311411</v>
      </c>
      <c r="L3811" t="s">
        <v>573</v>
      </c>
      <c r="M3811" t="s">
        <v>574</v>
      </c>
      <c r="N3811" s="49">
        <v>92472.512000000002</v>
      </c>
      <c r="O3811" s="49">
        <v>99690.673999999999</v>
      </c>
      <c r="P3811" s="49">
        <v>95215.216</v>
      </c>
      <c r="Q3811" s="49">
        <v>93712.415999999997</v>
      </c>
      <c r="R3811" s="49">
        <v>87686.377999999997</v>
      </c>
      <c r="S3811" s="49">
        <v>87300.873999999996</v>
      </c>
      <c r="T3811" s="49">
        <v>87106.278000000006</v>
      </c>
      <c r="U3811" s="49">
        <v>93771.483999999997</v>
      </c>
      <c r="V3811" s="49">
        <v>84684.945999999996</v>
      </c>
    </row>
    <row r="3812" spans="1:22" x14ac:dyDescent="0.3">
      <c r="A3812">
        <v>1003636</v>
      </c>
      <c r="B3812" t="s">
        <v>18160</v>
      </c>
      <c r="C3812" t="s">
        <v>18161</v>
      </c>
      <c r="D3812" t="s">
        <v>9785</v>
      </c>
      <c r="E3812" t="s">
        <v>323</v>
      </c>
      <c r="F3812" t="s">
        <v>9786</v>
      </c>
      <c r="G3812" t="s">
        <v>18162</v>
      </c>
      <c r="H3812" t="s">
        <v>1427</v>
      </c>
      <c r="I3812" s="23">
        <v>36.551155999999999</v>
      </c>
      <c r="J3812" s="23">
        <v>-120.11371699999999</v>
      </c>
      <c r="K3812">
        <v>325311</v>
      </c>
      <c r="L3812" t="s">
        <v>950</v>
      </c>
      <c r="M3812" t="s">
        <v>530</v>
      </c>
      <c r="N3812" s="49">
        <v>18935.234</v>
      </c>
      <c r="O3812" s="49">
        <v>18624.205999999998</v>
      </c>
      <c r="P3812" s="49">
        <v>17814.552</v>
      </c>
      <c r="Q3812" s="49">
        <v>16846.403999999999</v>
      </c>
      <c r="R3812" s="49">
        <v>18703.27</v>
      </c>
      <c r="S3812" s="49">
        <v>17821.562000000002</v>
      </c>
      <c r="T3812" s="49">
        <v>58057.72</v>
      </c>
      <c r="U3812" s="49">
        <v>41331.836000000003</v>
      </c>
      <c r="V3812" s="49">
        <v>21746.831999999999</v>
      </c>
    </row>
    <row r="3813" spans="1:22" x14ac:dyDescent="0.3">
      <c r="A3813">
        <v>1000672</v>
      </c>
      <c r="B3813" t="s">
        <v>18163</v>
      </c>
      <c r="C3813" t="s">
        <v>18164</v>
      </c>
      <c r="D3813" t="s">
        <v>10586</v>
      </c>
      <c r="E3813" t="s">
        <v>454</v>
      </c>
      <c r="F3813" t="s">
        <v>18165</v>
      </c>
      <c r="G3813" t="s">
        <v>18166</v>
      </c>
      <c r="H3813" t="s">
        <v>12565</v>
      </c>
      <c r="I3813" s="23">
        <v>41.791699999999999</v>
      </c>
      <c r="J3813" s="23">
        <v>-83.448599999999999</v>
      </c>
      <c r="K3813">
        <v>221112</v>
      </c>
      <c r="L3813" t="s">
        <v>335</v>
      </c>
      <c r="M3813" t="s">
        <v>336</v>
      </c>
      <c r="Q3813" s="49">
        <v>457494.09600000002</v>
      </c>
      <c r="R3813" s="49">
        <v>1917971.682</v>
      </c>
      <c r="S3813" s="49">
        <v>1926469.25</v>
      </c>
      <c r="T3813" s="49">
        <v>1810442.38</v>
      </c>
      <c r="U3813" s="49">
        <v>1464307.76</v>
      </c>
      <c r="V3813" s="49">
        <v>1737673.6680000001</v>
      </c>
    </row>
    <row r="3814" spans="1:22" x14ac:dyDescent="0.3">
      <c r="A3814">
        <v>1000395</v>
      </c>
      <c r="B3814" t="s">
        <v>18167</v>
      </c>
      <c r="C3814" t="s">
        <v>18168</v>
      </c>
      <c r="D3814" t="s">
        <v>2764</v>
      </c>
      <c r="E3814" t="s">
        <v>303</v>
      </c>
      <c r="F3814" t="s">
        <v>18169</v>
      </c>
      <c r="G3814" t="s">
        <v>18170</v>
      </c>
      <c r="H3814" t="s">
        <v>2767</v>
      </c>
      <c r="I3814" s="23">
        <v>33.603900000000003</v>
      </c>
      <c r="J3814" s="23">
        <v>-101.8408</v>
      </c>
      <c r="K3814">
        <v>221112</v>
      </c>
      <c r="L3814" t="s">
        <v>30</v>
      </c>
      <c r="M3814" t="s">
        <v>336</v>
      </c>
      <c r="N3814" s="49">
        <v>76535.115999999995</v>
      </c>
      <c r="O3814" s="49">
        <v>82448.944000000003</v>
      </c>
      <c r="P3814" s="49">
        <v>45402.332000000002</v>
      </c>
      <c r="Q3814" s="49">
        <v>32522.080000000002</v>
      </c>
      <c r="R3814" s="49">
        <v>17666.284</v>
      </c>
      <c r="S3814" s="49">
        <v>64539.012000000002</v>
      </c>
      <c r="T3814" s="49">
        <v>131387.41200000001</v>
      </c>
      <c r="U3814" s="49">
        <v>76817.016000000003</v>
      </c>
      <c r="V3814" s="49">
        <v>136859.54399999999</v>
      </c>
    </row>
    <row r="3815" spans="1:22" x14ac:dyDescent="0.3">
      <c r="A3815">
        <v>1002956</v>
      </c>
      <c r="B3815" t="s">
        <v>18171</v>
      </c>
      <c r="C3815" t="s">
        <v>18172</v>
      </c>
      <c r="D3815" t="s">
        <v>10506</v>
      </c>
      <c r="E3815" t="s">
        <v>922</v>
      </c>
      <c r="F3815" t="s">
        <v>10507</v>
      </c>
      <c r="G3815" t="s">
        <v>18173</v>
      </c>
      <c r="H3815" t="s">
        <v>2057</v>
      </c>
      <c r="I3815" s="23">
        <v>40.807749999999999</v>
      </c>
      <c r="J3815" s="23">
        <v>-96.710549999999998</v>
      </c>
      <c r="K3815">
        <v>221112</v>
      </c>
      <c r="L3815" t="s">
        <v>28</v>
      </c>
      <c r="M3815" t="s">
        <v>336</v>
      </c>
      <c r="U3815" s="49">
        <v>308.048</v>
      </c>
      <c r="V3815" s="49">
        <v>402.24599999999998</v>
      </c>
    </row>
    <row r="3816" spans="1:22" x14ac:dyDescent="0.3">
      <c r="A3816">
        <v>1001039</v>
      </c>
      <c r="B3816" t="s">
        <v>18139</v>
      </c>
      <c r="C3816" t="s">
        <v>18174</v>
      </c>
      <c r="D3816" t="s">
        <v>6160</v>
      </c>
      <c r="E3816" t="s">
        <v>303</v>
      </c>
      <c r="F3816" t="s">
        <v>18141</v>
      </c>
      <c r="G3816" t="s">
        <v>18142</v>
      </c>
      <c r="H3816" t="s">
        <v>18143</v>
      </c>
      <c r="I3816" s="23">
        <v>29.307200000000002</v>
      </c>
      <c r="J3816" s="23">
        <v>-98.322800000000001</v>
      </c>
      <c r="K3816">
        <v>221112</v>
      </c>
      <c r="L3816" t="s">
        <v>30</v>
      </c>
      <c r="M3816" t="s">
        <v>336</v>
      </c>
      <c r="N3816" s="49">
        <v>24.170608489999999</v>
      </c>
      <c r="O3816" s="49">
        <v>5433168.9838818004</v>
      </c>
      <c r="P3816" s="49">
        <v>4243435.4470584001</v>
      </c>
      <c r="Q3816" s="49">
        <v>2770774.8021006002</v>
      </c>
      <c r="R3816" s="49">
        <v>3539796.9951982</v>
      </c>
      <c r="S3816" s="49">
        <v>5932582.7955515999</v>
      </c>
      <c r="T3816" s="49">
        <v>4684776.1792112002</v>
      </c>
      <c r="U3816" s="49">
        <v>3502298.37</v>
      </c>
      <c r="V3816" s="49">
        <v>5942967.9359999998</v>
      </c>
    </row>
    <row r="3817" spans="1:22" x14ac:dyDescent="0.3">
      <c r="A3817">
        <v>1010330</v>
      </c>
      <c r="B3817" t="s">
        <v>18175</v>
      </c>
      <c r="C3817" t="s">
        <v>18176</v>
      </c>
      <c r="D3817" t="s">
        <v>18177</v>
      </c>
      <c r="E3817" t="s">
        <v>303</v>
      </c>
      <c r="F3817" t="s">
        <v>18178</v>
      </c>
      <c r="G3817" t="s">
        <v>18179</v>
      </c>
      <c r="H3817" t="s">
        <v>18180</v>
      </c>
      <c r="I3817" s="23">
        <v>32.381759000000002</v>
      </c>
      <c r="J3817" s="23">
        <v>-94.707061999999993</v>
      </c>
      <c r="K3817">
        <v>211111</v>
      </c>
      <c r="L3817" t="s">
        <v>116</v>
      </c>
      <c r="M3817" t="s">
        <v>102</v>
      </c>
      <c r="V3817" s="49">
        <v>14251.61</v>
      </c>
    </row>
    <row r="3818" spans="1:22" x14ac:dyDescent="0.3">
      <c r="A3818">
        <v>1002081</v>
      </c>
      <c r="B3818" t="s">
        <v>18181</v>
      </c>
      <c r="C3818" t="s">
        <v>18182</v>
      </c>
      <c r="D3818" t="s">
        <v>966</v>
      </c>
      <c r="E3818" t="s">
        <v>303</v>
      </c>
      <c r="F3818" t="s">
        <v>18183</v>
      </c>
      <c r="G3818" t="s">
        <v>18184</v>
      </c>
      <c r="H3818" t="s">
        <v>969</v>
      </c>
      <c r="I3818" s="23">
        <v>27.703602</v>
      </c>
      <c r="J3818" s="23">
        <v>-97.447277</v>
      </c>
      <c r="K3818">
        <v>562212</v>
      </c>
      <c r="L3818" t="s">
        <v>51</v>
      </c>
      <c r="M3818" t="s">
        <v>307</v>
      </c>
      <c r="N3818" s="49">
        <v>138629</v>
      </c>
      <c r="O3818" s="49">
        <v>129362.25</v>
      </c>
      <c r="P3818" s="49">
        <v>83719.25</v>
      </c>
      <c r="Q3818" s="49">
        <v>84845.75</v>
      </c>
      <c r="R3818" s="49">
        <v>87434.25</v>
      </c>
      <c r="S3818" s="49">
        <v>101334.75</v>
      </c>
      <c r="T3818" s="49">
        <v>114127.5</v>
      </c>
      <c r="U3818" s="49">
        <v>179388</v>
      </c>
      <c r="V3818" s="49">
        <v>30128.5</v>
      </c>
    </row>
    <row r="3819" spans="1:22" x14ac:dyDescent="0.3">
      <c r="A3819">
        <v>1002832</v>
      </c>
      <c r="B3819" t="s">
        <v>18185</v>
      </c>
      <c r="C3819" t="s">
        <v>18186</v>
      </c>
      <c r="D3819" t="s">
        <v>4829</v>
      </c>
      <c r="E3819" t="s">
        <v>946</v>
      </c>
      <c r="F3819" t="s">
        <v>4830</v>
      </c>
      <c r="G3819" t="s">
        <v>18187</v>
      </c>
      <c r="H3819" t="s">
        <v>4141</v>
      </c>
      <c r="I3819" s="23">
        <v>47.131732</v>
      </c>
      <c r="J3819" s="23">
        <v>-119.18926</v>
      </c>
      <c r="K3819">
        <v>311411</v>
      </c>
      <c r="L3819" t="s">
        <v>573</v>
      </c>
      <c r="M3819" t="s">
        <v>574</v>
      </c>
      <c r="N3819" s="49">
        <v>30534.707999999999</v>
      </c>
      <c r="O3819" s="49">
        <v>31854.367999999999</v>
      </c>
      <c r="P3819" s="49">
        <v>36093.998</v>
      </c>
      <c r="Q3819" s="49">
        <v>31160.362000000001</v>
      </c>
      <c r="R3819" s="49">
        <v>31096.606</v>
      </c>
      <c r="S3819" s="49">
        <v>32107.011999999999</v>
      </c>
      <c r="T3819" s="49">
        <v>33623.980000000003</v>
      </c>
      <c r="U3819" s="49">
        <v>40687.576000000001</v>
      </c>
      <c r="V3819" s="49">
        <v>53236.97</v>
      </c>
    </row>
    <row r="3820" spans="1:22" x14ac:dyDescent="0.3">
      <c r="A3820">
        <v>1002371</v>
      </c>
      <c r="B3820" t="s">
        <v>18188</v>
      </c>
      <c r="C3820" t="s">
        <v>18189</v>
      </c>
      <c r="D3820" t="s">
        <v>15481</v>
      </c>
      <c r="E3820" t="s">
        <v>454</v>
      </c>
      <c r="F3820" t="s">
        <v>15482</v>
      </c>
      <c r="G3820" t="s">
        <v>18190</v>
      </c>
      <c r="H3820" t="s">
        <v>2353</v>
      </c>
      <c r="I3820" s="23">
        <v>43.071111000000002</v>
      </c>
      <c r="J3820" s="23">
        <v>-86.233889000000005</v>
      </c>
      <c r="K3820">
        <v>221112</v>
      </c>
      <c r="L3820" t="s">
        <v>335</v>
      </c>
      <c r="M3820" t="s">
        <v>336</v>
      </c>
      <c r="N3820" s="49">
        <v>326676.26400000002</v>
      </c>
      <c r="O3820" s="49">
        <v>331925.788</v>
      </c>
      <c r="P3820" s="49">
        <v>530608.04399999999</v>
      </c>
      <c r="Q3820" s="49">
        <v>556986.45200000005</v>
      </c>
      <c r="R3820" s="49">
        <v>410540.12800000003</v>
      </c>
      <c r="S3820" s="49">
        <v>343613.56599999999</v>
      </c>
      <c r="T3820" s="49">
        <v>263038.17800000001</v>
      </c>
      <c r="U3820" s="49">
        <v>301070.68400000001</v>
      </c>
      <c r="V3820" s="49">
        <v>555597.91</v>
      </c>
    </row>
    <row r="3821" spans="1:22" x14ac:dyDescent="0.3">
      <c r="A3821">
        <v>1004752</v>
      </c>
      <c r="B3821" t="s">
        <v>18191</v>
      </c>
      <c r="C3821" t="s">
        <v>18192</v>
      </c>
      <c r="D3821" t="s">
        <v>18193</v>
      </c>
      <c r="E3821" t="s">
        <v>468</v>
      </c>
      <c r="F3821" t="s">
        <v>18194</v>
      </c>
      <c r="G3821" t="s">
        <v>18195</v>
      </c>
      <c r="H3821" t="s">
        <v>8483</v>
      </c>
      <c r="I3821" s="23">
        <v>28.049320000000002</v>
      </c>
      <c r="J3821" s="23">
        <v>-81.052660000000003</v>
      </c>
      <c r="K3821">
        <v>562212</v>
      </c>
      <c r="L3821" t="s">
        <v>355</v>
      </c>
      <c r="M3821" t="s">
        <v>307</v>
      </c>
      <c r="N3821" s="49">
        <v>1223359.7819999999</v>
      </c>
      <c r="O3821" s="49">
        <v>1063365.426</v>
      </c>
      <c r="P3821" s="49">
        <v>1080150.344</v>
      </c>
      <c r="Q3821" s="49">
        <v>930539.696</v>
      </c>
      <c r="R3821" s="49">
        <v>765639.99800000002</v>
      </c>
      <c r="S3821" s="49">
        <v>638118.25</v>
      </c>
      <c r="T3821" s="49">
        <v>489364.7</v>
      </c>
      <c r="U3821" s="49">
        <v>483299.69799999997</v>
      </c>
      <c r="V3821" s="49">
        <v>352188.54800000001</v>
      </c>
    </row>
    <row r="3822" spans="1:22" x14ac:dyDescent="0.3">
      <c r="A3822">
        <v>1004956</v>
      </c>
      <c r="B3822" t="s">
        <v>18196</v>
      </c>
      <c r="C3822" t="s">
        <v>18197</v>
      </c>
      <c r="D3822" t="s">
        <v>18198</v>
      </c>
      <c r="E3822" t="s">
        <v>323</v>
      </c>
      <c r="F3822" t="s">
        <v>9391</v>
      </c>
      <c r="G3822" t="s">
        <v>18199</v>
      </c>
      <c r="H3822" t="s">
        <v>2179</v>
      </c>
      <c r="I3822" s="23">
        <v>35.399380000000001</v>
      </c>
      <c r="J3822" s="23">
        <v>-119.40813</v>
      </c>
      <c r="K3822">
        <v>311421</v>
      </c>
      <c r="L3822" t="s">
        <v>28</v>
      </c>
      <c r="M3822" t="s">
        <v>315</v>
      </c>
      <c r="N3822" s="49">
        <v>38917.203999999998</v>
      </c>
      <c r="O3822" s="49">
        <v>36873.112000000001</v>
      </c>
      <c r="P3822" s="49">
        <v>30223.236000000001</v>
      </c>
      <c r="Q3822" s="49">
        <v>42273.74</v>
      </c>
      <c r="R3822" s="49">
        <v>38114.156000000003</v>
      </c>
      <c r="S3822" s="49">
        <v>45240.18</v>
      </c>
      <c r="T3822" s="49">
        <v>32683.475999999999</v>
      </c>
      <c r="U3822" s="49">
        <v>37753.608</v>
      </c>
      <c r="V3822" s="49">
        <v>34189.171999999999</v>
      </c>
    </row>
    <row r="3823" spans="1:22" x14ac:dyDescent="0.3">
      <c r="A3823">
        <v>1004832</v>
      </c>
      <c r="B3823" t="s">
        <v>18200</v>
      </c>
      <c r="C3823" t="s">
        <v>18201</v>
      </c>
      <c r="D3823" t="s">
        <v>18202</v>
      </c>
      <c r="E3823" t="s">
        <v>323</v>
      </c>
      <c r="F3823" t="s">
        <v>18203</v>
      </c>
      <c r="G3823" t="s">
        <v>18204</v>
      </c>
      <c r="H3823" t="s">
        <v>2368</v>
      </c>
      <c r="I3823" s="23">
        <v>36.066558999999998</v>
      </c>
      <c r="J3823" s="23">
        <v>-119.57198099999999</v>
      </c>
      <c r="K3823">
        <v>311421</v>
      </c>
      <c r="L3823" t="s">
        <v>28</v>
      </c>
      <c r="M3823" t="s">
        <v>315</v>
      </c>
      <c r="N3823" s="49">
        <v>31759.48</v>
      </c>
      <c r="O3823" s="49">
        <v>33362.423999999999</v>
      </c>
      <c r="P3823" s="49">
        <v>28423.792000000001</v>
      </c>
      <c r="Q3823" s="49">
        <v>35585.415999999997</v>
      </c>
      <c r="R3823" s="49">
        <v>34124.072</v>
      </c>
      <c r="S3823" s="49">
        <v>43907.784</v>
      </c>
      <c r="T3823" s="49">
        <v>39455.252</v>
      </c>
      <c r="U3823" s="49">
        <v>38898.803999999996</v>
      </c>
      <c r="V3823" s="49">
        <v>35194.267999999996</v>
      </c>
    </row>
    <row r="3824" spans="1:22" x14ac:dyDescent="0.3">
      <c r="A3824">
        <v>1000559</v>
      </c>
      <c r="B3824" t="s">
        <v>18205</v>
      </c>
      <c r="C3824" t="s">
        <v>18206</v>
      </c>
      <c r="D3824" t="s">
        <v>18207</v>
      </c>
      <c r="E3824" t="s">
        <v>1487</v>
      </c>
      <c r="F3824" t="s">
        <v>15384</v>
      </c>
      <c r="G3824" t="s">
        <v>18208</v>
      </c>
      <c r="H3824" t="s">
        <v>13823</v>
      </c>
      <c r="I3824" s="23">
        <v>40.097900000000003</v>
      </c>
      <c r="J3824" s="23">
        <v>-104.7745</v>
      </c>
      <c r="K3824">
        <v>221112</v>
      </c>
      <c r="L3824" t="s">
        <v>335</v>
      </c>
      <c r="M3824" t="s">
        <v>336</v>
      </c>
      <c r="N3824" s="49">
        <v>271935.49200000003</v>
      </c>
      <c r="O3824" s="49">
        <v>335320.60800000001</v>
      </c>
      <c r="P3824" s="49">
        <v>193732.432</v>
      </c>
      <c r="Q3824" s="49">
        <v>246116.136</v>
      </c>
      <c r="R3824" s="49">
        <v>339262.092</v>
      </c>
      <c r="S3824" s="49">
        <v>346040.46399999998</v>
      </c>
      <c r="T3824" s="49">
        <v>351263.09600000002</v>
      </c>
      <c r="U3824" s="49">
        <v>404858.9</v>
      </c>
      <c r="V3824" s="49">
        <v>311084.54800000001</v>
      </c>
    </row>
    <row r="3825" spans="1:22" x14ac:dyDescent="0.3">
      <c r="A3825">
        <v>1010687</v>
      </c>
      <c r="B3825" t="s">
        <v>18209</v>
      </c>
      <c r="C3825" t="s">
        <v>18210</v>
      </c>
      <c r="D3825" t="s">
        <v>15477</v>
      </c>
      <c r="E3825" t="s">
        <v>640</v>
      </c>
      <c r="F3825" t="s">
        <v>18211</v>
      </c>
      <c r="G3825" t="s">
        <v>18212</v>
      </c>
      <c r="H3825" t="s">
        <v>14642</v>
      </c>
      <c r="I3825" s="23">
        <v>47.933610999999999</v>
      </c>
      <c r="J3825" s="23">
        <v>-97.082499999999996</v>
      </c>
      <c r="K3825">
        <v>311411</v>
      </c>
      <c r="L3825" t="s">
        <v>573</v>
      </c>
      <c r="M3825" t="s">
        <v>574</v>
      </c>
      <c r="N3825" s="49">
        <v>57276.214</v>
      </c>
      <c r="O3825" s="49">
        <v>50335.705999999998</v>
      </c>
      <c r="P3825" s="49">
        <v>52873.286</v>
      </c>
      <c r="Q3825" s="49">
        <v>47204.161999999997</v>
      </c>
      <c r="R3825" s="49">
        <v>39135.817999999999</v>
      </c>
      <c r="S3825" s="49">
        <v>46442.675999999999</v>
      </c>
      <c r="T3825" s="49">
        <v>61612.538</v>
      </c>
      <c r="U3825" s="49">
        <v>53222.868000000002</v>
      </c>
      <c r="V3825" s="49">
        <v>55961.288</v>
      </c>
    </row>
    <row r="3826" spans="1:22" x14ac:dyDescent="0.3">
      <c r="A3826">
        <v>1003083</v>
      </c>
      <c r="B3826" t="s">
        <v>18213</v>
      </c>
      <c r="C3826" t="s">
        <v>18214</v>
      </c>
      <c r="D3826" t="s">
        <v>18215</v>
      </c>
      <c r="E3826" t="s">
        <v>303</v>
      </c>
      <c r="F3826" t="s">
        <v>18216</v>
      </c>
      <c r="H3826" t="s">
        <v>18217</v>
      </c>
      <c r="I3826" s="23">
        <v>27.256699999999999</v>
      </c>
      <c r="J3826" s="23">
        <v>-98.900099999999995</v>
      </c>
      <c r="K3826">
        <v>211130</v>
      </c>
      <c r="L3826" t="s">
        <v>368</v>
      </c>
      <c r="M3826" t="s">
        <v>102</v>
      </c>
      <c r="N3826" s="49">
        <v>52704.383999999998</v>
      </c>
      <c r="O3826" s="49">
        <v>73537.615999999995</v>
      </c>
      <c r="P3826" s="49">
        <v>68620.106</v>
      </c>
      <c r="Q3826" s="49">
        <v>89123.12</v>
      </c>
      <c r="R3826" s="49">
        <v>81437.433999999994</v>
      </c>
      <c r="S3826" s="49">
        <v>97249.728000000003</v>
      </c>
      <c r="T3826" s="49">
        <v>77007.478000000003</v>
      </c>
      <c r="U3826" s="49">
        <v>110750.17200000001</v>
      </c>
      <c r="V3826" s="49">
        <v>111835.224</v>
      </c>
    </row>
    <row r="3827" spans="1:22" x14ac:dyDescent="0.3">
      <c r="A3827">
        <v>1006191</v>
      </c>
      <c r="B3827" t="s">
        <v>18218</v>
      </c>
      <c r="C3827" t="s">
        <v>18219</v>
      </c>
      <c r="D3827" t="s">
        <v>1644</v>
      </c>
      <c r="E3827" t="s">
        <v>468</v>
      </c>
      <c r="F3827" t="s">
        <v>11747</v>
      </c>
      <c r="G3827" t="s">
        <v>18220</v>
      </c>
      <c r="H3827" t="s">
        <v>11749</v>
      </c>
      <c r="I3827" s="23">
        <v>30.441998000000002</v>
      </c>
      <c r="J3827" s="23">
        <v>-81.554237000000001</v>
      </c>
      <c r="K3827">
        <v>562212</v>
      </c>
      <c r="L3827" t="s">
        <v>51</v>
      </c>
      <c r="M3827" t="s">
        <v>307</v>
      </c>
      <c r="S3827" s="49">
        <v>121575.75</v>
      </c>
      <c r="T3827" s="49">
        <v>126700.25</v>
      </c>
      <c r="U3827" s="49">
        <v>132952.5</v>
      </c>
      <c r="V3827" s="49">
        <v>0</v>
      </c>
    </row>
    <row r="3828" spans="1:22" x14ac:dyDescent="0.3">
      <c r="A3828">
        <v>1008992</v>
      </c>
      <c r="B3828" t="s">
        <v>18221</v>
      </c>
      <c r="C3828" t="s">
        <v>18222</v>
      </c>
      <c r="D3828" t="s">
        <v>7872</v>
      </c>
      <c r="E3828" t="s">
        <v>303</v>
      </c>
      <c r="F3828" t="s">
        <v>7873</v>
      </c>
      <c r="G3828" t="s">
        <v>18223</v>
      </c>
      <c r="H3828" t="s">
        <v>906</v>
      </c>
      <c r="I3828" s="23">
        <v>32.401069999999997</v>
      </c>
      <c r="J3828" s="23">
        <v>-97.407979999999995</v>
      </c>
      <c r="K3828">
        <v>327390</v>
      </c>
      <c r="L3828" t="s">
        <v>28</v>
      </c>
      <c r="M3828" t="s">
        <v>376</v>
      </c>
      <c r="N3828" s="49">
        <v>40116.048000000003</v>
      </c>
      <c r="O3828" s="49">
        <v>39561.552000000003</v>
      </c>
      <c r="P3828" s="49">
        <v>43253.688000000002</v>
      </c>
      <c r="Q3828" s="49">
        <v>33006.875999999997</v>
      </c>
      <c r="R3828" s="49">
        <v>32337.527999999998</v>
      </c>
      <c r="S3828" s="49">
        <v>31716.475999999999</v>
      </c>
      <c r="T3828" s="49">
        <v>31831.817999999999</v>
      </c>
      <c r="U3828" s="49">
        <v>25327.856</v>
      </c>
      <c r="V3828" s="49">
        <v>25726.356</v>
      </c>
    </row>
    <row r="3829" spans="1:22" x14ac:dyDescent="0.3">
      <c r="A3829">
        <v>1010611</v>
      </c>
      <c r="B3829" t="s">
        <v>18224</v>
      </c>
      <c r="C3829" t="s">
        <v>18225</v>
      </c>
      <c r="D3829" t="s">
        <v>18226</v>
      </c>
      <c r="E3829" t="s">
        <v>351</v>
      </c>
      <c r="F3829" t="s">
        <v>18227</v>
      </c>
      <c r="G3829" t="s">
        <v>18228</v>
      </c>
      <c r="H3829" t="s">
        <v>17442</v>
      </c>
      <c r="I3829" s="23">
        <v>41.372514000000002</v>
      </c>
      <c r="J3829" s="23">
        <v>-89.138583999999994</v>
      </c>
      <c r="K3829">
        <v>327390</v>
      </c>
      <c r="L3829" t="s">
        <v>28</v>
      </c>
      <c r="M3829" t="s">
        <v>376</v>
      </c>
      <c r="N3829" s="49">
        <v>30838.684000000001</v>
      </c>
      <c r="O3829" s="49">
        <v>30003.288</v>
      </c>
      <c r="P3829" s="49">
        <v>30461.536</v>
      </c>
      <c r="Q3829" s="49">
        <v>29913.088</v>
      </c>
      <c r="R3829" s="49">
        <v>30386.036</v>
      </c>
      <c r="S3829" s="49">
        <v>28270.795999999998</v>
      </c>
      <c r="T3829" s="49">
        <v>29461.588</v>
      </c>
    </row>
    <row r="3830" spans="1:22" x14ac:dyDescent="0.3">
      <c r="A3830">
        <v>1004328</v>
      </c>
      <c r="B3830" t="s">
        <v>18229</v>
      </c>
      <c r="C3830" t="s">
        <v>18230</v>
      </c>
      <c r="D3830" t="s">
        <v>14876</v>
      </c>
      <c r="E3830" t="s">
        <v>393</v>
      </c>
      <c r="F3830" t="s">
        <v>18231</v>
      </c>
      <c r="G3830" t="s">
        <v>18232</v>
      </c>
      <c r="H3830" t="s">
        <v>930</v>
      </c>
      <c r="I3830" s="23">
        <v>42.702781000000002</v>
      </c>
      <c r="J3830" s="23">
        <v>-89.023611000000002</v>
      </c>
      <c r="K3830">
        <v>562212</v>
      </c>
      <c r="L3830" t="s">
        <v>51</v>
      </c>
      <c r="M3830" t="s">
        <v>307</v>
      </c>
      <c r="N3830" s="49">
        <v>114587.75</v>
      </c>
      <c r="O3830" s="49">
        <v>106828</v>
      </c>
      <c r="P3830" s="49">
        <v>109015.75</v>
      </c>
      <c r="Q3830" s="49">
        <v>106228.75</v>
      </c>
      <c r="R3830" s="49">
        <v>102668</v>
      </c>
      <c r="S3830" s="49">
        <v>89832.75</v>
      </c>
      <c r="T3830" s="49">
        <v>76589.75</v>
      </c>
      <c r="U3830" s="49">
        <v>84537.5</v>
      </c>
      <c r="V3830" s="49">
        <v>65195.5</v>
      </c>
    </row>
    <row r="3831" spans="1:22" x14ac:dyDescent="0.3">
      <c r="A3831">
        <v>1004348</v>
      </c>
      <c r="B3831" t="s">
        <v>18233</v>
      </c>
      <c r="C3831" t="s">
        <v>18234</v>
      </c>
      <c r="D3831" t="s">
        <v>18235</v>
      </c>
      <c r="E3831" t="s">
        <v>491</v>
      </c>
      <c r="F3831" t="s">
        <v>18236</v>
      </c>
      <c r="G3831" t="s">
        <v>18237</v>
      </c>
      <c r="H3831" t="s">
        <v>1732</v>
      </c>
      <c r="I3831" s="23">
        <v>38.400790000000001</v>
      </c>
      <c r="J3831" s="23">
        <v>-86.914429999999996</v>
      </c>
      <c r="K3831">
        <v>221112</v>
      </c>
      <c r="L3831" t="s">
        <v>28</v>
      </c>
      <c r="M3831" t="s">
        <v>336</v>
      </c>
      <c r="R3831" s="49">
        <v>0</v>
      </c>
      <c r="S3831" s="49">
        <v>0</v>
      </c>
      <c r="T3831" s="49">
        <v>326.298</v>
      </c>
      <c r="U3831" s="49">
        <v>309.69</v>
      </c>
      <c r="V3831" s="49">
        <v>113.934</v>
      </c>
    </row>
    <row r="3832" spans="1:22" x14ac:dyDescent="0.3">
      <c r="A3832">
        <v>1007671</v>
      </c>
      <c r="B3832" t="s">
        <v>18238</v>
      </c>
      <c r="C3832" t="s">
        <v>18239</v>
      </c>
      <c r="D3832" t="s">
        <v>18240</v>
      </c>
      <c r="E3832" t="s">
        <v>491</v>
      </c>
      <c r="F3832" t="s">
        <v>1845</v>
      </c>
      <c r="G3832" t="s">
        <v>18241</v>
      </c>
      <c r="H3832" t="s">
        <v>1847</v>
      </c>
      <c r="I3832" s="23">
        <v>40.380206000000001</v>
      </c>
      <c r="J3832" s="23">
        <v>-85.091221000000004</v>
      </c>
      <c r="K3832">
        <v>562212</v>
      </c>
      <c r="L3832" t="s">
        <v>355</v>
      </c>
      <c r="M3832" t="s">
        <v>307</v>
      </c>
      <c r="N3832" s="49">
        <v>35666.707999999999</v>
      </c>
      <c r="O3832" s="49">
        <v>34638.699999999997</v>
      </c>
      <c r="P3832" s="49">
        <v>31347.371999999999</v>
      </c>
      <c r="Q3832" s="49">
        <v>32534.702000000001</v>
      </c>
      <c r="R3832" s="49">
        <v>47185.697999999997</v>
      </c>
      <c r="S3832" s="49">
        <v>31974.362000000001</v>
      </c>
      <c r="T3832" s="49">
        <v>39079.85</v>
      </c>
      <c r="U3832" s="49">
        <v>38751.808453999998</v>
      </c>
      <c r="V3832" s="49">
        <v>36743.595998999997</v>
      </c>
    </row>
    <row r="3833" spans="1:22" x14ac:dyDescent="0.3">
      <c r="A3833">
        <v>1004257</v>
      </c>
      <c r="B3833" t="s">
        <v>18242</v>
      </c>
      <c r="C3833" t="s">
        <v>18243</v>
      </c>
      <c r="D3833" t="s">
        <v>18244</v>
      </c>
      <c r="E3833" t="s">
        <v>447</v>
      </c>
      <c r="F3833" t="s">
        <v>18245</v>
      </c>
      <c r="G3833" t="s">
        <v>18246</v>
      </c>
      <c r="H3833" t="s">
        <v>1952</v>
      </c>
      <c r="I3833" s="23">
        <v>40.283057999999997</v>
      </c>
      <c r="J3833" s="23">
        <v>-75.341965000000002</v>
      </c>
      <c r="K3833">
        <v>311613</v>
      </c>
      <c r="L3833" t="s">
        <v>573</v>
      </c>
      <c r="M3833" t="s">
        <v>574</v>
      </c>
      <c r="N3833" s="49">
        <v>39148.5</v>
      </c>
      <c r="O3833" s="49">
        <v>46489.82</v>
      </c>
      <c r="P3833" s="49">
        <v>42501.991999999998</v>
      </c>
      <c r="Q3833" s="49">
        <v>37899.591999999997</v>
      </c>
      <c r="R3833" s="49">
        <v>11004.334000000001</v>
      </c>
      <c r="S3833" s="49">
        <v>50623.02</v>
      </c>
      <c r="T3833" s="49">
        <v>27739.599999999999</v>
      </c>
      <c r="U3833" s="49">
        <v>28041.786</v>
      </c>
      <c r="V3833" s="49">
        <v>27248.175999999999</v>
      </c>
    </row>
    <row r="3834" spans="1:22" x14ac:dyDescent="0.3">
      <c r="A3834">
        <v>1006121</v>
      </c>
      <c r="B3834" t="s">
        <v>18247</v>
      </c>
      <c r="C3834" t="s">
        <v>18248</v>
      </c>
      <c r="D3834" t="s">
        <v>18249</v>
      </c>
      <c r="E3834" t="s">
        <v>569</v>
      </c>
      <c r="F3834" t="s">
        <v>18250</v>
      </c>
      <c r="G3834" t="s">
        <v>18251</v>
      </c>
      <c r="H3834" t="s">
        <v>2144</v>
      </c>
      <c r="I3834" s="23">
        <v>42.054417000000001</v>
      </c>
      <c r="J3834" s="23">
        <v>-92.897943999999995</v>
      </c>
      <c r="K3834">
        <v>311612</v>
      </c>
      <c r="L3834" t="s">
        <v>573</v>
      </c>
      <c r="M3834" t="s">
        <v>574</v>
      </c>
      <c r="N3834" s="49">
        <v>61906.383999999998</v>
      </c>
      <c r="O3834" s="49">
        <v>50511.584000000003</v>
      </c>
      <c r="P3834" s="49">
        <v>40668.46</v>
      </c>
      <c r="Q3834" s="49">
        <v>39406.813999999998</v>
      </c>
      <c r="R3834" s="49">
        <v>40467.665999999997</v>
      </c>
      <c r="S3834" s="49">
        <v>38283.311999999998</v>
      </c>
      <c r="T3834" s="49">
        <v>40329.39</v>
      </c>
      <c r="U3834" s="49">
        <v>59111.036</v>
      </c>
      <c r="V3834" s="49">
        <v>39750.775999999998</v>
      </c>
    </row>
    <row r="3835" spans="1:22" x14ac:dyDescent="0.3">
      <c r="A3835">
        <v>1004022</v>
      </c>
      <c r="B3835" t="s">
        <v>18252</v>
      </c>
      <c r="C3835" t="s">
        <v>18253</v>
      </c>
      <c r="D3835" t="s">
        <v>18254</v>
      </c>
      <c r="E3835" t="s">
        <v>1487</v>
      </c>
      <c r="F3835" t="s">
        <v>18255</v>
      </c>
      <c r="G3835" t="s">
        <v>18256</v>
      </c>
      <c r="H3835" t="s">
        <v>6242</v>
      </c>
      <c r="I3835" s="23">
        <v>40.442909999999998</v>
      </c>
      <c r="J3835" s="23">
        <v>-104.69235999999999</v>
      </c>
      <c r="K3835">
        <v>311611</v>
      </c>
      <c r="L3835" t="s">
        <v>28</v>
      </c>
      <c r="M3835" t="s">
        <v>315</v>
      </c>
      <c r="N3835" s="49">
        <v>61113.919999999998</v>
      </c>
      <c r="O3835" s="49">
        <v>54148.296000000002</v>
      </c>
      <c r="P3835" s="49">
        <v>50789.807999999997</v>
      </c>
      <c r="Q3835" s="49">
        <v>57461.184000000001</v>
      </c>
      <c r="R3835" s="49">
        <v>55182.892</v>
      </c>
      <c r="S3835" s="49">
        <v>57112.184000000001</v>
      </c>
      <c r="T3835" s="49">
        <v>60659.572</v>
      </c>
      <c r="U3835" s="49">
        <v>60704.472000000002</v>
      </c>
      <c r="V3835" s="49">
        <v>53698.148000000001</v>
      </c>
    </row>
    <row r="3836" spans="1:22" x14ac:dyDescent="0.3">
      <c r="A3836">
        <v>1010327</v>
      </c>
      <c r="B3836" t="s">
        <v>18257</v>
      </c>
      <c r="C3836" t="s">
        <v>18258</v>
      </c>
      <c r="D3836" t="s">
        <v>18259</v>
      </c>
      <c r="E3836" t="s">
        <v>569</v>
      </c>
      <c r="F3836" t="s">
        <v>18260</v>
      </c>
      <c r="G3836" t="s">
        <v>18261</v>
      </c>
      <c r="H3836" t="s">
        <v>18262</v>
      </c>
      <c r="I3836" s="23">
        <v>41.000833</v>
      </c>
      <c r="J3836" s="23">
        <v>-92.391389000000004</v>
      </c>
      <c r="K3836">
        <v>311611</v>
      </c>
      <c r="L3836" t="s">
        <v>573</v>
      </c>
      <c r="M3836" t="s">
        <v>574</v>
      </c>
      <c r="N3836" s="49">
        <v>54503.345999999998</v>
      </c>
      <c r="O3836" s="49">
        <v>40682.167999999998</v>
      </c>
      <c r="P3836" s="49">
        <v>43064.78</v>
      </c>
      <c r="Q3836" s="49">
        <v>40350.553999999996</v>
      </c>
      <c r="R3836" s="49">
        <v>39118.512000000002</v>
      </c>
      <c r="S3836" s="49">
        <v>22713.466</v>
      </c>
      <c r="T3836" s="49">
        <v>24134.168000000001</v>
      </c>
      <c r="U3836" s="49">
        <v>34353.048000000003</v>
      </c>
      <c r="V3836" s="49">
        <v>45082.36</v>
      </c>
    </row>
    <row r="3837" spans="1:22" x14ac:dyDescent="0.3">
      <c r="A3837">
        <v>1002346</v>
      </c>
      <c r="B3837" t="s">
        <v>18263</v>
      </c>
      <c r="C3837" t="s">
        <v>18264</v>
      </c>
      <c r="D3837" t="s">
        <v>18265</v>
      </c>
      <c r="E3837" t="s">
        <v>351</v>
      </c>
      <c r="F3837" t="s">
        <v>18266</v>
      </c>
      <c r="G3837" t="s">
        <v>18267</v>
      </c>
      <c r="H3837" t="s">
        <v>2231</v>
      </c>
      <c r="I3837" s="23">
        <v>39.993789999999997</v>
      </c>
      <c r="J3837" s="23">
        <v>-90.404577000000003</v>
      </c>
      <c r="K3837">
        <v>311611</v>
      </c>
      <c r="L3837" t="s">
        <v>573</v>
      </c>
      <c r="M3837" t="s">
        <v>574</v>
      </c>
      <c r="N3837" s="49">
        <v>46825.091999999997</v>
      </c>
      <c r="O3837" s="49">
        <v>34694.47</v>
      </c>
      <c r="P3837" s="49">
        <v>45958.872000000003</v>
      </c>
      <c r="Q3837" s="49">
        <v>38740.767999999996</v>
      </c>
      <c r="R3837" s="49">
        <v>41300.631999999998</v>
      </c>
      <c r="S3837" s="49">
        <v>41294.572</v>
      </c>
      <c r="T3837" s="49">
        <v>46104.266000000003</v>
      </c>
      <c r="U3837" s="49">
        <v>49540.512000000002</v>
      </c>
      <c r="V3837" s="49">
        <v>47059.03</v>
      </c>
    </row>
    <row r="3838" spans="1:22" x14ac:dyDescent="0.3">
      <c r="A3838">
        <v>1011313</v>
      </c>
      <c r="B3838" t="s">
        <v>18268</v>
      </c>
      <c r="C3838" t="s">
        <v>18269</v>
      </c>
      <c r="D3838" t="s">
        <v>18270</v>
      </c>
      <c r="E3838" t="s">
        <v>303</v>
      </c>
      <c r="F3838" t="s">
        <v>18271</v>
      </c>
      <c r="G3838" t="s">
        <v>18272</v>
      </c>
      <c r="H3838" t="s">
        <v>533</v>
      </c>
      <c r="I3838" s="23">
        <v>32.545644000000003</v>
      </c>
      <c r="J3838" s="23">
        <v>-97.438734999999994</v>
      </c>
      <c r="K3838">
        <v>211111</v>
      </c>
      <c r="L3838" t="s">
        <v>28</v>
      </c>
      <c r="M3838" t="s">
        <v>102</v>
      </c>
      <c r="R3838" s="49">
        <v>25741.552</v>
      </c>
      <c r="S3838" s="49">
        <v>28730.288</v>
      </c>
      <c r="T3838" s="49">
        <v>27493.644</v>
      </c>
    </row>
    <row r="3839" spans="1:22" x14ac:dyDescent="0.3">
      <c r="A3839">
        <v>1003624</v>
      </c>
      <c r="B3839" t="s">
        <v>18273</v>
      </c>
      <c r="C3839" t="s">
        <v>18274</v>
      </c>
      <c r="D3839" t="s">
        <v>18275</v>
      </c>
      <c r="E3839" t="s">
        <v>435</v>
      </c>
      <c r="F3839" t="s">
        <v>18276</v>
      </c>
      <c r="G3839" t="s">
        <v>18277</v>
      </c>
      <c r="H3839" t="s">
        <v>18278</v>
      </c>
      <c r="I3839" s="23">
        <v>38.545526000000002</v>
      </c>
      <c r="J3839" s="23">
        <v>-92.104583000000005</v>
      </c>
      <c r="K3839">
        <v>562212</v>
      </c>
      <c r="L3839" t="s">
        <v>355</v>
      </c>
      <c r="M3839" t="s">
        <v>307</v>
      </c>
      <c r="N3839" s="49">
        <v>29055.748</v>
      </c>
      <c r="O3839" s="49">
        <v>30726.248</v>
      </c>
      <c r="P3839" s="49">
        <v>22284.797999999999</v>
      </c>
      <c r="Q3839" s="49">
        <v>23867.598000000002</v>
      </c>
      <c r="R3839" s="49">
        <v>30034.848000000002</v>
      </c>
      <c r="S3839" s="49">
        <v>24909.098000000002</v>
      </c>
      <c r="T3839" s="49">
        <v>27327.948</v>
      </c>
      <c r="U3839" s="49">
        <v>19168.098000000002</v>
      </c>
      <c r="V3839" s="49">
        <v>22232.898000000001</v>
      </c>
    </row>
    <row r="3840" spans="1:22" x14ac:dyDescent="0.3">
      <c r="A3840">
        <v>1003615</v>
      </c>
      <c r="B3840" t="s">
        <v>18279</v>
      </c>
      <c r="C3840" t="s">
        <v>18280</v>
      </c>
      <c r="D3840" t="s">
        <v>12351</v>
      </c>
      <c r="E3840" t="s">
        <v>422</v>
      </c>
      <c r="F3840" t="s">
        <v>18281</v>
      </c>
      <c r="G3840" t="s">
        <v>18282</v>
      </c>
      <c r="H3840" t="s">
        <v>536</v>
      </c>
      <c r="I3840" s="23">
        <v>34.339528000000001</v>
      </c>
      <c r="J3840" s="23">
        <v>-92.185610999999994</v>
      </c>
      <c r="K3840">
        <v>562212</v>
      </c>
      <c r="L3840" t="s">
        <v>51</v>
      </c>
      <c r="M3840" t="s">
        <v>307</v>
      </c>
      <c r="N3840" s="49">
        <v>43812</v>
      </c>
      <c r="O3840" s="49">
        <v>44817.25</v>
      </c>
      <c r="P3840" s="49">
        <v>37278.25</v>
      </c>
      <c r="Q3840" s="49">
        <v>22236.25</v>
      </c>
      <c r="R3840" s="49">
        <v>41074.25</v>
      </c>
      <c r="S3840" s="49">
        <v>85208</v>
      </c>
      <c r="T3840" s="49">
        <v>61260</v>
      </c>
      <c r="U3840" s="49">
        <v>126062.79242500001</v>
      </c>
      <c r="V3840" s="49">
        <v>161387.93557500001</v>
      </c>
    </row>
    <row r="3841" spans="1:22" x14ac:dyDescent="0.3">
      <c r="A3841">
        <v>1002476</v>
      </c>
      <c r="B3841" t="s">
        <v>18283</v>
      </c>
      <c r="C3841" t="s">
        <v>18284</v>
      </c>
      <c r="D3841" t="s">
        <v>18285</v>
      </c>
      <c r="E3841" t="s">
        <v>583</v>
      </c>
      <c r="F3841" t="s">
        <v>18286</v>
      </c>
      <c r="G3841" t="s">
        <v>18287</v>
      </c>
      <c r="H3841" t="s">
        <v>18288</v>
      </c>
      <c r="I3841" s="23">
        <v>30.270810000000001</v>
      </c>
      <c r="J3841" s="23">
        <v>-92.86694</v>
      </c>
      <c r="K3841">
        <v>562212</v>
      </c>
      <c r="L3841" t="s">
        <v>51</v>
      </c>
      <c r="M3841" t="s">
        <v>307</v>
      </c>
      <c r="N3841" s="49">
        <v>70756.5</v>
      </c>
      <c r="O3841" s="49">
        <v>80408.25</v>
      </c>
      <c r="P3841" s="49">
        <v>53420.25</v>
      </c>
      <c r="Q3841" s="49">
        <v>68507.5</v>
      </c>
      <c r="R3841" s="49">
        <v>79295</v>
      </c>
      <c r="S3841" s="49">
        <v>52832.75</v>
      </c>
      <c r="T3841" s="49">
        <v>56522.5</v>
      </c>
      <c r="U3841" s="49">
        <v>39520</v>
      </c>
      <c r="V3841" s="49">
        <v>66525</v>
      </c>
    </row>
    <row r="3842" spans="1:22" x14ac:dyDescent="0.3">
      <c r="A3842">
        <v>1002587</v>
      </c>
      <c r="B3842" t="s">
        <v>18289</v>
      </c>
      <c r="C3842" t="s">
        <v>18290</v>
      </c>
      <c r="D3842" t="s">
        <v>18291</v>
      </c>
      <c r="E3842" t="s">
        <v>583</v>
      </c>
      <c r="F3842" t="s">
        <v>9953</v>
      </c>
      <c r="G3842" t="s">
        <v>18292</v>
      </c>
      <c r="H3842" t="s">
        <v>9955</v>
      </c>
      <c r="I3842" s="23">
        <v>29.914373000000001</v>
      </c>
      <c r="J3842" s="23">
        <v>-90.263966999999994</v>
      </c>
      <c r="K3842">
        <v>562212</v>
      </c>
      <c r="L3842" t="s">
        <v>355</v>
      </c>
      <c r="M3842" t="s">
        <v>307</v>
      </c>
      <c r="N3842" s="49">
        <v>285797.64799999999</v>
      </c>
      <c r="O3842" s="49">
        <v>73203.3</v>
      </c>
      <c r="P3842" s="49">
        <v>50840.048000000003</v>
      </c>
      <c r="Q3842" s="49">
        <v>45871.697999999997</v>
      </c>
      <c r="R3842" s="49">
        <v>56865.898000000001</v>
      </c>
      <c r="S3842" s="49">
        <v>77745.649999999994</v>
      </c>
      <c r="T3842" s="49">
        <v>78852.800000000003</v>
      </c>
      <c r="U3842" s="49">
        <v>69635.995999999999</v>
      </c>
      <c r="V3842" s="49">
        <v>112422.25</v>
      </c>
    </row>
    <row r="3843" spans="1:22" x14ac:dyDescent="0.3">
      <c r="A3843">
        <v>1002559</v>
      </c>
      <c r="B3843" t="s">
        <v>18293</v>
      </c>
      <c r="C3843" t="s">
        <v>18294</v>
      </c>
      <c r="D3843" t="s">
        <v>14434</v>
      </c>
      <c r="E3843" t="s">
        <v>447</v>
      </c>
      <c r="F3843" t="s">
        <v>14435</v>
      </c>
      <c r="G3843" t="s">
        <v>18295</v>
      </c>
      <c r="H3843" t="s">
        <v>2882</v>
      </c>
      <c r="I3843" s="23">
        <v>41.762504999999997</v>
      </c>
      <c r="J3843" s="23">
        <v>-76.417843000000005</v>
      </c>
      <c r="K3843">
        <v>321219</v>
      </c>
      <c r="L3843" t="s">
        <v>649</v>
      </c>
      <c r="M3843" t="s">
        <v>574</v>
      </c>
      <c r="N3843" s="49">
        <v>49648.614000000001</v>
      </c>
      <c r="O3843" s="49">
        <v>50847.773999999998</v>
      </c>
      <c r="P3843" s="49">
        <v>46271.411999999997</v>
      </c>
      <c r="Q3843" s="49">
        <v>44959.707999999999</v>
      </c>
      <c r="R3843" s="49">
        <v>44756.04</v>
      </c>
      <c r="S3843" s="49">
        <v>47749.506000000001</v>
      </c>
      <c r="T3843" s="49">
        <v>48283.41</v>
      </c>
      <c r="U3843" s="49">
        <v>41871.351999999999</v>
      </c>
      <c r="V3843" s="49">
        <v>39545.196000000004</v>
      </c>
    </row>
    <row r="3844" spans="1:22" x14ac:dyDescent="0.3">
      <c r="A3844">
        <v>1007129</v>
      </c>
      <c r="B3844" t="s">
        <v>18296</v>
      </c>
      <c r="C3844" t="s">
        <v>18297</v>
      </c>
      <c r="D3844" t="s">
        <v>7129</v>
      </c>
      <c r="E3844" t="s">
        <v>1920</v>
      </c>
      <c r="F3844" t="s">
        <v>7130</v>
      </c>
      <c r="H3844" t="s">
        <v>7132</v>
      </c>
      <c r="I3844" s="23">
        <v>41.403320000000001</v>
      </c>
      <c r="J3844" s="23">
        <v>-115.910116</v>
      </c>
      <c r="K3844">
        <v>212221</v>
      </c>
      <c r="L3844" t="s">
        <v>28</v>
      </c>
      <c r="M3844" t="s">
        <v>315</v>
      </c>
      <c r="N3844" s="49">
        <v>21891.506000000001</v>
      </c>
      <c r="O3844" s="49">
        <v>30929.126</v>
      </c>
      <c r="P3844" s="49">
        <v>37855.188000000002</v>
      </c>
      <c r="Q3844" s="49">
        <v>42175.428</v>
      </c>
      <c r="R3844" s="49">
        <v>47685.462</v>
      </c>
      <c r="S3844" s="49">
        <v>47414.01</v>
      </c>
      <c r="T3844" s="49">
        <v>40171.292000000001</v>
      </c>
      <c r="U3844" s="49">
        <v>33766.271999999997</v>
      </c>
      <c r="V3844" s="49">
        <v>106438.55</v>
      </c>
    </row>
    <row r="3845" spans="1:22" x14ac:dyDescent="0.3">
      <c r="A3845">
        <v>1004730</v>
      </c>
      <c r="B3845" t="s">
        <v>18298</v>
      </c>
      <c r="C3845" t="s">
        <v>18299</v>
      </c>
      <c r="D3845" t="s">
        <v>2087</v>
      </c>
      <c r="E3845" t="s">
        <v>447</v>
      </c>
      <c r="F3845" t="s">
        <v>2088</v>
      </c>
      <c r="G3845" t="s">
        <v>18300</v>
      </c>
      <c r="H3845" t="s">
        <v>416</v>
      </c>
      <c r="I3845" s="23">
        <v>40.175905</v>
      </c>
      <c r="J3845" s="23">
        <v>-80.274783999999997</v>
      </c>
      <c r="K3845">
        <v>331110</v>
      </c>
      <c r="L3845" t="s">
        <v>28</v>
      </c>
      <c r="M3845" t="s">
        <v>538</v>
      </c>
      <c r="N3845" s="49">
        <v>36352.364000000001</v>
      </c>
      <c r="O3845" s="49">
        <v>35976.264000000003</v>
      </c>
      <c r="P3845" s="49">
        <v>35214.868000000002</v>
      </c>
      <c r="Q3845" s="49">
        <v>30124.135999999999</v>
      </c>
      <c r="R3845" s="49">
        <v>30416.335999999999</v>
      </c>
      <c r="S3845" s="49">
        <v>40210.947999999997</v>
      </c>
      <c r="T3845" s="49">
        <v>34443.129999999997</v>
      </c>
      <c r="U3845" s="49">
        <v>35648.716</v>
      </c>
      <c r="V3845" s="49">
        <v>38434.300000000003</v>
      </c>
    </row>
    <row r="3846" spans="1:22" x14ac:dyDescent="0.3">
      <c r="A3846">
        <v>1005598</v>
      </c>
      <c r="B3846" t="s">
        <v>18301</v>
      </c>
      <c r="C3846" t="s">
        <v>18302</v>
      </c>
      <c r="D3846" t="s">
        <v>5814</v>
      </c>
      <c r="E3846" t="s">
        <v>793</v>
      </c>
      <c r="F3846" t="s">
        <v>5815</v>
      </c>
      <c r="G3846" t="s">
        <v>18303</v>
      </c>
      <c r="H3846" t="s">
        <v>5811</v>
      </c>
      <c r="I3846" s="23">
        <v>37.234408999999999</v>
      </c>
      <c r="J3846" s="23">
        <v>-82.036899000000005</v>
      </c>
      <c r="K3846">
        <v>324199</v>
      </c>
      <c r="L3846" t="s">
        <v>537</v>
      </c>
      <c r="M3846" t="s">
        <v>538</v>
      </c>
      <c r="N3846" s="49">
        <v>516255.90399999998</v>
      </c>
      <c r="O3846" s="49">
        <v>482785.66</v>
      </c>
      <c r="P3846" s="49">
        <v>468089.804</v>
      </c>
      <c r="Q3846" s="49">
        <v>421106.00400000002</v>
      </c>
      <c r="R3846" s="49">
        <v>527418.696</v>
      </c>
      <c r="S3846" s="49">
        <v>501993.64600000001</v>
      </c>
      <c r="T3846" s="49">
        <v>589292.04599999997</v>
      </c>
      <c r="U3846" s="49">
        <v>562853.86</v>
      </c>
      <c r="V3846" s="49">
        <v>579786.76599999995</v>
      </c>
    </row>
    <row r="3847" spans="1:22" x14ac:dyDescent="0.3">
      <c r="A3847">
        <v>1004528</v>
      </c>
      <c r="B3847" t="s">
        <v>18304</v>
      </c>
      <c r="C3847" t="s">
        <v>18305</v>
      </c>
      <c r="D3847" t="s">
        <v>14110</v>
      </c>
      <c r="E3847" t="s">
        <v>311</v>
      </c>
      <c r="F3847" t="s">
        <v>18306</v>
      </c>
      <c r="G3847" t="s">
        <v>18307</v>
      </c>
      <c r="H3847" t="s">
        <v>18308</v>
      </c>
      <c r="I3847" s="23">
        <v>37.807746999999999</v>
      </c>
      <c r="J3847" s="23">
        <v>-85.687443999999999</v>
      </c>
      <c r="K3847">
        <v>312140</v>
      </c>
      <c r="L3847" t="s">
        <v>28</v>
      </c>
      <c r="M3847" t="s">
        <v>315</v>
      </c>
      <c r="N3847" s="49">
        <v>49060.784</v>
      </c>
      <c r="O3847" s="49">
        <v>48247.932000000001</v>
      </c>
      <c r="P3847" s="49">
        <v>46921.197999999997</v>
      </c>
      <c r="Q3847" s="49">
        <v>44341.803999999996</v>
      </c>
      <c r="R3847" s="49">
        <v>44862.245999999999</v>
      </c>
      <c r="S3847" s="49">
        <v>36443.370000000003</v>
      </c>
      <c r="T3847" s="49">
        <v>40406.964</v>
      </c>
      <c r="U3847" s="49">
        <v>40499.466</v>
      </c>
      <c r="V3847" s="49">
        <v>41719.64</v>
      </c>
    </row>
    <row r="3848" spans="1:22" x14ac:dyDescent="0.3">
      <c r="A3848">
        <v>1004529</v>
      </c>
      <c r="B3848" t="s">
        <v>18309</v>
      </c>
      <c r="C3848" t="s">
        <v>18305</v>
      </c>
      <c r="D3848" t="s">
        <v>18310</v>
      </c>
      <c r="E3848" t="s">
        <v>311</v>
      </c>
      <c r="F3848" t="s">
        <v>18311</v>
      </c>
      <c r="G3848" t="s">
        <v>18312</v>
      </c>
      <c r="H3848" t="s">
        <v>3306</v>
      </c>
      <c r="I3848" s="23">
        <v>37.929049999999997</v>
      </c>
      <c r="J3848" s="23">
        <v>-85.652687</v>
      </c>
      <c r="K3848">
        <v>312140</v>
      </c>
      <c r="L3848" t="s">
        <v>28</v>
      </c>
      <c r="M3848" t="s">
        <v>315</v>
      </c>
      <c r="N3848" s="49">
        <v>31793.18</v>
      </c>
      <c r="O3848" s="49">
        <v>29695.21</v>
      </c>
      <c r="P3848" s="49">
        <v>41925.233999999997</v>
      </c>
      <c r="Q3848" s="49">
        <v>31286.846000000001</v>
      </c>
      <c r="R3848" s="49">
        <v>38294.947999999997</v>
      </c>
      <c r="S3848" s="49">
        <v>45052.959999999999</v>
      </c>
      <c r="T3848" s="49">
        <v>39237.366000000002</v>
      </c>
      <c r="U3848" s="49">
        <v>36591.987999999998</v>
      </c>
      <c r="V3848" s="49">
        <v>31892.441999999999</v>
      </c>
    </row>
    <row r="3849" spans="1:22" x14ac:dyDescent="0.3">
      <c r="A3849">
        <v>1001902</v>
      </c>
      <c r="B3849" t="s">
        <v>18313</v>
      </c>
      <c r="C3849" t="s">
        <v>18314</v>
      </c>
      <c r="D3849" t="s">
        <v>10815</v>
      </c>
      <c r="E3849" t="s">
        <v>569</v>
      </c>
      <c r="F3849" t="s">
        <v>10816</v>
      </c>
      <c r="G3849" t="s">
        <v>18315</v>
      </c>
      <c r="H3849" t="s">
        <v>10818</v>
      </c>
      <c r="I3849" s="23">
        <v>42.565347000000003</v>
      </c>
      <c r="J3849" s="23">
        <v>-90.688860000000005</v>
      </c>
      <c r="K3849">
        <v>333120</v>
      </c>
      <c r="L3849" t="s">
        <v>28</v>
      </c>
      <c r="M3849" t="s">
        <v>315</v>
      </c>
      <c r="P3849" s="49">
        <v>17556.036</v>
      </c>
      <c r="Q3849" s="49">
        <v>17338.883999999998</v>
      </c>
      <c r="R3849" s="49">
        <v>21386.065999999999</v>
      </c>
      <c r="S3849" s="49">
        <v>24263.898000000001</v>
      </c>
      <c r="T3849" s="49">
        <v>23683.662</v>
      </c>
      <c r="U3849" s="49">
        <v>27109.37</v>
      </c>
      <c r="V3849" s="49">
        <v>31363.146000000001</v>
      </c>
    </row>
    <row r="3850" spans="1:22" x14ac:dyDescent="0.3">
      <c r="A3850">
        <v>1002458</v>
      </c>
      <c r="B3850" t="s">
        <v>18316</v>
      </c>
      <c r="C3850" t="s">
        <v>18317</v>
      </c>
      <c r="D3850" t="s">
        <v>4164</v>
      </c>
      <c r="E3850" t="s">
        <v>569</v>
      </c>
      <c r="F3850" t="s">
        <v>4165</v>
      </c>
      <c r="G3850" t="s">
        <v>18318</v>
      </c>
      <c r="H3850" t="s">
        <v>4167</v>
      </c>
      <c r="I3850" s="23">
        <v>42.501944000000002</v>
      </c>
      <c r="J3850" s="23">
        <v>-92.357777999999996</v>
      </c>
      <c r="K3850">
        <v>333111</v>
      </c>
      <c r="L3850" t="s">
        <v>28</v>
      </c>
      <c r="M3850" t="s">
        <v>315</v>
      </c>
      <c r="N3850" s="49">
        <v>47359.771999999997</v>
      </c>
      <c r="O3850" s="49">
        <v>48675.116000000002</v>
      </c>
      <c r="P3850" s="49">
        <v>43409.03</v>
      </c>
      <c r="Q3850" s="49">
        <v>40664.347999999998</v>
      </c>
      <c r="R3850" s="49">
        <v>42124.088000000003</v>
      </c>
      <c r="S3850" s="49">
        <v>46430.173999999999</v>
      </c>
      <c r="T3850" s="49">
        <v>44526.232000000004</v>
      </c>
      <c r="U3850" s="49">
        <v>34738.767999999996</v>
      </c>
      <c r="V3850" s="49">
        <v>35541.01</v>
      </c>
    </row>
    <row r="3851" spans="1:22" x14ac:dyDescent="0.3">
      <c r="A3851">
        <v>1001732</v>
      </c>
      <c r="B3851" t="s">
        <v>18319</v>
      </c>
      <c r="C3851" t="s">
        <v>18320</v>
      </c>
      <c r="D3851" t="s">
        <v>18321</v>
      </c>
      <c r="E3851" t="s">
        <v>351</v>
      </c>
      <c r="F3851" t="s">
        <v>18322</v>
      </c>
      <c r="G3851" t="s">
        <v>18323</v>
      </c>
      <c r="H3851" t="s">
        <v>410</v>
      </c>
      <c r="I3851" s="23">
        <v>41.527287000000001</v>
      </c>
      <c r="J3851" s="23">
        <v>-90.434680999999998</v>
      </c>
      <c r="K3851">
        <v>333111</v>
      </c>
      <c r="L3851" t="s">
        <v>28</v>
      </c>
      <c r="M3851" t="s">
        <v>315</v>
      </c>
      <c r="N3851" s="49">
        <v>15993.44</v>
      </c>
      <c r="O3851" s="49">
        <v>15555.191999999999</v>
      </c>
      <c r="P3851" s="49">
        <v>14624.444</v>
      </c>
      <c r="Q3851" s="49">
        <v>15240.892</v>
      </c>
      <c r="R3851" s="49">
        <v>26057.09</v>
      </c>
      <c r="S3851" s="49">
        <v>40530.158000000003</v>
      </c>
      <c r="T3851" s="49">
        <v>67187.967999999993</v>
      </c>
      <c r="U3851" s="49">
        <v>56243.898000000001</v>
      </c>
      <c r="V3851" s="49">
        <v>53797.792000000001</v>
      </c>
    </row>
    <row r="3852" spans="1:22" x14ac:dyDescent="0.3">
      <c r="A3852">
        <v>1002886</v>
      </c>
      <c r="B3852" t="s">
        <v>18324</v>
      </c>
      <c r="C3852" t="s">
        <v>18325</v>
      </c>
      <c r="D3852" t="s">
        <v>18326</v>
      </c>
      <c r="E3852" t="s">
        <v>323</v>
      </c>
      <c r="F3852" t="s">
        <v>18327</v>
      </c>
      <c r="G3852" t="s">
        <v>18328</v>
      </c>
      <c r="H3852" t="s">
        <v>18329</v>
      </c>
      <c r="I3852" s="23">
        <v>36.8249</v>
      </c>
      <c r="J3852" s="23">
        <v>-121.3236</v>
      </c>
      <c r="K3852">
        <v>562212</v>
      </c>
      <c r="L3852" t="s">
        <v>51</v>
      </c>
      <c r="M3852" t="s">
        <v>307</v>
      </c>
      <c r="R3852" s="49">
        <v>19401.5</v>
      </c>
      <c r="S3852" s="49">
        <v>15472.25</v>
      </c>
      <c r="T3852" s="49">
        <v>16625</v>
      </c>
      <c r="U3852" s="49">
        <v>11235</v>
      </c>
      <c r="V3852" s="49">
        <v>11907.5</v>
      </c>
    </row>
    <row r="3853" spans="1:22" x14ac:dyDescent="0.3">
      <c r="A3853">
        <v>1006614</v>
      </c>
      <c r="B3853" t="s">
        <v>18330</v>
      </c>
      <c r="C3853" t="s">
        <v>18331</v>
      </c>
      <c r="D3853" t="s">
        <v>2979</v>
      </c>
      <c r="E3853" t="s">
        <v>556</v>
      </c>
      <c r="F3853" t="s">
        <v>18332</v>
      </c>
      <c r="G3853" t="s">
        <v>18333</v>
      </c>
      <c r="H3853" t="s">
        <v>2982</v>
      </c>
      <c r="I3853" s="23">
        <v>39.329070000000002</v>
      </c>
      <c r="J3853" s="23">
        <v>-76.617909999999995</v>
      </c>
      <c r="K3853">
        <v>611310</v>
      </c>
      <c r="L3853" t="s">
        <v>28</v>
      </c>
      <c r="M3853" t="s">
        <v>315</v>
      </c>
      <c r="N3853" s="49">
        <v>31195.482</v>
      </c>
      <c r="O3853" s="49">
        <v>31880.578000000001</v>
      </c>
      <c r="P3853" s="49">
        <v>30919.835999999999</v>
      </c>
      <c r="Q3853" s="49">
        <v>30389.835999999999</v>
      </c>
      <c r="R3853" s="49">
        <v>32683.824000000001</v>
      </c>
      <c r="S3853" s="49">
        <v>35512.158000000003</v>
      </c>
      <c r="T3853" s="49">
        <v>33655.124000000003</v>
      </c>
      <c r="U3853" s="49">
        <v>33273.775999999998</v>
      </c>
      <c r="V3853" s="49">
        <v>33250.375999999997</v>
      </c>
    </row>
    <row r="3854" spans="1:22" x14ac:dyDescent="0.3">
      <c r="A3854">
        <v>1003567</v>
      </c>
      <c r="B3854" t="s">
        <v>18334</v>
      </c>
      <c r="C3854" t="s">
        <v>18335</v>
      </c>
      <c r="D3854" t="s">
        <v>18336</v>
      </c>
      <c r="E3854" t="s">
        <v>351</v>
      </c>
      <c r="F3854" t="s">
        <v>18337</v>
      </c>
      <c r="G3854" t="s">
        <v>18338</v>
      </c>
      <c r="H3854" t="s">
        <v>18339</v>
      </c>
      <c r="I3854" s="23">
        <v>41.497309999999999</v>
      </c>
      <c r="J3854" s="23">
        <v>-88.135959999999997</v>
      </c>
      <c r="K3854">
        <v>321219</v>
      </c>
      <c r="L3854" t="s">
        <v>28</v>
      </c>
      <c r="M3854" t="s">
        <v>315</v>
      </c>
      <c r="P3854" s="49">
        <v>13104.8</v>
      </c>
      <c r="Q3854" s="49">
        <v>15220.98</v>
      </c>
      <c r="R3854" s="49">
        <v>15319.691999999999</v>
      </c>
      <c r="S3854" s="49">
        <v>23996.86</v>
      </c>
      <c r="T3854" s="49">
        <v>18627.97</v>
      </c>
      <c r="U3854" s="49">
        <v>21080.92</v>
      </c>
      <c r="V3854" s="49">
        <v>24749.356</v>
      </c>
    </row>
    <row r="3855" spans="1:22" x14ac:dyDescent="0.3">
      <c r="A3855">
        <v>1007968</v>
      </c>
      <c r="B3855" t="s">
        <v>18340</v>
      </c>
      <c r="C3855" t="s">
        <v>18335</v>
      </c>
      <c r="D3855" t="s">
        <v>12361</v>
      </c>
      <c r="E3855" t="s">
        <v>676</v>
      </c>
      <c r="F3855" t="s">
        <v>12362</v>
      </c>
      <c r="G3855" t="s">
        <v>18341</v>
      </c>
      <c r="H3855" t="s">
        <v>12364</v>
      </c>
      <c r="I3855" s="23">
        <v>35.372441999999999</v>
      </c>
      <c r="J3855" s="23">
        <v>-84.510598999999999</v>
      </c>
      <c r="K3855">
        <v>327212</v>
      </c>
      <c r="L3855" t="s">
        <v>375</v>
      </c>
      <c r="M3855" t="s">
        <v>376</v>
      </c>
      <c r="N3855" s="49">
        <v>105445.076</v>
      </c>
      <c r="O3855" s="49">
        <v>101557.18799999999</v>
      </c>
      <c r="P3855" s="49">
        <v>110845.708</v>
      </c>
      <c r="Q3855" s="49">
        <v>88810.975999999995</v>
      </c>
      <c r="R3855" s="49">
        <v>83378.788</v>
      </c>
      <c r="S3855" s="49">
        <v>74661.52</v>
      </c>
      <c r="T3855" s="49">
        <v>70133.179999999993</v>
      </c>
      <c r="U3855" s="49">
        <v>75007.009999999995</v>
      </c>
      <c r="V3855" s="49">
        <v>73513.279999999999</v>
      </c>
    </row>
    <row r="3856" spans="1:22" x14ac:dyDescent="0.3">
      <c r="A3856">
        <v>1002907</v>
      </c>
      <c r="B3856" t="s">
        <v>18342</v>
      </c>
      <c r="C3856" t="s">
        <v>18335</v>
      </c>
      <c r="D3856" t="s">
        <v>18343</v>
      </c>
      <c r="E3856" t="s">
        <v>663</v>
      </c>
      <c r="F3856" t="s">
        <v>18344</v>
      </c>
      <c r="G3856" t="s">
        <v>18345</v>
      </c>
      <c r="H3856" t="s">
        <v>2898</v>
      </c>
      <c r="I3856" s="23">
        <v>41.530340000000002</v>
      </c>
      <c r="J3856" s="23">
        <v>-83.706789999999998</v>
      </c>
      <c r="K3856">
        <v>327212</v>
      </c>
      <c r="L3856" t="s">
        <v>375</v>
      </c>
      <c r="M3856" t="s">
        <v>376</v>
      </c>
      <c r="N3856" s="49">
        <v>68653.903999999995</v>
      </c>
      <c r="O3856" s="49">
        <v>73620.936000000002</v>
      </c>
      <c r="P3856" s="49">
        <v>62275.616000000002</v>
      </c>
      <c r="Q3856" s="49">
        <v>68735.195999999996</v>
      </c>
      <c r="R3856" s="49">
        <v>68938.596000000005</v>
      </c>
      <c r="S3856" s="49">
        <v>70123.288</v>
      </c>
      <c r="T3856" s="49">
        <v>59130.07</v>
      </c>
      <c r="U3856" s="49">
        <v>65143.9</v>
      </c>
      <c r="V3856" s="49">
        <v>68261.3</v>
      </c>
    </row>
    <row r="3857" spans="1:22" x14ac:dyDescent="0.3">
      <c r="A3857">
        <v>1003348</v>
      </c>
      <c r="B3857" t="s">
        <v>18346</v>
      </c>
      <c r="C3857" t="s">
        <v>18347</v>
      </c>
      <c r="D3857" t="s">
        <v>10538</v>
      </c>
      <c r="E3857" t="s">
        <v>663</v>
      </c>
      <c r="F3857" t="s">
        <v>1741</v>
      </c>
      <c r="G3857" t="s">
        <v>18348</v>
      </c>
      <c r="H3857" t="s">
        <v>1743</v>
      </c>
      <c r="I3857" s="23">
        <v>41.304400000000001</v>
      </c>
      <c r="J3857" s="23">
        <v>-84.339299999999994</v>
      </c>
      <c r="K3857">
        <v>327993</v>
      </c>
      <c r="L3857" t="s">
        <v>375</v>
      </c>
      <c r="M3857" t="s">
        <v>376</v>
      </c>
      <c r="N3857" s="49">
        <v>35245.519999999997</v>
      </c>
      <c r="O3857" s="49">
        <v>36830.764000000003</v>
      </c>
      <c r="P3857" s="49">
        <v>37055.364000000001</v>
      </c>
      <c r="Q3857" s="49">
        <v>36102.567999999999</v>
      </c>
      <c r="R3857" s="49">
        <v>37988.160000000003</v>
      </c>
      <c r="S3857" s="49">
        <v>36302.315999999999</v>
      </c>
      <c r="T3857" s="49">
        <v>34867.279999999999</v>
      </c>
      <c r="U3857" s="49">
        <v>33979.175999999999</v>
      </c>
      <c r="V3857" s="49">
        <v>39089.108</v>
      </c>
    </row>
    <row r="3858" spans="1:22" x14ac:dyDescent="0.3">
      <c r="A3858">
        <v>1003349</v>
      </c>
      <c r="B3858" t="s">
        <v>18349</v>
      </c>
      <c r="C3858" t="s">
        <v>18350</v>
      </c>
      <c r="D3858" t="s">
        <v>10538</v>
      </c>
      <c r="E3858" t="s">
        <v>663</v>
      </c>
      <c r="F3858" t="s">
        <v>1741</v>
      </c>
      <c r="G3858" t="s">
        <v>18351</v>
      </c>
      <c r="H3858" t="s">
        <v>1743</v>
      </c>
      <c r="I3858" s="23">
        <v>41.285899999999998</v>
      </c>
      <c r="J3858" s="23">
        <v>-84.364800000000002</v>
      </c>
      <c r="K3858">
        <v>327993</v>
      </c>
      <c r="L3858" t="s">
        <v>375</v>
      </c>
      <c r="M3858" t="s">
        <v>376</v>
      </c>
      <c r="N3858" s="49">
        <v>40173.508000000002</v>
      </c>
      <c r="O3858" s="49">
        <v>34561.675999999999</v>
      </c>
      <c r="P3858" s="49">
        <v>35734.872000000003</v>
      </c>
      <c r="Q3858" s="49">
        <v>46113.288</v>
      </c>
      <c r="R3858" s="49">
        <v>44485.444000000003</v>
      </c>
      <c r="S3858" s="49">
        <v>33873.08</v>
      </c>
      <c r="T3858" s="49">
        <v>34761.875999999997</v>
      </c>
      <c r="U3858" s="49">
        <v>37297.464</v>
      </c>
      <c r="V3858" s="49">
        <v>33958.627999999997</v>
      </c>
    </row>
    <row r="3859" spans="1:22" x14ac:dyDescent="0.3">
      <c r="A3859">
        <v>1007128</v>
      </c>
      <c r="B3859" t="s">
        <v>18352</v>
      </c>
      <c r="C3859" t="s">
        <v>18353</v>
      </c>
      <c r="D3859" t="s">
        <v>18354</v>
      </c>
      <c r="E3859" t="s">
        <v>323</v>
      </c>
      <c r="F3859" t="s">
        <v>18355</v>
      </c>
      <c r="G3859" t="s">
        <v>18356</v>
      </c>
      <c r="H3859" t="s">
        <v>2513</v>
      </c>
      <c r="I3859" s="23">
        <v>36.515520000000002</v>
      </c>
      <c r="J3859" s="23">
        <v>-121.4342</v>
      </c>
      <c r="K3859">
        <v>562212</v>
      </c>
      <c r="L3859" t="s">
        <v>51</v>
      </c>
      <c r="M3859" t="s">
        <v>307</v>
      </c>
      <c r="N3859" s="49">
        <v>55126.75</v>
      </c>
      <c r="O3859" s="49">
        <v>56317.5</v>
      </c>
      <c r="P3859" s="49">
        <v>56321.5</v>
      </c>
      <c r="Q3859" s="49">
        <v>41449</v>
      </c>
      <c r="R3859" s="49">
        <v>42685.25</v>
      </c>
      <c r="S3859" s="49">
        <v>36859.5</v>
      </c>
      <c r="T3859" s="49">
        <v>37760</v>
      </c>
      <c r="U3859" s="49">
        <v>28535</v>
      </c>
      <c r="V3859" s="49">
        <v>24067.5</v>
      </c>
    </row>
    <row r="3860" spans="1:22" x14ac:dyDescent="0.3">
      <c r="A3860">
        <v>1004252</v>
      </c>
      <c r="B3860" t="s">
        <v>18357</v>
      </c>
      <c r="C3860" t="s">
        <v>18358</v>
      </c>
      <c r="D3860" t="s">
        <v>18359</v>
      </c>
      <c r="E3860" t="s">
        <v>441</v>
      </c>
      <c r="F3860" t="s">
        <v>18360</v>
      </c>
      <c r="G3860" t="s">
        <v>18361</v>
      </c>
      <c r="H3860" t="s">
        <v>18362</v>
      </c>
      <c r="I3860" s="23">
        <v>35.511015999999998</v>
      </c>
      <c r="J3860" s="23">
        <v>-78.429316</v>
      </c>
      <c r="K3860">
        <v>562212</v>
      </c>
      <c r="L3860" t="s">
        <v>51</v>
      </c>
      <c r="M3860" t="s">
        <v>307</v>
      </c>
      <c r="N3860" s="49">
        <v>75290.75</v>
      </c>
      <c r="O3860" s="49">
        <v>82774.5</v>
      </c>
      <c r="P3860" s="49">
        <v>59071.5</v>
      </c>
      <c r="Q3860" s="49">
        <v>58543.75</v>
      </c>
      <c r="R3860" s="49">
        <v>59490.25</v>
      </c>
      <c r="S3860" s="49">
        <v>45350.5</v>
      </c>
      <c r="T3860" s="49">
        <v>44391.25</v>
      </c>
      <c r="U3860" s="49">
        <v>30321.5</v>
      </c>
      <c r="V3860" s="49">
        <v>86047.75</v>
      </c>
    </row>
    <row r="3861" spans="1:22" x14ac:dyDescent="0.3">
      <c r="A3861">
        <v>1001985</v>
      </c>
      <c r="B3861" t="s">
        <v>18363</v>
      </c>
      <c r="C3861" t="s">
        <v>18364</v>
      </c>
      <c r="D3861" t="s">
        <v>18365</v>
      </c>
      <c r="E3861" t="s">
        <v>1388</v>
      </c>
      <c r="F3861" t="s">
        <v>18366</v>
      </c>
      <c r="G3861" t="s">
        <v>18367</v>
      </c>
      <c r="H3861" t="s">
        <v>1398</v>
      </c>
      <c r="I3861" s="23">
        <v>43.667577000000001</v>
      </c>
      <c r="J3861" s="23">
        <v>-116.73112</v>
      </c>
      <c r="K3861">
        <v>311411</v>
      </c>
      <c r="L3861" t="s">
        <v>573</v>
      </c>
      <c r="M3861" t="s">
        <v>574</v>
      </c>
      <c r="N3861" s="49">
        <v>65538.857999999993</v>
      </c>
      <c r="O3861" s="49">
        <v>56997.892</v>
      </c>
      <c r="P3861" s="49">
        <v>57610.89</v>
      </c>
      <c r="Q3861" s="49">
        <v>55352.697999999997</v>
      </c>
      <c r="R3861" s="49">
        <v>56981.392</v>
      </c>
      <c r="S3861" s="49">
        <v>53510.103999999999</v>
      </c>
      <c r="T3861" s="49">
        <v>45385.648000000001</v>
      </c>
      <c r="U3861" s="49">
        <v>50700.517999999996</v>
      </c>
      <c r="V3861" s="49">
        <v>50244.97</v>
      </c>
    </row>
    <row r="3862" spans="1:22" x14ac:dyDescent="0.3">
      <c r="A3862">
        <v>1005035</v>
      </c>
      <c r="B3862" t="s">
        <v>18368</v>
      </c>
      <c r="C3862" t="s">
        <v>18369</v>
      </c>
      <c r="D3862" t="s">
        <v>13447</v>
      </c>
      <c r="E3862" t="s">
        <v>1388</v>
      </c>
      <c r="F3862" t="s">
        <v>13448</v>
      </c>
      <c r="G3862" t="s">
        <v>18370</v>
      </c>
      <c r="H3862" t="s">
        <v>18371</v>
      </c>
      <c r="I3862" s="23">
        <v>42.907200000000003</v>
      </c>
      <c r="J3862" s="23">
        <v>-112.526</v>
      </c>
      <c r="K3862">
        <v>325312</v>
      </c>
      <c r="L3862" t="s">
        <v>18372</v>
      </c>
      <c r="M3862" t="s">
        <v>530</v>
      </c>
      <c r="N3862" s="49">
        <v>124683.03599999999</v>
      </c>
      <c r="O3862" s="49">
        <v>83245.936000000002</v>
      </c>
      <c r="P3862" s="49">
        <v>105825.452</v>
      </c>
      <c r="Q3862" s="49">
        <v>117943.924</v>
      </c>
      <c r="R3862" s="49">
        <v>127702.11599999999</v>
      </c>
      <c r="S3862" s="49">
        <v>119997.6</v>
      </c>
      <c r="T3862" s="49">
        <v>126317.4</v>
      </c>
      <c r="U3862" s="49">
        <v>126688.804</v>
      </c>
      <c r="V3862" s="49">
        <v>123256.696</v>
      </c>
    </row>
    <row r="3863" spans="1:22" x14ac:dyDescent="0.3">
      <c r="A3863">
        <v>1013051</v>
      </c>
      <c r="B3863" t="s">
        <v>18373</v>
      </c>
      <c r="C3863" t="s">
        <v>18374</v>
      </c>
      <c r="D3863" t="s">
        <v>18375</v>
      </c>
      <c r="E3863" t="s">
        <v>663</v>
      </c>
      <c r="F3863" t="s">
        <v>18376</v>
      </c>
      <c r="G3863" t="s">
        <v>18377</v>
      </c>
      <c r="H3863" t="s">
        <v>536</v>
      </c>
      <c r="I3863" s="23">
        <v>40.314523999999999</v>
      </c>
      <c r="J3863" s="23">
        <v>-80.614762999999996</v>
      </c>
      <c r="K3863">
        <v>331110</v>
      </c>
      <c r="L3863" t="s">
        <v>537</v>
      </c>
      <c r="M3863" t="s">
        <v>538</v>
      </c>
      <c r="N3863" s="49">
        <v>116411.636</v>
      </c>
      <c r="O3863" s="49">
        <v>38039.016000000003</v>
      </c>
      <c r="P3863" s="49">
        <v>33369.824000000001</v>
      </c>
    </row>
    <row r="3864" spans="1:22" x14ac:dyDescent="0.3">
      <c r="A3864">
        <v>1005816</v>
      </c>
      <c r="B3864" t="s">
        <v>18378</v>
      </c>
      <c r="C3864" t="s">
        <v>18379</v>
      </c>
      <c r="D3864" t="s">
        <v>18380</v>
      </c>
      <c r="E3864" t="s">
        <v>303</v>
      </c>
      <c r="F3864" t="s">
        <v>18381</v>
      </c>
      <c r="G3864" t="s">
        <v>18382</v>
      </c>
      <c r="H3864" t="s">
        <v>18383</v>
      </c>
      <c r="I3864" s="23">
        <v>30.4338473</v>
      </c>
      <c r="J3864" s="23">
        <v>-99.812493500000002</v>
      </c>
      <c r="K3864">
        <v>486210</v>
      </c>
      <c r="L3864" t="s">
        <v>1275</v>
      </c>
      <c r="M3864" t="s">
        <v>102</v>
      </c>
      <c r="N3864" s="49">
        <v>68110.962</v>
      </c>
      <c r="O3864" s="49">
        <v>60857.79</v>
      </c>
      <c r="P3864" s="49">
        <v>53736.408000000003</v>
      </c>
      <c r="Q3864" s="49">
        <v>56308.254000000001</v>
      </c>
    </row>
    <row r="3865" spans="1:22" x14ac:dyDescent="0.3">
      <c r="A3865">
        <v>1005253</v>
      </c>
      <c r="B3865" t="s">
        <v>18384</v>
      </c>
      <c r="C3865" t="s">
        <v>18385</v>
      </c>
      <c r="D3865" t="s">
        <v>18386</v>
      </c>
      <c r="E3865" t="s">
        <v>3929</v>
      </c>
      <c r="F3865" t="s">
        <v>18387</v>
      </c>
      <c r="G3865" t="s">
        <v>18388</v>
      </c>
      <c r="H3865" t="s">
        <v>18389</v>
      </c>
      <c r="I3865" s="23">
        <v>44.980463999999998</v>
      </c>
      <c r="J3865" s="23">
        <v>-68.724727999999999</v>
      </c>
      <c r="K3865">
        <v>562212</v>
      </c>
      <c r="L3865" t="s">
        <v>355</v>
      </c>
      <c r="M3865" t="s">
        <v>307</v>
      </c>
      <c r="N3865" s="49">
        <v>24118.3</v>
      </c>
      <c r="O3865" s="49">
        <v>24599.599999999999</v>
      </c>
      <c r="P3865" s="49">
        <v>26221.599999999999</v>
      </c>
      <c r="Q3865" s="49">
        <v>33752.65</v>
      </c>
      <c r="R3865" s="49">
        <v>25920.75</v>
      </c>
      <c r="S3865" s="49">
        <v>34132.9</v>
      </c>
      <c r="T3865" s="49">
        <v>26027.8</v>
      </c>
      <c r="U3865" s="49">
        <v>32958.1</v>
      </c>
      <c r="V3865" s="49">
        <v>106971.65</v>
      </c>
    </row>
    <row r="3866" spans="1:22" x14ac:dyDescent="0.3">
      <c r="A3866">
        <v>1003494</v>
      </c>
      <c r="B3866" t="s">
        <v>18390</v>
      </c>
      <c r="C3866" t="s">
        <v>18391</v>
      </c>
      <c r="D3866" t="s">
        <v>18392</v>
      </c>
      <c r="E3866" t="s">
        <v>954</v>
      </c>
      <c r="F3866" t="s">
        <v>18393</v>
      </c>
      <c r="G3866" t="s">
        <v>18394</v>
      </c>
      <c r="H3866" t="s">
        <v>6748</v>
      </c>
      <c r="I3866" s="23">
        <v>32.703868999999997</v>
      </c>
      <c r="J3866" s="23">
        <v>-80.031136000000004</v>
      </c>
      <c r="K3866">
        <v>331315</v>
      </c>
      <c r="L3866" t="s">
        <v>28</v>
      </c>
      <c r="M3866" t="s">
        <v>538</v>
      </c>
      <c r="N3866" s="49">
        <v>55389.392</v>
      </c>
      <c r="O3866" s="49">
        <v>55489.491999999998</v>
      </c>
      <c r="P3866" s="49">
        <v>57140.383999999998</v>
      </c>
      <c r="Q3866" s="49">
        <v>56091.288</v>
      </c>
      <c r="R3866" s="49">
        <v>52337.252</v>
      </c>
      <c r="S3866" s="49">
        <v>58924.728000000003</v>
      </c>
      <c r="T3866" s="49">
        <v>50418.76</v>
      </c>
      <c r="U3866" s="49">
        <v>51781.203999999998</v>
      </c>
      <c r="V3866" s="49">
        <v>46650.523999999998</v>
      </c>
    </row>
    <row r="3867" spans="1:22" x14ac:dyDescent="0.3">
      <c r="A3867">
        <v>1005675</v>
      </c>
      <c r="B3867" t="s">
        <v>18395</v>
      </c>
      <c r="C3867" t="s">
        <v>18396</v>
      </c>
      <c r="D3867" t="s">
        <v>825</v>
      </c>
      <c r="E3867" t="s">
        <v>303</v>
      </c>
      <c r="F3867" t="s">
        <v>1413</v>
      </c>
      <c r="G3867" t="s">
        <v>18397</v>
      </c>
      <c r="H3867" t="s">
        <v>483</v>
      </c>
      <c r="I3867" s="23">
        <v>29.608611</v>
      </c>
      <c r="J3867" s="23">
        <v>-95.051944000000006</v>
      </c>
      <c r="K3867">
        <v>325110</v>
      </c>
      <c r="L3867" t="s">
        <v>28</v>
      </c>
      <c r="M3867" t="s">
        <v>530</v>
      </c>
      <c r="N3867" s="49">
        <v>45107.48</v>
      </c>
      <c r="O3867" s="49">
        <v>53969.296000000002</v>
      </c>
      <c r="P3867" s="49">
        <v>47102.271999999997</v>
      </c>
      <c r="Q3867" s="49">
        <v>48395.767999999996</v>
      </c>
      <c r="R3867" s="49">
        <v>54346.095999999998</v>
      </c>
      <c r="S3867" s="49">
        <v>47133.972000000002</v>
      </c>
      <c r="T3867" s="49">
        <v>44761.84</v>
      </c>
      <c r="U3867" s="49">
        <v>50574.55</v>
      </c>
      <c r="V3867" s="49">
        <v>44076.59</v>
      </c>
    </row>
    <row r="3868" spans="1:22" x14ac:dyDescent="0.3">
      <c r="A3868">
        <v>1001375</v>
      </c>
      <c r="B3868" t="s">
        <v>18398</v>
      </c>
      <c r="C3868" t="s">
        <v>18399</v>
      </c>
      <c r="D3868" t="s">
        <v>18400</v>
      </c>
      <c r="E3868" t="s">
        <v>303</v>
      </c>
      <c r="F3868" t="s">
        <v>18401</v>
      </c>
      <c r="G3868" t="s">
        <v>18402</v>
      </c>
      <c r="H3868" t="s">
        <v>18403</v>
      </c>
      <c r="I3868" s="23">
        <v>33.100999999999999</v>
      </c>
      <c r="J3868" s="23">
        <v>-97.957400000000007</v>
      </c>
      <c r="K3868">
        <v>221112</v>
      </c>
      <c r="L3868" t="s">
        <v>335</v>
      </c>
      <c r="M3868" t="s">
        <v>336</v>
      </c>
      <c r="N3868" s="49">
        <v>1596734.084</v>
      </c>
      <c r="O3868" s="49">
        <v>1447107.8359999999</v>
      </c>
      <c r="P3868" s="49">
        <v>1277238.3160000001</v>
      </c>
      <c r="Q3868" s="49">
        <v>2093349.2919999999</v>
      </c>
      <c r="R3868" s="49">
        <v>2420960.3280000002</v>
      </c>
      <c r="S3868" s="49">
        <v>2397219.264</v>
      </c>
      <c r="T3868" s="49">
        <v>2096813.23</v>
      </c>
      <c r="U3868" s="49">
        <v>2099525.52</v>
      </c>
      <c r="V3868" s="49">
        <v>1692641.7760000001</v>
      </c>
    </row>
    <row r="3869" spans="1:22" x14ac:dyDescent="0.3">
      <c r="A3869">
        <v>1013270</v>
      </c>
      <c r="B3869" t="s">
        <v>18404</v>
      </c>
      <c r="C3869" t="s">
        <v>18405</v>
      </c>
      <c r="D3869" t="s">
        <v>18406</v>
      </c>
      <c r="E3869" t="s">
        <v>676</v>
      </c>
      <c r="F3869" t="s">
        <v>18407</v>
      </c>
      <c r="G3869" t="s">
        <v>18408</v>
      </c>
      <c r="H3869" t="s">
        <v>7651</v>
      </c>
      <c r="I3869" s="23">
        <v>35.28586</v>
      </c>
      <c r="J3869" s="23">
        <v>-86.369640000000004</v>
      </c>
      <c r="K3869">
        <v>312140</v>
      </c>
      <c r="L3869" t="s">
        <v>28</v>
      </c>
      <c r="M3869" t="s">
        <v>315</v>
      </c>
      <c r="N3869" s="49">
        <v>37622.972000000002</v>
      </c>
      <c r="O3869" s="49">
        <v>37663.917999999998</v>
      </c>
    </row>
    <row r="3870" spans="1:22" x14ac:dyDescent="0.3">
      <c r="A3870">
        <v>1001508</v>
      </c>
      <c r="B3870" t="s">
        <v>18409</v>
      </c>
      <c r="C3870" t="s">
        <v>18410</v>
      </c>
      <c r="D3870" t="s">
        <v>18411</v>
      </c>
      <c r="E3870" t="s">
        <v>690</v>
      </c>
      <c r="F3870" t="s">
        <v>18412</v>
      </c>
      <c r="G3870" t="s">
        <v>18413</v>
      </c>
      <c r="H3870" t="s">
        <v>18414</v>
      </c>
      <c r="I3870" s="23">
        <v>33.824399999999997</v>
      </c>
      <c r="J3870" s="23">
        <v>-84.474999999999994</v>
      </c>
      <c r="K3870">
        <v>221112</v>
      </c>
      <c r="L3870" t="s">
        <v>335</v>
      </c>
      <c r="M3870" t="s">
        <v>336</v>
      </c>
      <c r="N3870" s="49">
        <v>7027838.1519999998</v>
      </c>
      <c r="O3870" s="49">
        <v>6187324.7199999997</v>
      </c>
      <c r="P3870" s="49">
        <v>6013156.9160000002</v>
      </c>
      <c r="Q3870" s="49">
        <v>6446200.0839999998</v>
      </c>
      <c r="R3870" s="49">
        <v>7060347.0839999998</v>
      </c>
      <c r="S3870" s="49">
        <v>6315754.2960000001</v>
      </c>
      <c r="T3870" s="49">
        <v>6644010.6279999996</v>
      </c>
      <c r="U3870" s="49">
        <v>4692925.2120000003</v>
      </c>
      <c r="V3870" s="49">
        <v>2127045.2519999999</v>
      </c>
    </row>
    <row r="3871" spans="1:22" x14ac:dyDescent="0.3">
      <c r="A3871">
        <v>1005036</v>
      </c>
      <c r="B3871" t="s">
        <v>18415</v>
      </c>
      <c r="C3871" t="s">
        <v>18416</v>
      </c>
      <c r="D3871" t="s">
        <v>4783</v>
      </c>
      <c r="E3871" t="s">
        <v>1487</v>
      </c>
      <c r="F3871" t="s">
        <v>3821</v>
      </c>
      <c r="G3871" t="s">
        <v>18417</v>
      </c>
      <c r="H3871" t="s">
        <v>3822</v>
      </c>
      <c r="I3871" s="23">
        <v>39.485627999999998</v>
      </c>
      <c r="J3871" s="23">
        <v>-108.09543499999999</v>
      </c>
      <c r="K3871">
        <v>211111</v>
      </c>
      <c r="L3871" t="s">
        <v>28</v>
      </c>
      <c r="M3871" t="s">
        <v>102</v>
      </c>
      <c r="R3871" s="49">
        <v>22232.116000000002</v>
      </c>
      <c r="S3871" s="49">
        <v>22207.567999999999</v>
      </c>
      <c r="T3871" s="49">
        <v>22561.315999999999</v>
      </c>
      <c r="U3871" s="49">
        <v>33130.624000000003</v>
      </c>
      <c r="V3871" s="49">
        <v>38056.008000000002</v>
      </c>
    </row>
    <row r="3872" spans="1:22" x14ac:dyDescent="0.3">
      <c r="A3872">
        <v>1011011</v>
      </c>
      <c r="B3872" t="s">
        <v>18418</v>
      </c>
      <c r="C3872" t="s">
        <v>18419</v>
      </c>
      <c r="D3872" t="s">
        <v>12208</v>
      </c>
      <c r="E3872" t="s">
        <v>303</v>
      </c>
      <c r="F3872" t="s">
        <v>18420</v>
      </c>
      <c r="H3872" t="s">
        <v>1310</v>
      </c>
      <c r="I3872" s="23">
        <v>29.107690000000002</v>
      </c>
      <c r="J3872" s="23">
        <v>-96.540899999999993</v>
      </c>
      <c r="K3872">
        <v>486210</v>
      </c>
      <c r="L3872" t="s">
        <v>368</v>
      </c>
      <c r="M3872" t="s">
        <v>102</v>
      </c>
      <c r="N3872" s="49">
        <v>268271.08199999999</v>
      </c>
      <c r="O3872" s="49">
        <v>234348.67199999999</v>
      </c>
      <c r="P3872" s="49">
        <v>246862.41200000001</v>
      </c>
      <c r="Q3872" s="49">
        <v>208544.008</v>
      </c>
      <c r="R3872" s="49">
        <v>226823.682</v>
      </c>
      <c r="S3872" s="49">
        <v>220949.50599999999</v>
      </c>
      <c r="T3872" s="49">
        <v>180124.01</v>
      </c>
    </row>
    <row r="3873" spans="1:22" x14ac:dyDescent="0.3">
      <c r="A3873">
        <v>1001393</v>
      </c>
      <c r="B3873" t="s">
        <v>18421</v>
      </c>
      <c r="C3873" t="s">
        <v>18422</v>
      </c>
      <c r="D3873" t="s">
        <v>4279</v>
      </c>
      <c r="E3873" t="s">
        <v>454</v>
      </c>
      <c r="F3873" t="s">
        <v>15250</v>
      </c>
      <c r="G3873" t="s">
        <v>18423</v>
      </c>
      <c r="H3873" t="s">
        <v>5417</v>
      </c>
      <c r="I3873" s="23">
        <v>42.248800000000003</v>
      </c>
      <c r="J3873" s="23">
        <v>-84.3767</v>
      </c>
      <c r="K3873">
        <v>221112</v>
      </c>
      <c r="L3873" t="s">
        <v>335</v>
      </c>
      <c r="M3873" t="s">
        <v>336</v>
      </c>
      <c r="N3873" s="49">
        <v>936746.42799999996</v>
      </c>
      <c r="O3873" s="49">
        <v>899695.72</v>
      </c>
      <c r="P3873" s="49">
        <v>824758.64399999997</v>
      </c>
      <c r="Q3873" s="49">
        <v>929663.35600000003</v>
      </c>
      <c r="R3873" s="49">
        <v>526247.19999999995</v>
      </c>
      <c r="S3873" s="49">
        <v>283160.5</v>
      </c>
      <c r="T3873" s="49">
        <v>410094.08000000002</v>
      </c>
      <c r="U3873" s="49">
        <v>796050.8</v>
      </c>
      <c r="V3873" s="49">
        <v>476333.38</v>
      </c>
    </row>
    <row r="3874" spans="1:22" x14ac:dyDescent="0.3">
      <c r="A3874">
        <v>1013618</v>
      </c>
      <c r="B3874" t="s">
        <v>18424</v>
      </c>
      <c r="C3874" t="s">
        <v>18425</v>
      </c>
      <c r="D3874" t="s">
        <v>18426</v>
      </c>
      <c r="E3874" t="s">
        <v>1487</v>
      </c>
      <c r="F3874" t="s">
        <v>18427</v>
      </c>
      <c r="G3874" t="s">
        <v>18428</v>
      </c>
      <c r="H3874" t="s">
        <v>402</v>
      </c>
      <c r="I3874" s="23">
        <v>40.452668000000003</v>
      </c>
      <c r="J3874" s="23">
        <v>-103.955917</v>
      </c>
      <c r="K3874">
        <v>486210</v>
      </c>
      <c r="L3874" t="s">
        <v>368</v>
      </c>
      <c r="M3874" t="s">
        <v>102</v>
      </c>
      <c r="N3874" s="49">
        <v>41286.182000000001</v>
      </c>
    </row>
    <row r="3875" spans="1:22" x14ac:dyDescent="0.3">
      <c r="A3875">
        <v>1007711</v>
      </c>
      <c r="B3875" t="s">
        <v>18429</v>
      </c>
      <c r="C3875" t="s">
        <v>18430</v>
      </c>
      <c r="D3875" t="s">
        <v>5417</v>
      </c>
      <c r="E3875" t="s">
        <v>676</v>
      </c>
      <c r="F3875" t="s">
        <v>18431</v>
      </c>
      <c r="G3875" t="s">
        <v>18432</v>
      </c>
      <c r="H3875" t="s">
        <v>900</v>
      </c>
      <c r="I3875" s="23">
        <v>35.589509999999997</v>
      </c>
      <c r="J3875" s="23">
        <v>-88.876253000000005</v>
      </c>
      <c r="K3875">
        <v>562212</v>
      </c>
      <c r="L3875" t="s">
        <v>355</v>
      </c>
      <c r="M3875" t="s">
        <v>307</v>
      </c>
      <c r="N3875" s="49">
        <v>38998.6</v>
      </c>
      <c r="O3875" s="49">
        <v>39265.35</v>
      </c>
      <c r="P3875" s="49">
        <v>113421.6</v>
      </c>
      <c r="Q3875" s="49">
        <v>120179.85</v>
      </c>
      <c r="R3875" s="49">
        <v>191149.5</v>
      </c>
      <c r="S3875" s="49">
        <v>192463.8</v>
      </c>
      <c r="T3875" s="49">
        <v>189490</v>
      </c>
      <c r="U3875" s="49">
        <v>262130.96</v>
      </c>
      <c r="V3875" s="49">
        <v>267465.54402500001</v>
      </c>
    </row>
    <row r="3876" spans="1:22" x14ac:dyDescent="0.3">
      <c r="A3876">
        <v>1012347</v>
      </c>
      <c r="B3876" t="s">
        <v>18433</v>
      </c>
      <c r="C3876" t="s">
        <v>18434</v>
      </c>
      <c r="D3876" t="s">
        <v>18435</v>
      </c>
      <c r="E3876" t="s">
        <v>946</v>
      </c>
      <c r="F3876" t="s">
        <v>9012</v>
      </c>
      <c r="G3876" t="s">
        <v>18436</v>
      </c>
      <c r="H3876" t="s">
        <v>3780</v>
      </c>
      <c r="I3876" s="23">
        <v>46.532539999999997</v>
      </c>
      <c r="J3876" s="23">
        <v>-122.83518100000001</v>
      </c>
      <c r="K3876">
        <v>213112</v>
      </c>
      <c r="L3876" t="s">
        <v>1714</v>
      </c>
      <c r="M3876" t="s">
        <v>102</v>
      </c>
      <c r="O3876" s="49">
        <v>12235.56</v>
      </c>
    </row>
    <row r="3877" spans="1:22" x14ac:dyDescent="0.3">
      <c r="A3877">
        <v>1011714</v>
      </c>
      <c r="B3877" t="s">
        <v>18437</v>
      </c>
      <c r="C3877" t="s">
        <v>18438</v>
      </c>
      <c r="D3877" t="s">
        <v>2736</v>
      </c>
      <c r="E3877" t="s">
        <v>331</v>
      </c>
      <c r="F3877" t="s">
        <v>2737</v>
      </c>
      <c r="G3877" t="s">
        <v>18439</v>
      </c>
      <c r="H3877" t="s">
        <v>2739</v>
      </c>
      <c r="I3877" s="23">
        <v>40.857430000000001</v>
      </c>
      <c r="J3877" s="23">
        <v>-73.846540000000005</v>
      </c>
      <c r="K3877">
        <v>622110</v>
      </c>
      <c r="L3877" t="s">
        <v>28</v>
      </c>
      <c r="M3877" t="s">
        <v>315</v>
      </c>
      <c r="R3877" s="49">
        <v>14915.273999999999</v>
      </c>
      <c r="S3877" s="49">
        <v>14531.828</v>
      </c>
    </row>
    <row r="3878" spans="1:22" x14ac:dyDescent="0.3">
      <c r="A3878">
        <v>1005897</v>
      </c>
      <c r="B3878" t="s">
        <v>18440</v>
      </c>
      <c r="C3878" t="s">
        <v>18441</v>
      </c>
      <c r="D3878" t="s">
        <v>1891</v>
      </c>
      <c r="E3878" t="s">
        <v>339</v>
      </c>
      <c r="F3878" t="s">
        <v>1892</v>
      </c>
      <c r="H3878" t="s">
        <v>367</v>
      </c>
      <c r="I3878" s="23">
        <v>32.174281000000001</v>
      </c>
      <c r="J3878" s="23">
        <v>-103.174134</v>
      </c>
      <c r="K3878">
        <v>211130</v>
      </c>
      <c r="L3878" t="s">
        <v>8303</v>
      </c>
      <c r="M3878" t="s">
        <v>8304</v>
      </c>
      <c r="N3878" s="49">
        <v>124630.31600000001</v>
      </c>
      <c r="O3878" s="49">
        <v>129761.71799999999</v>
      </c>
      <c r="P3878" s="49">
        <v>162760.53200000001</v>
      </c>
      <c r="Q3878" s="49">
        <v>283348.576</v>
      </c>
      <c r="R3878" s="49">
        <v>267080.45199999999</v>
      </c>
      <c r="S3878" s="49">
        <v>225417.60399999999</v>
      </c>
      <c r="T3878" s="49">
        <v>223157.924</v>
      </c>
      <c r="U3878" s="49">
        <v>229985.052</v>
      </c>
      <c r="V3878" s="49">
        <v>216692.79199999999</v>
      </c>
    </row>
    <row r="3879" spans="1:22" x14ac:dyDescent="0.3">
      <c r="A3879">
        <v>1000681</v>
      </c>
      <c r="B3879" t="s">
        <v>18442</v>
      </c>
      <c r="C3879" t="s">
        <v>18443</v>
      </c>
      <c r="D3879" t="s">
        <v>453</v>
      </c>
      <c r="E3879" t="s">
        <v>454</v>
      </c>
      <c r="F3879" t="s">
        <v>455</v>
      </c>
      <c r="G3879" t="s">
        <v>18444</v>
      </c>
      <c r="H3879" t="s">
        <v>18138</v>
      </c>
      <c r="I3879" s="23">
        <v>42.7956</v>
      </c>
      <c r="J3879" s="23">
        <v>-86.113299999999995</v>
      </c>
      <c r="K3879">
        <v>221112</v>
      </c>
      <c r="L3879" t="s">
        <v>335</v>
      </c>
      <c r="M3879" t="s">
        <v>336</v>
      </c>
      <c r="O3879" s="49">
        <v>536.048</v>
      </c>
      <c r="P3879" s="49">
        <v>519.64800000000002</v>
      </c>
      <c r="Q3879" s="49">
        <v>26219.558000000001</v>
      </c>
      <c r="R3879" s="49">
        <v>114609.31</v>
      </c>
      <c r="S3879" s="49">
        <v>79852.399999999994</v>
      </c>
      <c r="T3879" s="49">
        <v>88037.728000000003</v>
      </c>
      <c r="U3879" s="49">
        <v>79286.826000000001</v>
      </c>
      <c r="V3879" s="49">
        <v>296462.54399999999</v>
      </c>
    </row>
    <row r="3880" spans="1:22" x14ac:dyDescent="0.3">
      <c r="A3880">
        <v>1007227</v>
      </c>
      <c r="B3880" t="s">
        <v>18445</v>
      </c>
      <c r="C3880" t="s">
        <v>18446</v>
      </c>
      <c r="D3880" t="s">
        <v>18447</v>
      </c>
      <c r="E3880" t="s">
        <v>386</v>
      </c>
      <c r="F3880" t="s">
        <v>18448</v>
      </c>
      <c r="G3880" t="s">
        <v>18449</v>
      </c>
      <c r="H3880" t="s">
        <v>8413</v>
      </c>
      <c r="I3880" s="23">
        <v>33.631900000000002</v>
      </c>
      <c r="J3880" s="23">
        <v>-87.059700000000007</v>
      </c>
      <c r="K3880">
        <v>221112</v>
      </c>
      <c r="L3880" t="s">
        <v>30</v>
      </c>
      <c r="M3880" t="s">
        <v>336</v>
      </c>
      <c r="N3880" s="49">
        <v>19169743.379999999</v>
      </c>
      <c r="O3880" s="49">
        <v>18429639.226</v>
      </c>
      <c r="P3880" s="49">
        <v>20798166.184</v>
      </c>
      <c r="Q3880" s="49">
        <v>19733139.379999999</v>
      </c>
      <c r="R3880" s="49">
        <v>19247050.048</v>
      </c>
      <c r="S3880" s="49">
        <v>19902660.427999999</v>
      </c>
      <c r="T3880" s="49">
        <v>21870696.304000001</v>
      </c>
      <c r="U3880" s="49">
        <v>18556959.726</v>
      </c>
      <c r="V3880" s="49">
        <v>22067164.598000001</v>
      </c>
    </row>
    <row r="3881" spans="1:22" x14ac:dyDescent="0.3">
      <c r="A3881">
        <v>1013362</v>
      </c>
      <c r="B3881" t="s">
        <v>18450</v>
      </c>
      <c r="C3881" t="s">
        <v>18451</v>
      </c>
      <c r="D3881" t="s">
        <v>18452</v>
      </c>
      <c r="E3881" t="s">
        <v>468</v>
      </c>
      <c r="F3881" t="s">
        <v>18453</v>
      </c>
      <c r="G3881" t="s">
        <v>18454</v>
      </c>
      <c r="H3881" t="s">
        <v>1653</v>
      </c>
      <c r="I3881" s="23">
        <v>28.009712</v>
      </c>
      <c r="J3881" s="23">
        <v>-82.147613000000007</v>
      </c>
      <c r="K3881">
        <v>327390</v>
      </c>
      <c r="L3881" t="s">
        <v>28</v>
      </c>
      <c r="M3881" t="s">
        <v>376</v>
      </c>
      <c r="N3881" s="49">
        <v>24476.508000000002</v>
      </c>
      <c r="O3881" s="49">
        <v>25540.804</v>
      </c>
    </row>
    <row r="3882" spans="1:22" x14ac:dyDescent="0.3">
      <c r="A3882">
        <v>1012693</v>
      </c>
      <c r="B3882" t="s">
        <v>18455</v>
      </c>
      <c r="C3882" t="s">
        <v>18456</v>
      </c>
      <c r="D3882" t="s">
        <v>8742</v>
      </c>
      <c r="E3882" t="s">
        <v>793</v>
      </c>
      <c r="F3882" t="s">
        <v>18457</v>
      </c>
      <c r="G3882" t="s">
        <v>18458</v>
      </c>
      <c r="H3882" t="s">
        <v>425</v>
      </c>
      <c r="I3882" s="23">
        <v>37.059227</v>
      </c>
      <c r="J3882" s="23">
        <v>-80.731251</v>
      </c>
      <c r="K3882">
        <v>327390</v>
      </c>
      <c r="L3882" t="s">
        <v>28</v>
      </c>
      <c r="M3882" t="s">
        <v>376</v>
      </c>
      <c r="N3882" s="49">
        <v>25502.603999999999</v>
      </c>
      <c r="O3882" s="49">
        <v>24685.608</v>
      </c>
      <c r="P3882" s="49">
        <v>26611.4</v>
      </c>
      <c r="Q3882" s="49">
        <v>25704.704000000002</v>
      </c>
    </row>
    <row r="3883" spans="1:22" x14ac:dyDescent="0.3">
      <c r="A3883">
        <v>1011931</v>
      </c>
      <c r="B3883" t="s">
        <v>18459</v>
      </c>
      <c r="C3883" t="s">
        <v>18460</v>
      </c>
      <c r="D3883" t="s">
        <v>12598</v>
      </c>
      <c r="E3883" t="s">
        <v>303</v>
      </c>
      <c r="F3883" t="s">
        <v>1580</v>
      </c>
      <c r="H3883" t="s">
        <v>8995</v>
      </c>
      <c r="I3883" s="23">
        <v>31.9636</v>
      </c>
      <c r="J3883" s="23">
        <v>-102.6018</v>
      </c>
      <c r="K3883">
        <v>211130</v>
      </c>
      <c r="L3883" t="s">
        <v>368</v>
      </c>
      <c r="M3883" t="s">
        <v>102</v>
      </c>
      <c r="O3883" s="49">
        <v>75507.695999999996</v>
      </c>
      <c r="P3883" s="49">
        <v>120555.304</v>
      </c>
      <c r="Q3883" s="49">
        <v>88483.17</v>
      </c>
      <c r="R3883" s="49">
        <v>53940.504000000001</v>
      </c>
    </row>
    <row r="3884" spans="1:22" x14ac:dyDescent="0.3">
      <c r="A3884">
        <v>1012839</v>
      </c>
      <c r="B3884" t="s">
        <v>18461</v>
      </c>
      <c r="C3884" t="s">
        <v>18462</v>
      </c>
      <c r="D3884" t="s">
        <v>18463</v>
      </c>
      <c r="E3884" t="s">
        <v>793</v>
      </c>
      <c r="F3884" t="s">
        <v>18464</v>
      </c>
      <c r="G3884" t="s">
        <v>18465</v>
      </c>
      <c r="H3884" t="s">
        <v>7175</v>
      </c>
      <c r="I3884" s="23">
        <v>38.441110000000002</v>
      </c>
      <c r="J3884" s="23">
        <v>-78.874449999999996</v>
      </c>
      <c r="K3884">
        <v>611310</v>
      </c>
      <c r="L3884" t="s">
        <v>28</v>
      </c>
      <c r="M3884" t="s">
        <v>315</v>
      </c>
      <c r="N3884" s="49">
        <v>35226.411999999997</v>
      </c>
      <c r="O3884" s="49">
        <v>38920.798000000003</v>
      </c>
      <c r="P3884" s="49">
        <v>36070.455999999998</v>
      </c>
      <c r="Q3884" s="49">
        <v>35056.714</v>
      </c>
      <c r="R3884" s="49">
        <v>34183.353999999999</v>
      </c>
      <c r="S3884" s="49">
        <v>26533.338</v>
      </c>
    </row>
    <row r="3885" spans="1:22" x14ac:dyDescent="0.3">
      <c r="A3885">
        <v>1000713</v>
      </c>
      <c r="B3885" t="s">
        <v>18466</v>
      </c>
      <c r="C3885" t="s">
        <v>18467</v>
      </c>
      <c r="D3885" t="s">
        <v>10893</v>
      </c>
      <c r="E3885" t="s">
        <v>435</v>
      </c>
      <c r="F3885" t="s">
        <v>18468</v>
      </c>
      <c r="G3885" t="s">
        <v>18469</v>
      </c>
      <c r="H3885" t="s">
        <v>3611</v>
      </c>
      <c r="I3885" s="23">
        <v>37.108600000000003</v>
      </c>
      <c r="J3885" s="23">
        <v>-93.259200000000007</v>
      </c>
      <c r="K3885">
        <v>221112</v>
      </c>
      <c r="L3885" t="s">
        <v>335</v>
      </c>
      <c r="M3885" t="s">
        <v>336</v>
      </c>
      <c r="N3885" s="49">
        <v>102236.43</v>
      </c>
      <c r="O3885" s="49">
        <v>92282.024000000005</v>
      </c>
      <c r="P3885" s="49">
        <v>65265.082000000002</v>
      </c>
      <c r="Q3885" s="49">
        <v>129140.56</v>
      </c>
      <c r="R3885" s="49">
        <v>249271.83199999999</v>
      </c>
      <c r="S3885" s="49">
        <v>734861.21400000004</v>
      </c>
      <c r="T3885" s="49">
        <v>696445.69799999997</v>
      </c>
      <c r="U3885" s="49">
        <v>695171.89399999997</v>
      </c>
      <c r="V3885" s="49">
        <v>1088731.8940000001</v>
      </c>
    </row>
    <row r="3886" spans="1:22" x14ac:dyDescent="0.3">
      <c r="A3886">
        <v>1002334</v>
      </c>
      <c r="B3886" t="s">
        <v>18470</v>
      </c>
      <c r="C3886" t="s">
        <v>18471</v>
      </c>
      <c r="D3886" t="s">
        <v>18472</v>
      </c>
      <c r="E3886" t="s">
        <v>303</v>
      </c>
      <c r="F3886" t="s">
        <v>18473</v>
      </c>
      <c r="G3886" t="s">
        <v>18474</v>
      </c>
      <c r="H3886" t="s">
        <v>18475</v>
      </c>
      <c r="I3886" s="23">
        <v>32.0488</v>
      </c>
      <c r="J3886" s="23">
        <v>-100.68210000000001</v>
      </c>
      <c r="K3886">
        <v>211130</v>
      </c>
      <c r="L3886" t="s">
        <v>326</v>
      </c>
      <c r="M3886" t="s">
        <v>327</v>
      </c>
      <c r="N3886" s="49">
        <v>102891.382</v>
      </c>
      <c r="O3886" s="49">
        <v>112397.792</v>
      </c>
      <c r="P3886" s="49">
        <v>104669.03</v>
      </c>
      <c r="Q3886" s="49">
        <v>106551.82</v>
      </c>
      <c r="R3886" s="49">
        <v>104049.698</v>
      </c>
      <c r="S3886" s="49">
        <v>107901.902</v>
      </c>
      <c r="T3886" s="49">
        <v>82752.228000000003</v>
      </c>
      <c r="U3886" s="49">
        <v>86103.513999999996</v>
      </c>
      <c r="V3886" s="49">
        <v>73259.11</v>
      </c>
    </row>
    <row r="3887" spans="1:22" x14ac:dyDescent="0.3">
      <c r="A3887">
        <v>1001747</v>
      </c>
      <c r="B3887" t="s">
        <v>18476</v>
      </c>
      <c r="C3887" t="s">
        <v>18477</v>
      </c>
      <c r="D3887" t="s">
        <v>460</v>
      </c>
      <c r="E3887" t="s">
        <v>461</v>
      </c>
      <c r="F3887" t="s">
        <v>462</v>
      </c>
      <c r="H3887" t="s">
        <v>2941</v>
      </c>
      <c r="I3887" s="23">
        <v>44.067583822716202</v>
      </c>
      <c r="J3887" s="23">
        <v>-106.278419309432</v>
      </c>
      <c r="K3887">
        <v>211111</v>
      </c>
      <c r="L3887" t="s">
        <v>28</v>
      </c>
      <c r="M3887" t="s">
        <v>102</v>
      </c>
      <c r="T3887" s="49">
        <v>5088.28</v>
      </c>
      <c r="U3887" s="49">
        <v>10172.812</v>
      </c>
      <c r="V3887" s="49">
        <v>13230.8</v>
      </c>
    </row>
    <row r="3888" spans="1:22" x14ac:dyDescent="0.3">
      <c r="A3888">
        <v>1001791</v>
      </c>
      <c r="B3888" t="s">
        <v>18478</v>
      </c>
      <c r="C3888" t="s">
        <v>18479</v>
      </c>
      <c r="D3888" t="s">
        <v>460</v>
      </c>
      <c r="E3888" t="s">
        <v>461</v>
      </c>
      <c r="F3888" t="s">
        <v>462</v>
      </c>
      <c r="H3888" t="s">
        <v>906</v>
      </c>
      <c r="I3888" s="23">
        <v>44.006680413927697</v>
      </c>
      <c r="J3888" s="23">
        <v>-106.098043787576</v>
      </c>
      <c r="K3888">
        <v>211111</v>
      </c>
      <c r="L3888" t="s">
        <v>28</v>
      </c>
      <c r="M3888" t="s">
        <v>102</v>
      </c>
      <c r="R3888" s="49">
        <v>19719.776000000002</v>
      </c>
      <c r="S3888" s="49">
        <v>25127.356</v>
      </c>
      <c r="T3888" s="49">
        <v>24073.360000000001</v>
      </c>
      <c r="U3888" s="49">
        <v>34744.42</v>
      </c>
      <c r="V3888" s="49">
        <v>36760.911999999997</v>
      </c>
    </row>
    <row r="3889" spans="1:22" x14ac:dyDescent="0.3">
      <c r="A3889">
        <v>1003178</v>
      </c>
      <c r="B3889" t="s">
        <v>18480</v>
      </c>
      <c r="C3889" t="s">
        <v>18481</v>
      </c>
      <c r="D3889" t="s">
        <v>18482</v>
      </c>
      <c r="E3889" t="s">
        <v>303</v>
      </c>
      <c r="F3889" t="s">
        <v>18483</v>
      </c>
      <c r="G3889" t="s">
        <v>18484</v>
      </c>
      <c r="H3889" t="s">
        <v>2755</v>
      </c>
      <c r="I3889" s="23">
        <v>32.916440000000001</v>
      </c>
      <c r="J3889" s="23">
        <v>-97.401801000000006</v>
      </c>
      <c r="K3889">
        <v>486210</v>
      </c>
      <c r="L3889" t="s">
        <v>368</v>
      </c>
      <c r="M3889" t="s">
        <v>102</v>
      </c>
      <c r="R3889" s="49">
        <v>66493.516000000003</v>
      </c>
      <c r="S3889" s="49">
        <v>80868.106</v>
      </c>
      <c r="T3889" s="49">
        <v>83635.047999999995</v>
      </c>
      <c r="U3889" s="49">
        <v>95901.823999999993</v>
      </c>
      <c r="V3889" s="49">
        <v>95108.69</v>
      </c>
    </row>
    <row r="3890" spans="1:22" x14ac:dyDescent="0.3">
      <c r="A3890">
        <v>1009754</v>
      </c>
      <c r="B3890" t="s">
        <v>18485</v>
      </c>
      <c r="C3890" t="s">
        <v>18486</v>
      </c>
      <c r="D3890" t="s">
        <v>8544</v>
      </c>
      <c r="E3890" t="s">
        <v>1248</v>
      </c>
      <c r="F3890" t="s">
        <v>18487</v>
      </c>
      <c r="G3890" t="s">
        <v>18488</v>
      </c>
      <c r="H3890" t="s">
        <v>3255</v>
      </c>
      <c r="I3890" s="23">
        <v>39.240389</v>
      </c>
      <c r="J3890" s="23">
        <v>-80.466716000000005</v>
      </c>
      <c r="K3890">
        <v>211112</v>
      </c>
      <c r="L3890" t="s">
        <v>28</v>
      </c>
      <c r="M3890" t="s">
        <v>102</v>
      </c>
      <c r="R3890" s="49">
        <v>66895.148000000001</v>
      </c>
      <c r="S3890" s="49">
        <v>56409.788</v>
      </c>
      <c r="T3890" s="49">
        <v>56226.688000000002</v>
      </c>
      <c r="U3890" s="49">
        <v>48123.534</v>
      </c>
    </row>
    <row r="3891" spans="1:22" x14ac:dyDescent="0.3">
      <c r="A3891">
        <v>1000277</v>
      </c>
      <c r="B3891" t="s">
        <v>18489</v>
      </c>
      <c r="C3891" t="s">
        <v>18490</v>
      </c>
      <c r="D3891" t="s">
        <v>18491</v>
      </c>
      <c r="E3891" t="s">
        <v>954</v>
      </c>
      <c r="F3891" t="s">
        <v>18492</v>
      </c>
      <c r="G3891" t="s">
        <v>18493</v>
      </c>
      <c r="H3891" t="s">
        <v>3560</v>
      </c>
      <c r="I3891" s="23">
        <v>32.359200000000001</v>
      </c>
      <c r="J3891" s="23">
        <v>-81.123599999999996</v>
      </c>
      <c r="K3891">
        <v>221112</v>
      </c>
      <c r="L3891" t="s">
        <v>30</v>
      </c>
      <c r="M3891" t="s">
        <v>336</v>
      </c>
      <c r="N3891" s="49">
        <v>1992304.9480000001</v>
      </c>
      <c r="O3891" s="49">
        <v>1935698.672</v>
      </c>
      <c r="P3891" s="49">
        <v>2138764.1660000002</v>
      </c>
      <c r="Q3891" s="49">
        <v>1847568.544</v>
      </c>
      <c r="R3891" s="49">
        <v>2115665.4300000002</v>
      </c>
      <c r="S3891" s="49">
        <v>1647658.5859999999</v>
      </c>
      <c r="T3891" s="49">
        <v>1857917.0660000001</v>
      </c>
      <c r="U3891" s="49">
        <v>1751798.2320000001</v>
      </c>
      <c r="V3891" s="49">
        <v>1957409.5160000001</v>
      </c>
    </row>
    <row r="3892" spans="1:22" x14ac:dyDescent="0.3">
      <c r="A3892">
        <v>1004389</v>
      </c>
      <c r="B3892" t="s">
        <v>18494</v>
      </c>
      <c r="C3892" t="s">
        <v>18495</v>
      </c>
      <c r="D3892" t="s">
        <v>2615</v>
      </c>
      <c r="E3892" t="s">
        <v>303</v>
      </c>
      <c r="F3892" t="s">
        <v>967</v>
      </c>
      <c r="G3892" t="s">
        <v>18496</v>
      </c>
      <c r="H3892" t="s">
        <v>969</v>
      </c>
      <c r="I3892" s="23">
        <v>27.812177999999999</v>
      </c>
      <c r="J3892" s="23">
        <v>-97.443544000000003</v>
      </c>
      <c r="K3892">
        <v>211130</v>
      </c>
      <c r="L3892" t="s">
        <v>326</v>
      </c>
      <c r="M3892" t="s">
        <v>327</v>
      </c>
      <c r="N3892" s="49">
        <v>50988.432000000001</v>
      </c>
      <c r="O3892" s="49">
        <v>58091.498</v>
      </c>
      <c r="P3892" s="49">
        <v>48415.31</v>
      </c>
      <c r="Q3892" s="49">
        <v>42417.266000000003</v>
      </c>
      <c r="R3892" s="49">
        <v>50136.485999999997</v>
      </c>
      <c r="S3892" s="49">
        <v>43344.038</v>
      </c>
      <c r="T3892" s="49">
        <v>34914.614000000001</v>
      </c>
      <c r="U3892" s="49">
        <v>45905.197999999997</v>
      </c>
      <c r="V3892" s="49">
        <v>44185.237999999998</v>
      </c>
    </row>
    <row r="3893" spans="1:22" x14ac:dyDescent="0.3">
      <c r="A3893">
        <v>1000914</v>
      </c>
      <c r="B3893" t="s">
        <v>18497</v>
      </c>
      <c r="C3893" t="s">
        <v>18498</v>
      </c>
      <c r="D3893" t="s">
        <v>4049</v>
      </c>
      <c r="E3893" t="s">
        <v>954</v>
      </c>
      <c r="F3893" t="s">
        <v>4050</v>
      </c>
      <c r="G3893" t="s">
        <v>18499</v>
      </c>
      <c r="H3893" t="s">
        <v>4344</v>
      </c>
      <c r="I3893" s="23">
        <v>33.242199999999997</v>
      </c>
      <c r="J3893" s="23">
        <v>-79.987499999999997</v>
      </c>
      <c r="K3893">
        <v>221112</v>
      </c>
      <c r="L3893" t="s">
        <v>30</v>
      </c>
      <c r="M3893" t="s">
        <v>336</v>
      </c>
      <c r="R3893" s="49">
        <v>0</v>
      </c>
      <c r="S3893" s="49">
        <v>0</v>
      </c>
      <c r="T3893" s="49">
        <v>0</v>
      </c>
      <c r="U3893" s="49">
        <v>339319.65600000002</v>
      </c>
      <c r="V3893" s="49">
        <v>457133.24599999998</v>
      </c>
    </row>
    <row r="3894" spans="1:22" x14ac:dyDescent="0.3">
      <c r="A3894">
        <v>1008685</v>
      </c>
      <c r="B3894" t="s">
        <v>18500</v>
      </c>
      <c r="C3894" t="s">
        <v>18501</v>
      </c>
      <c r="D3894" t="s">
        <v>8413</v>
      </c>
      <c r="E3894" t="s">
        <v>447</v>
      </c>
      <c r="F3894" t="s">
        <v>18502</v>
      </c>
      <c r="G3894" t="s">
        <v>18503</v>
      </c>
      <c r="H3894" t="s">
        <v>450</v>
      </c>
      <c r="I3894" s="23">
        <v>39.911409999999997</v>
      </c>
      <c r="J3894" s="23">
        <v>-80.07687</v>
      </c>
      <c r="K3894">
        <v>486210</v>
      </c>
      <c r="L3894" t="s">
        <v>1275</v>
      </c>
      <c r="M3894" t="s">
        <v>102</v>
      </c>
      <c r="N3894" s="49">
        <v>41053.158000000003</v>
      </c>
      <c r="O3894" s="49">
        <v>44613.588000000003</v>
      </c>
      <c r="P3894" s="49">
        <v>37379.766000000003</v>
      </c>
      <c r="Q3894" s="49">
        <v>79785.607999999993</v>
      </c>
      <c r="R3894" s="49">
        <v>92682.46</v>
      </c>
      <c r="S3894" s="49">
        <v>54430.603999999999</v>
      </c>
      <c r="T3894" s="49">
        <v>29854.05</v>
      </c>
    </row>
    <row r="3895" spans="1:22" x14ac:dyDescent="0.3">
      <c r="A3895">
        <v>1004014</v>
      </c>
      <c r="B3895" t="s">
        <v>18504</v>
      </c>
      <c r="C3895" t="s">
        <v>18505</v>
      </c>
      <c r="D3895" t="s">
        <v>18506</v>
      </c>
      <c r="E3895" t="s">
        <v>386</v>
      </c>
      <c r="F3895" t="s">
        <v>18507</v>
      </c>
      <c r="G3895" t="s">
        <v>18508</v>
      </c>
      <c r="H3895" t="s">
        <v>536</v>
      </c>
      <c r="I3895" s="23">
        <v>33.708480000000002</v>
      </c>
      <c r="J3895" s="23">
        <v>-86.864620000000002</v>
      </c>
      <c r="K3895">
        <v>562212</v>
      </c>
      <c r="L3895" t="s">
        <v>355</v>
      </c>
      <c r="M3895" t="s">
        <v>307</v>
      </c>
      <c r="N3895" s="49">
        <v>219791.75</v>
      </c>
      <c r="O3895" s="49">
        <v>206594.5</v>
      </c>
      <c r="P3895" s="49">
        <v>189468.5</v>
      </c>
      <c r="Q3895" s="49">
        <v>176611.5</v>
      </c>
      <c r="R3895" s="49">
        <v>164167.75</v>
      </c>
      <c r="S3895" s="49">
        <v>149389.45000000001</v>
      </c>
      <c r="T3895" s="49">
        <v>140259</v>
      </c>
      <c r="U3895" s="49">
        <v>126366.75</v>
      </c>
      <c r="V3895" s="49">
        <v>113455.75</v>
      </c>
    </row>
    <row r="3896" spans="1:22" x14ac:dyDescent="0.3">
      <c r="A3896">
        <v>1005680</v>
      </c>
      <c r="B3896" t="s">
        <v>18509</v>
      </c>
      <c r="C3896" t="s">
        <v>18510</v>
      </c>
      <c r="D3896" t="s">
        <v>18511</v>
      </c>
      <c r="E3896" t="s">
        <v>386</v>
      </c>
      <c r="F3896" t="s">
        <v>18512</v>
      </c>
      <c r="G3896" t="s">
        <v>18513</v>
      </c>
      <c r="H3896" t="s">
        <v>536</v>
      </c>
      <c r="I3896" s="23">
        <v>33.709434999999999</v>
      </c>
      <c r="J3896" s="23">
        <v>-86.711855999999997</v>
      </c>
      <c r="K3896">
        <v>562212</v>
      </c>
      <c r="L3896" t="s">
        <v>51</v>
      </c>
      <c r="M3896" t="s">
        <v>307</v>
      </c>
      <c r="N3896" s="49">
        <v>54300.75</v>
      </c>
      <c r="O3896" s="49">
        <v>57485.75</v>
      </c>
      <c r="P3896" s="49">
        <v>60857.5</v>
      </c>
      <c r="Q3896" s="49">
        <v>64427</v>
      </c>
      <c r="R3896" s="49">
        <v>68206</v>
      </c>
      <c r="S3896" s="49">
        <v>72206</v>
      </c>
      <c r="T3896" s="49">
        <v>76352.75</v>
      </c>
      <c r="U3896" s="49">
        <v>86911</v>
      </c>
      <c r="V3896" s="49">
        <v>84544</v>
      </c>
    </row>
    <row r="3897" spans="1:22" x14ac:dyDescent="0.3">
      <c r="A3897">
        <v>1000581</v>
      </c>
      <c r="B3897" t="s">
        <v>18514</v>
      </c>
      <c r="C3897" t="s">
        <v>18515</v>
      </c>
      <c r="D3897" t="s">
        <v>9859</v>
      </c>
      <c r="E3897" t="s">
        <v>542</v>
      </c>
      <c r="F3897" t="s">
        <v>18516</v>
      </c>
      <c r="G3897" t="s">
        <v>18517</v>
      </c>
      <c r="H3897" t="s">
        <v>1795</v>
      </c>
      <c r="I3897" s="23">
        <v>39.282499999999999</v>
      </c>
      <c r="J3897" s="23">
        <v>-96.115300000000005</v>
      </c>
      <c r="K3897">
        <v>221112</v>
      </c>
      <c r="L3897" t="s">
        <v>335</v>
      </c>
      <c r="M3897" t="s">
        <v>336</v>
      </c>
      <c r="N3897" s="49">
        <v>7300331.4900000002</v>
      </c>
      <c r="O3897" s="49">
        <v>10010015.57</v>
      </c>
      <c r="P3897" s="49">
        <v>11494052.619999999</v>
      </c>
      <c r="Q3897" s="49">
        <v>10905422.676000001</v>
      </c>
      <c r="R3897" s="49">
        <v>12651906.42</v>
      </c>
      <c r="S3897" s="49">
        <v>12590095.23</v>
      </c>
      <c r="T3897" s="49">
        <v>14740868.9</v>
      </c>
      <c r="U3897" s="49">
        <v>12691115.91</v>
      </c>
      <c r="V3897" s="49">
        <v>14792984.310000001</v>
      </c>
    </row>
    <row r="3898" spans="1:22" x14ac:dyDescent="0.3">
      <c r="A3898">
        <v>1013481</v>
      </c>
      <c r="B3898"/>
      <c r="C3898" t="s">
        <v>18518</v>
      </c>
      <c r="D3898" t="s">
        <v>18519</v>
      </c>
      <c r="E3898" t="s">
        <v>1248</v>
      </c>
      <c r="F3898" t="s">
        <v>18520</v>
      </c>
      <c r="G3898" t="s">
        <v>18521</v>
      </c>
      <c r="I3898" s="23">
        <v>38.301599000000003</v>
      </c>
      <c r="J3898" s="23">
        <v>-81.000071000000005</v>
      </c>
      <c r="K3898">
        <v>212112</v>
      </c>
      <c r="L3898" t="s">
        <v>90</v>
      </c>
      <c r="M3898" t="s">
        <v>315</v>
      </c>
      <c r="N3898" s="49">
        <v>43400</v>
      </c>
      <c r="O3898" s="49">
        <v>29375</v>
      </c>
    </row>
    <row r="3899" spans="1:22" x14ac:dyDescent="0.3">
      <c r="A3899">
        <v>1008994</v>
      </c>
      <c r="B3899" t="s">
        <v>18522</v>
      </c>
      <c r="C3899" t="s">
        <v>18523</v>
      </c>
      <c r="D3899" t="s">
        <v>8338</v>
      </c>
      <c r="E3899" t="s">
        <v>663</v>
      </c>
      <c r="F3899" t="s">
        <v>18524</v>
      </c>
      <c r="G3899" t="s">
        <v>18525</v>
      </c>
      <c r="H3899" t="s">
        <v>5051</v>
      </c>
      <c r="I3899" s="23">
        <v>40.835949999999997</v>
      </c>
      <c r="J3899" s="23">
        <v>-81.274100000000004</v>
      </c>
      <c r="K3899">
        <v>331110</v>
      </c>
      <c r="L3899" t="s">
        <v>28</v>
      </c>
      <c r="M3899" t="s">
        <v>538</v>
      </c>
      <c r="N3899" s="49">
        <v>38477.756000000001</v>
      </c>
      <c r="O3899" s="49">
        <v>48479.267999999996</v>
      </c>
      <c r="P3899" s="49">
        <v>39048.652000000002</v>
      </c>
      <c r="Q3899" s="49">
        <v>36393.212</v>
      </c>
      <c r="R3899" s="49">
        <v>36492.112000000001</v>
      </c>
      <c r="S3899" s="49">
        <v>38442.055999999997</v>
      </c>
      <c r="T3899" s="49">
        <v>34031.879999999997</v>
      </c>
      <c r="U3899" s="49">
        <v>32387.428</v>
      </c>
      <c r="V3899" s="49">
        <v>27081.4</v>
      </c>
    </row>
    <row r="3900" spans="1:22" x14ac:dyDescent="0.3">
      <c r="A3900">
        <v>1001192</v>
      </c>
      <c r="B3900" t="s">
        <v>18526</v>
      </c>
      <c r="C3900" t="s">
        <v>18527</v>
      </c>
      <c r="D3900" t="s">
        <v>18528</v>
      </c>
      <c r="E3900" t="s">
        <v>461</v>
      </c>
      <c r="F3900" t="s">
        <v>18529</v>
      </c>
      <c r="G3900" t="s">
        <v>18530</v>
      </c>
      <c r="H3900" t="s">
        <v>18531</v>
      </c>
      <c r="I3900" s="23">
        <v>41.7378</v>
      </c>
      <c r="J3900" s="23">
        <v>-108.78749999999999</v>
      </c>
      <c r="K3900">
        <v>221112</v>
      </c>
      <c r="L3900" t="s">
        <v>335</v>
      </c>
      <c r="M3900" t="s">
        <v>336</v>
      </c>
      <c r="N3900" s="49">
        <v>11573976.291999999</v>
      </c>
      <c r="O3900" s="49">
        <v>10994072.414000001</v>
      </c>
      <c r="P3900" s="49">
        <v>11854479.194</v>
      </c>
      <c r="Q3900" s="49">
        <v>11735755.630000001</v>
      </c>
      <c r="R3900" s="49">
        <v>13238095.946</v>
      </c>
      <c r="S3900" s="49">
        <v>13531081.694</v>
      </c>
      <c r="T3900" s="49">
        <v>14726820.723999999</v>
      </c>
      <c r="U3900" s="49">
        <v>13711854.995999999</v>
      </c>
      <c r="V3900" s="49">
        <v>12781111.466</v>
      </c>
    </row>
    <row r="3901" spans="1:22" x14ac:dyDescent="0.3">
      <c r="A3901">
        <v>1008262</v>
      </c>
      <c r="B3901" t="s">
        <v>18532</v>
      </c>
      <c r="C3901" t="s">
        <v>18533</v>
      </c>
      <c r="D3901" t="s">
        <v>11091</v>
      </c>
      <c r="E3901" t="s">
        <v>2164</v>
      </c>
      <c r="F3901" t="s">
        <v>17617</v>
      </c>
      <c r="G3901" t="s">
        <v>18534</v>
      </c>
      <c r="H3901" t="s">
        <v>416</v>
      </c>
      <c r="I3901" s="23">
        <v>45.547995</v>
      </c>
      <c r="J3901" s="23">
        <v>-122.931363</v>
      </c>
      <c r="K3901">
        <v>334413</v>
      </c>
      <c r="L3901" t="s">
        <v>1560</v>
      </c>
      <c r="M3901" t="s">
        <v>315</v>
      </c>
      <c r="N3901" s="49">
        <v>94713.325790000003</v>
      </c>
      <c r="O3901" s="49">
        <v>89988.429879999996</v>
      </c>
      <c r="P3901" s="49">
        <v>95537.56379</v>
      </c>
      <c r="Q3901" s="49">
        <v>79505.44382</v>
      </c>
      <c r="R3901" s="49">
        <v>62093.854879999999</v>
      </c>
      <c r="S3901" s="49">
        <v>68526.541880000004</v>
      </c>
      <c r="T3901" s="49">
        <v>53646.748516</v>
      </c>
      <c r="U3901" s="49">
        <v>45043.542000000001</v>
      </c>
      <c r="V3901" s="49">
        <v>49855.058115</v>
      </c>
    </row>
    <row r="3902" spans="1:22" x14ac:dyDescent="0.3">
      <c r="A3902">
        <v>1001203</v>
      </c>
      <c r="B3902" t="s">
        <v>18535</v>
      </c>
      <c r="C3902" t="s">
        <v>18536</v>
      </c>
      <c r="D3902" t="s">
        <v>18537</v>
      </c>
      <c r="E3902" t="s">
        <v>447</v>
      </c>
      <c r="F3902" t="s">
        <v>18538</v>
      </c>
      <c r="G3902" t="s">
        <v>18539</v>
      </c>
      <c r="H3902" t="s">
        <v>18540</v>
      </c>
      <c r="I3902" s="23">
        <v>40.79</v>
      </c>
      <c r="J3902" s="23">
        <v>-76.198400000000007</v>
      </c>
      <c r="K3902">
        <v>221112</v>
      </c>
      <c r="L3902" t="s">
        <v>335</v>
      </c>
      <c r="M3902" t="s">
        <v>336</v>
      </c>
      <c r="N3902" s="49">
        <v>886937.13399999996</v>
      </c>
      <c r="O3902" s="49">
        <v>878224.10400000005</v>
      </c>
      <c r="P3902" s="49">
        <v>917849.69200000004</v>
      </c>
      <c r="Q3902" s="49">
        <v>966312.01399999997</v>
      </c>
      <c r="R3902" s="49">
        <v>891119.21400000004</v>
      </c>
      <c r="S3902" s="49">
        <v>839392.20200000005</v>
      </c>
      <c r="T3902" s="49">
        <v>907547.87399999995</v>
      </c>
      <c r="U3902" s="49">
        <v>573305.64399999997</v>
      </c>
      <c r="V3902" s="49">
        <v>857753.272</v>
      </c>
    </row>
    <row r="3903" spans="1:22" x14ac:dyDescent="0.3">
      <c r="A3903">
        <v>1000967</v>
      </c>
      <c r="B3903" t="s">
        <v>18541</v>
      </c>
      <c r="C3903" t="s">
        <v>18542</v>
      </c>
      <c r="D3903" t="s">
        <v>9352</v>
      </c>
      <c r="E3903" t="s">
        <v>1248</v>
      </c>
      <c r="F3903" t="s">
        <v>18543</v>
      </c>
      <c r="G3903" t="s">
        <v>18544</v>
      </c>
      <c r="H3903" t="s">
        <v>16691</v>
      </c>
      <c r="I3903" s="23">
        <v>38.473100000000002</v>
      </c>
      <c r="J3903" s="23">
        <v>-81.823300000000003</v>
      </c>
      <c r="K3903">
        <v>221112</v>
      </c>
      <c r="L3903" t="s">
        <v>335</v>
      </c>
      <c r="M3903" t="s">
        <v>336</v>
      </c>
      <c r="N3903" s="49">
        <v>9509192.6999999993</v>
      </c>
      <c r="O3903" s="49">
        <v>12539879.085999999</v>
      </c>
      <c r="P3903" s="49">
        <v>13460509.482000001</v>
      </c>
      <c r="Q3903" s="49">
        <v>13733014.48</v>
      </c>
      <c r="R3903" s="49">
        <v>12959689.186000001</v>
      </c>
      <c r="S3903" s="49">
        <v>12295809.602</v>
      </c>
      <c r="T3903" s="49">
        <v>13382859.813999999</v>
      </c>
      <c r="U3903" s="49">
        <v>11943750.726</v>
      </c>
      <c r="V3903" s="49">
        <v>14552339.454</v>
      </c>
    </row>
    <row r="3904" spans="1:22" x14ac:dyDescent="0.3">
      <c r="A3904">
        <v>1007788</v>
      </c>
      <c r="B3904" t="s">
        <v>18545</v>
      </c>
      <c r="C3904" t="s">
        <v>18546</v>
      </c>
      <c r="D3904" t="s">
        <v>5626</v>
      </c>
      <c r="E3904" t="s">
        <v>311</v>
      </c>
      <c r="F3904" t="s">
        <v>7660</v>
      </c>
      <c r="G3904" t="s">
        <v>18547</v>
      </c>
      <c r="H3904" t="s">
        <v>8742</v>
      </c>
      <c r="I3904" s="23">
        <v>37</v>
      </c>
      <c r="J3904" s="23">
        <v>-84.591700000000003</v>
      </c>
      <c r="K3904">
        <v>221112</v>
      </c>
      <c r="L3904" t="s">
        <v>335</v>
      </c>
      <c r="M3904" t="s">
        <v>336</v>
      </c>
      <c r="N3904" s="49">
        <v>189653.30600000001</v>
      </c>
      <c r="O3904" s="49">
        <v>574815.56200000003</v>
      </c>
      <c r="P3904" s="49">
        <v>457930.30800000002</v>
      </c>
      <c r="Q3904" s="49">
        <v>658117.99600000004</v>
      </c>
      <c r="R3904" s="49">
        <v>729590.58799999999</v>
      </c>
      <c r="S3904" s="49">
        <v>904730.21400000004</v>
      </c>
      <c r="T3904" s="49">
        <v>889979.11</v>
      </c>
      <c r="U3904" s="49">
        <v>1293446.112</v>
      </c>
      <c r="V3904" s="49">
        <v>1525673.9680000001</v>
      </c>
    </row>
    <row r="3905" spans="1:22" x14ac:dyDescent="0.3">
      <c r="A3905">
        <v>1001158</v>
      </c>
      <c r="B3905" t="s">
        <v>18548</v>
      </c>
      <c r="C3905" t="s">
        <v>18549</v>
      </c>
      <c r="D3905" t="s">
        <v>18550</v>
      </c>
      <c r="E3905" t="s">
        <v>954</v>
      </c>
      <c r="F3905" t="s">
        <v>18551</v>
      </c>
      <c r="G3905" t="s">
        <v>18552</v>
      </c>
      <c r="H3905" t="s">
        <v>2460</v>
      </c>
      <c r="I3905" s="23">
        <v>34.347700000000003</v>
      </c>
      <c r="J3905" s="23">
        <v>-82.775999999999996</v>
      </c>
      <c r="K3905">
        <v>221112</v>
      </c>
      <c r="L3905" t="s">
        <v>30</v>
      </c>
      <c r="M3905" t="s">
        <v>336</v>
      </c>
      <c r="N3905" s="49">
        <v>2474747.932</v>
      </c>
      <c r="O3905" s="49">
        <v>2259745.824</v>
      </c>
      <c r="P3905" s="49">
        <v>2653280.1919999998</v>
      </c>
      <c r="Q3905" s="49">
        <v>2189971.2439999999</v>
      </c>
      <c r="R3905" s="49">
        <v>2947358.5959999999</v>
      </c>
      <c r="S3905" s="49">
        <v>1527489.64</v>
      </c>
      <c r="T3905" s="49">
        <v>1761996.3640000001</v>
      </c>
      <c r="U3905" s="49">
        <v>2142791.4</v>
      </c>
      <c r="V3905" s="49">
        <v>1577318.28</v>
      </c>
    </row>
    <row r="3906" spans="1:22" x14ac:dyDescent="0.3">
      <c r="A3906">
        <v>1000918</v>
      </c>
      <c r="B3906" t="s">
        <v>18553</v>
      </c>
      <c r="C3906" t="s">
        <v>18554</v>
      </c>
      <c r="D3906" t="s">
        <v>18555</v>
      </c>
      <c r="E3906" t="s">
        <v>676</v>
      </c>
      <c r="F3906" t="s">
        <v>18556</v>
      </c>
      <c r="G3906" t="s">
        <v>18557</v>
      </c>
      <c r="H3906" t="s">
        <v>18558</v>
      </c>
      <c r="I3906" s="23">
        <v>36.3767</v>
      </c>
      <c r="J3906" s="23">
        <v>-82.963899999999995</v>
      </c>
      <c r="K3906">
        <v>221112</v>
      </c>
      <c r="L3906" t="s">
        <v>335</v>
      </c>
      <c r="M3906" t="s">
        <v>336</v>
      </c>
      <c r="N3906" s="49">
        <v>1920969.9280000001</v>
      </c>
      <c r="O3906" s="49">
        <v>1874357.061</v>
      </c>
      <c r="P3906" s="49">
        <v>2011782.3689999999</v>
      </c>
      <c r="Q3906" s="49">
        <v>2103553.6310000001</v>
      </c>
      <c r="R3906" s="49">
        <v>1863191.5490000001</v>
      </c>
      <c r="S3906" s="49">
        <v>1305106.2</v>
      </c>
      <c r="T3906" s="49">
        <v>850265.59999999998</v>
      </c>
      <c r="U3906" s="49">
        <v>1950739.4839999999</v>
      </c>
      <c r="V3906" s="49">
        <v>2338964.568</v>
      </c>
    </row>
    <row r="3907" spans="1:22" x14ac:dyDescent="0.3">
      <c r="A3907">
        <v>1001044</v>
      </c>
      <c r="B3907" t="s">
        <v>18559</v>
      </c>
      <c r="C3907" t="s">
        <v>18560</v>
      </c>
      <c r="D3907" t="s">
        <v>10893</v>
      </c>
      <c r="E3907" t="s">
        <v>435</v>
      </c>
      <c r="F3907" t="s">
        <v>18561</v>
      </c>
      <c r="G3907" t="s">
        <v>18562</v>
      </c>
      <c r="H3907" t="s">
        <v>3611</v>
      </c>
      <c r="I3907" s="23">
        <v>37.151899999999998</v>
      </c>
      <c r="J3907" s="23">
        <v>-93.389200000000002</v>
      </c>
      <c r="K3907">
        <v>221112</v>
      </c>
      <c r="L3907" t="s">
        <v>335</v>
      </c>
      <c r="M3907" t="s">
        <v>336</v>
      </c>
      <c r="N3907" s="49">
        <v>1749590.14</v>
      </c>
      <c r="O3907" s="49">
        <v>2764576.0060000001</v>
      </c>
      <c r="P3907" s="49">
        <v>2014233.1459999999</v>
      </c>
      <c r="Q3907" s="49">
        <v>2141597.162</v>
      </c>
      <c r="R3907" s="49">
        <v>1892042.034</v>
      </c>
      <c r="S3907" s="49">
        <v>2393926.5419999999</v>
      </c>
      <c r="T3907" s="49">
        <v>2244477.9240000001</v>
      </c>
      <c r="U3907" s="49">
        <v>1934545.112</v>
      </c>
      <c r="V3907" s="49">
        <v>2593788.4160000002</v>
      </c>
    </row>
    <row r="3908" spans="1:22" x14ac:dyDescent="0.3">
      <c r="A3908">
        <v>1010604</v>
      </c>
      <c r="B3908" t="s">
        <v>18563</v>
      </c>
      <c r="C3908" t="s">
        <v>18564</v>
      </c>
      <c r="D3908" t="s">
        <v>9234</v>
      </c>
      <c r="E3908" t="s">
        <v>422</v>
      </c>
      <c r="F3908" t="s">
        <v>14021</v>
      </c>
      <c r="G3908" t="s">
        <v>18565</v>
      </c>
      <c r="H3908" t="s">
        <v>18566</v>
      </c>
      <c r="I3908" s="23">
        <v>33.638832999999998</v>
      </c>
      <c r="J3908" s="23">
        <v>-93.808527999999995</v>
      </c>
      <c r="K3908">
        <v>221112</v>
      </c>
      <c r="L3908" t="s">
        <v>335</v>
      </c>
      <c r="M3908" t="s">
        <v>336</v>
      </c>
      <c r="N3908" s="49">
        <v>3573590.6519999998</v>
      </c>
      <c r="O3908" s="49">
        <v>3805876.986</v>
      </c>
      <c r="P3908" s="49">
        <v>4011206.9920000001</v>
      </c>
      <c r="Q3908" s="49">
        <v>3419100.1120000002</v>
      </c>
      <c r="R3908" s="49">
        <v>2849845.5040000002</v>
      </c>
      <c r="S3908" s="49">
        <v>3777015.2940000002</v>
      </c>
      <c r="T3908" s="49">
        <v>3375364.49</v>
      </c>
      <c r="U3908" s="49">
        <v>196683.3</v>
      </c>
    </row>
    <row r="3909" spans="1:22" x14ac:dyDescent="0.3">
      <c r="A3909">
        <v>1003968</v>
      </c>
      <c r="B3909" t="s">
        <v>18567</v>
      </c>
      <c r="C3909" t="s">
        <v>18568</v>
      </c>
      <c r="D3909" t="s">
        <v>9416</v>
      </c>
      <c r="E3909" t="s">
        <v>303</v>
      </c>
      <c r="F3909" t="s">
        <v>7873</v>
      </c>
      <c r="G3909" t="s">
        <v>18569</v>
      </c>
      <c r="H3909" t="s">
        <v>906</v>
      </c>
      <c r="I3909" s="23">
        <v>32.385480000000001</v>
      </c>
      <c r="J3909" s="23">
        <v>-97.392399999999995</v>
      </c>
      <c r="K3909">
        <v>327993</v>
      </c>
      <c r="L3909" t="s">
        <v>375</v>
      </c>
      <c r="M3909" t="s">
        <v>376</v>
      </c>
      <c r="N3909" s="49">
        <v>42005.847999999998</v>
      </c>
      <c r="O3909" s="49">
        <v>53516.22</v>
      </c>
      <c r="P3909" s="49">
        <v>66113.532000000007</v>
      </c>
      <c r="Q3909" s="49">
        <v>63555.692000000003</v>
      </c>
      <c r="R3909" s="49">
        <v>61456.548000000003</v>
      </c>
      <c r="S3909" s="49">
        <v>59554.156000000003</v>
      </c>
      <c r="T3909" s="49">
        <v>55908.12</v>
      </c>
      <c r="U3909" s="49">
        <v>56062.771999999997</v>
      </c>
      <c r="V3909" s="49">
        <v>54341.37</v>
      </c>
    </row>
    <row r="3910" spans="1:22" x14ac:dyDescent="0.3">
      <c r="A3910">
        <v>1011322</v>
      </c>
      <c r="B3910" t="s">
        <v>18570</v>
      </c>
      <c r="C3910" t="s">
        <v>18568</v>
      </c>
      <c r="D3910" t="s">
        <v>18571</v>
      </c>
      <c r="E3910" t="s">
        <v>386</v>
      </c>
      <c r="F3910" t="s">
        <v>7638</v>
      </c>
      <c r="G3910" t="s">
        <v>18572</v>
      </c>
      <c r="H3910" t="s">
        <v>7640</v>
      </c>
      <c r="I3910" s="23">
        <v>32.432597999999999</v>
      </c>
      <c r="J3910" s="23">
        <v>-84.975757999999999</v>
      </c>
      <c r="K3910">
        <v>327993</v>
      </c>
      <c r="L3910" t="s">
        <v>28</v>
      </c>
      <c r="M3910" t="s">
        <v>376</v>
      </c>
      <c r="N3910" s="49">
        <v>21334.5</v>
      </c>
      <c r="O3910" s="49">
        <v>23478.907999999999</v>
      </c>
      <c r="P3910" s="49">
        <v>20205.788</v>
      </c>
      <c r="Q3910" s="49">
        <v>23632.407999999999</v>
      </c>
      <c r="R3910" s="49">
        <v>28470.49</v>
      </c>
      <c r="S3910" s="49">
        <v>25428.802</v>
      </c>
      <c r="T3910" s="49">
        <v>25637.707999999999</v>
      </c>
    </row>
    <row r="3911" spans="1:22" x14ac:dyDescent="0.3">
      <c r="A3911">
        <v>1002922</v>
      </c>
      <c r="B3911" t="s">
        <v>18573</v>
      </c>
      <c r="C3911" t="s">
        <v>18568</v>
      </c>
      <c r="D3911" t="s">
        <v>17275</v>
      </c>
      <c r="E3911" t="s">
        <v>663</v>
      </c>
      <c r="F3911" t="s">
        <v>18344</v>
      </c>
      <c r="G3911" t="s">
        <v>18574</v>
      </c>
      <c r="H3911" t="s">
        <v>2898</v>
      </c>
      <c r="I3911" s="23">
        <v>41.521970000000003</v>
      </c>
      <c r="J3911" s="23">
        <v>-83.720259999999996</v>
      </c>
      <c r="K3911">
        <v>327993</v>
      </c>
      <c r="L3911" t="s">
        <v>375</v>
      </c>
      <c r="M3911" t="s">
        <v>376</v>
      </c>
      <c r="N3911" s="49">
        <v>58412.78</v>
      </c>
      <c r="O3911" s="49">
        <v>71425.532000000007</v>
      </c>
      <c r="P3911" s="49">
        <v>68944.039999999994</v>
      </c>
      <c r="Q3911" s="49">
        <v>62574.063999999998</v>
      </c>
      <c r="R3911" s="49">
        <v>60955.519999999997</v>
      </c>
      <c r="S3911" s="49">
        <v>54770.743999999999</v>
      </c>
      <c r="T3911" s="49">
        <v>58017.83</v>
      </c>
      <c r="U3911" s="49">
        <v>47760.22</v>
      </c>
      <c r="V3911" s="49">
        <v>58449.08</v>
      </c>
    </row>
    <row r="3912" spans="1:22" x14ac:dyDescent="0.3">
      <c r="A3912">
        <v>1001287</v>
      </c>
      <c r="B3912" t="s">
        <v>18575</v>
      </c>
      <c r="C3912" t="s">
        <v>18576</v>
      </c>
      <c r="D3912" t="s">
        <v>7872</v>
      </c>
      <c r="E3912" t="s">
        <v>303</v>
      </c>
      <c r="F3912" t="s">
        <v>7873</v>
      </c>
      <c r="G3912" t="s">
        <v>18577</v>
      </c>
      <c r="H3912" t="s">
        <v>2941</v>
      </c>
      <c r="I3912" s="23">
        <v>32.3994</v>
      </c>
      <c r="J3912" s="23">
        <v>-97.407799999999995</v>
      </c>
      <c r="K3912">
        <v>221112</v>
      </c>
      <c r="L3912" t="s">
        <v>30</v>
      </c>
      <c r="M3912" t="s">
        <v>336</v>
      </c>
      <c r="N3912" s="49">
        <v>352291.14399999997</v>
      </c>
      <c r="O3912" s="49">
        <v>198553.364</v>
      </c>
      <c r="P3912" s="49">
        <v>180920.54800000001</v>
      </c>
      <c r="Q3912" s="49">
        <v>188336.95199999999</v>
      </c>
      <c r="R3912" s="49">
        <v>256410.3</v>
      </c>
      <c r="S3912" s="49">
        <v>319141.21399999998</v>
      </c>
      <c r="T3912" s="49">
        <v>343683.17599999998</v>
      </c>
      <c r="U3912" s="49">
        <v>386978.76400000002</v>
      </c>
      <c r="V3912" s="49">
        <v>529519.65599999996</v>
      </c>
    </row>
    <row r="3913" spans="1:22" x14ac:dyDescent="0.3">
      <c r="A3913">
        <v>1000919</v>
      </c>
      <c r="B3913" t="s">
        <v>18578</v>
      </c>
      <c r="C3913" t="s">
        <v>18579</v>
      </c>
      <c r="D3913" t="s">
        <v>9033</v>
      </c>
      <c r="E3913" t="s">
        <v>676</v>
      </c>
      <c r="F3913" t="s">
        <v>9034</v>
      </c>
      <c r="G3913" t="s">
        <v>18580</v>
      </c>
      <c r="H3913" t="s">
        <v>9036</v>
      </c>
      <c r="I3913" s="23">
        <v>36.027799999999999</v>
      </c>
      <c r="J3913" s="23">
        <v>-87.986099999999993</v>
      </c>
      <c r="K3913">
        <v>221112</v>
      </c>
      <c r="L3913" t="s">
        <v>335</v>
      </c>
      <c r="M3913" t="s">
        <v>336</v>
      </c>
      <c r="N3913" s="49">
        <v>375370.16100000002</v>
      </c>
      <c r="O3913" s="49">
        <v>456785.54499999998</v>
      </c>
      <c r="P3913" s="49">
        <v>2347396.3089999999</v>
      </c>
      <c r="Q3913" s="49">
        <v>2512255.3820000002</v>
      </c>
      <c r="R3913" s="49">
        <v>2910968.6370000001</v>
      </c>
      <c r="S3913" s="49">
        <v>3125773.9419999998</v>
      </c>
      <c r="T3913" s="49">
        <v>3045439.892</v>
      </c>
      <c r="U3913" s="49">
        <v>3806051.9539999999</v>
      </c>
      <c r="V3913" s="49">
        <v>5527723.7039999999</v>
      </c>
    </row>
    <row r="3914" spans="1:22" x14ac:dyDescent="0.3">
      <c r="A3914">
        <v>1000878</v>
      </c>
      <c r="B3914" t="s">
        <v>18581</v>
      </c>
      <c r="C3914" t="s">
        <v>18582</v>
      </c>
      <c r="D3914" t="s">
        <v>18583</v>
      </c>
      <c r="E3914" t="s">
        <v>954</v>
      </c>
      <c r="F3914" t="s">
        <v>18584</v>
      </c>
      <c r="G3914" t="s">
        <v>18585</v>
      </c>
      <c r="H3914" t="s">
        <v>6748</v>
      </c>
      <c r="I3914" s="23">
        <v>32.911019000000003</v>
      </c>
      <c r="J3914" s="23">
        <v>-80.052695</v>
      </c>
      <c r="K3914">
        <v>928110</v>
      </c>
      <c r="L3914" t="s">
        <v>28</v>
      </c>
      <c r="M3914" t="s">
        <v>315</v>
      </c>
      <c r="Q3914" s="49">
        <v>18146.099999999999</v>
      </c>
      <c r="R3914" s="49">
        <v>19060.448</v>
      </c>
      <c r="S3914" s="49">
        <v>19038.437999999998</v>
      </c>
      <c r="T3914" s="49">
        <v>20262.552</v>
      </c>
      <c r="U3914" s="49">
        <v>23754.482</v>
      </c>
      <c r="V3914" s="49">
        <v>32033.002</v>
      </c>
    </row>
    <row r="3915" spans="1:22" x14ac:dyDescent="0.3">
      <c r="A3915">
        <v>1002228</v>
      </c>
      <c r="B3915" t="s">
        <v>18586</v>
      </c>
      <c r="C3915" t="s">
        <v>18587</v>
      </c>
      <c r="D3915" t="s">
        <v>15872</v>
      </c>
      <c r="E3915" t="s">
        <v>663</v>
      </c>
      <c r="F3915" t="s">
        <v>15873</v>
      </c>
      <c r="G3915" t="s">
        <v>18588</v>
      </c>
      <c r="H3915" t="s">
        <v>1262</v>
      </c>
      <c r="I3915" s="23">
        <v>40.708654000000003</v>
      </c>
      <c r="J3915" s="23">
        <v>-84.128766999999996</v>
      </c>
      <c r="K3915">
        <v>336992</v>
      </c>
      <c r="L3915" t="s">
        <v>28</v>
      </c>
      <c r="M3915" t="s">
        <v>315</v>
      </c>
      <c r="P3915" s="49">
        <v>19834.407999999999</v>
      </c>
      <c r="Q3915" s="49">
        <v>18141.848000000002</v>
      </c>
      <c r="R3915" s="49">
        <v>20894.87</v>
      </c>
      <c r="S3915" s="49">
        <v>21923.545999999998</v>
      </c>
      <c r="T3915" s="49">
        <v>24547.446</v>
      </c>
      <c r="U3915" s="49">
        <v>26842.446</v>
      </c>
      <c r="V3915" s="49">
        <v>28321.392</v>
      </c>
    </row>
    <row r="3916" spans="1:22" x14ac:dyDescent="0.3">
      <c r="A3916">
        <v>1010893</v>
      </c>
      <c r="B3916" t="s">
        <v>18589</v>
      </c>
      <c r="C3916" t="s">
        <v>18590</v>
      </c>
      <c r="D3916" t="s">
        <v>18591</v>
      </c>
      <c r="E3916" t="s">
        <v>323</v>
      </c>
      <c r="F3916" t="s">
        <v>18592</v>
      </c>
      <c r="G3916" t="s">
        <v>18593</v>
      </c>
      <c r="H3916" t="s">
        <v>963</v>
      </c>
      <c r="I3916" s="23">
        <v>33.804312000000003</v>
      </c>
      <c r="J3916" s="23">
        <v>-118.283922</v>
      </c>
      <c r="K3916">
        <v>221320</v>
      </c>
      <c r="L3916" t="s">
        <v>28</v>
      </c>
      <c r="M3916" t="s">
        <v>315</v>
      </c>
      <c r="Q3916" s="49">
        <v>9465.9860000000008</v>
      </c>
      <c r="R3916" s="49">
        <v>10720.536</v>
      </c>
      <c r="S3916" s="49">
        <v>9963.0139999999992</v>
      </c>
      <c r="T3916" s="49">
        <v>15665.737999999999</v>
      </c>
      <c r="U3916" s="49">
        <v>27324.78</v>
      </c>
    </row>
    <row r="3917" spans="1:22" x14ac:dyDescent="0.3">
      <c r="A3917">
        <v>1001453</v>
      </c>
      <c r="B3917" t="s">
        <v>18594</v>
      </c>
      <c r="C3917" t="s">
        <v>18595</v>
      </c>
      <c r="D3917" t="s">
        <v>18596</v>
      </c>
      <c r="E3917" t="s">
        <v>351</v>
      </c>
      <c r="F3917" t="s">
        <v>18337</v>
      </c>
      <c r="G3917" t="s">
        <v>18597</v>
      </c>
      <c r="H3917" t="s">
        <v>10147</v>
      </c>
      <c r="I3917" s="23">
        <v>41.494700000000002</v>
      </c>
      <c r="J3917" s="23">
        <v>-88.125</v>
      </c>
      <c r="K3917">
        <v>221112</v>
      </c>
      <c r="L3917" t="s">
        <v>335</v>
      </c>
      <c r="M3917" t="s">
        <v>336</v>
      </c>
      <c r="N3917" s="49">
        <v>813765.37600000005</v>
      </c>
      <c r="O3917" s="49">
        <v>386636.06</v>
      </c>
      <c r="P3917" s="49">
        <v>187512.40400000001</v>
      </c>
      <c r="Q3917" s="49">
        <v>1453897.926</v>
      </c>
      <c r="R3917" s="49">
        <v>5700385.1040000003</v>
      </c>
      <c r="S3917" s="49">
        <v>5179975.57</v>
      </c>
      <c r="T3917" s="49">
        <v>5921718.6799999997</v>
      </c>
      <c r="U3917" s="49">
        <v>5441278.1919999998</v>
      </c>
      <c r="V3917" s="49">
        <v>6001613.8119999999</v>
      </c>
    </row>
    <row r="3918" spans="1:22" x14ac:dyDescent="0.3">
      <c r="A3918">
        <v>1001519</v>
      </c>
      <c r="B3918" t="s">
        <v>18594</v>
      </c>
      <c r="C3918" t="s">
        <v>18598</v>
      </c>
      <c r="D3918" t="s">
        <v>18596</v>
      </c>
      <c r="E3918" t="s">
        <v>351</v>
      </c>
      <c r="F3918" t="s">
        <v>18337</v>
      </c>
      <c r="G3918" t="s">
        <v>18599</v>
      </c>
      <c r="H3918" t="s">
        <v>10147</v>
      </c>
      <c r="I3918" s="23">
        <v>41.494700000000002</v>
      </c>
      <c r="J3918" s="23">
        <v>-88.125</v>
      </c>
      <c r="K3918">
        <v>221112</v>
      </c>
      <c r="L3918" t="s">
        <v>335</v>
      </c>
      <c r="M3918" t="s">
        <v>336</v>
      </c>
      <c r="N3918" s="49">
        <v>6748.7759999999998</v>
      </c>
      <c r="O3918" s="49">
        <v>8787.9680000000008</v>
      </c>
      <c r="P3918" s="49">
        <v>30892.736000000001</v>
      </c>
      <c r="Q3918" s="49">
        <v>213238.71799999999</v>
      </c>
      <c r="R3918" s="49">
        <v>1356913.446</v>
      </c>
      <c r="S3918" s="49">
        <v>1229482.68</v>
      </c>
      <c r="T3918" s="49">
        <v>1533848.2239999999</v>
      </c>
      <c r="U3918" s="49">
        <v>1078705.75</v>
      </c>
      <c r="V3918" s="49">
        <v>1852451.1</v>
      </c>
    </row>
    <row r="3919" spans="1:22" x14ac:dyDescent="0.3">
      <c r="A3919">
        <v>1012402</v>
      </c>
      <c r="B3919"/>
      <c r="C3919" t="s">
        <v>18600</v>
      </c>
      <c r="D3919" t="s">
        <v>18601</v>
      </c>
      <c r="E3919" t="s">
        <v>461</v>
      </c>
      <c r="F3919" t="s">
        <v>18602</v>
      </c>
      <c r="G3919" t="s">
        <v>18603</v>
      </c>
      <c r="I3919" s="23">
        <v>41.384441500000001</v>
      </c>
      <c r="J3919" s="23">
        <v>-105.4536718</v>
      </c>
      <c r="K3919">
        <v>327410</v>
      </c>
      <c r="L3919" t="s">
        <v>1404</v>
      </c>
      <c r="M3919" t="s">
        <v>376</v>
      </c>
      <c r="N3919" s="49">
        <v>156039.67600000001</v>
      </c>
      <c r="O3919" s="49">
        <v>126021.762</v>
      </c>
      <c r="P3919" s="49">
        <v>97524.928</v>
      </c>
    </row>
    <row r="3920" spans="1:22" x14ac:dyDescent="0.3">
      <c r="A3920">
        <v>1000937</v>
      </c>
      <c r="B3920" t="s">
        <v>18604</v>
      </c>
      <c r="C3920" t="s">
        <v>18605</v>
      </c>
      <c r="D3920" t="s">
        <v>2764</v>
      </c>
      <c r="E3920" t="s">
        <v>303</v>
      </c>
      <c r="F3920" t="s">
        <v>18606</v>
      </c>
      <c r="G3920" t="s">
        <v>18607</v>
      </c>
      <c r="H3920" t="s">
        <v>2767</v>
      </c>
      <c r="I3920" s="23">
        <v>33.523899999999998</v>
      </c>
      <c r="J3920" s="23">
        <v>-101.7392</v>
      </c>
      <c r="K3920">
        <v>221112</v>
      </c>
      <c r="L3920" t="s">
        <v>335</v>
      </c>
      <c r="M3920" t="s">
        <v>336</v>
      </c>
      <c r="N3920" s="49">
        <v>1461522.584</v>
      </c>
      <c r="O3920" s="49">
        <v>1396732.34</v>
      </c>
      <c r="P3920" s="49">
        <v>581084.24399999995</v>
      </c>
      <c r="Q3920" s="49">
        <v>902986.75199999998</v>
      </c>
      <c r="R3920" s="49">
        <v>993828.56799999997</v>
      </c>
      <c r="S3920" s="49">
        <v>842563.02800000005</v>
      </c>
      <c r="T3920" s="49">
        <v>907521.53599999996</v>
      </c>
      <c r="U3920" s="49">
        <v>1091493.9939999999</v>
      </c>
      <c r="V3920" s="49">
        <v>1080837.3419999999</v>
      </c>
    </row>
    <row r="3921" spans="1:22" x14ac:dyDescent="0.3">
      <c r="A3921">
        <v>1000340</v>
      </c>
      <c r="B3921" t="s">
        <v>18608</v>
      </c>
      <c r="C3921" t="s">
        <v>18609</v>
      </c>
      <c r="D3921" t="s">
        <v>16674</v>
      </c>
      <c r="E3921" t="s">
        <v>351</v>
      </c>
      <c r="F3921" t="s">
        <v>18610</v>
      </c>
      <c r="G3921" t="s">
        <v>18611</v>
      </c>
      <c r="H3921" t="s">
        <v>18612</v>
      </c>
      <c r="I3921" s="23">
        <v>37.210299999999997</v>
      </c>
      <c r="J3921" s="23">
        <v>-88.860600000000005</v>
      </c>
      <c r="K3921">
        <v>221112</v>
      </c>
      <c r="L3921" t="s">
        <v>335</v>
      </c>
      <c r="M3921" t="s">
        <v>336</v>
      </c>
      <c r="N3921" s="49">
        <v>4567820.5259999996</v>
      </c>
      <c r="O3921" s="49">
        <v>5088605.7439999999</v>
      </c>
      <c r="P3921" s="49">
        <v>4126466.77</v>
      </c>
      <c r="Q3921" s="49">
        <v>3206234.7519999999</v>
      </c>
      <c r="R3921" s="49">
        <v>5155790.3880000003</v>
      </c>
      <c r="S3921" s="49">
        <v>7231103.6739999996</v>
      </c>
      <c r="T3921" s="49">
        <v>6984116.1140000001</v>
      </c>
      <c r="U3921" s="49">
        <v>6864771.4340000004</v>
      </c>
      <c r="V3921" s="49">
        <v>8038610.7139999997</v>
      </c>
    </row>
    <row r="3922" spans="1:22" x14ac:dyDescent="0.3">
      <c r="A3922">
        <v>1002769</v>
      </c>
      <c r="B3922" t="s">
        <v>18613</v>
      </c>
      <c r="C3922" t="s">
        <v>18614</v>
      </c>
      <c r="D3922" t="s">
        <v>984</v>
      </c>
      <c r="E3922" t="s">
        <v>303</v>
      </c>
      <c r="F3922" t="s">
        <v>18615</v>
      </c>
      <c r="G3922" t="s">
        <v>18616</v>
      </c>
      <c r="H3922" t="s">
        <v>18180</v>
      </c>
      <c r="I3922" s="23">
        <v>32.459707000000002</v>
      </c>
      <c r="J3922" s="23">
        <v>-94.737374000000003</v>
      </c>
      <c r="K3922">
        <v>333120</v>
      </c>
      <c r="L3922" t="s">
        <v>28</v>
      </c>
      <c r="M3922" t="s">
        <v>315</v>
      </c>
      <c r="N3922" s="49">
        <v>5322.1760000000004</v>
      </c>
      <c r="O3922" s="49">
        <v>5735.4260000000004</v>
      </c>
      <c r="P3922" s="49">
        <v>5076.6779999999999</v>
      </c>
      <c r="Q3922" s="49">
        <v>16010.24</v>
      </c>
      <c r="R3922" s="49">
        <v>28701.544000000002</v>
      </c>
      <c r="S3922" s="49">
        <v>42806.495999999999</v>
      </c>
      <c r="T3922" s="49">
        <v>40019.71</v>
      </c>
      <c r="U3922" s="49">
        <v>67562.81</v>
      </c>
      <c r="V3922" s="49">
        <v>61879.73</v>
      </c>
    </row>
    <row r="3923" spans="1:22" x14ac:dyDescent="0.3">
      <c r="A3923">
        <v>1007926</v>
      </c>
      <c r="B3923" t="s">
        <v>18617</v>
      </c>
      <c r="C3923" t="s">
        <v>18618</v>
      </c>
      <c r="D3923" t="s">
        <v>16584</v>
      </c>
      <c r="E3923" t="s">
        <v>422</v>
      </c>
      <c r="F3923" t="s">
        <v>16585</v>
      </c>
      <c r="G3923" t="s">
        <v>18619</v>
      </c>
      <c r="H3923" t="s">
        <v>16587</v>
      </c>
      <c r="I3923" s="23">
        <v>35.332768000000002</v>
      </c>
      <c r="J3923" s="23">
        <v>-91.691896</v>
      </c>
      <c r="K3923">
        <v>211111</v>
      </c>
      <c r="L3923" t="s">
        <v>28</v>
      </c>
      <c r="M3923" t="s">
        <v>102</v>
      </c>
      <c r="R3923" s="49">
        <v>13642.647999999999</v>
      </c>
      <c r="S3923" s="49">
        <v>13969.647999999999</v>
      </c>
      <c r="T3923" s="49">
        <v>20056.175999999999</v>
      </c>
      <c r="U3923" s="49">
        <v>21266.62</v>
      </c>
      <c r="V3923" s="49">
        <v>24846.356</v>
      </c>
    </row>
    <row r="3924" spans="1:22" x14ac:dyDescent="0.3">
      <c r="A3924">
        <v>1011721</v>
      </c>
      <c r="B3924" t="s">
        <v>18620</v>
      </c>
      <c r="C3924" t="s">
        <v>18621</v>
      </c>
      <c r="D3924" t="s">
        <v>10262</v>
      </c>
      <c r="E3924" t="s">
        <v>447</v>
      </c>
      <c r="F3924" t="s">
        <v>7483</v>
      </c>
      <c r="G3924" t="s">
        <v>18622</v>
      </c>
      <c r="H3924" t="s">
        <v>450</v>
      </c>
      <c r="I3924" s="23">
        <v>39.970269999999999</v>
      </c>
      <c r="J3924" s="23">
        <v>-80.112009999999998</v>
      </c>
      <c r="K3924">
        <v>486210</v>
      </c>
      <c r="L3924" t="s">
        <v>28</v>
      </c>
      <c r="M3924" t="s">
        <v>102</v>
      </c>
      <c r="R3924" s="49">
        <v>49850.311999999998</v>
      </c>
      <c r="S3924" s="49">
        <v>27377.795999999998</v>
      </c>
    </row>
    <row r="3925" spans="1:22" x14ac:dyDescent="0.3">
      <c r="A3925">
        <v>1009923</v>
      </c>
      <c r="B3925" t="s">
        <v>18623</v>
      </c>
      <c r="C3925" t="s">
        <v>18624</v>
      </c>
      <c r="D3925" t="s">
        <v>3089</v>
      </c>
      <c r="E3925" t="s">
        <v>1248</v>
      </c>
      <c r="F3925" t="s">
        <v>18625</v>
      </c>
      <c r="G3925" t="s">
        <v>18626</v>
      </c>
      <c r="H3925" t="s">
        <v>4891</v>
      </c>
      <c r="I3925" s="23">
        <v>38.016184000000003</v>
      </c>
      <c r="J3925" s="23">
        <v>-81.745885000000001</v>
      </c>
      <c r="K3925">
        <v>212112</v>
      </c>
      <c r="L3925" t="s">
        <v>90</v>
      </c>
      <c r="M3925" t="s">
        <v>315</v>
      </c>
      <c r="R3925" s="49">
        <v>0</v>
      </c>
      <c r="S3925" s="49">
        <v>2818.25</v>
      </c>
      <c r="T3925" s="49">
        <v>41425</v>
      </c>
      <c r="U3925" s="49">
        <v>93664.25</v>
      </c>
      <c r="V3925" s="49">
        <v>87484.75</v>
      </c>
    </row>
    <row r="3926" spans="1:22" x14ac:dyDescent="0.3">
      <c r="A3926">
        <v>1010832</v>
      </c>
      <c r="B3926" t="s">
        <v>18627</v>
      </c>
      <c r="C3926" t="s">
        <v>18628</v>
      </c>
      <c r="D3926" t="s">
        <v>2833</v>
      </c>
      <c r="E3926" t="s">
        <v>303</v>
      </c>
      <c r="F3926" t="s">
        <v>1266</v>
      </c>
      <c r="H3926" t="s">
        <v>7114</v>
      </c>
      <c r="I3926" s="23">
        <v>33.125700000000002</v>
      </c>
      <c r="J3926" s="23">
        <v>-97.339100000000002</v>
      </c>
      <c r="K3926">
        <v>486210</v>
      </c>
      <c r="L3926" t="s">
        <v>28</v>
      </c>
      <c r="M3926" t="s">
        <v>102</v>
      </c>
      <c r="R3926" s="49">
        <v>29505.988000000001</v>
      </c>
      <c r="S3926" s="49">
        <v>29933.788</v>
      </c>
      <c r="T3926" s="49">
        <v>28359.696</v>
      </c>
      <c r="U3926" s="49">
        <v>31305.628000000001</v>
      </c>
      <c r="V3926" s="49">
        <v>33944.32</v>
      </c>
    </row>
    <row r="3927" spans="1:22" x14ac:dyDescent="0.3">
      <c r="A3927">
        <v>1007744</v>
      </c>
      <c r="B3927" t="s">
        <v>18629</v>
      </c>
      <c r="C3927" t="s">
        <v>18630</v>
      </c>
      <c r="D3927" t="s">
        <v>18631</v>
      </c>
      <c r="E3927" t="s">
        <v>454</v>
      </c>
      <c r="F3927" t="s">
        <v>18632</v>
      </c>
      <c r="G3927" t="s">
        <v>18633</v>
      </c>
      <c r="H3927" t="s">
        <v>18634</v>
      </c>
      <c r="I3927" s="23">
        <v>46.786048000000001</v>
      </c>
      <c r="J3927" s="23">
        <v>-89.128780000000006</v>
      </c>
      <c r="K3927">
        <v>562212</v>
      </c>
      <c r="L3927" t="s">
        <v>355</v>
      </c>
      <c r="M3927" t="s">
        <v>307</v>
      </c>
      <c r="N3927" s="49">
        <v>53378.85</v>
      </c>
      <c r="O3927" s="49">
        <v>52109.35</v>
      </c>
      <c r="P3927" s="49">
        <v>51116.85</v>
      </c>
      <c r="Q3927" s="49">
        <v>50300.1</v>
      </c>
      <c r="R3927" s="49">
        <v>59068.35</v>
      </c>
      <c r="S3927" s="49">
        <v>58955.292000000001</v>
      </c>
      <c r="T3927" s="49">
        <v>58049.586000000003</v>
      </c>
      <c r="U3927" s="49">
        <v>54865.451820000002</v>
      </c>
      <c r="V3927" s="49">
        <v>73130.081600000005</v>
      </c>
    </row>
    <row r="3928" spans="1:22" x14ac:dyDescent="0.3">
      <c r="A3928">
        <v>1001677</v>
      </c>
      <c r="B3928" t="s">
        <v>18635</v>
      </c>
      <c r="C3928" t="s">
        <v>18636</v>
      </c>
      <c r="D3928" t="s">
        <v>18637</v>
      </c>
      <c r="E3928" t="s">
        <v>922</v>
      </c>
      <c r="F3928" t="s">
        <v>18638</v>
      </c>
      <c r="G3928" t="s">
        <v>18639</v>
      </c>
      <c r="H3928" t="s">
        <v>18640</v>
      </c>
      <c r="I3928" s="23">
        <v>40.483429999999998</v>
      </c>
      <c r="J3928" s="23">
        <v>-99.073300000000003</v>
      </c>
      <c r="K3928">
        <v>325193</v>
      </c>
      <c r="L3928" t="s">
        <v>573</v>
      </c>
      <c r="M3928" t="s">
        <v>574</v>
      </c>
      <c r="N3928" s="49">
        <v>74239.42</v>
      </c>
      <c r="O3928" s="49">
        <v>71541.179999999993</v>
      </c>
      <c r="P3928" s="49">
        <v>69000.94</v>
      </c>
      <c r="Q3928" s="49">
        <v>66581.100000000006</v>
      </c>
      <c r="R3928" s="49">
        <v>58620.88</v>
      </c>
      <c r="S3928" s="49">
        <v>56797.135999999999</v>
      </c>
      <c r="T3928" s="49">
        <v>67282.84</v>
      </c>
      <c r="U3928" s="49">
        <v>62441.41</v>
      </c>
      <c r="V3928" s="49">
        <v>59466.13</v>
      </c>
    </row>
    <row r="3929" spans="1:22" x14ac:dyDescent="0.3">
      <c r="A3929">
        <v>1003096</v>
      </c>
      <c r="B3929" t="s">
        <v>18641</v>
      </c>
      <c r="C3929" t="s">
        <v>18642</v>
      </c>
      <c r="D3929" t="s">
        <v>18643</v>
      </c>
      <c r="E3929" t="s">
        <v>922</v>
      </c>
      <c r="F3929" t="s">
        <v>18644</v>
      </c>
      <c r="G3929" t="s">
        <v>18645</v>
      </c>
      <c r="H3929" t="s">
        <v>18646</v>
      </c>
      <c r="I3929" s="23">
        <v>41.023749000000002</v>
      </c>
      <c r="J3929" s="23">
        <v>-98.875110000000006</v>
      </c>
      <c r="K3929">
        <v>325193</v>
      </c>
      <c r="L3929" t="s">
        <v>573</v>
      </c>
      <c r="M3929" t="s">
        <v>574</v>
      </c>
      <c r="N3929" s="49">
        <v>121848.992</v>
      </c>
      <c r="O3929" s="49">
        <v>114997.916</v>
      </c>
      <c r="P3929" s="49">
        <v>100837.91800000001</v>
      </c>
      <c r="Q3929" s="49">
        <v>92614.202000000005</v>
      </c>
      <c r="R3929" s="49">
        <v>97674.034</v>
      </c>
      <c r="S3929" s="49">
        <v>112961.924</v>
      </c>
      <c r="T3929" s="49">
        <v>107939.196</v>
      </c>
      <c r="U3929" s="49">
        <v>122225.29</v>
      </c>
      <c r="V3929" s="49">
        <v>133038.35</v>
      </c>
    </row>
    <row r="3930" spans="1:22" x14ac:dyDescent="0.3">
      <c r="A3930">
        <v>1007957</v>
      </c>
      <c r="B3930" t="s">
        <v>18647</v>
      </c>
      <c r="C3930" t="s">
        <v>18648</v>
      </c>
      <c r="D3930" t="s">
        <v>18649</v>
      </c>
      <c r="E3930" t="s">
        <v>663</v>
      </c>
      <c r="F3930" t="s">
        <v>18650</v>
      </c>
      <c r="G3930" t="s">
        <v>18651</v>
      </c>
      <c r="H3930" t="s">
        <v>11437</v>
      </c>
      <c r="I3930" s="23">
        <v>40.012639999999998</v>
      </c>
      <c r="J3930" s="23">
        <v>-82.462810000000005</v>
      </c>
      <c r="K3930">
        <v>331318</v>
      </c>
      <c r="L3930" t="s">
        <v>28</v>
      </c>
      <c r="M3930" t="s">
        <v>538</v>
      </c>
      <c r="N3930" s="49">
        <v>31543.232</v>
      </c>
      <c r="O3930" s="49">
        <v>31030.484</v>
      </c>
      <c r="P3930" s="49">
        <v>29720.488000000001</v>
      </c>
      <c r="Q3930" s="49">
        <v>34253.372000000003</v>
      </c>
      <c r="R3930" s="49">
        <v>32992.476000000002</v>
      </c>
      <c r="S3930" s="49">
        <v>32928.476000000002</v>
      </c>
      <c r="T3930" s="49">
        <v>42619.24</v>
      </c>
      <c r="U3930" s="49">
        <v>41018.19</v>
      </c>
      <c r="V3930" s="49">
        <v>39553.410000000003</v>
      </c>
    </row>
    <row r="3931" spans="1:22" x14ac:dyDescent="0.3">
      <c r="A3931">
        <v>1006670</v>
      </c>
      <c r="B3931" t="s">
        <v>18652</v>
      </c>
      <c r="C3931" t="s">
        <v>18653</v>
      </c>
      <c r="D3931" t="s">
        <v>831</v>
      </c>
      <c r="E3931" t="s">
        <v>832</v>
      </c>
      <c r="F3931" t="s">
        <v>833</v>
      </c>
      <c r="G3931" t="s">
        <v>18654</v>
      </c>
      <c r="H3931" t="s">
        <v>835</v>
      </c>
      <c r="I3931" s="23">
        <v>21.301642999999999</v>
      </c>
      <c r="J3931" s="23">
        <v>-158.09627499999999</v>
      </c>
      <c r="K3931">
        <v>221112</v>
      </c>
      <c r="L3931" t="s">
        <v>28</v>
      </c>
      <c r="M3931" t="s">
        <v>336</v>
      </c>
      <c r="N3931" s="49">
        <v>895467.03200000001</v>
      </c>
      <c r="O3931" s="49">
        <v>883892.31</v>
      </c>
      <c r="P3931" s="49">
        <v>862843.21600000001</v>
      </c>
      <c r="Q3931" s="49">
        <v>846224.38800000004</v>
      </c>
      <c r="R3931" s="49">
        <v>952058.51</v>
      </c>
      <c r="S3931" s="49">
        <v>915443.44400000002</v>
      </c>
      <c r="T3931" s="49">
        <v>961976</v>
      </c>
      <c r="U3931" s="49">
        <v>913639</v>
      </c>
      <c r="V3931" s="49">
        <v>992376.22</v>
      </c>
    </row>
    <row r="3932" spans="1:22" x14ac:dyDescent="0.3">
      <c r="A3932">
        <v>1003420</v>
      </c>
      <c r="B3932" t="s">
        <v>18655</v>
      </c>
      <c r="C3932" t="s">
        <v>18656</v>
      </c>
      <c r="D3932" t="s">
        <v>18657</v>
      </c>
      <c r="E3932" t="s">
        <v>690</v>
      </c>
      <c r="F3932" t="s">
        <v>18658</v>
      </c>
      <c r="G3932" t="s">
        <v>18659</v>
      </c>
      <c r="H3932" t="s">
        <v>536</v>
      </c>
      <c r="I3932" s="23">
        <v>33.274099999999997</v>
      </c>
      <c r="J3932" s="23">
        <v>-82.406400000000005</v>
      </c>
      <c r="K3932">
        <v>212324</v>
      </c>
      <c r="L3932" t="s">
        <v>28</v>
      </c>
      <c r="M3932" t="s">
        <v>315</v>
      </c>
      <c r="N3932" s="49">
        <v>66090.241999999998</v>
      </c>
      <c r="O3932" s="49">
        <v>78128.644</v>
      </c>
      <c r="P3932" s="49">
        <v>77315.308000000005</v>
      </c>
      <c r="Q3932" s="49">
        <v>66894.448000000004</v>
      </c>
      <c r="R3932" s="49">
        <v>61624.667999999998</v>
      </c>
      <c r="S3932" s="49">
        <v>64390.6</v>
      </c>
      <c r="T3932" s="49">
        <v>65058.303999999996</v>
      </c>
      <c r="U3932" s="49">
        <v>64081.008000000002</v>
      </c>
      <c r="V3932" s="49">
        <v>74982.114000000001</v>
      </c>
    </row>
    <row r="3933" spans="1:22" x14ac:dyDescent="0.3">
      <c r="A3933">
        <v>1005095</v>
      </c>
      <c r="B3933" t="s">
        <v>18660</v>
      </c>
      <c r="C3933" t="s">
        <v>18661</v>
      </c>
      <c r="D3933" t="s">
        <v>825</v>
      </c>
      <c r="E3933" t="s">
        <v>303</v>
      </c>
      <c r="F3933" t="s">
        <v>1413</v>
      </c>
      <c r="G3933" t="s">
        <v>18662</v>
      </c>
      <c r="H3933" t="s">
        <v>483</v>
      </c>
      <c r="I3933" s="23">
        <v>29.62097</v>
      </c>
      <c r="J3933" s="23">
        <v>-95.087140000000005</v>
      </c>
      <c r="K3933">
        <v>325211</v>
      </c>
      <c r="L3933" t="s">
        <v>28</v>
      </c>
      <c r="M3933" t="s">
        <v>315</v>
      </c>
      <c r="N3933" s="49">
        <v>55671.839999999997</v>
      </c>
      <c r="O3933" s="49">
        <v>58305.98</v>
      </c>
      <c r="P3933" s="49">
        <v>57463.084000000003</v>
      </c>
      <c r="Q3933" s="49">
        <v>55304.3</v>
      </c>
      <c r="R3933" s="49">
        <v>57230.9</v>
      </c>
      <c r="S3933" s="49">
        <v>54110.400000000001</v>
      </c>
      <c r="T3933" s="49">
        <v>51299.75</v>
      </c>
      <c r="U3933" s="49">
        <v>46436.7</v>
      </c>
      <c r="V3933" s="49">
        <v>1575.05</v>
      </c>
    </row>
    <row r="3934" spans="1:22" x14ac:dyDescent="0.3">
      <c r="A3934">
        <v>1005094</v>
      </c>
      <c r="B3934" t="s">
        <v>18663</v>
      </c>
      <c r="C3934" t="s">
        <v>18664</v>
      </c>
      <c r="D3934" t="s">
        <v>825</v>
      </c>
      <c r="E3934" t="s">
        <v>303</v>
      </c>
      <c r="F3934" t="s">
        <v>1413</v>
      </c>
      <c r="G3934" t="s">
        <v>18665</v>
      </c>
      <c r="H3934" t="s">
        <v>935</v>
      </c>
      <c r="I3934" s="23">
        <v>29.621648</v>
      </c>
      <c r="J3934" s="23">
        <v>-95.085128999999995</v>
      </c>
      <c r="K3934">
        <v>325211</v>
      </c>
      <c r="L3934" t="s">
        <v>28</v>
      </c>
      <c r="M3934" t="s">
        <v>315</v>
      </c>
      <c r="V3934" s="49">
        <v>48548.9</v>
      </c>
    </row>
    <row r="3935" spans="1:22" x14ac:dyDescent="0.3">
      <c r="A3935">
        <v>1006418</v>
      </c>
      <c r="B3935" t="s">
        <v>18666</v>
      </c>
      <c r="C3935" t="s">
        <v>18667</v>
      </c>
      <c r="D3935" t="s">
        <v>18668</v>
      </c>
      <c r="E3935" t="s">
        <v>351</v>
      </c>
      <c r="F3935" t="s">
        <v>18669</v>
      </c>
      <c r="G3935" t="s">
        <v>18670</v>
      </c>
      <c r="H3935" t="s">
        <v>3907</v>
      </c>
      <c r="I3935" s="23">
        <v>41.029753999999997</v>
      </c>
      <c r="J3935" s="23">
        <v>-87.86591</v>
      </c>
      <c r="K3935">
        <v>562212</v>
      </c>
      <c r="L3935" t="s">
        <v>51</v>
      </c>
      <c r="M3935" t="s">
        <v>307</v>
      </c>
      <c r="N3935" s="49">
        <v>872.5</v>
      </c>
      <c r="O3935" s="49">
        <v>1526.5</v>
      </c>
      <c r="P3935" s="49">
        <v>2906.6120000000001</v>
      </c>
      <c r="Q3935" s="49">
        <v>2307.3420000000001</v>
      </c>
      <c r="R3935" s="49">
        <v>2350.8319999999999</v>
      </c>
      <c r="S3935" s="49">
        <v>2323.4560000000001</v>
      </c>
      <c r="T3935" s="49">
        <v>2891.2820000000002</v>
      </c>
      <c r="U3935" s="49">
        <v>3529.0972449999999</v>
      </c>
      <c r="V3935" s="49">
        <v>4666.9744410000003</v>
      </c>
    </row>
    <row r="3936" spans="1:22" x14ac:dyDescent="0.3">
      <c r="A3936">
        <v>1002082</v>
      </c>
      <c r="B3936" t="s">
        <v>18671</v>
      </c>
      <c r="C3936" t="s">
        <v>18672</v>
      </c>
      <c r="D3936" t="s">
        <v>6495</v>
      </c>
      <c r="E3936" t="s">
        <v>542</v>
      </c>
      <c r="F3936" t="s">
        <v>18673</v>
      </c>
      <c r="G3936" t="s">
        <v>18674</v>
      </c>
      <c r="H3936" t="s">
        <v>1703</v>
      </c>
      <c r="I3936" s="23">
        <v>38.289589999999997</v>
      </c>
      <c r="J3936" s="23">
        <v>-98.195220000000006</v>
      </c>
      <c r="K3936">
        <v>325193</v>
      </c>
      <c r="L3936" t="s">
        <v>2050</v>
      </c>
      <c r="M3936" t="s">
        <v>2051</v>
      </c>
      <c r="N3936" s="49">
        <v>72827.224000000002</v>
      </c>
      <c r="O3936" s="49">
        <v>64305.002</v>
      </c>
      <c r="P3936" s="49">
        <v>63171.453999999998</v>
      </c>
      <c r="Q3936" s="49">
        <v>62132.91</v>
      </c>
      <c r="R3936" s="49">
        <v>52649.45</v>
      </c>
      <c r="S3936" s="49">
        <v>53532.097999999998</v>
      </c>
      <c r="T3936" s="49">
        <v>55236.538</v>
      </c>
      <c r="U3936" s="49">
        <v>55510.534</v>
      </c>
      <c r="V3936" s="49">
        <v>58011.525999999998</v>
      </c>
    </row>
    <row r="3937" spans="1:22" x14ac:dyDescent="0.3">
      <c r="A3937">
        <v>1003550</v>
      </c>
      <c r="B3937" t="s">
        <v>18675</v>
      </c>
      <c r="C3937" t="s">
        <v>18676</v>
      </c>
      <c r="D3937" t="s">
        <v>7593</v>
      </c>
      <c r="E3937" t="s">
        <v>542</v>
      </c>
      <c r="F3937" t="s">
        <v>18677</v>
      </c>
      <c r="G3937" t="s">
        <v>18678</v>
      </c>
      <c r="H3937" t="s">
        <v>13461</v>
      </c>
      <c r="I3937" s="23">
        <v>39.199080000000002</v>
      </c>
      <c r="J3937" s="23">
        <v>-96.585939999999994</v>
      </c>
      <c r="K3937">
        <v>611310</v>
      </c>
      <c r="L3937" t="s">
        <v>28</v>
      </c>
      <c r="M3937" t="s">
        <v>315</v>
      </c>
      <c r="N3937" s="49">
        <v>38378.756000000001</v>
      </c>
      <c r="O3937" s="49">
        <v>36269.264000000003</v>
      </c>
      <c r="P3937" s="49">
        <v>33886.472000000002</v>
      </c>
      <c r="Q3937" s="49">
        <v>22951.563999999998</v>
      </c>
      <c r="R3937" s="49">
        <v>33789.572</v>
      </c>
      <c r="S3937" s="49">
        <v>36323.063999999998</v>
      </c>
      <c r="T3937" s="49">
        <v>35631.629999999997</v>
      </c>
      <c r="U3937" s="49">
        <v>33021.879999999997</v>
      </c>
      <c r="V3937" s="49">
        <v>39640.019999999997</v>
      </c>
    </row>
    <row r="3938" spans="1:22" x14ac:dyDescent="0.3">
      <c r="A3938">
        <v>1005430</v>
      </c>
      <c r="B3938" t="s">
        <v>18679</v>
      </c>
      <c r="C3938" t="s">
        <v>18680</v>
      </c>
      <c r="D3938" t="s">
        <v>5887</v>
      </c>
      <c r="E3938" t="s">
        <v>303</v>
      </c>
      <c r="F3938" t="s">
        <v>12050</v>
      </c>
      <c r="G3938" t="s">
        <v>18681</v>
      </c>
      <c r="H3938" t="s">
        <v>906</v>
      </c>
      <c r="I3938" s="23">
        <v>32.474550000000001</v>
      </c>
      <c r="J3938" s="23">
        <v>-97.315039999999996</v>
      </c>
      <c r="K3938">
        <v>211111</v>
      </c>
      <c r="L3938" t="s">
        <v>28</v>
      </c>
      <c r="M3938" t="s">
        <v>102</v>
      </c>
      <c r="R3938" s="49">
        <v>19693.723999999998</v>
      </c>
      <c r="S3938" s="49">
        <v>24567.455999999998</v>
      </c>
      <c r="T3938" s="49">
        <v>22208.968000000001</v>
      </c>
      <c r="U3938" s="49">
        <v>28549.64</v>
      </c>
      <c r="V3938" s="49">
        <v>28431.54</v>
      </c>
    </row>
    <row r="3939" spans="1:22" x14ac:dyDescent="0.3">
      <c r="A3939">
        <v>1001765</v>
      </c>
      <c r="B3939" t="s">
        <v>18682</v>
      </c>
      <c r="C3939" t="s">
        <v>18683</v>
      </c>
      <c r="D3939" t="s">
        <v>18684</v>
      </c>
      <c r="E3939" t="s">
        <v>832</v>
      </c>
      <c r="F3939" t="s">
        <v>18685</v>
      </c>
      <c r="G3939" t="s">
        <v>18686</v>
      </c>
      <c r="H3939" t="s">
        <v>18687</v>
      </c>
      <c r="I3939" s="23">
        <v>21.9786</v>
      </c>
      <c r="J3939" s="23">
        <v>-159.34219999999999</v>
      </c>
      <c r="K3939">
        <v>221112</v>
      </c>
      <c r="L3939" t="s">
        <v>28</v>
      </c>
      <c r="M3939" t="s">
        <v>336</v>
      </c>
      <c r="N3939" s="49">
        <v>110340.864</v>
      </c>
      <c r="O3939" s="49">
        <v>116718.45</v>
      </c>
      <c r="P3939" s="49">
        <v>113796.35400000001</v>
      </c>
      <c r="Q3939" s="49">
        <v>113491.96</v>
      </c>
      <c r="R3939" s="49">
        <v>120016.542</v>
      </c>
      <c r="S3939" s="49">
        <v>125361.546</v>
      </c>
      <c r="T3939" s="49">
        <v>121093.274</v>
      </c>
      <c r="U3939" s="49">
        <v>126140.338</v>
      </c>
      <c r="V3939" s="49">
        <v>121285.92</v>
      </c>
    </row>
    <row r="3940" spans="1:22" x14ac:dyDescent="0.3">
      <c r="A3940">
        <v>1001768</v>
      </c>
      <c r="B3940" t="s">
        <v>18688</v>
      </c>
      <c r="C3940" t="s">
        <v>18689</v>
      </c>
      <c r="D3940" t="s">
        <v>18690</v>
      </c>
      <c r="E3940" t="s">
        <v>832</v>
      </c>
      <c r="F3940" t="s">
        <v>18691</v>
      </c>
      <c r="G3940" t="s">
        <v>18692</v>
      </c>
      <c r="H3940" t="s">
        <v>18687</v>
      </c>
      <c r="I3940" s="23">
        <v>21.899556</v>
      </c>
      <c r="J3940" s="23">
        <v>-159.585194</v>
      </c>
      <c r="K3940">
        <v>221112</v>
      </c>
      <c r="L3940" t="s">
        <v>28</v>
      </c>
      <c r="M3940" t="s">
        <v>336</v>
      </c>
      <c r="N3940" s="49">
        <v>52395.654000000002</v>
      </c>
      <c r="O3940" s="49">
        <v>80463.45</v>
      </c>
      <c r="P3940" s="49">
        <v>78620.432000000001</v>
      </c>
      <c r="Q3940" s="49">
        <v>84001.343999999997</v>
      </c>
      <c r="R3940" s="49">
        <v>122959.412</v>
      </c>
      <c r="S3940" s="49">
        <v>125970.71400000001</v>
      </c>
      <c r="T3940" s="49">
        <v>144662.66200000001</v>
      </c>
      <c r="U3940" s="49">
        <v>142840.492</v>
      </c>
      <c r="V3940" s="49">
        <v>154535.598</v>
      </c>
    </row>
    <row r="3941" spans="1:22" x14ac:dyDescent="0.3">
      <c r="A3941">
        <v>1011949</v>
      </c>
      <c r="B3941" t="s">
        <v>18693</v>
      </c>
      <c r="C3941" t="s">
        <v>18694</v>
      </c>
      <c r="D3941" t="s">
        <v>18695</v>
      </c>
      <c r="E3941" t="s">
        <v>303</v>
      </c>
      <c r="F3941" t="s">
        <v>18696</v>
      </c>
      <c r="H3941" t="s">
        <v>5911</v>
      </c>
      <c r="I3941" s="23">
        <v>28.817025000000001</v>
      </c>
      <c r="J3941" s="23">
        <v>-97.751857000000001</v>
      </c>
      <c r="K3941">
        <v>211130</v>
      </c>
      <c r="L3941" t="s">
        <v>368</v>
      </c>
      <c r="M3941" t="s">
        <v>102</v>
      </c>
      <c r="N3941" s="49">
        <v>67205.254000000001</v>
      </c>
      <c r="O3941" s="49">
        <v>85569.707999999999</v>
      </c>
      <c r="P3941" s="49">
        <v>132417.72399999999</v>
      </c>
      <c r="Q3941" s="49">
        <v>62518.8</v>
      </c>
      <c r="R3941" s="49">
        <v>99894.296000000002</v>
      </c>
    </row>
    <row r="3942" spans="1:22" x14ac:dyDescent="0.3">
      <c r="A3942">
        <v>1004753</v>
      </c>
      <c r="B3942" t="s">
        <v>18697</v>
      </c>
      <c r="C3942" t="s">
        <v>18698</v>
      </c>
      <c r="D3942" t="s">
        <v>8089</v>
      </c>
      <c r="E3942" t="s">
        <v>323</v>
      </c>
      <c r="F3942" t="s">
        <v>18699</v>
      </c>
      <c r="G3942" t="s">
        <v>18700</v>
      </c>
      <c r="H3942" t="s">
        <v>3177</v>
      </c>
      <c r="I3942" s="23">
        <v>32.696772000000003</v>
      </c>
      <c r="J3942" s="23">
        <v>-117.145403</v>
      </c>
      <c r="K3942">
        <v>311999</v>
      </c>
      <c r="L3942" t="s">
        <v>28</v>
      </c>
      <c r="M3942" t="s">
        <v>315</v>
      </c>
      <c r="N3942" s="49">
        <v>109037.04</v>
      </c>
      <c r="O3942" s="49">
        <v>95045.092000000004</v>
      </c>
      <c r="P3942" s="49">
        <v>94213.495999999999</v>
      </c>
      <c r="Q3942" s="49">
        <v>104492.75599999999</v>
      </c>
      <c r="R3942" s="49">
        <v>108103.492</v>
      </c>
      <c r="S3942" s="49">
        <v>100733.92</v>
      </c>
      <c r="T3942" s="49">
        <v>94251.796000000002</v>
      </c>
      <c r="U3942" s="49">
        <v>88332.267999999996</v>
      </c>
      <c r="V3942" s="49">
        <v>83582.835999999996</v>
      </c>
    </row>
    <row r="3943" spans="1:22" x14ac:dyDescent="0.3">
      <c r="A3943">
        <v>1004011</v>
      </c>
      <c r="B3943" t="s">
        <v>18701</v>
      </c>
      <c r="C3943" t="s">
        <v>18702</v>
      </c>
      <c r="D3943" t="s">
        <v>9979</v>
      </c>
      <c r="E3943" t="s">
        <v>323</v>
      </c>
      <c r="F3943" t="s">
        <v>9980</v>
      </c>
      <c r="G3943" t="s">
        <v>18703</v>
      </c>
      <c r="H3943" t="s">
        <v>1001</v>
      </c>
      <c r="I3943" s="23">
        <v>38.006583999999997</v>
      </c>
      <c r="J3943" s="23">
        <v>-121.941018</v>
      </c>
      <c r="K3943">
        <v>562212</v>
      </c>
      <c r="L3943" t="s">
        <v>51</v>
      </c>
      <c r="M3943" t="s">
        <v>307</v>
      </c>
      <c r="N3943" s="49">
        <v>140306.5</v>
      </c>
      <c r="O3943" s="49">
        <v>135627.75</v>
      </c>
      <c r="P3943" s="49">
        <v>132410.25</v>
      </c>
      <c r="Q3943" s="49">
        <v>153326.25</v>
      </c>
      <c r="R3943" s="49">
        <v>212920.75</v>
      </c>
      <c r="S3943" s="49">
        <v>185492</v>
      </c>
      <c r="T3943" s="49">
        <v>150220</v>
      </c>
      <c r="U3943" s="49">
        <v>149112.5</v>
      </c>
      <c r="V3943" s="49">
        <v>152160</v>
      </c>
    </row>
    <row r="3944" spans="1:22" x14ac:dyDescent="0.3">
      <c r="A3944">
        <v>1002211</v>
      </c>
      <c r="B3944" t="s">
        <v>18704</v>
      </c>
      <c r="C3944" t="s">
        <v>18705</v>
      </c>
      <c r="D3944" t="s">
        <v>6627</v>
      </c>
      <c r="E3944" t="s">
        <v>454</v>
      </c>
      <c r="F3944" t="s">
        <v>18706</v>
      </c>
      <c r="G3944" t="s">
        <v>18707</v>
      </c>
      <c r="H3944" t="s">
        <v>1227</v>
      </c>
      <c r="I3944" s="23">
        <v>42.317076999999998</v>
      </c>
      <c r="J3944" s="23">
        <v>-85.148938999999999</v>
      </c>
      <c r="K3944">
        <v>311230</v>
      </c>
      <c r="L3944" t="s">
        <v>28</v>
      </c>
      <c r="M3944" t="s">
        <v>315</v>
      </c>
      <c r="N3944" s="49">
        <v>17175.135999999999</v>
      </c>
      <c r="O3944" s="49">
        <v>22041.668000000001</v>
      </c>
      <c r="P3944" s="49">
        <v>24121.06</v>
      </c>
      <c r="Q3944" s="49">
        <v>28070.944</v>
      </c>
      <c r="R3944" s="49">
        <v>30777.184000000001</v>
      </c>
      <c r="S3944" s="49">
        <v>32125.18</v>
      </c>
      <c r="T3944" s="49">
        <v>33071.076000000001</v>
      </c>
      <c r="U3944" s="49">
        <v>31682.38</v>
      </c>
      <c r="V3944" s="49">
        <v>33527.523999999998</v>
      </c>
    </row>
    <row r="3945" spans="1:22" x14ac:dyDescent="0.3">
      <c r="A3945">
        <v>1002215</v>
      </c>
      <c r="B3945" t="s">
        <v>18708</v>
      </c>
      <c r="C3945" t="s">
        <v>18709</v>
      </c>
      <c r="D3945" t="s">
        <v>1567</v>
      </c>
      <c r="E3945" t="s">
        <v>447</v>
      </c>
      <c r="F3945" t="s">
        <v>3289</v>
      </c>
      <c r="G3945" t="s">
        <v>18710</v>
      </c>
      <c r="H3945" t="s">
        <v>2057</v>
      </c>
      <c r="I3945" s="23">
        <v>40.087899999999998</v>
      </c>
      <c r="J3945" s="23">
        <v>-76.384699999999995</v>
      </c>
      <c r="K3945">
        <v>311230</v>
      </c>
      <c r="L3945" t="s">
        <v>28</v>
      </c>
      <c r="M3945" t="s">
        <v>315</v>
      </c>
      <c r="N3945" s="49">
        <v>29344.3</v>
      </c>
      <c r="O3945" s="49">
        <v>28469.37</v>
      </c>
      <c r="P3945" s="49">
        <v>26749.923999999999</v>
      </c>
      <c r="Q3945" s="49">
        <v>25865.684000000001</v>
      </c>
      <c r="R3945" s="49">
        <v>28509.423999999999</v>
      </c>
      <c r="S3945" s="49">
        <v>26412.784</v>
      </c>
      <c r="T3945" s="49">
        <v>26769.686000000002</v>
      </c>
      <c r="U3945" s="49">
        <v>27383.671999999999</v>
      </c>
      <c r="V3945" s="49">
        <v>29049.364000000001</v>
      </c>
    </row>
    <row r="3946" spans="1:22" x14ac:dyDescent="0.3">
      <c r="A3946">
        <v>1002213</v>
      </c>
      <c r="B3946" t="s">
        <v>18711</v>
      </c>
      <c r="C3946" t="s">
        <v>18712</v>
      </c>
      <c r="D3946" t="s">
        <v>10725</v>
      </c>
      <c r="E3946" t="s">
        <v>922</v>
      </c>
      <c r="F3946" t="s">
        <v>18713</v>
      </c>
      <c r="G3946" t="s">
        <v>18714</v>
      </c>
      <c r="H3946" t="s">
        <v>10728</v>
      </c>
      <c r="I3946" s="23">
        <v>41.219670000000001</v>
      </c>
      <c r="J3946" s="23">
        <v>-96.062520000000006</v>
      </c>
      <c r="K3946">
        <v>311230</v>
      </c>
      <c r="L3946" t="s">
        <v>28</v>
      </c>
      <c r="M3946" t="s">
        <v>315</v>
      </c>
      <c r="N3946" s="49">
        <v>32328.371999999999</v>
      </c>
      <c r="O3946" s="49">
        <v>32836.773999999998</v>
      </c>
      <c r="P3946" s="49">
        <v>33787.17</v>
      </c>
      <c r="Q3946" s="49">
        <v>36868.311999999998</v>
      </c>
      <c r="R3946" s="49">
        <v>34692.720000000001</v>
      </c>
      <c r="S3946" s="49">
        <v>30828.317999999999</v>
      </c>
      <c r="T3946" s="49">
        <v>35378.116000000002</v>
      </c>
      <c r="U3946" s="49">
        <v>36814.712</v>
      </c>
      <c r="V3946" s="49">
        <v>37461.160000000003</v>
      </c>
    </row>
    <row r="3947" spans="1:22" x14ac:dyDescent="0.3">
      <c r="A3947">
        <v>1002258</v>
      </c>
      <c r="B3947" t="s">
        <v>18715</v>
      </c>
      <c r="C3947" t="s">
        <v>18716</v>
      </c>
      <c r="D3947" t="s">
        <v>2813</v>
      </c>
      <c r="E3947" t="s">
        <v>676</v>
      </c>
      <c r="F3947" t="s">
        <v>18717</v>
      </c>
      <c r="G3947" t="s">
        <v>18718</v>
      </c>
      <c r="H3947" t="s">
        <v>1865</v>
      </c>
      <c r="I3947" s="23">
        <v>35.095019999999998</v>
      </c>
      <c r="J3947" s="23">
        <v>-89.990889999999993</v>
      </c>
      <c r="K3947">
        <v>311230</v>
      </c>
      <c r="L3947" t="s">
        <v>28</v>
      </c>
      <c r="M3947" t="s">
        <v>315</v>
      </c>
      <c r="N3947" s="49">
        <v>26321.1</v>
      </c>
      <c r="O3947" s="49">
        <v>24542.108</v>
      </c>
      <c r="P3947" s="49">
        <v>27454.696</v>
      </c>
      <c r="Q3947" s="49">
        <v>27761.295999999998</v>
      </c>
      <c r="R3947" s="49">
        <v>28554.292000000001</v>
      </c>
      <c r="S3947" s="49">
        <v>21560.668000000001</v>
      </c>
      <c r="T3947" s="49">
        <v>24438.707999999999</v>
      </c>
      <c r="U3947" s="49">
        <v>25860.65</v>
      </c>
      <c r="V3947" s="49">
        <v>25536.103999999999</v>
      </c>
    </row>
    <row r="3948" spans="1:22" x14ac:dyDescent="0.3">
      <c r="A3948">
        <v>1007688</v>
      </c>
      <c r="B3948" t="s">
        <v>18719</v>
      </c>
      <c r="C3948" t="s">
        <v>18720</v>
      </c>
      <c r="D3948" t="s">
        <v>18721</v>
      </c>
      <c r="E3948" t="s">
        <v>447</v>
      </c>
      <c r="F3948" t="s">
        <v>18722</v>
      </c>
      <c r="G3948" t="s">
        <v>18723</v>
      </c>
      <c r="H3948" t="s">
        <v>4017</v>
      </c>
      <c r="I3948" s="23">
        <v>40.247500000000002</v>
      </c>
      <c r="J3948" s="23">
        <v>-79.886300000000006</v>
      </c>
      <c r="K3948">
        <v>562212</v>
      </c>
      <c r="L3948" t="s">
        <v>355</v>
      </c>
      <c r="M3948" t="s">
        <v>307</v>
      </c>
      <c r="N3948" s="49">
        <v>5141.75</v>
      </c>
      <c r="O3948" s="49">
        <v>5415.75</v>
      </c>
      <c r="P3948" s="49">
        <v>8088</v>
      </c>
      <c r="Q3948" s="49">
        <v>7643.5</v>
      </c>
      <c r="R3948" s="49">
        <v>8037.25</v>
      </c>
      <c r="S3948" s="49">
        <v>6540.85</v>
      </c>
      <c r="T3948" s="49">
        <v>8850.35</v>
      </c>
      <c r="U3948" s="49">
        <v>9949.0223069999993</v>
      </c>
      <c r="V3948" s="49">
        <v>8378.5190000000002</v>
      </c>
    </row>
    <row r="3949" spans="1:22" x14ac:dyDescent="0.3">
      <c r="A3949">
        <v>1003464</v>
      </c>
      <c r="B3949" t="s">
        <v>18724</v>
      </c>
      <c r="C3949" t="s">
        <v>18725</v>
      </c>
      <c r="D3949" t="s">
        <v>18726</v>
      </c>
      <c r="E3949" t="s">
        <v>454</v>
      </c>
      <c r="F3949" t="s">
        <v>18727</v>
      </c>
      <c r="G3949" t="s">
        <v>18728</v>
      </c>
      <c r="H3949" t="s">
        <v>618</v>
      </c>
      <c r="I3949" s="23">
        <v>42.775556000000002</v>
      </c>
      <c r="J3949" s="23">
        <v>-85.678888999999998</v>
      </c>
      <c r="K3949">
        <v>562212</v>
      </c>
      <c r="L3949" t="s">
        <v>51</v>
      </c>
      <c r="M3949" t="s">
        <v>307</v>
      </c>
      <c r="N3949" s="49">
        <v>199781.25</v>
      </c>
      <c r="O3949" s="49">
        <v>194981.25</v>
      </c>
      <c r="P3949" s="49">
        <v>212222.5</v>
      </c>
      <c r="Q3949" s="49">
        <v>166715.25</v>
      </c>
      <c r="R3949" s="49">
        <v>204261</v>
      </c>
      <c r="S3949" s="49">
        <v>125887</v>
      </c>
      <c r="T3949" s="49">
        <v>123450.5</v>
      </c>
      <c r="U3949" s="49">
        <v>67175</v>
      </c>
      <c r="V3949" s="49">
        <v>62157.25</v>
      </c>
    </row>
    <row r="3950" spans="1:22" x14ac:dyDescent="0.3">
      <c r="A3950">
        <v>1003387</v>
      </c>
      <c r="B3950" t="s">
        <v>18729</v>
      </c>
      <c r="C3950" t="s">
        <v>18730</v>
      </c>
      <c r="D3950" t="s">
        <v>4211</v>
      </c>
      <c r="E3950" t="s">
        <v>454</v>
      </c>
      <c r="F3950" t="s">
        <v>18731</v>
      </c>
      <c r="G3950" t="s">
        <v>18732</v>
      </c>
      <c r="H3950" t="s">
        <v>618</v>
      </c>
      <c r="I3950" s="23">
        <v>42.949199999999998</v>
      </c>
      <c r="J3950" s="23">
        <v>-85.693899999999999</v>
      </c>
      <c r="K3950">
        <v>562213</v>
      </c>
      <c r="L3950" t="s">
        <v>28</v>
      </c>
      <c r="M3950" t="s">
        <v>307</v>
      </c>
      <c r="N3950" s="49">
        <v>62955.85</v>
      </c>
      <c r="O3950" s="49">
        <v>78714.100000000006</v>
      </c>
      <c r="P3950" s="49">
        <v>81424.17</v>
      </c>
      <c r="Q3950" s="49">
        <v>85376.982000000004</v>
      </c>
      <c r="R3950" s="49">
        <v>85441.512000000002</v>
      </c>
      <c r="S3950" s="49">
        <v>83458.123999999996</v>
      </c>
      <c r="T3950" s="49">
        <v>84878.797999999995</v>
      </c>
      <c r="U3950" s="49">
        <v>84671.123999999996</v>
      </c>
      <c r="V3950" s="49">
        <v>81423.096000000005</v>
      </c>
    </row>
    <row r="3951" spans="1:22" x14ac:dyDescent="0.3">
      <c r="A3951">
        <v>1006759</v>
      </c>
      <c r="B3951" t="s">
        <v>18733</v>
      </c>
      <c r="C3951" t="s">
        <v>18734</v>
      </c>
      <c r="D3951" t="s">
        <v>15046</v>
      </c>
      <c r="E3951" t="s">
        <v>663</v>
      </c>
      <c r="F3951" t="s">
        <v>18735</v>
      </c>
      <c r="G3951" t="s">
        <v>18736</v>
      </c>
      <c r="H3951" t="s">
        <v>18737</v>
      </c>
      <c r="I3951" s="23">
        <v>41.13</v>
      </c>
      <c r="J3951" s="23">
        <v>-81.34</v>
      </c>
      <c r="K3951">
        <v>611310</v>
      </c>
      <c r="L3951" t="s">
        <v>28</v>
      </c>
      <c r="M3951" t="s">
        <v>315</v>
      </c>
      <c r="N3951" s="49">
        <v>39239.652000000002</v>
      </c>
      <c r="O3951" s="49">
        <v>51570.004000000001</v>
      </c>
      <c r="P3951" s="49">
        <v>49210.964</v>
      </c>
      <c r="Q3951" s="49">
        <v>49725.212</v>
      </c>
      <c r="R3951" s="49">
        <v>45749.928</v>
      </c>
      <c r="S3951" s="49">
        <v>47090.023999999998</v>
      </c>
      <c r="T3951" s="49">
        <v>49047.076000000001</v>
      </c>
      <c r="U3951" s="49">
        <v>56189.79</v>
      </c>
      <c r="V3951" s="49">
        <v>56366.088000000003</v>
      </c>
    </row>
    <row r="3952" spans="1:22" x14ac:dyDescent="0.3">
      <c r="A3952">
        <v>1005297</v>
      </c>
      <c r="B3952" t="s">
        <v>18738</v>
      </c>
      <c r="C3952" t="s">
        <v>18739</v>
      </c>
      <c r="D3952" t="s">
        <v>10190</v>
      </c>
      <c r="E3952" t="s">
        <v>1248</v>
      </c>
      <c r="F3952" t="s">
        <v>18740</v>
      </c>
      <c r="H3952" t="s">
        <v>18741</v>
      </c>
      <c r="I3952" s="23">
        <v>37.576799999999999</v>
      </c>
      <c r="J3952" s="23">
        <v>-81.570099999999996</v>
      </c>
      <c r="K3952">
        <v>212112</v>
      </c>
      <c r="L3952" t="s">
        <v>28</v>
      </c>
      <c r="M3952" t="s">
        <v>315</v>
      </c>
      <c r="N3952" s="49">
        <v>10717.018</v>
      </c>
      <c r="O3952" s="49">
        <v>13938.425999999999</v>
      </c>
      <c r="P3952" s="49">
        <v>15892.796</v>
      </c>
      <c r="Q3952" s="49">
        <v>14274.894</v>
      </c>
      <c r="R3952" s="49">
        <v>16799.207999999999</v>
      </c>
      <c r="S3952" s="49">
        <v>27082.777999999998</v>
      </c>
      <c r="T3952" s="49">
        <v>20164.044000000002</v>
      </c>
      <c r="U3952" s="49">
        <v>17469.044000000002</v>
      </c>
      <c r="V3952" s="49">
        <v>19340.495999999999</v>
      </c>
    </row>
    <row r="3953" spans="1:22" x14ac:dyDescent="0.3">
      <c r="A3953">
        <v>1002543</v>
      </c>
      <c r="B3953" t="s">
        <v>18742</v>
      </c>
      <c r="C3953" t="s">
        <v>18743</v>
      </c>
      <c r="D3953" t="s">
        <v>3783</v>
      </c>
      <c r="E3953" t="s">
        <v>323</v>
      </c>
      <c r="F3953" t="s">
        <v>2871</v>
      </c>
      <c r="G3953" t="s">
        <v>18744</v>
      </c>
      <c r="H3953" t="s">
        <v>2179</v>
      </c>
      <c r="I3953" s="23">
        <v>35.498970999999997</v>
      </c>
      <c r="J3953" s="23">
        <v>-119.03819900000001</v>
      </c>
      <c r="K3953">
        <v>221112</v>
      </c>
      <c r="L3953" t="s">
        <v>28</v>
      </c>
      <c r="M3953" t="s">
        <v>336</v>
      </c>
      <c r="N3953" s="49">
        <v>7614.0720000000001</v>
      </c>
      <c r="O3953" s="49">
        <v>10397.16</v>
      </c>
      <c r="P3953" s="49">
        <v>53848.896000000001</v>
      </c>
      <c r="Q3953" s="49">
        <v>21036.720000000001</v>
      </c>
      <c r="R3953" s="49">
        <v>23959.66</v>
      </c>
      <c r="S3953" s="49">
        <v>15035.044</v>
      </c>
      <c r="T3953" s="49">
        <v>4297.5839999999998</v>
      </c>
      <c r="U3953" s="49">
        <v>5737.38</v>
      </c>
      <c r="V3953" s="49">
        <v>22097.42</v>
      </c>
    </row>
    <row r="3954" spans="1:22" x14ac:dyDescent="0.3">
      <c r="A3954">
        <v>1004267</v>
      </c>
      <c r="B3954" t="s">
        <v>18745</v>
      </c>
      <c r="C3954" t="s">
        <v>18746</v>
      </c>
      <c r="D3954" t="s">
        <v>3783</v>
      </c>
      <c r="E3954" t="s">
        <v>323</v>
      </c>
      <c r="F3954" t="s">
        <v>18747</v>
      </c>
      <c r="G3954" t="s">
        <v>18748</v>
      </c>
      <c r="H3954" t="s">
        <v>2179</v>
      </c>
      <c r="I3954" s="23">
        <v>35.295278000000003</v>
      </c>
      <c r="J3954" s="23">
        <v>-118.921111</v>
      </c>
      <c r="K3954">
        <v>324110</v>
      </c>
      <c r="L3954" t="s">
        <v>1344</v>
      </c>
      <c r="M3954" t="s">
        <v>1345</v>
      </c>
      <c r="N3954" s="49">
        <v>141812.49600000001</v>
      </c>
      <c r="O3954" s="49">
        <v>127173.482</v>
      </c>
      <c r="P3954" s="49">
        <v>153916.81400000001</v>
      </c>
      <c r="Q3954" s="49">
        <v>132425.80600000001</v>
      </c>
      <c r="R3954" s="49">
        <v>125899.40399999999</v>
      </c>
      <c r="S3954" s="49">
        <v>116571.626</v>
      </c>
      <c r="T3954" s="49">
        <v>170964.49</v>
      </c>
      <c r="U3954" s="49">
        <v>143643.29199999999</v>
      </c>
      <c r="V3954" s="49">
        <v>130576.96400000001</v>
      </c>
    </row>
    <row r="3955" spans="1:22" x14ac:dyDescent="0.3">
      <c r="A3955">
        <v>1005806</v>
      </c>
      <c r="B3955" t="s">
        <v>18749</v>
      </c>
      <c r="C3955" t="s">
        <v>18750</v>
      </c>
      <c r="D3955" t="s">
        <v>1885</v>
      </c>
      <c r="E3955" t="s">
        <v>461</v>
      </c>
      <c r="F3955" t="s">
        <v>1886</v>
      </c>
      <c r="G3955" t="s">
        <v>18751</v>
      </c>
      <c r="H3955" t="s">
        <v>1888</v>
      </c>
      <c r="I3955" s="23">
        <v>41.068209000000003</v>
      </c>
      <c r="J3955" s="23">
        <v>-110.759927</v>
      </c>
      <c r="K3955">
        <v>486210</v>
      </c>
      <c r="L3955" t="s">
        <v>1275</v>
      </c>
      <c r="M3955" t="s">
        <v>102</v>
      </c>
      <c r="N3955" s="49">
        <v>62880.218000000001</v>
      </c>
      <c r="O3955" s="49">
        <v>56702.192000000003</v>
      </c>
      <c r="P3955" s="49">
        <v>63341.218000000001</v>
      </c>
      <c r="Q3955" s="49">
        <v>75271.070000000007</v>
      </c>
      <c r="R3955" s="49">
        <v>52928.108</v>
      </c>
      <c r="S3955" s="49">
        <v>53964.762000000002</v>
      </c>
      <c r="T3955" s="49">
        <v>60550.324000000001</v>
      </c>
      <c r="U3955" s="49">
        <v>73467.076000000001</v>
      </c>
      <c r="V3955" s="49">
        <v>45707.777999999998</v>
      </c>
    </row>
    <row r="3956" spans="1:22" x14ac:dyDescent="0.3">
      <c r="A3956">
        <v>1002763</v>
      </c>
      <c r="B3956" t="s">
        <v>18752</v>
      </c>
      <c r="C3956" t="s">
        <v>18753</v>
      </c>
      <c r="D3956" t="s">
        <v>18754</v>
      </c>
      <c r="E3956" t="s">
        <v>1920</v>
      </c>
      <c r="F3956" t="s">
        <v>1921</v>
      </c>
      <c r="G3956" t="s">
        <v>18755</v>
      </c>
      <c r="H3956" t="s">
        <v>1559</v>
      </c>
      <c r="I3956" s="23">
        <v>36.294229999999999</v>
      </c>
      <c r="J3956" s="23">
        <v>-115.28183</v>
      </c>
      <c r="K3956">
        <v>486210</v>
      </c>
      <c r="L3956" t="s">
        <v>1275</v>
      </c>
      <c r="M3956" t="s">
        <v>102</v>
      </c>
      <c r="N3956" s="49">
        <v>68990.254000000001</v>
      </c>
      <c r="O3956" s="49">
        <v>59835.133999999998</v>
      </c>
      <c r="P3956" s="49">
        <v>54366.457999999999</v>
      </c>
      <c r="Q3956" s="49">
        <v>74768.335999999996</v>
      </c>
      <c r="R3956" s="49">
        <v>81582.914000000004</v>
      </c>
      <c r="S3956" s="49">
        <v>68131.148000000001</v>
      </c>
      <c r="T3956" s="49">
        <v>87728.876000000004</v>
      </c>
      <c r="U3956" s="49">
        <v>91815.805999999997</v>
      </c>
      <c r="V3956" s="49">
        <v>61807.673999999999</v>
      </c>
    </row>
    <row r="3957" spans="1:22" x14ac:dyDescent="0.3">
      <c r="A3957">
        <v>1002762</v>
      </c>
      <c r="B3957" t="s">
        <v>18756</v>
      </c>
      <c r="C3957" t="s">
        <v>18757</v>
      </c>
      <c r="D3957" t="s">
        <v>18758</v>
      </c>
      <c r="E3957" t="s">
        <v>1920</v>
      </c>
      <c r="F3957" t="s">
        <v>18759</v>
      </c>
      <c r="G3957" t="s">
        <v>18760</v>
      </c>
      <c r="H3957" t="s">
        <v>1559</v>
      </c>
      <c r="I3957" s="23">
        <v>35.839798000000002</v>
      </c>
      <c r="J3957" s="23">
        <v>-115.61547299999999</v>
      </c>
      <c r="K3957">
        <v>486210</v>
      </c>
      <c r="L3957" t="s">
        <v>1275</v>
      </c>
      <c r="M3957" t="s">
        <v>102</v>
      </c>
      <c r="N3957" s="49">
        <v>100697.878</v>
      </c>
      <c r="O3957" s="49">
        <v>100260.182</v>
      </c>
      <c r="P3957" s="49">
        <v>102170.326</v>
      </c>
      <c r="Q3957" s="49">
        <v>104002.016</v>
      </c>
      <c r="R3957" s="49">
        <v>114763.874</v>
      </c>
      <c r="S3957" s="49">
        <v>110892.13800000001</v>
      </c>
      <c r="T3957" s="49">
        <v>102330.022</v>
      </c>
      <c r="U3957" s="49">
        <v>122132.898</v>
      </c>
      <c r="V3957" s="49">
        <v>108712.246</v>
      </c>
    </row>
    <row r="3958" spans="1:22" x14ac:dyDescent="0.3">
      <c r="A3958">
        <v>1006156</v>
      </c>
      <c r="B3958" t="s">
        <v>18761</v>
      </c>
      <c r="C3958" t="s">
        <v>18762</v>
      </c>
      <c r="D3958" t="s">
        <v>18763</v>
      </c>
      <c r="E3958" t="s">
        <v>2294</v>
      </c>
      <c r="F3958" t="s">
        <v>18764</v>
      </c>
      <c r="G3958" t="s">
        <v>18765</v>
      </c>
      <c r="H3958" t="s">
        <v>1564</v>
      </c>
      <c r="I3958" s="23">
        <v>38.214136000000003</v>
      </c>
      <c r="J3958" s="23">
        <v>-112.923562</v>
      </c>
      <c r="K3958">
        <v>486210</v>
      </c>
      <c r="L3958" t="s">
        <v>1275</v>
      </c>
      <c r="M3958" t="s">
        <v>102</v>
      </c>
      <c r="N3958" s="49">
        <v>39135.616000000002</v>
      </c>
      <c r="O3958" s="49">
        <v>26421.011999999999</v>
      </c>
      <c r="P3958" s="49">
        <v>43960.798000000003</v>
      </c>
      <c r="Q3958" s="49">
        <v>47905.83</v>
      </c>
      <c r="R3958" s="49">
        <v>49246.472000000002</v>
      </c>
      <c r="S3958" s="49">
        <v>50504.072</v>
      </c>
      <c r="T3958" s="49">
        <v>62470.315999999999</v>
      </c>
      <c r="U3958" s="49">
        <v>73746.721999999994</v>
      </c>
      <c r="V3958" s="49">
        <v>31588.734</v>
      </c>
    </row>
    <row r="3959" spans="1:22" x14ac:dyDescent="0.3">
      <c r="A3959">
        <v>1002761</v>
      </c>
      <c r="B3959" t="s">
        <v>18766</v>
      </c>
      <c r="C3959" t="s">
        <v>18767</v>
      </c>
      <c r="D3959" t="s">
        <v>18768</v>
      </c>
      <c r="E3959" t="s">
        <v>461</v>
      </c>
      <c r="F3959" t="s">
        <v>18769</v>
      </c>
      <c r="G3959" t="s">
        <v>18770</v>
      </c>
      <c r="H3959" t="s">
        <v>8803</v>
      </c>
      <c r="I3959" s="23">
        <v>42.023456000000003</v>
      </c>
      <c r="J3959" s="23">
        <v>-110.56921800000001</v>
      </c>
      <c r="K3959">
        <v>486210</v>
      </c>
      <c r="L3959" t="s">
        <v>1275</v>
      </c>
      <c r="M3959" t="s">
        <v>102</v>
      </c>
      <c r="N3959" s="49">
        <v>231298.182</v>
      </c>
      <c r="O3959" s="49">
        <v>233554.872</v>
      </c>
      <c r="P3959" s="49">
        <v>229023.696</v>
      </c>
      <c r="Q3959" s="49">
        <v>240030.20199999999</v>
      </c>
      <c r="R3959" s="49">
        <v>248273.91800000001</v>
      </c>
      <c r="S3959" s="49">
        <v>218030.136</v>
      </c>
      <c r="T3959" s="49">
        <v>229343.94</v>
      </c>
      <c r="U3959" s="49">
        <v>246124.274</v>
      </c>
      <c r="V3959" s="49">
        <v>244857.58199999999</v>
      </c>
    </row>
    <row r="3960" spans="1:22" x14ac:dyDescent="0.3">
      <c r="A3960">
        <v>1005804</v>
      </c>
      <c r="B3960" t="s">
        <v>18771</v>
      </c>
      <c r="C3960" t="s">
        <v>18772</v>
      </c>
      <c r="D3960" t="s">
        <v>6883</v>
      </c>
      <c r="E3960" t="s">
        <v>2294</v>
      </c>
      <c r="F3960" t="s">
        <v>14952</v>
      </c>
      <c r="G3960" t="s">
        <v>18773</v>
      </c>
      <c r="H3960" t="s">
        <v>2302</v>
      </c>
      <c r="I3960" s="23">
        <v>40.803832999999997</v>
      </c>
      <c r="J3960" s="23">
        <v>-112.02379000000001</v>
      </c>
      <c r="K3960">
        <v>486210</v>
      </c>
      <c r="L3960" t="s">
        <v>1275</v>
      </c>
      <c r="M3960" t="s">
        <v>102</v>
      </c>
      <c r="N3960" s="49">
        <v>46905.43</v>
      </c>
      <c r="O3960" s="49">
        <v>68026.551999999996</v>
      </c>
      <c r="P3960" s="49">
        <v>47365.93</v>
      </c>
      <c r="Q3960" s="49">
        <v>51683.563999999998</v>
      </c>
      <c r="R3960" s="49">
        <v>83530.539999999994</v>
      </c>
      <c r="S3960" s="49">
        <v>72116.635999999999</v>
      </c>
      <c r="T3960" s="49">
        <v>55593.447999999997</v>
      </c>
      <c r="U3960" s="49">
        <v>82767.19</v>
      </c>
      <c r="V3960" s="49">
        <v>88036.221999999994</v>
      </c>
    </row>
    <row r="3961" spans="1:22" x14ac:dyDescent="0.3">
      <c r="A3961">
        <v>1002760</v>
      </c>
      <c r="B3961" t="s">
        <v>18774</v>
      </c>
      <c r="C3961" t="s">
        <v>18775</v>
      </c>
      <c r="D3961" t="s">
        <v>18776</v>
      </c>
      <c r="E3961" t="s">
        <v>2294</v>
      </c>
      <c r="F3961" t="s">
        <v>18777</v>
      </c>
      <c r="G3961" t="s">
        <v>18778</v>
      </c>
      <c r="H3961" t="s">
        <v>416</v>
      </c>
      <c r="I3961" s="23">
        <v>37.347499999999997</v>
      </c>
      <c r="J3961" s="23">
        <v>-113.76390000000001</v>
      </c>
      <c r="K3961">
        <v>486210</v>
      </c>
      <c r="L3961" t="s">
        <v>1275</v>
      </c>
      <c r="M3961" t="s">
        <v>102</v>
      </c>
      <c r="N3961" s="49">
        <v>124229.29</v>
      </c>
      <c r="O3961" s="49">
        <v>120917.548</v>
      </c>
      <c r="P3961" s="49">
        <v>115518.72199999999</v>
      </c>
      <c r="Q3961" s="49">
        <v>127344.378</v>
      </c>
      <c r="R3961" s="49">
        <v>126074.08199999999</v>
      </c>
      <c r="S3961" s="49">
        <v>116281.466</v>
      </c>
      <c r="T3961" s="49">
        <v>117166.868</v>
      </c>
      <c r="U3961" s="49">
        <v>131345.91</v>
      </c>
      <c r="V3961" s="49">
        <v>129461.36599999999</v>
      </c>
    </row>
    <row r="3962" spans="1:22" x14ac:dyDescent="0.3">
      <c r="A3962">
        <v>1006118</v>
      </c>
      <c r="B3962" t="s">
        <v>18779</v>
      </c>
      <c r="C3962" t="s">
        <v>18780</v>
      </c>
      <c r="D3962" t="s">
        <v>18781</v>
      </c>
      <c r="E3962" t="s">
        <v>303</v>
      </c>
      <c r="F3962" t="s">
        <v>18782</v>
      </c>
      <c r="G3962" t="s">
        <v>18783</v>
      </c>
      <c r="H3962" t="s">
        <v>18784</v>
      </c>
      <c r="I3962" s="23">
        <v>30.028300000000002</v>
      </c>
      <c r="J3962" s="23">
        <v>-99.105599999999995</v>
      </c>
      <c r="K3962">
        <v>562212</v>
      </c>
      <c r="L3962" t="s">
        <v>51</v>
      </c>
      <c r="M3962" t="s">
        <v>307</v>
      </c>
      <c r="R3962" s="49">
        <v>6541.25</v>
      </c>
      <c r="S3962" s="49">
        <v>3795.75</v>
      </c>
      <c r="T3962" s="49">
        <v>1952.5</v>
      </c>
      <c r="U3962" s="49">
        <v>7537.5</v>
      </c>
      <c r="V3962" s="49">
        <v>23765</v>
      </c>
    </row>
    <row r="3963" spans="1:22" x14ac:dyDescent="0.3">
      <c r="A3963">
        <v>1003625</v>
      </c>
      <c r="B3963" t="s">
        <v>18785</v>
      </c>
      <c r="C3963" t="s">
        <v>18786</v>
      </c>
      <c r="D3963" t="s">
        <v>18787</v>
      </c>
      <c r="E3963" t="s">
        <v>393</v>
      </c>
      <c r="F3963" t="s">
        <v>18788</v>
      </c>
      <c r="G3963" t="s">
        <v>18789</v>
      </c>
      <c r="H3963" t="s">
        <v>3328</v>
      </c>
      <c r="I3963" s="23">
        <v>42.707500000000003</v>
      </c>
      <c r="J3963" s="23">
        <v>-87.869737000000001</v>
      </c>
      <c r="K3963">
        <v>562212</v>
      </c>
      <c r="L3963" t="s">
        <v>355</v>
      </c>
      <c r="M3963" t="s">
        <v>307</v>
      </c>
      <c r="N3963" s="49">
        <v>19175.05</v>
      </c>
      <c r="O3963" s="49">
        <v>19085.150000000001</v>
      </c>
      <c r="P3963" s="49">
        <v>18719.400000000001</v>
      </c>
      <c r="Q3963" s="49">
        <v>29133.65</v>
      </c>
      <c r="R3963" s="49">
        <v>25235.85</v>
      </c>
      <c r="S3963" s="49">
        <v>25564.9</v>
      </c>
      <c r="T3963" s="49">
        <v>37605.199999999997</v>
      </c>
      <c r="U3963" s="49">
        <v>30282.7</v>
      </c>
      <c r="V3963" s="49">
        <v>35221.199999999997</v>
      </c>
    </row>
    <row r="3964" spans="1:22" x14ac:dyDescent="0.3">
      <c r="A3964">
        <v>1007806</v>
      </c>
      <c r="B3964" t="s">
        <v>18790</v>
      </c>
      <c r="C3964" t="s">
        <v>18791</v>
      </c>
      <c r="D3964" t="s">
        <v>18792</v>
      </c>
      <c r="E3964" t="s">
        <v>331</v>
      </c>
      <c r="F3964" t="s">
        <v>18793</v>
      </c>
      <c r="G3964" t="s">
        <v>18794</v>
      </c>
      <c r="H3964" t="s">
        <v>1952</v>
      </c>
      <c r="I3964" s="23">
        <v>42.956111</v>
      </c>
      <c r="J3964" s="23">
        <v>-74.389055999999997</v>
      </c>
      <c r="K3964">
        <v>331318</v>
      </c>
      <c r="L3964" t="s">
        <v>28</v>
      </c>
      <c r="M3964" t="s">
        <v>538</v>
      </c>
      <c r="N3964" s="49">
        <v>25560.004000000001</v>
      </c>
      <c r="O3964" s="49">
        <v>24209.707999999999</v>
      </c>
      <c r="P3964" s="49">
        <v>22613.763999999999</v>
      </c>
      <c r="Q3964" s="49">
        <v>22433.016</v>
      </c>
      <c r="R3964" s="49">
        <v>23256.912</v>
      </c>
      <c r="S3964" s="49">
        <v>23764.16</v>
      </c>
      <c r="T3964" s="49">
        <v>52524.392</v>
      </c>
      <c r="U3964" s="49">
        <v>25560.804</v>
      </c>
      <c r="V3964" s="49">
        <v>28502.95</v>
      </c>
    </row>
    <row r="3965" spans="1:22" x14ac:dyDescent="0.3">
      <c r="A3965">
        <v>1005622</v>
      </c>
      <c r="B3965" t="s">
        <v>18795</v>
      </c>
      <c r="C3965" t="s">
        <v>18796</v>
      </c>
      <c r="D3965" t="s">
        <v>3928</v>
      </c>
      <c r="E3965" t="s">
        <v>447</v>
      </c>
      <c r="F3965" t="s">
        <v>18797</v>
      </c>
      <c r="G3965" t="s">
        <v>18798</v>
      </c>
      <c r="H3965" t="s">
        <v>5170</v>
      </c>
      <c r="I3965" s="23">
        <v>40.715358999999999</v>
      </c>
      <c r="J3965" s="23">
        <v>-75.400858999999997</v>
      </c>
      <c r="K3965">
        <v>327310</v>
      </c>
      <c r="L3965" t="s">
        <v>2095</v>
      </c>
      <c r="M3965" t="s">
        <v>376</v>
      </c>
      <c r="N3965" s="49">
        <v>538779.11199999996</v>
      </c>
      <c r="O3965" s="49">
        <v>450014.4</v>
      </c>
      <c r="P3965" s="49">
        <v>504487.22</v>
      </c>
      <c r="Q3965" s="49">
        <v>502941.288</v>
      </c>
      <c r="R3965" s="49">
        <v>446921.45199999999</v>
      </c>
      <c r="S3965" s="49">
        <v>416346.49599999998</v>
      </c>
      <c r="T3965" s="49">
        <v>418510.95199999999</v>
      </c>
      <c r="U3965" s="49">
        <v>348863.85800000001</v>
      </c>
      <c r="V3965" s="49">
        <v>385757.93400000001</v>
      </c>
    </row>
    <row r="3966" spans="1:22" x14ac:dyDescent="0.3">
      <c r="A3966">
        <v>1004029</v>
      </c>
      <c r="B3966" t="s">
        <v>18799</v>
      </c>
      <c r="C3966" t="s">
        <v>18800</v>
      </c>
      <c r="D3966" t="s">
        <v>18801</v>
      </c>
      <c r="E3966" t="s">
        <v>1248</v>
      </c>
      <c r="F3966" t="s">
        <v>18802</v>
      </c>
      <c r="H3966" t="s">
        <v>18803</v>
      </c>
      <c r="I3966" s="23">
        <v>37.4176</v>
      </c>
      <c r="J3966" s="23">
        <v>-81.448700000000002</v>
      </c>
      <c r="K3966">
        <v>212111</v>
      </c>
      <c r="L3966" t="s">
        <v>28</v>
      </c>
      <c r="M3966" t="s">
        <v>315</v>
      </c>
      <c r="S3966" s="49">
        <v>0</v>
      </c>
      <c r="T3966" s="49">
        <v>0</v>
      </c>
      <c r="U3966" s="49">
        <v>0</v>
      </c>
      <c r="V3966" s="49">
        <v>5317.32</v>
      </c>
    </row>
    <row r="3967" spans="1:22" x14ac:dyDescent="0.3">
      <c r="A3967">
        <v>1006261</v>
      </c>
      <c r="B3967" t="s">
        <v>18804</v>
      </c>
      <c r="C3967" t="s">
        <v>18805</v>
      </c>
      <c r="D3967" t="s">
        <v>18806</v>
      </c>
      <c r="E3967" t="s">
        <v>447</v>
      </c>
      <c r="F3967" t="s">
        <v>18807</v>
      </c>
      <c r="G3967" t="s">
        <v>18808</v>
      </c>
      <c r="H3967" t="s">
        <v>1304</v>
      </c>
      <c r="I3967" s="23">
        <v>41.427593999999999</v>
      </c>
      <c r="J3967" s="23">
        <v>-75.592815999999999</v>
      </c>
      <c r="K3967">
        <v>562212</v>
      </c>
      <c r="L3967" t="s">
        <v>355</v>
      </c>
      <c r="M3967" t="s">
        <v>307</v>
      </c>
      <c r="N3967" s="49">
        <v>169138.698</v>
      </c>
      <c r="O3967" s="49">
        <v>214119.448</v>
      </c>
      <c r="P3967" s="49">
        <v>234963.5</v>
      </c>
      <c r="Q3967" s="49">
        <v>269385.45</v>
      </c>
      <c r="R3967" s="49">
        <v>156907.29800000001</v>
      </c>
      <c r="S3967" s="49">
        <v>229101.04800000001</v>
      </c>
      <c r="T3967" s="49">
        <v>230094.046</v>
      </c>
      <c r="U3967" s="49">
        <v>150692.64600000001</v>
      </c>
      <c r="V3967" s="49">
        <v>153025.59599999999</v>
      </c>
    </row>
    <row r="3968" spans="1:22" x14ac:dyDescent="0.3">
      <c r="A3968">
        <v>1004811</v>
      </c>
      <c r="B3968" t="s">
        <v>18809</v>
      </c>
      <c r="C3968" t="s">
        <v>18810</v>
      </c>
      <c r="D3968" t="s">
        <v>3277</v>
      </c>
      <c r="E3968" t="s">
        <v>351</v>
      </c>
      <c r="F3968" t="s">
        <v>18811</v>
      </c>
      <c r="G3968" t="s">
        <v>18812</v>
      </c>
      <c r="H3968" t="s">
        <v>2468</v>
      </c>
      <c r="I3968" s="23">
        <v>40.642502999999998</v>
      </c>
      <c r="J3968" s="23">
        <v>-89.645770999999996</v>
      </c>
      <c r="K3968">
        <v>331110</v>
      </c>
      <c r="L3968" t="s">
        <v>537</v>
      </c>
      <c r="M3968" t="s">
        <v>538</v>
      </c>
      <c r="N3968" s="49">
        <v>137908.98800000001</v>
      </c>
      <c r="O3968" s="49">
        <v>160937.33600000001</v>
      </c>
      <c r="P3968" s="49">
        <v>148411.576</v>
      </c>
      <c r="Q3968" s="49">
        <v>133173.98800000001</v>
      </c>
      <c r="R3968" s="49">
        <v>166598.084</v>
      </c>
      <c r="S3968" s="49">
        <v>135702.50399999999</v>
      </c>
      <c r="T3968" s="49">
        <v>156088.236</v>
      </c>
      <c r="U3968" s="49">
        <v>160234.48000000001</v>
      </c>
      <c r="V3968" s="49">
        <v>164886.728</v>
      </c>
    </row>
    <row r="3969" spans="1:22" x14ac:dyDescent="0.3">
      <c r="A3969">
        <v>1009767</v>
      </c>
      <c r="B3969" t="s">
        <v>18813</v>
      </c>
      <c r="C3969" t="s">
        <v>18814</v>
      </c>
      <c r="D3969" t="s">
        <v>621</v>
      </c>
      <c r="E3969" t="s">
        <v>583</v>
      </c>
      <c r="F3969" t="s">
        <v>622</v>
      </c>
      <c r="G3969" t="s">
        <v>18815</v>
      </c>
      <c r="H3969" t="s">
        <v>18816</v>
      </c>
      <c r="I3969" s="23">
        <v>32.111566000000003</v>
      </c>
      <c r="J3969" s="23">
        <v>-93.492199999999997</v>
      </c>
      <c r="K3969">
        <v>211112</v>
      </c>
      <c r="L3969" t="s">
        <v>368</v>
      </c>
      <c r="M3969" t="s">
        <v>102</v>
      </c>
      <c r="R3969" s="49">
        <v>0</v>
      </c>
      <c r="S3969" s="49">
        <v>11720.384</v>
      </c>
      <c r="T3969" s="49">
        <v>14307.23</v>
      </c>
      <c r="U3969" s="49">
        <v>5356.88</v>
      </c>
      <c r="V3969" s="49">
        <v>59297.88</v>
      </c>
    </row>
    <row r="3970" spans="1:22" x14ac:dyDescent="0.3">
      <c r="A3970">
        <v>1009769</v>
      </c>
      <c r="B3970" t="s">
        <v>18817</v>
      </c>
      <c r="C3970" t="s">
        <v>18818</v>
      </c>
      <c r="D3970" t="s">
        <v>18819</v>
      </c>
      <c r="E3970" t="s">
        <v>583</v>
      </c>
      <c r="F3970" t="s">
        <v>7967</v>
      </c>
      <c r="G3970" t="s">
        <v>18820</v>
      </c>
      <c r="H3970" t="s">
        <v>4885</v>
      </c>
      <c r="I3970" s="23">
        <v>32.172221</v>
      </c>
      <c r="J3970" s="23">
        <v>-93.777054000000007</v>
      </c>
      <c r="K3970">
        <v>211130</v>
      </c>
      <c r="L3970" t="s">
        <v>368</v>
      </c>
      <c r="M3970" t="s">
        <v>102</v>
      </c>
      <c r="N3970" s="49">
        <v>15040.67</v>
      </c>
      <c r="O3970" s="49">
        <v>32993.474000000002</v>
      </c>
      <c r="P3970" s="49">
        <v>38185.813999999998</v>
      </c>
      <c r="Q3970" s="49">
        <v>23846.518</v>
      </c>
      <c r="R3970" s="49">
        <v>25405.344000000001</v>
      </c>
      <c r="S3970" s="49">
        <v>21572.366000000002</v>
      </c>
      <c r="T3970" s="49">
        <v>27909.11</v>
      </c>
      <c r="U3970" s="49">
        <v>13888.64</v>
      </c>
      <c r="V3970" s="49">
        <v>76333.221999999994</v>
      </c>
    </row>
    <row r="3971" spans="1:22" x14ac:dyDescent="0.3">
      <c r="A3971">
        <v>1009770</v>
      </c>
      <c r="B3971" t="s">
        <v>18821</v>
      </c>
      <c r="C3971" t="s">
        <v>18822</v>
      </c>
      <c r="D3971" t="s">
        <v>8706</v>
      </c>
      <c r="E3971" t="s">
        <v>583</v>
      </c>
      <c r="F3971" t="s">
        <v>15919</v>
      </c>
      <c r="G3971" t="s">
        <v>18823</v>
      </c>
      <c r="H3971" t="s">
        <v>18824</v>
      </c>
      <c r="I3971" s="23">
        <v>32.375633000000001</v>
      </c>
      <c r="J3971" s="23">
        <v>-93.366283999999993</v>
      </c>
      <c r="K3971">
        <v>211111</v>
      </c>
      <c r="L3971" t="s">
        <v>368</v>
      </c>
      <c r="M3971" t="s">
        <v>102</v>
      </c>
      <c r="R3971" s="49">
        <v>0</v>
      </c>
      <c r="S3971" s="49">
        <v>1387.1959999999999</v>
      </c>
      <c r="T3971" s="49">
        <v>10418.18</v>
      </c>
      <c r="U3971" s="49">
        <v>8425.73</v>
      </c>
      <c r="V3971" s="49">
        <v>28922.928</v>
      </c>
    </row>
    <row r="3972" spans="1:22" x14ac:dyDescent="0.3">
      <c r="A3972">
        <v>1009772</v>
      </c>
      <c r="B3972" t="s">
        <v>18825</v>
      </c>
      <c r="C3972" t="s">
        <v>18826</v>
      </c>
      <c r="D3972" t="s">
        <v>13886</v>
      </c>
      <c r="E3972" t="s">
        <v>583</v>
      </c>
      <c r="F3972" t="s">
        <v>13887</v>
      </c>
      <c r="G3972" t="s">
        <v>18827</v>
      </c>
      <c r="H3972" t="s">
        <v>6079</v>
      </c>
      <c r="I3972" s="23">
        <v>32.455297000000002</v>
      </c>
      <c r="J3972" s="23">
        <v>-93.488802000000007</v>
      </c>
      <c r="K3972">
        <v>211130</v>
      </c>
      <c r="L3972" t="s">
        <v>368</v>
      </c>
      <c r="M3972" t="s">
        <v>102</v>
      </c>
      <c r="N3972" s="49">
        <v>45130.703999999998</v>
      </c>
      <c r="O3972" s="49">
        <v>27616.117999999999</v>
      </c>
      <c r="P3972" s="49">
        <v>14469.034</v>
      </c>
      <c r="Q3972" s="49">
        <v>17644.32</v>
      </c>
      <c r="R3972" s="49">
        <v>26801.348000000002</v>
      </c>
      <c r="S3972" s="49">
        <v>25375.243999999999</v>
      </c>
      <c r="T3972" s="49">
        <v>21860.46</v>
      </c>
      <c r="U3972" s="49">
        <v>16804.84</v>
      </c>
      <c r="V3972" s="49">
        <v>82086.788</v>
      </c>
    </row>
    <row r="3973" spans="1:22" x14ac:dyDescent="0.3">
      <c r="A3973">
        <v>1009774</v>
      </c>
      <c r="B3973" t="s">
        <v>18828</v>
      </c>
      <c r="C3973" t="s">
        <v>18829</v>
      </c>
      <c r="D3973" t="s">
        <v>621</v>
      </c>
      <c r="E3973" t="s">
        <v>583</v>
      </c>
      <c r="F3973" t="s">
        <v>622</v>
      </c>
      <c r="G3973" t="s">
        <v>18830</v>
      </c>
      <c r="H3973" t="s">
        <v>624</v>
      </c>
      <c r="I3973" s="23">
        <v>32.194065999999999</v>
      </c>
      <c r="J3973" s="23">
        <v>-93.487308999999996</v>
      </c>
      <c r="K3973">
        <v>211130</v>
      </c>
      <c r="L3973" t="s">
        <v>368</v>
      </c>
      <c r="M3973" t="s">
        <v>102</v>
      </c>
      <c r="N3973" s="49">
        <v>75042.228000000003</v>
      </c>
      <c r="O3973" s="49">
        <v>75736.978000000003</v>
      </c>
      <c r="P3973" s="49">
        <v>81150.618000000002</v>
      </c>
      <c r="Q3973" s="49">
        <v>39467.874000000003</v>
      </c>
      <c r="R3973" s="49">
        <v>36694.932000000001</v>
      </c>
      <c r="S3973" s="49">
        <v>34772.483999999997</v>
      </c>
      <c r="T3973" s="49">
        <v>32940.07</v>
      </c>
      <c r="U3973" s="49">
        <v>23405.82</v>
      </c>
      <c r="V3973" s="49">
        <v>137651.56</v>
      </c>
    </row>
    <row r="3974" spans="1:22" x14ac:dyDescent="0.3">
      <c r="A3974">
        <v>1009775</v>
      </c>
      <c r="B3974" t="s">
        <v>18831</v>
      </c>
      <c r="C3974" t="s">
        <v>18832</v>
      </c>
      <c r="D3974" t="s">
        <v>621</v>
      </c>
      <c r="E3974" t="s">
        <v>583</v>
      </c>
      <c r="F3974" t="s">
        <v>622</v>
      </c>
      <c r="G3974" t="s">
        <v>18833</v>
      </c>
      <c r="H3974" t="s">
        <v>624</v>
      </c>
      <c r="I3974" s="23">
        <v>32.194063</v>
      </c>
      <c r="J3974" s="23">
        <v>-93.486666999999997</v>
      </c>
      <c r="K3974">
        <v>211130</v>
      </c>
      <c r="L3974" t="s">
        <v>368</v>
      </c>
      <c r="M3974" t="s">
        <v>102</v>
      </c>
      <c r="N3974" s="49">
        <v>55169.088000000003</v>
      </c>
      <c r="O3974" s="49">
        <v>85716.744000000006</v>
      </c>
      <c r="P3974" s="49">
        <v>84189.076000000001</v>
      </c>
      <c r="Q3974" s="49">
        <v>30717.448</v>
      </c>
      <c r="R3974" s="49">
        <v>81783.127999999997</v>
      </c>
      <c r="S3974" s="49">
        <v>41182.284</v>
      </c>
      <c r="T3974" s="49">
        <v>31282.29</v>
      </c>
      <c r="U3974" s="49">
        <v>25705.69</v>
      </c>
      <c r="V3974" s="49">
        <v>141686.22200000001</v>
      </c>
    </row>
    <row r="3975" spans="1:22" x14ac:dyDescent="0.3">
      <c r="A3975">
        <v>1009776</v>
      </c>
      <c r="B3975" t="s">
        <v>18834</v>
      </c>
      <c r="C3975" t="s">
        <v>18835</v>
      </c>
      <c r="D3975" t="s">
        <v>621</v>
      </c>
      <c r="E3975" t="s">
        <v>583</v>
      </c>
      <c r="F3975" t="s">
        <v>622</v>
      </c>
      <c r="G3975" t="s">
        <v>18836</v>
      </c>
      <c r="I3975" s="23">
        <v>31.995578099999999</v>
      </c>
      <c r="J3975" s="23">
        <v>-93.298610600000004</v>
      </c>
      <c r="K3975">
        <v>211130</v>
      </c>
      <c r="L3975" t="s">
        <v>368</v>
      </c>
      <c r="M3975" t="s">
        <v>102</v>
      </c>
      <c r="N3975" s="49">
        <v>52742.446000000004</v>
      </c>
      <c r="O3975" s="49">
        <v>32137.168000000001</v>
      </c>
      <c r="P3975" s="49">
        <v>37791.53</v>
      </c>
      <c r="Q3975" s="49">
        <v>41937.317999999999</v>
      </c>
      <c r="R3975" s="49">
        <v>46458.908000000003</v>
      </c>
      <c r="S3975" s="49">
        <v>47274.565999999999</v>
      </c>
      <c r="T3975" s="49">
        <v>32729.72</v>
      </c>
      <c r="U3975" s="49">
        <v>30527.73</v>
      </c>
      <c r="V3975" s="49">
        <v>83894.98</v>
      </c>
    </row>
    <row r="3976" spans="1:22" x14ac:dyDescent="0.3">
      <c r="A3976">
        <v>1001268</v>
      </c>
      <c r="B3976" t="s">
        <v>18837</v>
      </c>
      <c r="C3976" t="s">
        <v>18838</v>
      </c>
      <c r="D3976" t="s">
        <v>18839</v>
      </c>
      <c r="E3976" t="s">
        <v>331</v>
      </c>
      <c r="F3976" t="s">
        <v>18840</v>
      </c>
      <c r="G3976" t="s">
        <v>18841</v>
      </c>
      <c r="H3976" t="s">
        <v>3597</v>
      </c>
      <c r="I3976" s="23">
        <v>40.6417</v>
      </c>
      <c r="J3976" s="23">
        <v>-73.777799999999999</v>
      </c>
      <c r="K3976">
        <v>221112</v>
      </c>
      <c r="L3976" t="s">
        <v>335</v>
      </c>
      <c r="M3976" t="s">
        <v>336</v>
      </c>
      <c r="N3976" s="49">
        <v>247023.28400000001</v>
      </c>
      <c r="O3976" s="49">
        <v>298659.71999999997</v>
      </c>
      <c r="P3976" s="49">
        <v>284654.99599999998</v>
      </c>
      <c r="Q3976" s="49">
        <v>327487.33600000001</v>
      </c>
      <c r="R3976" s="49">
        <v>334547.94799999997</v>
      </c>
      <c r="S3976" s="49">
        <v>339573.78399999999</v>
      </c>
      <c r="T3976" s="49">
        <v>295149.70199999999</v>
      </c>
      <c r="U3976" s="49">
        <v>319921.61200000002</v>
      </c>
      <c r="V3976" s="49">
        <v>274960.03200000001</v>
      </c>
    </row>
    <row r="3977" spans="1:22" x14ac:dyDescent="0.3">
      <c r="A3977">
        <v>1004037</v>
      </c>
      <c r="B3977" t="s">
        <v>18842</v>
      </c>
      <c r="C3977" t="s">
        <v>18843</v>
      </c>
      <c r="D3977" t="s">
        <v>18844</v>
      </c>
      <c r="E3977" t="s">
        <v>323</v>
      </c>
      <c r="F3977" t="s">
        <v>18845</v>
      </c>
      <c r="G3977" t="s">
        <v>18846</v>
      </c>
      <c r="H3977" t="s">
        <v>1048</v>
      </c>
      <c r="I3977" s="23">
        <v>38.516390000000001</v>
      </c>
      <c r="J3977" s="23">
        <v>-121.19723999999999</v>
      </c>
      <c r="K3977">
        <v>562212</v>
      </c>
      <c r="L3977" t="s">
        <v>355</v>
      </c>
      <c r="M3977" t="s">
        <v>307</v>
      </c>
      <c r="N3977" s="49">
        <v>162975.97</v>
      </c>
      <c r="O3977" s="49">
        <v>178733.32399999999</v>
      </c>
      <c r="P3977" s="49">
        <v>201763.45800000001</v>
      </c>
      <c r="Q3977" s="49">
        <v>156491.266</v>
      </c>
      <c r="R3977" s="49">
        <v>198451.83600000001</v>
      </c>
      <c r="S3977" s="49">
        <v>212258.70800000001</v>
      </c>
      <c r="T3977" s="49">
        <v>236182.03400000001</v>
      </c>
      <c r="U3977" s="49">
        <v>410825.24800000002</v>
      </c>
      <c r="V3977" s="49">
        <v>249959.32</v>
      </c>
    </row>
    <row r="3978" spans="1:22" x14ac:dyDescent="0.3">
      <c r="A3978">
        <v>1002011</v>
      </c>
      <c r="B3978" t="s">
        <v>18847</v>
      </c>
      <c r="C3978" t="s">
        <v>18848</v>
      </c>
      <c r="D3978" t="s">
        <v>18849</v>
      </c>
      <c r="E3978" t="s">
        <v>954</v>
      </c>
      <c r="F3978" t="s">
        <v>18850</v>
      </c>
      <c r="G3978" t="s">
        <v>18851</v>
      </c>
      <c r="H3978" t="s">
        <v>957</v>
      </c>
      <c r="I3978" s="23">
        <v>33.416150999999999</v>
      </c>
      <c r="J3978" s="23">
        <v>-81.896431000000007</v>
      </c>
      <c r="K3978">
        <v>322121</v>
      </c>
      <c r="L3978" t="s">
        <v>28</v>
      </c>
      <c r="M3978" t="s">
        <v>680</v>
      </c>
      <c r="N3978" s="49">
        <v>137159.39799999999</v>
      </c>
      <c r="O3978" s="49">
        <v>127726.81600000001</v>
      </c>
      <c r="P3978" s="49">
        <v>130063.99800000001</v>
      </c>
      <c r="Q3978" s="49">
        <v>137288.682</v>
      </c>
      <c r="R3978" s="49">
        <v>136111.33799999999</v>
      </c>
      <c r="S3978" s="49">
        <v>134258.37</v>
      </c>
      <c r="T3978" s="49">
        <v>134271</v>
      </c>
      <c r="U3978" s="49">
        <v>137067</v>
      </c>
      <c r="V3978" s="49">
        <v>125698</v>
      </c>
    </row>
    <row r="3979" spans="1:22" x14ac:dyDescent="0.3">
      <c r="A3979">
        <v>1000869</v>
      </c>
      <c r="B3979" t="s">
        <v>18852</v>
      </c>
      <c r="C3979" t="s">
        <v>18853</v>
      </c>
      <c r="D3979" t="s">
        <v>10178</v>
      </c>
      <c r="E3979" t="s">
        <v>447</v>
      </c>
      <c r="F3979" t="s">
        <v>11126</v>
      </c>
      <c r="G3979" t="s">
        <v>18854</v>
      </c>
      <c r="H3979" t="s">
        <v>1281</v>
      </c>
      <c r="I3979" s="23">
        <v>39.843899999999998</v>
      </c>
      <c r="J3979" s="23">
        <v>-75.357500000000002</v>
      </c>
      <c r="K3979">
        <v>322121</v>
      </c>
      <c r="L3979" t="s">
        <v>28</v>
      </c>
      <c r="M3979" t="s">
        <v>680</v>
      </c>
      <c r="N3979" s="49">
        <v>247496.79199999999</v>
      </c>
      <c r="O3979" s="49">
        <v>359748.01</v>
      </c>
      <c r="P3979" s="49">
        <v>444447.85800000001</v>
      </c>
      <c r="Q3979" s="49">
        <v>484551.35800000001</v>
      </c>
      <c r="R3979" s="49">
        <v>548296.31799999997</v>
      </c>
      <c r="S3979" s="49">
        <v>557920.50199999998</v>
      </c>
      <c r="T3979" s="49">
        <v>494049.94</v>
      </c>
      <c r="U3979" s="49">
        <v>684100.2</v>
      </c>
      <c r="V3979" s="49">
        <v>685349</v>
      </c>
    </row>
    <row r="3980" spans="1:22" x14ac:dyDescent="0.3">
      <c r="A3980">
        <v>1002024</v>
      </c>
      <c r="B3980" t="s">
        <v>18855</v>
      </c>
      <c r="C3980" t="s">
        <v>18856</v>
      </c>
      <c r="D3980" t="s">
        <v>10674</v>
      </c>
      <c r="E3980" t="s">
        <v>946</v>
      </c>
      <c r="F3980" t="s">
        <v>18857</v>
      </c>
      <c r="G3980" t="s">
        <v>18858</v>
      </c>
      <c r="H3980" t="s">
        <v>8697</v>
      </c>
      <c r="I3980" s="23">
        <v>47.984999999999999</v>
      </c>
      <c r="J3980" s="23">
        <v>-122.216111</v>
      </c>
      <c r="K3980">
        <v>322110</v>
      </c>
      <c r="L3980" t="s">
        <v>1940</v>
      </c>
      <c r="M3980" t="s">
        <v>680</v>
      </c>
      <c r="U3980" s="49">
        <v>26746.38</v>
      </c>
      <c r="V3980" s="49">
        <v>103472.16</v>
      </c>
    </row>
    <row r="3981" spans="1:22" x14ac:dyDescent="0.3">
      <c r="A3981">
        <v>1002185</v>
      </c>
      <c r="B3981" t="s">
        <v>18859</v>
      </c>
      <c r="C3981" t="s">
        <v>18860</v>
      </c>
      <c r="D3981" t="s">
        <v>18861</v>
      </c>
      <c r="E3981" t="s">
        <v>323</v>
      </c>
      <c r="F3981" t="s">
        <v>18862</v>
      </c>
      <c r="G3981" t="s">
        <v>18863</v>
      </c>
      <c r="H3981" t="s">
        <v>1165</v>
      </c>
      <c r="I3981" s="23">
        <v>33.859639999999999</v>
      </c>
      <c r="J3981" s="23">
        <v>-117.89691999999999</v>
      </c>
      <c r="K3981">
        <v>322121</v>
      </c>
      <c r="L3981" t="s">
        <v>28</v>
      </c>
      <c r="M3981" t="s">
        <v>680</v>
      </c>
      <c r="N3981" s="49">
        <v>56275.188000000002</v>
      </c>
      <c r="O3981" s="49">
        <v>64597.108</v>
      </c>
      <c r="P3981" s="49">
        <v>65640.304000000004</v>
      </c>
      <c r="Q3981" s="49">
        <v>60599.872000000003</v>
      </c>
      <c r="R3981" s="49">
        <v>65877.351999999999</v>
      </c>
      <c r="S3981" s="49">
        <v>65837.351999999999</v>
      </c>
      <c r="T3981" s="49">
        <v>69477.687999999995</v>
      </c>
      <c r="U3981" s="49">
        <v>68853.691999999995</v>
      </c>
      <c r="V3981" s="49">
        <v>63626.911999999997</v>
      </c>
    </row>
    <row r="3982" spans="1:22" x14ac:dyDescent="0.3">
      <c r="A3982">
        <v>1002013</v>
      </c>
      <c r="B3982" t="s">
        <v>18864</v>
      </c>
      <c r="C3982" t="s">
        <v>18865</v>
      </c>
      <c r="D3982" t="s">
        <v>14554</v>
      </c>
      <c r="E3982" t="s">
        <v>393</v>
      </c>
      <c r="F3982" t="s">
        <v>18866</v>
      </c>
      <c r="G3982" t="s">
        <v>18867</v>
      </c>
      <c r="H3982" t="s">
        <v>1772</v>
      </c>
      <c r="I3982" s="23">
        <v>45.104649999999999</v>
      </c>
      <c r="J3982" s="23">
        <v>-87.650049999999993</v>
      </c>
      <c r="K3982">
        <v>322121</v>
      </c>
      <c r="L3982" t="s">
        <v>28</v>
      </c>
      <c r="M3982" t="s">
        <v>680</v>
      </c>
      <c r="N3982" s="49">
        <v>41002.995999999999</v>
      </c>
      <c r="O3982" s="49">
        <v>42151.292000000001</v>
      </c>
      <c r="P3982" s="49">
        <v>38820.803999999996</v>
      </c>
      <c r="Q3982" s="49">
        <v>37967.908000000003</v>
      </c>
      <c r="R3982" s="49">
        <v>40561.847999999998</v>
      </c>
      <c r="S3982" s="49">
        <v>41578.343999999997</v>
      </c>
      <c r="T3982" s="49">
        <v>38820.703999999998</v>
      </c>
      <c r="U3982" s="49">
        <v>39938.5</v>
      </c>
      <c r="V3982" s="49">
        <v>36868.5</v>
      </c>
    </row>
    <row r="3983" spans="1:22" x14ac:dyDescent="0.3">
      <c r="A3983">
        <v>1006061</v>
      </c>
      <c r="B3983" t="s">
        <v>18868</v>
      </c>
      <c r="C3983" t="s">
        <v>18869</v>
      </c>
      <c r="D3983" t="s">
        <v>12775</v>
      </c>
      <c r="E3983" t="s">
        <v>311</v>
      </c>
      <c r="F3983" t="s">
        <v>18870</v>
      </c>
      <c r="G3983" t="s">
        <v>18871</v>
      </c>
      <c r="H3983" t="s">
        <v>10432</v>
      </c>
      <c r="I3983" s="23">
        <v>37.822560000000003</v>
      </c>
      <c r="J3983" s="23">
        <v>-87.304490000000001</v>
      </c>
      <c r="K3983">
        <v>322121</v>
      </c>
      <c r="L3983" t="s">
        <v>28</v>
      </c>
      <c r="M3983" t="s">
        <v>680</v>
      </c>
      <c r="N3983" s="49">
        <v>87526.42</v>
      </c>
      <c r="O3983" s="49">
        <v>88684.115999999995</v>
      </c>
      <c r="P3983" s="49">
        <v>84728.88</v>
      </c>
      <c r="Q3983" s="49">
        <v>83862.183999999994</v>
      </c>
      <c r="R3983" s="49">
        <v>88672.115999999995</v>
      </c>
      <c r="S3983" s="49">
        <v>90407.76</v>
      </c>
      <c r="T3983" s="49">
        <v>89908.611999999994</v>
      </c>
      <c r="U3983" s="49">
        <v>87257</v>
      </c>
      <c r="V3983" s="49">
        <v>83762</v>
      </c>
    </row>
    <row r="3984" spans="1:22" x14ac:dyDescent="0.3">
      <c r="A3984">
        <v>1006052</v>
      </c>
      <c r="B3984" t="s">
        <v>18872</v>
      </c>
      <c r="C3984" t="s">
        <v>18873</v>
      </c>
      <c r="D3984" t="s">
        <v>18874</v>
      </c>
      <c r="E3984" t="s">
        <v>1418</v>
      </c>
      <c r="F3984" t="s">
        <v>15716</v>
      </c>
      <c r="G3984" t="s">
        <v>18875</v>
      </c>
      <c r="H3984" t="s">
        <v>1421</v>
      </c>
      <c r="I3984" s="23">
        <v>35.969166999999999</v>
      </c>
      <c r="J3984" s="23">
        <v>-95.918166999999997</v>
      </c>
      <c r="K3984">
        <v>322121</v>
      </c>
      <c r="L3984" t="s">
        <v>28</v>
      </c>
      <c r="M3984" t="s">
        <v>680</v>
      </c>
      <c r="N3984" s="49">
        <v>106124.4</v>
      </c>
      <c r="O3984" s="49">
        <v>107086.09600000001</v>
      </c>
      <c r="P3984" s="49">
        <v>108372.992</v>
      </c>
      <c r="Q3984" s="49">
        <v>106960.848</v>
      </c>
      <c r="R3984" s="49">
        <v>101675.568</v>
      </c>
      <c r="S3984" s="49">
        <v>103817.86</v>
      </c>
      <c r="T3984" s="49">
        <v>96249.89</v>
      </c>
      <c r="U3984" s="49">
        <v>93518</v>
      </c>
      <c r="V3984" s="49">
        <v>79499</v>
      </c>
    </row>
    <row r="3985" spans="1:22" x14ac:dyDescent="0.3">
      <c r="A3985">
        <v>1002179</v>
      </c>
      <c r="B3985" t="s">
        <v>18876</v>
      </c>
      <c r="C3985" t="s">
        <v>18877</v>
      </c>
      <c r="D3985" t="s">
        <v>18878</v>
      </c>
      <c r="E3985" t="s">
        <v>676</v>
      </c>
      <c r="F3985" t="s">
        <v>18879</v>
      </c>
      <c r="G3985" t="s">
        <v>18880</v>
      </c>
      <c r="H3985" t="s">
        <v>18881</v>
      </c>
      <c r="I3985" s="23">
        <v>35.77167</v>
      </c>
      <c r="J3985" s="23">
        <v>-84.330650000000006</v>
      </c>
      <c r="K3985">
        <v>322121</v>
      </c>
      <c r="L3985" t="s">
        <v>28</v>
      </c>
      <c r="M3985" t="s">
        <v>680</v>
      </c>
      <c r="N3985" s="49">
        <v>80762.596000000005</v>
      </c>
      <c r="O3985" s="49">
        <v>82623.788</v>
      </c>
      <c r="P3985" s="49">
        <v>77633.207999999999</v>
      </c>
      <c r="Q3985" s="49">
        <v>81000.995999999999</v>
      </c>
      <c r="R3985" s="49">
        <v>77556.407999999996</v>
      </c>
      <c r="S3985" s="49">
        <v>75163.615999999995</v>
      </c>
      <c r="T3985" s="49">
        <v>75934.512000000002</v>
      </c>
      <c r="U3985" s="49">
        <v>79700.100000000006</v>
      </c>
      <c r="V3985" s="49">
        <v>55786.58</v>
      </c>
    </row>
    <row r="3986" spans="1:22" x14ac:dyDescent="0.3">
      <c r="A3986">
        <v>1002187</v>
      </c>
      <c r="B3986" t="s">
        <v>18882</v>
      </c>
      <c r="C3986" t="s">
        <v>18883</v>
      </c>
      <c r="D3986" t="s">
        <v>4719</v>
      </c>
      <c r="E3986" t="s">
        <v>386</v>
      </c>
      <c r="F3986" t="s">
        <v>17067</v>
      </c>
      <c r="G3986" t="s">
        <v>18884</v>
      </c>
      <c r="H3986" t="s">
        <v>1384</v>
      </c>
      <c r="I3986" s="23">
        <v>30.736194000000001</v>
      </c>
      <c r="J3986" s="23">
        <v>-88.048535000000001</v>
      </c>
      <c r="K3986">
        <v>322121</v>
      </c>
      <c r="L3986" t="s">
        <v>28</v>
      </c>
      <c r="M3986" t="s">
        <v>680</v>
      </c>
      <c r="N3986" s="49">
        <v>209417.56</v>
      </c>
      <c r="O3986" s="49">
        <v>53250.7</v>
      </c>
      <c r="P3986" s="49">
        <v>54545.644</v>
      </c>
      <c r="Q3986" s="49">
        <v>54774.944000000003</v>
      </c>
      <c r="R3986" s="49">
        <v>53213.2</v>
      </c>
      <c r="S3986" s="49">
        <v>53495.248</v>
      </c>
      <c r="T3986" s="49">
        <v>53018</v>
      </c>
      <c r="U3986" s="49">
        <v>52630.351999999999</v>
      </c>
      <c r="V3986" s="49">
        <v>50214.36</v>
      </c>
    </row>
    <row r="3987" spans="1:22" x14ac:dyDescent="0.3">
      <c r="A3987">
        <v>1006065</v>
      </c>
      <c r="B3987" t="s">
        <v>18885</v>
      </c>
      <c r="C3987" t="s">
        <v>18886</v>
      </c>
      <c r="D3987" t="s">
        <v>18887</v>
      </c>
      <c r="E3987" t="s">
        <v>2780</v>
      </c>
      <c r="F3987" t="s">
        <v>18888</v>
      </c>
      <c r="G3987" t="s">
        <v>18889</v>
      </c>
      <c r="H3987" t="s">
        <v>18890</v>
      </c>
      <c r="I3987" s="23">
        <v>41.556699999999999</v>
      </c>
      <c r="J3987" s="23">
        <v>-73.410200000000003</v>
      </c>
      <c r="K3987">
        <v>322121</v>
      </c>
      <c r="L3987" t="s">
        <v>28</v>
      </c>
      <c r="M3987" t="s">
        <v>680</v>
      </c>
      <c r="N3987" s="49">
        <v>146186.70000000001</v>
      </c>
      <c r="O3987" s="49">
        <v>147111.89600000001</v>
      </c>
      <c r="P3987" s="49">
        <v>147377.144</v>
      </c>
      <c r="Q3987" s="49">
        <v>154408.66800000001</v>
      </c>
      <c r="R3987" s="49">
        <v>151456.38</v>
      </c>
      <c r="S3987" s="49">
        <v>150557.33199999999</v>
      </c>
      <c r="T3987" s="49">
        <v>145024.204</v>
      </c>
      <c r="U3987" s="49">
        <v>144619.356</v>
      </c>
      <c r="V3987" s="49">
        <v>145303.95199999999</v>
      </c>
    </row>
    <row r="3988" spans="1:22" x14ac:dyDescent="0.3">
      <c r="A3988">
        <v>1007971</v>
      </c>
      <c r="B3988" t="s">
        <v>18891</v>
      </c>
      <c r="C3988" t="s">
        <v>18892</v>
      </c>
      <c r="D3988" t="s">
        <v>18893</v>
      </c>
      <c r="E3988" t="s">
        <v>690</v>
      </c>
      <c r="F3988" t="s">
        <v>18894</v>
      </c>
      <c r="G3988" t="s">
        <v>18895</v>
      </c>
      <c r="H3988" t="s">
        <v>18896</v>
      </c>
      <c r="I3988" s="23">
        <v>32.604571</v>
      </c>
      <c r="J3988" s="23">
        <v>-81.740261000000004</v>
      </c>
      <c r="K3988">
        <v>313310</v>
      </c>
      <c r="L3988" t="s">
        <v>28</v>
      </c>
      <c r="M3988" t="s">
        <v>315</v>
      </c>
      <c r="N3988" s="49">
        <v>41424.944000000003</v>
      </c>
      <c r="O3988" s="49">
        <v>39488.25</v>
      </c>
      <c r="P3988" s="49">
        <v>39127.351999999999</v>
      </c>
      <c r="Q3988" s="49">
        <v>33698.870000000003</v>
      </c>
      <c r="R3988" s="49">
        <v>35457.908000000003</v>
      </c>
      <c r="S3988" s="49">
        <v>37888.451999999997</v>
      </c>
      <c r="T3988" s="49">
        <v>34398.129999999997</v>
      </c>
      <c r="U3988" s="49">
        <v>39498.5</v>
      </c>
      <c r="V3988" s="49">
        <v>46401.57</v>
      </c>
    </row>
    <row r="3989" spans="1:22" x14ac:dyDescent="0.3">
      <c r="A3989">
        <v>1006300</v>
      </c>
      <c r="B3989" t="s">
        <v>18897</v>
      </c>
      <c r="C3989" t="s">
        <v>18898</v>
      </c>
      <c r="D3989" t="s">
        <v>18899</v>
      </c>
      <c r="E3989" t="s">
        <v>793</v>
      </c>
      <c r="F3989" t="s">
        <v>18900</v>
      </c>
      <c r="G3989" t="s">
        <v>18901</v>
      </c>
      <c r="H3989" t="s">
        <v>18902</v>
      </c>
      <c r="I3989" s="23">
        <v>37.667299999999997</v>
      </c>
      <c r="J3989" s="23">
        <v>-76.767499999999998</v>
      </c>
      <c r="K3989">
        <v>562212</v>
      </c>
      <c r="L3989" t="s">
        <v>51</v>
      </c>
      <c r="M3989" t="s">
        <v>307</v>
      </c>
      <c r="N3989" s="49">
        <v>87273.25</v>
      </c>
      <c r="O3989" s="49">
        <v>95082.25</v>
      </c>
      <c r="P3989" s="49">
        <v>114360.25</v>
      </c>
      <c r="Q3989" s="49">
        <v>115002.5</v>
      </c>
      <c r="R3989" s="49">
        <v>133418.35</v>
      </c>
      <c r="S3989" s="49">
        <v>171899.85</v>
      </c>
      <c r="T3989" s="49">
        <v>205934.4</v>
      </c>
      <c r="U3989" s="49">
        <v>295221</v>
      </c>
      <c r="V3989" s="49">
        <v>255682.5</v>
      </c>
    </row>
    <row r="3990" spans="1:22" x14ac:dyDescent="0.3">
      <c r="A3990">
        <v>1007822</v>
      </c>
      <c r="B3990" t="s">
        <v>18903</v>
      </c>
      <c r="C3990" t="s">
        <v>18904</v>
      </c>
      <c r="D3990" t="s">
        <v>18905</v>
      </c>
      <c r="E3990" t="s">
        <v>946</v>
      </c>
      <c r="F3990" t="s">
        <v>18906</v>
      </c>
      <c r="G3990" t="s">
        <v>18907</v>
      </c>
      <c r="H3990" t="s">
        <v>2243</v>
      </c>
      <c r="I3990" s="23">
        <v>47.462625000000003</v>
      </c>
      <c r="J3990" s="23">
        <v>-122.046025</v>
      </c>
      <c r="K3990">
        <v>562212</v>
      </c>
      <c r="L3990" t="s">
        <v>355</v>
      </c>
      <c r="M3990" t="s">
        <v>307</v>
      </c>
      <c r="N3990" s="49">
        <v>72738.293999999994</v>
      </c>
      <c r="O3990" s="49">
        <v>68422.843999999997</v>
      </c>
      <c r="P3990" s="49">
        <v>72847.596000000005</v>
      </c>
      <c r="Q3990" s="49">
        <v>77623.995999999999</v>
      </c>
      <c r="R3990" s="49">
        <v>2103.1480000000001</v>
      </c>
      <c r="S3990" s="49">
        <v>2536.6979999999999</v>
      </c>
      <c r="T3990" s="49">
        <v>2719.0459999999998</v>
      </c>
      <c r="U3990" s="49">
        <v>12855.196</v>
      </c>
      <c r="V3990" s="49">
        <v>164017.09599999999</v>
      </c>
    </row>
    <row r="3991" spans="1:22" x14ac:dyDescent="0.3">
      <c r="A3991">
        <v>1007674</v>
      </c>
      <c r="B3991" t="s">
        <v>18908</v>
      </c>
      <c r="C3991" t="s">
        <v>18909</v>
      </c>
      <c r="D3991" t="s">
        <v>5279</v>
      </c>
      <c r="E3991" t="s">
        <v>793</v>
      </c>
      <c r="F3991" t="s">
        <v>5280</v>
      </c>
      <c r="G3991" t="s">
        <v>18910</v>
      </c>
      <c r="H3991" t="s">
        <v>18911</v>
      </c>
      <c r="I3991" s="23">
        <v>38.277540999999999</v>
      </c>
      <c r="J3991" s="23">
        <v>-77.314301</v>
      </c>
      <c r="K3991">
        <v>562212</v>
      </c>
      <c r="L3991" t="s">
        <v>355</v>
      </c>
      <c r="M3991" t="s">
        <v>307</v>
      </c>
      <c r="N3991" s="49">
        <v>292605.21399999998</v>
      </c>
      <c r="O3991" s="49">
        <v>241045.842</v>
      </c>
      <c r="P3991" s="49">
        <v>250446.67800000001</v>
      </c>
      <c r="Q3991" s="49">
        <v>239839.476</v>
      </c>
      <c r="R3991" s="49">
        <v>295880.02600000001</v>
      </c>
      <c r="S3991" s="49">
        <v>248634.42800000001</v>
      </c>
      <c r="T3991" s="49">
        <v>220016.90400000001</v>
      </c>
      <c r="U3991" s="49">
        <v>201731.53167999999</v>
      </c>
      <c r="V3991" s="49">
        <v>232229.78200000001</v>
      </c>
    </row>
    <row r="3992" spans="1:22" x14ac:dyDescent="0.3">
      <c r="A3992">
        <v>1000643</v>
      </c>
      <c r="B3992" t="s">
        <v>18912</v>
      </c>
      <c r="C3992" t="s">
        <v>18913</v>
      </c>
      <c r="D3992" t="s">
        <v>18914</v>
      </c>
      <c r="E3992" t="s">
        <v>542</v>
      </c>
      <c r="F3992" t="s">
        <v>18915</v>
      </c>
      <c r="G3992" t="s">
        <v>18916</v>
      </c>
      <c r="H3992" t="s">
        <v>18914</v>
      </c>
      <c r="I3992" s="23">
        <v>37.642012000000001</v>
      </c>
      <c r="J3992" s="23">
        <v>-98.117502000000002</v>
      </c>
      <c r="K3992">
        <v>221112</v>
      </c>
      <c r="L3992" t="s">
        <v>28</v>
      </c>
      <c r="M3992" t="s">
        <v>336</v>
      </c>
      <c r="R3992" s="49">
        <v>2228.6880000000001</v>
      </c>
      <c r="S3992" s="49">
        <v>1850.7940000000001</v>
      </c>
      <c r="T3992" s="49">
        <v>1835.3440000000001</v>
      </c>
      <c r="U3992" s="49">
        <v>4446.3760000000002</v>
      </c>
      <c r="V3992" s="49">
        <v>3616.2840000000001</v>
      </c>
    </row>
    <row r="3993" spans="1:22" x14ac:dyDescent="0.3">
      <c r="A3993">
        <v>1009136</v>
      </c>
      <c r="B3993" t="s">
        <v>18917</v>
      </c>
      <c r="C3993" t="s">
        <v>18918</v>
      </c>
      <c r="D3993" t="s">
        <v>18919</v>
      </c>
      <c r="E3993" t="s">
        <v>1663</v>
      </c>
      <c r="F3993" t="s">
        <v>18920</v>
      </c>
      <c r="G3993" t="s">
        <v>18921</v>
      </c>
      <c r="H3993" t="s">
        <v>18922</v>
      </c>
      <c r="I3993" s="23">
        <v>40.789200000000001</v>
      </c>
      <c r="J3993" s="23">
        <v>-74.113299999999995</v>
      </c>
      <c r="K3993">
        <v>562212</v>
      </c>
      <c r="L3993" t="s">
        <v>51</v>
      </c>
      <c r="M3993" t="s">
        <v>307</v>
      </c>
      <c r="S3993" s="49">
        <v>16680.75</v>
      </c>
      <c r="T3993" s="49">
        <v>15010</v>
      </c>
      <c r="U3993" s="49">
        <v>11580</v>
      </c>
      <c r="V3993" s="49">
        <v>18975</v>
      </c>
    </row>
    <row r="3994" spans="1:22" x14ac:dyDescent="0.3">
      <c r="A3994">
        <v>1004741</v>
      </c>
      <c r="B3994" t="s">
        <v>18923</v>
      </c>
      <c r="C3994" t="s">
        <v>18924</v>
      </c>
      <c r="D3994" t="s">
        <v>18925</v>
      </c>
      <c r="E3994" t="s">
        <v>1663</v>
      </c>
      <c r="F3994" t="s">
        <v>18926</v>
      </c>
      <c r="G3994" t="s">
        <v>18927</v>
      </c>
      <c r="H3994" t="s">
        <v>7910</v>
      </c>
      <c r="I3994" s="23">
        <v>39.794666999999997</v>
      </c>
      <c r="J3994" s="23">
        <v>-75.104500000000002</v>
      </c>
      <c r="K3994">
        <v>562212</v>
      </c>
      <c r="L3994" t="s">
        <v>355</v>
      </c>
      <c r="M3994" t="s">
        <v>307</v>
      </c>
      <c r="R3994" s="49">
        <v>15595.4</v>
      </c>
      <c r="S3994" s="49">
        <v>10077.067999999999</v>
      </c>
      <c r="T3994" s="49">
        <v>9952.152</v>
      </c>
      <c r="U3994" s="49">
        <v>10547.56</v>
      </c>
      <c r="V3994" s="49">
        <v>16229.998</v>
      </c>
    </row>
    <row r="3995" spans="1:22" x14ac:dyDescent="0.3">
      <c r="A3995">
        <v>1002802</v>
      </c>
      <c r="B3995" t="s">
        <v>18928</v>
      </c>
      <c r="C3995" t="s">
        <v>18929</v>
      </c>
      <c r="D3995" t="s">
        <v>1121</v>
      </c>
      <c r="E3995" t="s">
        <v>2780</v>
      </c>
      <c r="F3995" t="s">
        <v>18930</v>
      </c>
      <c r="G3995" t="s">
        <v>18931</v>
      </c>
      <c r="H3995" t="s">
        <v>3046</v>
      </c>
      <c r="I3995" s="23">
        <v>41.552599999999998</v>
      </c>
      <c r="J3995" s="23">
        <v>-72.596999999999994</v>
      </c>
      <c r="K3995">
        <v>221112</v>
      </c>
      <c r="L3995" t="s">
        <v>335</v>
      </c>
      <c r="M3995" t="s">
        <v>336</v>
      </c>
      <c r="N3995" s="49">
        <v>832319.652</v>
      </c>
      <c r="O3995" s="49">
        <v>1024505.014</v>
      </c>
      <c r="P3995" s="49">
        <v>1542807.784</v>
      </c>
      <c r="Q3995" s="49">
        <v>1546073.27</v>
      </c>
      <c r="R3995" s="49">
        <v>1698568.226</v>
      </c>
      <c r="S3995" s="49">
        <v>1294758.388</v>
      </c>
      <c r="T3995" s="49">
        <v>1284502.9439999999</v>
      </c>
      <c r="U3995" s="49">
        <v>1592375.548</v>
      </c>
      <c r="V3995" s="49">
        <v>696554.32</v>
      </c>
    </row>
    <row r="3996" spans="1:22" x14ac:dyDescent="0.3">
      <c r="A3996">
        <v>1004109</v>
      </c>
      <c r="B3996" t="s">
        <v>18932</v>
      </c>
      <c r="C3996" t="s">
        <v>18933</v>
      </c>
      <c r="D3996" t="s">
        <v>18934</v>
      </c>
      <c r="E3996" t="s">
        <v>303</v>
      </c>
      <c r="F3996" t="s">
        <v>18935</v>
      </c>
      <c r="H3996" t="s">
        <v>18936</v>
      </c>
      <c r="I3996" s="23">
        <v>27.032779999999999</v>
      </c>
      <c r="J3996" s="23">
        <v>-98.967770000000002</v>
      </c>
      <c r="K3996">
        <v>486210</v>
      </c>
      <c r="L3996" t="s">
        <v>1275</v>
      </c>
      <c r="M3996" t="s">
        <v>102</v>
      </c>
      <c r="N3996" s="49">
        <v>7392.05</v>
      </c>
      <c r="O3996" s="49">
        <v>36606.544000000002</v>
      </c>
      <c r="P3996" s="49">
        <v>51928.534</v>
      </c>
      <c r="Q3996" s="49">
        <v>49831.487999999998</v>
      </c>
      <c r="R3996" s="49">
        <v>62896.586000000003</v>
      </c>
      <c r="S3996" s="49">
        <v>61147.928</v>
      </c>
      <c r="T3996" s="49">
        <v>21792.720000000001</v>
      </c>
      <c r="U3996" s="49">
        <v>88909.45</v>
      </c>
      <c r="V3996" s="49">
        <v>118583.5</v>
      </c>
    </row>
    <row r="3997" spans="1:22" x14ac:dyDescent="0.3">
      <c r="A3997">
        <v>1013571</v>
      </c>
      <c r="B3997" t="s">
        <v>18937</v>
      </c>
      <c r="C3997" t="s">
        <v>18938</v>
      </c>
      <c r="D3997" t="s">
        <v>18939</v>
      </c>
      <c r="E3997" t="s">
        <v>303</v>
      </c>
      <c r="F3997" t="s">
        <v>18940</v>
      </c>
      <c r="G3997" t="s">
        <v>18941</v>
      </c>
      <c r="H3997" t="s">
        <v>18942</v>
      </c>
      <c r="I3997" s="23">
        <v>27.434018999999999</v>
      </c>
      <c r="J3997" s="23">
        <v>-98.113198999999994</v>
      </c>
      <c r="K3997">
        <v>486210</v>
      </c>
      <c r="L3997" t="s">
        <v>1275</v>
      </c>
      <c r="M3997" t="s">
        <v>102</v>
      </c>
      <c r="N3997" s="49">
        <v>41893.417999999998</v>
      </c>
    </row>
    <row r="3998" spans="1:22" x14ac:dyDescent="0.3">
      <c r="A3998">
        <v>1008430</v>
      </c>
      <c r="B3998" t="s">
        <v>18943</v>
      </c>
      <c r="C3998" t="s">
        <v>18944</v>
      </c>
      <c r="D3998" t="s">
        <v>18945</v>
      </c>
      <c r="E3998" t="s">
        <v>303</v>
      </c>
      <c r="F3998" t="s">
        <v>18946</v>
      </c>
      <c r="H3998" t="s">
        <v>18947</v>
      </c>
      <c r="I3998" s="23">
        <v>27.039400000000001</v>
      </c>
      <c r="J3998" s="23">
        <v>-98.167199999999994</v>
      </c>
      <c r="K3998">
        <v>486210</v>
      </c>
      <c r="L3998" t="s">
        <v>1275</v>
      </c>
      <c r="M3998" t="s">
        <v>102</v>
      </c>
      <c r="N3998" s="49">
        <v>27942.304</v>
      </c>
      <c r="O3998" s="49">
        <v>27199.601999999999</v>
      </c>
      <c r="P3998" s="49">
        <v>25997.407999999999</v>
      </c>
      <c r="Q3998" s="49">
        <v>20478.477999999999</v>
      </c>
      <c r="R3998" s="49">
        <v>21749.588</v>
      </c>
      <c r="S3998" s="49">
        <v>22573.475999999999</v>
      </c>
      <c r="T3998" s="49">
        <v>25894.07</v>
      </c>
    </row>
    <row r="3999" spans="1:22" x14ac:dyDescent="0.3">
      <c r="A3999">
        <v>1005467</v>
      </c>
      <c r="B3999" t="s">
        <v>18948</v>
      </c>
      <c r="C3999" t="s">
        <v>18949</v>
      </c>
      <c r="D3999" t="s">
        <v>18950</v>
      </c>
      <c r="E3999" t="s">
        <v>303</v>
      </c>
      <c r="F3999" t="s">
        <v>18951</v>
      </c>
      <c r="G3999" t="s">
        <v>18952</v>
      </c>
      <c r="H3999" t="s">
        <v>483</v>
      </c>
      <c r="I3999" s="23">
        <v>29.9222</v>
      </c>
      <c r="J3999" s="23">
        <v>-95.054400000000001</v>
      </c>
      <c r="K3999">
        <v>325199</v>
      </c>
      <c r="L3999" t="s">
        <v>28</v>
      </c>
      <c r="M3999" t="s">
        <v>530</v>
      </c>
      <c r="O3999" s="49">
        <v>38354.856</v>
      </c>
      <c r="P3999" s="49">
        <v>34785.019999999997</v>
      </c>
      <c r="Q3999" s="49">
        <v>32535.928</v>
      </c>
      <c r="R3999" s="49">
        <v>36836.212</v>
      </c>
      <c r="S3999" s="49">
        <v>39171.252</v>
      </c>
      <c r="T3999" s="49">
        <v>36756.512000000002</v>
      </c>
      <c r="U3999" s="49">
        <v>37549.608</v>
      </c>
      <c r="V3999" s="49">
        <v>36605.712</v>
      </c>
    </row>
    <row r="4000" spans="1:22" x14ac:dyDescent="0.3">
      <c r="A4000">
        <v>1005503</v>
      </c>
      <c r="B4000" t="s">
        <v>18953</v>
      </c>
      <c r="C4000" t="s">
        <v>18954</v>
      </c>
      <c r="D4000" t="s">
        <v>9732</v>
      </c>
      <c r="E4000" t="s">
        <v>1487</v>
      </c>
      <c r="F4000" t="s">
        <v>1968</v>
      </c>
      <c r="G4000" t="s">
        <v>18955</v>
      </c>
      <c r="H4000" t="s">
        <v>1967</v>
      </c>
      <c r="I4000" s="23">
        <v>38.276933</v>
      </c>
      <c r="J4000" s="23">
        <v>-104.523808</v>
      </c>
      <c r="K4000">
        <v>325188</v>
      </c>
      <c r="L4000" t="s">
        <v>28</v>
      </c>
      <c r="M4000" t="s">
        <v>530</v>
      </c>
      <c r="T4000" s="49">
        <v>1314.346</v>
      </c>
      <c r="U4000" s="49">
        <v>1287.1959999999999</v>
      </c>
      <c r="V4000" s="49">
        <v>1388.144</v>
      </c>
    </row>
    <row r="4001" spans="1:22" x14ac:dyDescent="0.3">
      <c r="A4001">
        <v>1013564</v>
      </c>
      <c r="B4001" t="s">
        <v>18956</v>
      </c>
      <c r="C4001" t="s">
        <v>18957</v>
      </c>
      <c r="D4001" t="s">
        <v>1764</v>
      </c>
      <c r="E4001" t="s">
        <v>583</v>
      </c>
      <c r="F4001" t="s">
        <v>1765</v>
      </c>
      <c r="G4001" t="s">
        <v>18958</v>
      </c>
      <c r="H4001" t="s">
        <v>586</v>
      </c>
      <c r="I4001" s="23">
        <v>30.454896999999999</v>
      </c>
      <c r="J4001" s="23">
        <v>-92.522486000000001</v>
      </c>
      <c r="K4001">
        <v>486210</v>
      </c>
      <c r="L4001" t="s">
        <v>1275</v>
      </c>
      <c r="M4001" t="s">
        <v>102</v>
      </c>
      <c r="N4001" s="49">
        <v>117187.572</v>
      </c>
    </row>
    <row r="4002" spans="1:22" x14ac:dyDescent="0.3">
      <c r="A4002">
        <v>1005523</v>
      </c>
      <c r="B4002" t="s">
        <v>18959</v>
      </c>
      <c r="C4002" t="s">
        <v>18960</v>
      </c>
      <c r="D4002" t="s">
        <v>3913</v>
      </c>
      <c r="E4002" t="s">
        <v>303</v>
      </c>
      <c r="F4002" t="s">
        <v>18961</v>
      </c>
      <c r="G4002" t="s">
        <v>18962</v>
      </c>
      <c r="H4002" t="s">
        <v>536</v>
      </c>
      <c r="I4002" s="23">
        <v>29.829276</v>
      </c>
      <c r="J4002" s="23">
        <v>-93.966729000000001</v>
      </c>
      <c r="K4002">
        <v>325199</v>
      </c>
      <c r="L4002" t="s">
        <v>28</v>
      </c>
      <c r="M4002" t="s">
        <v>530</v>
      </c>
      <c r="N4002" s="49">
        <v>35272.767999999996</v>
      </c>
      <c r="O4002" s="49">
        <v>21114.42</v>
      </c>
      <c r="P4002" s="49">
        <v>30701.784</v>
      </c>
      <c r="Q4002" s="49">
        <v>30726.083999999999</v>
      </c>
      <c r="R4002" s="49">
        <v>32130.28</v>
      </c>
      <c r="S4002" s="49">
        <v>34243.372000000003</v>
      </c>
      <c r="T4002" s="49">
        <v>33028.875999999997</v>
      </c>
      <c r="U4002" s="49">
        <v>25204.455999999998</v>
      </c>
      <c r="V4002" s="49">
        <v>24795.556</v>
      </c>
    </row>
    <row r="4003" spans="1:22" x14ac:dyDescent="0.3">
      <c r="A4003">
        <v>1011892</v>
      </c>
      <c r="B4003" t="s">
        <v>18963</v>
      </c>
      <c r="C4003" t="s">
        <v>18964</v>
      </c>
      <c r="D4003" t="s">
        <v>18965</v>
      </c>
      <c r="E4003" t="s">
        <v>303</v>
      </c>
      <c r="F4003" t="s">
        <v>18966</v>
      </c>
      <c r="G4003" t="s">
        <v>18967</v>
      </c>
      <c r="I4003" s="23">
        <v>26.594259000000001</v>
      </c>
      <c r="J4003" s="23">
        <v>-99.089540999999997</v>
      </c>
      <c r="K4003">
        <v>486210</v>
      </c>
      <c r="L4003" t="s">
        <v>1275</v>
      </c>
      <c r="M4003" t="s">
        <v>102</v>
      </c>
      <c r="N4003" s="49">
        <v>37447.919999999998</v>
      </c>
      <c r="O4003" s="49">
        <v>42100.707999999999</v>
      </c>
      <c r="P4003" s="49">
        <v>48989.61</v>
      </c>
      <c r="Q4003" s="49">
        <v>28055.574000000001</v>
      </c>
      <c r="R4003" s="49">
        <v>33973.266000000003</v>
      </c>
    </row>
    <row r="4004" spans="1:22" x14ac:dyDescent="0.3">
      <c r="A4004">
        <v>1011893</v>
      </c>
      <c r="B4004" t="s">
        <v>18968</v>
      </c>
      <c r="C4004" t="s">
        <v>18969</v>
      </c>
      <c r="D4004" t="s">
        <v>18965</v>
      </c>
      <c r="E4004" t="s">
        <v>303</v>
      </c>
      <c r="F4004" t="s">
        <v>18966</v>
      </c>
      <c r="G4004" t="s">
        <v>18970</v>
      </c>
      <c r="I4004" s="23">
        <v>26.566264799999999</v>
      </c>
      <c r="J4004" s="23">
        <v>-99.115180100000003</v>
      </c>
      <c r="K4004">
        <v>486210</v>
      </c>
      <c r="L4004" t="s">
        <v>1275</v>
      </c>
      <c r="M4004" t="s">
        <v>102</v>
      </c>
      <c r="N4004" s="49">
        <v>35434.080000000002</v>
      </c>
      <c r="O4004" s="49">
        <v>38311.125999999997</v>
      </c>
      <c r="P4004" s="49">
        <v>31340.491999999998</v>
      </c>
      <c r="Q4004" s="49">
        <v>33249.565999999999</v>
      </c>
    </row>
    <row r="4005" spans="1:22" x14ac:dyDescent="0.3">
      <c r="A4005">
        <v>1011019</v>
      </c>
      <c r="B4005" t="s">
        <v>18971</v>
      </c>
      <c r="C4005" t="s">
        <v>18972</v>
      </c>
      <c r="D4005" t="s">
        <v>13963</v>
      </c>
      <c r="E4005" t="s">
        <v>303</v>
      </c>
      <c r="F4005" t="s">
        <v>13964</v>
      </c>
      <c r="H4005" t="s">
        <v>1647</v>
      </c>
      <c r="I4005" s="23">
        <v>28.019435999999999</v>
      </c>
      <c r="J4005" s="23">
        <v>-98.558272000000002</v>
      </c>
      <c r="K4005">
        <v>486210</v>
      </c>
      <c r="L4005" t="s">
        <v>1275</v>
      </c>
      <c r="M4005" t="s">
        <v>102</v>
      </c>
      <c r="N4005" s="49">
        <v>23044.401999999998</v>
      </c>
      <c r="O4005" s="49">
        <v>12332.114</v>
      </c>
      <c r="P4005" s="49">
        <v>15893.962</v>
      </c>
      <c r="Q4005" s="49">
        <v>28355.977999999999</v>
      </c>
      <c r="R4005" s="49">
        <v>39232.362000000001</v>
      </c>
    </row>
    <row r="4006" spans="1:22" x14ac:dyDescent="0.3">
      <c r="A4006">
        <v>1003897</v>
      </c>
      <c r="B4006" t="s">
        <v>18973</v>
      </c>
      <c r="C4006" t="s">
        <v>18974</v>
      </c>
      <c r="D4006" t="s">
        <v>18975</v>
      </c>
      <c r="E4006" t="s">
        <v>303</v>
      </c>
      <c r="F4006" t="s">
        <v>18976</v>
      </c>
      <c r="G4006" t="s">
        <v>18977</v>
      </c>
      <c r="H4006" t="s">
        <v>3409</v>
      </c>
      <c r="I4006" s="23">
        <v>28.651710000000001</v>
      </c>
      <c r="J4006" s="23">
        <v>-97.900180000000006</v>
      </c>
      <c r="K4006">
        <v>486210</v>
      </c>
      <c r="L4006" t="s">
        <v>1275</v>
      </c>
      <c r="M4006" t="s">
        <v>102</v>
      </c>
      <c r="N4006" s="49">
        <v>56291.311999999998</v>
      </c>
      <c r="O4006" s="49">
        <v>38142.411999999997</v>
      </c>
      <c r="P4006" s="49">
        <v>38782.417999999998</v>
      </c>
      <c r="Q4006" s="49">
        <v>42868.262000000002</v>
      </c>
      <c r="R4006" s="49">
        <v>45990.946000000004</v>
      </c>
      <c r="S4006" s="49">
        <v>59023.28</v>
      </c>
      <c r="T4006" s="49">
        <v>50750.97</v>
      </c>
      <c r="U4006" s="49">
        <v>80473.998000000007</v>
      </c>
      <c r="V4006" s="49">
        <v>26413.77</v>
      </c>
    </row>
    <row r="4007" spans="1:22" x14ac:dyDescent="0.3">
      <c r="A4007">
        <v>1002923</v>
      </c>
      <c r="B4007" t="s">
        <v>18978</v>
      </c>
      <c r="C4007" t="s">
        <v>18979</v>
      </c>
      <c r="D4007" t="s">
        <v>18980</v>
      </c>
      <c r="E4007" t="s">
        <v>303</v>
      </c>
      <c r="F4007" t="s">
        <v>18981</v>
      </c>
      <c r="G4007" t="s">
        <v>18982</v>
      </c>
      <c r="H4007" t="s">
        <v>18983</v>
      </c>
      <c r="I4007" s="23">
        <v>29.825358999999999</v>
      </c>
      <c r="J4007" s="23">
        <v>-95.873304000000005</v>
      </c>
      <c r="K4007">
        <v>486210</v>
      </c>
      <c r="L4007" t="s">
        <v>1275</v>
      </c>
      <c r="M4007" t="s">
        <v>102</v>
      </c>
      <c r="N4007" s="49">
        <v>62636.106</v>
      </c>
      <c r="O4007" s="49">
        <v>53388.56</v>
      </c>
      <c r="P4007" s="49">
        <v>47136.232000000004</v>
      </c>
      <c r="Q4007" s="49">
        <v>56653.2</v>
      </c>
      <c r="R4007" s="49">
        <v>55772.557999999997</v>
      </c>
      <c r="S4007" s="49">
        <v>48521.228000000003</v>
      </c>
      <c r="T4007" s="49">
        <v>61800.84</v>
      </c>
      <c r="U4007" s="49">
        <v>44200.14</v>
      </c>
      <c r="V4007" s="49">
        <v>56499.6</v>
      </c>
    </row>
    <row r="4008" spans="1:22" x14ac:dyDescent="0.3">
      <c r="A4008">
        <v>1008429</v>
      </c>
      <c r="B4008" t="s">
        <v>18984</v>
      </c>
      <c r="C4008" t="s">
        <v>18985</v>
      </c>
      <c r="D4008" t="s">
        <v>15932</v>
      </c>
      <c r="E4008" t="s">
        <v>303</v>
      </c>
      <c r="F4008" t="s">
        <v>15933</v>
      </c>
      <c r="G4008" t="s">
        <v>18986</v>
      </c>
      <c r="H4008" t="s">
        <v>686</v>
      </c>
      <c r="I4008" s="23">
        <v>30.597189</v>
      </c>
      <c r="J4008" s="23">
        <v>-94.926715000000002</v>
      </c>
      <c r="K4008">
        <v>486210</v>
      </c>
      <c r="L4008" t="s">
        <v>1275</v>
      </c>
      <c r="M4008" t="s">
        <v>102</v>
      </c>
      <c r="N4008" s="49">
        <v>39882.732000000004</v>
      </c>
      <c r="O4008" s="49">
        <v>36318.974000000002</v>
      </c>
      <c r="P4008" s="49">
        <v>36470.673999999999</v>
      </c>
      <c r="Q4008" s="49">
        <v>35770.025999999998</v>
      </c>
      <c r="R4008" s="49">
        <v>43145.241999999998</v>
      </c>
      <c r="S4008" s="49">
        <v>36363.915999999997</v>
      </c>
      <c r="T4008" s="49">
        <v>49722.95</v>
      </c>
      <c r="U4008" s="49">
        <v>37425.99</v>
      </c>
    </row>
    <row r="4009" spans="1:22" x14ac:dyDescent="0.3">
      <c r="A4009">
        <v>1003452</v>
      </c>
      <c r="B4009" t="s">
        <v>18987</v>
      </c>
      <c r="C4009" t="s">
        <v>18988</v>
      </c>
      <c r="D4009" t="s">
        <v>18989</v>
      </c>
      <c r="E4009" t="s">
        <v>303</v>
      </c>
      <c r="F4009" t="s">
        <v>12270</v>
      </c>
      <c r="G4009" t="s">
        <v>18990</v>
      </c>
      <c r="H4009" t="s">
        <v>12272</v>
      </c>
      <c r="I4009" s="23">
        <v>28.995650000000001</v>
      </c>
      <c r="J4009" s="23">
        <v>-96.156189999999995</v>
      </c>
      <c r="K4009">
        <v>486210</v>
      </c>
      <c r="L4009" t="s">
        <v>18991</v>
      </c>
      <c r="M4009" t="s">
        <v>102</v>
      </c>
      <c r="N4009" s="49">
        <v>26551.268</v>
      </c>
      <c r="O4009" s="49">
        <v>25881.421999999999</v>
      </c>
      <c r="P4009" s="49">
        <v>23685.776000000002</v>
      </c>
      <c r="Q4009" s="49">
        <v>24534.722000000002</v>
      </c>
      <c r="R4009" s="49">
        <v>29778.446</v>
      </c>
      <c r="S4009" s="49">
        <v>34231.385999999999</v>
      </c>
    </row>
    <row r="4010" spans="1:22" x14ac:dyDescent="0.3">
      <c r="A4010">
        <v>1005919</v>
      </c>
      <c r="B4010" t="s">
        <v>18992</v>
      </c>
      <c r="C4010" t="s">
        <v>18993</v>
      </c>
      <c r="D4010" t="s">
        <v>18994</v>
      </c>
      <c r="E4010" t="s">
        <v>386</v>
      </c>
      <c r="F4010" t="s">
        <v>18995</v>
      </c>
      <c r="G4010" t="s">
        <v>18996</v>
      </c>
      <c r="H4010" t="s">
        <v>2612</v>
      </c>
      <c r="I4010" s="23">
        <v>32.836519000000003</v>
      </c>
      <c r="J4010" s="23">
        <v>-85.215733</v>
      </c>
      <c r="K4010">
        <v>327993</v>
      </c>
      <c r="L4010" t="s">
        <v>375</v>
      </c>
      <c r="M4010" t="s">
        <v>376</v>
      </c>
      <c r="N4010" s="49">
        <v>92721.555999999997</v>
      </c>
      <c r="O4010" s="49">
        <v>81830.868000000002</v>
      </c>
      <c r="P4010" s="49">
        <v>71310.44</v>
      </c>
      <c r="Q4010" s="49">
        <v>87327.187999999995</v>
      </c>
      <c r="R4010" s="49">
        <v>52621.972000000002</v>
      </c>
      <c r="S4010" s="49">
        <v>39623.284</v>
      </c>
      <c r="T4010" s="49">
        <v>6465.0280000000002</v>
      </c>
      <c r="U4010" s="49">
        <v>0</v>
      </c>
      <c r="V4010" s="49">
        <v>22574.928</v>
      </c>
    </row>
    <row r="4011" spans="1:22" x14ac:dyDescent="0.3">
      <c r="A4011">
        <v>1002636</v>
      </c>
      <c r="B4011" t="s">
        <v>18997</v>
      </c>
      <c r="C4011" t="s">
        <v>18998</v>
      </c>
      <c r="D4011" t="s">
        <v>18999</v>
      </c>
      <c r="E4011" t="s">
        <v>491</v>
      </c>
      <c r="F4011" t="s">
        <v>1863</v>
      </c>
      <c r="G4011" t="s">
        <v>19000</v>
      </c>
      <c r="H4011" t="s">
        <v>1865</v>
      </c>
      <c r="I4011" s="23">
        <v>39.534286999999999</v>
      </c>
      <c r="J4011" s="23">
        <v>-85.771834999999996</v>
      </c>
      <c r="K4011">
        <v>327993</v>
      </c>
      <c r="L4011" t="s">
        <v>375</v>
      </c>
      <c r="M4011" t="s">
        <v>376</v>
      </c>
      <c r="N4011" s="49">
        <v>67361.771999999997</v>
      </c>
      <c r="O4011" s="49">
        <v>64770.415999999997</v>
      </c>
      <c r="P4011" s="49">
        <v>63938.671999999999</v>
      </c>
      <c r="Q4011" s="49">
        <v>67675.432000000001</v>
      </c>
      <c r="R4011" s="49">
        <v>65587.528000000006</v>
      </c>
      <c r="S4011" s="49">
        <v>72836.471999999994</v>
      </c>
      <c r="T4011" s="49">
        <v>73713.668000000005</v>
      </c>
      <c r="U4011" s="49">
        <v>65678.039999999994</v>
      </c>
      <c r="V4011" s="49">
        <v>49007.088000000003</v>
      </c>
    </row>
    <row r="4012" spans="1:22" x14ac:dyDescent="0.3">
      <c r="A4012">
        <v>1003232</v>
      </c>
      <c r="B4012" t="s">
        <v>19001</v>
      </c>
      <c r="C4012" t="s">
        <v>19002</v>
      </c>
      <c r="D4012" t="s">
        <v>15027</v>
      </c>
      <c r="E4012" t="s">
        <v>2164</v>
      </c>
      <c r="F4012" t="s">
        <v>19003</v>
      </c>
      <c r="G4012" t="s">
        <v>19004</v>
      </c>
      <c r="H4012" t="s">
        <v>15030</v>
      </c>
      <c r="I4012" s="23">
        <v>44.012090000000001</v>
      </c>
      <c r="J4012" s="23">
        <v>-121.2544</v>
      </c>
      <c r="K4012">
        <v>562212</v>
      </c>
      <c r="L4012" t="s">
        <v>51</v>
      </c>
      <c r="M4012" t="s">
        <v>307</v>
      </c>
      <c r="N4012" s="49">
        <v>74154.75</v>
      </c>
      <c r="O4012" s="49">
        <v>72194.5</v>
      </c>
      <c r="P4012" s="49">
        <v>69341.5</v>
      </c>
      <c r="Q4012" s="49">
        <v>61990.5</v>
      </c>
      <c r="R4012" s="49">
        <v>62861.75</v>
      </c>
      <c r="S4012" s="49">
        <v>67266.25</v>
      </c>
      <c r="T4012" s="49">
        <v>64423.5</v>
      </c>
      <c r="U4012" s="49">
        <v>54205.75</v>
      </c>
      <c r="V4012" s="49">
        <v>25250</v>
      </c>
    </row>
    <row r="4013" spans="1:22" x14ac:dyDescent="0.3">
      <c r="A4013">
        <v>1002407</v>
      </c>
      <c r="B4013" t="s">
        <v>19005</v>
      </c>
      <c r="C4013" t="s">
        <v>19006</v>
      </c>
      <c r="D4013" t="s">
        <v>11990</v>
      </c>
      <c r="E4013" t="s">
        <v>1418</v>
      </c>
      <c r="F4013" t="s">
        <v>11991</v>
      </c>
      <c r="G4013" t="s">
        <v>19007</v>
      </c>
      <c r="H4013" t="s">
        <v>3826</v>
      </c>
      <c r="I4013" s="23">
        <v>36.379100000000001</v>
      </c>
      <c r="J4013" s="23">
        <v>-97.761300000000006</v>
      </c>
      <c r="K4013">
        <v>325311</v>
      </c>
      <c r="L4013" t="s">
        <v>6685</v>
      </c>
      <c r="M4013" t="s">
        <v>804</v>
      </c>
      <c r="N4013" s="49">
        <v>2204568.7620000001</v>
      </c>
      <c r="O4013" s="49">
        <v>1845963.196</v>
      </c>
      <c r="P4013" s="49">
        <v>1672354.4040000001</v>
      </c>
      <c r="Q4013" s="49">
        <v>1530246.726</v>
      </c>
      <c r="R4013" s="49">
        <v>1547769.7339999999</v>
      </c>
      <c r="S4013" s="49">
        <v>1593076.5719999999</v>
      </c>
      <c r="T4013" s="49">
        <v>1733304.9839999999</v>
      </c>
      <c r="U4013" s="49">
        <v>1805872.19</v>
      </c>
      <c r="V4013" s="49">
        <v>1918015.93</v>
      </c>
    </row>
    <row r="4014" spans="1:22" x14ac:dyDescent="0.3">
      <c r="A4014">
        <v>1006575</v>
      </c>
      <c r="B4014" t="s">
        <v>19008</v>
      </c>
      <c r="C4014" t="s">
        <v>19009</v>
      </c>
      <c r="D4014" t="s">
        <v>4970</v>
      </c>
      <c r="E4014" t="s">
        <v>922</v>
      </c>
      <c r="F4014" t="s">
        <v>4971</v>
      </c>
      <c r="G4014" t="s">
        <v>19010</v>
      </c>
      <c r="H4014" t="s">
        <v>4977</v>
      </c>
      <c r="I4014" s="23">
        <v>40.319088000000001</v>
      </c>
      <c r="J4014" s="23">
        <v>-96.841399999999993</v>
      </c>
      <c r="K4014">
        <v>325311</v>
      </c>
      <c r="L4014" t="s">
        <v>6685</v>
      </c>
      <c r="M4014" t="s">
        <v>804</v>
      </c>
      <c r="N4014" s="49">
        <v>605576.09</v>
      </c>
      <c r="O4014" s="49">
        <v>551842.73199999996</v>
      </c>
      <c r="P4014" s="49">
        <v>576883.01199999999</v>
      </c>
      <c r="Q4014" s="49">
        <v>583951.54399999999</v>
      </c>
      <c r="R4014" s="49">
        <v>471434.81400000001</v>
      </c>
      <c r="S4014" s="49">
        <v>561958.91399999999</v>
      </c>
      <c r="T4014" s="49">
        <v>579323.60400000005</v>
      </c>
      <c r="U4014" s="49">
        <v>514627.46799999999</v>
      </c>
      <c r="V4014" s="49">
        <v>572513.02399999998</v>
      </c>
    </row>
    <row r="4015" spans="1:22" x14ac:dyDescent="0.3">
      <c r="A4015">
        <v>1006037</v>
      </c>
      <c r="B4015" t="s">
        <v>19011</v>
      </c>
      <c r="C4015" t="s">
        <v>19012</v>
      </c>
      <c r="D4015" t="s">
        <v>6303</v>
      </c>
      <c r="E4015" t="s">
        <v>542</v>
      </c>
      <c r="F4015" t="s">
        <v>6304</v>
      </c>
      <c r="G4015" t="s">
        <v>19013</v>
      </c>
      <c r="H4015" t="s">
        <v>6306</v>
      </c>
      <c r="I4015" s="23">
        <v>37.777012999999997</v>
      </c>
      <c r="J4015" s="23">
        <v>-99.929745999999994</v>
      </c>
      <c r="K4015">
        <v>325311</v>
      </c>
      <c r="L4015" t="s">
        <v>6685</v>
      </c>
      <c r="M4015" t="s">
        <v>804</v>
      </c>
      <c r="N4015" s="49">
        <v>501717.96</v>
      </c>
      <c r="O4015" s="49">
        <v>544739.91200000001</v>
      </c>
      <c r="P4015" s="49">
        <v>527099.77</v>
      </c>
      <c r="Q4015" s="49">
        <v>459613.38199999998</v>
      </c>
      <c r="R4015" s="49">
        <v>506418.09</v>
      </c>
      <c r="S4015" s="49">
        <v>531950.94999999995</v>
      </c>
      <c r="T4015" s="49">
        <v>499773.26</v>
      </c>
      <c r="U4015" s="49">
        <v>552143.29599999997</v>
      </c>
      <c r="V4015" s="49">
        <v>524528.03200000001</v>
      </c>
    </row>
    <row r="4016" spans="1:22" x14ac:dyDescent="0.3">
      <c r="A4016">
        <v>1007997</v>
      </c>
      <c r="B4016" t="s">
        <v>19014</v>
      </c>
      <c r="C4016" t="s">
        <v>19015</v>
      </c>
      <c r="D4016" t="s">
        <v>1510</v>
      </c>
      <c r="E4016" t="s">
        <v>311</v>
      </c>
      <c r="F4016" t="s">
        <v>19016</v>
      </c>
      <c r="G4016" t="s">
        <v>19017</v>
      </c>
      <c r="H4016" t="s">
        <v>536</v>
      </c>
      <c r="I4016" s="23">
        <v>38.034695999999997</v>
      </c>
      <c r="J4016" s="23">
        <v>-85.906009999999995</v>
      </c>
      <c r="K4016">
        <v>327310</v>
      </c>
      <c r="L4016" t="s">
        <v>2095</v>
      </c>
      <c r="M4016" t="s">
        <v>376</v>
      </c>
      <c r="N4016" s="49">
        <v>1043948.992</v>
      </c>
      <c r="O4016" s="49">
        <v>1009435.018</v>
      </c>
      <c r="P4016" s="49">
        <v>951950.39599999995</v>
      </c>
      <c r="Q4016" s="49">
        <v>1033058.532</v>
      </c>
      <c r="R4016" s="49">
        <v>1063769.152</v>
      </c>
      <c r="S4016" s="49">
        <v>972760.554</v>
      </c>
      <c r="T4016" s="49">
        <v>909223.52800000005</v>
      </c>
      <c r="U4016" s="49">
        <v>904788.37199999997</v>
      </c>
      <c r="V4016" s="49">
        <v>724550.19400000002</v>
      </c>
    </row>
    <row r="4017" spans="1:22" x14ac:dyDescent="0.3">
      <c r="A4017">
        <v>1002144</v>
      </c>
      <c r="B4017" t="s">
        <v>19018</v>
      </c>
      <c r="C4017" t="s">
        <v>19019</v>
      </c>
      <c r="D4017" t="s">
        <v>5361</v>
      </c>
      <c r="E4017" t="s">
        <v>393</v>
      </c>
      <c r="F4017" t="s">
        <v>10035</v>
      </c>
      <c r="G4017" t="s">
        <v>19020</v>
      </c>
      <c r="H4017" t="s">
        <v>10037</v>
      </c>
      <c r="I4017" s="23">
        <v>43.108910000000002</v>
      </c>
      <c r="J4017" s="23">
        <v>-89.355350000000001</v>
      </c>
      <c r="K4017">
        <v>311612</v>
      </c>
      <c r="L4017" t="s">
        <v>28</v>
      </c>
      <c r="M4017" t="s">
        <v>315</v>
      </c>
      <c r="Q4017" s="49">
        <v>12166.804</v>
      </c>
      <c r="R4017" s="49">
        <v>16130.34</v>
      </c>
      <c r="S4017" s="49">
        <v>19278.828000000001</v>
      </c>
      <c r="T4017" s="49">
        <v>20349.024000000001</v>
      </c>
      <c r="U4017" s="49">
        <v>20086.423999999999</v>
      </c>
      <c r="V4017" s="49">
        <v>26687</v>
      </c>
    </row>
    <row r="4018" spans="1:22" x14ac:dyDescent="0.3">
      <c r="A4018">
        <v>1006018</v>
      </c>
      <c r="B4018" t="s">
        <v>19021</v>
      </c>
      <c r="C4018" t="s">
        <v>19022</v>
      </c>
      <c r="D4018" t="s">
        <v>19023</v>
      </c>
      <c r="E4018" t="s">
        <v>2164</v>
      </c>
      <c r="F4018" t="s">
        <v>19024</v>
      </c>
      <c r="G4018" t="s">
        <v>19025</v>
      </c>
      <c r="H4018" t="s">
        <v>12087</v>
      </c>
      <c r="I4018" s="23">
        <v>44.033053000000002</v>
      </c>
      <c r="J4018" s="23">
        <v>-116.957188</v>
      </c>
      <c r="K4018">
        <v>311411</v>
      </c>
      <c r="L4018" t="s">
        <v>28</v>
      </c>
      <c r="M4018" t="s">
        <v>315</v>
      </c>
      <c r="N4018" s="49">
        <v>46697.523999999998</v>
      </c>
      <c r="O4018" s="49">
        <v>47336.271999999997</v>
      </c>
      <c r="P4018" s="49">
        <v>44633.232000000004</v>
      </c>
      <c r="Q4018" s="49">
        <v>47957.120000000003</v>
      </c>
      <c r="R4018" s="49">
        <v>53406.248</v>
      </c>
      <c r="S4018" s="49">
        <v>49591.063999999998</v>
      </c>
      <c r="T4018" s="49">
        <v>57855.832000000002</v>
      </c>
      <c r="U4018" s="49">
        <v>44757.131999999998</v>
      </c>
      <c r="V4018" s="49">
        <v>42420.84</v>
      </c>
    </row>
    <row r="4019" spans="1:22" x14ac:dyDescent="0.3">
      <c r="A4019">
        <v>1002142</v>
      </c>
      <c r="B4019" t="s">
        <v>19026</v>
      </c>
      <c r="C4019" t="s">
        <v>19022</v>
      </c>
      <c r="D4019" t="s">
        <v>19027</v>
      </c>
      <c r="E4019" t="s">
        <v>1682</v>
      </c>
      <c r="F4019" t="s">
        <v>19028</v>
      </c>
      <c r="G4019" t="s">
        <v>19029</v>
      </c>
      <c r="H4019" t="s">
        <v>6862</v>
      </c>
      <c r="I4019" s="23">
        <v>42.477336000000001</v>
      </c>
      <c r="J4019" s="23">
        <v>-71.115134999999995</v>
      </c>
      <c r="K4019">
        <v>311999</v>
      </c>
      <c r="L4019" t="s">
        <v>28</v>
      </c>
      <c r="M4019" t="s">
        <v>315</v>
      </c>
      <c r="Q4019" s="49">
        <v>820.24800000000005</v>
      </c>
      <c r="R4019" s="49">
        <v>16026.84</v>
      </c>
      <c r="S4019" s="49">
        <v>33096.328000000001</v>
      </c>
      <c r="T4019" s="49">
        <v>36149.411999999997</v>
      </c>
      <c r="U4019" s="49">
        <v>32072.732</v>
      </c>
      <c r="V4019" s="49">
        <v>36995.712</v>
      </c>
    </row>
    <row r="4020" spans="1:22" x14ac:dyDescent="0.3">
      <c r="A4020">
        <v>1005866</v>
      </c>
      <c r="B4020" t="s">
        <v>19030</v>
      </c>
      <c r="C4020" t="s">
        <v>19031</v>
      </c>
      <c r="D4020" t="s">
        <v>10741</v>
      </c>
      <c r="E4020" t="s">
        <v>663</v>
      </c>
      <c r="F4020" t="s">
        <v>10742</v>
      </c>
      <c r="G4020" t="s">
        <v>19032</v>
      </c>
      <c r="H4020" t="s">
        <v>10744</v>
      </c>
      <c r="I4020" s="23">
        <v>40.506320000000002</v>
      </c>
      <c r="J4020" s="23">
        <v>-81.474299999999999</v>
      </c>
      <c r="K4020">
        <v>325199</v>
      </c>
      <c r="L4020" t="s">
        <v>28</v>
      </c>
      <c r="M4020" t="s">
        <v>530</v>
      </c>
      <c r="N4020" s="49">
        <v>28039.743999999999</v>
      </c>
      <c r="O4020" s="49">
        <v>27704.495999999999</v>
      </c>
      <c r="P4020" s="49">
        <v>29542.687999999998</v>
      </c>
      <c r="Q4020" s="49">
        <v>25151.455999999998</v>
      </c>
      <c r="R4020" s="49">
        <v>30550.583999999999</v>
      </c>
      <c r="S4020" s="49">
        <v>29262.04</v>
      </c>
      <c r="T4020" s="49">
        <v>27320.948</v>
      </c>
      <c r="U4020" s="49">
        <v>26261.851999999999</v>
      </c>
      <c r="V4020" s="49">
        <v>26394.207999999999</v>
      </c>
    </row>
    <row r="4021" spans="1:22" x14ac:dyDescent="0.3">
      <c r="A4021">
        <v>1000032</v>
      </c>
      <c r="B4021" t="s">
        <v>19033</v>
      </c>
      <c r="C4021" t="s">
        <v>19034</v>
      </c>
      <c r="D4021" t="s">
        <v>19035</v>
      </c>
      <c r="E4021" t="s">
        <v>663</v>
      </c>
      <c r="F4021" t="s">
        <v>5081</v>
      </c>
      <c r="G4021" t="s">
        <v>19036</v>
      </c>
      <c r="H4021" t="s">
        <v>416</v>
      </c>
      <c r="I4021" s="23">
        <v>39.281072000000002</v>
      </c>
      <c r="J4021" s="23">
        <v>-81.637900999999999</v>
      </c>
      <c r="K4021">
        <v>325212</v>
      </c>
      <c r="L4021" t="s">
        <v>28</v>
      </c>
      <c r="M4021" t="s">
        <v>315</v>
      </c>
      <c r="N4021" s="49">
        <v>206496.00399999999</v>
      </c>
      <c r="O4021" s="49">
        <v>214694.394</v>
      </c>
      <c r="P4021" s="49">
        <v>206087.97399999999</v>
      </c>
      <c r="Q4021" s="49">
        <v>206772.424</v>
      </c>
      <c r="R4021" s="49">
        <v>258889.45</v>
      </c>
      <c r="S4021" s="49">
        <v>334390.76199999999</v>
      </c>
      <c r="T4021" s="49">
        <v>286951.68599999999</v>
      </c>
      <c r="U4021" s="49">
        <v>286055.52</v>
      </c>
      <c r="V4021" s="49">
        <v>291407.13</v>
      </c>
    </row>
    <row r="4022" spans="1:22" x14ac:dyDescent="0.3">
      <c r="A4022">
        <v>1005431</v>
      </c>
      <c r="B4022" t="s">
        <v>19037</v>
      </c>
      <c r="C4022" t="s">
        <v>19038</v>
      </c>
      <c r="D4022" t="s">
        <v>19039</v>
      </c>
      <c r="E4022" t="s">
        <v>303</v>
      </c>
      <c r="F4022" t="s">
        <v>12488</v>
      </c>
      <c r="G4022" t="s">
        <v>19040</v>
      </c>
      <c r="H4022" t="s">
        <v>9919</v>
      </c>
      <c r="I4022" s="23">
        <v>33.52957</v>
      </c>
      <c r="J4022" s="23">
        <v>-97.876509999999996</v>
      </c>
      <c r="K4022">
        <v>211130</v>
      </c>
      <c r="L4022" t="s">
        <v>368</v>
      </c>
      <c r="M4022" t="s">
        <v>102</v>
      </c>
      <c r="N4022" s="49">
        <v>102070.164</v>
      </c>
      <c r="O4022" s="49">
        <v>112204.048</v>
      </c>
      <c r="P4022" s="49">
        <v>154699.75599999999</v>
      </c>
      <c r="Q4022" s="49">
        <v>167961.59599999999</v>
      </c>
      <c r="R4022" s="49">
        <v>173227.4</v>
      </c>
      <c r="S4022" s="49">
        <v>247095.37</v>
      </c>
      <c r="T4022" s="49">
        <v>232173.67600000001</v>
      </c>
      <c r="U4022" s="49">
        <v>260769.58</v>
      </c>
      <c r="V4022" s="49">
        <v>233284.652</v>
      </c>
    </row>
    <row r="4023" spans="1:22" x14ac:dyDescent="0.3">
      <c r="A4023">
        <v>1011252</v>
      </c>
      <c r="B4023" t="s">
        <v>19041</v>
      </c>
      <c r="C4023" t="s">
        <v>19042</v>
      </c>
      <c r="D4023" t="s">
        <v>3460</v>
      </c>
      <c r="E4023" t="s">
        <v>676</v>
      </c>
      <c r="F4023" t="s">
        <v>19043</v>
      </c>
      <c r="G4023" t="s">
        <v>19044</v>
      </c>
      <c r="H4023" t="s">
        <v>1865</v>
      </c>
      <c r="I4023" s="23">
        <v>35.183669999999999</v>
      </c>
      <c r="J4023" s="23">
        <v>-90.044120000000007</v>
      </c>
      <c r="K4023">
        <v>322121</v>
      </c>
      <c r="L4023" t="s">
        <v>28</v>
      </c>
      <c r="M4023" t="s">
        <v>680</v>
      </c>
      <c r="N4023" s="49">
        <v>669.74800000000005</v>
      </c>
      <c r="O4023" s="49">
        <v>66980.748000000007</v>
      </c>
      <c r="P4023" s="49">
        <v>673.84799999999996</v>
      </c>
      <c r="Q4023" s="49">
        <v>66197.100000000006</v>
      </c>
      <c r="R4023" s="49">
        <v>72991.975999999995</v>
      </c>
      <c r="S4023" s="49">
        <v>69675.388000000006</v>
      </c>
      <c r="T4023" s="49">
        <v>74966.97</v>
      </c>
      <c r="U4023" s="49">
        <v>49705</v>
      </c>
      <c r="V4023" s="49">
        <v>52358</v>
      </c>
    </row>
    <row r="4024" spans="1:22" x14ac:dyDescent="0.3">
      <c r="A4024">
        <v>1003449</v>
      </c>
      <c r="B4024" t="s">
        <v>19045</v>
      </c>
      <c r="C4024" t="s">
        <v>19046</v>
      </c>
      <c r="D4024" t="s">
        <v>753</v>
      </c>
      <c r="E4024" t="s">
        <v>690</v>
      </c>
      <c r="F4024" t="s">
        <v>19047</v>
      </c>
      <c r="G4024" t="s">
        <v>19048</v>
      </c>
      <c r="H4024" t="s">
        <v>19049</v>
      </c>
      <c r="I4024" s="23">
        <v>32.700760000000002</v>
      </c>
      <c r="J4024" s="23">
        <v>-83.554739999999995</v>
      </c>
      <c r="K4024">
        <v>212324</v>
      </c>
      <c r="L4024" t="s">
        <v>28</v>
      </c>
      <c r="M4024" t="s">
        <v>315</v>
      </c>
      <c r="N4024" s="49">
        <v>22414.362000000001</v>
      </c>
      <c r="O4024" s="49">
        <v>23063.254000000001</v>
      </c>
      <c r="P4024" s="49">
        <v>22775.876</v>
      </c>
      <c r="Q4024" s="49">
        <v>23790.26</v>
      </c>
      <c r="R4024" s="49">
        <v>24066.258000000002</v>
      </c>
      <c r="S4024" s="49">
        <v>25045.556</v>
      </c>
      <c r="T4024" s="49">
        <v>24483.207999999999</v>
      </c>
      <c r="U4024" s="49">
        <v>21379.42</v>
      </c>
      <c r="V4024" s="49">
        <v>24073.46</v>
      </c>
    </row>
    <row r="4025" spans="1:22" x14ac:dyDescent="0.3">
      <c r="A4025">
        <v>1003527</v>
      </c>
      <c r="B4025" t="s">
        <v>19050</v>
      </c>
      <c r="C4025" t="s">
        <v>19051</v>
      </c>
      <c r="D4025" t="s">
        <v>17468</v>
      </c>
      <c r="E4025" t="s">
        <v>690</v>
      </c>
      <c r="F4025" t="s">
        <v>17469</v>
      </c>
      <c r="G4025" t="s">
        <v>19052</v>
      </c>
      <c r="H4025" t="s">
        <v>2087</v>
      </c>
      <c r="I4025" s="23">
        <v>32.969166999999999</v>
      </c>
      <c r="J4025" s="23">
        <v>-82.821944000000002</v>
      </c>
      <c r="K4025">
        <v>212324</v>
      </c>
      <c r="L4025" t="s">
        <v>28</v>
      </c>
      <c r="M4025" t="s">
        <v>315</v>
      </c>
      <c r="Q4025" s="49">
        <v>20006.524000000001</v>
      </c>
      <c r="R4025" s="49">
        <v>18053.080000000002</v>
      </c>
      <c r="S4025" s="49">
        <v>20798.572</v>
      </c>
      <c r="T4025" s="49">
        <v>19249.727999999999</v>
      </c>
      <c r="U4025" s="49">
        <v>20782.792000000001</v>
      </c>
      <c r="V4025" s="49">
        <v>20991.17</v>
      </c>
    </row>
    <row r="4026" spans="1:22" x14ac:dyDescent="0.3">
      <c r="A4026">
        <v>1000868</v>
      </c>
      <c r="B4026" t="s">
        <v>19053</v>
      </c>
      <c r="C4026" t="s">
        <v>19054</v>
      </c>
      <c r="D4026" t="s">
        <v>19055</v>
      </c>
      <c r="E4026" t="s">
        <v>386</v>
      </c>
      <c r="F4026" t="s">
        <v>19056</v>
      </c>
      <c r="G4026" t="s">
        <v>19057</v>
      </c>
      <c r="H4026" t="s">
        <v>536</v>
      </c>
      <c r="I4026" s="23">
        <v>33.554136</v>
      </c>
      <c r="J4026" s="23">
        <v>-86.761399999999995</v>
      </c>
      <c r="K4026">
        <v>336411</v>
      </c>
      <c r="L4026" t="s">
        <v>28</v>
      </c>
      <c r="M4026" t="s">
        <v>315</v>
      </c>
      <c r="T4026" s="49">
        <v>143.6</v>
      </c>
      <c r="U4026" s="49">
        <v>786.49599999999998</v>
      </c>
      <c r="V4026" s="49">
        <v>77.097999999999999</v>
      </c>
    </row>
    <row r="4027" spans="1:22" x14ac:dyDescent="0.3">
      <c r="A4027">
        <v>1002056</v>
      </c>
      <c r="B4027" t="s">
        <v>19058</v>
      </c>
      <c r="C4027" t="s">
        <v>19059</v>
      </c>
      <c r="D4027" t="s">
        <v>5572</v>
      </c>
      <c r="E4027" t="s">
        <v>946</v>
      </c>
      <c r="F4027" t="s">
        <v>19060</v>
      </c>
      <c r="G4027" t="s">
        <v>19061</v>
      </c>
      <c r="H4027" t="s">
        <v>5575</v>
      </c>
      <c r="I4027" s="23">
        <v>47.687074000000003</v>
      </c>
      <c r="J4027" s="23">
        <v>-117.212673</v>
      </c>
      <c r="K4027">
        <v>331315</v>
      </c>
      <c r="L4027" t="s">
        <v>28</v>
      </c>
      <c r="M4027" t="s">
        <v>538</v>
      </c>
      <c r="N4027" s="49">
        <v>128390.11599999999</v>
      </c>
      <c r="O4027" s="49">
        <v>130646.408</v>
      </c>
      <c r="P4027" s="49">
        <v>126365.32399999999</v>
      </c>
      <c r="Q4027" s="49">
        <v>122424.44</v>
      </c>
      <c r="R4027" s="49">
        <v>117859.788</v>
      </c>
      <c r="S4027" s="49">
        <v>114923.96799999999</v>
      </c>
      <c r="T4027" s="49">
        <v>110966.03200000001</v>
      </c>
      <c r="U4027" s="49">
        <v>108363.792</v>
      </c>
      <c r="V4027" s="49">
        <v>108437.69</v>
      </c>
    </row>
    <row r="4028" spans="1:22" x14ac:dyDescent="0.3">
      <c r="A4028">
        <v>1001313</v>
      </c>
      <c r="B4028" t="s">
        <v>19062</v>
      </c>
      <c r="C4028" t="s">
        <v>19063</v>
      </c>
      <c r="D4028" t="s">
        <v>19064</v>
      </c>
      <c r="E4028" t="s">
        <v>454</v>
      </c>
      <c r="F4028" t="s">
        <v>19065</v>
      </c>
      <c r="G4028" t="s">
        <v>19066</v>
      </c>
      <c r="H4028" t="s">
        <v>15560</v>
      </c>
      <c r="I4028" s="23">
        <v>42.279699999999998</v>
      </c>
      <c r="J4028" s="23">
        <v>-85.492199999999997</v>
      </c>
      <c r="K4028">
        <v>221112</v>
      </c>
      <c r="L4028" t="s">
        <v>30</v>
      </c>
      <c r="M4028" t="s">
        <v>336</v>
      </c>
      <c r="N4028" s="49">
        <v>39924.152000000002</v>
      </c>
      <c r="O4028" s="49">
        <v>7256.1239999999998</v>
      </c>
      <c r="P4028" s="49">
        <v>4547.5839999999998</v>
      </c>
      <c r="Q4028" s="49">
        <v>5841.5280000000002</v>
      </c>
      <c r="R4028" s="49">
        <v>1251.596</v>
      </c>
      <c r="S4028" s="49">
        <v>2105.192</v>
      </c>
      <c r="T4028" s="49">
        <v>2380.9920000000002</v>
      </c>
      <c r="U4028" s="49">
        <v>4974.3320000000003</v>
      </c>
      <c r="V4028" s="49">
        <v>2568.44</v>
      </c>
    </row>
    <row r="4029" spans="1:22" x14ac:dyDescent="0.3">
      <c r="A4029">
        <v>1000182</v>
      </c>
      <c r="B4029" t="s">
        <v>19067</v>
      </c>
      <c r="C4029" t="s">
        <v>19068</v>
      </c>
      <c r="D4029" t="s">
        <v>19069</v>
      </c>
      <c r="E4029" t="s">
        <v>454</v>
      </c>
      <c r="F4029" t="s">
        <v>19070</v>
      </c>
      <c r="G4029" t="s">
        <v>19071</v>
      </c>
      <c r="H4029" t="s">
        <v>19072</v>
      </c>
      <c r="I4029" s="23">
        <v>44.688899999999997</v>
      </c>
      <c r="J4029" s="23">
        <v>-85.201899999999995</v>
      </c>
      <c r="K4029">
        <v>221112</v>
      </c>
      <c r="L4029" t="s">
        <v>335</v>
      </c>
      <c r="M4029" t="s">
        <v>336</v>
      </c>
      <c r="N4029" s="49">
        <v>14015.748</v>
      </c>
      <c r="O4029" s="49">
        <v>22920.263999999999</v>
      </c>
      <c r="P4029" s="49">
        <v>11099.008</v>
      </c>
      <c r="Q4029" s="49">
        <v>26411.151999999998</v>
      </c>
      <c r="R4029" s="49">
        <v>23450.263999999999</v>
      </c>
      <c r="S4029" s="49">
        <v>12498.504000000001</v>
      </c>
      <c r="T4029" s="49">
        <v>16609.187999999998</v>
      </c>
      <c r="U4029" s="49">
        <v>26134.504000000001</v>
      </c>
      <c r="V4029" s="49">
        <v>13888.698</v>
      </c>
    </row>
    <row r="4030" spans="1:22" x14ac:dyDescent="0.3">
      <c r="A4030">
        <v>1000975</v>
      </c>
      <c r="B4030" t="s">
        <v>19073</v>
      </c>
      <c r="C4030" t="s">
        <v>19074</v>
      </c>
      <c r="D4030" t="s">
        <v>19075</v>
      </c>
      <c r="E4030" t="s">
        <v>1248</v>
      </c>
      <c r="F4030" t="s">
        <v>19076</v>
      </c>
      <c r="G4030" t="s">
        <v>19077</v>
      </c>
      <c r="H4030" t="s">
        <v>10209</v>
      </c>
      <c r="I4030" s="23">
        <v>39.846400000000003</v>
      </c>
      <c r="J4030" s="23">
        <v>-80.818899999999999</v>
      </c>
      <c r="K4030">
        <v>221112</v>
      </c>
      <c r="L4030" t="s">
        <v>335</v>
      </c>
      <c r="M4030" t="s">
        <v>336</v>
      </c>
      <c r="R4030" s="49">
        <v>226226.00200000001</v>
      </c>
      <c r="S4030" s="49">
        <v>963148.31200000003</v>
      </c>
      <c r="T4030" s="49">
        <v>860878.326</v>
      </c>
      <c r="U4030" s="49">
        <v>1724098.72</v>
      </c>
      <c r="V4030" s="49">
        <v>1572654.4240000001</v>
      </c>
    </row>
    <row r="4031" spans="1:22" x14ac:dyDescent="0.3">
      <c r="A4031">
        <v>1000968</v>
      </c>
      <c r="B4031" t="s">
        <v>19078</v>
      </c>
      <c r="C4031" t="s">
        <v>19079</v>
      </c>
      <c r="D4031" t="s">
        <v>2699</v>
      </c>
      <c r="E4031" t="s">
        <v>1248</v>
      </c>
      <c r="F4031" t="s">
        <v>19080</v>
      </c>
      <c r="G4031" t="s">
        <v>19081</v>
      </c>
      <c r="H4031" t="s">
        <v>4910</v>
      </c>
      <c r="I4031" s="23">
        <v>38.205599999999997</v>
      </c>
      <c r="J4031" s="23">
        <v>-81.421099999999996</v>
      </c>
      <c r="K4031">
        <v>221112</v>
      </c>
      <c r="L4031" t="s">
        <v>335</v>
      </c>
      <c r="M4031" t="s">
        <v>336</v>
      </c>
      <c r="O4031" s="49">
        <v>0</v>
      </c>
      <c r="P4031" s="49">
        <v>0</v>
      </c>
      <c r="Q4031" s="49">
        <v>0</v>
      </c>
      <c r="R4031" s="49">
        <v>537826.00399999996</v>
      </c>
      <c r="S4031" s="49">
        <v>1519258.254</v>
      </c>
      <c r="T4031" s="49">
        <v>987315.80599999998</v>
      </c>
      <c r="U4031" s="49">
        <v>1040491.83</v>
      </c>
      <c r="V4031" s="49">
        <v>1495490.9979999999</v>
      </c>
    </row>
    <row r="4032" spans="1:22" x14ac:dyDescent="0.3">
      <c r="A4032">
        <v>1001595</v>
      </c>
      <c r="B4032" t="s">
        <v>19082</v>
      </c>
      <c r="C4032" t="s">
        <v>19083</v>
      </c>
      <c r="D4032" t="s">
        <v>19084</v>
      </c>
      <c r="E4032" t="s">
        <v>832</v>
      </c>
      <c r="F4032" t="s">
        <v>19085</v>
      </c>
      <c r="G4032" t="s">
        <v>19086</v>
      </c>
      <c r="H4032" t="s">
        <v>835</v>
      </c>
      <c r="I4032" s="23">
        <v>21.393028000000001</v>
      </c>
      <c r="J4032" s="23">
        <v>-157.74967599999999</v>
      </c>
      <c r="K4032">
        <v>562212</v>
      </c>
      <c r="L4032" t="s">
        <v>51</v>
      </c>
      <c r="M4032" t="s">
        <v>307</v>
      </c>
      <c r="N4032" s="49">
        <v>2296.5</v>
      </c>
      <c r="O4032" s="49">
        <v>15703.25</v>
      </c>
      <c r="P4032" s="49">
        <v>14427.5</v>
      </c>
      <c r="Q4032" s="49">
        <v>26429.5</v>
      </c>
      <c r="R4032" s="49">
        <v>36294</v>
      </c>
      <c r="S4032" s="49">
        <v>44893.25</v>
      </c>
      <c r="T4032" s="49">
        <v>56004.5</v>
      </c>
      <c r="U4032" s="49">
        <v>84922.75</v>
      </c>
      <c r="V4032" s="49">
        <v>89904</v>
      </c>
    </row>
    <row r="4033" spans="1:22" x14ac:dyDescent="0.3">
      <c r="A4033">
        <v>1011811</v>
      </c>
      <c r="B4033" t="s">
        <v>19087</v>
      </c>
      <c r="C4033" t="s">
        <v>19088</v>
      </c>
      <c r="D4033" t="s">
        <v>19089</v>
      </c>
      <c r="E4033" t="s">
        <v>583</v>
      </c>
      <c r="F4033" t="s">
        <v>19090</v>
      </c>
      <c r="H4033" t="s">
        <v>19091</v>
      </c>
      <c r="I4033" s="23">
        <v>29.880800000000001</v>
      </c>
      <c r="J4033" s="23">
        <v>-92.280500000000004</v>
      </c>
      <c r="K4033">
        <v>211130</v>
      </c>
      <c r="L4033" t="s">
        <v>368</v>
      </c>
      <c r="M4033" t="s">
        <v>102</v>
      </c>
      <c r="N4033" s="49">
        <v>51643.714</v>
      </c>
      <c r="O4033" s="49">
        <v>50396.264000000003</v>
      </c>
      <c r="P4033" s="49">
        <v>55236.553999999996</v>
      </c>
      <c r="Q4033" s="49">
        <v>58188.84</v>
      </c>
      <c r="R4033" s="49">
        <v>122811.19</v>
      </c>
    </row>
    <row r="4034" spans="1:22" x14ac:dyDescent="0.3">
      <c r="A4034">
        <v>1001584</v>
      </c>
      <c r="B4034" t="s">
        <v>19092</v>
      </c>
      <c r="C4034" t="s">
        <v>19093</v>
      </c>
      <c r="D4034" t="s">
        <v>3949</v>
      </c>
      <c r="E4034" t="s">
        <v>542</v>
      </c>
      <c r="F4034" t="s">
        <v>19094</v>
      </c>
      <c r="G4034" t="s">
        <v>19095</v>
      </c>
      <c r="H4034" t="s">
        <v>19096</v>
      </c>
      <c r="I4034" s="23">
        <v>39.086399999999998</v>
      </c>
      <c r="J4034" s="23">
        <v>-94.651399999999995</v>
      </c>
      <c r="K4034">
        <v>221112</v>
      </c>
      <c r="L4034" t="s">
        <v>28</v>
      </c>
      <c r="M4034" t="s">
        <v>336</v>
      </c>
      <c r="Q4034" s="49">
        <v>0</v>
      </c>
      <c r="R4034" s="49">
        <v>0</v>
      </c>
      <c r="S4034" s="49">
        <v>51.8</v>
      </c>
      <c r="T4034" s="49">
        <v>109</v>
      </c>
      <c r="U4034" s="49">
        <v>87.2</v>
      </c>
      <c r="V4034" s="49">
        <v>73.8</v>
      </c>
    </row>
    <row r="4035" spans="1:22" x14ac:dyDescent="0.3">
      <c r="A4035">
        <v>1010618</v>
      </c>
      <c r="B4035"/>
      <c r="C4035" t="s">
        <v>19097</v>
      </c>
      <c r="D4035" t="s">
        <v>9466</v>
      </c>
      <c r="E4035" t="s">
        <v>1418</v>
      </c>
      <c r="F4035" t="s">
        <v>19098</v>
      </c>
      <c r="G4035" t="s">
        <v>19099</v>
      </c>
      <c r="I4035" s="23">
        <v>35.470758699999998</v>
      </c>
      <c r="J4035" s="23">
        <v>-98.990793800000006</v>
      </c>
      <c r="K4035">
        <v>211111</v>
      </c>
      <c r="L4035" t="s">
        <v>28</v>
      </c>
      <c r="M4035" t="s">
        <v>102</v>
      </c>
      <c r="R4035" s="49">
        <v>22746.563999999998</v>
      </c>
      <c r="S4035" s="49">
        <v>25555.103999999999</v>
      </c>
      <c r="T4035" s="49">
        <v>24077.86</v>
      </c>
      <c r="U4035" s="49">
        <v>29710.880000000001</v>
      </c>
    </row>
    <row r="4036" spans="1:22" x14ac:dyDescent="0.3">
      <c r="A4036">
        <v>1010601</v>
      </c>
      <c r="B4036" t="s">
        <v>19100</v>
      </c>
      <c r="C4036" t="s">
        <v>19101</v>
      </c>
      <c r="D4036" t="s">
        <v>19102</v>
      </c>
      <c r="E4036" t="s">
        <v>922</v>
      </c>
      <c r="F4036" t="s">
        <v>19103</v>
      </c>
      <c r="G4036" t="s">
        <v>19104</v>
      </c>
      <c r="H4036" t="s">
        <v>771</v>
      </c>
      <c r="I4036" s="23">
        <v>40.728537000000003</v>
      </c>
      <c r="J4036" s="23">
        <v>-99.166155000000003</v>
      </c>
      <c r="K4036">
        <v>562212</v>
      </c>
      <c r="L4036" t="s">
        <v>51</v>
      </c>
      <c r="M4036" t="s">
        <v>307</v>
      </c>
      <c r="Q4036" s="49">
        <v>21647.5</v>
      </c>
      <c r="R4036" s="49">
        <v>23113.5</v>
      </c>
      <c r="S4036" s="49">
        <v>19652.25</v>
      </c>
      <c r="T4036" s="49">
        <v>18770.75</v>
      </c>
      <c r="U4036" s="49">
        <v>17924.75</v>
      </c>
    </row>
    <row r="4037" spans="1:22" x14ac:dyDescent="0.3">
      <c r="A4037">
        <v>1000747</v>
      </c>
      <c r="B4037" t="s">
        <v>19105</v>
      </c>
      <c r="C4037" t="s">
        <v>19106</v>
      </c>
      <c r="D4037" t="s">
        <v>19107</v>
      </c>
      <c r="E4037" t="s">
        <v>1663</v>
      </c>
      <c r="F4037" t="s">
        <v>19108</v>
      </c>
      <c r="G4037" t="s">
        <v>19109</v>
      </c>
      <c r="H4037" t="s">
        <v>4916</v>
      </c>
      <c r="I4037" s="23">
        <v>40.737499999999997</v>
      </c>
      <c r="J4037" s="23">
        <v>-74.099999999999994</v>
      </c>
      <c r="K4037">
        <v>221112</v>
      </c>
      <c r="L4037" t="s">
        <v>335</v>
      </c>
      <c r="M4037" t="s">
        <v>336</v>
      </c>
      <c r="N4037" s="49">
        <v>57281.22</v>
      </c>
      <c r="O4037" s="49">
        <v>174209.818</v>
      </c>
      <c r="P4037" s="49">
        <v>137974.57</v>
      </c>
      <c r="Q4037" s="49">
        <v>301883.81599999999</v>
      </c>
      <c r="R4037" s="49">
        <v>387651.79399999999</v>
      </c>
      <c r="S4037" s="49">
        <v>317445.79200000002</v>
      </c>
      <c r="T4037" s="49">
        <v>205587.34</v>
      </c>
      <c r="U4037" s="49">
        <v>90711.915999999997</v>
      </c>
      <c r="V4037" s="49">
        <v>49003.296000000002</v>
      </c>
    </row>
    <row r="4038" spans="1:22" x14ac:dyDescent="0.3">
      <c r="A4038">
        <v>1011381</v>
      </c>
      <c r="B4038" t="s">
        <v>19110</v>
      </c>
      <c r="C4038" t="s">
        <v>19111</v>
      </c>
      <c r="D4038" t="s">
        <v>19112</v>
      </c>
      <c r="E4038" t="s">
        <v>1663</v>
      </c>
      <c r="F4038" t="s">
        <v>19108</v>
      </c>
      <c r="G4038" t="s">
        <v>19113</v>
      </c>
      <c r="H4038" t="s">
        <v>19114</v>
      </c>
      <c r="I4038" s="23">
        <v>40.749546000000002</v>
      </c>
      <c r="J4038" s="23">
        <v>-74.135772000000003</v>
      </c>
      <c r="K4038">
        <v>562212</v>
      </c>
      <c r="L4038" t="s">
        <v>51</v>
      </c>
      <c r="M4038" t="s">
        <v>307</v>
      </c>
      <c r="Q4038" s="49">
        <v>85308</v>
      </c>
      <c r="R4038" s="49">
        <v>90311.75</v>
      </c>
      <c r="S4038" s="49">
        <v>196234.5</v>
      </c>
      <c r="T4038" s="49">
        <v>204243</v>
      </c>
      <c r="U4038" s="49">
        <v>212578.25</v>
      </c>
      <c r="V4038" s="49">
        <v>221253.75</v>
      </c>
    </row>
    <row r="4039" spans="1:22" x14ac:dyDescent="0.3">
      <c r="A4039">
        <v>1004837</v>
      </c>
      <c r="B4039" t="s">
        <v>19115</v>
      </c>
      <c r="C4039" t="s">
        <v>19116</v>
      </c>
      <c r="D4039" t="s">
        <v>19117</v>
      </c>
      <c r="E4039" t="s">
        <v>583</v>
      </c>
      <c r="F4039" t="s">
        <v>19118</v>
      </c>
      <c r="G4039" t="s">
        <v>19119</v>
      </c>
      <c r="H4039" t="s">
        <v>4885</v>
      </c>
      <c r="I4039" s="23">
        <v>32.136622000000003</v>
      </c>
      <c r="J4039" s="23">
        <v>-93.926649999999995</v>
      </c>
      <c r="K4039">
        <v>211130</v>
      </c>
      <c r="L4039" t="s">
        <v>368</v>
      </c>
      <c r="M4039" t="s">
        <v>102</v>
      </c>
      <c r="N4039" s="49">
        <v>35481.667999999998</v>
      </c>
      <c r="O4039" s="49">
        <v>40584.962</v>
      </c>
      <c r="P4039" s="49">
        <v>34156.385999999999</v>
      </c>
      <c r="Q4039" s="49">
        <v>37842.696000000004</v>
      </c>
      <c r="R4039" s="49">
        <v>29578.646000000001</v>
      </c>
      <c r="S4039" s="49">
        <v>42355.595999999998</v>
      </c>
      <c r="T4039" s="49">
        <v>56937.25</v>
      </c>
      <c r="U4039" s="49">
        <v>39943.406000000003</v>
      </c>
      <c r="V4039" s="49">
        <v>49218.237999999998</v>
      </c>
    </row>
    <row r="4040" spans="1:22" x14ac:dyDescent="0.3">
      <c r="A4040">
        <v>1000216</v>
      </c>
      <c r="B4040" t="s">
        <v>19120</v>
      </c>
      <c r="C4040" t="s">
        <v>19121</v>
      </c>
      <c r="D4040" t="s">
        <v>19122</v>
      </c>
      <c r="E4040" t="s">
        <v>832</v>
      </c>
      <c r="F4040" t="s">
        <v>19123</v>
      </c>
      <c r="G4040" t="s">
        <v>19124</v>
      </c>
      <c r="H4040" t="s">
        <v>18687</v>
      </c>
      <c r="I4040" s="23">
        <v>21.975453999999999</v>
      </c>
      <c r="J4040" s="23">
        <v>-159.73786000000001</v>
      </c>
      <c r="K4040">
        <v>562212</v>
      </c>
      <c r="L4040" t="s">
        <v>51</v>
      </c>
      <c r="M4040" t="s">
        <v>307</v>
      </c>
      <c r="N4040" s="49">
        <v>28452.25</v>
      </c>
      <c r="O4040" s="49">
        <v>18051.25</v>
      </c>
      <c r="P4040" s="49">
        <v>34204.75</v>
      </c>
      <c r="Q4040" s="49">
        <v>25000.25</v>
      </c>
      <c r="R4040" s="49">
        <v>68548</v>
      </c>
      <c r="S4040" s="49">
        <v>67101.398000000001</v>
      </c>
      <c r="T4040" s="49">
        <v>65764.047999999995</v>
      </c>
      <c r="U4040" s="49">
        <v>53642.925289999999</v>
      </c>
      <c r="V4040" s="49">
        <v>74133.177049999998</v>
      </c>
    </row>
    <row r="4041" spans="1:22" x14ac:dyDescent="0.3">
      <c r="A4041">
        <v>1005861</v>
      </c>
      <c r="B4041" t="s">
        <v>19125</v>
      </c>
      <c r="C4041" t="s">
        <v>19126</v>
      </c>
      <c r="D4041" t="s">
        <v>17432</v>
      </c>
      <c r="E4041" t="s">
        <v>303</v>
      </c>
      <c r="F4041" t="s">
        <v>19127</v>
      </c>
      <c r="H4041" t="s">
        <v>19128</v>
      </c>
      <c r="I4041" s="23">
        <v>32.807850000000002</v>
      </c>
      <c r="J4041" s="23">
        <v>-97.671328000000003</v>
      </c>
      <c r="K4041">
        <v>486210</v>
      </c>
      <c r="L4041" t="s">
        <v>28</v>
      </c>
      <c r="M4041" t="s">
        <v>102</v>
      </c>
      <c r="R4041" s="49">
        <v>44142.483999999997</v>
      </c>
      <c r="S4041" s="49">
        <v>48017.22</v>
      </c>
      <c r="T4041" s="49">
        <v>4906.232</v>
      </c>
      <c r="U4041" s="49">
        <v>38371.256000000001</v>
      </c>
      <c r="V4041" s="49">
        <v>44566.84</v>
      </c>
    </row>
    <row r="4042" spans="1:22" x14ac:dyDescent="0.3">
      <c r="A4042">
        <v>1001179</v>
      </c>
      <c r="B4042" t="s">
        <v>19129</v>
      </c>
      <c r="C4042" t="s">
        <v>19130</v>
      </c>
      <c r="D4042" t="s">
        <v>19131</v>
      </c>
      <c r="E4042" t="s">
        <v>1781</v>
      </c>
      <c r="F4042" t="s">
        <v>10988</v>
      </c>
      <c r="G4042" t="s">
        <v>19132</v>
      </c>
      <c r="H4042" t="s">
        <v>10990</v>
      </c>
      <c r="I4042" s="23">
        <v>32.797600000000003</v>
      </c>
      <c r="J4042" s="23">
        <v>-88.605699999999999</v>
      </c>
      <c r="K4042">
        <v>221112</v>
      </c>
      <c r="L4042" t="s">
        <v>335</v>
      </c>
      <c r="M4042" t="s">
        <v>336</v>
      </c>
      <c r="N4042" s="49">
        <v>160715.14799999999</v>
      </c>
      <c r="O4042" s="49">
        <v>271610.98599999998</v>
      </c>
      <c r="P4042" s="49">
        <v>146912.15</v>
      </c>
      <c r="Q4042" s="49">
        <v>307193.73300000001</v>
      </c>
      <c r="R4042" s="49">
        <v>142652.06200000001</v>
      </c>
      <c r="S4042" s="49">
        <v>61920.222999999998</v>
      </c>
      <c r="T4042" s="49">
        <v>63446.315999999999</v>
      </c>
      <c r="U4042" s="49">
        <v>204279.26199999999</v>
      </c>
      <c r="V4042" s="49">
        <v>77808.08</v>
      </c>
    </row>
    <row r="4043" spans="1:22" x14ac:dyDescent="0.3">
      <c r="A4043">
        <v>1000657</v>
      </c>
      <c r="B4043" t="s">
        <v>19133</v>
      </c>
      <c r="C4043" t="s">
        <v>19134</v>
      </c>
      <c r="D4043" t="s">
        <v>4127</v>
      </c>
      <c r="E4043" t="s">
        <v>1682</v>
      </c>
      <c r="F4043" t="s">
        <v>4128</v>
      </c>
      <c r="G4043" t="s">
        <v>19135</v>
      </c>
      <c r="H4043" t="s">
        <v>11841</v>
      </c>
      <c r="I4043" s="23">
        <v>42.363300000000002</v>
      </c>
      <c r="J4043" s="23">
        <v>-71.0792</v>
      </c>
      <c r="K4043">
        <v>221112</v>
      </c>
      <c r="L4043" t="s">
        <v>335</v>
      </c>
      <c r="M4043" t="s">
        <v>336</v>
      </c>
      <c r="N4043" s="49">
        <v>748323.92</v>
      </c>
      <c r="O4043" s="49">
        <v>618201.58200000005</v>
      </c>
      <c r="P4043" s="49">
        <v>790401.26199999999</v>
      </c>
      <c r="Q4043" s="49">
        <v>447171.03</v>
      </c>
      <c r="R4043" s="49">
        <v>798824.13800000004</v>
      </c>
      <c r="S4043" s="49">
        <v>765369.81599999999</v>
      </c>
      <c r="T4043" s="49">
        <v>359295.41</v>
      </c>
      <c r="U4043" s="49">
        <v>651528.35699999996</v>
      </c>
      <c r="V4043" s="49">
        <v>510059.74400000001</v>
      </c>
    </row>
    <row r="4044" spans="1:22" x14ac:dyDescent="0.3">
      <c r="A4044">
        <v>1011012</v>
      </c>
      <c r="B4044" t="s">
        <v>19136</v>
      </c>
      <c r="C4044" t="s">
        <v>19137</v>
      </c>
      <c r="D4044" t="s">
        <v>18975</v>
      </c>
      <c r="E4044" t="s">
        <v>303</v>
      </c>
      <c r="F4044" t="s">
        <v>18976</v>
      </c>
      <c r="H4044" t="s">
        <v>5911</v>
      </c>
      <c r="I4044" s="23">
        <v>28.7516</v>
      </c>
      <c r="J4044" s="23">
        <v>-98.013800000000003</v>
      </c>
      <c r="K4044">
        <v>486210</v>
      </c>
      <c r="L4044" t="s">
        <v>368</v>
      </c>
      <c r="M4044" t="s">
        <v>102</v>
      </c>
      <c r="N4044" s="49">
        <v>173726.06</v>
      </c>
      <c r="O4044" s="49">
        <v>179593.788</v>
      </c>
      <c r="P4044" s="49">
        <v>186452.424</v>
      </c>
      <c r="Q4044" s="49">
        <v>172472.32399999999</v>
      </c>
      <c r="R4044" s="49">
        <v>117984.58199999999</v>
      </c>
      <c r="S4044" s="49">
        <v>108838.26</v>
      </c>
      <c r="T4044" s="49">
        <v>63635.697999999997</v>
      </c>
    </row>
    <row r="4045" spans="1:22" x14ac:dyDescent="0.3">
      <c r="A4045">
        <v>1005234</v>
      </c>
      <c r="B4045" t="s">
        <v>19138</v>
      </c>
      <c r="C4045" t="s">
        <v>19139</v>
      </c>
      <c r="D4045" t="s">
        <v>19140</v>
      </c>
      <c r="E4045" t="s">
        <v>2294</v>
      </c>
      <c r="F4045" t="s">
        <v>19141</v>
      </c>
      <c r="G4045" t="s">
        <v>19142</v>
      </c>
      <c r="H4045" t="s">
        <v>2302</v>
      </c>
      <c r="I4045" s="23">
        <v>40.547170000000001</v>
      </c>
      <c r="J4045" s="23">
        <v>-112.00315999999999</v>
      </c>
      <c r="K4045">
        <v>212230</v>
      </c>
      <c r="L4045" t="s">
        <v>649</v>
      </c>
      <c r="M4045" t="s">
        <v>574</v>
      </c>
      <c r="N4045" s="49">
        <v>206459.27600000001</v>
      </c>
      <c r="O4045" s="49">
        <v>206350.28599999999</v>
      </c>
      <c r="P4045" s="49">
        <v>426691.658</v>
      </c>
      <c r="Q4045" s="49">
        <v>727140.62</v>
      </c>
      <c r="R4045" s="49">
        <v>709073.22400000005</v>
      </c>
      <c r="S4045" s="49">
        <v>770441.4</v>
      </c>
      <c r="T4045" s="49">
        <v>803227.90599999996</v>
      </c>
      <c r="U4045" s="49">
        <v>685963.88199999998</v>
      </c>
      <c r="V4045" s="49">
        <v>702972.24800000002</v>
      </c>
    </row>
    <row r="4046" spans="1:22" x14ac:dyDescent="0.3">
      <c r="A4046">
        <v>1008830</v>
      </c>
      <c r="B4046" t="s">
        <v>19143</v>
      </c>
      <c r="C4046" t="s">
        <v>19144</v>
      </c>
      <c r="D4046" t="s">
        <v>9651</v>
      </c>
      <c r="E4046" t="s">
        <v>1248</v>
      </c>
      <c r="F4046" t="s">
        <v>4455</v>
      </c>
      <c r="G4046" t="s">
        <v>19145</v>
      </c>
      <c r="H4046" t="s">
        <v>8287</v>
      </c>
      <c r="I4046" s="23">
        <v>38.313040000000001</v>
      </c>
      <c r="J4046" s="23">
        <v>-82.570009999999996</v>
      </c>
      <c r="K4046">
        <v>211112</v>
      </c>
      <c r="L4046" t="s">
        <v>368</v>
      </c>
      <c r="M4046" t="s">
        <v>102</v>
      </c>
      <c r="R4046" s="49">
        <v>16144.096</v>
      </c>
      <c r="S4046" s="49">
        <v>16347.048000000001</v>
      </c>
      <c r="T4046" s="49">
        <v>15970.6</v>
      </c>
      <c r="U4046" s="49">
        <v>15251.752</v>
      </c>
      <c r="V4046" s="49">
        <v>25331.918000000001</v>
      </c>
    </row>
    <row r="4047" spans="1:22" x14ac:dyDescent="0.3">
      <c r="A4047">
        <v>1011274</v>
      </c>
      <c r="B4047" t="s">
        <v>19146</v>
      </c>
      <c r="C4047" t="s">
        <v>19147</v>
      </c>
      <c r="D4047" t="s">
        <v>16634</v>
      </c>
      <c r="E4047" t="s">
        <v>663</v>
      </c>
      <c r="F4047" t="s">
        <v>16635</v>
      </c>
      <c r="G4047" t="s">
        <v>19148</v>
      </c>
      <c r="H4047" t="s">
        <v>16637</v>
      </c>
      <c r="I4047" s="23">
        <v>40.733980000000003</v>
      </c>
      <c r="J4047" s="23">
        <v>-80.929370000000006</v>
      </c>
      <c r="K4047">
        <v>211130</v>
      </c>
      <c r="L4047" t="s">
        <v>368</v>
      </c>
      <c r="M4047" t="s">
        <v>102</v>
      </c>
      <c r="N4047" s="49">
        <v>37316.129999999997</v>
      </c>
      <c r="O4047" s="49">
        <v>31101.851999999999</v>
      </c>
      <c r="P4047" s="49">
        <v>43015.22</v>
      </c>
      <c r="Q4047" s="49">
        <v>37246.841999999997</v>
      </c>
      <c r="R4047" s="49">
        <v>35090.133999999998</v>
      </c>
    </row>
    <row r="4048" spans="1:22" x14ac:dyDescent="0.3">
      <c r="A4048">
        <v>1008263</v>
      </c>
      <c r="B4048" t="s">
        <v>19149</v>
      </c>
      <c r="C4048" t="s">
        <v>19150</v>
      </c>
      <c r="D4048" t="s">
        <v>1127</v>
      </c>
      <c r="E4048" t="s">
        <v>311</v>
      </c>
      <c r="F4048" t="s">
        <v>4098</v>
      </c>
      <c r="G4048" t="s">
        <v>19151</v>
      </c>
      <c r="H4048" t="s">
        <v>1036</v>
      </c>
      <c r="I4048" s="23">
        <v>38.368819999999999</v>
      </c>
      <c r="J4048" s="23">
        <v>-82.761250000000004</v>
      </c>
      <c r="K4048">
        <v>331111</v>
      </c>
      <c r="L4048" t="s">
        <v>28</v>
      </c>
      <c r="M4048" t="s">
        <v>538</v>
      </c>
      <c r="R4048" s="49">
        <v>17688.984</v>
      </c>
      <c r="S4048" s="49">
        <v>20163.223999999998</v>
      </c>
      <c r="T4048" s="49">
        <v>18851.98</v>
      </c>
      <c r="U4048" s="49">
        <v>27982.959999999999</v>
      </c>
      <c r="V4048" s="49">
        <v>28013.916000000001</v>
      </c>
    </row>
    <row r="4049" spans="1:22" x14ac:dyDescent="0.3">
      <c r="A4049">
        <v>1011442</v>
      </c>
      <c r="B4049" t="s">
        <v>19152</v>
      </c>
      <c r="C4049" t="s">
        <v>19153</v>
      </c>
      <c r="D4049" t="s">
        <v>19154</v>
      </c>
      <c r="E4049" t="s">
        <v>1487</v>
      </c>
      <c r="F4049" t="s">
        <v>19155</v>
      </c>
      <c r="H4049" t="s">
        <v>6242</v>
      </c>
      <c r="I4049" s="23">
        <v>40.738199999999999</v>
      </c>
      <c r="J4049" s="23">
        <v>-104.2197</v>
      </c>
      <c r="K4049">
        <v>486210</v>
      </c>
      <c r="L4049" t="s">
        <v>368</v>
      </c>
      <c r="M4049" t="s">
        <v>102</v>
      </c>
      <c r="N4049" s="49">
        <v>37326.618000000002</v>
      </c>
      <c r="O4049" s="49">
        <v>41225.866000000002</v>
      </c>
    </row>
    <row r="4050" spans="1:22" x14ac:dyDescent="0.3">
      <c r="A4050">
        <v>1004186</v>
      </c>
      <c r="B4050" t="s">
        <v>19156</v>
      </c>
      <c r="C4050" t="s">
        <v>19157</v>
      </c>
      <c r="D4050" t="s">
        <v>2870</v>
      </c>
      <c r="E4050" t="s">
        <v>323</v>
      </c>
      <c r="F4050" t="s">
        <v>2871</v>
      </c>
      <c r="G4050" t="s">
        <v>19158</v>
      </c>
      <c r="H4050" t="s">
        <v>2876</v>
      </c>
      <c r="I4050" s="23">
        <v>35.426859999999998</v>
      </c>
      <c r="J4050" s="23">
        <v>-118.99222</v>
      </c>
      <c r="K4050">
        <v>211111</v>
      </c>
      <c r="L4050" t="s">
        <v>28</v>
      </c>
      <c r="M4050" t="s">
        <v>102</v>
      </c>
      <c r="R4050" s="49">
        <v>1207299.304</v>
      </c>
      <c r="S4050" s="49">
        <v>1038851.64</v>
      </c>
      <c r="T4050" s="49">
        <v>628311.38399999996</v>
      </c>
      <c r="U4050" s="49">
        <v>426815.49200000003</v>
      </c>
      <c r="V4050" s="49">
        <v>336049.08399999997</v>
      </c>
    </row>
    <row r="4051" spans="1:22" x14ac:dyDescent="0.3">
      <c r="A4051">
        <v>1004001</v>
      </c>
      <c r="B4051" t="s">
        <v>19159</v>
      </c>
      <c r="C4051" t="s">
        <v>19160</v>
      </c>
      <c r="D4051" t="s">
        <v>3783</v>
      </c>
      <c r="E4051" t="s">
        <v>323</v>
      </c>
      <c r="F4051" t="s">
        <v>2871</v>
      </c>
      <c r="G4051" t="s">
        <v>19161</v>
      </c>
      <c r="H4051" t="s">
        <v>2179</v>
      </c>
      <c r="I4051" s="23">
        <v>35.451799999999999</v>
      </c>
      <c r="J4051" s="23">
        <v>-118.9851</v>
      </c>
      <c r="K4051">
        <v>221112</v>
      </c>
      <c r="L4051" t="s">
        <v>19162</v>
      </c>
      <c r="M4051" t="s">
        <v>9508</v>
      </c>
      <c r="N4051" s="49">
        <v>417899.03600000002</v>
      </c>
      <c r="O4051" s="49">
        <v>476126.20799999998</v>
      </c>
      <c r="P4051" s="49">
        <v>461822.91200000001</v>
      </c>
      <c r="Q4051" s="49">
        <v>439169.85200000001</v>
      </c>
      <c r="R4051" s="49">
        <v>475506.94</v>
      </c>
      <c r="S4051" s="49">
        <v>488628.36</v>
      </c>
      <c r="T4051" s="49">
        <v>841320.83200000005</v>
      </c>
      <c r="U4051" s="49">
        <v>770354.6</v>
      </c>
      <c r="V4051" s="49">
        <v>833446.34</v>
      </c>
    </row>
    <row r="4052" spans="1:22" x14ac:dyDescent="0.3">
      <c r="A4052">
        <v>1000365</v>
      </c>
      <c r="B4052" t="s">
        <v>19163</v>
      </c>
      <c r="C4052" t="s">
        <v>19164</v>
      </c>
      <c r="D4052" t="s">
        <v>19165</v>
      </c>
      <c r="E4052" t="s">
        <v>441</v>
      </c>
      <c r="F4052" t="s">
        <v>19166</v>
      </c>
      <c r="G4052" t="s">
        <v>19167</v>
      </c>
      <c r="H4052" t="s">
        <v>7169</v>
      </c>
      <c r="I4052" s="23">
        <v>35.95722</v>
      </c>
      <c r="J4052" s="23">
        <v>-79.933350000000004</v>
      </c>
      <c r="K4052">
        <v>562212</v>
      </c>
      <c r="L4052" t="s">
        <v>51</v>
      </c>
      <c r="M4052" t="s">
        <v>307</v>
      </c>
      <c r="N4052" s="49">
        <v>94134</v>
      </c>
      <c r="O4052" s="49">
        <v>91489.75</v>
      </c>
      <c r="P4052" s="49">
        <v>89390.75</v>
      </c>
      <c r="Q4052" s="49">
        <v>105013.5</v>
      </c>
      <c r="R4052" s="49">
        <v>102365.25</v>
      </c>
      <c r="S4052" s="49">
        <v>99658</v>
      </c>
      <c r="T4052" s="49">
        <v>97011</v>
      </c>
      <c r="U4052" s="49">
        <v>95427.25</v>
      </c>
      <c r="V4052" s="49">
        <v>93669.5</v>
      </c>
    </row>
    <row r="4053" spans="1:22" x14ac:dyDescent="0.3">
      <c r="A4053">
        <v>1010858</v>
      </c>
      <c r="B4053" t="s">
        <v>19168</v>
      </c>
      <c r="C4053" t="s">
        <v>19169</v>
      </c>
      <c r="D4053" t="s">
        <v>19170</v>
      </c>
      <c r="E4053" t="s">
        <v>946</v>
      </c>
      <c r="F4053" t="s">
        <v>19171</v>
      </c>
      <c r="G4053" t="s">
        <v>19172</v>
      </c>
      <c r="H4053" t="s">
        <v>10574</v>
      </c>
      <c r="I4053" s="23">
        <v>48.614624999999997</v>
      </c>
      <c r="J4053" s="23">
        <v>-118.10147000000001</v>
      </c>
      <c r="K4053">
        <v>221117</v>
      </c>
      <c r="L4053" t="s">
        <v>649</v>
      </c>
      <c r="M4053" t="s">
        <v>4599</v>
      </c>
      <c r="N4053" s="49">
        <v>25498.508000000002</v>
      </c>
    </row>
    <row r="4054" spans="1:22" x14ac:dyDescent="0.3">
      <c r="A4054">
        <v>1003410</v>
      </c>
      <c r="B4054" t="s">
        <v>19173</v>
      </c>
      <c r="C4054" t="s">
        <v>19174</v>
      </c>
      <c r="D4054" t="s">
        <v>19175</v>
      </c>
      <c r="E4054" t="s">
        <v>380</v>
      </c>
      <c r="F4054" t="s">
        <v>634</v>
      </c>
      <c r="G4054" t="s">
        <v>19176</v>
      </c>
      <c r="H4054" t="s">
        <v>636</v>
      </c>
      <c r="I4054" s="23">
        <v>44.196162999999999</v>
      </c>
      <c r="J4054" s="23">
        <v>-94.003382999999999</v>
      </c>
      <c r="K4054">
        <v>221112</v>
      </c>
      <c r="L4054" t="s">
        <v>28</v>
      </c>
      <c r="M4054" t="s">
        <v>336</v>
      </c>
      <c r="N4054" s="49">
        <v>78885.732000000004</v>
      </c>
      <c r="O4054" s="49">
        <v>70768.210000000006</v>
      </c>
      <c r="P4054" s="49">
        <v>58023.928</v>
      </c>
      <c r="Q4054" s="49">
        <v>84073.186000000002</v>
      </c>
      <c r="R4054" s="49">
        <v>95195.199999999997</v>
      </c>
      <c r="S4054" s="49">
        <v>80994.228000000003</v>
      </c>
      <c r="T4054" s="49">
        <v>83041.149999999994</v>
      </c>
      <c r="U4054" s="49">
        <v>78846.142000000007</v>
      </c>
      <c r="V4054" s="49">
        <v>78968.462</v>
      </c>
    </row>
    <row r="4055" spans="1:22" x14ac:dyDescent="0.3">
      <c r="A4055">
        <v>1006807</v>
      </c>
      <c r="B4055" t="s">
        <v>19177</v>
      </c>
      <c r="C4055" t="s">
        <v>19178</v>
      </c>
      <c r="D4055" t="s">
        <v>3625</v>
      </c>
      <c r="E4055" t="s">
        <v>690</v>
      </c>
      <c r="F4055" t="s">
        <v>19179</v>
      </c>
      <c r="G4055" t="s">
        <v>19180</v>
      </c>
      <c r="H4055" t="s">
        <v>10545</v>
      </c>
      <c r="I4055" s="23">
        <v>33.700043000000001</v>
      </c>
      <c r="J4055" s="23">
        <v>-84.333015000000003</v>
      </c>
      <c r="K4055">
        <v>562212</v>
      </c>
      <c r="L4055" t="s">
        <v>51</v>
      </c>
      <c r="M4055" t="s">
        <v>307</v>
      </c>
      <c r="O4055" s="49">
        <v>20170.5</v>
      </c>
      <c r="P4055" s="49">
        <v>21378.75</v>
      </c>
      <c r="Q4055" s="49">
        <v>22395.75</v>
      </c>
      <c r="R4055" s="49">
        <v>23765.5</v>
      </c>
      <c r="S4055" s="49">
        <v>24857</v>
      </c>
      <c r="T4055" s="49">
        <v>26732.75</v>
      </c>
      <c r="U4055" s="49">
        <v>34829.25</v>
      </c>
      <c r="V4055" s="49">
        <v>30000.5</v>
      </c>
    </row>
    <row r="4056" spans="1:22" x14ac:dyDescent="0.3">
      <c r="A4056">
        <v>1013136</v>
      </c>
      <c r="B4056" t="s">
        <v>19181</v>
      </c>
      <c r="C4056" t="s">
        <v>19182</v>
      </c>
      <c r="D4056" t="s">
        <v>19183</v>
      </c>
      <c r="E4056" t="s">
        <v>556</v>
      </c>
      <c r="F4056" t="s">
        <v>5615</v>
      </c>
      <c r="G4056" t="s">
        <v>19184</v>
      </c>
      <c r="H4056" t="s">
        <v>19185</v>
      </c>
      <c r="I4056" s="23">
        <v>38.695484999999998</v>
      </c>
      <c r="J4056" s="23">
        <v>-76.828091000000001</v>
      </c>
      <c r="K4056">
        <v>221112</v>
      </c>
      <c r="L4056" t="s">
        <v>335</v>
      </c>
      <c r="M4056" t="s">
        <v>336</v>
      </c>
      <c r="N4056" s="49">
        <v>1832774.808</v>
      </c>
      <c r="O4056" s="49">
        <v>514330.24400000001</v>
      </c>
    </row>
    <row r="4057" spans="1:22" x14ac:dyDescent="0.3">
      <c r="A4057">
        <v>1000883</v>
      </c>
      <c r="B4057" t="s">
        <v>19186</v>
      </c>
      <c r="C4057" t="s">
        <v>19187</v>
      </c>
      <c r="D4057" t="s">
        <v>3500</v>
      </c>
      <c r="E4057" t="s">
        <v>447</v>
      </c>
      <c r="F4057" t="s">
        <v>3501</v>
      </c>
      <c r="G4057" t="s">
        <v>19188</v>
      </c>
      <c r="H4057" t="s">
        <v>3497</v>
      </c>
      <c r="I4057" s="23">
        <v>40.660400000000003</v>
      </c>
      <c r="J4057" s="23">
        <v>-79.341099999999997</v>
      </c>
      <c r="K4057">
        <v>221112</v>
      </c>
      <c r="L4057" t="s">
        <v>335</v>
      </c>
      <c r="M4057" t="s">
        <v>336</v>
      </c>
      <c r="N4057" s="49">
        <v>10546345.038000001</v>
      </c>
      <c r="O4057" s="49">
        <v>11596708.204</v>
      </c>
      <c r="P4057" s="49">
        <v>11148893.52</v>
      </c>
      <c r="Q4057" s="49">
        <v>9899247.4120000005</v>
      </c>
      <c r="R4057" s="49">
        <v>9123018.9619999994</v>
      </c>
      <c r="S4057" s="49">
        <v>10548202.806</v>
      </c>
      <c r="T4057" s="49">
        <v>11324077.816</v>
      </c>
      <c r="U4057" s="49">
        <v>8982162.4600000009</v>
      </c>
      <c r="V4057" s="49">
        <v>10394375.177999999</v>
      </c>
    </row>
    <row r="4058" spans="1:22" x14ac:dyDescent="0.3">
      <c r="A4058">
        <v>1005181</v>
      </c>
      <c r="B4058" t="s">
        <v>19189</v>
      </c>
      <c r="C4058" t="s">
        <v>19190</v>
      </c>
      <c r="D4058" t="s">
        <v>3710</v>
      </c>
      <c r="E4058" t="s">
        <v>303</v>
      </c>
      <c r="F4058" t="s">
        <v>3711</v>
      </c>
      <c r="H4058" t="s">
        <v>12125</v>
      </c>
      <c r="I4058" s="23">
        <v>31.946926999999999</v>
      </c>
      <c r="J4058" s="23">
        <v>-103.043207</v>
      </c>
      <c r="K4058">
        <v>486210</v>
      </c>
      <c r="L4058" t="s">
        <v>368</v>
      </c>
      <c r="M4058" t="s">
        <v>102</v>
      </c>
      <c r="N4058" s="49">
        <v>95380.664000000004</v>
      </c>
      <c r="O4058" s="49">
        <v>100647.67600000001</v>
      </c>
      <c r="P4058" s="49">
        <v>93327.577999999994</v>
      </c>
      <c r="Q4058" s="49">
        <v>181483.35399999999</v>
      </c>
      <c r="R4058" s="49">
        <v>197791.56</v>
      </c>
      <c r="S4058" s="49">
        <v>149137.976</v>
      </c>
      <c r="T4058" s="49">
        <v>130572.9</v>
      </c>
      <c r="U4058" s="49">
        <v>140466.084</v>
      </c>
      <c r="V4058" s="49">
        <v>163751.29199999999</v>
      </c>
    </row>
    <row r="4059" spans="1:22" x14ac:dyDescent="0.3">
      <c r="A4059">
        <v>1011111</v>
      </c>
      <c r="B4059" t="s">
        <v>19191</v>
      </c>
      <c r="C4059" t="s">
        <v>19192</v>
      </c>
      <c r="D4059" t="s">
        <v>3212</v>
      </c>
      <c r="E4059" t="s">
        <v>1781</v>
      </c>
      <c r="F4059" t="s">
        <v>17926</v>
      </c>
      <c r="G4059" t="s">
        <v>19193</v>
      </c>
      <c r="H4059" t="s">
        <v>693</v>
      </c>
      <c r="I4059" s="23">
        <v>33.452184699999997</v>
      </c>
      <c r="J4059" s="23">
        <v>-88.537195800000006</v>
      </c>
      <c r="K4059">
        <v>325191</v>
      </c>
      <c r="L4059" t="s">
        <v>28</v>
      </c>
      <c r="M4059" t="s">
        <v>530</v>
      </c>
      <c r="S4059" s="49">
        <v>3114.788</v>
      </c>
      <c r="T4059" s="49">
        <v>11082.21</v>
      </c>
    </row>
    <row r="4060" spans="1:22" x14ac:dyDescent="0.3">
      <c r="A4060">
        <v>1011199</v>
      </c>
      <c r="B4060" t="s">
        <v>19194</v>
      </c>
      <c r="C4060" t="s">
        <v>19195</v>
      </c>
      <c r="D4060" t="s">
        <v>19196</v>
      </c>
      <c r="E4060" t="s">
        <v>690</v>
      </c>
      <c r="F4060" t="s">
        <v>19197</v>
      </c>
      <c r="G4060" t="s">
        <v>19198</v>
      </c>
      <c r="H4060" t="s">
        <v>7181</v>
      </c>
      <c r="I4060" s="23">
        <v>32.915900000000001</v>
      </c>
      <c r="J4060" s="23">
        <v>-85.117609999999999</v>
      </c>
      <c r="K4060">
        <v>336111</v>
      </c>
      <c r="L4060" t="s">
        <v>13068</v>
      </c>
      <c r="M4060" t="s">
        <v>13069</v>
      </c>
      <c r="N4060" s="49">
        <v>22101.616000000002</v>
      </c>
      <c r="O4060" s="49">
        <v>21533.968000000001</v>
      </c>
      <c r="P4060" s="49">
        <v>21049.22</v>
      </c>
      <c r="Q4060" s="49">
        <v>25562.603999999999</v>
      </c>
      <c r="R4060" s="49">
        <v>25676.903999999999</v>
      </c>
      <c r="S4060" s="49">
        <v>26900.248</v>
      </c>
      <c r="T4060" s="49">
        <v>25937.851999999999</v>
      </c>
    </row>
    <row r="4061" spans="1:22" x14ac:dyDescent="0.3">
      <c r="A4061">
        <v>1011437</v>
      </c>
      <c r="B4061"/>
      <c r="C4061" t="s">
        <v>19199</v>
      </c>
      <c r="D4061" t="s">
        <v>3668</v>
      </c>
      <c r="E4061" t="s">
        <v>663</v>
      </c>
      <c r="F4061" t="s">
        <v>3669</v>
      </c>
      <c r="H4061" t="s">
        <v>3668</v>
      </c>
      <c r="I4061" s="23">
        <v>40.456899999999997</v>
      </c>
      <c r="J4061" s="23">
        <v>-81.023600000000002</v>
      </c>
      <c r="K4061">
        <v>211111</v>
      </c>
      <c r="L4061" t="s">
        <v>28</v>
      </c>
      <c r="M4061" t="s">
        <v>102</v>
      </c>
      <c r="R4061" s="49">
        <v>44944.68</v>
      </c>
      <c r="S4061" s="49">
        <v>53599.248</v>
      </c>
    </row>
    <row r="4062" spans="1:22" x14ac:dyDescent="0.3">
      <c r="A4062">
        <v>1001010</v>
      </c>
      <c r="B4062" t="s">
        <v>19200</v>
      </c>
      <c r="C4062" t="s">
        <v>19201</v>
      </c>
      <c r="D4062" t="s">
        <v>1278</v>
      </c>
      <c r="E4062" t="s">
        <v>663</v>
      </c>
      <c r="F4062" t="s">
        <v>18147</v>
      </c>
      <c r="G4062" t="s">
        <v>19202</v>
      </c>
      <c r="H4062" t="s">
        <v>5413</v>
      </c>
      <c r="I4062" s="23">
        <v>38.690300000000001</v>
      </c>
      <c r="J4062" s="23">
        <v>-83.4803</v>
      </c>
      <c r="K4062">
        <v>221112</v>
      </c>
      <c r="L4062" t="s">
        <v>335</v>
      </c>
      <c r="M4062" t="s">
        <v>336</v>
      </c>
      <c r="O4062" s="49">
        <v>1544367.6939999999</v>
      </c>
      <c r="P4062" s="49">
        <v>4201865.3839999996</v>
      </c>
      <c r="Q4062" s="49">
        <v>3377583.4939999999</v>
      </c>
      <c r="R4062" s="49">
        <v>3415422.8679999998</v>
      </c>
      <c r="S4062" s="49">
        <v>3889711.3220000002</v>
      </c>
      <c r="T4062" s="49">
        <v>3490558.5860000001</v>
      </c>
      <c r="U4062" s="49">
        <v>3301308.6579999998</v>
      </c>
      <c r="V4062" s="49">
        <v>3584699.412</v>
      </c>
    </row>
    <row r="4063" spans="1:22" x14ac:dyDescent="0.3">
      <c r="A4063">
        <v>1004399</v>
      </c>
      <c r="B4063" t="s">
        <v>19203</v>
      </c>
      <c r="C4063" t="s">
        <v>19204</v>
      </c>
      <c r="D4063" t="s">
        <v>15001</v>
      </c>
      <c r="E4063" t="s">
        <v>663</v>
      </c>
      <c r="F4063" t="s">
        <v>10742</v>
      </c>
      <c r="G4063" t="s">
        <v>19205</v>
      </c>
      <c r="H4063" t="s">
        <v>10744</v>
      </c>
      <c r="I4063" s="23">
        <v>40.500590000000003</v>
      </c>
      <c r="J4063" s="23">
        <v>-81.524460000000005</v>
      </c>
      <c r="K4063">
        <v>562212</v>
      </c>
      <c r="L4063" t="s">
        <v>51</v>
      </c>
      <c r="M4063" t="s">
        <v>307</v>
      </c>
      <c r="N4063" s="49">
        <v>68778.75</v>
      </c>
      <c r="O4063" s="49">
        <v>49835.5</v>
      </c>
      <c r="P4063" s="49">
        <v>69113.5</v>
      </c>
      <c r="Q4063" s="49">
        <v>281637.5</v>
      </c>
      <c r="R4063" s="49">
        <v>263430</v>
      </c>
      <c r="S4063" s="49">
        <v>288428</v>
      </c>
      <c r="T4063" s="49">
        <v>796432.25</v>
      </c>
      <c r="U4063" s="49">
        <v>549956.25</v>
      </c>
      <c r="V4063" s="49">
        <v>207947.5</v>
      </c>
    </row>
    <row r="4064" spans="1:22" x14ac:dyDescent="0.3">
      <c r="A4064">
        <v>1001520</v>
      </c>
      <c r="B4064" t="s">
        <v>19206</v>
      </c>
      <c r="C4064" t="s">
        <v>19207</v>
      </c>
      <c r="D4064" t="s">
        <v>19208</v>
      </c>
      <c r="E4064" t="s">
        <v>351</v>
      </c>
      <c r="F4064" t="s">
        <v>19209</v>
      </c>
      <c r="G4064" t="s">
        <v>19210</v>
      </c>
      <c r="H4064" t="s">
        <v>19211</v>
      </c>
      <c r="I4064" s="23">
        <v>39.590600000000002</v>
      </c>
      <c r="J4064" s="23">
        <v>-89.496399999999994</v>
      </c>
      <c r="K4064">
        <v>221112</v>
      </c>
      <c r="L4064" t="s">
        <v>335</v>
      </c>
      <c r="M4064" t="s">
        <v>336</v>
      </c>
      <c r="N4064" s="49">
        <v>3189311.656</v>
      </c>
      <c r="O4064" s="49">
        <v>4775065.932</v>
      </c>
      <c r="P4064" s="49">
        <v>4774329.858</v>
      </c>
      <c r="Q4064" s="49">
        <v>4583762.2180000003</v>
      </c>
      <c r="R4064" s="49">
        <v>5266433.8260000004</v>
      </c>
      <c r="S4064" s="49">
        <v>6261985.3559999997</v>
      </c>
      <c r="T4064" s="49">
        <v>5395216.9699999997</v>
      </c>
      <c r="U4064" s="49">
        <v>5450251.5159999998</v>
      </c>
      <c r="V4064" s="49">
        <v>5377727.3260000004</v>
      </c>
    </row>
    <row r="4065" spans="1:22" x14ac:dyDescent="0.3">
      <c r="A4065">
        <v>1004709</v>
      </c>
      <c r="B4065" t="s">
        <v>19212</v>
      </c>
      <c r="C4065" t="s">
        <v>19213</v>
      </c>
      <c r="D4065" t="s">
        <v>19214</v>
      </c>
      <c r="E4065" t="s">
        <v>2294</v>
      </c>
      <c r="F4065" t="s">
        <v>19215</v>
      </c>
      <c r="G4065" t="s">
        <v>19216</v>
      </c>
      <c r="H4065" t="s">
        <v>19217</v>
      </c>
      <c r="I4065" s="23">
        <v>40.359319999999997</v>
      </c>
      <c r="J4065" s="23">
        <v>-110.28605</v>
      </c>
      <c r="K4065">
        <v>211130</v>
      </c>
      <c r="L4065" t="s">
        <v>326</v>
      </c>
      <c r="M4065" t="s">
        <v>327</v>
      </c>
      <c r="N4065" s="49">
        <v>48973.968000000001</v>
      </c>
      <c r="O4065" s="49">
        <v>58759.088000000003</v>
      </c>
      <c r="P4065" s="49">
        <v>49376.625999999997</v>
      </c>
      <c r="Q4065" s="49">
        <v>41865.252</v>
      </c>
      <c r="R4065" s="49">
        <v>52863.199999999997</v>
      </c>
      <c r="S4065" s="49">
        <v>46867.468000000001</v>
      </c>
      <c r="T4065" s="49">
        <v>50097.771999999997</v>
      </c>
      <c r="U4065" s="49">
        <v>42741.597999999998</v>
      </c>
      <c r="V4065" s="49">
        <v>30154.240000000002</v>
      </c>
    </row>
    <row r="4066" spans="1:22" x14ac:dyDescent="0.3">
      <c r="A4066">
        <v>1004712</v>
      </c>
      <c r="B4066" t="s">
        <v>19218</v>
      </c>
      <c r="C4066" t="s">
        <v>19219</v>
      </c>
      <c r="D4066" t="s">
        <v>19220</v>
      </c>
      <c r="E4066" t="s">
        <v>2294</v>
      </c>
      <c r="F4066" t="s">
        <v>19221</v>
      </c>
      <c r="G4066" t="s">
        <v>19222</v>
      </c>
      <c r="H4066" t="s">
        <v>19217</v>
      </c>
      <c r="I4066" s="23">
        <v>40.381540000000001</v>
      </c>
      <c r="J4066" s="23">
        <v>-110.08625000000001</v>
      </c>
      <c r="K4066">
        <v>211130</v>
      </c>
      <c r="L4066" t="s">
        <v>368</v>
      </c>
      <c r="M4066" t="s">
        <v>102</v>
      </c>
      <c r="N4066" s="49">
        <v>102740.85</v>
      </c>
    </row>
    <row r="4067" spans="1:22" x14ac:dyDescent="0.3">
      <c r="A4067">
        <v>1012041</v>
      </c>
      <c r="B4067" t="s">
        <v>19223</v>
      </c>
      <c r="C4067" t="s">
        <v>19224</v>
      </c>
      <c r="D4067" t="s">
        <v>19225</v>
      </c>
      <c r="E4067" t="s">
        <v>303</v>
      </c>
      <c r="F4067" t="s">
        <v>19226</v>
      </c>
      <c r="G4067" t="s">
        <v>19227</v>
      </c>
      <c r="H4067" t="s">
        <v>19228</v>
      </c>
      <c r="I4067" s="23">
        <v>30.819862000000001</v>
      </c>
      <c r="J4067" s="23">
        <v>-95.593020999999993</v>
      </c>
      <c r="K4067">
        <v>486210</v>
      </c>
      <c r="L4067" t="s">
        <v>368</v>
      </c>
      <c r="M4067" t="s">
        <v>102</v>
      </c>
      <c r="N4067" s="49">
        <v>1276.998</v>
      </c>
      <c r="O4067" s="49">
        <v>1370.6959999999999</v>
      </c>
      <c r="P4067" s="49">
        <v>36411.262000000002</v>
      </c>
      <c r="Q4067" s="49">
        <v>40153.491999999998</v>
      </c>
      <c r="R4067" s="49">
        <v>33920.171999999999</v>
      </c>
    </row>
    <row r="4068" spans="1:22" x14ac:dyDescent="0.3">
      <c r="A4068">
        <v>1002521</v>
      </c>
      <c r="B4068" t="s">
        <v>19229</v>
      </c>
      <c r="C4068" t="s">
        <v>19230</v>
      </c>
      <c r="D4068" t="s">
        <v>19231</v>
      </c>
      <c r="E4068" t="s">
        <v>303</v>
      </c>
      <c r="F4068" t="s">
        <v>18940</v>
      </c>
      <c r="H4068" t="s">
        <v>19232</v>
      </c>
      <c r="I4068" s="23">
        <v>27.465599999999998</v>
      </c>
      <c r="J4068" s="23">
        <v>-98.057599999999994</v>
      </c>
      <c r="K4068">
        <v>486210</v>
      </c>
      <c r="L4068" t="s">
        <v>326</v>
      </c>
      <c r="M4068" t="s">
        <v>327</v>
      </c>
      <c r="N4068" s="49">
        <v>310206.33600000001</v>
      </c>
      <c r="O4068" s="49">
        <v>295049.58</v>
      </c>
      <c r="P4068" s="49">
        <v>308285.61200000002</v>
      </c>
      <c r="Q4068" s="49">
        <v>255832.58600000001</v>
      </c>
      <c r="R4068" s="49">
        <v>277166.68800000002</v>
      </c>
      <c r="S4068" s="49">
        <v>82228.528000000006</v>
      </c>
      <c r="T4068" s="49">
        <v>294589.75</v>
      </c>
      <c r="U4068" s="49">
        <v>364286.83</v>
      </c>
      <c r="V4068" s="49">
        <v>317644.89799999999</v>
      </c>
    </row>
    <row r="4069" spans="1:22" x14ac:dyDescent="0.3">
      <c r="A4069">
        <v>1001944</v>
      </c>
      <c r="B4069" t="s">
        <v>19233</v>
      </c>
      <c r="C4069" t="s">
        <v>19234</v>
      </c>
      <c r="D4069" t="s">
        <v>2722</v>
      </c>
      <c r="E4069" t="s">
        <v>1370</v>
      </c>
      <c r="F4069" t="s">
        <v>2723</v>
      </c>
      <c r="H4069" t="s">
        <v>3109</v>
      </c>
      <c r="I4069" s="23">
        <v>60.864839449999998</v>
      </c>
      <c r="J4069" s="23">
        <v>-151.6081039</v>
      </c>
      <c r="K4069">
        <v>211120</v>
      </c>
      <c r="L4069" t="s">
        <v>579</v>
      </c>
      <c r="M4069" t="s">
        <v>102</v>
      </c>
      <c r="N4069" s="49">
        <v>46509.59</v>
      </c>
      <c r="O4069" s="49">
        <v>58477.998</v>
      </c>
      <c r="P4069" s="49">
        <v>87687.83</v>
      </c>
      <c r="Q4069" s="49">
        <v>78561.793999999994</v>
      </c>
      <c r="R4069" s="49">
        <v>76530.327999999994</v>
      </c>
      <c r="S4069" s="49">
        <v>72564.232000000004</v>
      </c>
      <c r="T4069" s="49">
        <v>71053.173999999999</v>
      </c>
      <c r="U4069" s="49">
        <v>74523.974000000002</v>
      </c>
      <c r="V4069" s="49">
        <v>38989.114000000001</v>
      </c>
    </row>
    <row r="4070" spans="1:22" x14ac:dyDescent="0.3">
      <c r="A4070">
        <v>1012401</v>
      </c>
      <c r="B4070" t="s">
        <v>19235</v>
      </c>
      <c r="C4070" t="s">
        <v>19236</v>
      </c>
      <c r="D4070" t="s">
        <v>15001</v>
      </c>
      <c r="E4070" t="s">
        <v>1418</v>
      </c>
      <c r="F4070" t="s">
        <v>19237</v>
      </c>
      <c r="H4070" t="s">
        <v>9167</v>
      </c>
      <c r="I4070" s="23">
        <v>35.999000000000002</v>
      </c>
      <c r="J4070" s="23">
        <v>-97.806899999999999</v>
      </c>
      <c r="K4070">
        <v>211130</v>
      </c>
      <c r="L4070" t="s">
        <v>368</v>
      </c>
      <c r="M4070" t="s">
        <v>102</v>
      </c>
      <c r="N4070" s="49">
        <v>87120.275999999998</v>
      </c>
      <c r="O4070" s="49">
        <v>67047.81</v>
      </c>
      <c r="P4070" s="49">
        <v>52994.173999999999</v>
      </c>
      <c r="Q4070" s="49">
        <v>28958.148000000001</v>
      </c>
    </row>
    <row r="4071" spans="1:22" x14ac:dyDescent="0.3">
      <c r="A4071">
        <v>1008433</v>
      </c>
      <c r="B4071" t="s">
        <v>19238</v>
      </c>
      <c r="C4071" t="s">
        <v>19239</v>
      </c>
      <c r="D4071" t="s">
        <v>19240</v>
      </c>
      <c r="E4071" t="s">
        <v>542</v>
      </c>
      <c r="F4071" t="s">
        <v>19241</v>
      </c>
      <c r="G4071" t="s">
        <v>19242</v>
      </c>
      <c r="H4071" t="s">
        <v>18914</v>
      </c>
      <c r="I4071" s="23">
        <v>37.661147999999997</v>
      </c>
      <c r="J4071" s="23">
        <v>-97.873154</v>
      </c>
      <c r="K4071">
        <v>211112</v>
      </c>
      <c r="L4071" t="s">
        <v>368</v>
      </c>
      <c r="M4071" t="s">
        <v>102</v>
      </c>
      <c r="R4071" s="49">
        <v>21829.227999999999</v>
      </c>
      <c r="S4071" s="49">
        <v>22932.48</v>
      </c>
      <c r="T4071" s="49">
        <v>31724.99</v>
      </c>
      <c r="U4071" s="49">
        <v>35537.54</v>
      </c>
    </row>
    <row r="4072" spans="1:22" x14ac:dyDescent="0.3">
      <c r="A4072">
        <v>1013259</v>
      </c>
      <c r="B4072" t="s">
        <v>19243</v>
      </c>
      <c r="C4072" t="s">
        <v>19244</v>
      </c>
      <c r="D4072" t="s">
        <v>19245</v>
      </c>
      <c r="E4072" t="s">
        <v>441</v>
      </c>
      <c r="F4072" t="s">
        <v>19246</v>
      </c>
      <c r="G4072" t="s">
        <v>19247</v>
      </c>
      <c r="H4072" t="s">
        <v>7304</v>
      </c>
      <c r="I4072" s="23">
        <v>35.201312999999999</v>
      </c>
      <c r="J4072" s="23">
        <v>-81.365446000000006</v>
      </c>
      <c r="K4072">
        <v>221112</v>
      </c>
      <c r="L4072" t="s">
        <v>335</v>
      </c>
      <c r="M4072" t="s">
        <v>336</v>
      </c>
      <c r="N4072" s="49">
        <v>1091988.504</v>
      </c>
      <c r="O4072" s="49">
        <v>503648.576</v>
      </c>
    </row>
    <row r="4073" spans="1:22" x14ac:dyDescent="0.3">
      <c r="A4073">
        <v>1011716</v>
      </c>
      <c r="B4073" t="s">
        <v>19248</v>
      </c>
      <c r="C4073" t="s">
        <v>19249</v>
      </c>
      <c r="D4073" t="s">
        <v>16615</v>
      </c>
      <c r="E4073" t="s">
        <v>323</v>
      </c>
      <c r="F4073" t="s">
        <v>10549</v>
      </c>
      <c r="G4073" t="s">
        <v>19250</v>
      </c>
      <c r="H4073" t="s">
        <v>2368</v>
      </c>
      <c r="I4073" s="23">
        <v>36.313499999999998</v>
      </c>
      <c r="J4073" s="23">
        <v>-119.597306</v>
      </c>
      <c r="K4073">
        <v>562212</v>
      </c>
      <c r="L4073" t="s">
        <v>51</v>
      </c>
      <c r="M4073" t="s">
        <v>307</v>
      </c>
      <c r="N4073" s="49">
        <v>3047.5</v>
      </c>
      <c r="O4073" s="49">
        <v>4550.5</v>
      </c>
      <c r="P4073" s="49">
        <v>10316.5</v>
      </c>
      <c r="Q4073" s="49">
        <v>10024.5</v>
      </c>
      <c r="R4073" s="49">
        <v>13564</v>
      </c>
      <c r="S4073" s="49">
        <v>12392.25</v>
      </c>
    </row>
    <row r="4074" spans="1:22" x14ac:dyDescent="0.3">
      <c r="A4074">
        <v>1003016</v>
      </c>
      <c r="B4074" t="s">
        <v>19251</v>
      </c>
      <c r="C4074" t="s">
        <v>19252</v>
      </c>
      <c r="D4074" t="s">
        <v>19253</v>
      </c>
      <c r="E4074" t="s">
        <v>323</v>
      </c>
      <c r="F4074" t="s">
        <v>14907</v>
      </c>
      <c r="G4074" t="s">
        <v>19254</v>
      </c>
      <c r="H4074" t="s">
        <v>1427</v>
      </c>
      <c r="I4074" s="23">
        <v>36.546785999999997</v>
      </c>
      <c r="J4074" s="23">
        <v>-119.579404</v>
      </c>
      <c r="K4074">
        <v>221112</v>
      </c>
      <c r="L4074" t="s">
        <v>30</v>
      </c>
      <c r="M4074" t="s">
        <v>336</v>
      </c>
      <c r="O4074" s="49">
        <v>3095.9879999999998</v>
      </c>
      <c r="P4074" s="49">
        <v>9052.0159999999996</v>
      </c>
      <c r="Q4074" s="49">
        <v>14889.944</v>
      </c>
      <c r="R4074" s="49">
        <v>33259.576000000001</v>
      </c>
      <c r="S4074" s="49">
        <v>40987.347999999998</v>
      </c>
      <c r="T4074" s="49">
        <v>16208.14</v>
      </c>
      <c r="U4074" s="49">
        <v>25935.552</v>
      </c>
      <c r="V4074" s="49">
        <v>51510.455999999998</v>
      </c>
    </row>
    <row r="4075" spans="1:22" x14ac:dyDescent="0.3">
      <c r="A4075">
        <v>1005871</v>
      </c>
      <c r="B4075" t="s">
        <v>19255</v>
      </c>
      <c r="C4075" t="s">
        <v>19256</v>
      </c>
      <c r="D4075" t="s">
        <v>19257</v>
      </c>
      <c r="E4075" t="s">
        <v>676</v>
      </c>
      <c r="F4075" t="s">
        <v>19258</v>
      </c>
      <c r="G4075" t="s">
        <v>19259</v>
      </c>
      <c r="H4075" t="s">
        <v>19260</v>
      </c>
      <c r="I4075" s="23">
        <v>35.8992</v>
      </c>
      <c r="J4075" s="23">
        <v>-84.519400000000005</v>
      </c>
      <c r="K4075">
        <v>221112</v>
      </c>
      <c r="L4075" t="s">
        <v>30</v>
      </c>
      <c r="M4075" t="s">
        <v>336</v>
      </c>
      <c r="N4075" s="49">
        <v>3973772.156</v>
      </c>
      <c r="O4075" s="49">
        <v>3520941.8280000002</v>
      </c>
      <c r="P4075" s="49">
        <v>5225182.6710000001</v>
      </c>
      <c r="Q4075" s="49">
        <v>5789282.3660000004</v>
      </c>
      <c r="R4075" s="49">
        <v>4373034.415</v>
      </c>
      <c r="S4075" s="49">
        <v>5582620.6859999998</v>
      </c>
      <c r="T4075" s="49">
        <v>4453771.9380000001</v>
      </c>
      <c r="U4075" s="49">
        <v>4432050.1560000004</v>
      </c>
      <c r="V4075" s="49">
        <v>4983292.8080000002</v>
      </c>
    </row>
    <row r="4076" spans="1:22" x14ac:dyDescent="0.3">
      <c r="A4076">
        <v>1007209</v>
      </c>
      <c r="B4076" t="s">
        <v>19261</v>
      </c>
      <c r="C4076" t="s">
        <v>19262</v>
      </c>
      <c r="D4076" t="s">
        <v>19263</v>
      </c>
      <c r="E4076" t="s">
        <v>351</v>
      </c>
      <c r="F4076" t="s">
        <v>19264</v>
      </c>
      <c r="G4076" t="s">
        <v>19265</v>
      </c>
      <c r="H4076" t="s">
        <v>5983</v>
      </c>
      <c r="I4076" s="23">
        <v>38.761899999999997</v>
      </c>
      <c r="J4076" s="23">
        <v>-89.012799999999999</v>
      </c>
      <c r="K4076">
        <v>221112</v>
      </c>
      <c r="L4076" t="s">
        <v>335</v>
      </c>
      <c r="M4076" t="s">
        <v>336</v>
      </c>
      <c r="N4076" s="49">
        <v>1794.7439999999999</v>
      </c>
      <c r="O4076" s="49">
        <v>9745.3119999999999</v>
      </c>
      <c r="P4076" s="49">
        <v>6677.924</v>
      </c>
      <c r="Q4076" s="49">
        <v>5427.98</v>
      </c>
      <c r="R4076" s="49">
        <v>848.94799999999998</v>
      </c>
      <c r="S4076" s="49">
        <v>2732.2919999999999</v>
      </c>
      <c r="T4076" s="49">
        <v>4270.3360000000002</v>
      </c>
      <c r="U4076" s="49">
        <v>12079.156000000001</v>
      </c>
      <c r="V4076" s="49">
        <v>12560.704</v>
      </c>
    </row>
    <row r="4077" spans="1:22" x14ac:dyDescent="0.3">
      <c r="A4077">
        <v>1007817</v>
      </c>
      <c r="B4077" t="s">
        <v>19266</v>
      </c>
      <c r="C4077" t="s">
        <v>19267</v>
      </c>
      <c r="D4077" t="s">
        <v>19268</v>
      </c>
      <c r="E4077" t="s">
        <v>323</v>
      </c>
      <c r="F4077" t="s">
        <v>19269</v>
      </c>
      <c r="G4077" t="s">
        <v>19270</v>
      </c>
      <c r="H4077" t="s">
        <v>1244</v>
      </c>
      <c r="I4077" s="23">
        <v>37.184173999999999</v>
      </c>
      <c r="J4077" s="23">
        <v>-121.66862500000001</v>
      </c>
      <c r="K4077">
        <v>562212</v>
      </c>
      <c r="L4077" t="s">
        <v>51</v>
      </c>
      <c r="M4077" t="s">
        <v>307</v>
      </c>
      <c r="N4077" s="49">
        <v>89054</v>
      </c>
      <c r="O4077" s="49">
        <v>88019.75</v>
      </c>
      <c r="P4077" s="49">
        <v>96064.5</v>
      </c>
      <c r="Q4077" s="49">
        <v>75890.5</v>
      </c>
      <c r="R4077" s="49">
        <v>87060.75</v>
      </c>
      <c r="S4077" s="49">
        <v>78495</v>
      </c>
      <c r="T4077" s="49">
        <v>82559.5</v>
      </c>
      <c r="U4077" s="49">
        <v>101056.23355</v>
      </c>
      <c r="V4077" s="49">
        <v>114075</v>
      </c>
    </row>
    <row r="4078" spans="1:22" x14ac:dyDescent="0.3">
      <c r="A4078">
        <v>1001314</v>
      </c>
      <c r="B4078" t="s">
        <v>19271</v>
      </c>
      <c r="C4078" t="s">
        <v>19272</v>
      </c>
      <c r="D4078" t="s">
        <v>19273</v>
      </c>
      <c r="E4078" t="s">
        <v>2164</v>
      </c>
      <c r="F4078" t="s">
        <v>19274</v>
      </c>
      <c r="G4078" t="s">
        <v>19275</v>
      </c>
      <c r="H4078" t="s">
        <v>19276</v>
      </c>
      <c r="I4078" s="23">
        <v>42.173999999999999</v>
      </c>
      <c r="J4078" s="23">
        <v>-121.8112</v>
      </c>
      <c r="K4078">
        <v>221112</v>
      </c>
      <c r="L4078" t="s">
        <v>335</v>
      </c>
      <c r="M4078" t="s">
        <v>336</v>
      </c>
      <c r="N4078" s="49">
        <v>1350082.696</v>
      </c>
      <c r="O4078" s="49">
        <v>1066575.7960000001</v>
      </c>
      <c r="P4078" s="49">
        <v>966345.7</v>
      </c>
      <c r="Q4078" s="49">
        <v>1040251.084</v>
      </c>
      <c r="R4078" s="49">
        <v>1118733.2520000001</v>
      </c>
      <c r="S4078" s="49">
        <v>904746.44799999997</v>
      </c>
      <c r="T4078" s="49">
        <v>1118152.0560000001</v>
      </c>
      <c r="U4078" s="49">
        <v>899499.26599999995</v>
      </c>
      <c r="V4078" s="49">
        <v>820845.80799999996</v>
      </c>
    </row>
    <row r="4079" spans="1:22" x14ac:dyDescent="0.3">
      <c r="A4079">
        <v>1000076</v>
      </c>
      <c r="B4079" t="s">
        <v>19271</v>
      </c>
      <c r="C4079" t="s">
        <v>19277</v>
      </c>
      <c r="D4079" t="s">
        <v>19273</v>
      </c>
      <c r="E4079" t="s">
        <v>2164</v>
      </c>
      <c r="F4079" t="s">
        <v>19274</v>
      </c>
      <c r="G4079" t="s">
        <v>19275</v>
      </c>
      <c r="H4079" t="s">
        <v>19276</v>
      </c>
      <c r="I4079" s="23">
        <v>42.172699999999999</v>
      </c>
      <c r="J4079" s="23">
        <v>-121.81440000000001</v>
      </c>
      <c r="K4079">
        <v>221112</v>
      </c>
      <c r="L4079" t="s">
        <v>30</v>
      </c>
      <c r="M4079" t="s">
        <v>336</v>
      </c>
      <c r="N4079" s="49">
        <v>49734.767999999996</v>
      </c>
      <c r="O4079" s="49">
        <v>26552.1</v>
      </c>
      <c r="Q4079" s="49">
        <v>28191.944</v>
      </c>
      <c r="R4079" s="49">
        <v>17547.984</v>
      </c>
      <c r="S4079" s="49">
        <v>20077.675999999999</v>
      </c>
      <c r="T4079" s="49">
        <v>26817.752</v>
      </c>
      <c r="U4079" s="49">
        <v>9707.5120000000006</v>
      </c>
      <c r="V4079" s="49">
        <v>15283.291999999999</v>
      </c>
    </row>
    <row r="4080" spans="1:22" x14ac:dyDescent="0.3">
      <c r="A4080">
        <v>1013316</v>
      </c>
      <c r="B4080" t="s">
        <v>19278</v>
      </c>
      <c r="C4080" t="s">
        <v>19279</v>
      </c>
      <c r="D4080" t="s">
        <v>19280</v>
      </c>
      <c r="E4080" t="s">
        <v>468</v>
      </c>
      <c r="F4080" t="s">
        <v>19281</v>
      </c>
      <c r="G4080" t="s">
        <v>19282</v>
      </c>
      <c r="H4080" t="s">
        <v>17015</v>
      </c>
      <c r="I4080" s="23">
        <v>30.362514000000001</v>
      </c>
      <c r="J4080" s="23">
        <v>-83.105986999999999</v>
      </c>
      <c r="K4080">
        <v>321113</v>
      </c>
      <c r="L4080" t="s">
        <v>28</v>
      </c>
      <c r="M4080" t="s">
        <v>315</v>
      </c>
      <c r="O4080" s="49">
        <v>31191.531999999999</v>
      </c>
    </row>
    <row r="4081" spans="1:22" x14ac:dyDescent="0.3">
      <c r="A4081">
        <v>1002640</v>
      </c>
      <c r="B4081" t="s">
        <v>19283</v>
      </c>
      <c r="C4081" t="s">
        <v>19284</v>
      </c>
      <c r="D4081" t="s">
        <v>19285</v>
      </c>
      <c r="E4081" t="s">
        <v>323</v>
      </c>
      <c r="F4081" t="s">
        <v>19286</v>
      </c>
      <c r="G4081" t="s">
        <v>19287</v>
      </c>
      <c r="H4081" t="s">
        <v>1590</v>
      </c>
      <c r="I4081" s="23">
        <v>40.65766</v>
      </c>
      <c r="J4081" s="23">
        <v>-122.38862</v>
      </c>
      <c r="K4081">
        <v>327993</v>
      </c>
      <c r="L4081" t="s">
        <v>375</v>
      </c>
      <c r="M4081" t="s">
        <v>376</v>
      </c>
      <c r="R4081" s="49">
        <v>19975.284</v>
      </c>
      <c r="S4081" s="49">
        <v>20038.083999999999</v>
      </c>
      <c r="T4081" s="49">
        <v>22080.128000000001</v>
      </c>
      <c r="U4081" s="49">
        <v>20754.932000000001</v>
      </c>
      <c r="V4081" s="49">
        <v>21226.031999999999</v>
      </c>
    </row>
    <row r="4082" spans="1:22" x14ac:dyDescent="0.3">
      <c r="A4082">
        <v>1013394</v>
      </c>
      <c r="B4082" t="s">
        <v>19288</v>
      </c>
      <c r="C4082" t="s">
        <v>19289</v>
      </c>
      <c r="D4082" t="s">
        <v>19290</v>
      </c>
      <c r="E4082" t="s">
        <v>1248</v>
      </c>
      <c r="F4082" t="s">
        <v>19291</v>
      </c>
      <c r="G4082" t="s">
        <v>19292</v>
      </c>
      <c r="H4082" t="s">
        <v>2101</v>
      </c>
      <c r="I4082" s="23">
        <v>39.401899999999998</v>
      </c>
      <c r="J4082" s="23">
        <v>-78.021343999999999</v>
      </c>
      <c r="K4082">
        <v>327993</v>
      </c>
      <c r="L4082" t="s">
        <v>375</v>
      </c>
      <c r="M4082" t="s">
        <v>376</v>
      </c>
      <c r="N4082" s="49">
        <v>42413.572</v>
      </c>
      <c r="O4082" s="49">
        <v>32907.432000000001</v>
      </c>
    </row>
    <row r="4083" spans="1:22" x14ac:dyDescent="0.3">
      <c r="A4083">
        <v>1000092</v>
      </c>
      <c r="B4083" t="s">
        <v>19293</v>
      </c>
      <c r="C4083" t="s">
        <v>19294</v>
      </c>
      <c r="D4083" t="s">
        <v>14110</v>
      </c>
      <c r="E4083" t="s">
        <v>1682</v>
      </c>
      <c r="F4083" t="s">
        <v>19295</v>
      </c>
      <c r="G4083" t="s">
        <v>19296</v>
      </c>
      <c r="H4083" t="s">
        <v>5651</v>
      </c>
      <c r="I4083" s="23">
        <v>42.35</v>
      </c>
      <c r="J4083" s="23">
        <v>-71.058300000000003</v>
      </c>
      <c r="K4083">
        <v>221330</v>
      </c>
      <c r="L4083" t="s">
        <v>28</v>
      </c>
      <c r="M4083" t="s">
        <v>336</v>
      </c>
      <c r="N4083" s="49">
        <v>74670.990000000005</v>
      </c>
      <c r="O4083" s="49">
        <v>103941.11199999999</v>
      </c>
      <c r="P4083" s="49">
        <v>74367.457999999999</v>
      </c>
      <c r="Q4083" s="49">
        <v>130886.046</v>
      </c>
      <c r="R4083" s="49">
        <v>102122.10799999999</v>
      </c>
      <c r="S4083" s="49">
        <v>102397.412</v>
      </c>
      <c r="T4083" s="49">
        <v>154901.50599999999</v>
      </c>
      <c r="U4083" s="49">
        <v>143733.06400000001</v>
      </c>
      <c r="V4083" s="49">
        <v>162925.932</v>
      </c>
    </row>
    <row r="4084" spans="1:22" x14ac:dyDescent="0.3">
      <c r="A4084">
        <v>1011446</v>
      </c>
      <c r="B4084" t="s">
        <v>19297</v>
      </c>
      <c r="C4084" t="s">
        <v>19298</v>
      </c>
      <c r="D4084" t="s">
        <v>14993</v>
      </c>
      <c r="E4084" t="s">
        <v>303</v>
      </c>
      <c r="F4084" t="s">
        <v>4103</v>
      </c>
      <c r="H4084" t="s">
        <v>19299</v>
      </c>
      <c r="I4084" s="23">
        <v>32.342222</v>
      </c>
      <c r="J4084" s="23">
        <v>-101.57083299999999</v>
      </c>
      <c r="K4084">
        <v>211111</v>
      </c>
      <c r="L4084" t="s">
        <v>28</v>
      </c>
      <c r="M4084" t="s">
        <v>102</v>
      </c>
      <c r="R4084" s="49">
        <v>23112.596000000001</v>
      </c>
      <c r="S4084" s="49">
        <v>25788.136999999999</v>
      </c>
    </row>
    <row r="4085" spans="1:22" x14ac:dyDescent="0.3">
      <c r="A4085">
        <v>1003516</v>
      </c>
      <c r="B4085" t="s">
        <v>19300</v>
      </c>
      <c r="C4085" t="s">
        <v>19301</v>
      </c>
      <c r="D4085" t="s">
        <v>19302</v>
      </c>
      <c r="E4085" t="s">
        <v>351</v>
      </c>
      <c r="F4085" t="s">
        <v>19303</v>
      </c>
      <c r="G4085" t="s">
        <v>19304</v>
      </c>
      <c r="H4085" t="s">
        <v>2672</v>
      </c>
      <c r="I4085" s="23">
        <v>41.026485999999998</v>
      </c>
      <c r="J4085" s="23">
        <v>-90.249232000000006</v>
      </c>
      <c r="K4085">
        <v>562212</v>
      </c>
      <c r="L4085" t="s">
        <v>355</v>
      </c>
      <c r="M4085" t="s">
        <v>307</v>
      </c>
      <c r="N4085" s="49">
        <v>78292.45</v>
      </c>
      <c r="O4085" s="49">
        <v>77046.100000000006</v>
      </c>
      <c r="P4085" s="49">
        <v>75266.3</v>
      </c>
      <c r="Q4085" s="49">
        <v>73939.649999999994</v>
      </c>
      <c r="R4085" s="49">
        <v>73102.55</v>
      </c>
      <c r="S4085" s="49">
        <v>71546.350000000006</v>
      </c>
      <c r="T4085" s="49">
        <v>70840.7</v>
      </c>
      <c r="U4085" s="49">
        <v>79632.100000000006</v>
      </c>
      <c r="V4085" s="49">
        <v>82723.75</v>
      </c>
    </row>
    <row r="4086" spans="1:22" x14ac:dyDescent="0.3">
      <c r="A4086">
        <v>1000934</v>
      </c>
      <c r="B4086" t="s">
        <v>19305</v>
      </c>
      <c r="C4086" t="s">
        <v>19306</v>
      </c>
      <c r="D4086" t="s">
        <v>984</v>
      </c>
      <c r="E4086" t="s">
        <v>303</v>
      </c>
      <c r="F4086" t="s">
        <v>19307</v>
      </c>
      <c r="G4086" t="s">
        <v>19308</v>
      </c>
      <c r="H4086" t="s">
        <v>19309</v>
      </c>
      <c r="I4086" s="23">
        <v>32.376600000000003</v>
      </c>
      <c r="J4086" s="23">
        <v>-94.641499999999994</v>
      </c>
      <c r="K4086">
        <v>221112</v>
      </c>
      <c r="L4086" t="s">
        <v>30</v>
      </c>
      <c r="M4086" t="s">
        <v>336</v>
      </c>
      <c r="N4086" s="49">
        <v>77437.664000000004</v>
      </c>
      <c r="O4086" s="49">
        <v>98356.483999999997</v>
      </c>
      <c r="P4086" s="49">
        <v>34888.271999999997</v>
      </c>
      <c r="Q4086" s="49">
        <v>95720.995999999999</v>
      </c>
      <c r="R4086" s="49">
        <v>73021.331999999995</v>
      </c>
      <c r="S4086" s="49">
        <v>114431.67600000001</v>
      </c>
      <c r="T4086" s="49">
        <v>157824.06400000001</v>
      </c>
      <c r="U4086" s="49">
        <v>364027.7</v>
      </c>
      <c r="V4086" s="49">
        <v>349013.00799999997</v>
      </c>
    </row>
    <row r="4087" spans="1:22" x14ac:dyDescent="0.3">
      <c r="A4087">
        <v>1007046</v>
      </c>
      <c r="B4087" t="s">
        <v>19310</v>
      </c>
      <c r="C4087" t="s">
        <v>19311</v>
      </c>
      <c r="D4087" t="s">
        <v>19312</v>
      </c>
      <c r="E4087" t="s">
        <v>569</v>
      </c>
      <c r="F4087" t="s">
        <v>19313</v>
      </c>
      <c r="G4087" t="s">
        <v>19314</v>
      </c>
      <c r="H4087" t="s">
        <v>8502</v>
      </c>
      <c r="I4087" s="23">
        <v>42.499406</v>
      </c>
      <c r="J4087" s="23">
        <v>-94.017177000000004</v>
      </c>
      <c r="K4087">
        <v>325311</v>
      </c>
      <c r="L4087" t="s">
        <v>6685</v>
      </c>
      <c r="M4087" t="s">
        <v>804</v>
      </c>
      <c r="N4087" s="49">
        <v>795918.61</v>
      </c>
      <c r="O4087" s="49">
        <v>879769.3</v>
      </c>
      <c r="P4087" s="49">
        <v>894310.90399999998</v>
      </c>
      <c r="Q4087" s="49">
        <v>870357.91</v>
      </c>
      <c r="R4087" s="49">
        <v>764138.20200000005</v>
      </c>
      <c r="S4087" s="49">
        <v>887002.84600000002</v>
      </c>
      <c r="T4087" s="49">
        <v>744302.91</v>
      </c>
      <c r="U4087" s="49">
        <v>930074.37199999997</v>
      </c>
      <c r="V4087" s="49">
        <v>671284.9</v>
      </c>
    </row>
    <row r="4088" spans="1:22" x14ac:dyDescent="0.3">
      <c r="A4088">
        <v>1010187</v>
      </c>
      <c r="B4088" t="s">
        <v>19315</v>
      </c>
      <c r="C4088" t="s">
        <v>19316</v>
      </c>
      <c r="D4088" t="s">
        <v>14956</v>
      </c>
      <c r="E4088" t="s">
        <v>386</v>
      </c>
      <c r="F4088" t="s">
        <v>14958</v>
      </c>
      <c r="G4088" t="s">
        <v>19317</v>
      </c>
      <c r="H4088" t="s">
        <v>12361</v>
      </c>
      <c r="I4088" s="23">
        <v>33.973171999999998</v>
      </c>
      <c r="J4088" s="23">
        <v>-85.974467000000004</v>
      </c>
      <c r="K4088">
        <v>311615</v>
      </c>
      <c r="L4088" t="s">
        <v>573</v>
      </c>
      <c r="M4088" t="s">
        <v>574</v>
      </c>
      <c r="S4088" s="49">
        <v>12724.593999999999</v>
      </c>
      <c r="T4088" s="49">
        <v>12270.22</v>
      </c>
      <c r="U4088" s="49">
        <v>13791.95</v>
      </c>
      <c r="V4088" s="49">
        <v>7585.49</v>
      </c>
    </row>
    <row r="4089" spans="1:22" x14ac:dyDescent="0.3">
      <c r="A4089">
        <v>1011785</v>
      </c>
      <c r="B4089" t="s">
        <v>19318</v>
      </c>
      <c r="C4089" t="s">
        <v>19319</v>
      </c>
      <c r="D4089" t="s">
        <v>19320</v>
      </c>
      <c r="E4089" t="s">
        <v>690</v>
      </c>
      <c r="F4089" t="s">
        <v>19321</v>
      </c>
      <c r="G4089" t="s">
        <v>19322</v>
      </c>
      <c r="H4089" t="s">
        <v>483</v>
      </c>
      <c r="I4089" s="23">
        <v>32.798039000000003</v>
      </c>
      <c r="J4089" s="23">
        <v>-84.813688999999997</v>
      </c>
      <c r="K4089">
        <v>311615</v>
      </c>
      <c r="L4089" t="s">
        <v>91</v>
      </c>
      <c r="M4089" t="s">
        <v>307</v>
      </c>
      <c r="R4089" s="49">
        <v>24673</v>
      </c>
      <c r="S4089" s="49">
        <v>3762</v>
      </c>
    </row>
    <row r="4090" spans="1:22" x14ac:dyDescent="0.3">
      <c r="A4090">
        <v>1010030</v>
      </c>
      <c r="B4090" t="s">
        <v>19323</v>
      </c>
      <c r="C4090" t="s">
        <v>19324</v>
      </c>
      <c r="D4090" t="s">
        <v>8842</v>
      </c>
      <c r="E4090" t="s">
        <v>1487</v>
      </c>
      <c r="F4090" t="s">
        <v>8843</v>
      </c>
      <c r="G4090" t="s">
        <v>19325</v>
      </c>
      <c r="H4090" t="s">
        <v>7016</v>
      </c>
      <c r="I4090" s="23">
        <v>39.977741999999999</v>
      </c>
      <c r="J4090" s="23">
        <v>-107.763621</v>
      </c>
      <c r="K4090">
        <v>211112</v>
      </c>
      <c r="L4090" t="s">
        <v>368</v>
      </c>
      <c r="M4090" t="s">
        <v>102</v>
      </c>
      <c r="Q4090" s="49">
        <v>31016.182000000001</v>
      </c>
      <c r="R4090" s="49">
        <v>37573.839999999997</v>
      </c>
      <c r="S4090" s="49">
        <v>35780.341999999997</v>
      </c>
      <c r="T4090" s="49">
        <v>40239.684000000001</v>
      </c>
      <c r="U4090" s="49">
        <v>62830.381999999998</v>
      </c>
    </row>
    <row r="4091" spans="1:22" x14ac:dyDescent="0.3">
      <c r="A4091">
        <v>1004632</v>
      </c>
      <c r="B4091" t="s">
        <v>19326</v>
      </c>
      <c r="C4091" t="s">
        <v>19327</v>
      </c>
      <c r="D4091" t="s">
        <v>19328</v>
      </c>
      <c r="E4091" t="s">
        <v>393</v>
      </c>
      <c r="F4091" t="s">
        <v>19329</v>
      </c>
      <c r="G4091" t="s">
        <v>19330</v>
      </c>
      <c r="H4091" t="s">
        <v>19331</v>
      </c>
      <c r="I4091" s="23">
        <v>43.737499999999997</v>
      </c>
      <c r="J4091" s="23">
        <v>-87.763889000000006</v>
      </c>
      <c r="K4091">
        <v>331511</v>
      </c>
      <c r="L4091" t="s">
        <v>19332</v>
      </c>
      <c r="M4091" t="s">
        <v>1393</v>
      </c>
      <c r="N4091" s="49">
        <v>76861.983999999997</v>
      </c>
      <c r="O4091" s="49">
        <v>72512.445999999996</v>
      </c>
      <c r="P4091" s="49">
        <v>72476.043999999994</v>
      </c>
      <c r="Q4091" s="49">
        <v>71109.293999999994</v>
      </c>
      <c r="R4091" s="49">
        <v>71500.483999999997</v>
      </c>
      <c r="S4091" s="49">
        <v>76781.991999999998</v>
      </c>
      <c r="T4091" s="49">
        <v>73343.58</v>
      </c>
      <c r="U4091" s="49">
        <v>68978.535999999993</v>
      </c>
      <c r="V4091" s="49">
        <v>73667.67</v>
      </c>
    </row>
    <row r="4092" spans="1:22" x14ac:dyDescent="0.3">
      <c r="A4092">
        <v>1004588</v>
      </c>
      <c r="B4092" t="s">
        <v>19333</v>
      </c>
      <c r="C4092" t="s">
        <v>19334</v>
      </c>
      <c r="D4092" t="s">
        <v>19335</v>
      </c>
      <c r="E4092" t="s">
        <v>303</v>
      </c>
      <c r="F4092" t="s">
        <v>372</v>
      </c>
      <c r="G4092" t="s">
        <v>19336</v>
      </c>
      <c r="H4092" t="s">
        <v>374</v>
      </c>
      <c r="I4092" s="23">
        <v>31.66526</v>
      </c>
      <c r="J4092" s="23">
        <v>-99.000399999999999</v>
      </c>
      <c r="K4092">
        <v>327110</v>
      </c>
      <c r="L4092" t="s">
        <v>28</v>
      </c>
      <c r="M4092" t="s">
        <v>376</v>
      </c>
      <c r="N4092" s="49">
        <v>20284.124</v>
      </c>
      <c r="O4092" s="49">
        <v>30321.135999999999</v>
      </c>
      <c r="P4092" s="49">
        <v>33333.224000000002</v>
      </c>
      <c r="Q4092" s="49">
        <v>31944.48</v>
      </c>
      <c r="R4092" s="49">
        <v>31792.68</v>
      </c>
      <c r="S4092" s="49">
        <v>28400.944</v>
      </c>
      <c r="T4092" s="49">
        <v>27247.648000000001</v>
      </c>
      <c r="U4092" s="49">
        <v>23813.96</v>
      </c>
      <c r="V4092" s="49">
        <v>25808.651999999998</v>
      </c>
    </row>
    <row r="4093" spans="1:22" x14ac:dyDescent="0.3">
      <c r="A4093">
        <v>1013271</v>
      </c>
      <c r="B4093" t="s">
        <v>19337</v>
      </c>
      <c r="C4093" t="s">
        <v>19338</v>
      </c>
      <c r="D4093" t="s">
        <v>19339</v>
      </c>
      <c r="E4093" t="s">
        <v>954</v>
      </c>
      <c r="F4093" t="s">
        <v>19340</v>
      </c>
      <c r="G4093" t="s">
        <v>19341</v>
      </c>
      <c r="H4093" t="s">
        <v>3681</v>
      </c>
      <c r="I4093" s="23">
        <v>34.917909999999999</v>
      </c>
      <c r="J4093" s="23">
        <v>-81.846517000000006</v>
      </c>
      <c r="K4093">
        <v>327110</v>
      </c>
      <c r="L4093" t="s">
        <v>28</v>
      </c>
      <c r="M4093" t="s">
        <v>376</v>
      </c>
      <c r="N4093" s="49">
        <v>24282.508000000002</v>
      </c>
      <c r="O4093" s="49">
        <v>24983.756000000001</v>
      </c>
    </row>
    <row r="4094" spans="1:22" x14ac:dyDescent="0.3">
      <c r="A4094">
        <v>1001632</v>
      </c>
      <c r="B4094" t="s">
        <v>19342</v>
      </c>
      <c r="C4094" t="s">
        <v>19343</v>
      </c>
      <c r="D4094" t="s">
        <v>19344</v>
      </c>
      <c r="E4094" t="s">
        <v>1248</v>
      </c>
      <c r="F4094" t="s">
        <v>19345</v>
      </c>
      <c r="G4094" t="s">
        <v>19346</v>
      </c>
      <c r="H4094" t="s">
        <v>19347</v>
      </c>
      <c r="I4094" s="23">
        <v>40.339596</v>
      </c>
      <c r="J4094" s="23">
        <v>-80.606821999999994</v>
      </c>
      <c r="K4094">
        <v>325194</v>
      </c>
      <c r="L4094" t="s">
        <v>28</v>
      </c>
      <c r="M4094" t="s">
        <v>530</v>
      </c>
      <c r="N4094" s="49">
        <v>25637.903999999999</v>
      </c>
      <c r="O4094" s="49">
        <v>31180.132000000001</v>
      </c>
      <c r="P4094" s="49">
        <v>30964.184000000001</v>
      </c>
      <c r="Q4094" s="49">
        <v>34135.372000000003</v>
      </c>
      <c r="R4094" s="49">
        <v>34319.32</v>
      </c>
      <c r="S4094" s="49">
        <v>33971.771999999997</v>
      </c>
      <c r="T4094" s="49">
        <v>31348.63</v>
      </c>
      <c r="U4094" s="49">
        <v>22449.119999999999</v>
      </c>
      <c r="V4094" s="49">
        <v>26019.851999999999</v>
      </c>
    </row>
    <row r="4095" spans="1:22" x14ac:dyDescent="0.3">
      <c r="A4095">
        <v>1000336</v>
      </c>
      <c r="B4095" t="s">
        <v>19348</v>
      </c>
      <c r="C4095" t="s">
        <v>19349</v>
      </c>
      <c r="D4095" t="s">
        <v>19350</v>
      </c>
      <c r="E4095" t="s">
        <v>351</v>
      </c>
      <c r="F4095" t="s">
        <v>19351</v>
      </c>
      <c r="G4095" t="s">
        <v>19352</v>
      </c>
      <c r="H4095" t="s">
        <v>354</v>
      </c>
      <c r="I4095" s="23">
        <v>41.820270000000001</v>
      </c>
      <c r="J4095" s="23">
        <v>-87.751630000000006</v>
      </c>
      <c r="K4095">
        <v>325110</v>
      </c>
      <c r="L4095" t="s">
        <v>28</v>
      </c>
      <c r="M4095" t="s">
        <v>530</v>
      </c>
      <c r="O4095" s="49">
        <v>42887.788</v>
      </c>
      <c r="P4095" s="49">
        <v>35687.716</v>
      </c>
      <c r="Q4095" s="49">
        <v>38197.455999999998</v>
      </c>
      <c r="R4095" s="49">
        <v>43572.235999999997</v>
      </c>
      <c r="S4095" s="49">
        <v>40510.248</v>
      </c>
      <c r="T4095" s="49">
        <v>35195.167999999998</v>
      </c>
      <c r="U4095" s="49">
        <v>33046.675999999999</v>
      </c>
      <c r="V4095" s="49">
        <v>36642.811999999998</v>
      </c>
    </row>
    <row r="4096" spans="1:22" x14ac:dyDescent="0.3">
      <c r="A4096">
        <v>1004737</v>
      </c>
      <c r="B4096" t="s">
        <v>19353</v>
      </c>
      <c r="C4096" t="s">
        <v>19354</v>
      </c>
      <c r="D4096" t="s">
        <v>19355</v>
      </c>
      <c r="E4096" t="s">
        <v>676</v>
      </c>
      <c r="F4096" t="s">
        <v>19356</v>
      </c>
      <c r="G4096" t="s">
        <v>19357</v>
      </c>
      <c r="H4096" t="s">
        <v>679</v>
      </c>
      <c r="I4096" s="23">
        <v>35.108649999999997</v>
      </c>
      <c r="J4096" s="23">
        <v>-85.247269000000003</v>
      </c>
      <c r="K4096">
        <v>325211</v>
      </c>
      <c r="L4096" t="s">
        <v>28</v>
      </c>
      <c r="M4096" t="s">
        <v>315</v>
      </c>
      <c r="N4096" s="49">
        <v>41440.044000000002</v>
      </c>
      <c r="O4096" s="49">
        <v>40231.745999999999</v>
      </c>
      <c r="P4096" s="49">
        <v>32882.275999999998</v>
      </c>
      <c r="Q4096" s="49">
        <v>61210.366000000002</v>
      </c>
      <c r="R4096" s="49">
        <v>68698.126000000004</v>
      </c>
      <c r="S4096" s="49">
        <v>77485.5</v>
      </c>
      <c r="T4096" s="49">
        <v>74254.720000000001</v>
      </c>
      <c r="U4096" s="49">
        <v>86565.214000000007</v>
      </c>
      <c r="V4096" s="49">
        <v>123528.60799999999</v>
      </c>
    </row>
    <row r="4097" spans="1:22" x14ac:dyDescent="0.3">
      <c r="A4097">
        <v>1006143</v>
      </c>
      <c r="B4097" t="s">
        <v>19358</v>
      </c>
      <c r="C4097" t="s">
        <v>19359</v>
      </c>
      <c r="D4097" t="s">
        <v>19359</v>
      </c>
      <c r="E4097" t="s">
        <v>1781</v>
      </c>
      <c r="F4097" t="s">
        <v>19360</v>
      </c>
      <c r="G4097" t="s">
        <v>19361</v>
      </c>
      <c r="H4097" t="s">
        <v>19362</v>
      </c>
      <c r="I4097" s="23">
        <v>33.123224999999998</v>
      </c>
      <c r="J4097" s="23">
        <v>-89.587481999999994</v>
      </c>
      <c r="K4097">
        <v>486210</v>
      </c>
      <c r="L4097" t="s">
        <v>1275</v>
      </c>
      <c r="M4097" t="s">
        <v>102</v>
      </c>
      <c r="N4097" s="49">
        <v>25359.403999999999</v>
      </c>
      <c r="O4097" s="49">
        <v>31944.687999999998</v>
      </c>
      <c r="R4097" s="49">
        <v>7358.6</v>
      </c>
      <c r="S4097" s="49">
        <v>5764.7939999999999</v>
      </c>
      <c r="T4097" s="49">
        <v>1724.9</v>
      </c>
      <c r="U4097" s="49">
        <v>26702.563999999998</v>
      </c>
      <c r="V4097" s="49">
        <v>29854.11</v>
      </c>
    </row>
    <row r="4098" spans="1:22" x14ac:dyDescent="0.3">
      <c r="A4098">
        <v>1005445</v>
      </c>
      <c r="B4098" t="s">
        <v>19363</v>
      </c>
      <c r="C4098" t="s">
        <v>19364</v>
      </c>
      <c r="D4098" t="s">
        <v>19365</v>
      </c>
      <c r="E4098" t="s">
        <v>663</v>
      </c>
      <c r="F4098" t="s">
        <v>9860</v>
      </c>
      <c r="G4098" t="s">
        <v>19366</v>
      </c>
      <c r="H4098" t="s">
        <v>9862</v>
      </c>
      <c r="I4098" s="23">
        <v>40.55359</v>
      </c>
      <c r="J4098" s="23">
        <v>-84.372299999999996</v>
      </c>
      <c r="K4098">
        <v>336390</v>
      </c>
      <c r="L4098" t="s">
        <v>28</v>
      </c>
      <c r="M4098" t="s">
        <v>315</v>
      </c>
      <c r="N4098" s="49">
        <v>35814.516000000003</v>
      </c>
      <c r="O4098" s="49">
        <v>39841.9</v>
      </c>
      <c r="P4098" s="49">
        <v>38160.856</v>
      </c>
      <c r="Q4098" s="49">
        <v>37692.608</v>
      </c>
      <c r="R4098" s="49">
        <v>34111.271999999997</v>
      </c>
      <c r="S4098" s="49">
        <v>32827.076000000001</v>
      </c>
      <c r="T4098" s="49">
        <v>30936.984</v>
      </c>
      <c r="U4098" s="49">
        <v>30529.184000000001</v>
      </c>
      <c r="V4098" s="49">
        <v>24649.008000000002</v>
      </c>
    </row>
    <row r="4099" spans="1:22" x14ac:dyDescent="0.3">
      <c r="A4099">
        <v>1006574</v>
      </c>
      <c r="B4099" t="s">
        <v>19367</v>
      </c>
      <c r="C4099" t="s">
        <v>19368</v>
      </c>
      <c r="D4099" t="s">
        <v>19369</v>
      </c>
      <c r="E4099" t="s">
        <v>690</v>
      </c>
      <c r="F4099" t="s">
        <v>19370</v>
      </c>
      <c r="G4099" t="s">
        <v>19371</v>
      </c>
      <c r="H4099" t="s">
        <v>8342</v>
      </c>
      <c r="I4099" s="23">
        <v>32.148600000000002</v>
      </c>
      <c r="J4099" s="23">
        <v>-81.145799999999994</v>
      </c>
      <c r="K4099">
        <v>221112</v>
      </c>
      <c r="L4099" t="s">
        <v>335</v>
      </c>
      <c r="M4099" t="s">
        <v>336</v>
      </c>
      <c r="R4099" s="49">
        <v>949294.70200000005</v>
      </c>
      <c r="S4099" s="49">
        <v>676983.68599999999</v>
      </c>
      <c r="T4099" s="49">
        <v>674067.72</v>
      </c>
      <c r="U4099" s="49">
        <v>468297.44199999998</v>
      </c>
      <c r="V4099" s="49">
        <v>567809.71200000006</v>
      </c>
    </row>
    <row r="4100" spans="1:22" x14ac:dyDescent="0.3">
      <c r="A4100">
        <v>1011249</v>
      </c>
      <c r="B4100" t="s">
        <v>19372</v>
      </c>
      <c r="C4100" t="s">
        <v>19373</v>
      </c>
      <c r="D4100" t="s">
        <v>19374</v>
      </c>
      <c r="E4100" t="s">
        <v>351</v>
      </c>
      <c r="F4100" t="s">
        <v>19375</v>
      </c>
      <c r="G4100" t="s">
        <v>19376</v>
      </c>
      <c r="H4100" t="s">
        <v>19377</v>
      </c>
      <c r="I4100" s="23">
        <v>40.125922000000003</v>
      </c>
      <c r="J4100" s="23">
        <v>-88.271951000000001</v>
      </c>
      <c r="K4100">
        <v>311941</v>
      </c>
      <c r="L4100" t="s">
        <v>28</v>
      </c>
      <c r="M4100" t="s">
        <v>315</v>
      </c>
      <c r="O4100" s="49">
        <v>19815.576000000001</v>
      </c>
      <c r="P4100" s="49">
        <v>21694.968000000001</v>
      </c>
      <c r="Q4100" s="49">
        <v>23974.46</v>
      </c>
      <c r="R4100" s="49">
        <v>24364.907999999999</v>
      </c>
      <c r="S4100" s="49">
        <v>24822.655999999999</v>
      </c>
      <c r="T4100" s="49">
        <v>26857.448</v>
      </c>
    </row>
    <row r="4101" spans="1:22" x14ac:dyDescent="0.3">
      <c r="A4101">
        <v>1002542</v>
      </c>
      <c r="B4101" t="s">
        <v>19378</v>
      </c>
      <c r="C4101" t="s">
        <v>19379</v>
      </c>
      <c r="D4101" t="s">
        <v>12890</v>
      </c>
      <c r="E4101" t="s">
        <v>690</v>
      </c>
      <c r="F4101" t="s">
        <v>17637</v>
      </c>
      <c r="G4101" t="s">
        <v>19380</v>
      </c>
      <c r="H4101" t="s">
        <v>1990</v>
      </c>
      <c r="I4101" s="23">
        <v>32.097859999999997</v>
      </c>
      <c r="J4101" s="23">
        <v>-81.121129999999994</v>
      </c>
      <c r="K4101">
        <v>325194</v>
      </c>
      <c r="L4101" t="s">
        <v>28</v>
      </c>
      <c r="M4101" t="s">
        <v>530</v>
      </c>
      <c r="N4101" s="49">
        <v>45434.228000000003</v>
      </c>
      <c r="O4101" s="49">
        <v>57321.584000000003</v>
      </c>
      <c r="P4101" s="49">
        <v>56045.34</v>
      </c>
      <c r="Q4101" s="49">
        <v>62348.415999999997</v>
      </c>
      <c r="R4101" s="49">
        <v>51415.108</v>
      </c>
      <c r="S4101" s="49">
        <v>59356.328000000001</v>
      </c>
      <c r="T4101" s="49">
        <v>64805.606</v>
      </c>
      <c r="U4101" s="49">
        <v>60084.023999999998</v>
      </c>
      <c r="V4101" s="49">
        <v>52359.052000000003</v>
      </c>
    </row>
    <row r="4102" spans="1:22" x14ac:dyDescent="0.3">
      <c r="A4102">
        <v>1003315</v>
      </c>
      <c r="B4102" t="s">
        <v>19381</v>
      </c>
      <c r="C4102" t="s">
        <v>19382</v>
      </c>
      <c r="D4102" t="s">
        <v>8898</v>
      </c>
      <c r="E4102" t="s">
        <v>339</v>
      </c>
      <c r="F4102" t="s">
        <v>347</v>
      </c>
      <c r="H4102" t="s">
        <v>1672</v>
      </c>
      <c r="I4102" s="23">
        <v>36.667200000000001</v>
      </c>
      <c r="J4102" s="23">
        <v>-107.9611</v>
      </c>
      <c r="K4102">
        <v>211130</v>
      </c>
      <c r="L4102" t="s">
        <v>368</v>
      </c>
      <c r="M4102" t="s">
        <v>102</v>
      </c>
      <c r="N4102" s="49">
        <v>224865.62400000001</v>
      </c>
      <c r="O4102" s="49">
        <v>223960.27600000001</v>
      </c>
      <c r="P4102" s="49">
        <v>162195.348</v>
      </c>
      <c r="Q4102" s="49">
        <v>160978.39799999999</v>
      </c>
      <c r="R4102" s="49">
        <v>173007.356</v>
      </c>
      <c r="S4102" s="49">
        <v>187032.878</v>
      </c>
      <c r="T4102" s="49">
        <v>201415.228</v>
      </c>
      <c r="U4102" s="49">
        <v>240110.15</v>
      </c>
      <c r="V4102" s="49">
        <v>249762.67199999999</v>
      </c>
    </row>
    <row r="4103" spans="1:22" x14ac:dyDescent="0.3">
      <c r="A4103">
        <v>1000853</v>
      </c>
      <c r="B4103" t="s">
        <v>19383</v>
      </c>
      <c r="C4103" t="s">
        <v>19384</v>
      </c>
      <c r="D4103" t="s">
        <v>15087</v>
      </c>
      <c r="E4103" t="s">
        <v>663</v>
      </c>
      <c r="F4103" t="s">
        <v>15088</v>
      </c>
      <c r="G4103" t="s">
        <v>19385</v>
      </c>
      <c r="H4103" t="s">
        <v>15090</v>
      </c>
      <c r="I4103" s="23">
        <v>38.9161</v>
      </c>
      <c r="J4103" s="23">
        <v>-82.128100000000003</v>
      </c>
      <c r="K4103">
        <v>221112</v>
      </c>
      <c r="L4103" t="s">
        <v>30</v>
      </c>
      <c r="M4103" t="s">
        <v>336</v>
      </c>
      <c r="N4103" s="49">
        <v>5693450.9280000003</v>
      </c>
      <c r="O4103" s="49">
        <v>5960272.1519999998</v>
      </c>
      <c r="P4103" s="49">
        <v>5915467.7539999997</v>
      </c>
      <c r="Q4103" s="49">
        <v>5129276.17</v>
      </c>
      <c r="R4103" s="49">
        <v>3757744.594</v>
      </c>
      <c r="S4103" s="49">
        <v>5354415.9419999998</v>
      </c>
      <c r="T4103" s="49">
        <v>5003716.9819999998</v>
      </c>
      <c r="U4103" s="49">
        <v>5173611.7620000001</v>
      </c>
      <c r="V4103" s="49">
        <v>6716150.7419999996</v>
      </c>
    </row>
    <row r="4104" spans="1:22" x14ac:dyDescent="0.3">
      <c r="A4104">
        <v>1000241</v>
      </c>
      <c r="B4104" t="s">
        <v>19386</v>
      </c>
      <c r="C4104" t="s">
        <v>19387</v>
      </c>
      <c r="D4104" t="s">
        <v>2110</v>
      </c>
      <c r="E4104" t="s">
        <v>1902</v>
      </c>
      <c r="F4104" t="s">
        <v>19388</v>
      </c>
      <c r="G4104" t="s">
        <v>19389</v>
      </c>
      <c r="H4104" t="s">
        <v>1964</v>
      </c>
      <c r="I4104" s="23">
        <v>33.354399999999998</v>
      </c>
      <c r="J4104" s="23">
        <v>-111.93640000000001</v>
      </c>
      <c r="K4104">
        <v>221112</v>
      </c>
      <c r="L4104" t="s">
        <v>335</v>
      </c>
      <c r="M4104" t="s">
        <v>336</v>
      </c>
      <c r="N4104" s="49">
        <v>549863.86399999994</v>
      </c>
      <c r="O4104" s="49">
        <v>331106.22399999999</v>
      </c>
      <c r="P4104" s="49">
        <v>406674.39199999999</v>
      </c>
      <c r="Q4104" s="49">
        <v>475503.08799999999</v>
      </c>
      <c r="R4104" s="49">
        <v>352678.39199999999</v>
      </c>
      <c r="S4104" s="49">
        <v>285022.64399999997</v>
      </c>
      <c r="T4104" s="49">
        <v>221615.52799999999</v>
      </c>
      <c r="U4104" s="49">
        <v>452815.82</v>
      </c>
      <c r="V4104" s="49">
        <v>211538.96400000001</v>
      </c>
    </row>
    <row r="4105" spans="1:22" x14ac:dyDescent="0.3">
      <c r="A4105">
        <v>1002591</v>
      </c>
      <c r="B4105" t="s">
        <v>19390</v>
      </c>
      <c r="C4105" t="s">
        <v>19391</v>
      </c>
      <c r="D4105" t="s">
        <v>4670</v>
      </c>
      <c r="E4105" t="s">
        <v>323</v>
      </c>
      <c r="F4105" t="s">
        <v>19392</v>
      </c>
      <c r="G4105" t="s">
        <v>19393</v>
      </c>
      <c r="H4105" t="s">
        <v>963</v>
      </c>
      <c r="I4105" s="23">
        <v>34.056240000000003</v>
      </c>
      <c r="J4105" s="23">
        <v>-118.24312</v>
      </c>
      <c r="K4105">
        <v>221330</v>
      </c>
      <c r="L4105" t="s">
        <v>28</v>
      </c>
      <c r="M4105" t="s">
        <v>336</v>
      </c>
      <c r="N4105" s="49">
        <v>61100.968000000001</v>
      </c>
      <c r="O4105" s="49">
        <v>80314.648000000001</v>
      </c>
      <c r="P4105" s="49">
        <v>89495.464000000007</v>
      </c>
      <c r="Q4105" s="49">
        <v>97888.532000000007</v>
      </c>
      <c r="R4105" s="49">
        <v>96326.388000000006</v>
      </c>
      <c r="S4105" s="49">
        <v>92188.952000000005</v>
      </c>
      <c r="T4105" s="49">
        <v>94191.195999999996</v>
      </c>
      <c r="U4105" s="49">
        <v>101544.016</v>
      </c>
      <c r="V4105" s="49">
        <v>96070.288</v>
      </c>
    </row>
    <row r="4106" spans="1:22" x14ac:dyDescent="0.3">
      <c r="A4106">
        <v>1005097</v>
      </c>
      <c r="B4106" t="s">
        <v>19394</v>
      </c>
      <c r="C4106" t="s">
        <v>19395</v>
      </c>
      <c r="D4106" t="s">
        <v>4279</v>
      </c>
      <c r="E4106" t="s">
        <v>922</v>
      </c>
      <c r="F4106" t="s">
        <v>19396</v>
      </c>
      <c r="G4106" t="s">
        <v>19397</v>
      </c>
      <c r="H4106" t="s">
        <v>4686</v>
      </c>
      <c r="I4106" s="23">
        <v>42.472656999999998</v>
      </c>
      <c r="J4106" s="23">
        <v>-96.614534000000006</v>
      </c>
      <c r="K4106">
        <v>562212</v>
      </c>
      <c r="L4106" t="s">
        <v>355</v>
      </c>
      <c r="M4106" t="s">
        <v>307</v>
      </c>
      <c r="N4106" s="49">
        <v>106545.098</v>
      </c>
      <c r="O4106" s="49">
        <v>95153.847999999998</v>
      </c>
      <c r="P4106" s="49">
        <v>120693.398</v>
      </c>
      <c r="Q4106" s="49">
        <v>68858.097999999998</v>
      </c>
      <c r="R4106" s="49">
        <v>63836.048000000003</v>
      </c>
      <c r="S4106" s="49">
        <v>47283.947999999997</v>
      </c>
      <c r="T4106" s="49">
        <v>91322.4</v>
      </c>
      <c r="U4106" s="49">
        <v>111417.95</v>
      </c>
      <c r="V4106" s="49">
        <v>103811.448</v>
      </c>
    </row>
    <row r="4107" spans="1:22" x14ac:dyDescent="0.3">
      <c r="A4107">
        <v>1000828</v>
      </c>
      <c r="B4107" t="s">
        <v>19398</v>
      </c>
      <c r="C4107" t="s">
        <v>19399</v>
      </c>
      <c r="D4107" t="s">
        <v>1067</v>
      </c>
      <c r="E4107" t="s">
        <v>441</v>
      </c>
      <c r="F4107" t="s">
        <v>19400</v>
      </c>
      <c r="G4107" t="s">
        <v>19401</v>
      </c>
      <c r="H4107" t="s">
        <v>19402</v>
      </c>
      <c r="I4107" s="23">
        <v>34.282400000000003</v>
      </c>
      <c r="J4107" s="23">
        <v>-77.986400000000003</v>
      </c>
      <c r="K4107">
        <v>221112</v>
      </c>
      <c r="L4107" t="s">
        <v>335</v>
      </c>
      <c r="M4107" t="s">
        <v>336</v>
      </c>
      <c r="N4107" s="49">
        <v>1793301.6040000001</v>
      </c>
      <c r="O4107" s="49">
        <v>1479575.32</v>
      </c>
      <c r="P4107" s="49">
        <v>1802595.808</v>
      </c>
      <c r="Q4107" s="49">
        <v>1792504.402</v>
      </c>
      <c r="R4107" s="49">
        <v>1679119.0959999999</v>
      </c>
      <c r="S4107" s="49">
        <v>1540362.46</v>
      </c>
      <c r="T4107" s="49">
        <v>1747555.594</v>
      </c>
      <c r="U4107" s="49">
        <v>1390376.726</v>
      </c>
      <c r="V4107" s="49">
        <v>1690526.8559999999</v>
      </c>
    </row>
    <row r="4108" spans="1:22" x14ac:dyDescent="0.3">
      <c r="A4108">
        <v>1011214</v>
      </c>
      <c r="B4108" t="s">
        <v>19403</v>
      </c>
      <c r="C4108" t="s">
        <v>19404</v>
      </c>
      <c r="D4108" t="s">
        <v>19405</v>
      </c>
      <c r="E4108" t="s">
        <v>454</v>
      </c>
      <c r="F4108" t="s">
        <v>6638</v>
      </c>
      <c r="G4108" t="s">
        <v>19406</v>
      </c>
      <c r="H4108" t="s">
        <v>6640</v>
      </c>
      <c r="I4108" s="23">
        <v>46.756875999999998</v>
      </c>
      <c r="J4108" s="23">
        <v>-88.455896999999993</v>
      </c>
      <c r="K4108">
        <v>221118</v>
      </c>
      <c r="L4108" t="s">
        <v>28</v>
      </c>
      <c r="M4108" t="s">
        <v>336</v>
      </c>
      <c r="N4108" s="49">
        <v>23564.182000000001</v>
      </c>
      <c r="O4108" s="49">
        <v>20078.256000000001</v>
      </c>
      <c r="P4108" s="49">
        <v>20880.044000000002</v>
      </c>
      <c r="Q4108" s="49">
        <v>16999.315999999999</v>
      </c>
      <c r="R4108" s="49">
        <v>30805.62</v>
      </c>
      <c r="S4108" s="49">
        <v>25999.486000000001</v>
      </c>
      <c r="T4108" s="49">
        <v>26434.31</v>
      </c>
      <c r="U4108" s="49">
        <v>30319.08</v>
      </c>
      <c r="V4108" s="49">
        <v>32101.77</v>
      </c>
    </row>
    <row r="4109" spans="1:22" x14ac:dyDescent="0.3">
      <c r="A4109">
        <v>1000536</v>
      </c>
      <c r="B4109" t="s">
        <v>19407</v>
      </c>
      <c r="C4109" t="s">
        <v>19408</v>
      </c>
      <c r="D4109" t="s">
        <v>13971</v>
      </c>
      <c r="E4109" t="s">
        <v>393</v>
      </c>
      <c r="F4109" t="s">
        <v>19409</v>
      </c>
      <c r="G4109" t="s">
        <v>19410</v>
      </c>
      <c r="H4109" t="s">
        <v>19411</v>
      </c>
      <c r="I4109" s="23">
        <v>43.883285000000001</v>
      </c>
      <c r="J4109" s="23">
        <v>-91.162154000000001</v>
      </c>
      <c r="K4109">
        <v>562212</v>
      </c>
      <c r="L4109" t="s">
        <v>355</v>
      </c>
      <c r="M4109" t="s">
        <v>307</v>
      </c>
      <c r="N4109" s="49">
        <v>52407.199999999997</v>
      </c>
      <c r="O4109" s="49">
        <v>46762.45</v>
      </c>
      <c r="P4109" s="49">
        <v>45065.15</v>
      </c>
      <c r="Q4109" s="49">
        <v>43903.6</v>
      </c>
      <c r="R4109" s="49">
        <v>41836.75</v>
      </c>
      <c r="S4109" s="49">
        <v>44337.599999999999</v>
      </c>
      <c r="T4109" s="49">
        <v>41015.35</v>
      </c>
      <c r="U4109" s="49">
        <v>40950.300000000003</v>
      </c>
      <c r="V4109" s="49">
        <v>38544.6</v>
      </c>
    </row>
    <row r="4110" spans="1:22" x14ac:dyDescent="0.3">
      <c r="A4110">
        <v>1002068</v>
      </c>
      <c r="B4110" t="s">
        <v>19412</v>
      </c>
      <c r="C4110" t="s">
        <v>19413</v>
      </c>
      <c r="D4110" t="s">
        <v>19414</v>
      </c>
      <c r="E4110" t="s">
        <v>303</v>
      </c>
      <c r="F4110" t="s">
        <v>18946</v>
      </c>
      <c r="G4110" t="s">
        <v>19415</v>
      </c>
      <c r="H4110" t="s">
        <v>18942</v>
      </c>
      <c r="I4110" s="23">
        <v>27.2761</v>
      </c>
      <c r="J4110" s="23">
        <v>-98.1541</v>
      </c>
      <c r="K4110">
        <v>211112</v>
      </c>
      <c r="L4110" t="s">
        <v>326</v>
      </c>
      <c r="M4110" t="s">
        <v>327</v>
      </c>
      <c r="Q4110" s="49">
        <v>34927.197999999997</v>
      </c>
      <c r="R4110" s="49">
        <v>72181.154800000004</v>
      </c>
      <c r="S4110" s="49">
        <v>98252.260999999999</v>
      </c>
      <c r="T4110" s="49">
        <v>89141.565000000002</v>
      </c>
      <c r="U4110" s="49">
        <v>87914.61</v>
      </c>
      <c r="V4110" s="49">
        <v>84909.69</v>
      </c>
    </row>
    <row r="4111" spans="1:22" x14ac:dyDescent="0.3">
      <c r="A4111">
        <v>1003266</v>
      </c>
      <c r="B4111" t="s">
        <v>19416</v>
      </c>
      <c r="C4111" t="s">
        <v>19417</v>
      </c>
      <c r="D4111" t="s">
        <v>346</v>
      </c>
      <c r="E4111" t="s">
        <v>339</v>
      </c>
      <c r="F4111" t="s">
        <v>347</v>
      </c>
      <c r="H4111" t="s">
        <v>6402</v>
      </c>
      <c r="I4111" s="23">
        <v>36.817399999999999</v>
      </c>
      <c r="J4111" s="23">
        <v>-107.49169999999999</v>
      </c>
      <c r="K4111">
        <v>213112</v>
      </c>
      <c r="L4111" t="s">
        <v>28</v>
      </c>
      <c r="M4111" t="s">
        <v>102</v>
      </c>
      <c r="R4111" s="49">
        <v>77793.808000000005</v>
      </c>
      <c r="S4111" s="49">
        <v>71894.58</v>
      </c>
      <c r="T4111" s="49">
        <v>77316.899999999994</v>
      </c>
      <c r="U4111" s="49">
        <v>77588.3</v>
      </c>
      <c r="V4111" s="49">
        <v>62995.81</v>
      </c>
    </row>
    <row r="4112" spans="1:22" x14ac:dyDescent="0.3">
      <c r="A4112">
        <v>1004056</v>
      </c>
      <c r="B4112" t="s">
        <v>19418</v>
      </c>
      <c r="C4112" t="s">
        <v>19419</v>
      </c>
      <c r="D4112" t="s">
        <v>19128</v>
      </c>
      <c r="E4112" t="s">
        <v>1902</v>
      </c>
      <c r="F4112" t="s">
        <v>19420</v>
      </c>
      <c r="G4112" t="s">
        <v>19421</v>
      </c>
      <c r="H4112" t="s">
        <v>12202</v>
      </c>
      <c r="I4112" s="23">
        <v>33.943590999999998</v>
      </c>
      <c r="J4112" s="23">
        <v>-114.19503</v>
      </c>
      <c r="K4112">
        <v>562212</v>
      </c>
      <c r="L4112" t="s">
        <v>355</v>
      </c>
      <c r="M4112" t="s">
        <v>307</v>
      </c>
      <c r="N4112" s="49">
        <v>45784.55</v>
      </c>
      <c r="O4112" s="49">
        <v>45809.148000000001</v>
      </c>
      <c r="P4112" s="49">
        <v>45489.347999999998</v>
      </c>
      <c r="Q4112" s="49">
        <v>52458.3</v>
      </c>
      <c r="R4112" s="49">
        <v>40643.548000000003</v>
      </c>
      <c r="S4112" s="49">
        <v>41028.548000000003</v>
      </c>
      <c r="T4112" s="49">
        <v>41370.298000000003</v>
      </c>
      <c r="U4112" s="49">
        <v>49009.222175000003</v>
      </c>
      <c r="V4112" s="49">
        <v>47614.215499999998</v>
      </c>
    </row>
    <row r="4113" spans="1:22" x14ac:dyDescent="0.3">
      <c r="A4113">
        <v>1005882</v>
      </c>
      <c r="B4113" t="s">
        <v>19422</v>
      </c>
      <c r="C4113" t="s">
        <v>19423</v>
      </c>
      <c r="D4113" t="s">
        <v>3455</v>
      </c>
      <c r="E4113" t="s">
        <v>1487</v>
      </c>
      <c r="F4113" t="s">
        <v>5509</v>
      </c>
      <c r="G4113" t="s">
        <v>19424</v>
      </c>
      <c r="H4113" t="s">
        <v>3457</v>
      </c>
      <c r="I4113" s="23">
        <v>37.144517</v>
      </c>
      <c r="J4113" s="23">
        <v>-107.784891</v>
      </c>
      <c r="K4113">
        <v>486210</v>
      </c>
      <c r="L4113" t="s">
        <v>1275</v>
      </c>
      <c r="M4113" t="s">
        <v>102</v>
      </c>
      <c r="N4113" s="49">
        <v>21345.23</v>
      </c>
      <c r="O4113" s="49">
        <v>20743.23</v>
      </c>
      <c r="P4113" s="49">
        <v>20033.684000000001</v>
      </c>
      <c r="Q4113" s="49">
        <v>20048.835999999999</v>
      </c>
      <c r="R4113" s="49">
        <v>34256.381999999998</v>
      </c>
      <c r="S4113" s="49">
        <v>21488.28</v>
      </c>
      <c r="T4113" s="49">
        <v>21576.27</v>
      </c>
      <c r="U4113" s="49">
        <v>26299.912</v>
      </c>
      <c r="V4113" s="49">
        <v>37669.910000000003</v>
      </c>
    </row>
    <row r="4114" spans="1:22" x14ac:dyDescent="0.3">
      <c r="A4114">
        <v>1002132</v>
      </c>
      <c r="B4114" t="s">
        <v>19425</v>
      </c>
      <c r="C4114" t="s">
        <v>19426</v>
      </c>
      <c r="D4114" t="s">
        <v>19427</v>
      </c>
      <c r="E4114" t="s">
        <v>583</v>
      </c>
      <c r="F4114" t="s">
        <v>1695</v>
      </c>
      <c r="H4114" t="s">
        <v>1697</v>
      </c>
      <c r="I4114" s="23">
        <v>31.798037000000001</v>
      </c>
      <c r="J4114" s="23">
        <v>-92.177289000000002</v>
      </c>
      <c r="K4114">
        <v>562212</v>
      </c>
      <c r="L4114" t="s">
        <v>51</v>
      </c>
      <c r="M4114" t="s">
        <v>307</v>
      </c>
      <c r="N4114" s="49">
        <v>131552</v>
      </c>
      <c r="O4114" s="49">
        <v>110122</v>
      </c>
      <c r="P4114" s="49">
        <v>107842.5</v>
      </c>
      <c r="Q4114" s="49">
        <v>110633.5</v>
      </c>
      <c r="R4114" s="49">
        <v>107965.75</v>
      </c>
      <c r="S4114" s="49">
        <v>108792.5</v>
      </c>
      <c r="T4114" s="49">
        <v>133358.75</v>
      </c>
      <c r="U4114" s="49">
        <v>135266.5</v>
      </c>
      <c r="V4114" s="49">
        <v>135898.75</v>
      </c>
    </row>
    <row r="4115" spans="1:22" x14ac:dyDescent="0.3">
      <c r="A4115">
        <v>1013353</v>
      </c>
      <c r="B4115" t="s">
        <v>19428</v>
      </c>
      <c r="C4115" t="s">
        <v>19429</v>
      </c>
      <c r="D4115" t="s">
        <v>7052</v>
      </c>
      <c r="E4115" t="s">
        <v>583</v>
      </c>
      <c r="F4115" t="s">
        <v>1005</v>
      </c>
      <c r="G4115" t="s">
        <v>19430</v>
      </c>
      <c r="H4115" t="s">
        <v>1007</v>
      </c>
      <c r="I4115" s="23">
        <v>30.214192000000001</v>
      </c>
      <c r="J4115" s="23">
        <v>-93.308589999999995</v>
      </c>
      <c r="K4115">
        <v>325110</v>
      </c>
      <c r="L4115" t="s">
        <v>2196</v>
      </c>
      <c r="M4115" t="s">
        <v>530</v>
      </c>
      <c r="N4115" s="49">
        <v>695742.20799999998</v>
      </c>
    </row>
    <row r="4116" spans="1:22" x14ac:dyDescent="0.3">
      <c r="A4116">
        <v>1002352</v>
      </c>
      <c r="B4116" t="s">
        <v>19431</v>
      </c>
      <c r="C4116" t="s">
        <v>19432</v>
      </c>
      <c r="D4116" t="s">
        <v>19433</v>
      </c>
      <c r="E4116" t="s">
        <v>1487</v>
      </c>
      <c r="F4116" t="s">
        <v>19434</v>
      </c>
      <c r="G4116" t="s">
        <v>19435</v>
      </c>
      <c r="H4116" t="s">
        <v>6890</v>
      </c>
      <c r="I4116" s="23">
        <v>39.014999000000003</v>
      </c>
      <c r="J4116" s="23">
        <v>-102.413156</v>
      </c>
      <c r="K4116">
        <v>211112</v>
      </c>
      <c r="L4116" t="s">
        <v>28</v>
      </c>
      <c r="M4116" t="s">
        <v>102</v>
      </c>
      <c r="R4116" s="49">
        <v>32979.813000000002</v>
      </c>
      <c r="S4116" s="49">
        <v>32081.598000000002</v>
      </c>
      <c r="T4116" s="49">
        <v>36324.796999999999</v>
      </c>
      <c r="U4116" s="49">
        <v>38865.809000000001</v>
      </c>
      <c r="V4116" s="49">
        <v>36824.264999999999</v>
      </c>
    </row>
    <row r="4117" spans="1:22" x14ac:dyDescent="0.3">
      <c r="A4117">
        <v>1005360</v>
      </c>
      <c r="B4117" t="s">
        <v>19436</v>
      </c>
      <c r="C4117" t="s">
        <v>19437</v>
      </c>
      <c r="D4117" t="s">
        <v>19438</v>
      </c>
      <c r="E4117" t="s">
        <v>331</v>
      </c>
      <c r="F4117" t="s">
        <v>19439</v>
      </c>
      <c r="G4117" t="s">
        <v>19440</v>
      </c>
      <c r="H4117" t="s">
        <v>1185</v>
      </c>
      <c r="I4117" s="23">
        <v>42.49756</v>
      </c>
      <c r="J4117" s="23">
        <v>-73.813652000000005</v>
      </c>
      <c r="K4117">
        <v>327310</v>
      </c>
      <c r="L4117" t="s">
        <v>2095</v>
      </c>
      <c r="M4117" t="s">
        <v>376</v>
      </c>
      <c r="N4117" s="49">
        <v>1017683.5159999999</v>
      </c>
      <c r="O4117" s="49">
        <v>1048662.078</v>
      </c>
      <c r="P4117" s="49">
        <v>561154.728</v>
      </c>
      <c r="Q4117" s="49">
        <v>297791.74800000002</v>
      </c>
      <c r="R4117" s="49">
        <v>996071.51800000004</v>
      </c>
      <c r="S4117" s="49">
        <v>817232.16599999997</v>
      </c>
      <c r="T4117" s="49">
        <v>980975.96799999999</v>
      </c>
      <c r="U4117" s="49">
        <v>1138373.2679999999</v>
      </c>
      <c r="V4117" s="49">
        <v>981246.79</v>
      </c>
    </row>
    <row r="4118" spans="1:22" x14ac:dyDescent="0.3">
      <c r="A4118">
        <v>1005639</v>
      </c>
      <c r="B4118" t="s">
        <v>19441</v>
      </c>
      <c r="C4118" t="s">
        <v>19442</v>
      </c>
      <c r="D4118" t="s">
        <v>7579</v>
      </c>
      <c r="E4118" t="s">
        <v>447</v>
      </c>
      <c r="F4118" t="s">
        <v>19443</v>
      </c>
      <c r="G4118" t="s">
        <v>19444</v>
      </c>
      <c r="H4118" t="s">
        <v>19445</v>
      </c>
      <c r="I4118" s="23">
        <v>40.687646000000001</v>
      </c>
      <c r="J4118" s="23">
        <v>-75.506304999999998</v>
      </c>
      <c r="K4118">
        <v>327310</v>
      </c>
      <c r="L4118" t="s">
        <v>2095</v>
      </c>
      <c r="M4118" t="s">
        <v>376</v>
      </c>
      <c r="N4118" s="49">
        <v>380012.69400000002</v>
      </c>
      <c r="O4118" s="49">
        <v>310640.924</v>
      </c>
      <c r="P4118" s="49">
        <v>296903.25599999999</v>
      </c>
      <c r="Q4118" s="49">
        <v>295071.48200000002</v>
      </c>
      <c r="R4118" s="49">
        <v>324862.64399999997</v>
      </c>
      <c r="S4118" s="49">
        <v>365672.80200000003</v>
      </c>
      <c r="T4118" s="49">
        <v>279974.69199999998</v>
      </c>
      <c r="U4118" s="49">
        <v>304174.47399999999</v>
      </c>
      <c r="V4118" s="49">
        <v>264293.538</v>
      </c>
    </row>
    <row r="4119" spans="1:22" x14ac:dyDescent="0.3">
      <c r="A4119">
        <v>1005946</v>
      </c>
      <c r="B4119" t="s">
        <v>19446</v>
      </c>
      <c r="C4119" t="s">
        <v>19447</v>
      </c>
      <c r="D4119" t="s">
        <v>2240</v>
      </c>
      <c r="E4119" t="s">
        <v>946</v>
      </c>
      <c r="F4119" t="s">
        <v>19448</v>
      </c>
      <c r="G4119" t="s">
        <v>19449</v>
      </c>
      <c r="H4119" t="s">
        <v>12887</v>
      </c>
      <c r="I4119" s="23">
        <v>47.553579999999997</v>
      </c>
      <c r="J4119" s="23">
        <v>-122.34442</v>
      </c>
      <c r="K4119">
        <v>327310</v>
      </c>
      <c r="L4119" t="s">
        <v>2095</v>
      </c>
      <c r="M4119" t="s">
        <v>376</v>
      </c>
      <c r="U4119" s="49">
        <v>2095.192</v>
      </c>
      <c r="V4119" s="49">
        <v>2278.192</v>
      </c>
    </row>
    <row r="4120" spans="1:22" x14ac:dyDescent="0.3">
      <c r="A4120">
        <v>1007766</v>
      </c>
      <c r="B4120" t="s">
        <v>19450</v>
      </c>
      <c r="C4120" t="s">
        <v>19451</v>
      </c>
      <c r="D4120" t="s">
        <v>19452</v>
      </c>
      <c r="E4120" t="s">
        <v>663</v>
      </c>
      <c r="F4120" t="s">
        <v>19453</v>
      </c>
      <c r="G4120" t="s">
        <v>19454</v>
      </c>
      <c r="H4120" t="s">
        <v>19455</v>
      </c>
      <c r="I4120" s="23">
        <v>41.180900000000001</v>
      </c>
      <c r="J4120" s="23">
        <v>-84.604799999999997</v>
      </c>
      <c r="K4120">
        <v>327310</v>
      </c>
      <c r="L4120" t="s">
        <v>2095</v>
      </c>
      <c r="M4120" t="s">
        <v>376</v>
      </c>
      <c r="N4120" s="49">
        <v>394074.33399999997</v>
      </c>
      <c r="O4120" s="49">
        <v>443285.58</v>
      </c>
      <c r="P4120" s="49">
        <v>426984.43</v>
      </c>
      <c r="Q4120" s="49">
        <v>417558.34</v>
      </c>
      <c r="R4120" s="49">
        <v>406332.91</v>
      </c>
      <c r="S4120" s="49">
        <v>371567.47</v>
      </c>
      <c r="T4120" s="49">
        <v>348628.12</v>
      </c>
      <c r="U4120" s="49">
        <v>415585.31</v>
      </c>
      <c r="V4120" s="49">
        <v>315619.56800000003</v>
      </c>
    </row>
    <row r="4121" spans="1:22" x14ac:dyDescent="0.3">
      <c r="A4121">
        <v>1006255</v>
      </c>
      <c r="B4121" t="s">
        <v>19456</v>
      </c>
      <c r="C4121" t="s">
        <v>19457</v>
      </c>
      <c r="D4121" t="s">
        <v>3777</v>
      </c>
      <c r="E4121" t="s">
        <v>303</v>
      </c>
      <c r="F4121" t="s">
        <v>6924</v>
      </c>
      <c r="H4121" t="s">
        <v>6925</v>
      </c>
      <c r="I4121" s="23">
        <v>30.006</v>
      </c>
      <c r="J4121" s="23">
        <v>-96.888499999999993</v>
      </c>
      <c r="K4121">
        <v>211130</v>
      </c>
      <c r="L4121" t="s">
        <v>368</v>
      </c>
      <c r="M4121" t="s">
        <v>102</v>
      </c>
      <c r="N4121" s="49">
        <v>163680.092</v>
      </c>
      <c r="O4121" s="49">
        <v>141538.22200000001</v>
      </c>
      <c r="P4121" s="49">
        <v>102049.274</v>
      </c>
      <c r="Q4121" s="49">
        <v>239815.21799999999</v>
      </c>
      <c r="R4121" s="49">
        <v>238003.45800000001</v>
      </c>
      <c r="S4121" s="49">
        <v>173975.65400000001</v>
      </c>
      <c r="T4121" s="49">
        <v>182519.20800000001</v>
      </c>
      <c r="U4121" s="49">
        <v>187644.36</v>
      </c>
      <c r="V4121" s="49">
        <v>131348.04199999999</v>
      </c>
    </row>
    <row r="4122" spans="1:22" x14ac:dyDescent="0.3">
      <c r="A4122">
        <v>1005971</v>
      </c>
      <c r="B4122"/>
      <c r="C4122" t="s">
        <v>19458</v>
      </c>
      <c r="D4122" t="s">
        <v>19459</v>
      </c>
      <c r="E4122" t="s">
        <v>339</v>
      </c>
      <c r="F4122" t="s">
        <v>344</v>
      </c>
      <c r="H4122" t="s">
        <v>341</v>
      </c>
      <c r="I4122" s="23">
        <v>36.880699999999997</v>
      </c>
      <c r="J4122" s="23">
        <v>-107.4027</v>
      </c>
      <c r="K4122">
        <v>213112</v>
      </c>
      <c r="L4122" t="s">
        <v>28</v>
      </c>
      <c r="M4122" t="s">
        <v>102</v>
      </c>
      <c r="R4122" s="49">
        <v>11523.156000000001</v>
      </c>
      <c r="S4122" s="49">
        <v>11544.656000000001</v>
      </c>
      <c r="T4122" s="49">
        <v>16388.990000000002</v>
      </c>
      <c r="U4122" s="49">
        <v>32995.08</v>
      </c>
      <c r="V4122" s="49">
        <v>42591.94</v>
      </c>
    </row>
    <row r="4123" spans="1:22" x14ac:dyDescent="0.3">
      <c r="A4123">
        <v>1002208</v>
      </c>
      <c r="B4123" t="s">
        <v>19460</v>
      </c>
      <c r="C4123" t="s">
        <v>19461</v>
      </c>
      <c r="D4123" t="s">
        <v>19462</v>
      </c>
      <c r="E4123" t="s">
        <v>393</v>
      </c>
      <c r="F4123" t="s">
        <v>19463</v>
      </c>
      <c r="G4123" t="s">
        <v>19464</v>
      </c>
      <c r="H4123" t="s">
        <v>19465</v>
      </c>
      <c r="I4123" s="23">
        <v>45.695430000000002</v>
      </c>
      <c r="J4123" s="23">
        <v>-91.839569999999995</v>
      </c>
      <c r="K4123">
        <v>562212</v>
      </c>
      <c r="L4123" t="s">
        <v>355</v>
      </c>
      <c r="M4123" t="s">
        <v>307</v>
      </c>
      <c r="N4123" s="49">
        <v>21265.55</v>
      </c>
      <c r="O4123" s="49">
        <v>20712.599999999999</v>
      </c>
      <c r="P4123" s="49">
        <v>10547.75</v>
      </c>
      <c r="Q4123" s="49">
        <v>11206.3</v>
      </c>
      <c r="R4123" s="49">
        <v>14955.9</v>
      </c>
      <c r="S4123" s="49">
        <v>26038.65</v>
      </c>
      <c r="T4123" s="49">
        <v>41281.1</v>
      </c>
      <c r="U4123" s="49">
        <v>67611.100000000006</v>
      </c>
      <c r="V4123" s="49">
        <v>75872.899999999994</v>
      </c>
    </row>
    <row r="4124" spans="1:22" x14ac:dyDescent="0.3">
      <c r="A4124">
        <v>1005931</v>
      </c>
      <c r="B4124" t="s">
        <v>19466</v>
      </c>
      <c r="C4124" t="s">
        <v>19467</v>
      </c>
      <c r="D4124" t="s">
        <v>2752</v>
      </c>
      <c r="E4124" t="s">
        <v>303</v>
      </c>
      <c r="F4124" t="s">
        <v>16603</v>
      </c>
      <c r="G4124" t="s">
        <v>19468</v>
      </c>
      <c r="H4124" t="s">
        <v>533</v>
      </c>
      <c r="I4124" s="23">
        <v>32.726588</v>
      </c>
      <c r="J4124" s="23">
        <v>-97.211247</v>
      </c>
      <c r="K4124">
        <v>211112</v>
      </c>
      <c r="L4124" t="s">
        <v>28</v>
      </c>
      <c r="M4124" t="s">
        <v>102</v>
      </c>
      <c r="S4124" s="49">
        <v>3994.5839999999998</v>
      </c>
      <c r="T4124" s="49">
        <v>4008.384</v>
      </c>
      <c r="U4124" s="49">
        <v>8817.8160000000007</v>
      </c>
      <c r="V4124" s="49">
        <v>28854.892</v>
      </c>
    </row>
    <row r="4125" spans="1:22" x14ac:dyDescent="0.3">
      <c r="A4125">
        <v>1007283</v>
      </c>
      <c r="B4125" t="s">
        <v>19469</v>
      </c>
      <c r="C4125" t="s">
        <v>19470</v>
      </c>
      <c r="D4125" t="s">
        <v>6029</v>
      </c>
      <c r="E4125" t="s">
        <v>583</v>
      </c>
      <c r="F4125" t="s">
        <v>6030</v>
      </c>
      <c r="G4125" t="s">
        <v>19471</v>
      </c>
      <c r="H4125" t="s">
        <v>1007</v>
      </c>
      <c r="I4125" s="23">
        <v>30.118369999999999</v>
      </c>
      <c r="J4125" s="23">
        <v>-93.292950000000005</v>
      </c>
      <c r="K4125">
        <v>324199</v>
      </c>
      <c r="L4125" t="s">
        <v>3592</v>
      </c>
      <c r="M4125" t="s">
        <v>3593</v>
      </c>
      <c r="N4125" s="49">
        <v>257304.16</v>
      </c>
      <c r="O4125" s="49">
        <v>297346.17800000001</v>
      </c>
      <c r="P4125" s="49">
        <v>128702.8</v>
      </c>
      <c r="Q4125" s="49">
        <v>0</v>
      </c>
      <c r="R4125" s="49">
        <v>255296.80799999999</v>
      </c>
      <c r="S4125" s="49">
        <v>297019.12400000001</v>
      </c>
      <c r="T4125" s="49">
        <v>279286.65999999997</v>
      </c>
      <c r="U4125" s="49">
        <v>398912.5</v>
      </c>
      <c r="V4125" s="49">
        <v>309585.71999999997</v>
      </c>
    </row>
    <row r="4126" spans="1:22" x14ac:dyDescent="0.3">
      <c r="A4126">
        <v>1000176</v>
      </c>
      <c r="B4126" t="s">
        <v>19472</v>
      </c>
      <c r="C4126" t="s">
        <v>19473</v>
      </c>
      <c r="D4126" t="s">
        <v>19474</v>
      </c>
      <c r="E4126" t="s">
        <v>468</v>
      </c>
      <c r="F4126" t="s">
        <v>19475</v>
      </c>
      <c r="G4126" t="s">
        <v>19476</v>
      </c>
      <c r="H4126" t="s">
        <v>522</v>
      </c>
      <c r="I4126" s="23">
        <v>28.761649999999999</v>
      </c>
      <c r="J4126" s="23">
        <v>-81.738</v>
      </c>
      <c r="K4126">
        <v>562212</v>
      </c>
      <c r="L4126" t="s">
        <v>51</v>
      </c>
      <c r="M4126" t="s">
        <v>307</v>
      </c>
      <c r="N4126" s="49">
        <v>43047</v>
      </c>
      <c r="O4126" s="49">
        <v>45572</v>
      </c>
      <c r="P4126" s="49">
        <v>48245</v>
      </c>
      <c r="Q4126" s="49">
        <v>50607</v>
      </c>
      <c r="R4126" s="49">
        <v>51601.75</v>
      </c>
      <c r="S4126" s="49">
        <v>53311.25</v>
      </c>
      <c r="T4126" s="49">
        <v>55084.5</v>
      </c>
      <c r="U4126" s="49">
        <v>56717.5</v>
      </c>
      <c r="V4126" s="49">
        <v>57892.25</v>
      </c>
    </row>
    <row r="4127" spans="1:22" x14ac:dyDescent="0.3">
      <c r="A4127">
        <v>1004881</v>
      </c>
      <c r="B4127" t="s">
        <v>19477</v>
      </c>
      <c r="C4127" t="s">
        <v>19478</v>
      </c>
      <c r="D4127" t="s">
        <v>19479</v>
      </c>
      <c r="E4127" t="s">
        <v>2235</v>
      </c>
      <c r="F4127" t="s">
        <v>19480</v>
      </c>
      <c r="G4127" t="s">
        <v>19481</v>
      </c>
      <c r="H4127" t="s">
        <v>6708</v>
      </c>
      <c r="I4127" s="23">
        <v>47.663862000000002</v>
      </c>
      <c r="J4127" s="23">
        <v>-114.207846</v>
      </c>
      <c r="K4127">
        <v>562212</v>
      </c>
      <c r="L4127" t="s">
        <v>51</v>
      </c>
      <c r="M4127" t="s">
        <v>307</v>
      </c>
      <c r="U4127" s="49">
        <v>9277</v>
      </c>
      <c r="V4127" s="49">
        <v>9464</v>
      </c>
    </row>
    <row r="4128" spans="1:22" x14ac:dyDescent="0.3">
      <c r="A4128">
        <v>1007906</v>
      </c>
      <c r="B4128" t="s">
        <v>19482</v>
      </c>
      <c r="C4128" t="s">
        <v>19483</v>
      </c>
      <c r="D4128" t="s">
        <v>19484</v>
      </c>
      <c r="E4128" t="s">
        <v>663</v>
      </c>
      <c r="F4128" t="s">
        <v>19485</v>
      </c>
      <c r="G4128" t="s">
        <v>19486</v>
      </c>
      <c r="H4128" t="s">
        <v>19487</v>
      </c>
      <c r="I4128" s="23">
        <v>41.562590999999998</v>
      </c>
      <c r="J4128" s="23">
        <v>-81.385294999999999</v>
      </c>
      <c r="K4128">
        <v>562212</v>
      </c>
      <c r="L4128" t="s">
        <v>51</v>
      </c>
      <c r="M4128" t="s">
        <v>307</v>
      </c>
      <c r="T4128" s="49">
        <v>2347.75</v>
      </c>
      <c r="U4128" s="49">
        <v>6521.1455749999996</v>
      </c>
      <c r="V4128" s="49">
        <v>5150</v>
      </c>
    </row>
    <row r="4129" spans="1:22" x14ac:dyDescent="0.3">
      <c r="A4129">
        <v>1005878</v>
      </c>
      <c r="B4129" t="s">
        <v>19488</v>
      </c>
      <c r="C4129" t="s">
        <v>19489</v>
      </c>
      <c r="D4129" t="s">
        <v>19490</v>
      </c>
      <c r="E4129" t="s">
        <v>663</v>
      </c>
      <c r="F4129" t="s">
        <v>19491</v>
      </c>
      <c r="G4129" t="s">
        <v>19492</v>
      </c>
      <c r="H4129" t="s">
        <v>522</v>
      </c>
      <c r="I4129" s="23">
        <v>41.766395000000003</v>
      </c>
      <c r="J4129" s="23">
        <v>-81.198181000000005</v>
      </c>
      <c r="K4129">
        <v>562212</v>
      </c>
      <c r="L4129" t="s">
        <v>51</v>
      </c>
      <c r="M4129" t="s">
        <v>307</v>
      </c>
      <c r="N4129" s="49">
        <v>58386.25</v>
      </c>
      <c r="O4129" s="49">
        <v>53557.75</v>
      </c>
      <c r="P4129" s="49">
        <v>53470.75</v>
      </c>
      <c r="Q4129" s="49">
        <v>52484</v>
      </c>
      <c r="R4129" s="49">
        <v>67211</v>
      </c>
      <c r="S4129" s="49">
        <v>70134.75</v>
      </c>
      <c r="T4129" s="49">
        <v>75140.75</v>
      </c>
      <c r="U4129" s="49">
        <v>99710</v>
      </c>
      <c r="V4129" s="49">
        <v>94447.65</v>
      </c>
    </row>
    <row r="4130" spans="1:22" x14ac:dyDescent="0.3">
      <c r="A4130">
        <v>1004093</v>
      </c>
      <c r="B4130" t="s">
        <v>19493</v>
      </c>
      <c r="C4130" t="s">
        <v>19494</v>
      </c>
      <c r="D4130" t="s">
        <v>19495</v>
      </c>
      <c r="E4130" t="s">
        <v>1902</v>
      </c>
      <c r="F4130" t="s">
        <v>19496</v>
      </c>
      <c r="G4130" t="s">
        <v>19497</v>
      </c>
      <c r="H4130" t="s">
        <v>12101</v>
      </c>
      <c r="I4130" s="23">
        <v>34.546300000000002</v>
      </c>
      <c r="J4130" s="23">
        <v>-114.339</v>
      </c>
      <c r="K4130">
        <v>562212</v>
      </c>
      <c r="L4130" t="s">
        <v>51</v>
      </c>
      <c r="M4130" t="s">
        <v>307</v>
      </c>
      <c r="N4130" s="49">
        <v>35806.25</v>
      </c>
      <c r="O4130" s="49">
        <v>33312.5</v>
      </c>
      <c r="P4130" s="49">
        <v>33272.25</v>
      </c>
      <c r="Q4130" s="49">
        <v>33814</v>
      </c>
      <c r="R4130" s="49">
        <v>27412.25</v>
      </c>
      <c r="S4130" s="49">
        <v>26222.75</v>
      </c>
    </row>
    <row r="4131" spans="1:22" x14ac:dyDescent="0.3">
      <c r="A4131">
        <v>1003588</v>
      </c>
      <c r="B4131" t="s">
        <v>19498</v>
      </c>
      <c r="C4131" t="s">
        <v>19499</v>
      </c>
      <c r="D4131" t="s">
        <v>19500</v>
      </c>
      <c r="E4131" t="s">
        <v>351</v>
      </c>
      <c r="F4131" t="s">
        <v>19501</v>
      </c>
      <c r="G4131" t="s">
        <v>19502</v>
      </c>
      <c r="H4131" t="s">
        <v>354</v>
      </c>
      <c r="I4131" s="23">
        <v>42.105485000000002</v>
      </c>
      <c r="J4131" s="23">
        <v>-87.811944999999994</v>
      </c>
      <c r="K4131">
        <v>562212</v>
      </c>
      <c r="L4131" t="s">
        <v>355</v>
      </c>
      <c r="M4131" t="s">
        <v>307</v>
      </c>
      <c r="N4131" s="49">
        <v>9368.08</v>
      </c>
      <c r="O4131" s="49">
        <v>9042.0499999999993</v>
      </c>
      <c r="P4131" s="49">
        <v>10435.212</v>
      </c>
      <c r="Q4131" s="49">
        <v>9166.7980000000007</v>
      </c>
      <c r="R4131" s="49">
        <v>9757.2980000000007</v>
      </c>
      <c r="S4131" s="49">
        <v>10253.719999999999</v>
      </c>
      <c r="T4131" s="49">
        <v>56730.182000000001</v>
      </c>
      <c r="U4131" s="49">
        <v>78041.665326000002</v>
      </c>
      <c r="V4131" s="49">
        <v>77653.486508999995</v>
      </c>
    </row>
    <row r="4132" spans="1:22" x14ac:dyDescent="0.3">
      <c r="A4132">
        <v>1003632</v>
      </c>
      <c r="B4132" t="s">
        <v>19503</v>
      </c>
      <c r="C4132" t="s">
        <v>19504</v>
      </c>
      <c r="D4132" t="s">
        <v>19505</v>
      </c>
      <c r="E4132" t="s">
        <v>323</v>
      </c>
      <c r="F4132" t="s">
        <v>19506</v>
      </c>
      <c r="G4132" t="s">
        <v>19507</v>
      </c>
      <c r="H4132" t="s">
        <v>2876</v>
      </c>
      <c r="I4132" s="23">
        <v>35.028339000000003</v>
      </c>
      <c r="J4132" s="23">
        <v>-117.70335</v>
      </c>
      <c r="K4132">
        <v>221112</v>
      </c>
      <c r="L4132" t="s">
        <v>28</v>
      </c>
      <c r="M4132" t="s">
        <v>336</v>
      </c>
      <c r="U4132" s="49">
        <v>189899.38399999999</v>
      </c>
      <c r="V4132" s="49">
        <v>184481.50399999999</v>
      </c>
    </row>
    <row r="4133" spans="1:22" x14ac:dyDescent="0.3">
      <c r="A4133">
        <v>1007649</v>
      </c>
      <c r="B4133" t="s">
        <v>19508</v>
      </c>
      <c r="C4133" t="s">
        <v>19509</v>
      </c>
      <c r="D4133" t="s">
        <v>10586</v>
      </c>
      <c r="E4133" t="s">
        <v>447</v>
      </c>
      <c r="F4133" t="s">
        <v>19510</v>
      </c>
      <c r="G4133" t="s">
        <v>19511</v>
      </c>
      <c r="H4133" t="s">
        <v>3697</v>
      </c>
      <c r="I4133" s="23">
        <v>42.059457000000002</v>
      </c>
      <c r="J4133" s="23">
        <v>-80.014483999999996</v>
      </c>
      <c r="K4133">
        <v>562212</v>
      </c>
      <c r="L4133" t="s">
        <v>355</v>
      </c>
      <c r="M4133" t="s">
        <v>307</v>
      </c>
      <c r="N4133" s="49">
        <v>24703.657772999999</v>
      </c>
      <c r="O4133" s="49">
        <v>25223.288</v>
      </c>
      <c r="P4133" s="49">
        <v>23894.222000000002</v>
      </c>
      <c r="Q4133" s="49">
        <v>26129.93</v>
      </c>
      <c r="R4133" s="49">
        <v>28029.108</v>
      </c>
      <c r="S4133" s="49">
        <v>22932.556</v>
      </c>
      <c r="T4133" s="49">
        <v>36868.885999999999</v>
      </c>
      <c r="U4133" s="49">
        <v>61212.261885</v>
      </c>
      <c r="V4133" s="49">
        <v>78016.596651999993</v>
      </c>
    </row>
    <row r="4134" spans="1:22" x14ac:dyDescent="0.3">
      <c r="A4134">
        <v>1002134</v>
      </c>
      <c r="B4134" t="s">
        <v>19512</v>
      </c>
      <c r="C4134" t="s">
        <v>19513</v>
      </c>
      <c r="D4134" t="s">
        <v>2133</v>
      </c>
      <c r="E4134" t="s">
        <v>323</v>
      </c>
      <c r="F4134" t="s">
        <v>19514</v>
      </c>
      <c r="G4134" t="s">
        <v>19515</v>
      </c>
      <c r="H4134" t="s">
        <v>2800</v>
      </c>
      <c r="I4134" s="23">
        <v>33.883380000000002</v>
      </c>
      <c r="J4134" s="23">
        <v>-116.99081</v>
      </c>
      <c r="K4134">
        <v>562212</v>
      </c>
      <c r="L4134" t="s">
        <v>51</v>
      </c>
      <c r="M4134" t="s">
        <v>307</v>
      </c>
      <c r="N4134" s="49">
        <v>69264.25</v>
      </c>
      <c r="O4134" s="49">
        <v>61938.75</v>
      </c>
      <c r="P4134" s="49">
        <v>55798.25</v>
      </c>
      <c r="Q4134" s="49">
        <v>52790.5</v>
      </c>
      <c r="R4134" s="49">
        <v>54280.5</v>
      </c>
      <c r="S4134" s="49">
        <v>49341</v>
      </c>
      <c r="T4134" s="49">
        <v>49712.75</v>
      </c>
      <c r="U4134" s="49">
        <v>45401.25</v>
      </c>
      <c r="V4134" s="49">
        <v>41804.5</v>
      </c>
    </row>
    <row r="4135" spans="1:22" x14ac:dyDescent="0.3">
      <c r="A4135">
        <v>1000607</v>
      </c>
      <c r="B4135" t="s">
        <v>19516</v>
      </c>
      <c r="C4135" t="s">
        <v>19517</v>
      </c>
      <c r="D4135" t="s">
        <v>19518</v>
      </c>
      <c r="E4135" t="s">
        <v>946</v>
      </c>
      <c r="F4135" t="s">
        <v>19519</v>
      </c>
      <c r="G4135" t="s">
        <v>19520</v>
      </c>
      <c r="H4135" t="s">
        <v>1615</v>
      </c>
      <c r="I4135" s="23">
        <v>46.651389000000002</v>
      </c>
      <c r="J4135" s="23">
        <v>-118.871944</v>
      </c>
      <c r="K4135">
        <v>311411</v>
      </c>
      <c r="L4135" t="s">
        <v>28</v>
      </c>
      <c r="M4135" t="s">
        <v>315</v>
      </c>
      <c r="N4135" s="49">
        <v>36113.864000000001</v>
      </c>
      <c r="O4135" s="49">
        <v>35338.016000000003</v>
      </c>
      <c r="P4135" s="49">
        <v>35861.764000000003</v>
      </c>
      <c r="Q4135" s="49">
        <v>37211.86</v>
      </c>
      <c r="R4135" s="49">
        <v>36801.212</v>
      </c>
      <c r="S4135" s="49">
        <v>38810.004000000001</v>
      </c>
      <c r="T4135" s="49">
        <v>39841</v>
      </c>
      <c r="U4135" s="49">
        <v>39713.5</v>
      </c>
      <c r="V4135" s="49">
        <v>41324.04</v>
      </c>
    </row>
    <row r="4136" spans="1:22" x14ac:dyDescent="0.3">
      <c r="A4136">
        <v>1000609</v>
      </c>
      <c r="B4136" t="s">
        <v>19521</v>
      </c>
      <c r="C4136" t="s">
        <v>19522</v>
      </c>
      <c r="D4136" t="s">
        <v>16217</v>
      </c>
      <c r="E4136" t="s">
        <v>2164</v>
      </c>
      <c r="F4136" t="s">
        <v>16218</v>
      </c>
      <c r="G4136" t="s">
        <v>19523</v>
      </c>
      <c r="H4136" t="s">
        <v>16220</v>
      </c>
      <c r="I4136" s="23">
        <v>45.806905999999998</v>
      </c>
      <c r="J4136" s="23">
        <v>-119.366219</v>
      </c>
      <c r="K4136">
        <v>311411</v>
      </c>
      <c r="L4136" t="s">
        <v>28</v>
      </c>
      <c r="M4136" t="s">
        <v>315</v>
      </c>
      <c r="N4136" s="49">
        <v>38892.256000000001</v>
      </c>
      <c r="O4136" s="49">
        <v>22131.216</v>
      </c>
      <c r="P4136" s="49">
        <v>35739.016000000003</v>
      </c>
      <c r="Q4136" s="49">
        <v>34171.472000000002</v>
      </c>
      <c r="R4136" s="49">
        <v>32552.027999999998</v>
      </c>
      <c r="S4136" s="49">
        <v>35903.364000000001</v>
      </c>
      <c r="T4136" s="49">
        <v>29492.687999999998</v>
      </c>
      <c r="U4136" s="49">
        <v>31914.880000000001</v>
      </c>
      <c r="V4136" s="49">
        <v>30587.284</v>
      </c>
    </row>
    <row r="4137" spans="1:22" x14ac:dyDescent="0.3">
      <c r="A4137">
        <v>1000611</v>
      </c>
      <c r="B4137" t="s">
        <v>19524</v>
      </c>
      <c r="C4137" t="s">
        <v>19525</v>
      </c>
      <c r="D4137" t="s">
        <v>19526</v>
      </c>
      <c r="E4137" t="s">
        <v>946</v>
      </c>
      <c r="F4137" t="s">
        <v>19527</v>
      </c>
      <c r="G4137" t="s">
        <v>19528</v>
      </c>
      <c r="H4137" t="s">
        <v>1615</v>
      </c>
      <c r="I4137" s="23">
        <v>46.288136999999999</v>
      </c>
      <c r="J4137" s="23">
        <v>-119.115336</v>
      </c>
      <c r="K4137">
        <v>311411</v>
      </c>
      <c r="L4137" t="s">
        <v>28</v>
      </c>
      <c r="M4137" t="s">
        <v>315</v>
      </c>
      <c r="N4137" s="49">
        <v>46270.275999999998</v>
      </c>
      <c r="O4137" s="49">
        <v>43647.635999999999</v>
      </c>
      <c r="P4137" s="49">
        <v>50961.008000000002</v>
      </c>
      <c r="Q4137" s="49">
        <v>42187.692000000003</v>
      </c>
      <c r="R4137" s="49">
        <v>48162.368000000002</v>
      </c>
      <c r="S4137" s="49">
        <v>47241.171999999999</v>
      </c>
      <c r="T4137" s="49">
        <v>49844.012000000002</v>
      </c>
      <c r="U4137" s="49">
        <v>48326.267999999996</v>
      </c>
      <c r="V4137" s="49">
        <v>48297.468000000001</v>
      </c>
    </row>
    <row r="4138" spans="1:22" x14ac:dyDescent="0.3">
      <c r="A4138">
        <v>1000606</v>
      </c>
      <c r="B4138" t="s">
        <v>19529</v>
      </c>
      <c r="C4138" t="s">
        <v>19530</v>
      </c>
      <c r="D4138" t="s">
        <v>19531</v>
      </c>
      <c r="E4138" t="s">
        <v>1388</v>
      </c>
      <c r="F4138" t="s">
        <v>19532</v>
      </c>
      <c r="G4138" t="s">
        <v>19533</v>
      </c>
      <c r="H4138" t="s">
        <v>18371</v>
      </c>
      <c r="I4138" s="23">
        <v>42.765555999999997</v>
      </c>
      <c r="J4138" s="23">
        <v>-112.91333299999999</v>
      </c>
      <c r="K4138">
        <v>311411</v>
      </c>
      <c r="L4138" t="s">
        <v>573</v>
      </c>
      <c r="M4138" t="s">
        <v>574</v>
      </c>
      <c r="N4138" s="49">
        <v>74410.278000000006</v>
      </c>
      <c r="O4138" s="49">
        <v>77822.377999999997</v>
      </c>
      <c r="P4138" s="49">
        <v>69440.490000000005</v>
      </c>
      <c r="Q4138" s="49">
        <v>69195.228000000003</v>
      </c>
      <c r="R4138" s="49">
        <v>74855.618000000002</v>
      </c>
      <c r="S4138" s="49">
        <v>72545.926000000007</v>
      </c>
      <c r="T4138" s="49">
        <v>68035.392000000007</v>
      </c>
      <c r="U4138" s="49">
        <v>69682.987999999998</v>
      </c>
      <c r="V4138" s="49">
        <v>67171.194000000003</v>
      </c>
    </row>
    <row r="4139" spans="1:22" x14ac:dyDescent="0.3">
      <c r="A4139">
        <v>1005651</v>
      </c>
      <c r="B4139" t="s">
        <v>19534</v>
      </c>
      <c r="C4139" t="s">
        <v>19530</v>
      </c>
      <c r="D4139" t="s">
        <v>5450</v>
      </c>
      <c r="E4139" t="s">
        <v>2164</v>
      </c>
      <c r="F4139" t="s">
        <v>5451</v>
      </c>
      <c r="G4139" t="s">
        <v>19535</v>
      </c>
      <c r="H4139" t="s">
        <v>8616</v>
      </c>
      <c r="I4139" s="23">
        <v>45.845557999999997</v>
      </c>
      <c r="J4139" s="23">
        <v>-119.682827</v>
      </c>
      <c r="K4139">
        <v>311411</v>
      </c>
      <c r="L4139" t="s">
        <v>28</v>
      </c>
      <c r="M4139" t="s">
        <v>315</v>
      </c>
      <c r="N4139" s="49">
        <v>40874.296000000002</v>
      </c>
      <c r="O4139" s="49">
        <v>37817.608</v>
      </c>
      <c r="P4139" s="49">
        <v>37750.408000000003</v>
      </c>
      <c r="Q4139" s="49">
        <v>46225.576000000001</v>
      </c>
      <c r="R4139" s="49">
        <v>51614.055999999997</v>
      </c>
      <c r="S4139" s="49">
        <v>46724.124000000003</v>
      </c>
      <c r="T4139" s="49">
        <v>47984.02</v>
      </c>
      <c r="U4139" s="49">
        <v>46751.923999999999</v>
      </c>
      <c r="V4139" s="49">
        <v>46751.298000000003</v>
      </c>
    </row>
    <row r="4140" spans="1:22" x14ac:dyDescent="0.3">
      <c r="A4140">
        <v>1000610</v>
      </c>
      <c r="B4140" t="s">
        <v>19536</v>
      </c>
      <c r="C4140" t="s">
        <v>19537</v>
      </c>
      <c r="D4140" t="s">
        <v>19538</v>
      </c>
      <c r="E4140" t="s">
        <v>380</v>
      </c>
      <c r="F4140" t="s">
        <v>19539</v>
      </c>
      <c r="G4140" t="s">
        <v>19540</v>
      </c>
      <c r="H4140" t="s">
        <v>19541</v>
      </c>
      <c r="I4140" s="23">
        <v>46.884099999999997</v>
      </c>
      <c r="J4140" s="23">
        <v>-95.060100000000006</v>
      </c>
      <c r="K4140">
        <v>311411</v>
      </c>
      <c r="L4140" t="s">
        <v>573</v>
      </c>
      <c r="M4140" t="s">
        <v>574</v>
      </c>
      <c r="N4140" s="49">
        <v>39588.097999999998</v>
      </c>
      <c r="O4140" s="49">
        <v>40924.067999999999</v>
      </c>
      <c r="P4140" s="49">
        <v>47084.275999999998</v>
      </c>
      <c r="Q4140" s="49">
        <v>41481.538</v>
      </c>
      <c r="R4140" s="49">
        <v>38234.595999999998</v>
      </c>
      <c r="S4140" s="49">
        <v>37679.08</v>
      </c>
      <c r="T4140" s="49">
        <v>37185.447999999997</v>
      </c>
      <c r="U4140" s="49">
        <v>36856.639999999999</v>
      </c>
      <c r="V4140" s="49">
        <v>37491.495999999999</v>
      </c>
    </row>
    <row r="4141" spans="1:22" x14ac:dyDescent="0.3">
      <c r="A4141">
        <v>1003319</v>
      </c>
      <c r="B4141" t="s">
        <v>19542</v>
      </c>
      <c r="C4141" t="s">
        <v>19543</v>
      </c>
      <c r="D4141" t="s">
        <v>19069</v>
      </c>
      <c r="E4141" t="s">
        <v>454</v>
      </c>
      <c r="F4141" t="s">
        <v>19070</v>
      </c>
      <c r="G4141" t="s">
        <v>19544</v>
      </c>
      <c r="H4141" t="s">
        <v>1713</v>
      </c>
      <c r="I4141" s="23">
        <v>44.698180000000001</v>
      </c>
      <c r="J4141" s="23">
        <v>-85.195139999999995</v>
      </c>
      <c r="K4141">
        <v>211130</v>
      </c>
      <c r="L4141" t="s">
        <v>326</v>
      </c>
      <c r="M4141" t="s">
        <v>327</v>
      </c>
      <c r="N4141" s="49">
        <v>51137.212</v>
      </c>
      <c r="O4141" s="49">
        <v>55315.148000000001</v>
      </c>
      <c r="P4141" s="49">
        <v>53576.165999999997</v>
      </c>
      <c r="Q4141" s="49">
        <v>48979.364000000001</v>
      </c>
      <c r="R4141" s="49">
        <v>53298.618000000002</v>
      </c>
      <c r="S4141" s="49">
        <v>47115.023999999998</v>
      </c>
      <c r="T4141" s="49">
        <v>45019.94</v>
      </c>
      <c r="U4141" s="49">
        <v>48594.042000000001</v>
      </c>
      <c r="V4141" s="49">
        <v>49143.817999999999</v>
      </c>
    </row>
    <row r="4142" spans="1:22" x14ac:dyDescent="0.3">
      <c r="A4142">
        <v>1007841</v>
      </c>
      <c r="B4142" t="s">
        <v>19545</v>
      </c>
      <c r="C4142" t="s">
        <v>19546</v>
      </c>
      <c r="D4142" t="s">
        <v>1567</v>
      </c>
      <c r="E4142" t="s">
        <v>323</v>
      </c>
      <c r="F4142" t="s">
        <v>19547</v>
      </c>
      <c r="G4142" t="s">
        <v>19548</v>
      </c>
      <c r="H4142" t="s">
        <v>963</v>
      </c>
      <c r="I4142" s="23">
        <v>34.747762999999999</v>
      </c>
      <c r="J4142" s="23">
        <v>-118.12109</v>
      </c>
      <c r="K4142">
        <v>562212</v>
      </c>
      <c r="L4142" t="s">
        <v>355</v>
      </c>
      <c r="M4142" t="s">
        <v>307</v>
      </c>
      <c r="N4142" s="49">
        <v>25692.2</v>
      </c>
      <c r="O4142" s="49">
        <v>26280.2</v>
      </c>
      <c r="P4142" s="49">
        <v>22709.200000000001</v>
      </c>
      <c r="Q4142" s="49">
        <v>22601.95</v>
      </c>
      <c r="R4142" s="49">
        <v>46314.7</v>
      </c>
      <c r="S4142" s="49">
        <v>56546.45</v>
      </c>
      <c r="T4142" s="49">
        <v>33682.841999999997</v>
      </c>
      <c r="U4142" s="49">
        <v>29976.062301999998</v>
      </c>
      <c r="V4142" s="49">
        <v>25616.303</v>
      </c>
    </row>
    <row r="4143" spans="1:22" x14ac:dyDescent="0.3">
      <c r="A4143">
        <v>1002391</v>
      </c>
      <c r="B4143" t="s">
        <v>19549</v>
      </c>
      <c r="C4143" t="s">
        <v>19550</v>
      </c>
      <c r="D4143" t="s">
        <v>19551</v>
      </c>
      <c r="E4143" t="s">
        <v>447</v>
      </c>
      <c r="F4143" t="s">
        <v>19552</v>
      </c>
      <c r="G4143" t="s">
        <v>19553</v>
      </c>
      <c r="H4143" t="s">
        <v>2057</v>
      </c>
      <c r="I4143" s="23">
        <v>40.105550000000001</v>
      </c>
      <c r="J4143" s="23">
        <v>-75.947460000000007</v>
      </c>
      <c r="K4143">
        <v>562212</v>
      </c>
      <c r="L4143" t="s">
        <v>355</v>
      </c>
      <c r="M4143" t="s">
        <v>307</v>
      </c>
      <c r="N4143" s="49">
        <v>34547.65</v>
      </c>
      <c r="O4143" s="49">
        <v>30594.9</v>
      </c>
      <c r="P4143" s="49">
        <v>37192.699999999997</v>
      </c>
      <c r="Q4143" s="49">
        <v>53933.15</v>
      </c>
      <c r="R4143" s="49">
        <v>35162.699999999997</v>
      </c>
      <c r="S4143" s="49">
        <v>36476.85</v>
      </c>
      <c r="T4143" s="49">
        <v>42696.6</v>
      </c>
      <c r="U4143" s="49">
        <v>71314.100000000006</v>
      </c>
      <c r="V4143" s="49">
        <v>67982</v>
      </c>
    </row>
    <row r="4144" spans="1:22" x14ac:dyDescent="0.3">
      <c r="A4144">
        <v>1006349</v>
      </c>
      <c r="B4144" t="s">
        <v>19554</v>
      </c>
      <c r="C4144" t="s">
        <v>19555</v>
      </c>
      <c r="D4144" t="s">
        <v>19556</v>
      </c>
      <c r="E4144" t="s">
        <v>351</v>
      </c>
      <c r="F4144" t="s">
        <v>19557</v>
      </c>
      <c r="G4144" t="s">
        <v>19558</v>
      </c>
      <c r="H4144" t="s">
        <v>2666</v>
      </c>
      <c r="I4144" s="23">
        <v>41.674078999999999</v>
      </c>
      <c r="J4144" s="23">
        <v>-88.058183999999997</v>
      </c>
      <c r="K4144">
        <v>562212</v>
      </c>
      <c r="L4144" t="s">
        <v>51</v>
      </c>
      <c r="M4144" t="s">
        <v>307</v>
      </c>
      <c r="R4144" s="49">
        <v>16487.25</v>
      </c>
      <c r="S4144" s="49">
        <v>16685</v>
      </c>
      <c r="T4144" s="49">
        <v>5654.5</v>
      </c>
      <c r="U4144" s="49">
        <v>5976</v>
      </c>
      <c r="V4144" s="49">
        <v>23002.75</v>
      </c>
    </row>
    <row r="4145" spans="1:22" x14ac:dyDescent="0.3">
      <c r="A4145">
        <v>1007047</v>
      </c>
      <c r="B4145" t="s">
        <v>19559</v>
      </c>
      <c r="C4145" t="s">
        <v>19560</v>
      </c>
      <c r="D4145" t="s">
        <v>2998</v>
      </c>
      <c r="E4145" t="s">
        <v>351</v>
      </c>
      <c r="F4145" t="s">
        <v>13774</v>
      </c>
      <c r="G4145" t="s">
        <v>19561</v>
      </c>
      <c r="H4145" t="s">
        <v>354</v>
      </c>
      <c r="I4145" s="23">
        <v>41.673665</v>
      </c>
      <c r="J4145" s="23">
        <v>-87.573401000000004</v>
      </c>
      <c r="K4145">
        <v>562212</v>
      </c>
      <c r="L4145" t="s">
        <v>51</v>
      </c>
      <c r="M4145" t="s">
        <v>307</v>
      </c>
      <c r="O4145" s="49">
        <v>3680.75</v>
      </c>
      <c r="P4145" s="49">
        <v>1871</v>
      </c>
      <c r="Q4145" s="49">
        <v>2244.25</v>
      </c>
      <c r="R4145" s="49">
        <v>22358.5</v>
      </c>
      <c r="S4145" s="49">
        <v>29608.25</v>
      </c>
      <c r="T4145" s="49">
        <v>25163.25</v>
      </c>
      <c r="U4145" s="49">
        <v>47261.5</v>
      </c>
      <c r="V4145" s="49">
        <v>47051.25</v>
      </c>
    </row>
    <row r="4146" spans="1:22" x14ac:dyDescent="0.3">
      <c r="A4146">
        <v>1008115</v>
      </c>
      <c r="B4146" t="s">
        <v>19562</v>
      </c>
      <c r="C4146" t="s">
        <v>19560</v>
      </c>
      <c r="D4146" t="s">
        <v>3331</v>
      </c>
      <c r="E4146" t="s">
        <v>351</v>
      </c>
      <c r="F4146" t="s">
        <v>3332</v>
      </c>
      <c r="G4146" t="s">
        <v>19563</v>
      </c>
      <c r="H4146" t="s">
        <v>354</v>
      </c>
      <c r="I4146" s="23">
        <v>41.643000000000001</v>
      </c>
      <c r="J4146" s="23">
        <v>-87.5946</v>
      </c>
      <c r="K4146">
        <v>562212</v>
      </c>
      <c r="L4146" t="s">
        <v>51</v>
      </c>
      <c r="M4146" t="s">
        <v>307</v>
      </c>
      <c r="N4146" s="49">
        <v>4900</v>
      </c>
      <c r="O4146" s="49">
        <v>7729</v>
      </c>
      <c r="P4146" s="49">
        <v>15012.5</v>
      </c>
      <c r="Q4146" s="49">
        <v>13940</v>
      </c>
      <c r="R4146" s="49">
        <v>189918.5</v>
      </c>
      <c r="S4146" s="49">
        <v>165871.25</v>
      </c>
      <c r="T4146" s="49">
        <v>153134</v>
      </c>
      <c r="U4146" s="49">
        <v>191686.25</v>
      </c>
      <c r="V4146" s="49">
        <v>166467.25</v>
      </c>
    </row>
    <row r="4147" spans="1:22" x14ac:dyDescent="0.3">
      <c r="A4147">
        <v>1003593</v>
      </c>
      <c r="B4147" t="s">
        <v>19564</v>
      </c>
      <c r="C4147" t="s">
        <v>19565</v>
      </c>
      <c r="D4147" t="s">
        <v>6324</v>
      </c>
      <c r="E4147" t="s">
        <v>447</v>
      </c>
      <c r="F4147" t="s">
        <v>19566</v>
      </c>
      <c r="G4147" t="s">
        <v>19567</v>
      </c>
      <c r="H4147" t="s">
        <v>3322</v>
      </c>
      <c r="I4147" s="23">
        <v>40.130899999999997</v>
      </c>
      <c r="J4147" s="23">
        <v>-77.170500000000004</v>
      </c>
      <c r="K4147">
        <v>311514</v>
      </c>
      <c r="L4147" t="s">
        <v>28</v>
      </c>
      <c r="M4147" t="s">
        <v>315</v>
      </c>
      <c r="N4147" s="49">
        <v>39759.5</v>
      </c>
      <c r="O4147" s="49">
        <v>38323.656000000003</v>
      </c>
      <c r="P4147" s="49">
        <v>35481.216</v>
      </c>
      <c r="Q4147" s="49">
        <v>41939.991999999998</v>
      </c>
      <c r="R4147" s="49">
        <v>40983.396000000001</v>
      </c>
      <c r="S4147" s="49">
        <v>37006.06</v>
      </c>
      <c r="T4147" s="49">
        <v>31219.331999999999</v>
      </c>
      <c r="U4147" s="49">
        <v>29016.14</v>
      </c>
      <c r="V4147" s="49">
        <v>28176.044000000002</v>
      </c>
    </row>
    <row r="4148" spans="1:22" x14ac:dyDescent="0.3">
      <c r="A4148">
        <v>1002874</v>
      </c>
      <c r="B4148" t="s">
        <v>19568</v>
      </c>
      <c r="C4148" t="s">
        <v>19569</v>
      </c>
      <c r="D4148" t="s">
        <v>19570</v>
      </c>
      <c r="E4148" t="s">
        <v>323</v>
      </c>
      <c r="F4148" t="s">
        <v>19571</v>
      </c>
      <c r="G4148" t="s">
        <v>19572</v>
      </c>
      <c r="H4148" t="s">
        <v>6044</v>
      </c>
      <c r="I4148" s="23">
        <v>36.20458</v>
      </c>
      <c r="J4148" s="23">
        <v>-119.34263</v>
      </c>
      <c r="K4148">
        <v>311514</v>
      </c>
      <c r="L4148" t="s">
        <v>28</v>
      </c>
      <c r="M4148" t="s">
        <v>315</v>
      </c>
      <c r="N4148" s="49">
        <v>56992.135999999999</v>
      </c>
      <c r="O4148" s="49">
        <v>59291.476000000002</v>
      </c>
      <c r="P4148" s="49">
        <v>58759.627999999997</v>
      </c>
      <c r="Q4148" s="49">
        <v>55272.192000000003</v>
      </c>
      <c r="R4148" s="49">
        <v>53209.1</v>
      </c>
      <c r="S4148" s="49">
        <v>55820.54</v>
      </c>
      <c r="T4148" s="49">
        <v>63609.86</v>
      </c>
      <c r="U4148" s="49">
        <v>66321.3</v>
      </c>
      <c r="V4148" s="49">
        <v>68954.539999999994</v>
      </c>
    </row>
    <row r="4149" spans="1:22" x14ac:dyDescent="0.3">
      <c r="A4149">
        <v>1004679</v>
      </c>
      <c r="B4149" t="s">
        <v>19573</v>
      </c>
      <c r="C4149" t="s">
        <v>19574</v>
      </c>
      <c r="D4149" t="s">
        <v>19575</v>
      </c>
      <c r="E4149" t="s">
        <v>946</v>
      </c>
      <c r="F4149" t="s">
        <v>19576</v>
      </c>
      <c r="G4149" t="s">
        <v>19577</v>
      </c>
      <c r="H4149" t="s">
        <v>13917</v>
      </c>
      <c r="I4149" s="23">
        <v>46.972405000000002</v>
      </c>
      <c r="J4149" s="23">
        <v>-122.292799</v>
      </c>
      <c r="K4149">
        <v>562212</v>
      </c>
      <c r="L4149" t="s">
        <v>51</v>
      </c>
      <c r="M4149" t="s">
        <v>307</v>
      </c>
      <c r="N4149" s="49">
        <v>271963.5</v>
      </c>
      <c r="O4149" s="49">
        <v>181556.25</v>
      </c>
      <c r="P4149" s="49">
        <v>132923.75</v>
      </c>
      <c r="Q4149" s="49">
        <v>115122</v>
      </c>
      <c r="R4149" s="49">
        <v>83093.75</v>
      </c>
      <c r="S4149" s="49">
        <v>57748.75</v>
      </c>
      <c r="T4149" s="49">
        <v>49566.75</v>
      </c>
      <c r="U4149" s="49">
        <v>4329.25</v>
      </c>
      <c r="V4149" s="49">
        <v>4002.25</v>
      </c>
    </row>
    <row r="4150" spans="1:22" x14ac:dyDescent="0.3">
      <c r="A4150">
        <v>1002090</v>
      </c>
      <c r="B4150" t="s">
        <v>19578</v>
      </c>
      <c r="C4150" t="s">
        <v>19579</v>
      </c>
      <c r="D4150" t="s">
        <v>19580</v>
      </c>
      <c r="E4150" t="s">
        <v>351</v>
      </c>
      <c r="F4150" t="s">
        <v>19581</v>
      </c>
      <c r="G4150" t="s">
        <v>19582</v>
      </c>
      <c r="H4150" t="s">
        <v>17442</v>
      </c>
      <c r="I4150" s="23">
        <v>41.344022000000002</v>
      </c>
      <c r="J4150" s="23">
        <v>-88.912999999999997</v>
      </c>
      <c r="K4150">
        <v>562212</v>
      </c>
      <c r="L4150" t="s">
        <v>355</v>
      </c>
      <c r="M4150" t="s">
        <v>307</v>
      </c>
      <c r="N4150" s="49">
        <v>18808.650000000001</v>
      </c>
      <c r="O4150" s="49">
        <v>23186.25</v>
      </c>
      <c r="P4150" s="49">
        <v>27173.5</v>
      </c>
      <c r="Q4150" s="49">
        <v>25273.8</v>
      </c>
      <c r="R4150" s="49">
        <v>19967.55</v>
      </c>
      <c r="S4150" s="49">
        <v>21679.8</v>
      </c>
      <c r="T4150" s="49">
        <v>21061.200000000001</v>
      </c>
      <c r="U4150" s="49">
        <v>21014.1</v>
      </c>
      <c r="V4150" s="49">
        <v>31310.498</v>
      </c>
    </row>
    <row r="4151" spans="1:22" x14ac:dyDescent="0.3">
      <c r="A4151">
        <v>1004887</v>
      </c>
      <c r="B4151" t="s">
        <v>19583</v>
      </c>
      <c r="C4151" t="s">
        <v>19584</v>
      </c>
      <c r="D4151" t="s">
        <v>19585</v>
      </c>
      <c r="E4151" t="s">
        <v>351</v>
      </c>
      <c r="F4151" t="s">
        <v>19586</v>
      </c>
      <c r="G4151" t="s">
        <v>19587</v>
      </c>
      <c r="H4151" t="s">
        <v>14340</v>
      </c>
      <c r="I4151" s="23">
        <v>39.102088999999999</v>
      </c>
      <c r="J4151" s="23">
        <v>-88.525660000000002</v>
      </c>
      <c r="K4151">
        <v>562212</v>
      </c>
      <c r="L4151" t="s">
        <v>51</v>
      </c>
      <c r="M4151" t="s">
        <v>307</v>
      </c>
      <c r="N4151" s="49">
        <v>78222.5</v>
      </c>
      <c r="O4151" s="49">
        <v>76444.25</v>
      </c>
      <c r="P4151" s="49">
        <v>74144.25</v>
      </c>
      <c r="Q4151" s="49">
        <v>71940.5</v>
      </c>
      <c r="R4151" s="49">
        <v>70530</v>
      </c>
      <c r="S4151" s="49">
        <v>69855.75</v>
      </c>
      <c r="T4151" s="49">
        <v>75027</v>
      </c>
      <c r="U4151" s="49">
        <v>64341.25</v>
      </c>
      <c r="V4151" s="49">
        <v>62188.75</v>
      </c>
    </row>
    <row r="4152" spans="1:22" x14ac:dyDescent="0.3">
      <c r="A4152">
        <v>1006749</v>
      </c>
      <c r="B4152" t="s">
        <v>19588</v>
      </c>
      <c r="C4152" t="s">
        <v>19589</v>
      </c>
      <c r="D4152" t="s">
        <v>12807</v>
      </c>
      <c r="E4152" t="s">
        <v>569</v>
      </c>
      <c r="F4152" t="s">
        <v>12808</v>
      </c>
      <c r="G4152" t="s">
        <v>19590</v>
      </c>
      <c r="H4152" t="s">
        <v>14523</v>
      </c>
      <c r="I4152" s="23">
        <v>43.12565</v>
      </c>
      <c r="J4152" s="23">
        <v>-93.300409999999999</v>
      </c>
      <c r="K4152">
        <v>562212</v>
      </c>
      <c r="L4152" t="s">
        <v>355</v>
      </c>
      <c r="M4152" t="s">
        <v>307</v>
      </c>
      <c r="N4152" s="49">
        <v>71167.45</v>
      </c>
      <c r="O4152" s="49">
        <v>69939.55</v>
      </c>
      <c r="P4152" s="49">
        <v>68920.45</v>
      </c>
      <c r="Q4152" s="49">
        <v>67815.649999999994</v>
      </c>
      <c r="R4152" s="49">
        <v>66606.8</v>
      </c>
      <c r="S4152" s="49">
        <v>78814.75</v>
      </c>
      <c r="T4152" s="49">
        <v>77651</v>
      </c>
      <c r="U4152" s="49">
        <v>75551.75</v>
      </c>
      <c r="V4152" s="49">
        <v>73453.5</v>
      </c>
    </row>
    <row r="4153" spans="1:22" x14ac:dyDescent="0.3">
      <c r="A4153">
        <v>1004234</v>
      </c>
      <c r="B4153" t="s">
        <v>10082</v>
      </c>
      <c r="C4153" t="s">
        <v>19591</v>
      </c>
      <c r="D4153" t="s">
        <v>1051</v>
      </c>
      <c r="E4153" t="s">
        <v>303</v>
      </c>
      <c r="F4153" t="s">
        <v>1052</v>
      </c>
      <c r="G4153" t="s">
        <v>19592</v>
      </c>
      <c r="H4153" t="s">
        <v>2612</v>
      </c>
      <c r="I4153" s="23">
        <v>29.7575</v>
      </c>
      <c r="J4153" s="23">
        <v>-94.903056000000007</v>
      </c>
      <c r="K4153">
        <v>325194</v>
      </c>
      <c r="L4153" t="s">
        <v>28</v>
      </c>
      <c r="M4153" t="s">
        <v>530</v>
      </c>
      <c r="N4153" s="49">
        <v>174256.75200000001</v>
      </c>
      <c r="O4153" s="49">
        <v>134910.1</v>
      </c>
      <c r="P4153" s="49">
        <v>162552.95199999999</v>
      </c>
      <c r="Q4153" s="49">
        <v>144095.53599999999</v>
      </c>
      <c r="R4153" s="49">
        <v>142710.636</v>
      </c>
      <c r="S4153" s="49">
        <v>138581.00399999999</v>
      </c>
      <c r="T4153" s="49">
        <v>155067.51999999999</v>
      </c>
      <c r="U4153" s="49">
        <v>168892.48800000001</v>
      </c>
      <c r="V4153" s="49">
        <v>151126.16399999999</v>
      </c>
    </row>
    <row r="4154" spans="1:22" x14ac:dyDescent="0.3">
      <c r="A4154">
        <v>1005928</v>
      </c>
      <c r="B4154" t="s">
        <v>19593</v>
      </c>
      <c r="C4154" t="s">
        <v>19594</v>
      </c>
      <c r="D4154" t="s">
        <v>1623</v>
      </c>
      <c r="E4154" t="s">
        <v>1487</v>
      </c>
      <c r="F4154" t="s">
        <v>19595</v>
      </c>
      <c r="G4154" t="s">
        <v>19596</v>
      </c>
      <c r="H4154" t="s">
        <v>1626</v>
      </c>
      <c r="I4154" s="23">
        <v>40.49682</v>
      </c>
      <c r="J4154" s="23">
        <v>-105.11552</v>
      </c>
      <c r="K4154">
        <v>562212</v>
      </c>
      <c r="L4154" t="s">
        <v>355</v>
      </c>
      <c r="M4154" t="s">
        <v>307</v>
      </c>
      <c r="N4154" s="49">
        <v>179651.29800000001</v>
      </c>
      <c r="O4154" s="49">
        <v>169852.24799999999</v>
      </c>
      <c r="P4154" s="49">
        <v>162452.79999999999</v>
      </c>
      <c r="Q4154" s="49">
        <v>154696.65</v>
      </c>
      <c r="R4154" s="49">
        <v>142368.04999999999</v>
      </c>
      <c r="S4154" s="49">
        <v>145812.848</v>
      </c>
      <c r="T4154" s="49">
        <v>143231.04800000001</v>
      </c>
      <c r="U4154" s="49">
        <v>139738.6</v>
      </c>
      <c r="V4154" s="49">
        <v>133519.25</v>
      </c>
    </row>
    <row r="4155" spans="1:22" x14ac:dyDescent="0.3">
      <c r="A4155">
        <v>1002224</v>
      </c>
      <c r="B4155" t="s">
        <v>19597</v>
      </c>
      <c r="C4155" t="s">
        <v>19598</v>
      </c>
      <c r="D4155" t="s">
        <v>19599</v>
      </c>
      <c r="E4155" t="s">
        <v>323</v>
      </c>
      <c r="F4155" t="s">
        <v>19600</v>
      </c>
      <c r="G4155" t="s">
        <v>19601</v>
      </c>
      <c r="H4155" t="s">
        <v>3177</v>
      </c>
      <c r="I4155" s="23">
        <v>33.019699000000003</v>
      </c>
      <c r="J4155" s="23">
        <v>-116.837799</v>
      </c>
      <c r="K4155">
        <v>928110</v>
      </c>
      <c r="L4155" t="s">
        <v>51</v>
      </c>
      <c r="M4155" t="s">
        <v>307</v>
      </c>
      <c r="N4155" s="49">
        <v>23790.75</v>
      </c>
      <c r="O4155" s="49">
        <v>24580.25</v>
      </c>
      <c r="P4155" s="49">
        <v>27046.25</v>
      </c>
      <c r="Q4155" s="49">
        <v>34279.25</v>
      </c>
      <c r="R4155" s="49">
        <v>34309.75</v>
      </c>
    </row>
    <row r="4156" spans="1:22" x14ac:dyDescent="0.3">
      <c r="A4156">
        <v>1010735</v>
      </c>
      <c r="B4156" t="s">
        <v>19602</v>
      </c>
      <c r="C4156" t="s">
        <v>19603</v>
      </c>
      <c r="D4156" t="s">
        <v>13963</v>
      </c>
      <c r="E4156" t="s">
        <v>303</v>
      </c>
      <c r="F4156" t="s">
        <v>13964</v>
      </c>
      <c r="G4156" t="s">
        <v>19604</v>
      </c>
      <c r="H4156" t="s">
        <v>1647</v>
      </c>
      <c r="I4156" s="23">
        <v>27.960495999999999</v>
      </c>
      <c r="J4156" s="23">
        <v>-98.594081000000003</v>
      </c>
      <c r="K4156">
        <v>486210</v>
      </c>
      <c r="L4156" t="s">
        <v>368</v>
      </c>
      <c r="M4156" t="s">
        <v>102</v>
      </c>
      <c r="N4156" s="49">
        <v>123523.71</v>
      </c>
      <c r="O4156" s="49">
        <v>143315.88200000001</v>
      </c>
      <c r="P4156" s="49">
        <v>150289.08199999999</v>
      </c>
      <c r="Q4156" s="49">
        <v>108724.45</v>
      </c>
      <c r="R4156" s="49">
        <v>134513.49400000001</v>
      </c>
      <c r="S4156" s="49">
        <v>63560.243999999999</v>
      </c>
      <c r="T4156" s="49">
        <v>52500.398000000001</v>
      </c>
      <c r="U4156" s="49">
        <v>58540.284</v>
      </c>
    </row>
    <row r="4157" spans="1:22" x14ac:dyDescent="0.3">
      <c r="A4157">
        <v>1000595</v>
      </c>
      <c r="B4157" t="s">
        <v>19605</v>
      </c>
      <c r="C4157" t="s">
        <v>19606</v>
      </c>
      <c r="D4157" t="s">
        <v>19607</v>
      </c>
      <c r="E4157" t="s">
        <v>1920</v>
      </c>
      <c r="F4157" t="s">
        <v>9403</v>
      </c>
      <c r="G4157" t="s">
        <v>19608</v>
      </c>
      <c r="H4157" t="s">
        <v>1559</v>
      </c>
      <c r="I4157" s="23">
        <v>36.232280000000003</v>
      </c>
      <c r="J4157" s="23">
        <v>-115.12297</v>
      </c>
      <c r="K4157">
        <v>221112</v>
      </c>
      <c r="L4157" t="s">
        <v>30</v>
      </c>
      <c r="M4157" t="s">
        <v>336</v>
      </c>
      <c r="N4157" s="49">
        <v>95312.796000000002</v>
      </c>
      <c r="O4157" s="49">
        <v>159374.35999999999</v>
      </c>
      <c r="P4157" s="49">
        <v>162561.04800000001</v>
      </c>
      <c r="Q4157" s="49">
        <v>173226.76</v>
      </c>
      <c r="R4157" s="49">
        <v>204563.89199999999</v>
      </c>
      <c r="S4157" s="49">
        <v>81202.775999999998</v>
      </c>
      <c r="T4157" s="49">
        <v>153832.18</v>
      </c>
      <c r="U4157" s="49">
        <v>188258.50399999999</v>
      </c>
      <c r="V4157" s="49">
        <v>108062.6</v>
      </c>
    </row>
    <row r="4158" spans="1:22" x14ac:dyDescent="0.3">
      <c r="A4158">
        <v>1001577</v>
      </c>
      <c r="B4158" t="s">
        <v>19609</v>
      </c>
      <c r="C4158" t="s">
        <v>19610</v>
      </c>
      <c r="D4158" t="s">
        <v>1092</v>
      </c>
      <c r="E4158" t="s">
        <v>303</v>
      </c>
      <c r="F4158" t="s">
        <v>19611</v>
      </c>
      <c r="G4158" t="s">
        <v>19612</v>
      </c>
      <c r="H4158" t="s">
        <v>4486</v>
      </c>
      <c r="I4158" s="23">
        <v>33.050376999999997</v>
      </c>
      <c r="J4158" s="23">
        <v>-97.589737</v>
      </c>
      <c r="K4158">
        <v>486210</v>
      </c>
      <c r="L4158" t="s">
        <v>28</v>
      </c>
      <c r="M4158" t="s">
        <v>102</v>
      </c>
      <c r="R4158" s="49">
        <v>52897.2</v>
      </c>
      <c r="S4158" s="49">
        <v>52931.4</v>
      </c>
    </row>
    <row r="4159" spans="1:22" x14ac:dyDescent="0.3">
      <c r="A4159">
        <v>1004242</v>
      </c>
      <c r="B4159" t="s">
        <v>19613</v>
      </c>
      <c r="C4159" t="s">
        <v>19614</v>
      </c>
      <c r="D4159" t="s">
        <v>19615</v>
      </c>
      <c r="E4159" t="s">
        <v>1920</v>
      </c>
      <c r="F4159" t="s">
        <v>19616</v>
      </c>
      <c r="G4159" t="s">
        <v>19617</v>
      </c>
      <c r="H4159" t="s">
        <v>1559</v>
      </c>
      <c r="I4159" s="23">
        <v>35.079790000000003</v>
      </c>
      <c r="J4159" s="23">
        <v>-114.64704999999999</v>
      </c>
      <c r="K4159">
        <v>562212</v>
      </c>
      <c r="L4159" t="s">
        <v>355</v>
      </c>
      <c r="M4159" t="s">
        <v>307</v>
      </c>
      <c r="N4159" s="49">
        <v>25766.448</v>
      </c>
      <c r="O4159" s="49">
        <v>25481.748</v>
      </c>
      <c r="P4159" s="49">
        <v>24947.75</v>
      </c>
    </row>
    <row r="4160" spans="1:22" x14ac:dyDescent="0.3">
      <c r="A4160">
        <v>1007586</v>
      </c>
      <c r="B4160" t="s">
        <v>19618</v>
      </c>
      <c r="C4160" t="s">
        <v>19619</v>
      </c>
      <c r="D4160" t="s">
        <v>13573</v>
      </c>
      <c r="E4160" t="s">
        <v>447</v>
      </c>
      <c r="F4160" t="s">
        <v>7926</v>
      </c>
      <c r="G4160" t="s">
        <v>19620</v>
      </c>
      <c r="H4160" t="s">
        <v>7928</v>
      </c>
      <c r="I4160" s="23">
        <v>40.451698999999998</v>
      </c>
      <c r="J4160" s="23">
        <v>-78.906873000000004</v>
      </c>
      <c r="K4160">
        <v>562212</v>
      </c>
      <c r="L4160" t="s">
        <v>355</v>
      </c>
      <c r="M4160" t="s">
        <v>307</v>
      </c>
      <c r="N4160" s="49">
        <v>12663.745999999999</v>
      </c>
      <c r="O4160" s="49">
        <v>12718.245999999999</v>
      </c>
      <c r="P4160" s="49">
        <v>13035.745999999999</v>
      </c>
      <c r="Q4160" s="49">
        <v>25333.596000000001</v>
      </c>
      <c r="R4160" s="49">
        <v>19140.495999999999</v>
      </c>
      <c r="S4160" s="49">
        <v>25324.245999999999</v>
      </c>
      <c r="T4160" s="49">
        <v>23009.995999999999</v>
      </c>
      <c r="U4160" s="49">
        <v>29827.907310999999</v>
      </c>
      <c r="V4160" s="49">
        <v>34877.705000000002</v>
      </c>
    </row>
    <row r="4161" spans="1:22" x14ac:dyDescent="0.3">
      <c r="A4161">
        <v>1002341</v>
      </c>
      <c r="B4161" t="s">
        <v>19621</v>
      </c>
      <c r="C4161" t="s">
        <v>19622</v>
      </c>
      <c r="D4161" t="s">
        <v>19623</v>
      </c>
      <c r="E4161" t="s">
        <v>311</v>
      </c>
      <c r="F4161" t="s">
        <v>19624</v>
      </c>
      <c r="G4161" t="s">
        <v>19625</v>
      </c>
      <c r="H4161" t="s">
        <v>19626</v>
      </c>
      <c r="I4161" s="23">
        <v>37.032778</v>
      </c>
      <c r="J4161" s="23">
        <v>-84.093889000000004</v>
      </c>
      <c r="K4161">
        <v>562212</v>
      </c>
      <c r="L4161" t="s">
        <v>51</v>
      </c>
      <c r="M4161" t="s">
        <v>307</v>
      </c>
      <c r="N4161" s="49">
        <v>252269</v>
      </c>
      <c r="O4161" s="49">
        <v>191136.75</v>
      </c>
      <c r="P4161" s="49">
        <v>140752</v>
      </c>
      <c r="Q4161" s="49">
        <v>167506.75</v>
      </c>
      <c r="R4161" s="49">
        <v>110466.25</v>
      </c>
      <c r="S4161" s="49">
        <v>154371.5</v>
      </c>
      <c r="T4161" s="49">
        <v>139865</v>
      </c>
      <c r="U4161" s="49">
        <v>178259</v>
      </c>
      <c r="V4161" s="49">
        <v>132033</v>
      </c>
    </row>
    <row r="4162" spans="1:22" x14ac:dyDescent="0.3">
      <c r="A4162">
        <v>1003549</v>
      </c>
      <c r="B4162" t="s">
        <v>19627</v>
      </c>
      <c r="C4162" t="s">
        <v>19628</v>
      </c>
      <c r="D4162" t="s">
        <v>3076</v>
      </c>
      <c r="E4162" t="s">
        <v>676</v>
      </c>
      <c r="F4162" t="s">
        <v>19629</v>
      </c>
      <c r="G4162" t="s">
        <v>19630</v>
      </c>
      <c r="H4162" t="s">
        <v>6503</v>
      </c>
      <c r="I4162" s="23">
        <v>35.274560000000001</v>
      </c>
      <c r="J4162" s="23">
        <v>-87.327104000000006</v>
      </c>
      <c r="K4162">
        <v>562212</v>
      </c>
      <c r="L4162" t="s">
        <v>51</v>
      </c>
      <c r="M4162" t="s">
        <v>307</v>
      </c>
      <c r="T4162" s="49">
        <v>13605.5</v>
      </c>
      <c r="U4162" s="49">
        <v>16168.75</v>
      </c>
      <c r="V4162" s="49">
        <v>17616</v>
      </c>
    </row>
    <row r="4163" spans="1:22" x14ac:dyDescent="0.3">
      <c r="A4163">
        <v>1004993</v>
      </c>
      <c r="B4163" t="s">
        <v>19631</v>
      </c>
      <c r="C4163" t="s">
        <v>19632</v>
      </c>
      <c r="D4163" t="s">
        <v>9735</v>
      </c>
      <c r="E4163" t="s">
        <v>1418</v>
      </c>
      <c r="F4163" t="s">
        <v>9736</v>
      </c>
      <c r="G4163" t="s">
        <v>19633</v>
      </c>
      <c r="H4163" t="s">
        <v>14571</v>
      </c>
      <c r="I4163" s="23">
        <v>34.523567</v>
      </c>
      <c r="J4163" s="23">
        <v>-98.401086000000006</v>
      </c>
      <c r="K4163">
        <v>562212</v>
      </c>
      <c r="L4163" t="s">
        <v>51</v>
      </c>
      <c r="M4163" t="s">
        <v>307</v>
      </c>
      <c r="N4163" s="49">
        <v>101401.5</v>
      </c>
      <c r="O4163" s="49">
        <v>95880</v>
      </c>
      <c r="P4163" s="49">
        <v>87660.5</v>
      </c>
      <c r="Q4163" s="49">
        <v>86011.75</v>
      </c>
      <c r="R4163" s="49">
        <v>79804</v>
      </c>
      <c r="S4163" s="49">
        <v>71640.5</v>
      </c>
      <c r="T4163" s="49">
        <v>141589.25</v>
      </c>
      <c r="U4163" s="49">
        <v>132440.5</v>
      </c>
      <c r="V4163" s="49">
        <v>128879.75</v>
      </c>
    </row>
    <row r="4164" spans="1:22" x14ac:dyDescent="0.3">
      <c r="A4164">
        <v>1013625</v>
      </c>
      <c r="B4164" t="s">
        <v>19634</v>
      </c>
      <c r="C4164" t="s">
        <v>19635</v>
      </c>
      <c r="D4164" t="s">
        <v>19636</v>
      </c>
      <c r="E4164" t="s">
        <v>303</v>
      </c>
      <c r="F4164" t="s">
        <v>19637</v>
      </c>
      <c r="G4164" t="s">
        <v>19638</v>
      </c>
      <c r="H4164" t="s">
        <v>483</v>
      </c>
      <c r="I4164" s="23">
        <v>29.609722000000001</v>
      </c>
      <c r="J4164" s="23">
        <v>-95.026944</v>
      </c>
      <c r="K4164">
        <v>493190</v>
      </c>
      <c r="L4164" t="s">
        <v>28</v>
      </c>
      <c r="M4164" t="s">
        <v>315</v>
      </c>
      <c r="N4164" s="49">
        <v>26945.4</v>
      </c>
    </row>
    <row r="4165" spans="1:22" x14ac:dyDescent="0.3">
      <c r="A4165">
        <v>1001905</v>
      </c>
      <c r="B4165" t="s">
        <v>19639</v>
      </c>
      <c r="C4165" t="s">
        <v>19640</v>
      </c>
      <c r="D4165" t="s">
        <v>825</v>
      </c>
      <c r="E4165" t="s">
        <v>303</v>
      </c>
      <c r="F4165" t="s">
        <v>1413</v>
      </c>
      <c r="G4165" t="s">
        <v>19641</v>
      </c>
      <c r="H4165" t="s">
        <v>483</v>
      </c>
      <c r="I4165" s="23">
        <v>29.61</v>
      </c>
      <c r="J4165" s="23">
        <v>-95.05</v>
      </c>
      <c r="K4165">
        <v>325110</v>
      </c>
      <c r="L4165" t="s">
        <v>28</v>
      </c>
      <c r="M4165" t="s">
        <v>530</v>
      </c>
      <c r="N4165" s="49">
        <v>74889.842000000004</v>
      </c>
      <c r="O4165" s="49">
        <v>72871.347999999998</v>
      </c>
      <c r="P4165" s="49">
        <v>75470.44</v>
      </c>
      <c r="Q4165" s="49">
        <v>72939.45</v>
      </c>
      <c r="R4165" s="49">
        <v>74217.516000000003</v>
      </c>
      <c r="S4165" s="49">
        <v>67510.498000000007</v>
      </c>
      <c r="T4165" s="49">
        <v>76139.83</v>
      </c>
      <c r="U4165" s="49">
        <v>68905.05</v>
      </c>
      <c r="V4165" s="49">
        <v>77213.279999999999</v>
      </c>
    </row>
    <row r="4166" spans="1:22" x14ac:dyDescent="0.3">
      <c r="A4166">
        <v>1007773</v>
      </c>
      <c r="B4166" t="s">
        <v>19642</v>
      </c>
      <c r="C4166" t="s">
        <v>19643</v>
      </c>
      <c r="D4166" t="s">
        <v>11767</v>
      </c>
      <c r="E4166" t="s">
        <v>339</v>
      </c>
      <c r="F4166" t="s">
        <v>11768</v>
      </c>
      <c r="G4166" t="s">
        <v>19644</v>
      </c>
      <c r="H4166" t="s">
        <v>367</v>
      </c>
      <c r="I4166" s="23">
        <v>32.976579999999998</v>
      </c>
      <c r="J4166" s="23">
        <v>-103.324315</v>
      </c>
      <c r="K4166">
        <v>221112</v>
      </c>
      <c r="L4166" t="s">
        <v>28</v>
      </c>
      <c r="M4166" t="s">
        <v>336</v>
      </c>
      <c r="N4166" s="49">
        <v>23708.560000000001</v>
      </c>
      <c r="O4166" s="49">
        <v>22689.763999999999</v>
      </c>
      <c r="P4166" s="49">
        <v>20188.024000000001</v>
      </c>
      <c r="Q4166" s="49">
        <v>26144.552</v>
      </c>
      <c r="R4166" s="49">
        <v>15746.04</v>
      </c>
      <c r="S4166" s="49">
        <v>32130.48</v>
      </c>
    </row>
    <row r="4167" spans="1:22" x14ac:dyDescent="0.3">
      <c r="A4167">
        <v>1007584</v>
      </c>
      <c r="B4167" t="s">
        <v>19645</v>
      </c>
      <c r="C4167" t="s">
        <v>19646</v>
      </c>
      <c r="D4167" t="s">
        <v>19647</v>
      </c>
      <c r="E4167" t="s">
        <v>1248</v>
      </c>
      <c r="F4167" t="s">
        <v>19648</v>
      </c>
      <c r="G4167" t="s">
        <v>19649</v>
      </c>
      <c r="H4167" t="s">
        <v>2101</v>
      </c>
      <c r="I4167" s="23">
        <v>39.574826000000002</v>
      </c>
      <c r="J4167" s="23">
        <v>-77.980750999999998</v>
      </c>
      <c r="K4167">
        <v>562212</v>
      </c>
      <c r="L4167" t="s">
        <v>355</v>
      </c>
      <c r="M4167" t="s">
        <v>307</v>
      </c>
      <c r="N4167" s="49">
        <v>28059.35</v>
      </c>
      <c r="O4167" s="49">
        <v>27354.6</v>
      </c>
      <c r="P4167" s="49">
        <v>24036.1</v>
      </c>
      <c r="Q4167" s="49">
        <v>17958.599999999999</v>
      </c>
      <c r="R4167" s="49">
        <v>23577.599999999999</v>
      </c>
      <c r="S4167" s="49">
        <v>25486.85</v>
      </c>
      <c r="T4167" s="49">
        <v>22082.234</v>
      </c>
      <c r="U4167" s="49">
        <v>18100.871775</v>
      </c>
      <c r="V4167" s="49">
        <v>21753.705999999998</v>
      </c>
    </row>
    <row r="4168" spans="1:22" x14ac:dyDescent="0.3">
      <c r="A4168">
        <v>1007137</v>
      </c>
      <c r="B4168" t="s">
        <v>19650</v>
      </c>
      <c r="C4168" t="s">
        <v>19651</v>
      </c>
      <c r="D4168" t="s">
        <v>1051</v>
      </c>
      <c r="E4168" t="s">
        <v>303</v>
      </c>
      <c r="F4168" t="s">
        <v>1052</v>
      </c>
      <c r="G4168" t="s">
        <v>19652</v>
      </c>
      <c r="H4168" t="s">
        <v>483</v>
      </c>
      <c r="I4168" s="23">
        <v>29.772089000000001</v>
      </c>
      <c r="J4168" s="23">
        <v>-95.019463999999999</v>
      </c>
      <c r="K4168">
        <v>325212</v>
      </c>
      <c r="L4168" t="s">
        <v>28</v>
      </c>
      <c r="M4168" t="s">
        <v>315</v>
      </c>
      <c r="N4168" s="49">
        <v>50559.360000000001</v>
      </c>
      <c r="O4168" s="49">
        <v>54130.995999999999</v>
      </c>
      <c r="P4168" s="49">
        <v>52861.3</v>
      </c>
      <c r="Q4168" s="49">
        <v>47975.567999999999</v>
      </c>
      <c r="R4168" s="49">
        <v>40794.696000000004</v>
      </c>
      <c r="S4168" s="49">
        <v>39518.9</v>
      </c>
      <c r="T4168" s="49">
        <v>42288.34</v>
      </c>
      <c r="U4168" s="49">
        <v>42242.44</v>
      </c>
      <c r="V4168" s="49">
        <v>36429.012000000002</v>
      </c>
    </row>
    <row r="4169" spans="1:22" x14ac:dyDescent="0.3">
      <c r="A4169">
        <v>1008025</v>
      </c>
      <c r="B4169" t="s">
        <v>19653</v>
      </c>
      <c r="C4169" t="s">
        <v>19654</v>
      </c>
      <c r="D4169" t="s">
        <v>19655</v>
      </c>
      <c r="E4169" t="s">
        <v>1781</v>
      </c>
      <c r="F4169" t="s">
        <v>19656</v>
      </c>
      <c r="G4169" t="s">
        <v>19657</v>
      </c>
      <c r="H4169" t="s">
        <v>314</v>
      </c>
      <c r="I4169" s="23">
        <v>31.244429</v>
      </c>
      <c r="J4169" s="23">
        <v>-89.045353000000006</v>
      </c>
      <c r="K4169">
        <v>322110</v>
      </c>
      <c r="L4169" t="s">
        <v>1172</v>
      </c>
      <c r="M4169" t="s">
        <v>1173</v>
      </c>
      <c r="N4169" s="49">
        <v>85087.652000000002</v>
      </c>
      <c r="O4169" s="49">
        <v>91575.865999999995</v>
      </c>
      <c r="P4169" s="49">
        <v>92076.453999999998</v>
      </c>
      <c r="Q4169" s="49">
        <v>91570.364000000001</v>
      </c>
      <c r="R4169" s="49">
        <v>85929.56</v>
      </c>
      <c r="S4169" s="49">
        <v>81231.055999999997</v>
      </c>
      <c r="T4169" s="49">
        <v>86679.778000000006</v>
      </c>
      <c r="U4169" s="49">
        <v>111484.92</v>
      </c>
      <c r="V4169" s="49">
        <v>107701.492</v>
      </c>
    </row>
    <row r="4170" spans="1:22" x14ac:dyDescent="0.3">
      <c r="A4170">
        <v>1006421</v>
      </c>
      <c r="B4170" t="s">
        <v>19658</v>
      </c>
      <c r="C4170" t="s">
        <v>19659</v>
      </c>
      <c r="D4170" t="s">
        <v>19660</v>
      </c>
      <c r="E4170" t="s">
        <v>1650</v>
      </c>
      <c r="F4170" t="s">
        <v>19661</v>
      </c>
      <c r="G4170" t="s">
        <v>19662</v>
      </c>
      <c r="H4170" t="s">
        <v>10422</v>
      </c>
      <c r="I4170" s="23">
        <v>43.612788999999999</v>
      </c>
      <c r="J4170" s="23">
        <v>-72.326668999999995</v>
      </c>
      <c r="K4170">
        <v>562212</v>
      </c>
      <c r="L4170" t="s">
        <v>355</v>
      </c>
      <c r="M4170" t="s">
        <v>307</v>
      </c>
      <c r="N4170" s="49">
        <v>26543.998</v>
      </c>
      <c r="O4170" s="49">
        <v>21547.648000000001</v>
      </c>
      <c r="P4170" s="49">
        <v>18474.748</v>
      </c>
      <c r="Q4170" s="49">
        <v>14137.3</v>
      </c>
      <c r="R4170" s="49">
        <v>22604.148000000001</v>
      </c>
      <c r="S4170" s="49">
        <v>46461.7</v>
      </c>
      <c r="T4170" s="49">
        <v>44715.8</v>
      </c>
      <c r="U4170" s="49">
        <v>42686.45</v>
      </c>
      <c r="V4170" s="49">
        <v>40776.5</v>
      </c>
    </row>
    <row r="4171" spans="1:22" x14ac:dyDescent="0.3">
      <c r="A4171">
        <v>1003627</v>
      </c>
      <c r="B4171" t="s">
        <v>19663</v>
      </c>
      <c r="C4171" t="s">
        <v>19664</v>
      </c>
      <c r="D4171" t="s">
        <v>6128</v>
      </c>
      <c r="E4171" t="s">
        <v>351</v>
      </c>
      <c r="F4171" t="s">
        <v>19665</v>
      </c>
      <c r="G4171" t="s">
        <v>19666</v>
      </c>
      <c r="H4171" t="s">
        <v>7689</v>
      </c>
      <c r="I4171" s="23">
        <v>41.734287000000002</v>
      </c>
      <c r="J4171" s="23">
        <v>-89.294905</v>
      </c>
      <c r="K4171">
        <v>562212</v>
      </c>
      <c r="L4171" t="s">
        <v>355</v>
      </c>
      <c r="M4171" t="s">
        <v>307</v>
      </c>
      <c r="N4171" s="49">
        <v>82720.95</v>
      </c>
      <c r="O4171" s="49">
        <v>60699.8</v>
      </c>
      <c r="P4171" s="49">
        <v>56158.074000000001</v>
      </c>
      <c r="Q4171" s="49">
        <v>34299.913999999997</v>
      </c>
      <c r="R4171" s="49">
        <v>40880.550000000003</v>
      </c>
      <c r="S4171" s="49">
        <v>38067.25</v>
      </c>
      <c r="T4171" s="49">
        <v>35190.5</v>
      </c>
      <c r="U4171" s="49">
        <v>67814.347999999998</v>
      </c>
      <c r="V4171" s="49">
        <v>60009.544000000002</v>
      </c>
    </row>
    <row r="4172" spans="1:22" x14ac:dyDescent="0.3">
      <c r="A4172">
        <v>1002557</v>
      </c>
      <c r="B4172" t="s">
        <v>19667</v>
      </c>
      <c r="C4172" t="s">
        <v>19664</v>
      </c>
      <c r="D4172" t="s">
        <v>19668</v>
      </c>
      <c r="E4172" t="s">
        <v>954</v>
      </c>
      <c r="F4172" t="s">
        <v>19669</v>
      </c>
      <c r="G4172" t="s">
        <v>19670</v>
      </c>
      <c r="H4172" t="s">
        <v>7689</v>
      </c>
      <c r="I4172" s="23">
        <v>34.189266000000003</v>
      </c>
      <c r="J4172" s="23">
        <v>-80.284976999999998</v>
      </c>
      <c r="K4172">
        <v>562212</v>
      </c>
      <c r="L4172" t="s">
        <v>51</v>
      </c>
      <c r="M4172" t="s">
        <v>307</v>
      </c>
      <c r="N4172" s="49">
        <v>86422.25</v>
      </c>
      <c r="O4172" s="49">
        <v>91978.5</v>
      </c>
      <c r="P4172" s="49">
        <v>97321.5</v>
      </c>
      <c r="Q4172" s="49">
        <v>95300.25</v>
      </c>
      <c r="R4172" s="49">
        <v>107213.75</v>
      </c>
      <c r="S4172" s="49">
        <v>107831.5</v>
      </c>
      <c r="T4172" s="49">
        <v>120747.5</v>
      </c>
      <c r="U4172" s="49">
        <v>128212.5</v>
      </c>
      <c r="V4172" s="49">
        <v>137870</v>
      </c>
    </row>
    <row r="4173" spans="1:22" x14ac:dyDescent="0.3">
      <c r="A4173">
        <v>1002268</v>
      </c>
      <c r="B4173" t="s">
        <v>19671</v>
      </c>
      <c r="C4173" t="s">
        <v>19672</v>
      </c>
      <c r="D4173" t="s">
        <v>13814</v>
      </c>
      <c r="E4173" t="s">
        <v>468</v>
      </c>
      <c r="F4173" t="s">
        <v>13815</v>
      </c>
      <c r="G4173" t="s">
        <v>19673</v>
      </c>
      <c r="H4173" t="s">
        <v>7689</v>
      </c>
      <c r="I4173" s="23">
        <v>26.631667</v>
      </c>
      <c r="J4173" s="23">
        <v>-81.761388999999994</v>
      </c>
      <c r="K4173">
        <v>562213</v>
      </c>
      <c r="L4173" t="s">
        <v>28</v>
      </c>
      <c r="M4173" t="s">
        <v>307</v>
      </c>
      <c r="N4173" s="49">
        <v>224242.83</v>
      </c>
      <c r="O4173" s="49">
        <v>221652.674</v>
      </c>
      <c r="P4173" s="49">
        <v>207859.01800000001</v>
      </c>
      <c r="Q4173" s="49">
        <v>223718.39999999999</v>
      </c>
      <c r="R4173" s="49">
        <v>213808.20800000001</v>
      </c>
      <c r="S4173" s="49">
        <v>226908.45199999999</v>
      </c>
      <c r="T4173" s="49">
        <v>214321.67199999999</v>
      </c>
      <c r="U4173" s="49">
        <v>207443.6</v>
      </c>
      <c r="V4173" s="49">
        <v>201039.45</v>
      </c>
    </row>
    <row r="4174" spans="1:22" x14ac:dyDescent="0.3">
      <c r="A4174">
        <v>1002990</v>
      </c>
      <c r="B4174" t="s">
        <v>19674</v>
      </c>
      <c r="C4174" t="s">
        <v>19675</v>
      </c>
      <c r="D4174" t="s">
        <v>19676</v>
      </c>
      <c r="E4174" t="s">
        <v>468</v>
      </c>
      <c r="F4174" t="s">
        <v>19677</v>
      </c>
      <c r="G4174" t="s">
        <v>19678</v>
      </c>
      <c r="H4174" t="s">
        <v>7314</v>
      </c>
      <c r="I4174" s="23">
        <v>26.565861000000002</v>
      </c>
      <c r="J4174" s="23">
        <v>-81.527305999999996</v>
      </c>
      <c r="K4174">
        <v>562212</v>
      </c>
      <c r="L4174" t="s">
        <v>51</v>
      </c>
      <c r="M4174" t="s">
        <v>307</v>
      </c>
      <c r="N4174" s="49">
        <v>86157.25</v>
      </c>
      <c r="O4174" s="49">
        <v>79189</v>
      </c>
      <c r="P4174" s="49">
        <v>72488.5</v>
      </c>
      <c r="Q4174" s="49">
        <v>73149.25</v>
      </c>
      <c r="R4174" s="49">
        <v>74792</v>
      </c>
      <c r="S4174" s="49">
        <v>77237</v>
      </c>
      <c r="T4174" s="49">
        <v>79521</v>
      </c>
      <c r="U4174" s="49">
        <v>82396.25</v>
      </c>
      <c r="V4174" s="49">
        <v>85639.75</v>
      </c>
    </row>
    <row r="4175" spans="1:22" x14ac:dyDescent="0.3">
      <c r="A4175">
        <v>1002546</v>
      </c>
      <c r="B4175" t="s">
        <v>19679</v>
      </c>
      <c r="C4175" t="s">
        <v>19680</v>
      </c>
      <c r="D4175" t="s">
        <v>19681</v>
      </c>
      <c r="E4175" t="s">
        <v>435</v>
      </c>
      <c r="F4175" t="s">
        <v>19682</v>
      </c>
      <c r="G4175" t="s">
        <v>19683</v>
      </c>
      <c r="H4175" t="s">
        <v>1310</v>
      </c>
      <c r="I4175" s="23">
        <v>38.884529999999998</v>
      </c>
      <c r="J4175" s="23">
        <v>-94.359391000000002</v>
      </c>
      <c r="K4175">
        <v>562212</v>
      </c>
      <c r="L4175" t="s">
        <v>51</v>
      </c>
      <c r="M4175" t="s">
        <v>307</v>
      </c>
      <c r="N4175" s="49">
        <v>88227</v>
      </c>
      <c r="O4175" s="49">
        <v>83915.5</v>
      </c>
      <c r="P4175" s="49">
        <v>71517.75</v>
      </c>
      <c r="Q4175" s="49">
        <v>65751.75</v>
      </c>
      <c r="R4175" s="49">
        <v>62095.6</v>
      </c>
      <c r="S4175" s="49">
        <v>57536.1</v>
      </c>
      <c r="T4175" s="49">
        <v>64342.95</v>
      </c>
      <c r="U4175" s="49">
        <v>65469.4</v>
      </c>
      <c r="V4175" s="49">
        <v>56240.2</v>
      </c>
    </row>
    <row r="4176" spans="1:22" x14ac:dyDescent="0.3">
      <c r="A4176">
        <v>1006234</v>
      </c>
      <c r="B4176" t="s">
        <v>19684</v>
      </c>
      <c r="C4176" t="s">
        <v>19685</v>
      </c>
      <c r="D4176" t="s">
        <v>19686</v>
      </c>
      <c r="E4176" t="s">
        <v>386</v>
      </c>
      <c r="F4176" t="s">
        <v>19687</v>
      </c>
      <c r="G4176" t="s">
        <v>19688</v>
      </c>
      <c r="H4176" t="s">
        <v>536</v>
      </c>
      <c r="I4176" s="23">
        <v>33.540100000000002</v>
      </c>
      <c r="J4176" s="23">
        <v>-86.543499999999995</v>
      </c>
      <c r="K4176">
        <v>327310</v>
      </c>
      <c r="L4176" t="s">
        <v>2095</v>
      </c>
      <c r="M4176" t="s">
        <v>376</v>
      </c>
      <c r="N4176" s="49">
        <v>538720.74399999995</v>
      </c>
      <c r="O4176" s="49">
        <v>548652.17599999998</v>
      </c>
      <c r="P4176" s="49">
        <v>597385.71200000006</v>
      </c>
      <c r="Q4176" s="49">
        <v>537230.35</v>
      </c>
      <c r="R4176" s="49">
        <v>562220.58200000005</v>
      </c>
      <c r="S4176" s="49">
        <v>535401.07999999996</v>
      </c>
      <c r="T4176" s="49">
        <v>608627.94799999997</v>
      </c>
      <c r="U4176" s="49">
        <v>532451.73400000005</v>
      </c>
      <c r="V4176" s="49">
        <v>728229.86</v>
      </c>
    </row>
    <row r="4177" spans="1:22" x14ac:dyDescent="0.3">
      <c r="A4177">
        <v>1006136</v>
      </c>
      <c r="B4177" t="s">
        <v>19689</v>
      </c>
      <c r="C4177" t="s">
        <v>19685</v>
      </c>
      <c r="D4177" t="s">
        <v>19690</v>
      </c>
      <c r="E4177" t="s">
        <v>491</v>
      </c>
      <c r="F4177" t="s">
        <v>19691</v>
      </c>
      <c r="G4177" t="s">
        <v>19692</v>
      </c>
      <c r="H4177" t="s">
        <v>2231</v>
      </c>
      <c r="I4177" s="23">
        <v>40.734521000000001</v>
      </c>
      <c r="J4177" s="23">
        <v>-86.433441000000002</v>
      </c>
      <c r="K4177">
        <v>327310</v>
      </c>
      <c r="L4177" t="s">
        <v>2095</v>
      </c>
      <c r="M4177" t="s">
        <v>376</v>
      </c>
      <c r="N4177" s="49">
        <v>307746.78999999998</v>
      </c>
      <c r="O4177" s="49">
        <v>262831.14199999999</v>
      </c>
      <c r="P4177" s="49">
        <v>346872.48200000002</v>
      </c>
      <c r="Q4177" s="49">
        <v>278110.06599999999</v>
      </c>
      <c r="R4177" s="49">
        <v>312099.864</v>
      </c>
      <c r="S4177" s="49">
        <v>237634.70800000001</v>
      </c>
      <c r="T4177" s="49">
        <v>242945.99</v>
      </c>
      <c r="U4177" s="49">
        <v>202405.734</v>
      </c>
      <c r="V4177" s="49">
        <v>387183.08</v>
      </c>
    </row>
    <row r="4178" spans="1:22" x14ac:dyDescent="0.3">
      <c r="A4178">
        <v>1005352</v>
      </c>
      <c r="B4178" t="s">
        <v>19693</v>
      </c>
      <c r="C4178" t="s">
        <v>19685</v>
      </c>
      <c r="D4178" t="s">
        <v>14520</v>
      </c>
      <c r="E4178" t="s">
        <v>569</v>
      </c>
      <c r="F4178" t="s">
        <v>14521</v>
      </c>
      <c r="G4178" t="s">
        <v>19694</v>
      </c>
      <c r="H4178" t="s">
        <v>14523</v>
      </c>
      <c r="I4178" s="23">
        <v>43.178800000000003</v>
      </c>
      <c r="J4178" s="23">
        <v>-93.211799999999997</v>
      </c>
      <c r="K4178">
        <v>327310</v>
      </c>
      <c r="L4178" t="s">
        <v>2095</v>
      </c>
      <c r="M4178" t="s">
        <v>376</v>
      </c>
      <c r="N4178" s="49">
        <v>406159.04800000001</v>
      </c>
      <c r="O4178" s="49">
        <v>413113.054</v>
      </c>
      <c r="P4178" s="49">
        <v>616524.35400000005</v>
      </c>
      <c r="Q4178" s="49">
        <v>443711.43800000002</v>
      </c>
      <c r="R4178" s="49">
        <v>495055.52</v>
      </c>
      <c r="S4178" s="49">
        <v>313698.14600000001</v>
      </c>
      <c r="T4178" s="49">
        <v>320341.74800000002</v>
      </c>
      <c r="U4178" s="49">
        <v>393649.64799999999</v>
      </c>
      <c r="V4178" s="49">
        <v>347310.96399999998</v>
      </c>
    </row>
    <row r="4179" spans="1:22" x14ac:dyDescent="0.3">
      <c r="A4179">
        <v>1002049</v>
      </c>
      <c r="B4179" t="s">
        <v>19695</v>
      </c>
      <c r="C4179" t="s">
        <v>19696</v>
      </c>
      <c r="D4179" t="s">
        <v>19697</v>
      </c>
      <c r="E4179" t="s">
        <v>303</v>
      </c>
      <c r="F4179" t="s">
        <v>9341</v>
      </c>
      <c r="G4179" t="s">
        <v>19698</v>
      </c>
      <c r="H4179" t="s">
        <v>9343</v>
      </c>
      <c r="I4179" s="23">
        <v>31.481987</v>
      </c>
      <c r="J4179" s="23">
        <v>-97.240773000000004</v>
      </c>
      <c r="K4179">
        <v>327310</v>
      </c>
      <c r="L4179" t="s">
        <v>34</v>
      </c>
      <c r="M4179" t="s">
        <v>376</v>
      </c>
      <c r="N4179" s="49">
        <v>124030.6</v>
      </c>
      <c r="O4179" s="49">
        <v>125247.6</v>
      </c>
      <c r="P4179" s="49">
        <v>138387.29999999999</v>
      </c>
      <c r="Q4179" s="49">
        <v>126940.38</v>
      </c>
      <c r="R4179" s="49">
        <v>132474.274</v>
      </c>
      <c r="S4179" s="49">
        <v>116368.03599999999</v>
      </c>
      <c r="T4179" s="49">
        <v>118727.06</v>
      </c>
      <c r="U4179" s="49">
        <v>110504.24</v>
      </c>
      <c r="V4179" s="49">
        <v>124905.012</v>
      </c>
    </row>
    <row r="4180" spans="1:22" x14ac:dyDescent="0.3">
      <c r="A4180">
        <v>1002787</v>
      </c>
      <c r="B4180" t="s">
        <v>19699</v>
      </c>
      <c r="C4180" t="s">
        <v>19700</v>
      </c>
      <c r="D4180" t="s">
        <v>19701</v>
      </c>
      <c r="E4180" t="s">
        <v>556</v>
      </c>
      <c r="F4180" t="s">
        <v>19702</v>
      </c>
      <c r="G4180" t="s">
        <v>19703</v>
      </c>
      <c r="H4180" t="s">
        <v>877</v>
      </c>
      <c r="I4180" s="23">
        <v>39.560284000000003</v>
      </c>
      <c r="J4180" s="23">
        <v>-77.171424999999999</v>
      </c>
      <c r="K4180">
        <v>327310</v>
      </c>
      <c r="L4180" t="s">
        <v>2095</v>
      </c>
      <c r="M4180" t="s">
        <v>376</v>
      </c>
      <c r="N4180" s="49">
        <v>1842548.1540000001</v>
      </c>
      <c r="O4180" s="49">
        <v>1814727.8940000001</v>
      </c>
      <c r="P4180" s="49">
        <v>1915616.2320000001</v>
      </c>
      <c r="Q4180" s="49">
        <v>1848656.362</v>
      </c>
      <c r="R4180" s="49">
        <v>1825245.85</v>
      </c>
      <c r="S4180" s="49">
        <v>1695248.7660000001</v>
      </c>
      <c r="T4180" s="49">
        <v>1666795.368</v>
      </c>
      <c r="U4180" s="49">
        <v>1657280.5</v>
      </c>
      <c r="V4180" s="49">
        <v>1106743.99</v>
      </c>
    </row>
    <row r="4181" spans="1:22" x14ac:dyDescent="0.3">
      <c r="A4181">
        <v>1003891</v>
      </c>
      <c r="B4181" t="s">
        <v>19704</v>
      </c>
      <c r="C4181" t="s">
        <v>19700</v>
      </c>
      <c r="D4181" t="s">
        <v>17163</v>
      </c>
      <c r="E4181" t="s">
        <v>491</v>
      </c>
      <c r="F4181" t="s">
        <v>17164</v>
      </c>
      <c r="G4181" t="s">
        <v>19705</v>
      </c>
      <c r="H4181" t="s">
        <v>11926</v>
      </c>
      <c r="I4181" s="23">
        <v>38.739074000000002</v>
      </c>
      <c r="J4181" s="23">
        <v>-86.457030000000003</v>
      </c>
      <c r="K4181">
        <v>327310</v>
      </c>
      <c r="L4181" t="s">
        <v>2095</v>
      </c>
      <c r="M4181" t="s">
        <v>376</v>
      </c>
      <c r="N4181" s="49">
        <v>564335.82200000004</v>
      </c>
      <c r="O4181" s="49">
        <v>509571.54200000002</v>
      </c>
      <c r="P4181" s="49">
        <v>628118.52399999998</v>
      </c>
      <c r="Q4181" s="49">
        <v>574495.92799999996</v>
      </c>
      <c r="R4181" s="49">
        <v>496920.27600000001</v>
      </c>
      <c r="S4181" s="49">
        <v>569117.90399999998</v>
      </c>
      <c r="T4181" s="49">
        <v>531420.35400000005</v>
      </c>
      <c r="U4181" s="49">
        <v>576912.21799999999</v>
      </c>
      <c r="V4181" s="49">
        <v>523968.60800000001</v>
      </c>
    </row>
    <row r="4182" spans="1:22" x14ac:dyDescent="0.3">
      <c r="A4182">
        <v>1005742</v>
      </c>
      <c r="B4182" t="s">
        <v>19706</v>
      </c>
      <c r="C4182" t="s">
        <v>19707</v>
      </c>
      <c r="D4182" t="s">
        <v>19708</v>
      </c>
      <c r="E4182" t="s">
        <v>447</v>
      </c>
      <c r="F4182" t="s">
        <v>19709</v>
      </c>
      <c r="G4182" t="s">
        <v>19710</v>
      </c>
      <c r="H4182" t="s">
        <v>5018</v>
      </c>
      <c r="I4182" s="23">
        <v>40.472470999999999</v>
      </c>
      <c r="J4182" s="23">
        <v>-75.895245000000003</v>
      </c>
      <c r="K4182">
        <v>327310</v>
      </c>
      <c r="L4182" t="s">
        <v>2095</v>
      </c>
      <c r="M4182" t="s">
        <v>376</v>
      </c>
      <c r="N4182" s="49">
        <v>546610.36199999996</v>
      </c>
      <c r="O4182" s="49">
        <v>435769.31400000001</v>
      </c>
      <c r="P4182" s="49">
        <v>580479.60400000005</v>
      </c>
      <c r="Q4182" s="49">
        <v>730113.97400000005</v>
      </c>
      <c r="R4182" s="49">
        <v>785720.28200000001</v>
      </c>
      <c r="S4182" s="49">
        <v>653361.77800000005</v>
      </c>
      <c r="T4182" s="49">
        <v>706686</v>
      </c>
      <c r="U4182" s="49">
        <v>656713</v>
      </c>
      <c r="V4182" s="49">
        <v>607152</v>
      </c>
    </row>
    <row r="4183" spans="1:22" x14ac:dyDescent="0.3">
      <c r="A4183">
        <v>1002976</v>
      </c>
      <c r="B4183" t="s">
        <v>19711</v>
      </c>
      <c r="C4183" t="s">
        <v>19712</v>
      </c>
      <c r="D4183" t="s">
        <v>5167</v>
      </c>
      <c r="E4183" t="s">
        <v>447</v>
      </c>
      <c r="F4183" t="s">
        <v>5168</v>
      </c>
      <c r="G4183" t="s">
        <v>19713</v>
      </c>
      <c r="H4183" t="s">
        <v>5170</v>
      </c>
      <c r="I4183" s="23">
        <v>40.615900000000003</v>
      </c>
      <c r="J4183" s="23">
        <v>-75.3536</v>
      </c>
      <c r="K4183">
        <v>332111</v>
      </c>
      <c r="L4183" t="s">
        <v>28</v>
      </c>
      <c r="M4183" t="s">
        <v>315</v>
      </c>
      <c r="N4183" s="49">
        <v>16678.036</v>
      </c>
      <c r="O4183" s="49">
        <v>17293.583999999999</v>
      </c>
      <c r="P4183" s="49">
        <v>21832.668000000001</v>
      </c>
      <c r="Q4183" s="49">
        <v>19256.428</v>
      </c>
      <c r="R4183" s="49">
        <v>19677.876</v>
      </c>
      <c r="S4183" s="49">
        <v>19310.628000000001</v>
      </c>
      <c r="T4183" s="49">
        <v>18037.132000000001</v>
      </c>
      <c r="U4183" s="49">
        <v>20745.723999999998</v>
      </c>
      <c r="V4183" s="49">
        <v>24859.66</v>
      </c>
    </row>
    <row r="4184" spans="1:22" x14ac:dyDescent="0.3">
      <c r="A4184">
        <v>1002566</v>
      </c>
      <c r="B4184" t="s">
        <v>19714</v>
      </c>
      <c r="C4184" t="s">
        <v>19715</v>
      </c>
      <c r="D4184" t="s">
        <v>19716</v>
      </c>
      <c r="E4184" t="s">
        <v>323</v>
      </c>
      <c r="F4184" t="s">
        <v>19717</v>
      </c>
      <c r="G4184" t="s">
        <v>19718</v>
      </c>
      <c r="H4184" t="s">
        <v>2179</v>
      </c>
      <c r="I4184" s="23">
        <v>35.122790000000002</v>
      </c>
      <c r="J4184" s="23">
        <v>-118.369304</v>
      </c>
      <c r="K4184">
        <v>327310</v>
      </c>
      <c r="L4184" t="s">
        <v>34</v>
      </c>
      <c r="M4184" t="s">
        <v>376</v>
      </c>
      <c r="N4184" s="49">
        <v>553979.75199999998</v>
      </c>
      <c r="O4184" s="49">
        <v>624481.72</v>
      </c>
      <c r="P4184" s="49">
        <v>598790.80000000005</v>
      </c>
      <c r="Q4184" s="49">
        <v>574313.48400000005</v>
      </c>
      <c r="R4184" s="49">
        <v>560662.674</v>
      </c>
      <c r="S4184" s="49">
        <v>572261</v>
      </c>
      <c r="T4184" s="49">
        <v>468606.54200000002</v>
      </c>
      <c r="U4184" s="49">
        <v>543581.53599999996</v>
      </c>
      <c r="V4184" s="49">
        <v>555623.1</v>
      </c>
    </row>
    <row r="4185" spans="1:22" x14ac:dyDescent="0.3">
      <c r="A4185">
        <v>1004612</v>
      </c>
      <c r="B4185" t="s">
        <v>19719</v>
      </c>
      <c r="C4185" t="s">
        <v>19720</v>
      </c>
      <c r="D4185" t="s">
        <v>19721</v>
      </c>
      <c r="E4185" t="s">
        <v>323</v>
      </c>
      <c r="F4185" t="s">
        <v>19722</v>
      </c>
      <c r="G4185" t="s">
        <v>19723</v>
      </c>
      <c r="H4185" t="s">
        <v>1590</v>
      </c>
      <c r="I4185" s="23">
        <v>40.736899999999999</v>
      </c>
      <c r="J4185" s="23">
        <v>-122.3223</v>
      </c>
      <c r="K4185">
        <v>327310</v>
      </c>
      <c r="L4185" t="s">
        <v>2095</v>
      </c>
      <c r="M4185" t="s">
        <v>376</v>
      </c>
      <c r="N4185" s="49">
        <v>293213.326</v>
      </c>
      <c r="O4185" s="49">
        <v>318411.848</v>
      </c>
      <c r="P4185" s="49">
        <v>264233.94</v>
      </c>
      <c r="Q4185" s="49">
        <v>181721.83</v>
      </c>
      <c r="R4185" s="49">
        <v>281164.11800000002</v>
      </c>
      <c r="S4185" s="49">
        <v>245604.87</v>
      </c>
      <c r="T4185" s="49">
        <v>267830.848</v>
      </c>
      <c r="U4185" s="49">
        <v>229500.96400000001</v>
      </c>
      <c r="V4185" s="49">
        <v>189204.14</v>
      </c>
    </row>
    <row r="4186" spans="1:22" x14ac:dyDescent="0.3">
      <c r="A4186">
        <v>1000198</v>
      </c>
      <c r="B4186" t="s">
        <v>19724</v>
      </c>
      <c r="C4186" t="s">
        <v>19725</v>
      </c>
      <c r="D4186" t="s">
        <v>15753</v>
      </c>
      <c r="E4186" t="s">
        <v>447</v>
      </c>
      <c r="F4186" t="s">
        <v>19726</v>
      </c>
      <c r="G4186" t="s">
        <v>19727</v>
      </c>
      <c r="H4186" t="s">
        <v>15756</v>
      </c>
      <c r="I4186" s="23">
        <v>39.947780000000002</v>
      </c>
      <c r="J4186" s="23">
        <v>-76.769180000000006</v>
      </c>
      <c r="K4186">
        <v>327310</v>
      </c>
      <c r="L4186" t="s">
        <v>2095</v>
      </c>
      <c r="M4186" t="s">
        <v>376</v>
      </c>
      <c r="N4186" s="49">
        <v>95668.978000000003</v>
      </c>
      <c r="O4186" s="49">
        <v>79702.948000000004</v>
      </c>
      <c r="P4186" s="49">
        <v>77792.144</v>
      </c>
      <c r="Q4186" s="49">
        <v>74144.399999999994</v>
      </c>
      <c r="R4186" s="49">
        <v>102169.4</v>
      </c>
      <c r="S4186" s="49">
        <v>63996.2</v>
      </c>
      <c r="T4186" s="49">
        <v>75039.385999999999</v>
      </c>
      <c r="U4186" s="49">
        <v>72673.195999999996</v>
      </c>
      <c r="V4186" s="49">
        <v>80415.350000000006</v>
      </c>
    </row>
    <row r="4187" spans="1:22" x14ac:dyDescent="0.3">
      <c r="A4187">
        <v>1007023</v>
      </c>
      <c r="B4187" t="s">
        <v>19728</v>
      </c>
      <c r="C4187" t="s">
        <v>19729</v>
      </c>
      <c r="D4187" t="s">
        <v>19730</v>
      </c>
      <c r="E4187" t="s">
        <v>435</v>
      </c>
      <c r="F4187" t="s">
        <v>19731</v>
      </c>
      <c r="G4187" t="s">
        <v>19732</v>
      </c>
      <c r="H4187" t="s">
        <v>19733</v>
      </c>
      <c r="I4187" s="23">
        <v>36.832771000000001</v>
      </c>
      <c r="J4187" s="23">
        <v>-89.941199999999995</v>
      </c>
      <c r="K4187">
        <v>562212</v>
      </c>
      <c r="L4187" t="s">
        <v>355</v>
      </c>
      <c r="M4187" t="s">
        <v>307</v>
      </c>
      <c r="N4187" s="49">
        <v>41095.199999999997</v>
      </c>
      <c r="O4187" s="49">
        <v>40359.25</v>
      </c>
      <c r="P4187" s="49">
        <v>46310.7</v>
      </c>
      <c r="Q4187" s="49">
        <v>29982.35</v>
      </c>
      <c r="R4187" s="49">
        <v>39354.199999999997</v>
      </c>
      <c r="S4187" s="49">
        <v>28131</v>
      </c>
      <c r="T4187" s="49">
        <v>29735</v>
      </c>
      <c r="U4187" s="49">
        <v>31067.1</v>
      </c>
      <c r="V4187" s="49">
        <v>26555.599999999999</v>
      </c>
    </row>
    <row r="4188" spans="1:22" x14ac:dyDescent="0.3">
      <c r="A4188">
        <v>1013523</v>
      </c>
      <c r="B4188" t="s">
        <v>19734</v>
      </c>
      <c r="C4188" t="s">
        <v>19735</v>
      </c>
      <c r="D4188" t="s">
        <v>5054</v>
      </c>
      <c r="E4188" t="s">
        <v>583</v>
      </c>
      <c r="F4188" t="s">
        <v>5055</v>
      </c>
      <c r="G4188" t="s">
        <v>19736</v>
      </c>
      <c r="H4188" t="s">
        <v>1841</v>
      </c>
      <c r="I4188" s="23">
        <v>29.689170000000001</v>
      </c>
      <c r="J4188" s="23">
        <v>-91.190070000000006</v>
      </c>
      <c r="K4188">
        <v>221112</v>
      </c>
      <c r="L4188" t="s">
        <v>30</v>
      </c>
      <c r="M4188" t="s">
        <v>336</v>
      </c>
      <c r="N4188" s="49">
        <v>70942.288</v>
      </c>
      <c r="O4188" s="49">
        <v>134642.652</v>
      </c>
      <c r="P4188" s="49">
        <v>100206.928</v>
      </c>
      <c r="Q4188" s="49">
        <v>53966.5</v>
      </c>
    </row>
    <row r="4189" spans="1:22" x14ac:dyDescent="0.3">
      <c r="A4189">
        <v>1005220</v>
      </c>
      <c r="B4189" t="s">
        <v>19737</v>
      </c>
      <c r="C4189" t="s">
        <v>19738</v>
      </c>
      <c r="D4189" t="s">
        <v>7423</v>
      </c>
      <c r="E4189" t="s">
        <v>454</v>
      </c>
      <c r="F4189" t="s">
        <v>19739</v>
      </c>
      <c r="G4189" t="s">
        <v>19740</v>
      </c>
      <c r="H4189" t="s">
        <v>2353</v>
      </c>
      <c r="I4189" s="23">
        <v>42.979024000000003</v>
      </c>
      <c r="J4189" s="23">
        <v>-85.903335999999996</v>
      </c>
      <c r="K4189">
        <v>311513</v>
      </c>
      <c r="L4189" t="s">
        <v>28</v>
      </c>
      <c r="M4189" t="s">
        <v>315</v>
      </c>
      <c r="N4189" s="49">
        <v>28036.644</v>
      </c>
      <c r="O4189" s="49">
        <v>25938.452000000001</v>
      </c>
      <c r="P4189" s="49">
        <v>24468.508000000002</v>
      </c>
      <c r="Q4189" s="49">
        <v>23954.26</v>
      </c>
      <c r="R4189" s="49">
        <v>23723.46</v>
      </c>
      <c r="S4189" s="49">
        <v>24541.008000000002</v>
      </c>
      <c r="T4189" s="49">
        <v>25351.304</v>
      </c>
    </row>
    <row r="4190" spans="1:22" x14ac:dyDescent="0.3">
      <c r="A4190">
        <v>1005365</v>
      </c>
      <c r="B4190" t="s">
        <v>19741</v>
      </c>
      <c r="C4190" t="s">
        <v>19742</v>
      </c>
      <c r="D4190" t="s">
        <v>8310</v>
      </c>
      <c r="E4190" t="s">
        <v>311</v>
      </c>
      <c r="F4190" t="s">
        <v>16520</v>
      </c>
      <c r="G4190" t="s">
        <v>19743</v>
      </c>
      <c r="H4190" t="s">
        <v>6925</v>
      </c>
      <c r="I4190" s="23">
        <v>38.044840000000001</v>
      </c>
      <c r="J4190" s="23">
        <v>-84.495360000000005</v>
      </c>
      <c r="K4190">
        <v>562212</v>
      </c>
      <c r="L4190" t="s">
        <v>51</v>
      </c>
      <c r="M4190" t="s">
        <v>307</v>
      </c>
      <c r="N4190" s="49">
        <v>61402.75</v>
      </c>
      <c r="O4190" s="49">
        <v>65004.5</v>
      </c>
      <c r="P4190" s="49">
        <v>68817.25</v>
      </c>
      <c r="Q4190" s="49">
        <v>72854</v>
      </c>
      <c r="R4190" s="49">
        <v>77127.25</v>
      </c>
      <c r="S4190" s="49">
        <v>81651.25</v>
      </c>
      <c r="T4190" s="49">
        <v>86440.5</v>
      </c>
      <c r="U4190" s="49">
        <v>91510.75</v>
      </c>
      <c r="V4190" s="49">
        <v>96878.25</v>
      </c>
    </row>
    <row r="4191" spans="1:22" x14ac:dyDescent="0.3">
      <c r="A4191">
        <v>1002620</v>
      </c>
      <c r="B4191" t="s">
        <v>19744</v>
      </c>
      <c r="C4191" t="s">
        <v>19745</v>
      </c>
      <c r="D4191" t="s">
        <v>19746</v>
      </c>
      <c r="E4191" t="s">
        <v>435</v>
      </c>
      <c r="F4191" t="s">
        <v>19747</v>
      </c>
      <c r="G4191" t="s">
        <v>19748</v>
      </c>
      <c r="H4191" t="s">
        <v>16343</v>
      </c>
      <c r="I4191" s="23">
        <v>38.009472000000002</v>
      </c>
      <c r="J4191" s="23">
        <v>-90.079941000000005</v>
      </c>
      <c r="K4191">
        <v>327410</v>
      </c>
      <c r="L4191" t="s">
        <v>1404</v>
      </c>
      <c r="M4191" t="s">
        <v>376</v>
      </c>
      <c r="N4191" s="49">
        <v>813662.272</v>
      </c>
      <c r="O4191" s="49">
        <v>1029626.872</v>
      </c>
      <c r="P4191" s="49">
        <v>865506.08</v>
      </c>
      <c r="Q4191" s="49">
        <v>929564.30799999996</v>
      </c>
      <c r="R4191" s="49">
        <v>1041200.262</v>
      </c>
      <c r="S4191" s="49">
        <v>1105013.3060000001</v>
      </c>
      <c r="T4191" s="49">
        <v>1033367.7439999999</v>
      </c>
      <c r="U4191" s="49">
        <v>993333.46799999999</v>
      </c>
      <c r="V4191" s="49">
        <v>971654.11800000002</v>
      </c>
    </row>
    <row r="4192" spans="1:22" x14ac:dyDescent="0.3">
      <c r="A4192">
        <v>1006911</v>
      </c>
      <c r="B4192" t="s">
        <v>19749</v>
      </c>
      <c r="C4192" t="s">
        <v>19745</v>
      </c>
      <c r="D4192" t="s">
        <v>19750</v>
      </c>
      <c r="E4192" t="s">
        <v>1902</v>
      </c>
      <c r="F4192" t="s">
        <v>19751</v>
      </c>
      <c r="H4192" t="s">
        <v>11499</v>
      </c>
      <c r="I4192" s="23">
        <v>35.520499999999998</v>
      </c>
      <c r="J4192" s="23">
        <v>-113.31310000000001</v>
      </c>
      <c r="K4192">
        <v>327410</v>
      </c>
      <c r="L4192" t="s">
        <v>1404</v>
      </c>
      <c r="M4192" t="s">
        <v>376</v>
      </c>
      <c r="N4192" s="49">
        <v>791590.7</v>
      </c>
      <c r="O4192" s="49">
        <v>810465.5</v>
      </c>
      <c r="P4192" s="49">
        <v>815404.69799999997</v>
      </c>
      <c r="Q4192" s="49">
        <v>758647.16799999995</v>
      </c>
      <c r="R4192" s="49">
        <v>720535.98</v>
      </c>
      <c r="S4192" s="49">
        <v>722949.28399999999</v>
      </c>
      <c r="T4192" s="49">
        <v>778475.924</v>
      </c>
      <c r="U4192" s="49">
        <v>757071.95200000005</v>
      </c>
      <c r="V4192" s="49">
        <v>748581.59400000004</v>
      </c>
    </row>
    <row r="4193" spans="1:22" x14ac:dyDescent="0.3">
      <c r="A4193">
        <v>1002601</v>
      </c>
      <c r="B4193" t="s">
        <v>19752</v>
      </c>
      <c r="C4193" t="s">
        <v>19753</v>
      </c>
      <c r="D4193" t="s">
        <v>7960</v>
      </c>
      <c r="E4193" t="s">
        <v>323</v>
      </c>
      <c r="F4193" t="s">
        <v>19754</v>
      </c>
      <c r="G4193" t="s">
        <v>19755</v>
      </c>
      <c r="H4193" t="s">
        <v>2513</v>
      </c>
      <c r="I4193" s="23">
        <v>36.747430000000001</v>
      </c>
      <c r="J4193" s="23">
        <v>-121.60558</v>
      </c>
      <c r="K4193">
        <v>327410</v>
      </c>
      <c r="L4193" t="s">
        <v>1404</v>
      </c>
      <c r="M4193" t="s">
        <v>376</v>
      </c>
      <c r="N4193" s="49">
        <v>82028.808000000005</v>
      </c>
      <c r="O4193" s="49">
        <v>85022.156000000003</v>
      </c>
      <c r="P4193" s="49">
        <v>105539.38400000001</v>
      </c>
      <c r="Q4193" s="49">
        <v>83937.055999999997</v>
      </c>
      <c r="R4193" s="49">
        <v>85010.851999999999</v>
      </c>
      <c r="S4193" s="49">
        <v>76419.456000000006</v>
      </c>
      <c r="T4193" s="49">
        <v>60002.525999999998</v>
      </c>
      <c r="U4193" s="49">
        <v>54449.082000000002</v>
      </c>
      <c r="V4193" s="49">
        <v>55341.663999999997</v>
      </c>
    </row>
    <row r="4194" spans="1:22" x14ac:dyDescent="0.3">
      <c r="A4194">
        <v>1002405</v>
      </c>
      <c r="B4194" t="s">
        <v>19756</v>
      </c>
      <c r="C4194" t="s">
        <v>19757</v>
      </c>
      <c r="D4194" t="s">
        <v>19758</v>
      </c>
      <c r="E4194" t="s">
        <v>303</v>
      </c>
      <c r="F4194" t="s">
        <v>19759</v>
      </c>
      <c r="G4194" t="s">
        <v>19760</v>
      </c>
      <c r="H4194" t="s">
        <v>19761</v>
      </c>
      <c r="I4194" s="23">
        <v>30.6479</v>
      </c>
      <c r="J4194" s="23">
        <v>-98.253600000000006</v>
      </c>
      <c r="K4194">
        <v>327410</v>
      </c>
      <c r="L4194" t="s">
        <v>1404</v>
      </c>
      <c r="M4194" t="s">
        <v>376</v>
      </c>
      <c r="N4194" s="49">
        <v>188859.57199999999</v>
      </c>
      <c r="O4194" s="49">
        <v>211834.804</v>
      </c>
      <c r="P4194" s="49">
        <v>207018.008</v>
      </c>
      <c r="Q4194" s="49">
        <v>167855.03599999999</v>
      </c>
      <c r="R4194" s="49">
        <v>182740.772</v>
      </c>
      <c r="S4194" s="49">
        <v>193005.764</v>
      </c>
      <c r="T4194" s="49">
        <v>194455.712</v>
      </c>
      <c r="U4194" s="49">
        <v>190184.81</v>
      </c>
      <c r="V4194" s="49">
        <v>175232.82399999999</v>
      </c>
    </row>
    <row r="4195" spans="1:22" x14ac:dyDescent="0.3">
      <c r="A4195">
        <v>1002549</v>
      </c>
      <c r="B4195" t="s">
        <v>19762</v>
      </c>
      <c r="C4195" t="s">
        <v>19763</v>
      </c>
      <c r="D4195" t="s">
        <v>2092</v>
      </c>
      <c r="E4195" t="s">
        <v>386</v>
      </c>
      <c r="F4195" t="s">
        <v>2093</v>
      </c>
      <c r="G4195" t="s">
        <v>19764</v>
      </c>
      <c r="H4195" t="s">
        <v>1865</v>
      </c>
      <c r="I4195" s="23">
        <v>33.177081999999999</v>
      </c>
      <c r="J4195" s="23">
        <v>-86.759451999999996</v>
      </c>
      <c r="K4195">
        <v>327410</v>
      </c>
      <c r="L4195" t="s">
        <v>1404</v>
      </c>
      <c r="M4195" t="s">
        <v>376</v>
      </c>
      <c r="N4195" s="49">
        <v>848448.63600000006</v>
      </c>
      <c r="O4195" s="49">
        <v>848877.63600000006</v>
      </c>
      <c r="P4195" s="49">
        <v>621187.14</v>
      </c>
      <c r="Q4195" s="49">
        <v>673219.34</v>
      </c>
      <c r="R4195" s="49">
        <v>759599.36</v>
      </c>
      <c r="S4195" s="49">
        <v>847059.946</v>
      </c>
      <c r="T4195" s="49">
        <v>771691.51</v>
      </c>
      <c r="U4195" s="49">
        <v>743244.22</v>
      </c>
      <c r="V4195" s="49">
        <v>751219.77</v>
      </c>
    </row>
    <row r="4196" spans="1:22" x14ac:dyDescent="0.3">
      <c r="A4196">
        <v>1006336</v>
      </c>
      <c r="B4196" t="s">
        <v>19765</v>
      </c>
      <c r="C4196" t="s">
        <v>19766</v>
      </c>
      <c r="D4196" t="s">
        <v>19767</v>
      </c>
      <c r="E4196" t="s">
        <v>386</v>
      </c>
      <c r="F4196" t="s">
        <v>9043</v>
      </c>
      <c r="G4196" t="s">
        <v>19768</v>
      </c>
      <c r="H4196" t="s">
        <v>1865</v>
      </c>
      <c r="I4196" s="23">
        <v>33.244104</v>
      </c>
      <c r="J4196" s="23">
        <v>-86.820694000000003</v>
      </c>
      <c r="K4196">
        <v>327410</v>
      </c>
      <c r="L4196" t="s">
        <v>1404</v>
      </c>
      <c r="M4196" t="s">
        <v>376</v>
      </c>
      <c r="N4196" s="49">
        <v>221645.75</v>
      </c>
      <c r="O4196" s="49">
        <v>222619.78</v>
      </c>
      <c r="P4196" s="49">
        <v>114367.584</v>
      </c>
      <c r="Q4196" s="49">
        <v>151619.35399999999</v>
      </c>
      <c r="R4196" s="49">
        <v>129192.772</v>
      </c>
      <c r="S4196" s="49">
        <v>15484.744000000001</v>
      </c>
    </row>
    <row r="4197" spans="1:22" x14ac:dyDescent="0.3">
      <c r="A4197">
        <v>1002553</v>
      </c>
      <c r="B4197" t="s">
        <v>19769</v>
      </c>
      <c r="C4197" t="s">
        <v>19770</v>
      </c>
      <c r="D4197" t="s">
        <v>19771</v>
      </c>
      <c r="E4197" t="s">
        <v>793</v>
      </c>
      <c r="F4197" t="s">
        <v>19772</v>
      </c>
      <c r="G4197" t="s">
        <v>19773</v>
      </c>
      <c r="H4197" t="s">
        <v>8782</v>
      </c>
      <c r="I4197" s="23">
        <v>37.382800000000003</v>
      </c>
      <c r="J4197" s="23">
        <v>-80.662499999999994</v>
      </c>
      <c r="K4197">
        <v>327410</v>
      </c>
      <c r="L4197" t="s">
        <v>1404</v>
      </c>
      <c r="M4197" t="s">
        <v>376</v>
      </c>
      <c r="N4197" s="49">
        <v>538605.66200000001</v>
      </c>
      <c r="O4197" s="49">
        <v>542694.00199999998</v>
      </c>
      <c r="P4197" s="49">
        <v>507863.022</v>
      </c>
      <c r="Q4197" s="49">
        <v>521665.03600000002</v>
      </c>
      <c r="R4197" s="49">
        <v>571355.15800000005</v>
      </c>
      <c r="S4197" s="49">
        <v>583947.13399999996</v>
      </c>
      <c r="T4197" s="49">
        <v>559908.81999999995</v>
      </c>
      <c r="U4197" s="49">
        <v>601237.86399999994</v>
      </c>
      <c r="V4197" s="49">
        <v>608692.174</v>
      </c>
    </row>
    <row r="4198" spans="1:22" x14ac:dyDescent="0.3">
      <c r="A4198">
        <v>1005122</v>
      </c>
      <c r="B4198" t="s">
        <v>19774</v>
      </c>
      <c r="C4198" t="s">
        <v>19775</v>
      </c>
      <c r="D4198" t="s">
        <v>3536</v>
      </c>
      <c r="E4198" t="s">
        <v>583</v>
      </c>
      <c r="F4198" t="s">
        <v>6090</v>
      </c>
      <c r="G4198" t="s">
        <v>19776</v>
      </c>
      <c r="H4198" t="s">
        <v>6092</v>
      </c>
      <c r="I4198" s="23">
        <v>32.469444000000003</v>
      </c>
      <c r="J4198" s="23">
        <v>-93.799443999999994</v>
      </c>
      <c r="K4198">
        <v>327212</v>
      </c>
      <c r="L4198" t="s">
        <v>375</v>
      </c>
      <c r="M4198" t="s">
        <v>376</v>
      </c>
      <c r="N4198" s="49">
        <v>64699.495999999999</v>
      </c>
      <c r="O4198" s="49">
        <v>61266.207999999999</v>
      </c>
      <c r="P4198" s="49">
        <v>67622.44</v>
      </c>
      <c r="Q4198" s="49">
        <v>65442.896000000001</v>
      </c>
      <c r="R4198" s="49">
        <v>63609.203999999998</v>
      </c>
      <c r="S4198" s="49">
        <v>55090.828000000001</v>
      </c>
      <c r="T4198" s="49">
        <v>69717.384000000005</v>
      </c>
      <c r="U4198" s="49">
        <v>84031.088000000003</v>
      </c>
      <c r="V4198" s="49">
        <v>83256.592000000004</v>
      </c>
    </row>
    <row r="4199" spans="1:22" x14ac:dyDescent="0.3">
      <c r="A4199">
        <v>1007812</v>
      </c>
      <c r="B4199" t="s">
        <v>19777</v>
      </c>
      <c r="C4199" t="s">
        <v>19778</v>
      </c>
      <c r="D4199" t="s">
        <v>14298</v>
      </c>
      <c r="E4199" t="s">
        <v>491</v>
      </c>
      <c r="F4199" t="s">
        <v>19779</v>
      </c>
      <c r="G4199" t="s">
        <v>19780</v>
      </c>
      <c r="H4199" t="s">
        <v>16702</v>
      </c>
      <c r="I4199" s="23">
        <v>40.883713999999998</v>
      </c>
      <c r="J4199" s="23">
        <v>-86.704524000000006</v>
      </c>
      <c r="K4199">
        <v>562212</v>
      </c>
      <c r="L4199" t="s">
        <v>355</v>
      </c>
      <c r="M4199" t="s">
        <v>307</v>
      </c>
      <c r="N4199" s="49">
        <v>131409.378</v>
      </c>
      <c r="O4199" s="49">
        <v>135978.72399999999</v>
      </c>
      <c r="P4199" s="49">
        <v>146439.46799999999</v>
      </c>
      <c r="Q4199" s="49">
        <v>163779.01999999999</v>
      </c>
      <c r="R4199" s="49">
        <v>158441.34400000001</v>
      </c>
      <c r="S4199" s="49">
        <v>83986.817999999999</v>
      </c>
      <c r="T4199" s="49">
        <v>121931.504</v>
      </c>
      <c r="U4199" s="49">
        <v>144916.295541</v>
      </c>
      <c r="V4199" s="49">
        <v>82491.692486</v>
      </c>
    </row>
    <row r="4200" spans="1:22" x14ac:dyDescent="0.3">
      <c r="A4200">
        <v>1004469</v>
      </c>
      <c r="B4200" t="s">
        <v>19781</v>
      </c>
      <c r="C4200" t="s">
        <v>19782</v>
      </c>
      <c r="D4200" t="s">
        <v>19783</v>
      </c>
      <c r="E4200" t="s">
        <v>526</v>
      </c>
      <c r="F4200" t="s">
        <v>19784</v>
      </c>
      <c r="G4200" t="s">
        <v>19785</v>
      </c>
      <c r="H4200" t="s">
        <v>8550</v>
      </c>
      <c r="I4200" s="23">
        <v>18.354614999999999</v>
      </c>
      <c r="J4200" s="23">
        <v>-65.945252999999994</v>
      </c>
      <c r="K4200">
        <v>325412</v>
      </c>
      <c r="L4200" t="s">
        <v>28</v>
      </c>
      <c r="M4200" t="s">
        <v>530</v>
      </c>
      <c r="N4200" s="49">
        <v>24082.844000000001</v>
      </c>
      <c r="O4200" s="49">
        <v>24944.126</v>
      </c>
      <c r="P4200" s="49">
        <v>24884.628000000001</v>
      </c>
      <c r="Q4200" s="49">
        <v>27050.74</v>
      </c>
      <c r="R4200" s="49">
        <v>22933.955999999998</v>
      </c>
      <c r="S4200" s="49">
        <v>23489.61</v>
      </c>
      <c r="T4200" s="49">
        <v>24766.89</v>
      </c>
      <c r="U4200" s="49">
        <v>24612.544000000002</v>
      </c>
      <c r="V4200" s="49">
        <v>24287.596000000001</v>
      </c>
    </row>
    <row r="4201" spans="1:22" x14ac:dyDescent="0.3">
      <c r="A4201">
        <v>1005641</v>
      </c>
      <c r="B4201" t="s">
        <v>19786</v>
      </c>
      <c r="C4201" t="s">
        <v>19787</v>
      </c>
      <c r="D4201" t="s">
        <v>10280</v>
      </c>
      <c r="E4201" t="s">
        <v>339</v>
      </c>
      <c r="F4201" t="s">
        <v>365</v>
      </c>
      <c r="H4201" t="s">
        <v>367</v>
      </c>
      <c r="I4201" s="23">
        <v>32.695300000000003</v>
      </c>
      <c r="J4201" s="23">
        <v>-103.28530000000001</v>
      </c>
      <c r="K4201">
        <v>211130</v>
      </c>
      <c r="L4201" t="s">
        <v>2172</v>
      </c>
      <c r="M4201" t="s">
        <v>2173</v>
      </c>
      <c r="N4201" s="49">
        <v>307915.61200000002</v>
      </c>
      <c r="O4201" s="49">
        <v>267996.76400000002</v>
      </c>
      <c r="P4201" s="49">
        <v>281753.15999999997</v>
      </c>
      <c r="Q4201" s="49">
        <v>284763.18</v>
      </c>
      <c r="R4201" s="49">
        <v>287961.50799999997</v>
      </c>
      <c r="S4201" s="49">
        <v>278216.26699999999</v>
      </c>
      <c r="T4201" s="49">
        <v>307802.61599999998</v>
      </c>
      <c r="U4201" s="49">
        <v>267690.223</v>
      </c>
      <c r="V4201" s="49">
        <v>296497.41100000002</v>
      </c>
    </row>
    <row r="4202" spans="1:22" x14ac:dyDescent="0.3">
      <c r="A4202">
        <v>1005461</v>
      </c>
      <c r="B4202" t="s">
        <v>19788</v>
      </c>
      <c r="C4202" t="s">
        <v>19789</v>
      </c>
      <c r="D4202" t="s">
        <v>19790</v>
      </c>
      <c r="E4202" t="s">
        <v>441</v>
      </c>
      <c r="F4202" t="s">
        <v>19791</v>
      </c>
      <c r="G4202" t="s">
        <v>19792</v>
      </c>
      <c r="H4202" t="s">
        <v>8803</v>
      </c>
      <c r="I4202" s="23">
        <v>35.430489999999999</v>
      </c>
      <c r="J4202" s="23">
        <v>-81.353859999999997</v>
      </c>
      <c r="K4202">
        <v>562212</v>
      </c>
      <c r="L4202" t="s">
        <v>51</v>
      </c>
      <c r="M4202" t="s">
        <v>307</v>
      </c>
      <c r="N4202" s="49">
        <v>46223.75</v>
      </c>
      <c r="O4202" s="49">
        <v>45783</v>
      </c>
      <c r="P4202" s="49">
        <v>45534.25</v>
      </c>
      <c r="Q4202" s="49">
        <v>45327.5</v>
      </c>
      <c r="R4202" s="49">
        <v>45034</v>
      </c>
      <c r="S4202" s="49">
        <v>44744</v>
      </c>
      <c r="T4202" s="49">
        <v>44213.25</v>
      </c>
      <c r="U4202" s="49">
        <v>43664</v>
      </c>
      <c r="V4202" s="49">
        <v>43218.5</v>
      </c>
    </row>
    <row r="4203" spans="1:22" x14ac:dyDescent="0.3">
      <c r="A4203">
        <v>1002114</v>
      </c>
      <c r="B4203" t="s">
        <v>19793</v>
      </c>
      <c r="C4203" t="s">
        <v>19794</v>
      </c>
      <c r="D4203" t="s">
        <v>3206</v>
      </c>
      <c r="E4203" t="s">
        <v>663</v>
      </c>
      <c r="F4203" t="s">
        <v>19795</v>
      </c>
      <c r="G4203" t="s">
        <v>19796</v>
      </c>
      <c r="H4203" t="s">
        <v>3285</v>
      </c>
      <c r="I4203" s="23">
        <v>41.585859999999997</v>
      </c>
      <c r="J4203" s="23">
        <v>-81.519599999999997</v>
      </c>
      <c r="K4203">
        <v>333992</v>
      </c>
      <c r="L4203" t="s">
        <v>28</v>
      </c>
      <c r="M4203" t="s">
        <v>315</v>
      </c>
      <c r="N4203" s="49">
        <v>25348.403999999999</v>
      </c>
      <c r="O4203" s="49">
        <v>26835.748</v>
      </c>
      <c r="P4203" s="49">
        <v>24139.46</v>
      </c>
      <c r="Q4203" s="49">
        <v>24128.560000000001</v>
      </c>
      <c r="R4203" s="49">
        <v>27519.495999999999</v>
      </c>
      <c r="S4203" s="49">
        <v>30659.184000000001</v>
      </c>
      <c r="T4203" s="49">
        <v>30866.132000000001</v>
      </c>
      <c r="U4203" s="49">
        <v>29660.240000000002</v>
      </c>
      <c r="V4203" s="49">
        <v>32911.326000000001</v>
      </c>
    </row>
    <row r="4204" spans="1:22" x14ac:dyDescent="0.3">
      <c r="A4204">
        <v>1002253</v>
      </c>
      <c r="B4204" t="s">
        <v>19797</v>
      </c>
      <c r="C4204" t="s">
        <v>19798</v>
      </c>
      <c r="D4204" t="s">
        <v>2054</v>
      </c>
      <c r="E4204" t="s">
        <v>3929</v>
      </c>
      <c r="F4204" t="s">
        <v>19799</v>
      </c>
      <c r="G4204" t="s">
        <v>19800</v>
      </c>
      <c r="H4204" t="s">
        <v>19801</v>
      </c>
      <c r="I4204" s="23">
        <v>45.368014000000002</v>
      </c>
      <c r="J4204" s="23">
        <v>-68.510178999999994</v>
      </c>
      <c r="K4204">
        <v>322121</v>
      </c>
      <c r="L4204" t="s">
        <v>1940</v>
      </c>
      <c r="M4204" t="s">
        <v>680</v>
      </c>
      <c r="S4204" s="49">
        <v>12626.802</v>
      </c>
      <c r="T4204" s="49">
        <v>41790.142</v>
      </c>
      <c r="U4204" s="49">
        <v>46788.807999999997</v>
      </c>
      <c r="V4204" s="49">
        <v>53888.385999999999</v>
      </c>
    </row>
    <row r="4205" spans="1:22" x14ac:dyDescent="0.3">
      <c r="A4205">
        <v>1004668</v>
      </c>
      <c r="B4205" t="s">
        <v>19802</v>
      </c>
      <c r="C4205" t="s">
        <v>19803</v>
      </c>
      <c r="D4205" t="s">
        <v>19804</v>
      </c>
      <c r="E4205" t="s">
        <v>351</v>
      </c>
      <c r="F4205" t="s">
        <v>19805</v>
      </c>
      <c r="G4205" t="s">
        <v>19806</v>
      </c>
      <c r="H4205" t="s">
        <v>2830</v>
      </c>
      <c r="I4205" s="23">
        <v>39.004292999999997</v>
      </c>
      <c r="J4205" s="23">
        <v>-87.631325000000004</v>
      </c>
      <c r="K4205">
        <v>325193</v>
      </c>
      <c r="L4205" t="s">
        <v>573</v>
      </c>
      <c r="M4205" t="s">
        <v>574</v>
      </c>
      <c r="N4205" s="49">
        <v>76199.164000000004</v>
      </c>
      <c r="O4205" s="49">
        <v>79973.7</v>
      </c>
      <c r="P4205" s="49">
        <v>78784.504000000001</v>
      </c>
      <c r="Q4205" s="49">
        <v>75503.466</v>
      </c>
      <c r="R4205" s="49">
        <v>75500.716</v>
      </c>
      <c r="S4205" s="49">
        <v>74696.668000000005</v>
      </c>
      <c r="T4205" s="49">
        <v>66567.399999999994</v>
      </c>
      <c r="U4205" s="49">
        <v>63353.061999999998</v>
      </c>
      <c r="V4205" s="49">
        <v>74396.165999999997</v>
      </c>
    </row>
    <row r="4206" spans="1:22" x14ac:dyDescent="0.3">
      <c r="A4206">
        <v>1003737</v>
      </c>
      <c r="B4206" t="s">
        <v>19807</v>
      </c>
      <c r="C4206" t="s">
        <v>19808</v>
      </c>
      <c r="D4206" t="s">
        <v>434</v>
      </c>
      <c r="E4206" t="s">
        <v>569</v>
      </c>
      <c r="F4206" t="s">
        <v>19809</v>
      </c>
      <c r="G4206" t="s">
        <v>19810</v>
      </c>
      <c r="H4206" t="s">
        <v>17696</v>
      </c>
      <c r="I4206" s="23">
        <v>42.023440000000001</v>
      </c>
      <c r="J4206" s="23">
        <v>-93.511709999999994</v>
      </c>
      <c r="K4206">
        <v>325193</v>
      </c>
      <c r="L4206" t="s">
        <v>573</v>
      </c>
      <c r="M4206" t="s">
        <v>574</v>
      </c>
      <c r="N4206" s="49">
        <v>99106.33</v>
      </c>
      <c r="O4206" s="49">
        <v>90405.56</v>
      </c>
      <c r="P4206" s="49">
        <v>94972.093999999997</v>
      </c>
      <c r="Q4206" s="49">
        <v>91938.911999999997</v>
      </c>
      <c r="R4206" s="49">
        <v>89043.365999999995</v>
      </c>
      <c r="S4206" s="49">
        <v>154660.06200000001</v>
      </c>
      <c r="T4206" s="49">
        <v>172193.038</v>
      </c>
      <c r="U4206" s="49">
        <v>174029.24</v>
      </c>
      <c r="V4206" s="49">
        <v>173801.64</v>
      </c>
    </row>
    <row r="4207" spans="1:22" x14ac:dyDescent="0.3">
      <c r="A4207">
        <v>1003049</v>
      </c>
      <c r="B4207" t="s">
        <v>19811</v>
      </c>
      <c r="C4207" t="s">
        <v>19812</v>
      </c>
      <c r="D4207" t="s">
        <v>825</v>
      </c>
      <c r="E4207" t="s">
        <v>303</v>
      </c>
      <c r="F4207" t="s">
        <v>1413</v>
      </c>
      <c r="G4207" t="s">
        <v>19813</v>
      </c>
      <c r="H4207" t="s">
        <v>483</v>
      </c>
      <c r="I4207" s="23">
        <v>29.621320000000001</v>
      </c>
      <c r="J4207" s="23">
        <v>-95.064683000000002</v>
      </c>
      <c r="K4207">
        <v>325120</v>
      </c>
      <c r="L4207" t="s">
        <v>38</v>
      </c>
      <c r="M4207" t="s">
        <v>530</v>
      </c>
      <c r="O4207" s="49">
        <v>647141</v>
      </c>
      <c r="P4207" s="49">
        <v>584309.4</v>
      </c>
      <c r="Q4207" s="49">
        <v>625985</v>
      </c>
      <c r="R4207" s="49">
        <v>601476.80000000005</v>
      </c>
      <c r="S4207" s="49">
        <v>732181.4</v>
      </c>
      <c r="T4207" s="49">
        <v>608472</v>
      </c>
      <c r="U4207" s="49">
        <v>647194</v>
      </c>
      <c r="V4207" s="49">
        <v>590433</v>
      </c>
    </row>
    <row r="4208" spans="1:22" x14ac:dyDescent="0.3">
      <c r="A4208">
        <v>1008002</v>
      </c>
      <c r="B4208" t="s">
        <v>19814</v>
      </c>
      <c r="C4208" t="s">
        <v>19815</v>
      </c>
      <c r="D4208" t="s">
        <v>399</v>
      </c>
      <c r="E4208" t="s">
        <v>386</v>
      </c>
      <c r="F4208" t="s">
        <v>2885</v>
      </c>
      <c r="G4208" t="s">
        <v>19816</v>
      </c>
      <c r="H4208" t="s">
        <v>402</v>
      </c>
      <c r="I4208" s="23">
        <v>34.629460000000002</v>
      </c>
      <c r="J4208" s="23">
        <v>-87.015739999999994</v>
      </c>
      <c r="K4208">
        <v>325120</v>
      </c>
      <c r="L4208" t="s">
        <v>2630</v>
      </c>
      <c r="M4208" t="s">
        <v>804</v>
      </c>
      <c r="N4208" s="49">
        <v>111758.04</v>
      </c>
      <c r="O4208" s="49">
        <v>116235.04</v>
      </c>
      <c r="P4208" s="49">
        <v>125345.74</v>
      </c>
      <c r="Q4208" s="49">
        <v>118183.488</v>
      </c>
      <c r="R4208" s="49">
        <v>81023.44</v>
      </c>
      <c r="S4208" s="49">
        <v>88722.04</v>
      </c>
      <c r="T4208" s="49">
        <v>96094.635999999999</v>
      </c>
      <c r="U4208" s="49">
        <v>94274.936000000002</v>
      </c>
      <c r="V4208" s="49">
        <v>96314.384000000005</v>
      </c>
    </row>
    <row r="4209" spans="1:22" x14ac:dyDescent="0.3">
      <c r="A4209">
        <v>1005941</v>
      </c>
      <c r="B4209" t="s">
        <v>19817</v>
      </c>
      <c r="C4209" t="s">
        <v>19818</v>
      </c>
      <c r="D4209" t="s">
        <v>4354</v>
      </c>
      <c r="E4209" t="s">
        <v>663</v>
      </c>
      <c r="F4209" t="s">
        <v>2896</v>
      </c>
      <c r="G4209" t="s">
        <v>19819</v>
      </c>
      <c r="H4209" t="s">
        <v>2898</v>
      </c>
      <c r="I4209" s="23">
        <v>41.636578</v>
      </c>
      <c r="J4209" s="23">
        <v>-83.495171999999997</v>
      </c>
      <c r="K4209">
        <v>325120</v>
      </c>
      <c r="L4209" t="s">
        <v>976</v>
      </c>
      <c r="M4209" t="s">
        <v>530</v>
      </c>
      <c r="N4209" s="49">
        <v>504258.3</v>
      </c>
      <c r="O4209" s="49">
        <v>502201.5</v>
      </c>
      <c r="P4209" s="49">
        <v>539884.6</v>
      </c>
      <c r="Q4209" s="49">
        <v>530687.1</v>
      </c>
      <c r="R4209" s="49">
        <v>476351.7</v>
      </c>
      <c r="S4209" s="49">
        <v>447576.9</v>
      </c>
      <c r="T4209" s="49">
        <v>484383</v>
      </c>
      <c r="U4209" s="49">
        <v>591744</v>
      </c>
      <c r="V4209" s="49">
        <v>672605</v>
      </c>
    </row>
    <row r="4210" spans="1:22" x14ac:dyDescent="0.3">
      <c r="A4210">
        <v>1006684</v>
      </c>
      <c r="B4210" t="s">
        <v>19820</v>
      </c>
      <c r="C4210" t="s">
        <v>19821</v>
      </c>
      <c r="D4210" t="s">
        <v>13339</v>
      </c>
      <c r="E4210" t="s">
        <v>1663</v>
      </c>
      <c r="F4210" t="s">
        <v>19822</v>
      </c>
      <c r="G4210" t="s">
        <v>19823</v>
      </c>
      <c r="H4210" t="s">
        <v>11279</v>
      </c>
      <c r="I4210" s="23">
        <v>40.602899999999998</v>
      </c>
      <c r="J4210" s="23">
        <v>-74.245599999999996</v>
      </c>
      <c r="K4210">
        <v>562212</v>
      </c>
      <c r="L4210" t="s">
        <v>51</v>
      </c>
      <c r="M4210" t="s">
        <v>307</v>
      </c>
      <c r="R4210" s="49">
        <v>20522.75</v>
      </c>
      <c r="S4210" s="49">
        <v>21012</v>
      </c>
      <c r="T4210" s="49">
        <v>10699.25</v>
      </c>
      <c r="U4210" s="49">
        <v>18087.75</v>
      </c>
      <c r="V4210" s="49">
        <v>12179.25</v>
      </c>
    </row>
    <row r="4211" spans="1:22" x14ac:dyDescent="0.3">
      <c r="A4211">
        <v>1005288</v>
      </c>
      <c r="B4211" t="s">
        <v>19824</v>
      </c>
      <c r="C4211" t="s">
        <v>19825</v>
      </c>
      <c r="D4211" t="s">
        <v>19826</v>
      </c>
      <c r="E4211" t="s">
        <v>569</v>
      </c>
      <c r="F4211" t="s">
        <v>19827</v>
      </c>
      <c r="G4211" t="s">
        <v>19828</v>
      </c>
      <c r="H4211" t="s">
        <v>2068</v>
      </c>
      <c r="I4211" s="23">
        <v>41.463459999999998</v>
      </c>
      <c r="J4211" s="23">
        <v>-90.685190000000006</v>
      </c>
      <c r="K4211">
        <v>212312</v>
      </c>
      <c r="L4211" t="s">
        <v>1404</v>
      </c>
      <c r="M4211" t="s">
        <v>376</v>
      </c>
      <c r="N4211" s="49">
        <v>364424.76799999998</v>
      </c>
      <c r="O4211" s="49">
        <v>324020.99800000002</v>
      </c>
      <c r="P4211" s="49">
        <v>340539.31400000001</v>
      </c>
      <c r="Q4211" s="49">
        <v>309567.11</v>
      </c>
      <c r="R4211" s="49">
        <v>262779.03399999999</v>
      </c>
      <c r="S4211" s="49">
        <v>320360.58799999999</v>
      </c>
      <c r="T4211" s="49">
        <v>311286.424</v>
      </c>
      <c r="U4211" s="49">
        <v>287812.022</v>
      </c>
      <c r="V4211" s="49">
        <v>292611.76</v>
      </c>
    </row>
    <row r="4212" spans="1:22" x14ac:dyDescent="0.3">
      <c r="A4212">
        <v>1006856</v>
      </c>
      <c r="B4212" t="s">
        <v>19829</v>
      </c>
      <c r="C4212" t="s">
        <v>19830</v>
      </c>
      <c r="D4212" t="s">
        <v>17664</v>
      </c>
      <c r="E4212" t="s">
        <v>303</v>
      </c>
      <c r="F4212" t="s">
        <v>13304</v>
      </c>
      <c r="G4212" t="s">
        <v>19831</v>
      </c>
      <c r="H4212" t="s">
        <v>1165</v>
      </c>
      <c r="I4212" s="23">
        <v>30.042090000000002</v>
      </c>
      <c r="J4212" s="23">
        <v>-93.832470000000001</v>
      </c>
      <c r="K4212">
        <v>325212</v>
      </c>
      <c r="L4212" t="s">
        <v>28</v>
      </c>
      <c r="M4212" t="s">
        <v>315</v>
      </c>
      <c r="N4212" s="49">
        <v>60624.372000000003</v>
      </c>
      <c r="O4212" s="49">
        <v>57001.836000000003</v>
      </c>
      <c r="P4212" s="49">
        <v>54486.843999999997</v>
      </c>
      <c r="Q4212" s="49">
        <v>52522.851999999999</v>
      </c>
      <c r="R4212" s="49">
        <v>58378.18</v>
      </c>
      <c r="S4212" s="49">
        <v>53120.5</v>
      </c>
      <c r="T4212" s="49">
        <v>57547.534</v>
      </c>
      <c r="U4212" s="49">
        <v>64410.908000000003</v>
      </c>
      <c r="V4212" s="49">
        <v>65510.404000000002</v>
      </c>
    </row>
    <row r="4213" spans="1:22" x14ac:dyDescent="0.3">
      <c r="A4213">
        <v>1007861</v>
      </c>
      <c r="B4213" t="s">
        <v>19832</v>
      </c>
      <c r="C4213" t="s">
        <v>19833</v>
      </c>
      <c r="D4213" t="s">
        <v>4709</v>
      </c>
      <c r="E4213" t="s">
        <v>422</v>
      </c>
      <c r="F4213" t="s">
        <v>6811</v>
      </c>
      <c r="G4213" t="s">
        <v>19834</v>
      </c>
      <c r="H4213" t="s">
        <v>2284</v>
      </c>
      <c r="I4213" s="23">
        <v>33.200091</v>
      </c>
      <c r="J4213" s="23">
        <v>-92.675094999999999</v>
      </c>
      <c r="K4213">
        <v>324110</v>
      </c>
      <c r="L4213" t="s">
        <v>6080</v>
      </c>
      <c r="M4213" t="s">
        <v>6081</v>
      </c>
      <c r="N4213" s="49">
        <v>572100.03200000001</v>
      </c>
      <c r="O4213" s="49">
        <v>662394.74</v>
      </c>
      <c r="P4213" s="49">
        <v>669188.05599999998</v>
      </c>
      <c r="Q4213" s="49">
        <v>448326.81199999998</v>
      </c>
      <c r="R4213" s="49">
        <v>543135.59400000004</v>
      </c>
      <c r="S4213" s="49">
        <v>517884.522</v>
      </c>
      <c r="T4213" s="49">
        <v>495525.7</v>
      </c>
      <c r="U4213" s="49">
        <v>488279.60800000001</v>
      </c>
      <c r="V4213" s="49">
        <v>438521.44199999998</v>
      </c>
    </row>
    <row r="4214" spans="1:22" x14ac:dyDescent="0.3">
      <c r="A4214">
        <v>1006302</v>
      </c>
      <c r="B4214" t="s">
        <v>19835</v>
      </c>
      <c r="C4214" t="s">
        <v>19836</v>
      </c>
      <c r="D4214" t="s">
        <v>16252</v>
      </c>
      <c r="E4214" t="s">
        <v>1781</v>
      </c>
      <c r="F4214" t="s">
        <v>19837</v>
      </c>
      <c r="G4214" t="s">
        <v>19838</v>
      </c>
      <c r="H4214" t="s">
        <v>900</v>
      </c>
      <c r="I4214" s="23">
        <v>32.410443999999998</v>
      </c>
      <c r="J4214" s="23">
        <v>-90.243250000000003</v>
      </c>
      <c r="K4214">
        <v>562212</v>
      </c>
      <c r="L4214" t="s">
        <v>355</v>
      </c>
      <c r="M4214" t="s">
        <v>307</v>
      </c>
      <c r="N4214" s="49">
        <v>46003</v>
      </c>
      <c r="O4214" s="49">
        <v>52179.35</v>
      </c>
      <c r="P4214" s="49">
        <v>56518.55</v>
      </c>
      <c r="Q4214" s="49">
        <v>63888.5</v>
      </c>
      <c r="R4214" s="49">
        <v>72386.05</v>
      </c>
      <c r="S4214" s="49">
        <v>79719.149999999994</v>
      </c>
      <c r="T4214" s="49">
        <v>71810</v>
      </c>
      <c r="U4214" s="49">
        <v>114133.5</v>
      </c>
      <c r="V4214" s="49">
        <v>112623</v>
      </c>
    </row>
    <row r="4215" spans="1:22" x14ac:dyDescent="0.3">
      <c r="A4215">
        <v>1005449</v>
      </c>
      <c r="B4215" t="s">
        <v>19839</v>
      </c>
      <c r="C4215" t="s">
        <v>19840</v>
      </c>
      <c r="D4215" t="s">
        <v>13524</v>
      </c>
      <c r="E4215" t="s">
        <v>2294</v>
      </c>
      <c r="F4215" t="s">
        <v>9764</v>
      </c>
      <c r="G4215" t="s">
        <v>9765</v>
      </c>
      <c r="H4215" t="s">
        <v>9766</v>
      </c>
      <c r="I4215" s="23">
        <v>41.274329999999999</v>
      </c>
      <c r="J4215" s="23">
        <v>-112.23117000000001</v>
      </c>
      <c r="K4215">
        <v>221112</v>
      </c>
      <c r="L4215" t="s">
        <v>28</v>
      </c>
      <c r="M4215" t="s">
        <v>336</v>
      </c>
      <c r="T4215" s="49">
        <v>23309.38</v>
      </c>
      <c r="U4215" s="49">
        <v>82165.804000000004</v>
      </c>
      <c r="V4215" s="49">
        <v>111944.764</v>
      </c>
    </row>
    <row r="4216" spans="1:22" x14ac:dyDescent="0.3">
      <c r="A4216">
        <v>1004543</v>
      </c>
      <c r="B4216" t="s">
        <v>19841</v>
      </c>
      <c r="C4216" t="s">
        <v>19842</v>
      </c>
      <c r="D4216" t="s">
        <v>421</v>
      </c>
      <c r="E4216" t="s">
        <v>422</v>
      </c>
      <c r="F4216" t="s">
        <v>423</v>
      </c>
      <c r="G4216" t="s">
        <v>19843</v>
      </c>
      <c r="H4216" t="s">
        <v>425</v>
      </c>
      <c r="I4216" s="23">
        <v>34.649166999999998</v>
      </c>
      <c r="J4216" s="23">
        <v>-92.301638999999994</v>
      </c>
      <c r="K4216">
        <v>562212</v>
      </c>
      <c r="L4216" t="s">
        <v>355</v>
      </c>
      <c r="M4216" t="s">
        <v>307</v>
      </c>
      <c r="O4216" s="49">
        <v>80515.100000000006</v>
      </c>
      <c r="P4216" s="49">
        <v>73152.698000000004</v>
      </c>
      <c r="Q4216" s="49">
        <v>36199.85</v>
      </c>
      <c r="R4216" s="49">
        <v>37825.1</v>
      </c>
      <c r="S4216" s="49">
        <v>86797.3</v>
      </c>
      <c r="T4216" s="49">
        <v>73132.698000000004</v>
      </c>
      <c r="U4216" s="49">
        <v>55255.5</v>
      </c>
      <c r="V4216" s="49">
        <v>68256.75</v>
      </c>
    </row>
    <row r="4217" spans="1:22" x14ac:dyDescent="0.3">
      <c r="A4217">
        <v>1002995</v>
      </c>
      <c r="B4217" t="s">
        <v>19844</v>
      </c>
      <c r="C4217" t="s">
        <v>19845</v>
      </c>
      <c r="D4217" t="s">
        <v>19846</v>
      </c>
      <c r="E4217" t="s">
        <v>569</v>
      </c>
      <c r="F4217" t="s">
        <v>19847</v>
      </c>
      <c r="G4217" t="s">
        <v>19848</v>
      </c>
      <c r="H4217" t="s">
        <v>2976</v>
      </c>
      <c r="I4217" s="23">
        <v>42.82085</v>
      </c>
      <c r="J4217" s="23">
        <v>-95.760900000000007</v>
      </c>
      <c r="K4217">
        <v>325193</v>
      </c>
      <c r="L4217" t="s">
        <v>28</v>
      </c>
      <c r="M4217" t="s">
        <v>315</v>
      </c>
      <c r="N4217" s="49">
        <v>168279.516</v>
      </c>
      <c r="O4217" s="49">
        <v>174119.644</v>
      </c>
      <c r="P4217" s="49">
        <v>174806.39199999999</v>
      </c>
      <c r="Q4217" s="49">
        <v>167124.92000000001</v>
      </c>
      <c r="R4217" s="49">
        <v>164789.57999999999</v>
      </c>
      <c r="S4217" s="49">
        <v>150704.53200000001</v>
      </c>
      <c r="T4217" s="49">
        <v>158239.60399999999</v>
      </c>
      <c r="U4217" s="49">
        <v>160172.58799999999</v>
      </c>
      <c r="V4217" s="49">
        <v>158437.538</v>
      </c>
    </row>
    <row r="4218" spans="1:22" x14ac:dyDescent="0.3">
      <c r="A4218">
        <v>1006229</v>
      </c>
      <c r="B4218" t="s">
        <v>19849</v>
      </c>
      <c r="C4218" t="s">
        <v>19850</v>
      </c>
      <c r="D4218" t="s">
        <v>16257</v>
      </c>
      <c r="E4218" t="s">
        <v>690</v>
      </c>
      <c r="F4218" t="s">
        <v>16258</v>
      </c>
      <c r="G4218" t="s">
        <v>19851</v>
      </c>
      <c r="H4218" t="s">
        <v>10545</v>
      </c>
      <c r="I4218" s="23">
        <v>33.671030000000002</v>
      </c>
      <c r="J4218" s="23">
        <v>-84.342449999999999</v>
      </c>
      <c r="K4218">
        <v>562212</v>
      </c>
      <c r="L4218" t="s">
        <v>51</v>
      </c>
      <c r="M4218" t="s">
        <v>307</v>
      </c>
      <c r="N4218" s="49">
        <v>8115</v>
      </c>
      <c r="O4218" s="49">
        <v>9237</v>
      </c>
      <c r="P4218" s="49">
        <v>8040.75</v>
      </c>
      <c r="Q4218" s="49">
        <v>8093</v>
      </c>
      <c r="R4218" s="49">
        <v>12596.25</v>
      </c>
      <c r="S4218" s="49">
        <v>11284.75</v>
      </c>
      <c r="T4218" s="49">
        <v>13328.75</v>
      </c>
      <c r="U4218" s="49">
        <v>15649.3658</v>
      </c>
      <c r="V4218" s="49">
        <v>17150</v>
      </c>
    </row>
    <row r="4219" spans="1:22" x14ac:dyDescent="0.3">
      <c r="A4219">
        <v>1006860</v>
      </c>
      <c r="B4219" t="s">
        <v>19852</v>
      </c>
      <c r="C4219" t="s">
        <v>19853</v>
      </c>
      <c r="D4219" t="s">
        <v>3783</v>
      </c>
      <c r="E4219" t="s">
        <v>323</v>
      </c>
      <c r="F4219" t="s">
        <v>2871</v>
      </c>
      <c r="G4219" t="s">
        <v>19854</v>
      </c>
      <c r="H4219" t="s">
        <v>2179</v>
      </c>
      <c r="I4219" s="23">
        <v>35.61139</v>
      </c>
      <c r="J4219" s="23">
        <v>-118.93682</v>
      </c>
      <c r="K4219">
        <v>221112</v>
      </c>
      <c r="L4219" t="s">
        <v>30</v>
      </c>
      <c r="M4219" t="s">
        <v>336</v>
      </c>
      <c r="N4219" s="49">
        <v>4665.5320000000002</v>
      </c>
      <c r="O4219" s="49">
        <v>11020.508</v>
      </c>
      <c r="P4219" s="49">
        <v>12064.904</v>
      </c>
      <c r="Q4219" s="49">
        <v>5236.9799999999996</v>
      </c>
      <c r="R4219" s="49">
        <v>64290.707999999999</v>
      </c>
      <c r="S4219" s="49">
        <v>118511.704</v>
      </c>
      <c r="T4219" s="49">
        <v>167522.62</v>
      </c>
      <c r="U4219" s="49">
        <v>170501.908</v>
      </c>
      <c r="V4219" s="49">
        <v>169919.35999999999</v>
      </c>
    </row>
    <row r="4220" spans="1:22" x14ac:dyDescent="0.3">
      <c r="A4220">
        <v>1002249</v>
      </c>
      <c r="B4220" t="s">
        <v>19855</v>
      </c>
      <c r="C4220" t="s">
        <v>19856</v>
      </c>
      <c r="D4220" t="s">
        <v>19857</v>
      </c>
      <c r="E4220" t="s">
        <v>351</v>
      </c>
      <c r="F4220" t="s">
        <v>19858</v>
      </c>
      <c r="G4220" t="s">
        <v>19859</v>
      </c>
      <c r="H4220" t="s">
        <v>19860</v>
      </c>
      <c r="I4220" s="23">
        <v>40.931826999999998</v>
      </c>
      <c r="J4220" s="23">
        <v>-88.658642</v>
      </c>
      <c r="K4220">
        <v>562212</v>
      </c>
      <c r="L4220" t="s">
        <v>355</v>
      </c>
      <c r="M4220" t="s">
        <v>307</v>
      </c>
      <c r="N4220" s="49">
        <v>121744</v>
      </c>
      <c r="O4220" s="49">
        <v>147577.65</v>
      </c>
      <c r="P4220" s="49">
        <v>158003.25</v>
      </c>
      <c r="Q4220" s="49">
        <v>164560.29999999999</v>
      </c>
      <c r="R4220" s="49">
        <v>138336.25</v>
      </c>
      <c r="S4220" s="49">
        <v>121056.9</v>
      </c>
      <c r="T4220" s="49">
        <v>117345.1</v>
      </c>
      <c r="U4220" s="49">
        <v>123244</v>
      </c>
      <c r="V4220" s="49">
        <v>125911.7</v>
      </c>
    </row>
    <row r="4221" spans="1:22" x14ac:dyDescent="0.3">
      <c r="A4221">
        <v>1006066</v>
      </c>
      <c r="B4221" t="s">
        <v>19861</v>
      </c>
      <c r="C4221" t="s">
        <v>19862</v>
      </c>
      <c r="D4221" t="s">
        <v>1896</v>
      </c>
      <c r="E4221" t="s">
        <v>323</v>
      </c>
      <c r="F4221" t="s">
        <v>19863</v>
      </c>
      <c r="G4221" t="s">
        <v>19864</v>
      </c>
      <c r="H4221" t="s">
        <v>963</v>
      </c>
      <c r="I4221" s="23">
        <v>34.602629999999998</v>
      </c>
      <c r="J4221" s="23">
        <v>-118.116485</v>
      </c>
      <c r="K4221">
        <v>336411</v>
      </c>
      <c r="L4221" t="s">
        <v>28</v>
      </c>
      <c r="M4221" t="s">
        <v>315</v>
      </c>
      <c r="R4221" s="49">
        <v>16360.188</v>
      </c>
      <c r="S4221" s="49">
        <v>16835.436000000002</v>
      </c>
      <c r="T4221" s="49">
        <v>19794.223999999998</v>
      </c>
      <c r="U4221" s="49">
        <v>20140.923999999999</v>
      </c>
      <c r="V4221" s="49">
        <v>22799.763999999999</v>
      </c>
    </row>
    <row r="4222" spans="1:22" x14ac:dyDescent="0.3">
      <c r="A4222">
        <v>1000072</v>
      </c>
      <c r="B4222" t="s">
        <v>19865</v>
      </c>
      <c r="C4222" t="s">
        <v>19866</v>
      </c>
      <c r="D4222" t="s">
        <v>7231</v>
      </c>
      <c r="E4222" t="s">
        <v>323</v>
      </c>
      <c r="F4222" t="s">
        <v>7232</v>
      </c>
      <c r="G4222" t="s">
        <v>19867</v>
      </c>
      <c r="H4222" t="s">
        <v>1244</v>
      </c>
      <c r="I4222" s="23">
        <v>37.416600000000003</v>
      </c>
      <c r="J4222" s="23">
        <v>-122.03599</v>
      </c>
      <c r="K4222">
        <v>336414</v>
      </c>
      <c r="L4222" t="s">
        <v>28</v>
      </c>
      <c r="M4222" t="s">
        <v>315</v>
      </c>
      <c r="N4222" s="49">
        <v>19492.475999999999</v>
      </c>
      <c r="O4222" s="49">
        <v>22032.768</v>
      </c>
      <c r="Q4222" s="49">
        <v>24944.655999999999</v>
      </c>
      <c r="R4222" s="49">
        <v>26449.1</v>
      </c>
      <c r="S4222" s="49">
        <v>27205.748</v>
      </c>
      <c r="T4222" s="49">
        <v>28745.592000000001</v>
      </c>
      <c r="U4222" s="49">
        <v>29642.687999999998</v>
      </c>
      <c r="V4222" s="49">
        <v>27735.495999999999</v>
      </c>
    </row>
    <row r="4223" spans="1:22" x14ac:dyDescent="0.3">
      <c r="A4223">
        <v>1010767</v>
      </c>
      <c r="B4223" t="s">
        <v>19868</v>
      </c>
      <c r="C4223" t="s">
        <v>19869</v>
      </c>
      <c r="D4223" t="s">
        <v>14225</v>
      </c>
      <c r="E4223" t="s">
        <v>323</v>
      </c>
      <c r="F4223" t="s">
        <v>14226</v>
      </c>
      <c r="G4223" t="s">
        <v>19870</v>
      </c>
      <c r="H4223" t="s">
        <v>2916</v>
      </c>
      <c r="I4223" s="23">
        <v>38.094095000000003</v>
      </c>
      <c r="J4223" s="23">
        <v>-121.380788</v>
      </c>
      <c r="K4223">
        <v>221112</v>
      </c>
      <c r="L4223" t="s">
        <v>30</v>
      </c>
      <c r="M4223" t="s">
        <v>336</v>
      </c>
      <c r="N4223" s="49">
        <v>457459.16</v>
      </c>
      <c r="O4223" s="49">
        <v>538686.60400000005</v>
      </c>
      <c r="P4223" s="49">
        <v>284147.696</v>
      </c>
      <c r="Q4223" s="49">
        <v>210653.72</v>
      </c>
      <c r="R4223" s="49">
        <v>645355.60800000001</v>
      </c>
      <c r="S4223" s="49">
        <v>500115.196</v>
      </c>
      <c r="T4223" s="49">
        <v>465259.08799999999</v>
      </c>
    </row>
    <row r="4224" spans="1:22" x14ac:dyDescent="0.3">
      <c r="A4224">
        <v>1002771</v>
      </c>
      <c r="B4224" t="s">
        <v>19871</v>
      </c>
      <c r="C4224" t="s">
        <v>19872</v>
      </c>
      <c r="D4224" t="s">
        <v>19873</v>
      </c>
      <c r="E4224" t="s">
        <v>311</v>
      </c>
      <c r="F4224" t="s">
        <v>19874</v>
      </c>
      <c r="G4224" t="s">
        <v>19875</v>
      </c>
      <c r="H4224" t="s">
        <v>2856</v>
      </c>
      <c r="I4224" s="23">
        <v>36.942884999999997</v>
      </c>
      <c r="J4224" s="23">
        <v>-86.937381999999999</v>
      </c>
      <c r="K4224">
        <v>331315</v>
      </c>
      <c r="L4224" t="s">
        <v>28</v>
      </c>
      <c r="M4224" t="s">
        <v>538</v>
      </c>
      <c r="N4224" s="49">
        <v>224573.804</v>
      </c>
      <c r="O4224" s="49">
        <v>199405.8</v>
      </c>
      <c r="P4224" s="49">
        <v>177891.68</v>
      </c>
      <c r="Q4224" s="49">
        <v>168969.264</v>
      </c>
      <c r="R4224" s="49">
        <v>165377.42800000001</v>
      </c>
      <c r="S4224" s="49">
        <v>174405.89</v>
      </c>
      <c r="T4224" s="49">
        <v>166155.524</v>
      </c>
      <c r="U4224" s="49">
        <v>167000.45600000001</v>
      </c>
      <c r="V4224" s="49">
        <v>169192.818</v>
      </c>
    </row>
    <row r="4225" spans="1:22" x14ac:dyDescent="0.3">
      <c r="A4225">
        <v>1000064</v>
      </c>
      <c r="B4225" t="s">
        <v>19876</v>
      </c>
      <c r="C4225" t="s">
        <v>19877</v>
      </c>
      <c r="D4225" t="s">
        <v>19878</v>
      </c>
      <c r="E4225" t="s">
        <v>323</v>
      </c>
      <c r="F4225" t="s">
        <v>19879</v>
      </c>
      <c r="G4225" t="s">
        <v>19880</v>
      </c>
      <c r="H4225" t="s">
        <v>2179</v>
      </c>
      <c r="I4225" s="23">
        <v>35.447778</v>
      </c>
      <c r="J4225" s="23">
        <v>-119.26</v>
      </c>
      <c r="K4225">
        <v>211130</v>
      </c>
      <c r="L4225" t="s">
        <v>326</v>
      </c>
      <c r="M4225" t="s">
        <v>327</v>
      </c>
      <c r="N4225" s="49">
        <v>64354.478000000003</v>
      </c>
      <c r="O4225" s="49">
        <v>73310.740000000005</v>
      </c>
      <c r="P4225" s="49">
        <v>64433.248</v>
      </c>
      <c r="Q4225" s="49">
        <v>62168.248</v>
      </c>
      <c r="R4225" s="49">
        <v>51811.764000000003</v>
      </c>
      <c r="S4225" s="49">
        <v>57114.885999999999</v>
      </c>
      <c r="T4225" s="49">
        <v>67293.173999999999</v>
      </c>
      <c r="U4225" s="49">
        <v>73576.892000000007</v>
      </c>
      <c r="V4225" s="49">
        <v>72051.892000000007</v>
      </c>
    </row>
    <row r="4226" spans="1:22" x14ac:dyDescent="0.3">
      <c r="A4226">
        <v>1004289</v>
      </c>
      <c r="B4226" t="s">
        <v>19881</v>
      </c>
      <c r="C4226" t="s">
        <v>19882</v>
      </c>
      <c r="D4226" t="s">
        <v>6005</v>
      </c>
      <c r="E4226" t="s">
        <v>1418</v>
      </c>
      <c r="F4226" t="s">
        <v>6006</v>
      </c>
      <c r="G4226" t="s">
        <v>19883</v>
      </c>
      <c r="H4226" t="s">
        <v>6008</v>
      </c>
      <c r="I4226" s="23">
        <v>36.271838000000002</v>
      </c>
      <c r="J4226" s="23">
        <v>-95.222538999999998</v>
      </c>
      <c r="K4226">
        <v>327310</v>
      </c>
      <c r="L4226" t="s">
        <v>2095</v>
      </c>
      <c r="M4226" t="s">
        <v>376</v>
      </c>
      <c r="N4226" s="49">
        <v>324960.01199999999</v>
      </c>
      <c r="O4226" s="49">
        <v>370453.82199999999</v>
      </c>
      <c r="P4226" s="49">
        <v>366566.86599999998</v>
      </c>
      <c r="Q4226" s="49">
        <v>437571.25599999999</v>
      </c>
      <c r="R4226" s="49">
        <v>466479.24599999998</v>
      </c>
      <c r="S4226" s="49">
        <v>520633.24200000003</v>
      </c>
      <c r="T4226" s="49">
        <v>374730.17200000002</v>
      </c>
      <c r="U4226" s="49">
        <v>331856.00599999999</v>
      </c>
      <c r="V4226" s="49">
        <v>200036.68</v>
      </c>
    </row>
    <row r="4227" spans="1:22" x14ac:dyDescent="0.3">
      <c r="A4227">
        <v>1006112</v>
      </c>
      <c r="B4227" t="s">
        <v>19884</v>
      </c>
      <c r="C4227" t="s">
        <v>19885</v>
      </c>
      <c r="D4227" t="s">
        <v>4132</v>
      </c>
      <c r="E4227" t="s">
        <v>435</v>
      </c>
      <c r="F4227" t="s">
        <v>4133</v>
      </c>
      <c r="G4227" t="s">
        <v>19886</v>
      </c>
      <c r="H4227" t="s">
        <v>4135</v>
      </c>
      <c r="I4227" s="23">
        <v>37.267600000000002</v>
      </c>
      <c r="J4227" s="23">
        <v>-89.538499999999999</v>
      </c>
      <c r="K4227">
        <v>327310</v>
      </c>
      <c r="L4227" t="s">
        <v>2095</v>
      </c>
      <c r="M4227" t="s">
        <v>376</v>
      </c>
      <c r="N4227" s="49">
        <v>743219.64800000004</v>
      </c>
      <c r="O4227" s="49">
        <v>818214.82200000004</v>
      </c>
      <c r="P4227" s="49">
        <v>925746.152</v>
      </c>
      <c r="Q4227" s="49">
        <v>674651.62800000003</v>
      </c>
      <c r="R4227" s="49">
        <v>831089.946</v>
      </c>
      <c r="S4227" s="49">
        <v>798839.63800000004</v>
      </c>
      <c r="T4227" s="49">
        <v>788160.26800000004</v>
      </c>
      <c r="U4227" s="49">
        <v>881252.54399999999</v>
      </c>
      <c r="V4227" s="49">
        <v>764346.07400000002</v>
      </c>
    </row>
    <row r="4228" spans="1:22" x14ac:dyDescent="0.3">
      <c r="A4228">
        <v>1005302</v>
      </c>
      <c r="B4228" t="s">
        <v>19887</v>
      </c>
      <c r="C4228" t="s">
        <v>19888</v>
      </c>
      <c r="D4228" t="s">
        <v>19889</v>
      </c>
      <c r="E4228" t="s">
        <v>491</v>
      </c>
      <c r="F4228" t="s">
        <v>19890</v>
      </c>
      <c r="G4228" t="s">
        <v>19891</v>
      </c>
      <c r="H4228" t="s">
        <v>4753</v>
      </c>
      <c r="I4228" s="23">
        <v>39.616615000000003</v>
      </c>
      <c r="J4228" s="23">
        <v>-86.868632000000005</v>
      </c>
      <c r="K4228">
        <v>327310</v>
      </c>
      <c r="L4228" t="s">
        <v>2095</v>
      </c>
      <c r="M4228" t="s">
        <v>376</v>
      </c>
      <c r="N4228" s="49">
        <v>948683.38399999996</v>
      </c>
      <c r="O4228" s="49">
        <v>920798.48199999996</v>
      </c>
      <c r="P4228" s="49">
        <v>1059314.17</v>
      </c>
      <c r="Q4228" s="49">
        <v>1107050.186</v>
      </c>
      <c r="R4228" s="49">
        <v>1110153.338</v>
      </c>
      <c r="S4228" s="49">
        <v>958652.13600000006</v>
      </c>
      <c r="T4228" s="49">
        <v>944247.00800000003</v>
      </c>
      <c r="U4228" s="49">
        <v>732730.43599999999</v>
      </c>
      <c r="V4228" s="49">
        <v>932591.36199999996</v>
      </c>
    </row>
    <row r="4229" spans="1:22" x14ac:dyDescent="0.3">
      <c r="A4229">
        <v>1003258</v>
      </c>
      <c r="B4229" t="s">
        <v>19892</v>
      </c>
      <c r="C4229" t="s">
        <v>19893</v>
      </c>
      <c r="D4229" t="s">
        <v>480</v>
      </c>
      <c r="E4229" t="s">
        <v>303</v>
      </c>
      <c r="F4229" t="s">
        <v>1640</v>
      </c>
      <c r="G4229" t="s">
        <v>19894</v>
      </c>
      <c r="H4229" t="s">
        <v>483</v>
      </c>
      <c r="I4229" s="23">
        <v>29.761510000000001</v>
      </c>
      <c r="J4229" s="23">
        <v>-95.25591</v>
      </c>
      <c r="K4229">
        <v>327213</v>
      </c>
      <c r="L4229" t="s">
        <v>375</v>
      </c>
      <c r="M4229" t="s">
        <v>376</v>
      </c>
      <c r="N4229" s="49">
        <v>65739.14</v>
      </c>
      <c r="O4229" s="49">
        <v>66712.34</v>
      </c>
      <c r="P4229" s="49">
        <v>66150.088000000003</v>
      </c>
      <c r="Q4229" s="49">
        <v>27242.484</v>
      </c>
      <c r="R4229" s="49">
        <v>28912.583999999999</v>
      </c>
      <c r="S4229" s="49">
        <v>28720.984</v>
      </c>
      <c r="T4229" s="49">
        <v>68465.532000000007</v>
      </c>
      <c r="U4229" s="49">
        <v>65070.54</v>
      </c>
      <c r="V4229" s="49">
        <v>55810.36</v>
      </c>
    </row>
    <row r="4230" spans="1:22" x14ac:dyDescent="0.3">
      <c r="A4230">
        <v>1006795</v>
      </c>
      <c r="B4230" t="s">
        <v>19895</v>
      </c>
      <c r="C4230" t="s">
        <v>19896</v>
      </c>
      <c r="D4230" t="s">
        <v>19897</v>
      </c>
      <c r="E4230" t="s">
        <v>303</v>
      </c>
      <c r="F4230" t="s">
        <v>19307</v>
      </c>
      <c r="G4230" t="s">
        <v>19898</v>
      </c>
      <c r="H4230" t="s">
        <v>18180</v>
      </c>
      <c r="I4230" s="23">
        <v>32.410556</v>
      </c>
      <c r="J4230" s="23">
        <v>-94.701667</v>
      </c>
      <c r="K4230">
        <v>211130</v>
      </c>
      <c r="L4230" t="s">
        <v>368</v>
      </c>
      <c r="M4230" t="s">
        <v>102</v>
      </c>
      <c r="N4230" s="49">
        <v>56645.79</v>
      </c>
      <c r="O4230" s="49">
        <v>16770.766</v>
      </c>
      <c r="P4230" s="49">
        <v>20279.2</v>
      </c>
      <c r="Q4230" s="49">
        <v>32283.594000000001</v>
      </c>
      <c r="R4230" s="49">
        <v>46403.343999999997</v>
      </c>
      <c r="S4230" s="49">
        <v>50568.381999999998</v>
      </c>
      <c r="T4230" s="49">
        <v>51888.733999999997</v>
      </c>
      <c r="U4230" s="49">
        <v>50167.78</v>
      </c>
      <c r="V4230" s="49">
        <v>49719.336000000003</v>
      </c>
    </row>
    <row r="4231" spans="1:22" x14ac:dyDescent="0.3">
      <c r="A4231">
        <v>1006107</v>
      </c>
      <c r="B4231" t="s">
        <v>19899</v>
      </c>
      <c r="C4231" t="s">
        <v>19900</v>
      </c>
      <c r="D4231" t="s">
        <v>19901</v>
      </c>
      <c r="E4231" t="s">
        <v>323</v>
      </c>
      <c r="F4231" t="s">
        <v>19902</v>
      </c>
      <c r="G4231" t="s">
        <v>19903</v>
      </c>
      <c r="H4231" t="s">
        <v>963</v>
      </c>
      <c r="I4231" s="23">
        <v>34.288420000000002</v>
      </c>
      <c r="J4231" s="23">
        <v>-118.40075</v>
      </c>
      <c r="K4231">
        <v>562212</v>
      </c>
      <c r="L4231" t="s">
        <v>51</v>
      </c>
      <c r="M4231" t="s">
        <v>307</v>
      </c>
      <c r="N4231" s="49">
        <v>78164</v>
      </c>
      <c r="O4231" s="49">
        <v>8602</v>
      </c>
      <c r="P4231" s="49">
        <v>85344.25</v>
      </c>
      <c r="Q4231" s="49">
        <v>102858</v>
      </c>
      <c r="R4231" s="49">
        <v>113136</v>
      </c>
      <c r="S4231" s="49">
        <v>120180.75</v>
      </c>
      <c r="T4231" s="49">
        <v>175107.5</v>
      </c>
      <c r="U4231" s="49">
        <v>14735.5</v>
      </c>
      <c r="V4231" s="49">
        <v>17628.75</v>
      </c>
    </row>
    <row r="4232" spans="1:22" x14ac:dyDescent="0.3">
      <c r="A4232">
        <v>1007969</v>
      </c>
      <c r="B4232" t="s">
        <v>19904</v>
      </c>
      <c r="C4232" t="s">
        <v>19905</v>
      </c>
      <c r="D4232" t="s">
        <v>19906</v>
      </c>
      <c r="E4232" t="s">
        <v>663</v>
      </c>
      <c r="F4232" t="s">
        <v>19907</v>
      </c>
      <c r="G4232" t="s">
        <v>19908</v>
      </c>
      <c r="H4232" t="s">
        <v>13381</v>
      </c>
      <c r="I4232" s="23">
        <v>41.294961999999998</v>
      </c>
      <c r="J4232" s="23">
        <v>-82.169967</v>
      </c>
      <c r="K4232">
        <v>562212</v>
      </c>
      <c r="L4232" t="s">
        <v>355</v>
      </c>
      <c r="M4232" t="s">
        <v>307</v>
      </c>
      <c r="N4232" s="49">
        <v>109338</v>
      </c>
      <c r="O4232" s="49">
        <v>108719</v>
      </c>
      <c r="P4232" s="49">
        <v>116942.7</v>
      </c>
      <c r="Q4232" s="49">
        <v>137274.20000000001</v>
      </c>
      <c r="R4232" s="49">
        <v>134931.54999999999</v>
      </c>
      <c r="S4232" s="49">
        <v>177226.8</v>
      </c>
      <c r="T4232" s="49">
        <v>191183.4</v>
      </c>
      <c r="U4232" s="49">
        <v>155436.70000000001</v>
      </c>
      <c r="V4232" s="49">
        <v>151887.70000000001</v>
      </c>
    </row>
    <row r="4233" spans="1:22" x14ac:dyDescent="0.3">
      <c r="A4233">
        <v>1002247</v>
      </c>
      <c r="B4233" t="s">
        <v>19909</v>
      </c>
      <c r="C4233" t="s">
        <v>19910</v>
      </c>
      <c r="D4233" t="s">
        <v>19911</v>
      </c>
      <c r="E4233" t="s">
        <v>339</v>
      </c>
      <c r="F4233" t="s">
        <v>19912</v>
      </c>
      <c r="G4233" t="s">
        <v>19913</v>
      </c>
      <c r="H4233" t="s">
        <v>19914</v>
      </c>
      <c r="I4233" s="23">
        <v>35.873967</v>
      </c>
      <c r="J4233" s="23">
        <v>-106.31950000000001</v>
      </c>
      <c r="K4233">
        <v>928110</v>
      </c>
      <c r="L4233" t="s">
        <v>28</v>
      </c>
      <c r="M4233" t="s">
        <v>315</v>
      </c>
      <c r="N4233" s="49">
        <v>47257.472000000002</v>
      </c>
      <c r="O4233" s="49">
        <v>51423.1</v>
      </c>
      <c r="P4233" s="49">
        <v>42558.485999999997</v>
      </c>
      <c r="Q4233" s="49">
        <v>43837.88</v>
      </c>
      <c r="R4233" s="49">
        <v>46312.474000000002</v>
      </c>
      <c r="S4233" s="49">
        <v>46899.37</v>
      </c>
      <c r="T4233" s="49">
        <v>53687.093999999997</v>
      </c>
      <c r="U4233" s="49">
        <v>59729.275999999998</v>
      </c>
      <c r="V4233" s="49">
        <v>59310.014000000003</v>
      </c>
    </row>
    <row r="4234" spans="1:22" x14ac:dyDescent="0.3">
      <c r="A4234">
        <v>1001907</v>
      </c>
      <c r="B4234" t="s">
        <v>19915</v>
      </c>
      <c r="C4234" t="s">
        <v>19916</v>
      </c>
      <c r="D4234" t="s">
        <v>1510</v>
      </c>
      <c r="E4234" t="s">
        <v>311</v>
      </c>
      <c r="F4234" t="s">
        <v>19917</v>
      </c>
      <c r="G4234" t="s">
        <v>19918</v>
      </c>
      <c r="H4234" t="s">
        <v>6790</v>
      </c>
      <c r="I4234" s="23">
        <v>38.280059999999999</v>
      </c>
      <c r="J4234" s="23">
        <v>-85.70232</v>
      </c>
      <c r="K4234">
        <v>221112</v>
      </c>
      <c r="L4234" t="s">
        <v>28</v>
      </c>
      <c r="M4234" t="s">
        <v>336</v>
      </c>
      <c r="S4234" s="49">
        <v>50.8</v>
      </c>
      <c r="T4234" s="49">
        <v>286.74799999999999</v>
      </c>
      <c r="U4234" s="49">
        <v>710.548</v>
      </c>
      <c r="V4234" s="49">
        <v>45.9</v>
      </c>
    </row>
    <row r="4235" spans="1:22" x14ac:dyDescent="0.3">
      <c r="A4235">
        <v>1007147</v>
      </c>
      <c r="B4235" t="s">
        <v>19919</v>
      </c>
      <c r="C4235" t="s">
        <v>19920</v>
      </c>
      <c r="D4235" t="s">
        <v>1510</v>
      </c>
      <c r="E4235" t="s">
        <v>311</v>
      </c>
      <c r="F4235" t="s">
        <v>19921</v>
      </c>
      <c r="G4235" t="s">
        <v>19922</v>
      </c>
      <c r="H4235" t="s">
        <v>536</v>
      </c>
      <c r="I4235" s="23">
        <v>38.249301000000003</v>
      </c>
      <c r="J4235" s="23">
        <v>-85.750688999999994</v>
      </c>
      <c r="K4235">
        <v>221330</v>
      </c>
      <c r="L4235" t="s">
        <v>28</v>
      </c>
      <c r="M4235" t="s">
        <v>336</v>
      </c>
      <c r="N4235" s="49">
        <v>71377.228000000003</v>
      </c>
      <c r="O4235" s="49">
        <v>81524.733999999997</v>
      </c>
      <c r="P4235" s="49">
        <v>83396.572</v>
      </c>
      <c r="Q4235" s="49">
        <v>84922.661999999997</v>
      </c>
      <c r="R4235" s="49">
        <v>98935.847999999998</v>
      </c>
      <c r="S4235" s="49">
        <v>100517.708</v>
      </c>
      <c r="T4235" s="49">
        <v>85536.131999999998</v>
      </c>
      <c r="U4235" s="49">
        <v>102022.364</v>
      </c>
      <c r="V4235" s="49">
        <v>105755.18</v>
      </c>
    </row>
    <row r="4236" spans="1:22" x14ac:dyDescent="0.3">
      <c r="A4236">
        <v>1002490</v>
      </c>
      <c r="B4236" t="s">
        <v>19923</v>
      </c>
      <c r="C4236" t="s">
        <v>19924</v>
      </c>
      <c r="D4236" t="s">
        <v>8040</v>
      </c>
      <c r="E4236" t="s">
        <v>793</v>
      </c>
      <c r="F4236" t="s">
        <v>11415</v>
      </c>
      <c r="G4236" t="s">
        <v>19925</v>
      </c>
      <c r="H4236" t="s">
        <v>11417</v>
      </c>
      <c r="I4236" s="23">
        <v>39.04318</v>
      </c>
      <c r="J4236" s="23">
        <v>-77.581310000000002</v>
      </c>
      <c r="K4236">
        <v>562212</v>
      </c>
      <c r="L4236" t="s">
        <v>51</v>
      </c>
      <c r="M4236" t="s">
        <v>307</v>
      </c>
      <c r="Q4236" s="49">
        <v>17994</v>
      </c>
      <c r="R4236" s="49">
        <v>22403.25</v>
      </c>
      <c r="S4236" s="49">
        <v>22539.75</v>
      </c>
      <c r="T4236" s="49">
        <v>24750.75</v>
      </c>
      <c r="U4236" s="49">
        <v>16768</v>
      </c>
      <c r="V4236" s="49">
        <v>12082.5</v>
      </c>
    </row>
    <row r="4237" spans="1:22" x14ac:dyDescent="0.3">
      <c r="A4237">
        <v>1003855</v>
      </c>
      <c r="B4237" t="s">
        <v>19926</v>
      </c>
      <c r="C4237" t="s">
        <v>19927</v>
      </c>
      <c r="D4237" t="s">
        <v>19928</v>
      </c>
      <c r="E4237" t="s">
        <v>569</v>
      </c>
      <c r="F4237" t="s">
        <v>19929</v>
      </c>
      <c r="G4237" t="s">
        <v>19930</v>
      </c>
      <c r="H4237" t="s">
        <v>450</v>
      </c>
      <c r="I4237" s="23">
        <v>42.060299999999998</v>
      </c>
      <c r="J4237" s="23">
        <v>-94.238320000000002</v>
      </c>
      <c r="K4237">
        <v>325193</v>
      </c>
      <c r="L4237" t="s">
        <v>28</v>
      </c>
      <c r="M4237" t="s">
        <v>315</v>
      </c>
      <c r="N4237" s="49">
        <v>148398.69200000001</v>
      </c>
      <c r="O4237" s="49">
        <v>169024.364</v>
      </c>
      <c r="P4237" s="49">
        <v>179896.97200000001</v>
      </c>
      <c r="Q4237" s="49">
        <v>171049.45600000001</v>
      </c>
      <c r="R4237" s="49">
        <v>167483.51800000001</v>
      </c>
      <c r="S4237" s="49">
        <v>172876.54800000001</v>
      </c>
      <c r="T4237" s="49">
        <v>161483.78</v>
      </c>
      <c r="U4237" s="49">
        <v>159826.592</v>
      </c>
      <c r="V4237" s="49">
        <v>167631.86199999999</v>
      </c>
    </row>
    <row r="4238" spans="1:22" x14ac:dyDescent="0.3">
      <c r="A4238">
        <v>1002988</v>
      </c>
      <c r="B4238" t="s">
        <v>19931</v>
      </c>
      <c r="C4238" t="s">
        <v>19932</v>
      </c>
      <c r="D4238" t="s">
        <v>13519</v>
      </c>
      <c r="E4238" t="s">
        <v>491</v>
      </c>
      <c r="F4238" t="s">
        <v>19933</v>
      </c>
      <c r="G4238" t="s">
        <v>19934</v>
      </c>
      <c r="H4238" t="s">
        <v>10392</v>
      </c>
      <c r="I4238" s="23">
        <v>41.126390000000001</v>
      </c>
      <c r="J4238" s="23">
        <v>-85.893249999999995</v>
      </c>
      <c r="K4238">
        <v>311224</v>
      </c>
      <c r="L4238" t="s">
        <v>28</v>
      </c>
      <c r="M4238" t="s">
        <v>315</v>
      </c>
      <c r="N4238" s="49">
        <v>94310.144</v>
      </c>
      <c r="O4238" s="49">
        <v>88159.067999999999</v>
      </c>
      <c r="P4238" s="49">
        <v>88205.467999999993</v>
      </c>
      <c r="Q4238" s="49">
        <v>91493.356</v>
      </c>
      <c r="R4238" s="49">
        <v>86173.275999999998</v>
      </c>
      <c r="S4238" s="49">
        <v>84749.48</v>
      </c>
      <c r="T4238" s="49">
        <v>80202.148000000001</v>
      </c>
      <c r="U4238" s="49">
        <v>84335.384000000005</v>
      </c>
      <c r="V4238" s="49">
        <v>69262.487999999998</v>
      </c>
    </row>
    <row r="4239" spans="1:22" x14ac:dyDescent="0.3">
      <c r="A4239">
        <v>1004127</v>
      </c>
      <c r="B4239" t="s">
        <v>19935</v>
      </c>
      <c r="C4239" t="s">
        <v>19936</v>
      </c>
      <c r="D4239" t="s">
        <v>1004</v>
      </c>
      <c r="E4239" t="s">
        <v>583</v>
      </c>
      <c r="F4239" t="s">
        <v>1005</v>
      </c>
      <c r="G4239" t="s">
        <v>19937</v>
      </c>
      <c r="H4239" t="s">
        <v>1007</v>
      </c>
      <c r="I4239" s="23">
        <v>30.196389</v>
      </c>
      <c r="J4239" s="23">
        <v>-93.306944000000001</v>
      </c>
      <c r="K4239">
        <v>325180</v>
      </c>
      <c r="L4239" t="s">
        <v>6808</v>
      </c>
      <c r="M4239" t="s">
        <v>530</v>
      </c>
      <c r="N4239" s="49">
        <v>267862.37800000003</v>
      </c>
      <c r="O4239" s="49">
        <v>262853.272</v>
      </c>
      <c r="P4239" s="49">
        <v>265566.59600000002</v>
      </c>
      <c r="Q4239" s="49">
        <v>261129.75</v>
      </c>
      <c r="R4239" s="49">
        <v>258931.06</v>
      </c>
      <c r="S4239" s="49">
        <v>266454.81</v>
      </c>
      <c r="T4239" s="49">
        <v>275555.88400000002</v>
      </c>
      <c r="U4239" s="49">
        <v>403651.50400000002</v>
      </c>
      <c r="V4239" s="49">
        <v>392284.80800000002</v>
      </c>
    </row>
    <row r="4240" spans="1:22" x14ac:dyDescent="0.3">
      <c r="A4240">
        <v>1006955</v>
      </c>
      <c r="B4240" t="s">
        <v>19938</v>
      </c>
      <c r="C4240" t="s">
        <v>19939</v>
      </c>
      <c r="D4240" t="s">
        <v>7079</v>
      </c>
      <c r="E4240" t="s">
        <v>583</v>
      </c>
      <c r="F4240" t="s">
        <v>19940</v>
      </c>
      <c r="H4240" t="s">
        <v>2660</v>
      </c>
      <c r="I4240" s="23">
        <v>30.408626000000002</v>
      </c>
      <c r="J4240" s="23">
        <v>-91.180829000000003</v>
      </c>
      <c r="K4240">
        <v>611310</v>
      </c>
      <c r="L4240" t="s">
        <v>28</v>
      </c>
      <c r="M4240" t="s">
        <v>315</v>
      </c>
      <c r="N4240" s="49">
        <v>109221.588</v>
      </c>
      <c r="O4240" s="49">
        <v>109721.836</v>
      </c>
      <c r="P4240" s="49">
        <v>95731.64</v>
      </c>
      <c r="Q4240" s="49">
        <v>110051.136</v>
      </c>
      <c r="R4240" s="49">
        <v>108351.592</v>
      </c>
      <c r="S4240" s="49">
        <v>111917.82799999999</v>
      </c>
      <c r="T4240" s="49">
        <v>114782.556</v>
      </c>
      <c r="U4240" s="49">
        <v>108432.592</v>
      </c>
      <c r="V4240" s="49">
        <v>89914.611999999994</v>
      </c>
    </row>
    <row r="4241" spans="1:22" x14ac:dyDescent="0.3">
      <c r="A4241">
        <v>1005362</v>
      </c>
      <c r="B4241" t="s">
        <v>19941</v>
      </c>
      <c r="C4241" t="s">
        <v>19942</v>
      </c>
      <c r="D4241" t="s">
        <v>19943</v>
      </c>
      <c r="E4241" t="s">
        <v>583</v>
      </c>
      <c r="F4241" t="s">
        <v>19944</v>
      </c>
      <c r="G4241" t="s">
        <v>19945</v>
      </c>
      <c r="H4241" t="s">
        <v>3376</v>
      </c>
      <c r="I4241" s="23">
        <v>32.526029999999999</v>
      </c>
      <c r="J4241" s="23">
        <v>-92.648650000000004</v>
      </c>
      <c r="K4241">
        <v>221330</v>
      </c>
      <c r="L4241" t="s">
        <v>28</v>
      </c>
      <c r="M4241" t="s">
        <v>336</v>
      </c>
      <c r="N4241" s="49">
        <v>36749.112000000001</v>
      </c>
      <c r="O4241" s="49">
        <v>37369.360000000001</v>
      </c>
      <c r="P4241" s="49">
        <v>34712.120000000003</v>
      </c>
      <c r="Q4241" s="49">
        <v>34448.072</v>
      </c>
      <c r="R4241" s="49">
        <v>34570.620000000003</v>
      </c>
      <c r="S4241" s="49">
        <v>34780.720000000001</v>
      </c>
      <c r="T4241" s="49">
        <v>35400.016000000003</v>
      </c>
      <c r="U4241" s="49">
        <v>35143.576000000001</v>
      </c>
      <c r="V4241" s="49">
        <v>36221.464</v>
      </c>
    </row>
    <row r="4242" spans="1:22" x14ac:dyDescent="0.3">
      <c r="A4242">
        <v>1005287</v>
      </c>
      <c r="B4242" t="s">
        <v>19946</v>
      </c>
      <c r="C4242" t="s">
        <v>19947</v>
      </c>
      <c r="D4242" t="s">
        <v>19948</v>
      </c>
      <c r="E4242" t="s">
        <v>351</v>
      </c>
      <c r="F4242" t="s">
        <v>19949</v>
      </c>
      <c r="G4242" t="s">
        <v>19950</v>
      </c>
      <c r="H4242" t="s">
        <v>354</v>
      </c>
      <c r="I4242" s="23">
        <v>41.858296000000003</v>
      </c>
      <c r="J4242" s="23">
        <v>-87.835389000000006</v>
      </c>
      <c r="K4242">
        <v>622110</v>
      </c>
      <c r="L4242" t="s">
        <v>28</v>
      </c>
      <c r="M4242" t="s">
        <v>315</v>
      </c>
      <c r="N4242" s="49">
        <v>24810.556</v>
      </c>
      <c r="O4242" s="49">
        <v>28639.191999999999</v>
      </c>
      <c r="P4242" s="49">
        <v>25830.252</v>
      </c>
      <c r="Q4242" s="49">
        <v>27516.795999999998</v>
      </c>
      <c r="R4242" s="49">
        <v>3404.9879999999998</v>
      </c>
      <c r="S4242" s="49">
        <v>30270.236000000001</v>
      </c>
      <c r="T4242" s="49">
        <v>32979.875999999997</v>
      </c>
      <c r="U4242" s="49">
        <v>41117.296000000002</v>
      </c>
      <c r="V4242" s="49">
        <v>34696.22</v>
      </c>
    </row>
    <row r="4243" spans="1:22" x14ac:dyDescent="0.3">
      <c r="A4243">
        <v>1000135</v>
      </c>
      <c r="B4243" t="s">
        <v>19951</v>
      </c>
      <c r="C4243" t="s">
        <v>19952</v>
      </c>
      <c r="D4243" t="s">
        <v>19953</v>
      </c>
      <c r="E4243" t="s">
        <v>351</v>
      </c>
      <c r="F4243" t="s">
        <v>19954</v>
      </c>
      <c r="G4243" t="s">
        <v>19955</v>
      </c>
      <c r="H4243" t="s">
        <v>10147</v>
      </c>
      <c r="I4243" s="23">
        <v>41.442599999999999</v>
      </c>
      <c r="J4243" s="23">
        <v>-87.751499999999993</v>
      </c>
      <c r="K4243">
        <v>221112</v>
      </c>
      <c r="L4243" t="s">
        <v>30</v>
      </c>
      <c r="M4243" t="s">
        <v>336</v>
      </c>
      <c r="N4243" s="49">
        <v>276904.24699999997</v>
      </c>
      <c r="O4243" s="49">
        <v>344803.87599999999</v>
      </c>
      <c r="P4243" s="49">
        <v>242590.777</v>
      </c>
      <c r="Q4243" s="49">
        <v>450092.03200000001</v>
      </c>
      <c r="R4243" s="49">
        <v>136699.70800000001</v>
      </c>
      <c r="S4243" s="49">
        <v>89549.067999999999</v>
      </c>
      <c r="T4243" s="49">
        <v>97591.44</v>
      </c>
      <c r="U4243" s="49">
        <v>85288.835999999996</v>
      </c>
      <c r="V4243" s="49">
        <v>74952.271999999997</v>
      </c>
    </row>
    <row r="4244" spans="1:22" x14ac:dyDescent="0.3">
      <c r="A4244">
        <v>1006602</v>
      </c>
      <c r="B4244" t="s">
        <v>19956</v>
      </c>
      <c r="C4244" t="s">
        <v>19957</v>
      </c>
      <c r="D4244" t="s">
        <v>2764</v>
      </c>
      <c r="E4244" t="s">
        <v>303</v>
      </c>
      <c r="F4244" t="s">
        <v>19958</v>
      </c>
      <c r="H4244" t="s">
        <v>8182</v>
      </c>
      <c r="I4244" s="23">
        <v>33.585138999999998</v>
      </c>
      <c r="J4244" s="23">
        <v>-101.88625</v>
      </c>
      <c r="K4244">
        <v>221112</v>
      </c>
      <c r="L4244" t="s">
        <v>28</v>
      </c>
      <c r="M4244" t="s">
        <v>336</v>
      </c>
      <c r="N4244" s="49">
        <v>11363.208000000001</v>
      </c>
      <c r="O4244" s="49">
        <v>7188.4719999999998</v>
      </c>
      <c r="P4244" s="49">
        <v>5721.0280000000002</v>
      </c>
      <c r="Q4244" s="49">
        <v>12983.052</v>
      </c>
      <c r="R4244" s="49">
        <v>5636.5280000000002</v>
      </c>
      <c r="S4244" s="49">
        <v>1108.896</v>
      </c>
      <c r="T4244" s="49">
        <v>81815.792000000001</v>
      </c>
      <c r="U4244" s="49">
        <v>49488.964</v>
      </c>
      <c r="V4244" s="49">
        <v>49232.063999999998</v>
      </c>
    </row>
    <row r="4245" spans="1:22" x14ac:dyDescent="0.3">
      <c r="A4245">
        <v>1000619</v>
      </c>
      <c r="B4245" t="s">
        <v>19959</v>
      </c>
      <c r="C4245" t="s">
        <v>19960</v>
      </c>
      <c r="D4245" t="s">
        <v>825</v>
      </c>
      <c r="E4245" t="s">
        <v>303</v>
      </c>
      <c r="F4245" t="s">
        <v>1413</v>
      </c>
      <c r="G4245" t="s">
        <v>19961</v>
      </c>
      <c r="H4245" t="s">
        <v>483</v>
      </c>
      <c r="I4245" s="23">
        <v>29.639140000000001</v>
      </c>
      <c r="J4245" s="23">
        <v>-95.046940000000006</v>
      </c>
      <c r="K4245">
        <v>325199</v>
      </c>
      <c r="L4245" t="s">
        <v>28</v>
      </c>
      <c r="M4245" t="s">
        <v>530</v>
      </c>
      <c r="N4245" s="49">
        <v>23208.912</v>
      </c>
      <c r="O4245" s="49">
        <v>24316.508000000002</v>
      </c>
      <c r="P4245" s="49">
        <v>32157.227999999999</v>
      </c>
      <c r="Q4245" s="49">
        <v>30964.984</v>
      </c>
      <c r="R4245" s="49">
        <v>30835.484</v>
      </c>
      <c r="S4245" s="49">
        <v>30432.536</v>
      </c>
      <c r="T4245" s="49">
        <v>39304.732000000004</v>
      </c>
      <c r="U4245" s="49">
        <v>29071.040000000001</v>
      </c>
      <c r="V4245" s="49">
        <v>30357.536</v>
      </c>
    </row>
    <row r="4246" spans="1:22" x14ac:dyDescent="0.3">
      <c r="A4246">
        <v>1000618</v>
      </c>
      <c r="B4246" t="s">
        <v>19962</v>
      </c>
      <c r="C4246" t="s">
        <v>19963</v>
      </c>
      <c r="D4246" t="s">
        <v>19490</v>
      </c>
      <c r="E4246" t="s">
        <v>663</v>
      </c>
      <c r="F4246" t="s">
        <v>19491</v>
      </c>
      <c r="G4246" t="s">
        <v>19964</v>
      </c>
      <c r="H4246" t="s">
        <v>522</v>
      </c>
      <c r="I4246" s="23">
        <v>41.720278</v>
      </c>
      <c r="J4246" s="23">
        <v>-81.273611000000002</v>
      </c>
      <c r="K4246">
        <v>325199</v>
      </c>
      <c r="L4246" t="s">
        <v>28</v>
      </c>
      <c r="M4246" t="s">
        <v>530</v>
      </c>
      <c r="N4246" s="49">
        <v>33603.57</v>
      </c>
      <c r="O4246" s="49">
        <v>34584.714</v>
      </c>
      <c r="P4246" s="49">
        <v>30873.63</v>
      </c>
      <c r="Q4246" s="49">
        <v>29885.633999999998</v>
      </c>
      <c r="R4246" s="49">
        <v>31105.977999999999</v>
      </c>
      <c r="S4246" s="49">
        <v>31529.576000000001</v>
      </c>
      <c r="T4246" s="49">
        <v>30480.78</v>
      </c>
      <c r="U4246" s="49">
        <v>28317.988000000001</v>
      </c>
      <c r="V4246" s="49">
        <v>31769.524000000001</v>
      </c>
    </row>
    <row r="4247" spans="1:22" x14ac:dyDescent="0.3">
      <c r="A4247">
        <v>1000620</v>
      </c>
      <c r="B4247" t="s">
        <v>19965</v>
      </c>
      <c r="C4247" t="s">
        <v>19966</v>
      </c>
      <c r="D4247" t="s">
        <v>11086</v>
      </c>
      <c r="E4247" t="s">
        <v>303</v>
      </c>
      <c r="F4247" t="s">
        <v>11087</v>
      </c>
      <c r="G4247" t="s">
        <v>19967</v>
      </c>
      <c r="H4247" t="s">
        <v>483</v>
      </c>
      <c r="I4247" s="23">
        <v>29.717469999999999</v>
      </c>
      <c r="J4247" s="23">
        <v>-95.113280000000003</v>
      </c>
      <c r="K4247">
        <v>325199</v>
      </c>
      <c r="L4247" t="s">
        <v>28</v>
      </c>
      <c r="M4247" t="s">
        <v>530</v>
      </c>
      <c r="N4247" s="49">
        <v>114578.568</v>
      </c>
      <c r="O4247" s="49">
        <v>100826.02</v>
      </c>
      <c r="P4247" s="49">
        <v>108900.34</v>
      </c>
      <c r="Q4247" s="49">
        <v>110680.984</v>
      </c>
      <c r="R4247" s="49">
        <v>109183.288</v>
      </c>
      <c r="S4247" s="49">
        <v>103159.11199999999</v>
      </c>
      <c r="T4247" s="49">
        <v>138359.53599999999</v>
      </c>
      <c r="U4247" s="49">
        <v>103235.86</v>
      </c>
      <c r="V4247" s="49">
        <v>104140.708</v>
      </c>
    </row>
    <row r="4248" spans="1:22" x14ac:dyDescent="0.3">
      <c r="A4248">
        <v>1002355</v>
      </c>
      <c r="B4248" t="s">
        <v>19968</v>
      </c>
      <c r="C4248" t="s">
        <v>19969</v>
      </c>
      <c r="D4248" t="s">
        <v>6617</v>
      </c>
      <c r="E4248" t="s">
        <v>1487</v>
      </c>
      <c r="F4248" t="s">
        <v>19970</v>
      </c>
      <c r="G4248" t="s">
        <v>19971</v>
      </c>
      <c r="H4248" t="s">
        <v>6242</v>
      </c>
      <c r="I4248" s="23">
        <v>40.457200999999998</v>
      </c>
      <c r="J4248" s="23">
        <v>-104.664686</v>
      </c>
      <c r="K4248">
        <v>211130</v>
      </c>
      <c r="L4248" t="s">
        <v>368</v>
      </c>
      <c r="M4248" t="s">
        <v>102</v>
      </c>
      <c r="N4248" s="49">
        <v>207203.17</v>
      </c>
      <c r="O4248" s="49">
        <v>220615.04800000001</v>
      </c>
      <c r="P4248" s="49">
        <v>226105.03200000001</v>
      </c>
      <c r="Q4248" s="49">
        <v>222817.636</v>
      </c>
      <c r="R4248" s="49">
        <v>112195.7562</v>
      </c>
      <c r="S4248" s="49">
        <v>43695.959000000003</v>
      </c>
      <c r="T4248" s="49">
        <v>51849.39</v>
      </c>
      <c r="U4248" s="49">
        <v>63016.885999999999</v>
      </c>
      <c r="V4248" s="49">
        <v>63518.055999999997</v>
      </c>
    </row>
    <row r="4249" spans="1:22" x14ac:dyDescent="0.3">
      <c r="A4249">
        <v>1004714</v>
      </c>
      <c r="B4249" t="s">
        <v>19972</v>
      </c>
      <c r="C4249" t="s">
        <v>19973</v>
      </c>
      <c r="D4249" t="s">
        <v>6788</v>
      </c>
      <c r="E4249" t="s">
        <v>303</v>
      </c>
      <c r="F4249" t="s">
        <v>4987</v>
      </c>
      <c r="G4249" t="s">
        <v>19974</v>
      </c>
      <c r="H4249" t="s">
        <v>536</v>
      </c>
      <c r="I4249" s="23">
        <v>30.013888999999999</v>
      </c>
      <c r="J4249" s="23">
        <v>-94.029167000000001</v>
      </c>
      <c r="K4249">
        <v>325211</v>
      </c>
      <c r="L4249" t="s">
        <v>28</v>
      </c>
      <c r="M4249" t="s">
        <v>315</v>
      </c>
      <c r="N4249" s="49">
        <v>110440.784</v>
      </c>
      <c r="O4249" s="49">
        <v>137674.13200000001</v>
      </c>
      <c r="P4249" s="49">
        <v>143293.76000000001</v>
      </c>
      <c r="Q4249" s="49">
        <v>156790.16</v>
      </c>
      <c r="R4249" s="49">
        <v>151223.432</v>
      </c>
      <c r="S4249" s="49">
        <v>165953.87599999999</v>
      </c>
      <c r="T4249" s="49">
        <v>132349.95199999999</v>
      </c>
      <c r="U4249" s="49">
        <v>144859.204</v>
      </c>
      <c r="V4249" s="49">
        <v>111543.246</v>
      </c>
    </row>
    <row r="4250" spans="1:22" x14ac:dyDescent="0.3">
      <c r="A4250">
        <v>1001214</v>
      </c>
      <c r="B4250" t="s">
        <v>19975</v>
      </c>
      <c r="C4250" t="s">
        <v>19976</v>
      </c>
      <c r="D4250" t="s">
        <v>2813</v>
      </c>
      <c r="E4250" t="s">
        <v>676</v>
      </c>
      <c r="F4250" t="s">
        <v>3461</v>
      </c>
      <c r="G4250" t="s">
        <v>19977</v>
      </c>
      <c r="H4250" t="s">
        <v>1865</v>
      </c>
      <c r="I4250" s="23">
        <v>35.271610000000003</v>
      </c>
      <c r="J4250" s="23">
        <v>-89.974260000000001</v>
      </c>
      <c r="K4250">
        <v>325211</v>
      </c>
      <c r="L4250" t="s">
        <v>28</v>
      </c>
      <c r="M4250" t="s">
        <v>315</v>
      </c>
      <c r="N4250" s="49">
        <v>48300.468000000001</v>
      </c>
      <c r="O4250" s="49">
        <v>65292.303999999996</v>
      </c>
      <c r="P4250" s="49">
        <v>58416.88</v>
      </c>
      <c r="Q4250" s="49">
        <v>70566.284</v>
      </c>
      <c r="R4250" s="49">
        <v>61792.267999999996</v>
      </c>
      <c r="S4250" s="49">
        <v>62701.163999999997</v>
      </c>
      <c r="T4250" s="49">
        <v>60082.016000000003</v>
      </c>
      <c r="U4250" s="49">
        <v>67790.343999999997</v>
      </c>
      <c r="V4250" s="49">
        <v>63705.36</v>
      </c>
    </row>
    <row r="4251" spans="1:22" x14ac:dyDescent="0.3">
      <c r="A4251">
        <v>1004907</v>
      </c>
      <c r="B4251" t="s">
        <v>19978</v>
      </c>
      <c r="C4251" t="s">
        <v>19979</v>
      </c>
      <c r="D4251" t="s">
        <v>1593</v>
      </c>
      <c r="E4251" t="s">
        <v>303</v>
      </c>
      <c r="F4251" t="s">
        <v>19980</v>
      </c>
      <c r="G4251" t="s">
        <v>19981</v>
      </c>
      <c r="H4251" t="s">
        <v>1596</v>
      </c>
      <c r="I4251" s="23">
        <v>31.337261000000002</v>
      </c>
      <c r="J4251" s="23">
        <v>-94.733508</v>
      </c>
      <c r="K4251">
        <v>331511</v>
      </c>
      <c r="L4251" t="s">
        <v>28</v>
      </c>
      <c r="M4251" t="s">
        <v>538</v>
      </c>
      <c r="R4251" s="49">
        <v>8744.0280000000002</v>
      </c>
      <c r="S4251" s="49">
        <v>42380.04</v>
      </c>
      <c r="T4251" s="49">
        <v>47813.13</v>
      </c>
      <c r="U4251" s="49">
        <v>58926.044000000002</v>
      </c>
      <c r="V4251" s="49">
        <v>50698.491999999998</v>
      </c>
    </row>
    <row r="4252" spans="1:22" x14ac:dyDescent="0.3">
      <c r="A4252">
        <v>1002286</v>
      </c>
      <c r="B4252" t="s">
        <v>19982</v>
      </c>
      <c r="C4252" t="s">
        <v>19983</v>
      </c>
      <c r="D4252" t="s">
        <v>19984</v>
      </c>
      <c r="E4252" t="s">
        <v>323</v>
      </c>
      <c r="F4252" t="s">
        <v>19985</v>
      </c>
      <c r="G4252" t="s">
        <v>19986</v>
      </c>
      <c r="H4252" t="s">
        <v>963</v>
      </c>
      <c r="I4252" s="23">
        <v>33.946294999999999</v>
      </c>
      <c r="J4252" s="23">
        <v>-118.16704</v>
      </c>
      <c r="K4252">
        <v>324110</v>
      </c>
      <c r="L4252" t="s">
        <v>1344</v>
      </c>
      <c r="M4252" t="s">
        <v>1345</v>
      </c>
      <c r="N4252" s="49">
        <v>37672.764000000003</v>
      </c>
      <c r="O4252" s="49">
        <v>38225.173999999999</v>
      </c>
      <c r="P4252" s="49">
        <v>38579.807999999997</v>
      </c>
      <c r="Q4252" s="49">
        <v>39999.608</v>
      </c>
      <c r="R4252" s="49">
        <v>39871.474000000002</v>
      </c>
      <c r="S4252" s="49">
        <v>38110.944000000003</v>
      </c>
      <c r="T4252" s="49">
        <v>36387.663999999997</v>
      </c>
      <c r="U4252" s="49">
        <v>34822.097999999998</v>
      </c>
      <c r="V4252" s="49">
        <v>33419.603999999999</v>
      </c>
    </row>
    <row r="4253" spans="1:22" x14ac:dyDescent="0.3">
      <c r="A4253">
        <v>1006175</v>
      </c>
      <c r="B4253" t="s">
        <v>19987</v>
      </c>
      <c r="C4253" t="s">
        <v>19988</v>
      </c>
      <c r="D4253" t="s">
        <v>19989</v>
      </c>
      <c r="E4253" t="s">
        <v>323</v>
      </c>
      <c r="F4253" t="s">
        <v>19990</v>
      </c>
      <c r="G4253" t="s">
        <v>19991</v>
      </c>
      <c r="H4253" t="s">
        <v>3837</v>
      </c>
      <c r="I4253" s="23">
        <v>35.032110000000003</v>
      </c>
      <c r="J4253" s="23">
        <v>-117.34764</v>
      </c>
      <c r="K4253">
        <v>221114</v>
      </c>
      <c r="L4253" t="s">
        <v>28</v>
      </c>
      <c r="M4253" t="s">
        <v>336</v>
      </c>
      <c r="N4253" s="49">
        <v>25313.204000000002</v>
      </c>
      <c r="O4253" s="49">
        <v>22121.116000000002</v>
      </c>
      <c r="P4253" s="49">
        <v>30708.383999999998</v>
      </c>
      <c r="Q4253" s="49">
        <v>22837.763999999999</v>
      </c>
      <c r="R4253" s="49">
        <v>27286.848000000002</v>
      </c>
      <c r="S4253" s="49">
        <v>18489.632000000001</v>
      </c>
      <c r="T4253" s="49">
        <v>22951.164000000001</v>
      </c>
      <c r="U4253" s="49">
        <v>84954.08</v>
      </c>
      <c r="V4253" s="49">
        <v>88949.415999999997</v>
      </c>
    </row>
    <row r="4254" spans="1:22" x14ac:dyDescent="0.3">
      <c r="A4254">
        <v>1005280</v>
      </c>
      <c r="B4254" t="s">
        <v>19992</v>
      </c>
      <c r="C4254" t="s">
        <v>2049</v>
      </c>
      <c r="D4254" t="s">
        <v>19993</v>
      </c>
      <c r="E4254" t="s">
        <v>380</v>
      </c>
      <c r="F4254" t="s">
        <v>19994</v>
      </c>
      <c r="G4254" t="s">
        <v>19995</v>
      </c>
      <c r="H4254" t="s">
        <v>2049</v>
      </c>
      <c r="I4254" s="23">
        <v>44.347340000000003</v>
      </c>
      <c r="J4254" s="23">
        <v>-95.902299999999997</v>
      </c>
      <c r="K4254">
        <v>562212</v>
      </c>
      <c r="L4254" t="s">
        <v>355</v>
      </c>
      <c r="M4254" t="s">
        <v>307</v>
      </c>
      <c r="N4254" s="49">
        <v>70537.600000000006</v>
      </c>
      <c r="O4254" s="49">
        <v>68165.649999999994</v>
      </c>
      <c r="P4254" s="49">
        <v>37111.15</v>
      </c>
      <c r="Q4254" s="49">
        <v>20601.099999999999</v>
      </c>
      <c r="R4254" s="49">
        <v>37432.35</v>
      </c>
      <c r="S4254" s="49">
        <v>14427</v>
      </c>
      <c r="T4254" s="49">
        <v>19879.5</v>
      </c>
      <c r="U4254" s="49">
        <v>22310.5</v>
      </c>
      <c r="V4254" s="49">
        <v>13506.5</v>
      </c>
    </row>
    <row r="4255" spans="1:22" x14ac:dyDescent="0.3">
      <c r="A4255">
        <v>1004310</v>
      </c>
      <c r="B4255" t="s">
        <v>19996</v>
      </c>
      <c r="C4255" t="s">
        <v>19997</v>
      </c>
      <c r="D4255" t="s">
        <v>19998</v>
      </c>
      <c r="E4255" t="s">
        <v>454</v>
      </c>
      <c r="F4255" t="s">
        <v>19999</v>
      </c>
      <c r="G4255" t="s">
        <v>20000</v>
      </c>
      <c r="H4255" t="s">
        <v>13067</v>
      </c>
      <c r="I4255" s="23">
        <v>42.513857999999999</v>
      </c>
      <c r="J4255" s="23">
        <v>-83.615893999999997</v>
      </c>
      <c r="K4255">
        <v>562212</v>
      </c>
      <c r="L4255" t="s">
        <v>51</v>
      </c>
      <c r="M4255" t="s">
        <v>307</v>
      </c>
      <c r="N4255" s="49">
        <v>7284.5</v>
      </c>
      <c r="O4255" s="49">
        <v>6351.5</v>
      </c>
      <c r="P4255" s="49">
        <v>7513.5</v>
      </c>
      <c r="Q4255" s="49">
        <v>9873.75</v>
      </c>
      <c r="R4255" s="49">
        <v>12700</v>
      </c>
      <c r="S4255" s="49">
        <v>9949</v>
      </c>
      <c r="T4255" s="49">
        <v>6472.5</v>
      </c>
      <c r="U4255" s="49">
        <v>6752.5</v>
      </c>
      <c r="V4255" s="49">
        <v>13297.5</v>
      </c>
    </row>
    <row r="4256" spans="1:22" x14ac:dyDescent="0.3">
      <c r="A4256">
        <v>1007562</v>
      </c>
      <c r="B4256" t="s">
        <v>20001</v>
      </c>
      <c r="C4256" t="s">
        <v>20002</v>
      </c>
      <c r="D4256" t="s">
        <v>6713</v>
      </c>
      <c r="E4256" t="s">
        <v>303</v>
      </c>
      <c r="F4256" t="s">
        <v>6714</v>
      </c>
      <c r="G4256" t="s">
        <v>20003</v>
      </c>
      <c r="H4256" t="s">
        <v>483</v>
      </c>
      <c r="I4256" s="23">
        <v>29.816654</v>
      </c>
      <c r="J4256" s="23">
        <v>-95.107602999999997</v>
      </c>
      <c r="K4256">
        <v>325110</v>
      </c>
      <c r="L4256" t="s">
        <v>20004</v>
      </c>
      <c r="M4256" t="s">
        <v>6717</v>
      </c>
      <c r="N4256" s="49">
        <v>324698.51</v>
      </c>
      <c r="O4256" s="49">
        <v>403760.55599999998</v>
      </c>
      <c r="P4256" s="49">
        <v>377738.136</v>
      </c>
      <c r="Q4256" s="49">
        <v>351753.61599999998</v>
      </c>
      <c r="R4256" s="49">
        <v>408366.91399999999</v>
      </c>
      <c r="S4256" s="49">
        <v>354048.07199999999</v>
      </c>
      <c r="T4256" s="49">
        <v>269489.22600000002</v>
      </c>
      <c r="U4256" s="49">
        <v>264096.826</v>
      </c>
      <c r="V4256" s="49">
        <v>239931.98</v>
      </c>
    </row>
    <row r="4257" spans="1:22" x14ac:dyDescent="0.3">
      <c r="A4257">
        <v>1004807</v>
      </c>
      <c r="B4257" t="s">
        <v>20005</v>
      </c>
      <c r="C4257" t="s">
        <v>20006</v>
      </c>
      <c r="D4257" t="s">
        <v>4450</v>
      </c>
      <c r="E4257" t="s">
        <v>303</v>
      </c>
      <c r="F4257" t="s">
        <v>2623</v>
      </c>
      <c r="G4257" t="s">
        <v>20007</v>
      </c>
      <c r="H4257" t="s">
        <v>483</v>
      </c>
      <c r="I4257" s="23">
        <v>29.702310000000001</v>
      </c>
      <c r="J4257" s="23">
        <v>-95.054919999999996</v>
      </c>
      <c r="K4257">
        <v>325199</v>
      </c>
      <c r="L4257" t="s">
        <v>43</v>
      </c>
      <c r="M4257" t="s">
        <v>530</v>
      </c>
      <c r="N4257" s="49">
        <v>8110.6</v>
      </c>
      <c r="O4257" s="49">
        <v>2107</v>
      </c>
      <c r="P4257" s="49">
        <v>3167.4</v>
      </c>
      <c r="Q4257" s="49">
        <v>12802.1</v>
      </c>
      <c r="R4257" s="49">
        <v>2679</v>
      </c>
      <c r="S4257" s="49">
        <v>40507.1</v>
      </c>
      <c r="T4257" s="49">
        <v>1570</v>
      </c>
      <c r="U4257" s="49">
        <v>4937</v>
      </c>
      <c r="V4257" s="49">
        <v>18888.400000000001</v>
      </c>
    </row>
    <row r="4258" spans="1:22" x14ac:dyDescent="0.3">
      <c r="A4258">
        <v>1002072</v>
      </c>
      <c r="B4258" t="s">
        <v>20008</v>
      </c>
      <c r="C4258" t="s">
        <v>20009</v>
      </c>
      <c r="D4258" t="s">
        <v>4450</v>
      </c>
      <c r="E4258" t="s">
        <v>303</v>
      </c>
      <c r="F4258" t="s">
        <v>2623</v>
      </c>
      <c r="G4258" t="s">
        <v>20007</v>
      </c>
      <c r="H4258" t="s">
        <v>483</v>
      </c>
      <c r="I4258" s="23">
        <v>29.706291</v>
      </c>
      <c r="J4258" s="23">
        <v>-95.057016000000004</v>
      </c>
      <c r="K4258">
        <v>325120</v>
      </c>
      <c r="L4258" t="s">
        <v>38</v>
      </c>
      <c r="M4258" t="s">
        <v>530</v>
      </c>
      <c r="N4258" s="49">
        <v>1070724.8</v>
      </c>
      <c r="O4258" s="49">
        <v>1437009.4</v>
      </c>
      <c r="P4258" s="49">
        <v>1371559</v>
      </c>
      <c r="Q4258" s="49">
        <v>1372134.5</v>
      </c>
      <c r="R4258" s="49">
        <v>1147307</v>
      </c>
      <c r="S4258" s="49">
        <v>1205263.8999999999</v>
      </c>
      <c r="T4258" s="49">
        <v>1196236</v>
      </c>
      <c r="U4258" s="49">
        <v>1284672</v>
      </c>
      <c r="V4258" s="49">
        <v>1127305.1000000001</v>
      </c>
    </row>
    <row r="4259" spans="1:22" x14ac:dyDescent="0.3">
      <c r="A4259">
        <v>1006539</v>
      </c>
      <c r="B4259" t="s">
        <v>20010</v>
      </c>
      <c r="C4259" t="s">
        <v>20011</v>
      </c>
      <c r="D4259" t="s">
        <v>20012</v>
      </c>
      <c r="E4259" t="s">
        <v>542</v>
      </c>
      <c r="F4259" t="s">
        <v>20013</v>
      </c>
      <c r="G4259" t="s">
        <v>20014</v>
      </c>
      <c r="H4259" t="s">
        <v>20015</v>
      </c>
      <c r="I4259" s="23">
        <v>38.347200000000001</v>
      </c>
      <c r="J4259" s="23">
        <v>-94.638900000000007</v>
      </c>
      <c r="K4259">
        <v>221112</v>
      </c>
      <c r="L4259" t="s">
        <v>335</v>
      </c>
      <c r="M4259" t="s">
        <v>336</v>
      </c>
      <c r="N4259" s="49">
        <v>6127794.4100000001</v>
      </c>
      <c r="O4259" s="49">
        <v>5673097.3399999999</v>
      </c>
      <c r="P4259" s="49">
        <v>4258928.8039999995</v>
      </c>
      <c r="Q4259" s="49">
        <v>8539488.3739999998</v>
      </c>
      <c r="R4259" s="49">
        <v>7585939.4740000004</v>
      </c>
      <c r="S4259" s="49">
        <v>8216484.9620000003</v>
      </c>
      <c r="T4259" s="49">
        <v>7647276.6699999999</v>
      </c>
      <c r="U4259" s="49">
        <v>8738454.5020000003</v>
      </c>
      <c r="V4259" s="49">
        <v>8452281.0639999993</v>
      </c>
    </row>
    <row r="4260" spans="1:22" x14ac:dyDescent="0.3">
      <c r="A4260">
        <v>1012903</v>
      </c>
      <c r="B4260" t="s">
        <v>20016</v>
      </c>
      <c r="C4260" t="s">
        <v>20017</v>
      </c>
      <c r="D4260" t="s">
        <v>15309</v>
      </c>
      <c r="E4260" t="s">
        <v>303</v>
      </c>
      <c r="F4260" t="s">
        <v>20018</v>
      </c>
      <c r="G4260" t="s">
        <v>20019</v>
      </c>
      <c r="H4260" t="s">
        <v>5949</v>
      </c>
      <c r="I4260" s="23">
        <v>26.399768000000002</v>
      </c>
      <c r="J4260" s="23">
        <v>-98.326168999999993</v>
      </c>
      <c r="K4260">
        <v>562212</v>
      </c>
      <c r="L4260" t="s">
        <v>51</v>
      </c>
      <c r="M4260" t="s">
        <v>307</v>
      </c>
      <c r="N4260" s="49">
        <v>71457.5</v>
      </c>
      <c r="O4260" s="49">
        <v>31995</v>
      </c>
      <c r="P4260" s="49">
        <v>24548</v>
      </c>
    </row>
    <row r="4261" spans="1:22" x14ac:dyDescent="0.3">
      <c r="A4261">
        <v>1011838</v>
      </c>
      <c r="B4261" t="s">
        <v>20020</v>
      </c>
      <c r="C4261" t="s">
        <v>20021</v>
      </c>
      <c r="D4261" t="s">
        <v>20022</v>
      </c>
      <c r="E4261" t="s">
        <v>339</v>
      </c>
      <c r="F4261" t="s">
        <v>20023</v>
      </c>
      <c r="G4261" t="s">
        <v>20024</v>
      </c>
      <c r="H4261" t="s">
        <v>20025</v>
      </c>
      <c r="I4261" s="23">
        <v>34.606299999999997</v>
      </c>
      <c r="J4261" s="23">
        <v>-106.732</v>
      </c>
      <c r="K4261">
        <v>221112</v>
      </c>
      <c r="L4261" t="s">
        <v>30</v>
      </c>
      <c r="M4261" t="s">
        <v>336</v>
      </c>
      <c r="N4261" s="49">
        <v>10921.86</v>
      </c>
      <c r="O4261" s="49">
        <v>7246.1239999999998</v>
      </c>
      <c r="P4261" s="49">
        <v>5796.4279999999999</v>
      </c>
      <c r="Q4261" s="49">
        <v>11869.056</v>
      </c>
    </row>
    <row r="4262" spans="1:22" x14ac:dyDescent="0.3">
      <c r="A4262">
        <v>1001339</v>
      </c>
      <c r="B4262" t="s">
        <v>20026</v>
      </c>
      <c r="C4262" t="s">
        <v>20027</v>
      </c>
      <c r="D4262" t="s">
        <v>20028</v>
      </c>
      <c r="E4262" t="s">
        <v>323</v>
      </c>
      <c r="F4262" t="s">
        <v>324</v>
      </c>
      <c r="G4262" t="s">
        <v>20029</v>
      </c>
      <c r="H4262" t="s">
        <v>20030</v>
      </c>
      <c r="I4262" s="23">
        <v>35.2956</v>
      </c>
      <c r="J4262" s="23">
        <v>-119.5919</v>
      </c>
      <c r="K4262">
        <v>221112</v>
      </c>
      <c r="L4262" t="s">
        <v>335</v>
      </c>
      <c r="M4262" t="s">
        <v>336</v>
      </c>
      <c r="N4262" s="49">
        <v>414421.66399999999</v>
      </c>
      <c r="O4262" s="49">
        <v>430399.15600000002</v>
      </c>
      <c r="P4262" s="49">
        <v>1183629.612</v>
      </c>
      <c r="Q4262" s="49">
        <v>1687186.348</v>
      </c>
      <c r="R4262" s="49">
        <v>2113818.6159999999</v>
      </c>
      <c r="S4262" s="49">
        <v>2532227.9160000002</v>
      </c>
      <c r="T4262" s="49">
        <v>2528938.176</v>
      </c>
      <c r="U4262" s="49">
        <v>2112833.42</v>
      </c>
      <c r="V4262" s="49">
        <v>509735.96</v>
      </c>
    </row>
    <row r="4263" spans="1:22" x14ac:dyDescent="0.3">
      <c r="A4263">
        <v>1010702</v>
      </c>
      <c r="B4263" t="s">
        <v>20031</v>
      </c>
      <c r="C4263" t="s">
        <v>20032</v>
      </c>
      <c r="D4263" t="s">
        <v>2622</v>
      </c>
      <c r="E4263" t="s">
        <v>303</v>
      </c>
      <c r="F4263" t="s">
        <v>2623</v>
      </c>
      <c r="G4263" t="s">
        <v>20033</v>
      </c>
      <c r="H4263" t="s">
        <v>483</v>
      </c>
      <c r="I4263" s="23">
        <v>29.651494</v>
      </c>
      <c r="J4263" s="23">
        <v>-95.053576000000007</v>
      </c>
      <c r="K4263">
        <v>325120</v>
      </c>
      <c r="L4263" t="s">
        <v>38</v>
      </c>
      <c r="M4263" t="s">
        <v>530</v>
      </c>
      <c r="N4263" s="49">
        <v>628159.6</v>
      </c>
      <c r="O4263" s="49">
        <v>731322.1</v>
      </c>
      <c r="P4263" s="49">
        <v>731480.5</v>
      </c>
      <c r="Q4263" s="49">
        <v>550886.5</v>
      </c>
      <c r="R4263" s="49">
        <v>691029.3</v>
      </c>
      <c r="S4263" s="49">
        <v>724441.59999999998</v>
      </c>
      <c r="T4263" s="49">
        <v>680932.1</v>
      </c>
      <c r="U4263" s="49">
        <v>566642</v>
      </c>
    </row>
    <row r="4264" spans="1:22" x14ac:dyDescent="0.3">
      <c r="A4264">
        <v>1002089</v>
      </c>
      <c r="B4264" t="s">
        <v>20034</v>
      </c>
      <c r="C4264" t="s">
        <v>20035</v>
      </c>
      <c r="D4264" t="s">
        <v>20036</v>
      </c>
      <c r="E4264" t="s">
        <v>461</v>
      </c>
      <c r="F4264" t="s">
        <v>5226</v>
      </c>
      <c r="H4264" t="s">
        <v>2054</v>
      </c>
      <c r="I4264" s="23">
        <v>42.233199999999997</v>
      </c>
      <c r="J4264" s="23">
        <v>-110.2336</v>
      </c>
      <c r="K4264">
        <v>213112</v>
      </c>
      <c r="L4264" t="s">
        <v>28</v>
      </c>
      <c r="M4264" t="s">
        <v>102</v>
      </c>
      <c r="R4264" s="49">
        <v>53246.8</v>
      </c>
      <c r="S4264" s="49">
        <v>52907.1</v>
      </c>
      <c r="T4264" s="49">
        <v>53399.55</v>
      </c>
      <c r="U4264" s="49">
        <v>53755.55</v>
      </c>
      <c r="V4264" s="49">
        <v>43722.64</v>
      </c>
    </row>
    <row r="4265" spans="1:22" x14ac:dyDescent="0.3">
      <c r="A4265">
        <v>1000192</v>
      </c>
      <c r="B4265" t="s">
        <v>20037</v>
      </c>
      <c r="C4265" t="s">
        <v>20038</v>
      </c>
      <c r="D4265" t="s">
        <v>20039</v>
      </c>
      <c r="E4265" t="s">
        <v>435</v>
      </c>
      <c r="F4265" t="s">
        <v>20040</v>
      </c>
      <c r="G4265" t="s">
        <v>20041</v>
      </c>
      <c r="H4265" t="s">
        <v>5914</v>
      </c>
      <c r="I4265" s="23">
        <v>38.558300000000003</v>
      </c>
      <c r="J4265" s="23">
        <v>-90.836100000000002</v>
      </c>
      <c r="K4265">
        <v>221112</v>
      </c>
      <c r="L4265" t="s">
        <v>30</v>
      </c>
      <c r="M4265" t="s">
        <v>336</v>
      </c>
      <c r="N4265" s="49">
        <v>14180189.876</v>
      </c>
      <c r="O4265" s="49">
        <v>14846788.232000001</v>
      </c>
      <c r="P4265" s="49">
        <v>15207320.146</v>
      </c>
      <c r="Q4265" s="49">
        <v>13966156.718</v>
      </c>
      <c r="R4265" s="49">
        <v>14754370.665999999</v>
      </c>
      <c r="S4265" s="49">
        <v>13653601.148</v>
      </c>
      <c r="T4265" s="49">
        <v>15330244.949999999</v>
      </c>
      <c r="U4265" s="49">
        <v>14185676.041999999</v>
      </c>
      <c r="V4265" s="49">
        <v>18234145.300000001</v>
      </c>
    </row>
    <row r="4266" spans="1:22" x14ac:dyDescent="0.3">
      <c r="A4266">
        <v>1013233</v>
      </c>
      <c r="B4266" t="s">
        <v>20042</v>
      </c>
      <c r="C4266" t="s">
        <v>20043</v>
      </c>
      <c r="D4266" t="s">
        <v>20044</v>
      </c>
      <c r="E4266" t="s">
        <v>447</v>
      </c>
      <c r="F4266" t="s">
        <v>20045</v>
      </c>
      <c r="G4266" t="s">
        <v>20046</v>
      </c>
      <c r="H4266" t="s">
        <v>1304</v>
      </c>
      <c r="I4266" s="23">
        <v>41.471389000000002</v>
      </c>
      <c r="J4266" s="23">
        <v>-75.544167000000002</v>
      </c>
      <c r="K4266">
        <v>221112</v>
      </c>
      <c r="L4266" t="s">
        <v>335</v>
      </c>
      <c r="M4266" t="s">
        <v>336</v>
      </c>
      <c r="N4266" s="49">
        <v>3633233.5839999998</v>
      </c>
      <c r="O4266" s="49">
        <v>1171042.6599999999</v>
      </c>
    </row>
    <row r="4267" spans="1:22" x14ac:dyDescent="0.3">
      <c r="A4267">
        <v>1007814</v>
      </c>
      <c r="B4267" t="s">
        <v>20047</v>
      </c>
      <c r="C4267" t="s">
        <v>20048</v>
      </c>
      <c r="D4267" t="s">
        <v>9340</v>
      </c>
      <c r="E4267" t="s">
        <v>303</v>
      </c>
      <c r="F4267" t="s">
        <v>20049</v>
      </c>
      <c r="G4267" t="s">
        <v>20050</v>
      </c>
      <c r="H4267" t="s">
        <v>9343</v>
      </c>
      <c r="I4267" s="23">
        <v>31.602528</v>
      </c>
      <c r="J4267" s="23">
        <v>-97.061178999999996</v>
      </c>
      <c r="K4267">
        <v>562212</v>
      </c>
      <c r="L4267" t="s">
        <v>51</v>
      </c>
      <c r="M4267" t="s">
        <v>307</v>
      </c>
      <c r="N4267" s="49">
        <v>59781</v>
      </c>
      <c r="O4267" s="49">
        <v>67243.5</v>
      </c>
      <c r="P4267" s="49">
        <v>61652</v>
      </c>
      <c r="Q4267" s="49">
        <v>72056</v>
      </c>
      <c r="R4267" s="49">
        <v>63944</v>
      </c>
      <c r="S4267" s="49">
        <v>61293</v>
      </c>
      <c r="T4267" s="49">
        <v>57402.25</v>
      </c>
      <c r="U4267" s="49">
        <v>65610.894650000002</v>
      </c>
      <c r="V4267" s="49">
        <v>110625</v>
      </c>
    </row>
    <row r="4268" spans="1:22" x14ac:dyDescent="0.3">
      <c r="A4268">
        <v>1001161</v>
      </c>
      <c r="B4268" t="s">
        <v>20051</v>
      </c>
      <c r="C4268" t="s">
        <v>20052</v>
      </c>
      <c r="D4268" t="s">
        <v>20053</v>
      </c>
      <c r="E4268" t="s">
        <v>793</v>
      </c>
      <c r="F4268" t="s">
        <v>20054</v>
      </c>
      <c r="G4268" t="s">
        <v>20055</v>
      </c>
      <c r="H4268" t="s">
        <v>20056</v>
      </c>
      <c r="I4268" s="23">
        <v>38.064526999999998</v>
      </c>
      <c r="J4268" s="23">
        <v>-77.508465000000001</v>
      </c>
      <c r="K4268">
        <v>221112</v>
      </c>
      <c r="L4268" t="s">
        <v>335</v>
      </c>
      <c r="M4268" t="s">
        <v>336</v>
      </c>
      <c r="N4268" s="49">
        <v>362165.826</v>
      </c>
      <c r="O4268" s="49">
        <v>396400.63799999998</v>
      </c>
      <c r="P4268" s="49">
        <v>323888.12599999999</v>
      </c>
      <c r="Q4268" s="49">
        <v>419434.01</v>
      </c>
      <c r="R4268" s="49">
        <v>247533.39199999999</v>
      </c>
      <c r="S4268" s="49">
        <v>423408.19400000002</v>
      </c>
      <c r="T4268" s="49">
        <v>423507.84399999998</v>
      </c>
      <c r="U4268" s="49">
        <v>324083.63199999998</v>
      </c>
      <c r="V4268" s="49">
        <v>220841.65599999999</v>
      </c>
    </row>
    <row r="4269" spans="1:22" x14ac:dyDescent="0.3">
      <c r="A4269">
        <v>1005720</v>
      </c>
      <c r="B4269" t="s">
        <v>20057</v>
      </c>
      <c r="C4269" t="s">
        <v>20058</v>
      </c>
      <c r="D4269" t="s">
        <v>20059</v>
      </c>
      <c r="E4269" t="s">
        <v>542</v>
      </c>
      <c r="F4269" t="s">
        <v>20060</v>
      </c>
      <c r="G4269" t="s">
        <v>20061</v>
      </c>
      <c r="H4269" t="s">
        <v>3394</v>
      </c>
      <c r="I4269" s="23">
        <v>37.515860000000004</v>
      </c>
      <c r="J4269" s="23">
        <v>-95.824380000000005</v>
      </c>
      <c r="K4269">
        <v>327310</v>
      </c>
      <c r="L4269" t="s">
        <v>2095</v>
      </c>
      <c r="M4269" t="s">
        <v>376</v>
      </c>
      <c r="U4269" s="49">
        <v>84273.778000000006</v>
      </c>
      <c r="V4269" s="49">
        <v>334907.00799999997</v>
      </c>
    </row>
    <row r="4270" spans="1:22" x14ac:dyDescent="0.3">
      <c r="A4270">
        <v>1007457</v>
      </c>
      <c r="B4270" t="s">
        <v>20062</v>
      </c>
      <c r="C4270" t="s">
        <v>20063</v>
      </c>
      <c r="D4270" t="s">
        <v>5761</v>
      </c>
      <c r="E4270" t="s">
        <v>676</v>
      </c>
      <c r="F4270" t="s">
        <v>1724</v>
      </c>
      <c r="G4270" t="s">
        <v>20064</v>
      </c>
      <c r="H4270" t="s">
        <v>5403</v>
      </c>
      <c r="I4270" s="23">
        <v>35.657800000000002</v>
      </c>
      <c r="J4270" s="23">
        <v>-89.3964</v>
      </c>
      <c r="K4270">
        <v>221112</v>
      </c>
      <c r="L4270" t="s">
        <v>335</v>
      </c>
      <c r="M4270" t="s">
        <v>336</v>
      </c>
      <c r="N4270" s="49">
        <v>1386422.9550000001</v>
      </c>
      <c r="O4270" s="49">
        <v>1539335.541</v>
      </c>
      <c r="P4270" s="49">
        <v>1328030.51</v>
      </c>
      <c r="Q4270" s="49">
        <v>446650.42</v>
      </c>
      <c r="R4270" s="49">
        <v>1453646.3419999999</v>
      </c>
      <c r="S4270" s="49">
        <v>952391.26899999997</v>
      </c>
      <c r="T4270" s="49">
        <v>992492.45799999998</v>
      </c>
      <c r="U4270" s="49">
        <v>1533697.916</v>
      </c>
      <c r="V4270" s="49">
        <v>1104516.5919999999</v>
      </c>
    </row>
    <row r="4271" spans="1:22" x14ac:dyDescent="0.3">
      <c r="A4271">
        <v>1000224</v>
      </c>
      <c r="B4271" t="s">
        <v>20065</v>
      </c>
      <c r="C4271" t="s">
        <v>4368</v>
      </c>
      <c r="D4271" t="s">
        <v>4667</v>
      </c>
      <c r="E4271" t="s">
        <v>323</v>
      </c>
      <c r="F4271" t="s">
        <v>20066</v>
      </c>
      <c r="G4271" t="s">
        <v>20067</v>
      </c>
      <c r="H4271" t="s">
        <v>816</v>
      </c>
      <c r="I4271" s="23">
        <v>34.177500000000002</v>
      </c>
      <c r="J4271" s="23">
        <v>-118.3147</v>
      </c>
      <c r="K4271">
        <v>221112</v>
      </c>
      <c r="L4271" t="s">
        <v>335</v>
      </c>
      <c r="M4271" t="s">
        <v>336</v>
      </c>
      <c r="Q4271" s="49">
        <v>8767.9680000000008</v>
      </c>
      <c r="R4271" s="49">
        <v>8189.62</v>
      </c>
      <c r="S4271" s="49">
        <v>4663.8320000000003</v>
      </c>
      <c r="T4271" s="49">
        <v>7698.3720000000003</v>
      </c>
      <c r="U4271" s="49">
        <v>7012.0240000000003</v>
      </c>
      <c r="V4271" s="49">
        <v>4890.5320000000002</v>
      </c>
    </row>
    <row r="4272" spans="1:22" x14ac:dyDescent="0.3">
      <c r="A4272">
        <v>1001432</v>
      </c>
      <c r="B4272" t="s">
        <v>20068</v>
      </c>
      <c r="C4272" t="s">
        <v>20069</v>
      </c>
      <c r="D4272" t="s">
        <v>20070</v>
      </c>
      <c r="E4272" t="s">
        <v>422</v>
      </c>
      <c r="F4272" t="s">
        <v>20071</v>
      </c>
      <c r="G4272" t="s">
        <v>20072</v>
      </c>
      <c r="H4272" t="s">
        <v>17216</v>
      </c>
      <c r="I4272" s="23">
        <v>34.434100000000001</v>
      </c>
      <c r="J4272" s="23">
        <v>-92.904600000000002</v>
      </c>
      <c r="K4272">
        <v>221112</v>
      </c>
      <c r="L4272" t="s">
        <v>335</v>
      </c>
      <c r="M4272" t="s">
        <v>336</v>
      </c>
      <c r="N4272" s="49">
        <v>184860.80799999999</v>
      </c>
      <c r="O4272" s="49">
        <v>190302.04399999999</v>
      </c>
      <c r="P4272" s="49">
        <v>70256.34</v>
      </c>
      <c r="Q4272" s="49">
        <v>208676.476</v>
      </c>
      <c r="R4272" s="49">
        <v>107451.452</v>
      </c>
      <c r="S4272" s="49">
        <v>55926.792000000001</v>
      </c>
      <c r="T4272" s="49">
        <v>321701.908</v>
      </c>
      <c r="U4272" s="49">
        <v>398654.272</v>
      </c>
      <c r="V4272" s="49">
        <v>81737.596000000005</v>
      </c>
    </row>
    <row r="4273" spans="1:22" x14ac:dyDescent="0.3">
      <c r="A4273">
        <v>1001273</v>
      </c>
      <c r="B4273" t="s">
        <v>20073</v>
      </c>
      <c r="C4273" t="s">
        <v>20074</v>
      </c>
      <c r="D4273" t="s">
        <v>20075</v>
      </c>
      <c r="E4273" t="s">
        <v>468</v>
      </c>
      <c r="F4273" t="s">
        <v>20076</v>
      </c>
      <c r="G4273" t="s">
        <v>20077</v>
      </c>
      <c r="H4273" t="s">
        <v>4368</v>
      </c>
      <c r="I4273" s="23">
        <v>28.915800000000001</v>
      </c>
      <c r="J4273" s="23">
        <v>-81.676000000000002</v>
      </c>
      <c r="K4273">
        <v>221112</v>
      </c>
      <c r="L4273" t="s">
        <v>28</v>
      </c>
      <c r="M4273" t="s">
        <v>336</v>
      </c>
      <c r="R4273" s="49">
        <v>0</v>
      </c>
      <c r="S4273" s="49">
        <v>60619.771999999997</v>
      </c>
      <c r="T4273" s="49">
        <v>291284.87199999997</v>
      </c>
      <c r="U4273" s="49">
        <v>238500.96799999999</v>
      </c>
      <c r="V4273" s="49">
        <v>215453.052</v>
      </c>
    </row>
    <row r="4274" spans="1:22" x14ac:dyDescent="0.3">
      <c r="A4274">
        <v>1007503</v>
      </c>
      <c r="B4274" t="s">
        <v>20078</v>
      </c>
      <c r="C4274" t="s">
        <v>20079</v>
      </c>
      <c r="D4274" t="s">
        <v>7231</v>
      </c>
      <c r="E4274" t="s">
        <v>303</v>
      </c>
      <c r="F4274" t="s">
        <v>10884</v>
      </c>
      <c r="G4274" t="s">
        <v>20080</v>
      </c>
      <c r="H4274" t="s">
        <v>3634</v>
      </c>
      <c r="I4274" s="23">
        <v>32.836399999999998</v>
      </c>
      <c r="J4274" s="23">
        <v>-96.546400000000006</v>
      </c>
      <c r="K4274">
        <v>221112</v>
      </c>
      <c r="L4274" t="s">
        <v>30</v>
      </c>
      <c r="M4274" t="s">
        <v>336</v>
      </c>
      <c r="N4274" s="49">
        <v>198079.61600000001</v>
      </c>
      <c r="O4274" s="49">
        <v>178880.58799999999</v>
      </c>
      <c r="P4274" s="49">
        <v>107474.152</v>
      </c>
      <c r="Q4274" s="49">
        <v>145986.20800000001</v>
      </c>
      <c r="R4274" s="49">
        <v>165805.136</v>
      </c>
      <c r="S4274" s="49">
        <v>176289.89</v>
      </c>
      <c r="T4274" s="49">
        <v>180544.38</v>
      </c>
      <c r="U4274" s="49">
        <v>140981.02799999999</v>
      </c>
      <c r="V4274" s="49">
        <v>421430.12599999999</v>
      </c>
    </row>
    <row r="4275" spans="1:22" x14ac:dyDescent="0.3">
      <c r="A4275">
        <v>1001338</v>
      </c>
      <c r="B4275" t="s">
        <v>20081</v>
      </c>
      <c r="C4275" t="s">
        <v>20082</v>
      </c>
      <c r="D4275" t="s">
        <v>20083</v>
      </c>
      <c r="E4275" t="s">
        <v>2780</v>
      </c>
      <c r="F4275" t="s">
        <v>13541</v>
      </c>
      <c r="G4275" t="s">
        <v>20084</v>
      </c>
      <c r="H4275" t="s">
        <v>12999</v>
      </c>
      <c r="I4275" s="23">
        <v>41.873600000000003</v>
      </c>
      <c r="J4275" s="23">
        <v>-71.8947</v>
      </c>
      <c r="K4275">
        <v>221112</v>
      </c>
      <c r="L4275" t="s">
        <v>30</v>
      </c>
      <c r="M4275" t="s">
        <v>336</v>
      </c>
      <c r="N4275" s="49">
        <v>2091527.148</v>
      </c>
      <c r="O4275" s="49">
        <v>2066114.692</v>
      </c>
      <c r="P4275" s="49">
        <v>1945373.64</v>
      </c>
      <c r="Q4275" s="49">
        <v>2140047.8679999998</v>
      </c>
      <c r="R4275" s="49">
        <v>1919117.6359999999</v>
      </c>
      <c r="S4275" s="49">
        <v>1796950.54</v>
      </c>
      <c r="T4275" s="49">
        <v>1796843.94</v>
      </c>
      <c r="U4275" s="49">
        <v>1758498.2320000001</v>
      </c>
      <c r="V4275" s="49">
        <v>2058553.824</v>
      </c>
    </row>
    <row r="4276" spans="1:22" x14ac:dyDescent="0.3">
      <c r="A4276">
        <v>1006852</v>
      </c>
      <c r="B4276" t="s">
        <v>20085</v>
      </c>
      <c r="C4276" t="s">
        <v>20086</v>
      </c>
      <c r="D4276" t="s">
        <v>20087</v>
      </c>
      <c r="E4276" t="s">
        <v>435</v>
      </c>
      <c r="F4276" t="s">
        <v>20088</v>
      </c>
      <c r="G4276" t="s">
        <v>20089</v>
      </c>
      <c r="H4276" t="s">
        <v>5821</v>
      </c>
      <c r="I4276" s="23">
        <v>39.724600000000002</v>
      </c>
      <c r="J4276" s="23">
        <v>-94.877300000000005</v>
      </c>
      <c r="K4276">
        <v>221112</v>
      </c>
      <c r="L4276" t="s">
        <v>335</v>
      </c>
      <c r="M4276" t="s">
        <v>336</v>
      </c>
      <c r="N4276" s="49">
        <v>290359.57799999998</v>
      </c>
      <c r="O4276" s="49">
        <v>272890.88</v>
      </c>
      <c r="P4276" s="49">
        <v>252215.04399999999</v>
      </c>
      <c r="Q4276" s="49">
        <v>385112.12599999999</v>
      </c>
      <c r="R4276" s="49">
        <v>506970.51199999999</v>
      </c>
      <c r="S4276" s="49">
        <v>546503.73600000003</v>
      </c>
      <c r="T4276" s="49">
        <v>779717.00600000005</v>
      </c>
      <c r="U4276" s="49">
        <v>667608.63800000004</v>
      </c>
      <c r="V4276" s="49">
        <v>720341.42</v>
      </c>
    </row>
    <row r="4277" spans="1:22" x14ac:dyDescent="0.3">
      <c r="A4277">
        <v>1000844</v>
      </c>
      <c r="B4277" t="s">
        <v>20090</v>
      </c>
      <c r="C4277" t="s">
        <v>20091</v>
      </c>
      <c r="D4277" t="s">
        <v>3206</v>
      </c>
      <c r="E4277" t="s">
        <v>663</v>
      </c>
      <c r="F4277" t="s">
        <v>10445</v>
      </c>
      <c r="G4277" t="s">
        <v>20092</v>
      </c>
      <c r="H4277" t="s">
        <v>3209</v>
      </c>
      <c r="I4277" s="23">
        <v>41.535600000000002</v>
      </c>
      <c r="J4277" s="23">
        <v>-81.641900000000007</v>
      </c>
      <c r="K4277">
        <v>221112</v>
      </c>
      <c r="L4277" t="s">
        <v>335</v>
      </c>
      <c r="M4277" t="s">
        <v>336</v>
      </c>
      <c r="R4277" s="49">
        <v>63423.351999999999</v>
      </c>
      <c r="S4277" s="49">
        <v>210136.07199999999</v>
      </c>
      <c r="T4277" s="49">
        <v>263367.19400000002</v>
      </c>
      <c r="U4277" s="49">
        <v>218283.65400000001</v>
      </c>
      <c r="V4277" s="49">
        <v>493658.18599999999</v>
      </c>
    </row>
    <row r="4278" spans="1:22" x14ac:dyDescent="0.3">
      <c r="A4278">
        <v>1000454</v>
      </c>
      <c r="B4278" t="s">
        <v>20093</v>
      </c>
      <c r="C4278" t="s">
        <v>20094</v>
      </c>
      <c r="D4278" t="s">
        <v>20095</v>
      </c>
      <c r="E4278" t="s">
        <v>2294</v>
      </c>
      <c r="F4278" t="s">
        <v>20096</v>
      </c>
      <c r="G4278" t="s">
        <v>20097</v>
      </c>
      <c r="H4278" t="s">
        <v>20098</v>
      </c>
      <c r="I4278" s="23">
        <v>40.331099999999999</v>
      </c>
      <c r="J4278" s="23">
        <v>-111.7547</v>
      </c>
      <c r="K4278">
        <v>221112</v>
      </c>
      <c r="L4278" t="s">
        <v>335</v>
      </c>
      <c r="M4278" t="s">
        <v>336</v>
      </c>
      <c r="N4278" s="49">
        <v>2064681.7479999999</v>
      </c>
      <c r="O4278" s="49">
        <v>1938865.1640000001</v>
      </c>
      <c r="P4278" s="49">
        <v>1356155.5759999999</v>
      </c>
      <c r="Q4278" s="49">
        <v>2196184.2119999998</v>
      </c>
      <c r="R4278" s="49">
        <v>1753833.2520000001</v>
      </c>
      <c r="S4278" s="49">
        <v>1728013.7960000001</v>
      </c>
      <c r="T4278" s="49">
        <v>987306.29200000002</v>
      </c>
      <c r="U4278" s="49">
        <v>1145338.656</v>
      </c>
      <c r="V4278" s="49">
        <v>645230.66</v>
      </c>
    </row>
    <row r="4279" spans="1:22" x14ac:dyDescent="0.3">
      <c r="A4279">
        <v>1000203</v>
      </c>
      <c r="B4279" t="s">
        <v>20099</v>
      </c>
      <c r="C4279" t="s">
        <v>20100</v>
      </c>
      <c r="D4279" t="s">
        <v>20101</v>
      </c>
      <c r="E4279" t="s">
        <v>380</v>
      </c>
      <c r="F4279" t="s">
        <v>20102</v>
      </c>
      <c r="G4279" t="s">
        <v>20103</v>
      </c>
      <c r="H4279" t="s">
        <v>11457</v>
      </c>
      <c r="I4279" s="23">
        <v>43.798400000000001</v>
      </c>
      <c r="J4279" s="23">
        <v>-94.841499999999996</v>
      </c>
      <c r="K4279">
        <v>221112</v>
      </c>
      <c r="L4279" t="s">
        <v>335</v>
      </c>
      <c r="M4279" t="s">
        <v>336</v>
      </c>
      <c r="N4279" s="49">
        <v>45936.32</v>
      </c>
      <c r="O4279" s="49">
        <v>103041.568</v>
      </c>
      <c r="P4279" s="49">
        <v>51728.856</v>
      </c>
      <c r="Q4279" s="49">
        <v>128305.72</v>
      </c>
      <c r="R4279" s="49">
        <v>57432.688000000002</v>
      </c>
      <c r="S4279" s="49">
        <v>24129.817999999999</v>
      </c>
      <c r="T4279" s="49">
        <v>83656.039999999994</v>
      </c>
      <c r="U4279" s="49">
        <v>100676.576</v>
      </c>
      <c r="V4279" s="49">
        <v>69108.144</v>
      </c>
    </row>
    <row r="4280" spans="1:22" x14ac:dyDescent="0.3">
      <c r="A4280">
        <v>1010760</v>
      </c>
      <c r="B4280" t="s">
        <v>20104</v>
      </c>
      <c r="C4280" t="s">
        <v>20105</v>
      </c>
      <c r="D4280" t="s">
        <v>20106</v>
      </c>
      <c r="E4280" t="s">
        <v>676</v>
      </c>
      <c r="F4280" t="s">
        <v>20107</v>
      </c>
      <c r="G4280" t="s">
        <v>20108</v>
      </c>
      <c r="H4280" t="s">
        <v>20109</v>
      </c>
      <c r="I4280" s="23">
        <v>36.146920000000001</v>
      </c>
      <c r="J4280" s="23">
        <v>-83.200230000000005</v>
      </c>
      <c r="K4280">
        <v>562212</v>
      </c>
      <c r="L4280" t="s">
        <v>355</v>
      </c>
      <c r="M4280" t="s">
        <v>307</v>
      </c>
      <c r="N4280" s="49">
        <v>83163.149999999994</v>
      </c>
      <c r="O4280" s="49">
        <v>75561.149999999994</v>
      </c>
      <c r="P4280" s="49">
        <v>57117.4</v>
      </c>
      <c r="Q4280" s="49">
        <v>61335.4</v>
      </c>
      <c r="R4280" s="49">
        <v>53617.9</v>
      </c>
      <c r="S4280" s="49">
        <v>47325.65</v>
      </c>
      <c r="T4280" s="49">
        <v>40202.75</v>
      </c>
      <c r="U4280" s="49">
        <v>33092.75</v>
      </c>
    </row>
    <row r="4281" spans="1:22" x14ac:dyDescent="0.3">
      <c r="A4281">
        <v>1001283</v>
      </c>
      <c r="B4281" t="s">
        <v>20110</v>
      </c>
      <c r="C4281" t="s">
        <v>20111</v>
      </c>
      <c r="D4281" t="s">
        <v>17511</v>
      </c>
      <c r="E4281" t="s">
        <v>1663</v>
      </c>
      <c r="F4281" t="s">
        <v>20112</v>
      </c>
      <c r="G4281" t="s">
        <v>20113</v>
      </c>
      <c r="H4281" t="s">
        <v>8756</v>
      </c>
      <c r="I4281" s="23">
        <v>40.061300000000003</v>
      </c>
      <c r="J4281" s="23">
        <v>-74.168599999999998</v>
      </c>
      <c r="K4281">
        <v>221112</v>
      </c>
      <c r="L4281" t="s">
        <v>335</v>
      </c>
      <c r="M4281" t="s">
        <v>336</v>
      </c>
      <c r="N4281" s="49">
        <v>161318.85200000001</v>
      </c>
      <c r="O4281" s="49">
        <v>344906.53399999999</v>
      </c>
      <c r="P4281" s="49">
        <v>406423.74200000003</v>
      </c>
      <c r="Q4281" s="49">
        <v>514125.47200000001</v>
      </c>
      <c r="R4281" s="49">
        <v>565551.72199999995</v>
      </c>
      <c r="S4281" s="49">
        <v>329708.30800000002</v>
      </c>
      <c r="T4281" s="49">
        <v>194794.95800000001</v>
      </c>
      <c r="U4281" s="49">
        <v>260659.18599999999</v>
      </c>
      <c r="V4281" s="49">
        <v>147885.78400000001</v>
      </c>
    </row>
    <row r="4282" spans="1:22" x14ac:dyDescent="0.3">
      <c r="A4282">
        <v>1000188</v>
      </c>
      <c r="B4282" t="s">
        <v>20114</v>
      </c>
      <c r="C4282" t="s">
        <v>20115</v>
      </c>
      <c r="D4282" t="s">
        <v>20116</v>
      </c>
      <c r="E4282" t="s">
        <v>1487</v>
      </c>
      <c r="F4282" t="s">
        <v>20117</v>
      </c>
      <c r="G4282" t="s">
        <v>20118</v>
      </c>
      <c r="H4282" t="s">
        <v>20119</v>
      </c>
      <c r="I4282" s="23">
        <v>38.092100000000002</v>
      </c>
      <c r="J4282" s="23">
        <v>-102.6148</v>
      </c>
      <c r="K4282">
        <v>221112</v>
      </c>
      <c r="L4282" t="s">
        <v>335</v>
      </c>
      <c r="M4282" t="s">
        <v>336</v>
      </c>
      <c r="S4282" s="49">
        <v>62.625</v>
      </c>
      <c r="T4282" s="49">
        <v>56.024999999999999</v>
      </c>
      <c r="U4282" s="49">
        <v>48.225000000000001</v>
      </c>
      <c r="V4282" s="49">
        <v>52234.92</v>
      </c>
    </row>
    <row r="4283" spans="1:22" x14ac:dyDescent="0.3">
      <c r="A4283">
        <v>1002097</v>
      </c>
      <c r="B4283" t="s">
        <v>20120</v>
      </c>
      <c r="C4283" t="s">
        <v>20121</v>
      </c>
      <c r="D4283" t="s">
        <v>15901</v>
      </c>
      <c r="E4283" t="s">
        <v>303</v>
      </c>
      <c r="F4283" t="s">
        <v>20122</v>
      </c>
      <c r="G4283" t="s">
        <v>20123</v>
      </c>
      <c r="H4283" t="s">
        <v>5358</v>
      </c>
      <c r="I4283" s="23">
        <v>33.539586</v>
      </c>
      <c r="J4283" s="23">
        <v>-95.519739000000001</v>
      </c>
      <c r="K4283">
        <v>486210</v>
      </c>
      <c r="L4283" t="s">
        <v>1275</v>
      </c>
      <c r="M4283" t="s">
        <v>102</v>
      </c>
      <c r="N4283" s="49">
        <v>83494.005999999994</v>
      </c>
      <c r="O4283" s="49">
        <v>91598.975999999995</v>
      </c>
      <c r="P4283" s="49">
        <v>84795.254000000001</v>
      </c>
      <c r="Q4283" s="49">
        <v>71764.042000000001</v>
      </c>
      <c r="R4283" s="49">
        <v>74194.788</v>
      </c>
      <c r="S4283" s="49">
        <v>72217.542000000001</v>
      </c>
      <c r="T4283" s="49">
        <v>80632.22</v>
      </c>
      <c r="U4283" s="49">
        <v>84438</v>
      </c>
      <c r="V4283" s="49">
        <v>83646.899999999994</v>
      </c>
    </row>
    <row r="4284" spans="1:22" x14ac:dyDescent="0.3">
      <c r="A4284">
        <v>1001310</v>
      </c>
      <c r="B4284" t="s">
        <v>20124</v>
      </c>
      <c r="C4284" t="s">
        <v>20125</v>
      </c>
      <c r="D4284" t="s">
        <v>20126</v>
      </c>
      <c r="E4284" t="s">
        <v>303</v>
      </c>
      <c r="F4284" t="s">
        <v>20122</v>
      </c>
      <c r="G4284" t="s">
        <v>20127</v>
      </c>
      <c r="H4284" t="s">
        <v>20115</v>
      </c>
      <c r="I4284" s="23">
        <v>33.631399999999999</v>
      </c>
      <c r="J4284" s="23">
        <v>-95.588999999999999</v>
      </c>
      <c r="K4284">
        <v>221112</v>
      </c>
      <c r="L4284" t="s">
        <v>30</v>
      </c>
      <c r="M4284" t="s">
        <v>336</v>
      </c>
      <c r="N4284" s="49">
        <v>2648107.0359999998</v>
      </c>
      <c r="O4284" s="49">
        <v>2811423.3319999999</v>
      </c>
      <c r="P4284" s="49">
        <v>2322417.344</v>
      </c>
      <c r="Q4284" s="49">
        <v>2277887.4079999998</v>
      </c>
      <c r="R4284" s="49">
        <v>2324074.588</v>
      </c>
      <c r="S4284" s="49">
        <v>2052790.2919999999</v>
      </c>
      <c r="T4284" s="49">
        <v>1972116.7439999999</v>
      </c>
      <c r="U4284" s="49">
        <v>1965982.5160000001</v>
      </c>
      <c r="V4284" s="49">
        <v>1720044.6240000001</v>
      </c>
    </row>
    <row r="4285" spans="1:22" x14ac:dyDescent="0.3">
      <c r="A4285">
        <v>1000613</v>
      </c>
      <c r="B4285" t="s">
        <v>20128</v>
      </c>
      <c r="C4285" t="s">
        <v>20129</v>
      </c>
      <c r="D4285" t="s">
        <v>20130</v>
      </c>
      <c r="E4285" t="s">
        <v>946</v>
      </c>
      <c r="F4285" t="s">
        <v>20131</v>
      </c>
      <c r="G4285" t="s">
        <v>20132</v>
      </c>
      <c r="H4285" t="s">
        <v>4141</v>
      </c>
      <c r="I4285" s="23">
        <v>47.234413000000004</v>
      </c>
      <c r="J4285" s="23">
        <v>-119.86991399999999</v>
      </c>
      <c r="K4285">
        <v>311411</v>
      </c>
      <c r="L4285" t="s">
        <v>28</v>
      </c>
      <c r="M4285" t="s">
        <v>315</v>
      </c>
      <c r="O4285" s="49">
        <v>32072.58</v>
      </c>
      <c r="P4285" s="49">
        <v>34927.767999999996</v>
      </c>
      <c r="Q4285" s="49">
        <v>40447.847999999998</v>
      </c>
      <c r="R4285" s="49">
        <v>37921.953999999998</v>
      </c>
      <c r="S4285" s="49">
        <v>38323.955999999998</v>
      </c>
      <c r="T4285" s="49">
        <v>39845.798000000003</v>
      </c>
      <c r="U4285" s="49">
        <v>39692.800000000003</v>
      </c>
      <c r="V4285" s="49">
        <v>37768.108</v>
      </c>
    </row>
    <row r="4286" spans="1:22" x14ac:dyDescent="0.3">
      <c r="A4286">
        <v>1000614</v>
      </c>
      <c r="B4286" t="s">
        <v>20133</v>
      </c>
      <c r="C4286" t="s">
        <v>20134</v>
      </c>
      <c r="D4286" t="s">
        <v>20135</v>
      </c>
      <c r="E4286" t="s">
        <v>946</v>
      </c>
      <c r="F4286" t="s">
        <v>17203</v>
      </c>
      <c r="G4286" t="s">
        <v>20136</v>
      </c>
      <c r="H4286" t="s">
        <v>949</v>
      </c>
      <c r="I4286" s="23">
        <v>46.309387999999998</v>
      </c>
      <c r="J4286" s="23">
        <v>-119.29768300000001</v>
      </c>
      <c r="K4286">
        <v>311411</v>
      </c>
      <c r="L4286" t="s">
        <v>573</v>
      </c>
      <c r="M4286" t="s">
        <v>574</v>
      </c>
      <c r="N4286" s="49">
        <v>83675.725999999995</v>
      </c>
      <c r="O4286" s="49">
        <v>76723.789999999994</v>
      </c>
      <c r="P4286" s="49">
        <v>48616.29</v>
      </c>
      <c r="Q4286" s="49">
        <v>35965.864000000001</v>
      </c>
      <c r="R4286" s="49">
        <v>36252.163999999997</v>
      </c>
      <c r="S4286" s="49">
        <v>34551.42</v>
      </c>
      <c r="T4286" s="49">
        <v>34224.771999999997</v>
      </c>
      <c r="U4286" s="49">
        <v>34603.019999999997</v>
      </c>
      <c r="V4286" s="49">
        <v>32477.23</v>
      </c>
    </row>
    <row r="4287" spans="1:22" x14ac:dyDescent="0.3">
      <c r="A4287">
        <v>1000615</v>
      </c>
      <c r="B4287" t="s">
        <v>20137</v>
      </c>
      <c r="C4287" t="s">
        <v>20138</v>
      </c>
      <c r="D4287" t="s">
        <v>20139</v>
      </c>
      <c r="E4287" t="s">
        <v>1388</v>
      </c>
      <c r="F4287" t="s">
        <v>1401</v>
      </c>
      <c r="G4287" t="s">
        <v>20140</v>
      </c>
      <c r="H4287" t="s">
        <v>1403</v>
      </c>
      <c r="I4287" s="23">
        <v>42.552399999999999</v>
      </c>
      <c r="J4287" s="23">
        <v>-114.48269999999999</v>
      </c>
      <c r="K4287">
        <v>311411</v>
      </c>
      <c r="L4287" t="s">
        <v>573</v>
      </c>
      <c r="M4287" t="s">
        <v>574</v>
      </c>
      <c r="N4287" s="49">
        <v>82305.156000000003</v>
      </c>
      <c r="O4287" s="49">
        <v>51685.148000000001</v>
      </c>
      <c r="P4287" s="49">
        <v>57166.182000000001</v>
      </c>
      <c r="Q4287" s="49">
        <v>57426.883999999998</v>
      </c>
      <c r="R4287" s="49">
        <v>54451.792000000001</v>
      </c>
      <c r="S4287" s="49">
        <v>53941.031999999999</v>
      </c>
      <c r="T4287" s="49">
        <v>53184.544000000002</v>
      </c>
      <c r="U4287" s="49">
        <v>57744.824000000001</v>
      </c>
      <c r="V4287" s="49">
        <v>48371.773999999998</v>
      </c>
    </row>
    <row r="4288" spans="1:22" x14ac:dyDescent="0.3">
      <c r="A4288">
        <v>1012645</v>
      </c>
      <c r="B4288" t="s">
        <v>20141</v>
      </c>
      <c r="C4288" t="s">
        <v>20142</v>
      </c>
      <c r="D4288" t="s">
        <v>5449</v>
      </c>
      <c r="E4288" t="s">
        <v>2164</v>
      </c>
      <c r="F4288" t="s">
        <v>5451</v>
      </c>
      <c r="G4288" t="s">
        <v>20143</v>
      </c>
      <c r="H4288" t="s">
        <v>8616</v>
      </c>
      <c r="I4288" s="23">
        <v>45.844316999999997</v>
      </c>
      <c r="J4288" s="23">
        <v>-119.66892199999999</v>
      </c>
      <c r="K4288">
        <v>311411</v>
      </c>
      <c r="L4288" t="s">
        <v>28</v>
      </c>
      <c r="M4288" t="s">
        <v>315</v>
      </c>
      <c r="N4288" s="49">
        <v>36107.864000000001</v>
      </c>
      <c r="O4288" s="49">
        <v>27587.396000000001</v>
      </c>
      <c r="P4288" s="49">
        <v>30023.335999999999</v>
      </c>
      <c r="Q4288" s="49">
        <v>33010.675999999999</v>
      </c>
    </row>
    <row r="4289" spans="1:22" x14ac:dyDescent="0.3">
      <c r="A4289">
        <v>1008150</v>
      </c>
      <c r="B4289" t="s">
        <v>20144</v>
      </c>
      <c r="C4289" t="s">
        <v>20145</v>
      </c>
      <c r="D4289" t="s">
        <v>20146</v>
      </c>
      <c r="E4289" t="s">
        <v>1663</v>
      </c>
      <c r="F4289" t="s">
        <v>20147</v>
      </c>
      <c r="G4289" t="s">
        <v>20148</v>
      </c>
      <c r="H4289" t="s">
        <v>20149</v>
      </c>
      <c r="I4289" s="23">
        <v>40.400950999999999</v>
      </c>
      <c r="J4289" s="23">
        <v>-74.908219000000003</v>
      </c>
      <c r="K4289">
        <v>486210</v>
      </c>
      <c r="L4289" t="s">
        <v>1275</v>
      </c>
      <c r="M4289" t="s">
        <v>102</v>
      </c>
      <c r="N4289" s="49">
        <v>28353.862000000001</v>
      </c>
      <c r="O4289" s="49">
        <v>26665.714</v>
      </c>
      <c r="P4289" s="49">
        <v>19711.382000000001</v>
      </c>
      <c r="Q4289" s="49">
        <v>27866.261999999999</v>
      </c>
      <c r="R4289" s="49">
        <v>22689.18</v>
      </c>
      <c r="S4289" s="49">
        <v>19747.04</v>
      </c>
      <c r="T4289" s="49">
        <v>20903.536</v>
      </c>
      <c r="U4289" s="49">
        <v>16480.405999999999</v>
      </c>
      <c r="V4289" s="49">
        <v>30528.91</v>
      </c>
    </row>
    <row r="4290" spans="1:22" x14ac:dyDescent="0.3">
      <c r="A4290">
        <v>1000081</v>
      </c>
      <c r="B4290" t="s">
        <v>20150</v>
      </c>
      <c r="C4290" t="s">
        <v>20151</v>
      </c>
      <c r="D4290" t="s">
        <v>10134</v>
      </c>
      <c r="E4290" t="s">
        <v>323</v>
      </c>
      <c r="F4290" t="s">
        <v>10135</v>
      </c>
      <c r="G4290" t="s">
        <v>20152</v>
      </c>
      <c r="H4290" t="s">
        <v>8135</v>
      </c>
      <c r="I4290" s="23">
        <v>38.221600000000002</v>
      </c>
      <c r="J4290" s="23">
        <v>-121.8683</v>
      </c>
      <c r="K4290">
        <v>221112</v>
      </c>
      <c r="L4290" t="s">
        <v>30</v>
      </c>
      <c r="M4290" t="s">
        <v>336</v>
      </c>
      <c r="S4290" s="49">
        <v>6722.424</v>
      </c>
      <c r="T4290" s="49">
        <v>6952.08</v>
      </c>
      <c r="U4290" s="49">
        <v>6248.4759999999997</v>
      </c>
      <c r="V4290" s="49">
        <v>3560.8359999999998</v>
      </c>
    </row>
    <row r="4291" spans="1:22" x14ac:dyDescent="0.3">
      <c r="A4291">
        <v>1010032</v>
      </c>
      <c r="B4291" t="s">
        <v>20153</v>
      </c>
      <c r="C4291" t="s">
        <v>20154</v>
      </c>
      <c r="D4291" t="s">
        <v>20155</v>
      </c>
      <c r="E4291" t="s">
        <v>303</v>
      </c>
      <c r="F4291" t="s">
        <v>12695</v>
      </c>
      <c r="G4291" t="s">
        <v>20156</v>
      </c>
      <c r="H4291" t="s">
        <v>20157</v>
      </c>
      <c r="I4291" s="23">
        <v>28.726013999999999</v>
      </c>
      <c r="J4291" s="23">
        <v>-99.037991000000005</v>
      </c>
      <c r="K4291">
        <v>486210</v>
      </c>
      <c r="L4291" t="s">
        <v>8303</v>
      </c>
      <c r="M4291" t="s">
        <v>8304</v>
      </c>
      <c r="N4291" s="49">
        <v>50312.345999999998</v>
      </c>
      <c r="O4291" s="49">
        <v>51204.455999999998</v>
      </c>
      <c r="P4291" s="49">
        <v>48588.205999999998</v>
      </c>
      <c r="Q4291" s="49">
        <v>33033.154000000002</v>
      </c>
      <c r="R4291" s="49">
        <v>52747.18</v>
      </c>
      <c r="S4291" s="49">
        <v>43424.851999999999</v>
      </c>
      <c r="T4291" s="49">
        <v>31095.191999999999</v>
      </c>
    </row>
    <row r="4292" spans="1:22" x14ac:dyDescent="0.3">
      <c r="A4292">
        <v>1007677</v>
      </c>
      <c r="B4292" t="s">
        <v>20158</v>
      </c>
      <c r="C4292" t="s">
        <v>20159</v>
      </c>
      <c r="D4292" t="s">
        <v>4750</v>
      </c>
      <c r="E4292" t="s">
        <v>447</v>
      </c>
      <c r="F4292" t="s">
        <v>20160</v>
      </c>
      <c r="G4292" t="s">
        <v>20161</v>
      </c>
      <c r="H4292" t="s">
        <v>2057</v>
      </c>
      <c r="I4292" s="23">
        <v>40.074339999999999</v>
      </c>
      <c r="J4292" s="23">
        <v>-76.640900000000002</v>
      </c>
      <c r="K4292">
        <v>562213</v>
      </c>
      <c r="L4292" t="s">
        <v>28</v>
      </c>
      <c r="M4292" t="s">
        <v>307</v>
      </c>
      <c r="N4292" s="49">
        <v>156488.79</v>
      </c>
      <c r="O4292" s="49">
        <v>158699.12</v>
      </c>
      <c r="P4292" s="49">
        <v>155599.78599999999</v>
      </c>
      <c r="Q4292" s="49">
        <v>175483.58799999999</v>
      </c>
      <c r="R4292" s="49">
        <v>170154.22</v>
      </c>
      <c r="S4292" s="49">
        <v>160059.57199999999</v>
      </c>
      <c r="T4292" s="49">
        <v>152008.47200000001</v>
      </c>
      <c r="U4292" s="49">
        <v>157391.514</v>
      </c>
      <c r="V4292" s="49">
        <v>151956.99799999999</v>
      </c>
    </row>
    <row r="4293" spans="1:22" x14ac:dyDescent="0.3">
      <c r="A4293">
        <v>1007424</v>
      </c>
      <c r="B4293" t="s">
        <v>20162</v>
      </c>
      <c r="C4293" t="s">
        <v>20163</v>
      </c>
      <c r="D4293" t="s">
        <v>20164</v>
      </c>
      <c r="E4293" t="s">
        <v>323</v>
      </c>
      <c r="F4293" t="s">
        <v>20165</v>
      </c>
      <c r="G4293" t="s">
        <v>20166</v>
      </c>
      <c r="H4293" t="s">
        <v>3837</v>
      </c>
      <c r="I4293" s="23">
        <v>34.239953</v>
      </c>
      <c r="J4293" s="23">
        <v>-116.37027999999999</v>
      </c>
      <c r="K4293">
        <v>562212</v>
      </c>
      <c r="L4293" t="s">
        <v>355</v>
      </c>
      <c r="M4293" t="s">
        <v>307</v>
      </c>
      <c r="N4293" s="49">
        <v>43268.7</v>
      </c>
      <c r="O4293" s="49">
        <v>42073.5</v>
      </c>
      <c r="P4293" s="49">
        <v>41463.75</v>
      </c>
      <c r="Q4293" s="49">
        <v>34032.75</v>
      </c>
      <c r="R4293" s="49">
        <v>40338.5</v>
      </c>
      <c r="S4293" s="49">
        <v>39958.25</v>
      </c>
      <c r="T4293" s="49">
        <v>39442.5</v>
      </c>
      <c r="U4293" s="49">
        <v>38962.5</v>
      </c>
      <c r="V4293" s="49">
        <v>37220</v>
      </c>
    </row>
    <row r="4294" spans="1:22" x14ac:dyDescent="0.3">
      <c r="A4294">
        <v>1007225</v>
      </c>
      <c r="B4294" t="s">
        <v>20167</v>
      </c>
      <c r="C4294" t="s">
        <v>20168</v>
      </c>
      <c r="D4294" t="s">
        <v>20169</v>
      </c>
      <c r="E4294" t="s">
        <v>1663</v>
      </c>
      <c r="F4294" t="s">
        <v>20170</v>
      </c>
      <c r="H4294" t="s">
        <v>4675</v>
      </c>
      <c r="I4294" s="23">
        <v>39.982525000000003</v>
      </c>
      <c r="J4294" s="23">
        <v>-74.771593999999993</v>
      </c>
      <c r="K4294">
        <v>562212</v>
      </c>
      <c r="L4294" t="s">
        <v>51</v>
      </c>
      <c r="M4294" t="s">
        <v>307</v>
      </c>
      <c r="N4294" s="49">
        <v>1283.25</v>
      </c>
      <c r="O4294" s="49">
        <v>1469.5</v>
      </c>
      <c r="P4294" s="49">
        <v>1553.25</v>
      </c>
      <c r="Q4294" s="49">
        <v>1827.5</v>
      </c>
      <c r="R4294" s="49">
        <v>7988.75</v>
      </c>
      <c r="S4294" s="49">
        <v>9618.25</v>
      </c>
      <c r="T4294" s="49">
        <v>9526.25</v>
      </c>
      <c r="U4294" s="49">
        <v>18306.243324999999</v>
      </c>
      <c r="V4294" s="49">
        <v>15625</v>
      </c>
    </row>
    <row r="4295" spans="1:22" x14ac:dyDescent="0.3">
      <c r="A4295">
        <v>1013739</v>
      </c>
      <c r="B4295" t="s">
        <v>20171</v>
      </c>
      <c r="C4295" t="s">
        <v>20172</v>
      </c>
      <c r="D4295" t="s">
        <v>8528</v>
      </c>
      <c r="E4295" t="s">
        <v>339</v>
      </c>
      <c r="F4295" t="s">
        <v>8949</v>
      </c>
      <c r="G4295" t="s">
        <v>20173</v>
      </c>
      <c r="I4295" s="23"/>
      <c r="J4295" s="23"/>
      <c r="K4295">
        <v>211130</v>
      </c>
      <c r="L4295" t="s">
        <v>368</v>
      </c>
      <c r="M4295" t="s">
        <v>102</v>
      </c>
      <c r="N4295" s="49">
        <v>29219.598000000002</v>
      </c>
    </row>
    <row r="4296" spans="1:22" x14ac:dyDescent="0.3">
      <c r="A4296">
        <v>1000049</v>
      </c>
      <c r="B4296" t="s">
        <v>20174</v>
      </c>
      <c r="C4296" t="s">
        <v>20175</v>
      </c>
      <c r="D4296" t="s">
        <v>4173</v>
      </c>
      <c r="E4296" t="s">
        <v>549</v>
      </c>
      <c r="F4296" t="s">
        <v>4174</v>
      </c>
      <c r="G4296" t="s">
        <v>20176</v>
      </c>
      <c r="H4296" t="s">
        <v>20177</v>
      </c>
      <c r="I4296" s="23">
        <v>44.121200000000002</v>
      </c>
      <c r="J4296" s="23">
        <v>-103.2608</v>
      </c>
      <c r="K4296">
        <v>221112</v>
      </c>
      <c r="L4296" t="s">
        <v>335</v>
      </c>
      <c r="M4296" t="s">
        <v>336</v>
      </c>
      <c r="N4296" s="49">
        <v>13117.852000000001</v>
      </c>
      <c r="O4296" s="49">
        <v>5929.2280000000001</v>
      </c>
      <c r="P4296" s="49">
        <v>5618.68</v>
      </c>
      <c r="Q4296" s="49">
        <v>7598.4719999999998</v>
      </c>
      <c r="R4296" s="49">
        <v>7201.1239999999998</v>
      </c>
      <c r="S4296" s="49">
        <v>2186.8919999999998</v>
      </c>
      <c r="T4296" s="49">
        <v>5113.4319999999998</v>
      </c>
      <c r="U4296" s="49">
        <v>7802.1719999999996</v>
      </c>
      <c r="V4296" s="49">
        <v>2689.54</v>
      </c>
    </row>
    <row r="4297" spans="1:22" x14ac:dyDescent="0.3">
      <c r="A4297">
        <v>1007379</v>
      </c>
      <c r="B4297" t="s">
        <v>20178</v>
      </c>
      <c r="C4297" t="s">
        <v>20179</v>
      </c>
      <c r="D4297" t="s">
        <v>20180</v>
      </c>
      <c r="E4297" t="s">
        <v>1388</v>
      </c>
      <c r="F4297" t="s">
        <v>20181</v>
      </c>
      <c r="G4297" t="s">
        <v>20182</v>
      </c>
      <c r="H4297" t="s">
        <v>20183</v>
      </c>
      <c r="I4297" s="23">
        <v>43.904600000000002</v>
      </c>
      <c r="J4297" s="23">
        <v>-116.8181</v>
      </c>
      <c r="K4297">
        <v>221112</v>
      </c>
      <c r="L4297" t="s">
        <v>30</v>
      </c>
      <c r="M4297" t="s">
        <v>336</v>
      </c>
      <c r="N4297" s="49">
        <v>563878.16</v>
      </c>
      <c r="O4297" s="49">
        <v>423711.28</v>
      </c>
      <c r="P4297" s="49">
        <v>505743.17599999998</v>
      </c>
      <c r="Q4297" s="49">
        <v>537860.56400000001</v>
      </c>
      <c r="R4297" s="49">
        <v>619275.95600000001</v>
      </c>
      <c r="S4297" s="49">
        <v>389631.65600000002</v>
      </c>
      <c r="T4297" s="49">
        <v>483257.06</v>
      </c>
      <c r="U4297" s="49">
        <v>178824.08799999999</v>
      </c>
    </row>
    <row r="4298" spans="1:22" x14ac:dyDescent="0.3">
      <c r="A4298">
        <v>1006166</v>
      </c>
      <c r="B4298" t="s">
        <v>20184</v>
      </c>
      <c r="C4298" t="s">
        <v>20185</v>
      </c>
      <c r="D4298" t="s">
        <v>20186</v>
      </c>
      <c r="E4298" t="s">
        <v>311</v>
      </c>
      <c r="F4298" t="s">
        <v>20187</v>
      </c>
      <c r="G4298" t="s">
        <v>20188</v>
      </c>
      <c r="H4298" t="s">
        <v>20189</v>
      </c>
      <c r="I4298" s="23">
        <v>37.527459999999998</v>
      </c>
      <c r="J4298" s="23">
        <v>-82.800190000000001</v>
      </c>
      <c r="K4298">
        <v>211112</v>
      </c>
      <c r="L4298" t="s">
        <v>368</v>
      </c>
      <c r="M4298" t="s">
        <v>102</v>
      </c>
      <c r="Q4298" s="49">
        <v>10313.662</v>
      </c>
      <c r="R4298" s="49">
        <v>10593.814</v>
      </c>
      <c r="S4298" s="49">
        <v>10581.52</v>
      </c>
      <c r="T4298" s="49">
        <v>17125.55</v>
      </c>
      <c r="U4298" s="49">
        <v>9195.5319999999992</v>
      </c>
      <c r="V4298" s="49">
        <v>58560.476000000002</v>
      </c>
    </row>
    <row r="4299" spans="1:22" x14ac:dyDescent="0.3">
      <c r="A4299">
        <v>1007419</v>
      </c>
      <c r="B4299" t="s">
        <v>20190</v>
      </c>
      <c r="C4299" t="s">
        <v>14477</v>
      </c>
      <c r="D4299" t="s">
        <v>8727</v>
      </c>
      <c r="E4299" t="s">
        <v>569</v>
      </c>
      <c r="F4299" t="s">
        <v>20191</v>
      </c>
      <c r="G4299" t="s">
        <v>20192</v>
      </c>
      <c r="H4299" t="s">
        <v>20193</v>
      </c>
      <c r="I4299" s="23">
        <v>43.335900000000002</v>
      </c>
      <c r="J4299" s="23">
        <v>-91.167199999999994</v>
      </c>
      <c r="K4299">
        <v>221112</v>
      </c>
      <c r="L4299" t="s">
        <v>335</v>
      </c>
      <c r="M4299" t="s">
        <v>336</v>
      </c>
      <c r="N4299" s="49">
        <v>489009.48</v>
      </c>
      <c r="O4299" s="49">
        <v>1049449.754</v>
      </c>
      <c r="P4299" s="49">
        <v>1110082.24</v>
      </c>
      <c r="Q4299" s="49">
        <v>1017424.936</v>
      </c>
      <c r="R4299" s="49">
        <v>980932.58</v>
      </c>
      <c r="S4299" s="49">
        <v>1431918.3640000001</v>
      </c>
      <c r="T4299" s="49">
        <v>1068755.0020000001</v>
      </c>
      <c r="U4299" s="49">
        <v>1270861.24</v>
      </c>
      <c r="V4299" s="49">
        <v>1538958.138</v>
      </c>
    </row>
    <row r="4300" spans="1:22" x14ac:dyDescent="0.3">
      <c r="A4300">
        <v>1001491</v>
      </c>
      <c r="B4300" t="s">
        <v>20194</v>
      </c>
      <c r="C4300" t="s">
        <v>20195</v>
      </c>
      <c r="D4300" t="s">
        <v>7920</v>
      </c>
      <c r="E4300" t="s">
        <v>468</v>
      </c>
      <c r="F4300" t="s">
        <v>20196</v>
      </c>
      <c r="G4300" t="s">
        <v>20197</v>
      </c>
      <c r="H4300" t="s">
        <v>10902</v>
      </c>
      <c r="I4300" s="23">
        <v>30.268899999999999</v>
      </c>
      <c r="J4300" s="23">
        <v>-85.700299999999999</v>
      </c>
      <c r="K4300">
        <v>221112</v>
      </c>
      <c r="L4300" t="s">
        <v>335</v>
      </c>
      <c r="M4300" t="s">
        <v>336</v>
      </c>
      <c r="N4300" s="49">
        <v>1497581.7439999999</v>
      </c>
      <c r="O4300" s="49">
        <v>1511856.888</v>
      </c>
      <c r="P4300" s="49">
        <v>1589296.5079999999</v>
      </c>
      <c r="Q4300" s="49">
        <v>1401143.2919999999</v>
      </c>
      <c r="R4300" s="49">
        <v>1863701.45</v>
      </c>
      <c r="S4300" s="49">
        <v>2416216.7059999998</v>
      </c>
      <c r="T4300" s="49">
        <v>2236068.1680000001</v>
      </c>
      <c r="U4300" s="49">
        <v>2286968.4419999998</v>
      </c>
      <c r="V4300" s="49">
        <v>2714415.65</v>
      </c>
    </row>
    <row r="4301" spans="1:22" x14ac:dyDescent="0.3">
      <c r="A4301">
        <v>1001668</v>
      </c>
      <c r="B4301" t="s">
        <v>20198</v>
      </c>
      <c r="C4301" t="s">
        <v>20199</v>
      </c>
      <c r="D4301" t="s">
        <v>20200</v>
      </c>
      <c r="E4301" t="s">
        <v>468</v>
      </c>
      <c r="F4301" t="s">
        <v>20201</v>
      </c>
      <c r="G4301" t="s">
        <v>20202</v>
      </c>
      <c r="H4301" t="s">
        <v>11608</v>
      </c>
      <c r="I4301" s="23">
        <v>26.591069999999998</v>
      </c>
      <c r="J4301" s="23">
        <v>-80.192319999999995</v>
      </c>
      <c r="K4301">
        <v>562212</v>
      </c>
      <c r="L4301" t="s">
        <v>51</v>
      </c>
      <c r="M4301" t="s">
        <v>307</v>
      </c>
      <c r="N4301" s="49">
        <v>24216.5</v>
      </c>
      <c r="O4301" s="49">
        <v>25637</v>
      </c>
      <c r="P4301" s="49">
        <v>27140.75</v>
      </c>
      <c r="Q4301" s="49">
        <v>28732.75</v>
      </c>
      <c r="R4301" s="49">
        <v>30418</v>
      </c>
      <c r="S4301" s="49">
        <v>32202.25</v>
      </c>
      <c r="T4301" s="49">
        <v>34091</v>
      </c>
      <c r="U4301" s="49">
        <v>49971.75</v>
      </c>
      <c r="V4301" s="49">
        <v>52903</v>
      </c>
    </row>
    <row r="4302" spans="1:22" x14ac:dyDescent="0.3">
      <c r="A4302">
        <v>1001045</v>
      </c>
      <c r="B4302" t="s">
        <v>20203</v>
      </c>
      <c r="C4302" t="s">
        <v>20204</v>
      </c>
      <c r="D4302" t="s">
        <v>4025</v>
      </c>
      <c r="E4302" t="s">
        <v>461</v>
      </c>
      <c r="F4302" t="s">
        <v>7025</v>
      </c>
      <c r="G4302" t="s">
        <v>20205</v>
      </c>
      <c r="H4302" t="s">
        <v>17765</v>
      </c>
      <c r="I4302" s="23">
        <v>42.110300000000002</v>
      </c>
      <c r="J4302" s="23">
        <v>-104.8828</v>
      </c>
      <c r="K4302">
        <v>221112</v>
      </c>
      <c r="L4302" t="s">
        <v>30</v>
      </c>
      <c r="M4302" t="s">
        <v>336</v>
      </c>
      <c r="N4302" s="49">
        <v>10641644.23</v>
      </c>
      <c r="O4302" s="49">
        <v>11841952.638</v>
      </c>
      <c r="P4302" s="49">
        <v>11295359.5</v>
      </c>
      <c r="Q4302" s="49">
        <v>11534872.24</v>
      </c>
      <c r="R4302" s="49">
        <v>12033757.98</v>
      </c>
      <c r="S4302" s="49">
        <v>11039099.196</v>
      </c>
      <c r="T4302" s="49">
        <v>12898437.677999999</v>
      </c>
      <c r="U4302" s="49">
        <v>12171941.274</v>
      </c>
      <c r="V4302" s="49">
        <v>13629924.422</v>
      </c>
    </row>
    <row r="4303" spans="1:22" x14ac:dyDescent="0.3">
      <c r="A4303">
        <v>1006725</v>
      </c>
      <c r="B4303" t="s">
        <v>20206</v>
      </c>
      <c r="C4303" t="s">
        <v>9287</v>
      </c>
      <c r="D4303" t="s">
        <v>9287</v>
      </c>
      <c r="E4303" t="s">
        <v>303</v>
      </c>
      <c r="F4303" t="s">
        <v>20207</v>
      </c>
      <c r="G4303" t="s">
        <v>20208</v>
      </c>
      <c r="H4303" t="s">
        <v>13965</v>
      </c>
      <c r="I4303" s="23">
        <v>27.566700000000001</v>
      </c>
      <c r="J4303" s="23">
        <v>-99.508300000000006</v>
      </c>
      <c r="K4303">
        <v>221112</v>
      </c>
      <c r="L4303" t="s">
        <v>30</v>
      </c>
      <c r="M4303" t="s">
        <v>336</v>
      </c>
      <c r="N4303" s="49">
        <v>58742.96</v>
      </c>
      <c r="O4303" s="49">
        <v>88276.471999999994</v>
      </c>
      <c r="P4303" s="49">
        <v>58942.832000000002</v>
      </c>
      <c r="Q4303" s="49">
        <v>129602.02</v>
      </c>
      <c r="R4303" s="49">
        <v>56515.24</v>
      </c>
      <c r="S4303" s="49">
        <v>76233.967999999993</v>
      </c>
      <c r="T4303" s="49">
        <v>109404.944</v>
      </c>
      <c r="U4303" s="49">
        <v>105901.208</v>
      </c>
      <c r="V4303" s="49">
        <v>54562.595999999998</v>
      </c>
    </row>
    <row r="4304" spans="1:22" x14ac:dyDescent="0.3">
      <c r="A4304">
        <v>1000147</v>
      </c>
      <c r="B4304" t="s">
        <v>20209</v>
      </c>
      <c r="C4304" t="s">
        <v>20210</v>
      </c>
      <c r="D4304" t="s">
        <v>8089</v>
      </c>
      <c r="E4304" t="s">
        <v>323</v>
      </c>
      <c r="F4304" t="s">
        <v>8118</v>
      </c>
      <c r="G4304" t="s">
        <v>20211</v>
      </c>
      <c r="H4304" t="s">
        <v>3174</v>
      </c>
      <c r="I4304" s="23">
        <v>32.5672</v>
      </c>
      <c r="J4304" s="23">
        <v>-116.9444</v>
      </c>
      <c r="K4304">
        <v>221112</v>
      </c>
      <c r="L4304" t="s">
        <v>30</v>
      </c>
      <c r="M4304" t="s">
        <v>336</v>
      </c>
      <c r="N4304" s="49">
        <v>29760.04</v>
      </c>
      <c r="O4304" s="49">
        <v>25001.455999999998</v>
      </c>
      <c r="P4304" s="49">
        <v>27479.348000000002</v>
      </c>
      <c r="Q4304" s="49">
        <v>25732.504000000001</v>
      </c>
      <c r="R4304" s="49">
        <v>36228.616000000002</v>
      </c>
      <c r="S4304" s="49">
        <v>42942.991999999998</v>
      </c>
      <c r="T4304" s="49">
        <v>46778.476000000002</v>
      </c>
      <c r="U4304" s="49">
        <v>38707.955999999998</v>
      </c>
      <c r="V4304" s="49">
        <v>19796.975999999999</v>
      </c>
    </row>
    <row r="4305" spans="1:22" x14ac:dyDescent="0.3">
      <c r="A4305">
        <v>1001227</v>
      </c>
      <c r="B4305" t="s">
        <v>19605</v>
      </c>
      <c r="C4305" t="s">
        <v>20212</v>
      </c>
      <c r="D4305" t="s">
        <v>18754</v>
      </c>
      <c r="E4305" t="s">
        <v>1920</v>
      </c>
      <c r="F4305" t="s">
        <v>9403</v>
      </c>
      <c r="G4305" t="s">
        <v>20213</v>
      </c>
      <c r="H4305" t="s">
        <v>3171</v>
      </c>
      <c r="I4305" s="23">
        <v>36.231699999999996</v>
      </c>
      <c r="J4305" s="23">
        <v>-115.12350000000001</v>
      </c>
      <c r="K4305">
        <v>221112</v>
      </c>
      <c r="L4305" t="s">
        <v>335</v>
      </c>
      <c r="M4305" t="s">
        <v>336</v>
      </c>
      <c r="T4305" s="49">
        <v>19750.475999999999</v>
      </c>
      <c r="U4305" s="49">
        <v>20207.576000000001</v>
      </c>
      <c r="V4305" s="49">
        <v>18009.684000000001</v>
      </c>
    </row>
    <row r="4306" spans="1:22" x14ac:dyDescent="0.3">
      <c r="A4306">
        <v>1000686</v>
      </c>
      <c r="B4306" t="s">
        <v>20214</v>
      </c>
      <c r="C4306" t="s">
        <v>20215</v>
      </c>
      <c r="D4306" t="s">
        <v>20216</v>
      </c>
      <c r="E4306" t="s">
        <v>380</v>
      </c>
      <c r="F4306" t="s">
        <v>20217</v>
      </c>
      <c r="G4306" t="s">
        <v>20218</v>
      </c>
      <c r="H4306" t="s">
        <v>3104</v>
      </c>
      <c r="I4306" s="23">
        <v>47.5306</v>
      </c>
      <c r="J4306" s="23">
        <v>-92.161900000000003</v>
      </c>
      <c r="K4306">
        <v>221112</v>
      </c>
      <c r="L4306" t="s">
        <v>335</v>
      </c>
      <c r="M4306" t="s">
        <v>336</v>
      </c>
      <c r="N4306" s="49">
        <v>14882.896000000001</v>
      </c>
      <c r="O4306" s="49">
        <v>11477.66</v>
      </c>
      <c r="P4306" s="49">
        <v>5177.5320000000002</v>
      </c>
      <c r="Q4306" s="49">
        <v>9672.4159999999993</v>
      </c>
      <c r="R4306" s="49">
        <v>118495.59</v>
      </c>
      <c r="S4306" s="49">
        <v>454543.42200000002</v>
      </c>
      <c r="T4306" s="49">
        <v>592000.56599999999</v>
      </c>
      <c r="U4306" s="49">
        <v>468946.55599999998</v>
      </c>
      <c r="V4306" s="49">
        <v>614687.00600000005</v>
      </c>
    </row>
    <row r="4307" spans="1:22" x14ac:dyDescent="0.3">
      <c r="A4307">
        <v>1001569</v>
      </c>
      <c r="B4307" t="s">
        <v>20219</v>
      </c>
      <c r="C4307" t="s">
        <v>20220</v>
      </c>
      <c r="D4307" t="s">
        <v>20221</v>
      </c>
      <c r="E4307" t="s">
        <v>303</v>
      </c>
      <c r="F4307" t="s">
        <v>20222</v>
      </c>
      <c r="G4307" t="s">
        <v>20223</v>
      </c>
      <c r="H4307" t="s">
        <v>4486</v>
      </c>
      <c r="I4307" s="23">
        <v>33.302373000000003</v>
      </c>
      <c r="J4307" s="23">
        <v>-97.850395000000006</v>
      </c>
      <c r="K4307">
        <v>486210</v>
      </c>
      <c r="L4307" t="s">
        <v>28</v>
      </c>
      <c r="M4307" t="s">
        <v>102</v>
      </c>
      <c r="R4307" s="49">
        <v>34544.42</v>
      </c>
      <c r="S4307" s="49">
        <v>36150.764000000003</v>
      </c>
      <c r="T4307" s="49">
        <v>28030.696</v>
      </c>
      <c r="U4307" s="49">
        <v>27675.196</v>
      </c>
    </row>
    <row r="4308" spans="1:22" x14ac:dyDescent="0.3">
      <c r="A4308">
        <v>1007776</v>
      </c>
      <c r="B4308" t="s">
        <v>20224</v>
      </c>
      <c r="C4308" t="s">
        <v>20225</v>
      </c>
      <c r="D4308" t="s">
        <v>6980</v>
      </c>
      <c r="E4308" t="s">
        <v>447</v>
      </c>
      <c r="F4308" t="s">
        <v>6981</v>
      </c>
      <c r="H4308" t="s">
        <v>6565</v>
      </c>
      <c r="I4308" s="23">
        <v>41.712699999999998</v>
      </c>
      <c r="J4308" s="23">
        <v>-75.918499999999995</v>
      </c>
      <c r="K4308">
        <v>213112</v>
      </c>
      <c r="L4308" t="s">
        <v>28</v>
      </c>
      <c r="M4308" t="s">
        <v>102</v>
      </c>
      <c r="R4308" s="49">
        <v>29930.887999999999</v>
      </c>
      <c r="S4308" s="49">
        <v>50893.807999999997</v>
      </c>
      <c r="T4308" s="49">
        <v>49490.47</v>
      </c>
      <c r="U4308" s="49">
        <v>49697.32</v>
      </c>
      <c r="V4308" s="49">
        <v>37476.21</v>
      </c>
    </row>
    <row r="4309" spans="1:22" x14ac:dyDescent="0.3">
      <c r="A4309">
        <v>1003626</v>
      </c>
      <c r="B4309" t="s">
        <v>20226</v>
      </c>
      <c r="C4309" t="s">
        <v>20227</v>
      </c>
      <c r="D4309" t="s">
        <v>5729</v>
      </c>
      <c r="E4309" t="s">
        <v>491</v>
      </c>
      <c r="F4309" t="s">
        <v>20228</v>
      </c>
      <c r="G4309" t="s">
        <v>20229</v>
      </c>
      <c r="H4309" t="s">
        <v>20230</v>
      </c>
      <c r="I4309" s="23">
        <v>38.040317999999999</v>
      </c>
      <c r="J4309" s="23">
        <v>-87.591241999999994</v>
      </c>
      <c r="K4309">
        <v>562212</v>
      </c>
      <c r="L4309" t="s">
        <v>51</v>
      </c>
      <c r="M4309" t="s">
        <v>307</v>
      </c>
      <c r="N4309" s="49">
        <v>11104</v>
      </c>
      <c r="O4309" s="49">
        <v>13933.75</v>
      </c>
      <c r="P4309" s="49">
        <v>15679</v>
      </c>
      <c r="Q4309" s="49">
        <v>17891</v>
      </c>
      <c r="R4309" s="49">
        <v>16357.75</v>
      </c>
      <c r="S4309" s="49">
        <v>17042.75</v>
      </c>
      <c r="T4309" s="49">
        <v>17137.5</v>
      </c>
      <c r="U4309" s="49">
        <v>53687.5</v>
      </c>
      <c r="V4309" s="49">
        <v>68100</v>
      </c>
    </row>
    <row r="4310" spans="1:22" x14ac:dyDescent="0.3">
      <c r="A4310">
        <v>1007471</v>
      </c>
      <c r="B4310" t="s">
        <v>20231</v>
      </c>
      <c r="C4310" t="s">
        <v>20232</v>
      </c>
      <c r="D4310" t="s">
        <v>4559</v>
      </c>
      <c r="E4310" t="s">
        <v>468</v>
      </c>
      <c r="F4310" t="s">
        <v>20233</v>
      </c>
      <c r="G4310" t="s">
        <v>20234</v>
      </c>
      <c r="H4310" t="s">
        <v>20235</v>
      </c>
      <c r="I4310" s="23">
        <v>26.068100000000001</v>
      </c>
      <c r="J4310" s="23">
        <v>-80.198300000000003</v>
      </c>
      <c r="K4310">
        <v>221112</v>
      </c>
      <c r="L4310" t="s">
        <v>335</v>
      </c>
      <c r="M4310" t="s">
        <v>336</v>
      </c>
      <c r="N4310" s="49">
        <v>238000.45600000001</v>
      </c>
      <c r="O4310" s="49">
        <v>1371091.348</v>
      </c>
      <c r="P4310" s="49">
        <v>1530024.308</v>
      </c>
      <c r="Q4310" s="49">
        <v>1469494.426</v>
      </c>
      <c r="R4310" s="49">
        <v>2128301.62</v>
      </c>
      <c r="S4310" s="49">
        <v>2095965.13</v>
      </c>
      <c r="T4310" s="49">
        <v>2152810.2880000002</v>
      </c>
      <c r="U4310" s="49">
        <v>1952649.41</v>
      </c>
      <c r="V4310" s="49">
        <v>2294443.4739999999</v>
      </c>
    </row>
    <row r="4311" spans="1:22" x14ac:dyDescent="0.3">
      <c r="A4311">
        <v>1009755</v>
      </c>
      <c r="B4311" t="s">
        <v>20236</v>
      </c>
      <c r="C4311" t="s">
        <v>20237</v>
      </c>
      <c r="D4311" t="s">
        <v>11059</v>
      </c>
      <c r="E4311" t="s">
        <v>793</v>
      </c>
      <c r="F4311" t="s">
        <v>11060</v>
      </c>
      <c r="G4311" t="s">
        <v>20238</v>
      </c>
      <c r="H4311" t="s">
        <v>7640</v>
      </c>
      <c r="I4311" s="23">
        <v>36.985840000000003</v>
      </c>
      <c r="J4311" s="23">
        <v>-82.183903999999998</v>
      </c>
      <c r="K4311">
        <v>212112</v>
      </c>
      <c r="L4311" t="s">
        <v>90</v>
      </c>
      <c r="M4311" t="s">
        <v>315</v>
      </c>
      <c r="R4311" s="49">
        <v>0</v>
      </c>
      <c r="S4311" s="49">
        <v>0</v>
      </c>
      <c r="T4311" s="49">
        <v>11831.5</v>
      </c>
      <c r="U4311" s="49">
        <v>19930.25</v>
      </c>
      <c r="V4311" s="49">
        <v>24107.75</v>
      </c>
    </row>
    <row r="4312" spans="1:22" x14ac:dyDescent="0.3">
      <c r="A4312">
        <v>1010314</v>
      </c>
      <c r="B4312" t="s">
        <v>20239</v>
      </c>
      <c r="C4312" t="s">
        <v>20240</v>
      </c>
      <c r="D4312" t="s">
        <v>7925</v>
      </c>
      <c r="E4312" t="s">
        <v>447</v>
      </c>
      <c r="F4312" t="s">
        <v>20241</v>
      </c>
      <c r="G4312" t="s">
        <v>20242</v>
      </c>
      <c r="H4312" t="s">
        <v>7928</v>
      </c>
      <c r="I4312" s="23">
        <v>40.421956000000002</v>
      </c>
      <c r="J4312" s="23">
        <v>-78.920580999999999</v>
      </c>
      <c r="K4312">
        <v>486210</v>
      </c>
      <c r="L4312" t="s">
        <v>1714</v>
      </c>
      <c r="M4312" t="s">
        <v>102</v>
      </c>
      <c r="N4312" s="49">
        <v>15544</v>
      </c>
      <c r="O4312" s="49">
        <v>21641.294000000002</v>
      </c>
      <c r="P4312" s="49">
        <v>20028.78</v>
      </c>
      <c r="Q4312" s="49">
        <v>29576.7</v>
      </c>
      <c r="R4312" s="49">
        <v>25628.712</v>
      </c>
      <c r="S4312" s="49">
        <v>12563.208000000001</v>
      </c>
      <c r="T4312" s="49">
        <v>1505.25</v>
      </c>
      <c r="U4312" s="49">
        <v>1016.55</v>
      </c>
      <c r="V4312" s="49">
        <v>541.35</v>
      </c>
    </row>
    <row r="4313" spans="1:22" x14ac:dyDescent="0.3">
      <c r="A4313">
        <v>1012422</v>
      </c>
      <c r="B4313" t="s">
        <v>20243</v>
      </c>
      <c r="C4313" t="s">
        <v>20244</v>
      </c>
      <c r="D4313" t="s">
        <v>15759</v>
      </c>
      <c r="E4313" t="s">
        <v>690</v>
      </c>
      <c r="F4313" t="s">
        <v>20245</v>
      </c>
      <c r="G4313" t="s">
        <v>20246</v>
      </c>
      <c r="H4313" t="s">
        <v>15762</v>
      </c>
      <c r="I4313" s="23">
        <v>32.584510000000002</v>
      </c>
      <c r="J4313" s="23">
        <v>-83.057050000000004</v>
      </c>
      <c r="K4313">
        <v>562212</v>
      </c>
      <c r="L4313" t="s">
        <v>51</v>
      </c>
      <c r="M4313" t="s">
        <v>307</v>
      </c>
      <c r="N4313" s="49">
        <v>30527.75</v>
      </c>
      <c r="O4313" s="49">
        <v>27777.5</v>
      </c>
      <c r="P4313" s="49">
        <v>26740.25</v>
      </c>
      <c r="Q4313" s="49">
        <v>25708</v>
      </c>
    </row>
    <row r="4314" spans="1:22" x14ac:dyDescent="0.3">
      <c r="A4314">
        <v>1011691</v>
      </c>
      <c r="B4314" t="s">
        <v>20247</v>
      </c>
      <c r="C4314" t="s">
        <v>20248</v>
      </c>
      <c r="D4314" t="s">
        <v>20249</v>
      </c>
      <c r="E4314" t="s">
        <v>954</v>
      </c>
      <c r="F4314" t="s">
        <v>20250</v>
      </c>
      <c r="G4314" t="s">
        <v>20251</v>
      </c>
      <c r="H4314" t="s">
        <v>3446</v>
      </c>
      <c r="I4314" s="23">
        <v>33.044777000000003</v>
      </c>
      <c r="J4314" s="23">
        <v>-80.210887</v>
      </c>
      <c r="K4314">
        <v>327212</v>
      </c>
      <c r="L4314" t="s">
        <v>28</v>
      </c>
      <c r="M4314" t="s">
        <v>376</v>
      </c>
      <c r="N4314" s="49">
        <v>18730.68</v>
      </c>
      <c r="O4314" s="49">
        <v>31653.58</v>
      </c>
      <c r="P4314" s="49">
        <v>33477.923999999999</v>
      </c>
      <c r="Q4314" s="49">
        <v>25313.603999999999</v>
      </c>
      <c r="R4314" s="49">
        <v>34435.620000000003</v>
      </c>
      <c r="S4314" s="49">
        <v>26846.348000000002</v>
      </c>
    </row>
    <row r="4315" spans="1:22" x14ac:dyDescent="0.3">
      <c r="A4315">
        <v>1000582</v>
      </c>
      <c r="B4315" t="s">
        <v>20252</v>
      </c>
      <c r="C4315" t="s">
        <v>20253</v>
      </c>
      <c r="D4315" t="s">
        <v>5249</v>
      </c>
      <c r="E4315" t="s">
        <v>542</v>
      </c>
      <c r="F4315" t="s">
        <v>16580</v>
      </c>
      <c r="G4315" t="s">
        <v>20254</v>
      </c>
      <c r="H4315" t="s">
        <v>10728</v>
      </c>
      <c r="I4315" s="23">
        <v>39.007199999999997</v>
      </c>
      <c r="J4315" s="23">
        <v>-95.269199999999998</v>
      </c>
      <c r="K4315">
        <v>221112</v>
      </c>
      <c r="L4315" t="s">
        <v>335</v>
      </c>
      <c r="M4315" t="s">
        <v>336</v>
      </c>
      <c r="N4315" s="49">
        <v>2580948.9079999998</v>
      </c>
      <c r="O4315" s="49">
        <v>3015296.2259999998</v>
      </c>
      <c r="P4315" s="49">
        <v>2680612.4840000002</v>
      </c>
      <c r="Q4315" s="49">
        <v>2552859.406</v>
      </c>
      <c r="R4315" s="49">
        <v>2513635.4160000002</v>
      </c>
      <c r="S4315" s="49">
        <v>3836538.1860000002</v>
      </c>
      <c r="T4315" s="49">
        <v>3714186.16</v>
      </c>
      <c r="U4315" s="49">
        <v>3191939.37</v>
      </c>
      <c r="V4315" s="49">
        <v>3758904.12</v>
      </c>
    </row>
    <row r="4316" spans="1:22" x14ac:dyDescent="0.3">
      <c r="A4316">
        <v>1000138</v>
      </c>
      <c r="B4316" t="s">
        <v>20255</v>
      </c>
      <c r="C4316" t="s">
        <v>20256</v>
      </c>
      <c r="D4316" t="s">
        <v>3076</v>
      </c>
      <c r="E4316" t="s">
        <v>491</v>
      </c>
      <c r="F4316" t="s">
        <v>3077</v>
      </c>
      <c r="G4316" t="s">
        <v>20257</v>
      </c>
      <c r="H4316" t="s">
        <v>13384</v>
      </c>
      <c r="I4316" s="23">
        <v>39.091299999999997</v>
      </c>
      <c r="J4316" s="23">
        <v>-84.866699999999994</v>
      </c>
      <c r="K4316">
        <v>221112</v>
      </c>
      <c r="L4316" t="s">
        <v>335</v>
      </c>
      <c r="M4316" t="s">
        <v>336</v>
      </c>
      <c r="N4316" s="49">
        <v>3124618.1719999998</v>
      </c>
      <c r="O4316" s="49">
        <v>2832859.0520000001</v>
      </c>
      <c r="P4316" s="49">
        <v>2859822.952</v>
      </c>
      <c r="Q4316" s="49">
        <v>3006185.9079999998</v>
      </c>
      <c r="R4316" s="49">
        <v>2657099.1039999998</v>
      </c>
      <c r="S4316" s="49">
        <v>1330256.0719999999</v>
      </c>
      <c r="T4316" s="49">
        <v>1049873.6599999999</v>
      </c>
      <c r="U4316" s="49">
        <v>2566637.6880000001</v>
      </c>
      <c r="V4316" s="49">
        <v>1590999.656</v>
      </c>
    </row>
    <row r="4317" spans="1:22" x14ac:dyDescent="0.3">
      <c r="A4317">
        <v>1011026</v>
      </c>
      <c r="B4317" t="s">
        <v>20258</v>
      </c>
      <c r="C4317" t="s">
        <v>20259</v>
      </c>
      <c r="D4317" t="s">
        <v>20260</v>
      </c>
      <c r="E4317" t="s">
        <v>11053</v>
      </c>
      <c r="F4317" t="s">
        <v>14872</v>
      </c>
      <c r="G4317" t="s">
        <v>20261</v>
      </c>
      <c r="I4317" s="23">
        <v>13.4297068</v>
      </c>
      <c r="J4317" s="23">
        <v>144.64945729999999</v>
      </c>
      <c r="K4317">
        <v>562212</v>
      </c>
      <c r="L4317" t="s">
        <v>51</v>
      </c>
      <c r="M4317" t="s">
        <v>307</v>
      </c>
      <c r="N4317" s="49">
        <v>43962.25</v>
      </c>
      <c r="O4317" s="49">
        <v>38699</v>
      </c>
      <c r="P4317" s="49">
        <v>33242.5</v>
      </c>
      <c r="Q4317" s="49">
        <v>27388.5</v>
      </c>
    </row>
    <row r="4318" spans="1:22" x14ac:dyDescent="0.3">
      <c r="A4318">
        <v>1011595</v>
      </c>
      <c r="B4318" t="s">
        <v>20262</v>
      </c>
      <c r="C4318" t="s">
        <v>20263</v>
      </c>
      <c r="D4318" t="s">
        <v>1764</v>
      </c>
      <c r="E4318" t="s">
        <v>339</v>
      </c>
      <c r="F4318" t="s">
        <v>10464</v>
      </c>
      <c r="G4318" t="s">
        <v>20264</v>
      </c>
      <c r="H4318" t="s">
        <v>367</v>
      </c>
      <c r="I4318" s="23">
        <v>32.42</v>
      </c>
      <c r="J4318" s="23">
        <v>-103.6</v>
      </c>
      <c r="K4318">
        <v>562212</v>
      </c>
      <c r="L4318" t="s">
        <v>51</v>
      </c>
      <c r="M4318" t="s">
        <v>307</v>
      </c>
      <c r="N4318" s="49">
        <v>36144.5</v>
      </c>
      <c r="O4318" s="49">
        <v>34009.5</v>
      </c>
      <c r="P4318" s="49">
        <v>32072.5</v>
      </c>
      <c r="Q4318" s="49">
        <v>30123</v>
      </c>
      <c r="R4318" s="49">
        <v>27815.5</v>
      </c>
      <c r="S4318" s="49">
        <v>25669.25</v>
      </c>
    </row>
    <row r="4319" spans="1:22" x14ac:dyDescent="0.3">
      <c r="A4319">
        <v>1011650</v>
      </c>
      <c r="B4319" t="s">
        <v>20265</v>
      </c>
      <c r="C4319" t="s">
        <v>20266</v>
      </c>
      <c r="D4319" t="s">
        <v>15168</v>
      </c>
      <c r="E4319" t="s">
        <v>1781</v>
      </c>
      <c r="F4319" t="s">
        <v>15169</v>
      </c>
      <c r="G4319" t="s">
        <v>20267</v>
      </c>
      <c r="H4319" t="s">
        <v>5525</v>
      </c>
      <c r="I4319" s="23">
        <v>31.817976000000002</v>
      </c>
      <c r="J4319" s="23">
        <v>-89.451314999999994</v>
      </c>
      <c r="K4319">
        <v>486210</v>
      </c>
      <c r="L4319" t="s">
        <v>1275</v>
      </c>
      <c r="M4319" t="s">
        <v>102</v>
      </c>
      <c r="N4319" s="49">
        <v>33789.955999999998</v>
      </c>
      <c r="O4319" s="49">
        <v>29671.87</v>
      </c>
      <c r="P4319" s="49">
        <v>22412.898000000001</v>
      </c>
      <c r="Q4319" s="49">
        <v>35477.563999999998</v>
      </c>
      <c r="R4319" s="49">
        <v>38664.658000000003</v>
      </c>
      <c r="S4319" s="49">
        <v>29738.173999999999</v>
      </c>
    </row>
    <row r="4320" spans="1:22" x14ac:dyDescent="0.3">
      <c r="A4320">
        <v>1002427</v>
      </c>
      <c r="B4320" t="s">
        <v>20268</v>
      </c>
      <c r="C4320" t="s">
        <v>11409</v>
      </c>
      <c r="D4320" t="s">
        <v>11409</v>
      </c>
      <c r="E4320" t="s">
        <v>663</v>
      </c>
      <c r="F4320" t="s">
        <v>11410</v>
      </c>
      <c r="G4320" t="s">
        <v>20269</v>
      </c>
      <c r="H4320" t="s">
        <v>4118</v>
      </c>
      <c r="I4320" s="23">
        <v>39.48695</v>
      </c>
      <c r="J4320" s="23">
        <v>-84.223050000000001</v>
      </c>
      <c r="K4320">
        <v>486210</v>
      </c>
      <c r="L4320" t="s">
        <v>1275</v>
      </c>
      <c r="M4320" t="s">
        <v>102</v>
      </c>
      <c r="N4320" s="49">
        <v>35307.023999999998</v>
      </c>
      <c r="O4320" s="49">
        <v>40703.305999999997</v>
      </c>
      <c r="P4320" s="49">
        <v>37030.47</v>
      </c>
      <c r="Q4320" s="49">
        <v>30596.441999999999</v>
      </c>
      <c r="S4320" s="49">
        <v>1242.1500000000001</v>
      </c>
      <c r="T4320" s="49">
        <v>3095.7939999999999</v>
      </c>
      <c r="U4320" s="49">
        <v>8912.9240000000009</v>
      </c>
      <c r="V4320" s="49">
        <v>26576.272000000001</v>
      </c>
    </row>
    <row r="4321" spans="1:22" x14ac:dyDescent="0.3">
      <c r="A4321">
        <v>1001380</v>
      </c>
      <c r="B4321" t="s">
        <v>20270</v>
      </c>
      <c r="C4321" t="s">
        <v>20271</v>
      </c>
      <c r="D4321" t="s">
        <v>6128</v>
      </c>
      <c r="E4321" t="s">
        <v>351</v>
      </c>
      <c r="F4321" t="s">
        <v>19665</v>
      </c>
      <c r="G4321" t="s">
        <v>20272</v>
      </c>
      <c r="H4321" t="s">
        <v>13817</v>
      </c>
      <c r="I4321" s="23">
        <v>41.828699999999998</v>
      </c>
      <c r="J4321" s="23">
        <v>-89.4054</v>
      </c>
      <c r="K4321">
        <v>221112</v>
      </c>
      <c r="L4321" t="s">
        <v>30</v>
      </c>
      <c r="M4321" t="s">
        <v>336</v>
      </c>
      <c r="N4321" s="49">
        <v>100308.728</v>
      </c>
      <c r="O4321" s="49">
        <v>61210.923999999999</v>
      </c>
      <c r="P4321" s="49">
        <v>68146.648000000001</v>
      </c>
      <c r="Q4321" s="49">
        <v>38996.256000000001</v>
      </c>
      <c r="R4321" s="49">
        <v>17799.784</v>
      </c>
      <c r="S4321" s="49">
        <v>22465.268</v>
      </c>
      <c r="T4321" s="49">
        <v>41272.748</v>
      </c>
      <c r="U4321" s="49">
        <v>69652.491999999998</v>
      </c>
      <c r="V4321" s="49">
        <v>19459.227999999999</v>
      </c>
    </row>
    <row r="4322" spans="1:22" x14ac:dyDescent="0.3">
      <c r="A4322">
        <v>1010871</v>
      </c>
      <c r="B4322" t="s">
        <v>20273</v>
      </c>
      <c r="C4322" t="s">
        <v>20274</v>
      </c>
      <c r="D4322" t="s">
        <v>20275</v>
      </c>
      <c r="E4322" t="s">
        <v>1248</v>
      </c>
      <c r="F4322" t="s">
        <v>20276</v>
      </c>
      <c r="G4322" t="s">
        <v>20277</v>
      </c>
      <c r="H4322" t="s">
        <v>13276</v>
      </c>
      <c r="I4322" s="23">
        <v>39.327019</v>
      </c>
      <c r="J4322" s="23">
        <v>-80.031136000000004</v>
      </c>
      <c r="K4322">
        <v>212112</v>
      </c>
      <c r="L4322" t="s">
        <v>90</v>
      </c>
      <c r="M4322" t="s">
        <v>315</v>
      </c>
      <c r="N4322" s="49">
        <v>403816.5</v>
      </c>
      <c r="O4322" s="49">
        <v>543816.75</v>
      </c>
      <c r="P4322" s="49">
        <v>712048</v>
      </c>
      <c r="Q4322" s="49">
        <v>794198.25</v>
      </c>
      <c r="R4322" s="49">
        <v>718576</v>
      </c>
      <c r="S4322" s="49">
        <v>459432.75</v>
      </c>
      <c r="T4322" s="49">
        <v>146976.54999999999</v>
      </c>
    </row>
    <row r="4323" spans="1:22" x14ac:dyDescent="0.3">
      <c r="A4323">
        <v>1012049</v>
      </c>
      <c r="B4323" t="s">
        <v>20278</v>
      </c>
      <c r="C4323" t="s">
        <v>20279</v>
      </c>
      <c r="D4323" t="s">
        <v>20280</v>
      </c>
      <c r="E4323" t="s">
        <v>663</v>
      </c>
      <c r="F4323" t="s">
        <v>20281</v>
      </c>
      <c r="G4323" t="s">
        <v>20282</v>
      </c>
      <c r="H4323" t="s">
        <v>877</v>
      </c>
      <c r="I4323" s="23">
        <v>40.44997</v>
      </c>
      <c r="J4323" s="23">
        <v>-81.228459999999998</v>
      </c>
      <c r="K4323">
        <v>211112</v>
      </c>
      <c r="L4323" t="s">
        <v>368</v>
      </c>
      <c r="M4323" t="s">
        <v>102</v>
      </c>
      <c r="R4323" s="49">
        <v>23846.17</v>
      </c>
    </row>
    <row r="4324" spans="1:22" x14ac:dyDescent="0.3">
      <c r="A4324">
        <v>1006851</v>
      </c>
      <c r="B4324" t="s">
        <v>20283</v>
      </c>
      <c r="C4324" t="s">
        <v>20284</v>
      </c>
      <c r="D4324" t="s">
        <v>20285</v>
      </c>
      <c r="E4324" t="s">
        <v>1781</v>
      </c>
      <c r="F4324" t="s">
        <v>20286</v>
      </c>
      <c r="G4324" t="s">
        <v>20287</v>
      </c>
      <c r="H4324" t="s">
        <v>20288</v>
      </c>
      <c r="I4324" s="23">
        <v>33.642760000000003</v>
      </c>
      <c r="J4324" s="23">
        <v>-90.291979999999995</v>
      </c>
      <c r="K4324">
        <v>562212</v>
      </c>
      <c r="L4324" t="s">
        <v>51</v>
      </c>
      <c r="M4324" t="s">
        <v>307</v>
      </c>
      <c r="N4324" s="49">
        <v>91633.75</v>
      </c>
      <c r="O4324" s="49">
        <v>88200.75</v>
      </c>
      <c r="P4324" s="49">
        <v>86924.75</v>
      </c>
      <c r="Q4324" s="49">
        <v>85664.75</v>
      </c>
      <c r="R4324" s="49">
        <v>84346.5</v>
      </c>
      <c r="S4324" s="49">
        <v>82494.25</v>
      </c>
      <c r="T4324" s="49">
        <v>61809.5</v>
      </c>
      <c r="U4324" s="49">
        <v>59481</v>
      </c>
      <c r="V4324" s="49">
        <v>57008.25</v>
      </c>
    </row>
    <row r="4325" spans="1:22" x14ac:dyDescent="0.3">
      <c r="A4325">
        <v>1001750</v>
      </c>
      <c r="B4325" t="s">
        <v>20289</v>
      </c>
      <c r="C4325" t="s">
        <v>20290</v>
      </c>
      <c r="D4325" t="s">
        <v>460</v>
      </c>
      <c r="E4325" t="s">
        <v>461</v>
      </c>
      <c r="F4325" t="s">
        <v>462</v>
      </c>
      <c r="H4325" t="s">
        <v>5496</v>
      </c>
      <c r="I4325" s="23">
        <v>44.259799999999998</v>
      </c>
      <c r="J4325" s="23">
        <v>-106.1193</v>
      </c>
      <c r="K4325">
        <v>211111</v>
      </c>
      <c r="L4325" t="s">
        <v>28</v>
      </c>
      <c r="M4325" t="s">
        <v>102</v>
      </c>
      <c r="R4325" s="49">
        <v>8735.768</v>
      </c>
      <c r="S4325" s="49">
        <v>12013.103999999999</v>
      </c>
      <c r="T4325" s="49">
        <v>15164.291999999999</v>
      </c>
      <c r="U4325" s="49">
        <v>21966.268</v>
      </c>
      <c r="V4325" s="49">
        <v>26558.400000000001</v>
      </c>
    </row>
    <row r="4326" spans="1:22" x14ac:dyDescent="0.3">
      <c r="A4326">
        <v>1001835</v>
      </c>
      <c r="B4326" t="s">
        <v>20291</v>
      </c>
      <c r="C4326" t="s">
        <v>20292</v>
      </c>
      <c r="D4326" t="s">
        <v>20293</v>
      </c>
      <c r="E4326" t="s">
        <v>447</v>
      </c>
      <c r="F4326" t="s">
        <v>20294</v>
      </c>
      <c r="G4326" t="s">
        <v>20295</v>
      </c>
      <c r="H4326" t="s">
        <v>5170</v>
      </c>
      <c r="I4326" s="23">
        <v>40.729660000000003</v>
      </c>
      <c r="J4326" s="23">
        <v>-75.300780000000003</v>
      </c>
      <c r="K4326">
        <v>327310</v>
      </c>
      <c r="L4326" t="s">
        <v>2095</v>
      </c>
      <c r="M4326" t="s">
        <v>376</v>
      </c>
      <c r="N4326" s="49">
        <v>754527.64</v>
      </c>
      <c r="O4326" s="49">
        <v>684766.71200000006</v>
      </c>
      <c r="P4326" s="49">
        <v>719454.96200000006</v>
      </c>
      <c r="Q4326" s="49">
        <v>726208.89599999995</v>
      </c>
      <c r="R4326" s="49">
        <v>881251.446</v>
      </c>
      <c r="S4326" s="49">
        <v>694348.88800000004</v>
      </c>
      <c r="T4326" s="49">
        <v>671928.14800000004</v>
      </c>
      <c r="U4326" s="49">
        <v>680210.94200000004</v>
      </c>
      <c r="V4326" s="49">
        <v>758083.36199999996</v>
      </c>
    </row>
    <row r="4327" spans="1:22" x14ac:dyDescent="0.3">
      <c r="A4327">
        <v>1000290</v>
      </c>
      <c r="B4327" t="s">
        <v>20296</v>
      </c>
      <c r="C4327" t="s">
        <v>20297</v>
      </c>
      <c r="D4327" t="s">
        <v>13139</v>
      </c>
      <c r="E4327" t="s">
        <v>331</v>
      </c>
      <c r="F4327" t="s">
        <v>13140</v>
      </c>
      <c r="G4327" t="s">
        <v>20298</v>
      </c>
      <c r="H4327" t="s">
        <v>4897</v>
      </c>
      <c r="I4327" s="23">
        <v>43.306399999999996</v>
      </c>
      <c r="J4327" s="23">
        <v>-73.620800000000003</v>
      </c>
      <c r="K4327">
        <v>327310</v>
      </c>
      <c r="L4327" t="s">
        <v>2095</v>
      </c>
      <c r="M4327" t="s">
        <v>376</v>
      </c>
      <c r="N4327" s="49">
        <v>247459.82</v>
      </c>
      <c r="O4327" s="49">
        <v>234870.698</v>
      </c>
      <c r="P4327" s="49">
        <v>270862.87</v>
      </c>
      <c r="Q4327" s="49">
        <v>323771.21399999998</v>
      </c>
      <c r="R4327" s="49">
        <v>426315.48200000002</v>
      </c>
      <c r="S4327" s="49">
        <v>411368.39799999999</v>
      </c>
      <c r="T4327" s="49">
        <v>365697.64199999999</v>
      </c>
      <c r="U4327" s="49">
        <v>318708.65999999997</v>
      </c>
      <c r="V4327" s="49">
        <v>389597.34399999998</v>
      </c>
    </row>
    <row r="4328" spans="1:22" x14ac:dyDescent="0.3">
      <c r="A4328">
        <v>1002517</v>
      </c>
      <c r="B4328" t="s">
        <v>20299</v>
      </c>
      <c r="C4328" t="s">
        <v>20300</v>
      </c>
      <c r="D4328" t="s">
        <v>20301</v>
      </c>
      <c r="E4328" t="s">
        <v>491</v>
      </c>
      <c r="F4328" t="s">
        <v>20302</v>
      </c>
      <c r="G4328" t="s">
        <v>20303</v>
      </c>
      <c r="H4328" t="s">
        <v>1559</v>
      </c>
      <c r="I4328" s="23">
        <v>38.415722000000002</v>
      </c>
      <c r="J4328" s="23">
        <v>-85.749360999999993</v>
      </c>
      <c r="K4328">
        <v>327310</v>
      </c>
      <c r="L4328" t="s">
        <v>2095</v>
      </c>
      <c r="M4328" t="s">
        <v>376</v>
      </c>
      <c r="N4328" s="49">
        <v>446093.06</v>
      </c>
      <c r="O4328" s="49">
        <v>580916.54399999999</v>
      </c>
      <c r="P4328" s="49">
        <v>532909.03200000001</v>
      </c>
      <c r="Q4328" s="49">
        <v>434178.81599999999</v>
      </c>
      <c r="R4328" s="49">
        <v>641774.51</v>
      </c>
      <c r="S4328" s="49">
        <v>633404.02599999995</v>
      </c>
      <c r="T4328" s="49">
        <v>604397.26</v>
      </c>
      <c r="U4328" s="49">
        <v>617212.68400000001</v>
      </c>
      <c r="V4328" s="49">
        <v>569269.43599999999</v>
      </c>
    </row>
    <row r="4329" spans="1:22" x14ac:dyDescent="0.3">
      <c r="A4329">
        <v>1000836</v>
      </c>
      <c r="B4329" t="s">
        <v>20304</v>
      </c>
      <c r="C4329" t="s">
        <v>20305</v>
      </c>
      <c r="D4329" t="s">
        <v>4806</v>
      </c>
      <c r="E4329" t="s">
        <v>640</v>
      </c>
      <c r="F4329" t="s">
        <v>20306</v>
      </c>
      <c r="G4329" t="s">
        <v>3149</v>
      </c>
      <c r="H4329" t="s">
        <v>3150</v>
      </c>
      <c r="I4329" s="23">
        <v>47.2819</v>
      </c>
      <c r="J4329" s="23">
        <v>-101.3194</v>
      </c>
      <c r="K4329">
        <v>221112</v>
      </c>
      <c r="L4329" t="s">
        <v>30</v>
      </c>
      <c r="M4329" t="s">
        <v>336</v>
      </c>
      <c r="N4329" s="49">
        <v>4148579.7379999999</v>
      </c>
      <c r="O4329" s="49">
        <v>3768821.182</v>
      </c>
      <c r="P4329" s="49">
        <v>4222456.534</v>
      </c>
      <c r="Q4329" s="49">
        <v>4568972.6040000003</v>
      </c>
      <c r="R4329" s="49">
        <v>4033084.54</v>
      </c>
      <c r="S4329" s="49">
        <v>3999564.84</v>
      </c>
      <c r="T4329" s="49">
        <v>4496384.5839999998</v>
      </c>
      <c r="U4329" s="49">
        <v>3702960.0520000001</v>
      </c>
      <c r="V4329" s="49">
        <v>3515900.2940000002</v>
      </c>
    </row>
    <row r="4330" spans="1:22" x14ac:dyDescent="0.3">
      <c r="A4330">
        <v>1000343</v>
      </c>
      <c r="B4330" t="s">
        <v>20307</v>
      </c>
      <c r="C4330" t="s">
        <v>20308</v>
      </c>
      <c r="D4330" t="s">
        <v>20309</v>
      </c>
      <c r="E4330" t="s">
        <v>351</v>
      </c>
      <c r="F4330" t="s">
        <v>20310</v>
      </c>
      <c r="G4330" t="s">
        <v>20311</v>
      </c>
      <c r="H4330" t="s">
        <v>10147</v>
      </c>
      <c r="I4330" s="23">
        <v>41.643900000000002</v>
      </c>
      <c r="J4330" s="23">
        <v>-88.046700000000001</v>
      </c>
      <c r="K4330">
        <v>324110</v>
      </c>
      <c r="L4330" t="s">
        <v>6080</v>
      </c>
      <c r="M4330" t="s">
        <v>6081</v>
      </c>
      <c r="N4330" s="49">
        <v>1930020.59</v>
      </c>
      <c r="O4330" s="49">
        <v>1874674.8540000001</v>
      </c>
      <c r="P4330" s="49">
        <v>1760803.784</v>
      </c>
      <c r="Q4330" s="49">
        <v>1757155.4</v>
      </c>
      <c r="R4330" s="49">
        <v>1800220.4380000001</v>
      </c>
      <c r="S4330" s="49">
        <v>2040904.84</v>
      </c>
      <c r="T4330" s="49">
        <v>1705748.26</v>
      </c>
      <c r="U4330" s="49">
        <v>1675760.1040000001</v>
      </c>
      <c r="V4330" s="49">
        <v>1913163.48</v>
      </c>
    </row>
    <row r="4331" spans="1:22" x14ac:dyDescent="0.3">
      <c r="A4331">
        <v>1004913</v>
      </c>
      <c r="B4331" t="s">
        <v>20312</v>
      </c>
      <c r="C4331" t="s">
        <v>20313</v>
      </c>
      <c r="D4331" t="s">
        <v>20314</v>
      </c>
      <c r="E4331" t="s">
        <v>468</v>
      </c>
      <c r="F4331" t="s">
        <v>20315</v>
      </c>
      <c r="G4331" t="s">
        <v>20316</v>
      </c>
      <c r="H4331" t="s">
        <v>14933</v>
      </c>
      <c r="I4331" s="23">
        <v>27.469638</v>
      </c>
      <c r="J4331" s="23">
        <v>-82.458781000000002</v>
      </c>
      <c r="K4331">
        <v>562212</v>
      </c>
      <c r="L4331" t="s">
        <v>51</v>
      </c>
      <c r="M4331" t="s">
        <v>307</v>
      </c>
      <c r="N4331" s="49">
        <v>98542.75</v>
      </c>
      <c r="O4331" s="49">
        <v>123195</v>
      </c>
      <c r="P4331" s="49">
        <v>246835</v>
      </c>
      <c r="Q4331" s="49">
        <v>215055</v>
      </c>
      <c r="R4331" s="49">
        <v>241152.5</v>
      </c>
      <c r="S4331" s="49">
        <v>225488.25</v>
      </c>
      <c r="T4331" s="49">
        <v>152999</v>
      </c>
      <c r="U4331" s="49">
        <v>159663.25</v>
      </c>
      <c r="V4331" s="49">
        <v>194676.25</v>
      </c>
    </row>
    <row r="4332" spans="1:22" x14ac:dyDescent="0.3">
      <c r="A4332">
        <v>1005026</v>
      </c>
      <c r="B4332" t="s">
        <v>20317</v>
      </c>
      <c r="C4332" t="s">
        <v>20318</v>
      </c>
      <c r="D4332" t="s">
        <v>20319</v>
      </c>
      <c r="E4332" t="s">
        <v>441</v>
      </c>
      <c r="F4332" t="s">
        <v>20320</v>
      </c>
      <c r="G4332" t="s">
        <v>20321</v>
      </c>
      <c r="H4332" t="s">
        <v>10842</v>
      </c>
      <c r="I4332" s="23">
        <v>35.293570000000003</v>
      </c>
      <c r="J4332" s="23">
        <v>-77.713340000000002</v>
      </c>
      <c r="K4332">
        <v>562212</v>
      </c>
      <c r="L4332" t="s">
        <v>51</v>
      </c>
      <c r="M4332" t="s">
        <v>307</v>
      </c>
      <c r="N4332" s="49">
        <v>26884.5</v>
      </c>
      <c r="O4332" s="49">
        <v>28461.5</v>
      </c>
      <c r="P4332" s="49">
        <v>30130.75</v>
      </c>
      <c r="Q4332" s="49">
        <v>31898.25</v>
      </c>
      <c r="R4332" s="49">
        <v>33769.25</v>
      </c>
      <c r="S4332" s="49">
        <v>35750</v>
      </c>
      <c r="T4332" s="49">
        <v>37846.75</v>
      </c>
      <c r="U4332" s="49">
        <v>40066.75</v>
      </c>
      <c r="V4332" s="49">
        <v>42417</v>
      </c>
    </row>
    <row r="4333" spans="1:22" x14ac:dyDescent="0.3">
      <c r="A4333">
        <v>1003609</v>
      </c>
      <c r="B4333" t="s">
        <v>20322</v>
      </c>
      <c r="C4333" t="s">
        <v>20323</v>
      </c>
      <c r="D4333" t="s">
        <v>2694</v>
      </c>
      <c r="E4333" t="s">
        <v>386</v>
      </c>
      <c r="F4333" t="s">
        <v>2695</v>
      </c>
      <c r="G4333" t="s">
        <v>20324</v>
      </c>
      <c r="H4333" t="s">
        <v>1384</v>
      </c>
      <c r="I4333" s="23">
        <v>30.960964000000001</v>
      </c>
      <c r="J4333" s="23">
        <v>-88.024935999999997</v>
      </c>
      <c r="K4333">
        <v>325220</v>
      </c>
      <c r="L4333" t="s">
        <v>28</v>
      </c>
      <c r="M4333" t="s">
        <v>315</v>
      </c>
      <c r="N4333" s="49">
        <v>65697.751999999993</v>
      </c>
      <c r="O4333" s="49">
        <v>66645.3</v>
      </c>
      <c r="P4333" s="49">
        <v>67148.047999999995</v>
      </c>
      <c r="Q4333" s="49">
        <v>62323.663999999997</v>
      </c>
      <c r="R4333" s="49">
        <v>66570</v>
      </c>
      <c r="S4333" s="49">
        <v>67226.096000000005</v>
      </c>
      <c r="T4333" s="49">
        <v>67459.3</v>
      </c>
      <c r="U4333" s="49">
        <v>58524.28</v>
      </c>
      <c r="V4333" s="49">
        <v>45050.8</v>
      </c>
    </row>
    <row r="4334" spans="1:22" x14ac:dyDescent="0.3">
      <c r="A4334">
        <v>1006816</v>
      </c>
      <c r="B4334" t="s">
        <v>20325</v>
      </c>
      <c r="C4334" t="s">
        <v>20326</v>
      </c>
      <c r="D4334" t="s">
        <v>13755</v>
      </c>
      <c r="E4334" t="s">
        <v>468</v>
      </c>
      <c r="F4334" t="s">
        <v>20327</v>
      </c>
      <c r="G4334" t="s">
        <v>20328</v>
      </c>
      <c r="H4334" t="s">
        <v>13758</v>
      </c>
      <c r="I4334" s="23">
        <v>30.422633999999999</v>
      </c>
      <c r="J4334" s="23">
        <v>-84.149884</v>
      </c>
      <c r="K4334">
        <v>562212</v>
      </c>
      <c r="L4334" t="s">
        <v>51</v>
      </c>
      <c r="M4334" t="s">
        <v>307</v>
      </c>
      <c r="N4334" s="49">
        <v>32623.25</v>
      </c>
      <c r="O4334" s="49">
        <v>20678.5</v>
      </c>
      <c r="P4334" s="49">
        <v>71450</v>
      </c>
      <c r="Q4334" s="49">
        <v>75624.25</v>
      </c>
      <c r="R4334" s="49">
        <v>73111.5</v>
      </c>
      <c r="S4334" s="49">
        <v>71124.75</v>
      </c>
      <c r="T4334" s="49">
        <v>80178.75</v>
      </c>
      <c r="U4334" s="49">
        <v>91674.25</v>
      </c>
      <c r="V4334" s="49">
        <v>98196</v>
      </c>
    </row>
    <row r="4335" spans="1:22" x14ac:dyDescent="0.3">
      <c r="A4335">
        <v>1000956</v>
      </c>
      <c r="B4335" t="s">
        <v>20329</v>
      </c>
      <c r="C4335" t="s">
        <v>20330</v>
      </c>
      <c r="D4335" t="s">
        <v>6160</v>
      </c>
      <c r="E4335" t="s">
        <v>303</v>
      </c>
      <c r="F4335" t="s">
        <v>20331</v>
      </c>
      <c r="G4335" t="s">
        <v>20332</v>
      </c>
      <c r="H4335" t="s">
        <v>18143</v>
      </c>
      <c r="I4335" s="23">
        <v>29.351099999999999</v>
      </c>
      <c r="J4335" s="23">
        <v>-98.575299999999999</v>
      </c>
      <c r="K4335">
        <v>221112</v>
      </c>
      <c r="L4335" t="s">
        <v>30</v>
      </c>
      <c r="M4335" t="s">
        <v>336</v>
      </c>
      <c r="N4335" s="49">
        <v>92652.911457599999</v>
      </c>
      <c r="O4335" s="49">
        <v>121969.90054279999</v>
      </c>
      <c r="P4335" s="49">
        <v>59470.169040399996</v>
      </c>
      <c r="Q4335" s="49">
        <v>42194.61894</v>
      </c>
      <c r="R4335" s="49">
        <v>23671.1399236</v>
      </c>
      <c r="S4335" s="49">
        <v>41465.218633199998</v>
      </c>
      <c r="T4335" s="49">
        <v>77551.755346799997</v>
      </c>
      <c r="U4335" s="49">
        <v>56497.04</v>
      </c>
      <c r="V4335" s="49">
        <v>88406.872000000003</v>
      </c>
    </row>
    <row r="4336" spans="1:22" x14ac:dyDescent="0.3">
      <c r="A4336">
        <v>1006594</v>
      </c>
      <c r="B4336" t="s">
        <v>20333</v>
      </c>
      <c r="C4336" t="s">
        <v>20334</v>
      </c>
      <c r="D4336" t="s">
        <v>20335</v>
      </c>
      <c r="E4336" t="s">
        <v>323</v>
      </c>
      <c r="F4336" t="s">
        <v>16898</v>
      </c>
      <c r="G4336" t="s">
        <v>20336</v>
      </c>
      <c r="H4336" t="s">
        <v>2368</v>
      </c>
      <c r="I4336" s="23">
        <v>36.299427999999999</v>
      </c>
      <c r="J4336" s="23">
        <v>-119.81607200000001</v>
      </c>
      <c r="K4336">
        <v>311513</v>
      </c>
      <c r="L4336" t="s">
        <v>28</v>
      </c>
      <c r="M4336" t="s">
        <v>315</v>
      </c>
      <c r="N4336" s="49">
        <v>50662.758000000002</v>
      </c>
      <c r="O4336" s="49">
        <v>48903.415999999997</v>
      </c>
      <c r="P4336" s="49">
        <v>47379.372000000003</v>
      </c>
      <c r="Q4336" s="49">
        <v>48841.516000000003</v>
      </c>
      <c r="R4336" s="49">
        <v>49570.063999999998</v>
      </c>
      <c r="S4336" s="49">
        <v>52080.004000000001</v>
      </c>
      <c r="T4336" s="49">
        <v>51778.203999999998</v>
      </c>
      <c r="U4336" s="49">
        <v>49406.964</v>
      </c>
      <c r="V4336" s="49">
        <v>50037.512000000002</v>
      </c>
    </row>
    <row r="4337" spans="1:22" x14ac:dyDescent="0.3">
      <c r="A4337">
        <v>1006819</v>
      </c>
      <c r="B4337" t="s">
        <v>20337</v>
      </c>
      <c r="C4337" t="s">
        <v>20338</v>
      </c>
      <c r="D4337" t="s">
        <v>20339</v>
      </c>
      <c r="E4337" t="s">
        <v>339</v>
      </c>
      <c r="F4337" t="s">
        <v>20340</v>
      </c>
      <c r="G4337" t="s">
        <v>20341</v>
      </c>
      <c r="H4337" t="s">
        <v>20342</v>
      </c>
      <c r="I4337" s="23">
        <v>33.32282</v>
      </c>
      <c r="J4337" s="23">
        <v>-104.47889000000001</v>
      </c>
      <c r="K4337">
        <v>311513</v>
      </c>
      <c r="L4337" t="s">
        <v>28</v>
      </c>
      <c r="M4337" t="s">
        <v>315</v>
      </c>
      <c r="N4337" s="49">
        <v>40514.548000000003</v>
      </c>
      <c r="O4337" s="49">
        <v>39992.6</v>
      </c>
      <c r="P4337" s="49">
        <v>37615.508000000002</v>
      </c>
      <c r="Q4337" s="49">
        <v>38103.256000000001</v>
      </c>
      <c r="R4337" s="49">
        <v>37977.756000000001</v>
      </c>
      <c r="S4337" s="49">
        <v>38470.356</v>
      </c>
      <c r="T4337" s="49">
        <v>39007.004000000001</v>
      </c>
      <c r="U4337" s="49">
        <v>39381.552000000003</v>
      </c>
      <c r="V4337" s="49">
        <v>38245.455999999998</v>
      </c>
    </row>
    <row r="4338" spans="1:22" x14ac:dyDescent="0.3">
      <c r="A4338">
        <v>1006479</v>
      </c>
      <c r="B4338" t="s">
        <v>20343</v>
      </c>
      <c r="C4338" t="s">
        <v>20344</v>
      </c>
      <c r="D4338" t="s">
        <v>18254</v>
      </c>
      <c r="E4338" t="s">
        <v>1487</v>
      </c>
      <c r="F4338" t="s">
        <v>19970</v>
      </c>
      <c r="G4338" t="s">
        <v>20345</v>
      </c>
      <c r="H4338" t="s">
        <v>6242</v>
      </c>
      <c r="I4338" s="23">
        <v>40.416952000000002</v>
      </c>
      <c r="J4338" s="23">
        <v>-104.675853</v>
      </c>
      <c r="K4338">
        <v>311513</v>
      </c>
      <c r="L4338" t="s">
        <v>28</v>
      </c>
      <c r="M4338" t="s">
        <v>315</v>
      </c>
      <c r="N4338" s="49">
        <v>90867.32</v>
      </c>
      <c r="O4338" s="49">
        <v>58459.42</v>
      </c>
      <c r="P4338" s="49">
        <v>43201.534</v>
      </c>
      <c r="Q4338" s="49">
        <v>38289.656000000003</v>
      </c>
      <c r="R4338" s="49">
        <v>38254.455999999998</v>
      </c>
      <c r="S4338" s="49">
        <v>38116.455999999998</v>
      </c>
      <c r="T4338" s="49">
        <v>27529.495999999999</v>
      </c>
    </row>
    <row r="4339" spans="1:22" x14ac:dyDescent="0.3">
      <c r="A4339">
        <v>1007768</v>
      </c>
      <c r="B4339" t="s">
        <v>20346</v>
      </c>
      <c r="C4339" t="s">
        <v>20347</v>
      </c>
      <c r="D4339" t="s">
        <v>20135</v>
      </c>
      <c r="E4339" t="s">
        <v>2235</v>
      </c>
      <c r="F4339" t="s">
        <v>16986</v>
      </c>
      <c r="G4339" t="s">
        <v>20348</v>
      </c>
      <c r="H4339" t="s">
        <v>17202</v>
      </c>
      <c r="I4339" s="23">
        <v>47.678800000000003</v>
      </c>
      <c r="J4339" s="23">
        <v>-104.15689999999999</v>
      </c>
      <c r="K4339">
        <v>221112</v>
      </c>
      <c r="L4339" t="s">
        <v>335</v>
      </c>
      <c r="M4339" t="s">
        <v>336</v>
      </c>
      <c r="N4339" s="49">
        <v>352646.25599999999</v>
      </c>
      <c r="O4339" s="49">
        <v>322282.40399999998</v>
      </c>
      <c r="P4339" s="49">
        <v>311859.31</v>
      </c>
      <c r="Q4339" s="49">
        <v>346981.37</v>
      </c>
      <c r="R4339" s="49">
        <v>300808.408</v>
      </c>
      <c r="S4339" s="49">
        <v>401957.93800000002</v>
      </c>
      <c r="T4339" s="49">
        <v>362854.098</v>
      </c>
      <c r="U4339" s="49">
        <v>305193.804</v>
      </c>
      <c r="V4339" s="49">
        <v>372772.47600000002</v>
      </c>
    </row>
    <row r="4340" spans="1:22" x14ac:dyDescent="0.3">
      <c r="A4340">
        <v>1004538</v>
      </c>
      <c r="B4340" t="s">
        <v>20349</v>
      </c>
      <c r="C4340" t="s">
        <v>20350</v>
      </c>
      <c r="D4340" t="s">
        <v>16864</v>
      </c>
      <c r="E4340" t="s">
        <v>2235</v>
      </c>
      <c r="F4340" t="s">
        <v>20351</v>
      </c>
      <c r="G4340" t="s">
        <v>20352</v>
      </c>
      <c r="H4340" t="s">
        <v>20353</v>
      </c>
      <c r="I4340" s="23">
        <v>46.675719999999998</v>
      </c>
      <c r="J4340" s="23">
        <v>-111.88037</v>
      </c>
      <c r="K4340">
        <v>562212</v>
      </c>
      <c r="L4340" t="s">
        <v>51</v>
      </c>
      <c r="M4340" t="s">
        <v>307</v>
      </c>
      <c r="N4340" s="49">
        <v>29810</v>
      </c>
      <c r="O4340" s="49">
        <v>21480.75</v>
      </c>
      <c r="U4340" s="49">
        <v>16322.5</v>
      </c>
      <c r="V4340" s="49">
        <v>15554.25</v>
      </c>
    </row>
    <row r="4341" spans="1:22" x14ac:dyDescent="0.3">
      <c r="A4341">
        <v>1000928</v>
      </c>
      <c r="B4341" t="s">
        <v>20354</v>
      </c>
      <c r="C4341" t="s">
        <v>20355</v>
      </c>
      <c r="D4341" t="s">
        <v>20356</v>
      </c>
      <c r="E4341" t="s">
        <v>303</v>
      </c>
      <c r="F4341" t="s">
        <v>20357</v>
      </c>
      <c r="G4341" t="s">
        <v>20358</v>
      </c>
      <c r="H4341" t="s">
        <v>7957</v>
      </c>
      <c r="I4341" s="23">
        <v>30.436399999999999</v>
      </c>
      <c r="J4341" s="23">
        <v>-95.521500000000003</v>
      </c>
      <c r="K4341">
        <v>221112</v>
      </c>
      <c r="L4341" t="s">
        <v>335</v>
      </c>
      <c r="M4341" t="s">
        <v>336</v>
      </c>
      <c r="N4341" s="49">
        <v>1278494.656</v>
      </c>
      <c r="O4341" s="49">
        <v>1171551.2520000001</v>
      </c>
      <c r="P4341" s="49">
        <v>1028112.184</v>
      </c>
      <c r="Q4341" s="49">
        <v>1352539.284</v>
      </c>
      <c r="R4341" s="49">
        <v>1307658.2039999999</v>
      </c>
      <c r="S4341" s="49">
        <v>893193.24</v>
      </c>
      <c r="T4341" s="49">
        <v>921313.28399999999</v>
      </c>
      <c r="U4341" s="49">
        <v>940783.56400000001</v>
      </c>
      <c r="V4341" s="49">
        <v>1088659.1159999999</v>
      </c>
    </row>
    <row r="4342" spans="1:22" x14ac:dyDescent="0.3">
      <c r="A4342">
        <v>1010386</v>
      </c>
      <c r="B4342" t="s">
        <v>20359</v>
      </c>
      <c r="C4342" t="s">
        <v>20360</v>
      </c>
      <c r="D4342" t="s">
        <v>5240</v>
      </c>
      <c r="E4342" t="s">
        <v>311</v>
      </c>
      <c r="F4342" t="s">
        <v>5241</v>
      </c>
      <c r="G4342" t="s">
        <v>20361</v>
      </c>
      <c r="H4342" t="s">
        <v>4879</v>
      </c>
      <c r="I4342" s="23">
        <v>37.375129000000001</v>
      </c>
      <c r="J4342" s="23">
        <v>-86.981617999999997</v>
      </c>
      <c r="K4342">
        <v>212112</v>
      </c>
      <c r="L4342" t="s">
        <v>90</v>
      </c>
      <c r="M4342" t="s">
        <v>315</v>
      </c>
      <c r="R4342" s="49">
        <v>0</v>
      </c>
      <c r="S4342" s="49">
        <v>9069.5</v>
      </c>
    </row>
    <row r="4343" spans="1:22" x14ac:dyDescent="0.3">
      <c r="A4343">
        <v>1010769</v>
      </c>
      <c r="B4343" t="s">
        <v>20362</v>
      </c>
      <c r="C4343" t="s">
        <v>20363</v>
      </c>
      <c r="D4343" t="s">
        <v>9159</v>
      </c>
      <c r="E4343" t="s">
        <v>922</v>
      </c>
      <c r="F4343" t="s">
        <v>8311</v>
      </c>
      <c r="G4343" t="s">
        <v>20364</v>
      </c>
      <c r="H4343" t="s">
        <v>9161</v>
      </c>
      <c r="I4343" s="23">
        <v>40.946494999999999</v>
      </c>
      <c r="J4343" s="23">
        <v>-99.751709000000005</v>
      </c>
      <c r="K4343">
        <v>562212</v>
      </c>
      <c r="L4343" t="s">
        <v>355</v>
      </c>
      <c r="M4343" t="s">
        <v>307</v>
      </c>
      <c r="N4343" s="49">
        <v>23888.9</v>
      </c>
      <c r="O4343" s="49">
        <v>22936.1</v>
      </c>
      <c r="P4343" s="49">
        <v>26375.55</v>
      </c>
      <c r="Q4343" s="49">
        <v>25352.35</v>
      </c>
      <c r="R4343" s="49">
        <v>24352.9</v>
      </c>
      <c r="S4343" s="49">
        <v>23440.7</v>
      </c>
      <c r="T4343" s="49">
        <v>29594.1</v>
      </c>
    </row>
    <row r="4344" spans="1:22" x14ac:dyDescent="0.3">
      <c r="A4344">
        <v>1002598</v>
      </c>
      <c r="B4344" t="s">
        <v>20365</v>
      </c>
      <c r="C4344" t="s">
        <v>20366</v>
      </c>
      <c r="D4344" t="s">
        <v>2092</v>
      </c>
      <c r="E4344" t="s">
        <v>386</v>
      </c>
      <c r="F4344" t="s">
        <v>2093</v>
      </c>
      <c r="G4344" t="s">
        <v>20367</v>
      </c>
      <c r="H4344" t="s">
        <v>1865</v>
      </c>
      <c r="I4344" s="23">
        <v>33.093491999999998</v>
      </c>
      <c r="J4344" s="23">
        <v>-86.802318</v>
      </c>
      <c r="K4344">
        <v>327410</v>
      </c>
      <c r="L4344" t="s">
        <v>1404</v>
      </c>
      <c r="M4344" t="s">
        <v>376</v>
      </c>
      <c r="N4344" s="49">
        <v>894503.71799999999</v>
      </c>
      <c r="O4344" s="49">
        <v>957518.61800000002</v>
      </c>
      <c r="P4344" s="49">
        <v>1018951.338</v>
      </c>
      <c r="Q4344" s="49">
        <v>867406.83799999999</v>
      </c>
      <c r="R4344" s="49">
        <v>917532.16799999995</v>
      </c>
      <c r="S4344" s="49">
        <v>1021490.692</v>
      </c>
      <c r="T4344" s="49">
        <v>1038214.01</v>
      </c>
      <c r="U4344" s="49">
        <v>1048566.654</v>
      </c>
      <c r="V4344" s="49">
        <v>1018155.046</v>
      </c>
    </row>
    <row r="4345" spans="1:22" x14ac:dyDescent="0.3">
      <c r="A4345">
        <v>1002403</v>
      </c>
      <c r="B4345" t="s">
        <v>20368</v>
      </c>
      <c r="C4345" t="s">
        <v>20369</v>
      </c>
      <c r="D4345" t="s">
        <v>20370</v>
      </c>
      <c r="E4345" t="s">
        <v>303</v>
      </c>
      <c r="F4345" t="s">
        <v>20371</v>
      </c>
      <c r="G4345" t="s">
        <v>20372</v>
      </c>
      <c r="H4345" t="s">
        <v>20373</v>
      </c>
      <c r="I4345" s="23">
        <v>31.708333</v>
      </c>
      <c r="J4345" s="23">
        <v>-97.597222000000002</v>
      </c>
      <c r="K4345">
        <v>327410</v>
      </c>
      <c r="L4345" t="s">
        <v>1404</v>
      </c>
      <c r="M4345" t="s">
        <v>376</v>
      </c>
      <c r="N4345" s="49">
        <v>520715.03200000001</v>
      </c>
      <c r="O4345" s="49">
        <v>464489.22600000002</v>
      </c>
      <c r="P4345" s="49">
        <v>426298.24800000002</v>
      </c>
      <c r="Q4345" s="49">
        <v>449677.66</v>
      </c>
      <c r="R4345" s="49">
        <v>457017.47399999999</v>
      </c>
      <c r="S4345" s="49">
        <v>468465.6</v>
      </c>
      <c r="T4345" s="49">
        <v>409399.46600000001</v>
      </c>
      <c r="U4345" s="49">
        <v>417686.65399999998</v>
      </c>
      <c r="V4345" s="49">
        <v>366802.592</v>
      </c>
    </row>
    <row r="4346" spans="1:22" x14ac:dyDescent="0.3">
      <c r="A4346">
        <v>1002551</v>
      </c>
      <c r="B4346" t="s">
        <v>20374</v>
      </c>
      <c r="C4346" t="s">
        <v>20375</v>
      </c>
      <c r="D4346" t="s">
        <v>1919</v>
      </c>
      <c r="E4346" t="s">
        <v>1920</v>
      </c>
      <c r="F4346" t="s">
        <v>1921</v>
      </c>
      <c r="G4346" t="s">
        <v>20376</v>
      </c>
      <c r="H4346" t="s">
        <v>1559</v>
      </c>
      <c r="I4346" s="23">
        <v>36.204003</v>
      </c>
      <c r="J4346" s="23">
        <v>-115.129625</v>
      </c>
      <c r="K4346">
        <v>327410</v>
      </c>
      <c r="L4346" t="s">
        <v>1404</v>
      </c>
      <c r="M4346" t="s">
        <v>376</v>
      </c>
      <c r="N4346" s="49">
        <v>688004.36800000002</v>
      </c>
      <c r="O4346" s="49">
        <v>679345.8</v>
      </c>
      <c r="P4346" s="49">
        <v>705432.304</v>
      </c>
      <c r="Q4346" s="49">
        <v>695135.696</v>
      </c>
      <c r="R4346" s="49">
        <v>793054.06200000003</v>
      </c>
      <c r="S4346" s="49">
        <v>817181.09400000004</v>
      </c>
      <c r="T4346" s="49">
        <v>798465.03399999999</v>
      </c>
      <c r="U4346" s="49">
        <v>826161.34600000002</v>
      </c>
      <c r="V4346" s="49">
        <v>808468.51800000004</v>
      </c>
    </row>
    <row r="4347" spans="1:22" x14ac:dyDescent="0.3">
      <c r="A4347">
        <v>1002432</v>
      </c>
      <c r="B4347" t="s">
        <v>20377</v>
      </c>
      <c r="C4347" t="s">
        <v>20378</v>
      </c>
      <c r="D4347" t="s">
        <v>6511</v>
      </c>
      <c r="E4347" t="s">
        <v>303</v>
      </c>
      <c r="F4347" t="s">
        <v>6512</v>
      </c>
      <c r="G4347" t="s">
        <v>20379</v>
      </c>
      <c r="H4347" t="s">
        <v>6514</v>
      </c>
      <c r="I4347" s="23">
        <v>29.681944000000001</v>
      </c>
      <c r="J4347" s="23">
        <v>-98.181944000000001</v>
      </c>
      <c r="K4347">
        <v>327410</v>
      </c>
      <c r="L4347" t="s">
        <v>1404</v>
      </c>
      <c r="M4347" t="s">
        <v>376</v>
      </c>
      <c r="N4347" s="49">
        <v>507829</v>
      </c>
      <c r="O4347" s="49">
        <v>367846.5</v>
      </c>
      <c r="P4347" s="49">
        <v>435379.20000000001</v>
      </c>
      <c r="Q4347" s="49">
        <v>401328.26400000002</v>
      </c>
      <c r="R4347" s="49">
        <v>557978.34</v>
      </c>
      <c r="S4347" s="49">
        <v>448213.41399999999</v>
      </c>
      <c r="T4347" s="49">
        <v>339868.61599999998</v>
      </c>
      <c r="U4347" s="49">
        <v>374115.94799999997</v>
      </c>
      <c r="V4347" s="49">
        <v>390921.65600000002</v>
      </c>
    </row>
    <row r="4348" spans="1:22" x14ac:dyDescent="0.3">
      <c r="A4348">
        <v>1005121</v>
      </c>
      <c r="B4348" t="s">
        <v>20380</v>
      </c>
      <c r="C4348" t="s">
        <v>20381</v>
      </c>
      <c r="D4348" t="s">
        <v>20382</v>
      </c>
      <c r="E4348" t="s">
        <v>663</v>
      </c>
      <c r="F4348" t="s">
        <v>20383</v>
      </c>
      <c r="G4348" t="s">
        <v>20384</v>
      </c>
      <c r="H4348" t="s">
        <v>2898</v>
      </c>
      <c r="I4348" s="23">
        <v>41.668531999999999</v>
      </c>
      <c r="J4348" s="23">
        <v>-83.517140999999995</v>
      </c>
      <c r="K4348">
        <v>327212</v>
      </c>
      <c r="L4348" t="s">
        <v>375</v>
      </c>
      <c r="M4348" t="s">
        <v>376</v>
      </c>
      <c r="N4348" s="49">
        <v>70730.623999999996</v>
      </c>
      <c r="O4348" s="49">
        <v>71890.572</v>
      </c>
      <c r="P4348" s="49">
        <v>70816.216</v>
      </c>
      <c r="Q4348" s="49">
        <v>62373.692000000003</v>
      </c>
      <c r="R4348" s="49">
        <v>68763.872000000003</v>
      </c>
      <c r="S4348" s="49">
        <v>63349.288</v>
      </c>
      <c r="T4348" s="49">
        <v>68910.471999999994</v>
      </c>
      <c r="U4348" s="49">
        <v>70938.258000000002</v>
      </c>
      <c r="V4348" s="49">
        <v>72638.301999999996</v>
      </c>
    </row>
    <row r="4349" spans="1:22" x14ac:dyDescent="0.3">
      <c r="A4349">
        <v>1001376</v>
      </c>
      <c r="B4349" t="s">
        <v>20385</v>
      </c>
      <c r="C4349" t="s">
        <v>20386</v>
      </c>
      <c r="D4349" t="s">
        <v>20387</v>
      </c>
      <c r="E4349" t="s">
        <v>447</v>
      </c>
      <c r="F4349" t="s">
        <v>12603</v>
      </c>
      <c r="G4349" t="s">
        <v>20388</v>
      </c>
      <c r="H4349" t="s">
        <v>12605</v>
      </c>
      <c r="I4349" s="23">
        <v>39.862200000000001</v>
      </c>
      <c r="J4349" s="23">
        <v>-75.336100000000002</v>
      </c>
      <c r="K4349">
        <v>221112</v>
      </c>
      <c r="L4349" t="s">
        <v>30</v>
      </c>
      <c r="M4349" t="s">
        <v>336</v>
      </c>
      <c r="N4349" s="49">
        <v>1547463.716</v>
      </c>
      <c r="O4349" s="49">
        <v>1681236.12</v>
      </c>
      <c r="P4349" s="49">
        <v>1646237.1</v>
      </c>
      <c r="Q4349" s="49">
        <v>1648554.74</v>
      </c>
      <c r="R4349" s="49">
        <v>1657367.9080000001</v>
      </c>
      <c r="S4349" s="49">
        <v>1501686.584</v>
      </c>
      <c r="T4349" s="49">
        <v>1428308.308</v>
      </c>
      <c r="U4349" s="49">
        <v>1480576.064</v>
      </c>
      <c r="V4349" s="49">
        <v>1227254.452</v>
      </c>
    </row>
    <row r="4350" spans="1:22" x14ac:dyDescent="0.3">
      <c r="A4350">
        <v>1000903</v>
      </c>
      <c r="B4350" t="s">
        <v>20389</v>
      </c>
      <c r="C4350" t="s">
        <v>20390</v>
      </c>
      <c r="D4350" t="s">
        <v>5269</v>
      </c>
      <c r="E4350" t="s">
        <v>323</v>
      </c>
      <c r="F4350" t="s">
        <v>17586</v>
      </c>
      <c r="G4350" t="s">
        <v>20391</v>
      </c>
      <c r="H4350" t="s">
        <v>5272</v>
      </c>
      <c r="I4350" s="23">
        <v>37.114649999999997</v>
      </c>
      <c r="J4350" s="23">
        <v>-120.94311</v>
      </c>
      <c r="K4350">
        <v>311421</v>
      </c>
      <c r="L4350" t="s">
        <v>28</v>
      </c>
      <c r="M4350" t="s">
        <v>315</v>
      </c>
      <c r="N4350" s="49">
        <v>81453.343999999997</v>
      </c>
      <c r="O4350" s="49">
        <v>87311.072</v>
      </c>
      <c r="P4350" s="49">
        <v>78976.104000000007</v>
      </c>
      <c r="Q4350" s="49">
        <v>90942.308000000005</v>
      </c>
      <c r="R4350" s="49">
        <v>103338.36</v>
      </c>
      <c r="S4350" s="49">
        <v>101690.016</v>
      </c>
      <c r="T4350" s="49">
        <v>91903.104000000007</v>
      </c>
      <c r="U4350" s="49">
        <v>92306.952000000005</v>
      </c>
      <c r="V4350" s="49">
        <v>93105.347999999998</v>
      </c>
    </row>
    <row r="4351" spans="1:22" x14ac:dyDescent="0.3">
      <c r="A4351">
        <v>1001610</v>
      </c>
      <c r="B4351" t="s">
        <v>20392</v>
      </c>
      <c r="C4351" t="s">
        <v>20393</v>
      </c>
      <c r="D4351" t="s">
        <v>20394</v>
      </c>
      <c r="E4351" t="s">
        <v>583</v>
      </c>
      <c r="F4351" t="s">
        <v>20395</v>
      </c>
      <c r="G4351" t="s">
        <v>20396</v>
      </c>
      <c r="H4351" t="s">
        <v>3035</v>
      </c>
      <c r="I4351" s="23">
        <v>32.704700000000003</v>
      </c>
      <c r="J4351" s="23">
        <v>-93.959699999999998</v>
      </c>
      <c r="K4351">
        <v>221112</v>
      </c>
      <c r="L4351" t="s">
        <v>335</v>
      </c>
      <c r="M4351" t="s">
        <v>336</v>
      </c>
      <c r="N4351" s="49">
        <v>50590.563999999998</v>
      </c>
      <c r="O4351" s="49">
        <v>41870.696000000004</v>
      </c>
      <c r="P4351" s="49">
        <v>25465.455999999998</v>
      </c>
      <c r="Q4351" s="49">
        <v>37748.86</v>
      </c>
      <c r="R4351" s="49">
        <v>32611.227999999999</v>
      </c>
      <c r="S4351" s="49">
        <v>52745.752</v>
      </c>
      <c r="T4351" s="49">
        <v>32230.28</v>
      </c>
      <c r="U4351" s="49">
        <v>82826.491999999998</v>
      </c>
      <c r="V4351" s="49">
        <v>98515.232000000004</v>
      </c>
    </row>
    <row r="4352" spans="1:22" x14ac:dyDescent="0.3">
      <c r="A4352">
        <v>1011110</v>
      </c>
      <c r="B4352" t="s">
        <v>20397</v>
      </c>
      <c r="C4352" t="s">
        <v>20398</v>
      </c>
      <c r="D4352" t="s">
        <v>14158</v>
      </c>
      <c r="E4352" t="s">
        <v>303</v>
      </c>
      <c r="F4352" t="s">
        <v>14159</v>
      </c>
      <c r="G4352" t="s">
        <v>20399</v>
      </c>
      <c r="H4352" t="s">
        <v>5687</v>
      </c>
      <c r="I4352" s="23">
        <v>28.470479999999998</v>
      </c>
      <c r="J4352" s="23">
        <v>-99.497249999999994</v>
      </c>
      <c r="K4352">
        <v>211111</v>
      </c>
      <c r="L4352" t="s">
        <v>28</v>
      </c>
      <c r="M4352" t="s">
        <v>102</v>
      </c>
      <c r="R4352" s="49">
        <v>50930.908000000003</v>
      </c>
      <c r="S4352" s="49">
        <v>42936.088000000003</v>
      </c>
    </row>
    <row r="4353" spans="1:22" x14ac:dyDescent="0.3">
      <c r="A4353">
        <v>1011888</v>
      </c>
      <c r="B4353" t="s">
        <v>20400</v>
      </c>
      <c r="C4353" t="s">
        <v>20401</v>
      </c>
      <c r="D4353" t="s">
        <v>10198</v>
      </c>
      <c r="E4353" t="s">
        <v>1418</v>
      </c>
      <c r="F4353" t="s">
        <v>20402</v>
      </c>
      <c r="H4353" t="s">
        <v>16290</v>
      </c>
      <c r="I4353" s="23">
        <v>34.653129999999997</v>
      </c>
      <c r="J4353" s="23">
        <v>-97.582120000000003</v>
      </c>
      <c r="K4353">
        <v>211111</v>
      </c>
      <c r="L4353" t="s">
        <v>28</v>
      </c>
      <c r="M4353" t="s">
        <v>102</v>
      </c>
      <c r="R4353" s="49">
        <v>35024.711499999998</v>
      </c>
    </row>
    <row r="4354" spans="1:22" x14ac:dyDescent="0.3">
      <c r="A4354">
        <v>1001355</v>
      </c>
      <c r="B4354" t="s">
        <v>20403</v>
      </c>
      <c r="C4354" t="s">
        <v>20404</v>
      </c>
      <c r="D4354" t="s">
        <v>20405</v>
      </c>
      <c r="E4354" t="s">
        <v>303</v>
      </c>
      <c r="F4354" t="s">
        <v>12050</v>
      </c>
      <c r="H4354" t="s">
        <v>5496</v>
      </c>
      <c r="I4354" s="23">
        <v>32.488500000000002</v>
      </c>
      <c r="J4354" s="23">
        <v>-97.194000000000003</v>
      </c>
      <c r="K4354">
        <v>486210</v>
      </c>
      <c r="L4354" t="s">
        <v>28</v>
      </c>
      <c r="M4354" t="s">
        <v>102</v>
      </c>
      <c r="R4354" s="49">
        <v>20526.671999999999</v>
      </c>
      <c r="S4354" s="49">
        <v>20978.871999999999</v>
      </c>
      <c r="T4354" s="49">
        <v>23934.864000000001</v>
      </c>
      <c r="U4354" s="49">
        <v>31121.736000000001</v>
      </c>
      <c r="V4354" s="49">
        <v>27665.4</v>
      </c>
    </row>
    <row r="4355" spans="1:22" x14ac:dyDescent="0.3">
      <c r="A4355">
        <v>1006824</v>
      </c>
      <c r="B4355" t="s">
        <v>20406</v>
      </c>
      <c r="C4355" t="s">
        <v>20407</v>
      </c>
      <c r="D4355" t="s">
        <v>20407</v>
      </c>
      <c r="E4355" t="s">
        <v>447</v>
      </c>
      <c r="F4355" t="s">
        <v>20408</v>
      </c>
      <c r="G4355" t="s">
        <v>20409</v>
      </c>
      <c r="H4355" t="s">
        <v>7928</v>
      </c>
      <c r="I4355" s="23">
        <v>40.438766000000001</v>
      </c>
      <c r="J4355" s="23">
        <v>-78.595018999999994</v>
      </c>
      <c r="K4355">
        <v>486210</v>
      </c>
      <c r="L4355" t="s">
        <v>1275</v>
      </c>
      <c r="M4355" t="s">
        <v>102</v>
      </c>
      <c r="N4355" s="49">
        <v>85789.842000000004</v>
      </c>
      <c r="O4355" s="49">
        <v>107091.264</v>
      </c>
      <c r="P4355" s="49">
        <v>105406.124</v>
      </c>
      <c r="Q4355" s="49">
        <v>104278.454</v>
      </c>
      <c r="R4355" s="49">
        <v>81523.364000000001</v>
      </c>
      <c r="S4355" s="49">
        <v>63629.777999999998</v>
      </c>
      <c r="T4355" s="49">
        <v>80296.92</v>
      </c>
      <c r="U4355" s="49">
        <v>72075.148000000001</v>
      </c>
      <c r="V4355" s="49">
        <v>104441.276</v>
      </c>
    </row>
    <row r="4356" spans="1:22" x14ac:dyDescent="0.3">
      <c r="A4356">
        <v>1000411</v>
      </c>
      <c r="B4356" t="s">
        <v>20410</v>
      </c>
      <c r="C4356" t="s">
        <v>20411</v>
      </c>
      <c r="D4356" t="s">
        <v>17752</v>
      </c>
      <c r="E4356" t="s">
        <v>663</v>
      </c>
      <c r="F4356" t="s">
        <v>15873</v>
      </c>
      <c r="G4356" t="s">
        <v>20412</v>
      </c>
      <c r="H4356" t="s">
        <v>2812</v>
      </c>
      <c r="I4356" s="23">
        <v>40.723399999999998</v>
      </c>
      <c r="J4356" s="23">
        <v>-84.113299999999995</v>
      </c>
      <c r="K4356">
        <v>324110</v>
      </c>
      <c r="L4356" t="s">
        <v>1344</v>
      </c>
      <c r="M4356" t="s">
        <v>1345</v>
      </c>
      <c r="N4356" s="49">
        <v>1044350.794</v>
      </c>
      <c r="O4356" s="49">
        <v>1199501.0179999999</v>
      </c>
      <c r="P4356" s="49">
        <v>1440657.5919999999</v>
      </c>
      <c r="Q4356" s="49">
        <v>1179251.4920000001</v>
      </c>
      <c r="R4356" s="49">
        <v>1255050.1340000001</v>
      </c>
      <c r="S4356" s="49">
        <v>1120876.422</v>
      </c>
      <c r="T4356" s="49">
        <v>1168246.8700000001</v>
      </c>
      <c r="U4356" s="49">
        <v>1178478.726</v>
      </c>
      <c r="V4356" s="49">
        <v>1205621.08</v>
      </c>
    </row>
    <row r="4357" spans="1:22" x14ac:dyDescent="0.3">
      <c r="A4357">
        <v>1001083</v>
      </c>
      <c r="B4357" t="s">
        <v>20413</v>
      </c>
      <c r="C4357" t="s">
        <v>20414</v>
      </c>
      <c r="D4357" t="s">
        <v>14520</v>
      </c>
      <c r="E4357" t="s">
        <v>569</v>
      </c>
      <c r="F4357" t="s">
        <v>14521</v>
      </c>
      <c r="G4357" t="s">
        <v>20415</v>
      </c>
      <c r="H4357" t="s">
        <v>12810</v>
      </c>
      <c r="I4357" s="23">
        <v>43.248100000000001</v>
      </c>
      <c r="J4357" s="23">
        <v>-93.204599999999999</v>
      </c>
      <c r="K4357">
        <v>221112</v>
      </c>
      <c r="L4357" t="s">
        <v>335</v>
      </c>
      <c r="M4357" t="s">
        <v>336</v>
      </c>
      <c r="S4357" s="49">
        <v>314.54399999999998</v>
      </c>
      <c r="T4357" s="49">
        <v>156.24799999999999</v>
      </c>
      <c r="U4357" s="49">
        <v>1794.07</v>
      </c>
      <c r="V4357" s="49">
        <v>524.89</v>
      </c>
    </row>
    <row r="4358" spans="1:22" x14ac:dyDescent="0.3">
      <c r="A4358">
        <v>1005713</v>
      </c>
      <c r="B4358" t="s">
        <v>20416</v>
      </c>
      <c r="C4358" t="s">
        <v>20417</v>
      </c>
      <c r="D4358" t="s">
        <v>20418</v>
      </c>
      <c r="E4358" t="s">
        <v>303</v>
      </c>
      <c r="F4358" t="s">
        <v>20419</v>
      </c>
      <c r="G4358" t="s">
        <v>20420</v>
      </c>
      <c r="H4358" t="s">
        <v>20417</v>
      </c>
      <c r="I4358" s="23">
        <v>31.421900000000001</v>
      </c>
      <c r="J4358" s="23">
        <v>-96.252499999999998</v>
      </c>
      <c r="K4358">
        <v>221112</v>
      </c>
      <c r="L4358" t="s">
        <v>30</v>
      </c>
      <c r="M4358" t="s">
        <v>336</v>
      </c>
      <c r="N4358" s="49">
        <v>9027825.0820000004</v>
      </c>
      <c r="O4358" s="49">
        <v>9699523.1400000006</v>
      </c>
      <c r="P4358" s="49">
        <v>9682420.0720000006</v>
      </c>
      <c r="Q4358" s="49">
        <v>8914572.3839999996</v>
      </c>
      <c r="R4358" s="49">
        <v>9025565.2080000006</v>
      </c>
      <c r="S4358" s="49">
        <v>11607933.316</v>
      </c>
      <c r="T4358" s="49">
        <v>12608896.416999999</v>
      </c>
      <c r="U4358" s="49">
        <v>11460796.799000001</v>
      </c>
      <c r="V4358" s="49">
        <v>13446925.878</v>
      </c>
    </row>
    <row r="4359" spans="1:22" x14ac:dyDescent="0.3">
      <c r="A4359">
        <v>1006451</v>
      </c>
      <c r="B4359" t="s">
        <v>20421</v>
      </c>
      <c r="C4359" t="s">
        <v>20422</v>
      </c>
      <c r="D4359" t="s">
        <v>20423</v>
      </c>
      <c r="E4359" t="s">
        <v>11213</v>
      </c>
      <c r="F4359" t="s">
        <v>20424</v>
      </c>
      <c r="G4359" t="s">
        <v>20425</v>
      </c>
      <c r="H4359" t="s">
        <v>11216</v>
      </c>
      <c r="I4359" s="23">
        <v>17.7102</v>
      </c>
      <c r="J4359" s="23">
        <v>-64.754400000000004</v>
      </c>
      <c r="K4359">
        <v>324110</v>
      </c>
      <c r="L4359" t="s">
        <v>20426</v>
      </c>
      <c r="M4359" t="s">
        <v>1345</v>
      </c>
      <c r="N4359" s="49">
        <v>135500.74400000001</v>
      </c>
      <c r="O4359" s="49">
        <v>106326.338</v>
      </c>
      <c r="P4359" s="49">
        <v>99773.516000000003</v>
      </c>
      <c r="Q4359" s="49">
        <v>98221.073999999993</v>
      </c>
      <c r="R4359" s="49">
        <v>87934.338000000003</v>
      </c>
      <c r="S4359" s="49">
        <v>101145.954</v>
      </c>
      <c r="T4359" s="49">
        <v>106038.048</v>
      </c>
      <c r="U4359" s="49">
        <v>665794.66799999995</v>
      </c>
      <c r="V4359" s="49">
        <v>4450885.1359999999</v>
      </c>
    </row>
    <row r="4360" spans="1:22" x14ac:dyDescent="0.3">
      <c r="A4360">
        <v>1000060</v>
      </c>
      <c r="B4360" t="s">
        <v>20427</v>
      </c>
      <c r="C4360" t="s">
        <v>20428</v>
      </c>
      <c r="D4360" t="s">
        <v>20429</v>
      </c>
      <c r="E4360" t="s">
        <v>1487</v>
      </c>
      <c r="F4360" t="s">
        <v>20430</v>
      </c>
      <c r="G4360" t="s">
        <v>20431</v>
      </c>
      <c r="H4360" t="s">
        <v>10506</v>
      </c>
      <c r="I4360" s="23">
        <v>39.203800000000001</v>
      </c>
      <c r="J4360" s="23">
        <v>-103.70050000000001</v>
      </c>
      <c r="K4360">
        <v>221112</v>
      </c>
      <c r="L4360" t="s">
        <v>335</v>
      </c>
      <c r="M4360" t="s">
        <v>336</v>
      </c>
      <c r="N4360" s="49">
        <v>45159.773999999998</v>
      </c>
      <c r="O4360" s="49">
        <v>26175.696</v>
      </c>
      <c r="P4360" s="49">
        <v>25284.65</v>
      </c>
      <c r="Q4360" s="49">
        <v>36006.167999999998</v>
      </c>
      <c r="R4360" s="49">
        <v>20247.024000000001</v>
      </c>
      <c r="S4360" s="49">
        <v>24255.655999999999</v>
      </c>
      <c r="T4360" s="49">
        <v>32732.268</v>
      </c>
      <c r="U4360" s="49">
        <v>95559.683999999994</v>
      </c>
      <c r="V4360" s="49">
        <v>12041.668</v>
      </c>
    </row>
    <row r="4361" spans="1:22" x14ac:dyDescent="0.3">
      <c r="A4361">
        <v>1001109</v>
      </c>
      <c r="B4361" t="s">
        <v>20432</v>
      </c>
      <c r="C4361" t="s">
        <v>10506</v>
      </c>
      <c r="D4361" t="s">
        <v>595</v>
      </c>
      <c r="E4361" t="s">
        <v>441</v>
      </c>
      <c r="F4361" t="s">
        <v>20433</v>
      </c>
      <c r="G4361" t="s">
        <v>20434</v>
      </c>
      <c r="H4361" t="s">
        <v>10506</v>
      </c>
      <c r="I4361" s="23">
        <v>35.431699999999999</v>
      </c>
      <c r="J4361" s="23">
        <v>-81.034700000000001</v>
      </c>
      <c r="K4361">
        <v>221112</v>
      </c>
      <c r="L4361" t="s">
        <v>30</v>
      </c>
      <c r="M4361" t="s">
        <v>336</v>
      </c>
      <c r="N4361" s="49">
        <v>23284.653999999999</v>
      </c>
      <c r="O4361" s="49">
        <v>71402.14</v>
      </c>
      <c r="P4361" s="49">
        <v>18297.977999999999</v>
      </c>
      <c r="Q4361" s="49">
        <v>41218.58</v>
      </c>
      <c r="R4361" s="49">
        <v>41888.697999999997</v>
      </c>
      <c r="S4361" s="49">
        <v>63348.288</v>
      </c>
      <c r="T4361" s="49">
        <v>45370.228000000003</v>
      </c>
      <c r="U4361" s="49">
        <v>24930.556</v>
      </c>
      <c r="V4361" s="49">
        <v>104223.84600000001</v>
      </c>
    </row>
    <row r="4362" spans="1:22" x14ac:dyDescent="0.3">
      <c r="A4362">
        <v>1001369</v>
      </c>
      <c r="B4362" t="s">
        <v>20435</v>
      </c>
      <c r="C4362" t="s">
        <v>20436</v>
      </c>
      <c r="D4362" t="s">
        <v>7593</v>
      </c>
      <c r="E4362" t="s">
        <v>351</v>
      </c>
      <c r="F4362" t="s">
        <v>20437</v>
      </c>
      <c r="G4362" t="s">
        <v>20438</v>
      </c>
      <c r="H4362" t="s">
        <v>10147</v>
      </c>
      <c r="I4362" s="23">
        <v>41.393700000000003</v>
      </c>
      <c r="J4362" s="23">
        <v>-87.943700000000007</v>
      </c>
      <c r="K4362">
        <v>221112</v>
      </c>
      <c r="L4362" t="s">
        <v>335</v>
      </c>
      <c r="M4362" t="s">
        <v>336</v>
      </c>
      <c r="N4362" s="49">
        <v>9753.5640000000003</v>
      </c>
      <c r="O4362" s="49">
        <v>14364.343999999999</v>
      </c>
      <c r="P4362" s="49">
        <v>20495.227999999999</v>
      </c>
      <c r="Q4362" s="49">
        <v>47022.228000000003</v>
      </c>
      <c r="R4362" s="49">
        <v>14207.848</v>
      </c>
      <c r="S4362" s="49">
        <v>33254.428</v>
      </c>
      <c r="T4362" s="49">
        <v>37272.464</v>
      </c>
      <c r="U4362" s="49">
        <v>38449.955999999998</v>
      </c>
      <c r="V4362" s="49">
        <v>22339.716</v>
      </c>
    </row>
    <row r="4363" spans="1:22" x14ac:dyDescent="0.3">
      <c r="A4363">
        <v>1012150</v>
      </c>
      <c r="B4363" t="s">
        <v>20439</v>
      </c>
      <c r="C4363" t="s">
        <v>20440</v>
      </c>
      <c r="D4363" t="s">
        <v>20441</v>
      </c>
      <c r="E4363" t="s">
        <v>583</v>
      </c>
      <c r="F4363" t="s">
        <v>20442</v>
      </c>
      <c r="G4363" t="s">
        <v>20443</v>
      </c>
      <c r="H4363" t="s">
        <v>3376</v>
      </c>
      <c r="I4363" s="23">
        <v>32.574714</v>
      </c>
      <c r="J4363" s="23">
        <v>-92.856144</v>
      </c>
      <c r="K4363">
        <v>486210</v>
      </c>
      <c r="L4363" t="s">
        <v>368</v>
      </c>
      <c r="M4363" t="s">
        <v>102</v>
      </c>
      <c r="N4363" s="49">
        <v>6128.7359999999999</v>
      </c>
      <c r="O4363" s="49">
        <v>33075.22</v>
      </c>
      <c r="P4363" s="49">
        <v>25347.42</v>
      </c>
      <c r="Q4363" s="49">
        <v>67031.42</v>
      </c>
    </row>
    <row r="4364" spans="1:22" x14ac:dyDescent="0.3">
      <c r="A4364">
        <v>1002041</v>
      </c>
      <c r="B4364" t="s">
        <v>20444</v>
      </c>
      <c r="C4364" t="s">
        <v>20445</v>
      </c>
      <c r="D4364" t="s">
        <v>20446</v>
      </c>
      <c r="E4364" t="s">
        <v>2294</v>
      </c>
      <c r="F4364" t="s">
        <v>4110</v>
      </c>
      <c r="G4364" t="s">
        <v>20447</v>
      </c>
      <c r="H4364" t="s">
        <v>2302</v>
      </c>
      <c r="I4364" s="23">
        <v>40.821469999999998</v>
      </c>
      <c r="J4364" s="23">
        <v>-111.92162</v>
      </c>
      <c r="K4364">
        <v>325120</v>
      </c>
      <c r="L4364" t="s">
        <v>38</v>
      </c>
      <c r="M4364" t="s">
        <v>530</v>
      </c>
      <c r="N4364" s="49">
        <v>175658.7</v>
      </c>
      <c r="O4364" s="49">
        <v>168989.6</v>
      </c>
      <c r="P4364" s="49">
        <v>172272.5</v>
      </c>
      <c r="Q4364" s="49">
        <v>150786</v>
      </c>
      <c r="R4364" s="49">
        <v>160894.5</v>
      </c>
      <c r="S4364" s="49">
        <v>141031.4</v>
      </c>
      <c r="T4364" s="49">
        <v>149123</v>
      </c>
      <c r="U4364" s="49">
        <v>133328</v>
      </c>
      <c r="V4364" s="49">
        <v>139317</v>
      </c>
    </row>
    <row r="4365" spans="1:22" x14ac:dyDescent="0.3">
      <c r="A4365">
        <v>1001232</v>
      </c>
      <c r="B4365" t="s">
        <v>20448</v>
      </c>
      <c r="C4365" t="s">
        <v>20449</v>
      </c>
      <c r="D4365" t="s">
        <v>13339</v>
      </c>
      <c r="E4365" t="s">
        <v>1663</v>
      </c>
      <c r="F4365" t="s">
        <v>19822</v>
      </c>
      <c r="H4365" t="s">
        <v>11677</v>
      </c>
      <c r="I4365" s="23">
        <v>40.632199999999997</v>
      </c>
      <c r="J4365" s="23">
        <v>-74.215599999999995</v>
      </c>
      <c r="K4365">
        <v>221112</v>
      </c>
      <c r="L4365" t="s">
        <v>30</v>
      </c>
      <c r="M4365" t="s">
        <v>336</v>
      </c>
      <c r="N4365" s="49">
        <v>2765537.9559999998</v>
      </c>
      <c r="O4365" s="49">
        <v>2774645.338</v>
      </c>
      <c r="P4365" s="49">
        <v>2500664.58</v>
      </c>
      <c r="Q4365" s="49">
        <v>2374747.5159999998</v>
      </c>
      <c r="R4365" s="49">
        <v>2279007.5839999998</v>
      </c>
      <c r="S4365" s="49">
        <v>2292144.1439999999</v>
      </c>
      <c r="T4365" s="49">
        <v>2080070.818</v>
      </c>
      <c r="U4365" s="49">
        <v>1960254.2620000001</v>
      </c>
      <c r="V4365" s="49">
        <v>2171466.156</v>
      </c>
    </row>
    <row r="4366" spans="1:22" x14ac:dyDescent="0.3">
      <c r="A4366">
        <v>1007330</v>
      </c>
      <c r="B4366" t="s">
        <v>20450</v>
      </c>
      <c r="C4366" t="s">
        <v>20451</v>
      </c>
      <c r="D4366" t="s">
        <v>13339</v>
      </c>
      <c r="E4366" t="s">
        <v>1663</v>
      </c>
      <c r="F4366" t="s">
        <v>19822</v>
      </c>
      <c r="G4366" t="s">
        <v>20452</v>
      </c>
      <c r="H4366" t="s">
        <v>11677</v>
      </c>
      <c r="I4366" s="23">
        <v>40.622500000000002</v>
      </c>
      <c r="J4366" s="23">
        <v>-74.209699999999998</v>
      </c>
      <c r="K4366">
        <v>221112</v>
      </c>
      <c r="L4366" t="s">
        <v>335</v>
      </c>
      <c r="M4366" t="s">
        <v>336</v>
      </c>
      <c r="N4366" s="49">
        <v>2129244.534</v>
      </c>
      <c r="O4366" s="49">
        <v>2093052.996</v>
      </c>
      <c r="P4366" s="49">
        <v>1951662.9779999999</v>
      </c>
      <c r="Q4366" s="49">
        <v>2513757.13</v>
      </c>
      <c r="R4366" s="49">
        <v>2977602.8539999998</v>
      </c>
      <c r="S4366" s="49">
        <v>2282641.5359999998</v>
      </c>
      <c r="T4366" s="49">
        <v>2434385.5440000002</v>
      </c>
      <c r="U4366" s="49">
        <v>2166874.5120000001</v>
      </c>
      <c r="V4366" s="49">
        <v>2115360.4959999998</v>
      </c>
    </row>
    <row r="4367" spans="1:22" x14ac:dyDescent="0.3">
      <c r="A4367">
        <v>1010927</v>
      </c>
      <c r="B4367" t="s">
        <v>20453</v>
      </c>
      <c r="C4367" t="s">
        <v>20454</v>
      </c>
      <c r="D4367" t="s">
        <v>10198</v>
      </c>
      <c r="E4367" t="s">
        <v>1418</v>
      </c>
      <c r="F4367" t="s">
        <v>4435</v>
      </c>
      <c r="H4367" t="s">
        <v>20455</v>
      </c>
      <c r="I4367" s="23">
        <v>34.740459999999999</v>
      </c>
      <c r="J4367" s="23">
        <v>-97.685879999999997</v>
      </c>
      <c r="K4367">
        <v>486210</v>
      </c>
      <c r="L4367" t="s">
        <v>28</v>
      </c>
      <c r="M4367" t="s">
        <v>102</v>
      </c>
      <c r="R4367" s="49">
        <v>16730.488000000001</v>
      </c>
      <c r="S4367" s="49">
        <v>22062.116000000002</v>
      </c>
      <c r="T4367" s="49">
        <v>29455.94</v>
      </c>
    </row>
    <row r="4368" spans="1:22" x14ac:dyDescent="0.3">
      <c r="A4368">
        <v>1010317</v>
      </c>
      <c r="B4368" t="s">
        <v>20456</v>
      </c>
      <c r="C4368" t="s">
        <v>20457</v>
      </c>
      <c r="D4368" t="s">
        <v>20458</v>
      </c>
      <c r="E4368" t="s">
        <v>323</v>
      </c>
      <c r="F4368" t="s">
        <v>20459</v>
      </c>
      <c r="G4368" t="s">
        <v>20460</v>
      </c>
      <c r="H4368" t="s">
        <v>1244</v>
      </c>
      <c r="I4368" s="23">
        <v>37.427779999999998</v>
      </c>
      <c r="J4368" s="23">
        <v>-121.89263</v>
      </c>
      <c r="K4368">
        <v>334413</v>
      </c>
      <c r="L4368" t="s">
        <v>1560</v>
      </c>
      <c r="M4368" t="s">
        <v>315</v>
      </c>
      <c r="S4368" s="49">
        <v>13351.230788000001</v>
      </c>
      <c r="T4368" s="49">
        <v>11128.159</v>
      </c>
      <c r="U4368" s="49">
        <v>10191.596</v>
      </c>
      <c r="V4368" s="49">
        <v>25606.9522</v>
      </c>
    </row>
    <row r="4369" spans="1:22" x14ac:dyDescent="0.3">
      <c r="A4369">
        <v>1007238</v>
      </c>
      <c r="B4369" t="s">
        <v>20461</v>
      </c>
      <c r="C4369" t="s">
        <v>20462</v>
      </c>
      <c r="D4369" t="s">
        <v>1964</v>
      </c>
      <c r="E4369" t="s">
        <v>323</v>
      </c>
      <c r="F4369" t="s">
        <v>2477</v>
      </c>
      <c r="G4369" t="s">
        <v>20463</v>
      </c>
      <c r="H4369" t="s">
        <v>2179</v>
      </c>
      <c r="I4369" s="23">
        <v>35.099829999999997</v>
      </c>
      <c r="J4369" s="23">
        <v>-119.44445</v>
      </c>
      <c r="K4369">
        <v>211111</v>
      </c>
      <c r="L4369" t="s">
        <v>28</v>
      </c>
      <c r="M4369" t="s">
        <v>102</v>
      </c>
      <c r="S4369" s="49">
        <v>312830.87199999997</v>
      </c>
      <c r="T4369" s="49">
        <v>67244.096000000005</v>
      </c>
      <c r="U4369" s="49">
        <v>86299.524000000005</v>
      </c>
      <c r="V4369" s="49">
        <v>103774.60799999999</v>
      </c>
    </row>
    <row r="4370" spans="1:22" x14ac:dyDescent="0.3">
      <c r="A4370">
        <v>1003354</v>
      </c>
      <c r="B4370" t="s">
        <v>20464</v>
      </c>
      <c r="C4370" t="s">
        <v>20465</v>
      </c>
      <c r="D4370" t="s">
        <v>20466</v>
      </c>
      <c r="E4370" t="s">
        <v>542</v>
      </c>
      <c r="F4370" t="s">
        <v>4139</v>
      </c>
      <c r="G4370" t="s">
        <v>20467</v>
      </c>
      <c r="H4370" t="s">
        <v>20468</v>
      </c>
      <c r="I4370" s="23">
        <v>37.524599000000002</v>
      </c>
      <c r="J4370" s="23">
        <v>-101.252379</v>
      </c>
      <c r="K4370">
        <v>211111</v>
      </c>
      <c r="L4370" t="s">
        <v>28</v>
      </c>
      <c r="M4370" t="s">
        <v>102</v>
      </c>
      <c r="R4370" s="49">
        <v>28320.743999999999</v>
      </c>
      <c r="S4370" s="49">
        <v>27615.196</v>
      </c>
      <c r="T4370" s="49">
        <v>23651.66</v>
      </c>
      <c r="U4370" s="49">
        <v>23817.66</v>
      </c>
      <c r="V4370" s="49">
        <v>25939.851999999999</v>
      </c>
    </row>
    <row r="4371" spans="1:22" x14ac:dyDescent="0.3">
      <c r="A4371">
        <v>1005623</v>
      </c>
      <c r="B4371" t="s">
        <v>20469</v>
      </c>
      <c r="C4371" t="s">
        <v>20470</v>
      </c>
      <c r="D4371" t="s">
        <v>979</v>
      </c>
      <c r="E4371" t="s">
        <v>303</v>
      </c>
      <c r="F4371" t="s">
        <v>980</v>
      </c>
      <c r="G4371" t="s">
        <v>20471</v>
      </c>
      <c r="H4371" t="s">
        <v>536</v>
      </c>
      <c r="I4371" s="23">
        <v>29.987663999999999</v>
      </c>
      <c r="J4371" s="23">
        <v>-93.944972000000007</v>
      </c>
      <c r="K4371">
        <v>325212</v>
      </c>
      <c r="L4371" t="s">
        <v>28</v>
      </c>
      <c r="M4371" t="s">
        <v>315</v>
      </c>
      <c r="N4371" s="49">
        <v>4136.6840000000002</v>
      </c>
      <c r="O4371" s="49">
        <v>4035.7840000000001</v>
      </c>
      <c r="P4371" s="49">
        <v>4209.7299999999996</v>
      </c>
      <c r="Q4371" s="49">
        <v>3953.2840000000001</v>
      </c>
      <c r="R4371" s="49">
        <v>3985.0320000000002</v>
      </c>
      <c r="S4371" s="49">
        <v>35837.661999999997</v>
      </c>
      <c r="T4371" s="49">
        <v>70516.581999999995</v>
      </c>
      <c r="U4371" s="49">
        <v>77388.453999999998</v>
      </c>
      <c r="V4371" s="49">
        <v>77485.653999999995</v>
      </c>
    </row>
    <row r="4372" spans="1:22" x14ac:dyDescent="0.3">
      <c r="A4372">
        <v>1002091</v>
      </c>
      <c r="B4372" t="s">
        <v>20472</v>
      </c>
      <c r="C4372" t="s">
        <v>20473</v>
      </c>
      <c r="D4372" t="s">
        <v>20474</v>
      </c>
      <c r="E4372" t="s">
        <v>351</v>
      </c>
      <c r="F4372" t="s">
        <v>20475</v>
      </c>
      <c r="G4372" t="s">
        <v>20476</v>
      </c>
      <c r="H4372" t="s">
        <v>1952</v>
      </c>
      <c r="I4372" s="23">
        <v>39.174703999999998</v>
      </c>
      <c r="J4372" s="23">
        <v>-89.623277000000002</v>
      </c>
      <c r="K4372">
        <v>562212</v>
      </c>
      <c r="L4372" t="s">
        <v>355</v>
      </c>
      <c r="M4372" t="s">
        <v>307</v>
      </c>
      <c r="N4372" s="49">
        <v>12611.4</v>
      </c>
      <c r="O4372" s="49">
        <v>11731.95</v>
      </c>
      <c r="P4372" s="49">
        <v>12947.5</v>
      </c>
      <c r="Q4372" s="49">
        <v>11667.5</v>
      </c>
      <c r="R4372" s="49">
        <v>14809.3</v>
      </c>
      <c r="S4372" s="49">
        <v>14616.25</v>
      </c>
      <c r="T4372" s="49">
        <v>21302.7</v>
      </c>
      <c r="U4372" s="49">
        <v>20942.2</v>
      </c>
      <c r="V4372" s="49">
        <v>30132.6</v>
      </c>
    </row>
    <row r="4373" spans="1:22" x14ac:dyDescent="0.3">
      <c r="A4373">
        <v>1001605</v>
      </c>
      <c r="B4373" t="s">
        <v>20477</v>
      </c>
      <c r="C4373" t="s">
        <v>20478</v>
      </c>
      <c r="D4373" t="s">
        <v>3974</v>
      </c>
      <c r="E4373" t="s">
        <v>583</v>
      </c>
      <c r="F4373" t="s">
        <v>2634</v>
      </c>
      <c r="G4373" t="s">
        <v>20479</v>
      </c>
      <c r="H4373" t="s">
        <v>20480</v>
      </c>
      <c r="I4373" s="23">
        <v>30.003299999999999</v>
      </c>
      <c r="J4373" s="23">
        <v>-90.461100000000002</v>
      </c>
      <c r="K4373">
        <v>221112</v>
      </c>
      <c r="L4373" t="s">
        <v>335</v>
      </c>
      <c r="M4373" t="s">
        <v>336</v>
      </c>
      <c r="N4373" s="49">
        <v>1517659.5279999999</v>
      </c>
      <c r="O4373" s="49">
        <v>926950.91599999997</v>
      </c>
      <c r="P4373" s="49">
        <v>1313299.8319999999</v>
      </c>
      <c r="Q4373" s="49">
        <v>1518062.524</v>
      </c>
      <c r="R4373" s="49">
        <v>1077088.2080000001</v>
      </c>
      <c r="S4373" s="49">
        <v>910848.924</v>
      </c>
      <c r="T4373" s="49">
        <v>994958.61199999996</v>
      </c>
      <c r="U4373" s="49">
        <v>1209643.206</v>
      </c>
      <c r="V4373" s="49">
        <v>1147056.648</v>
      </c>
    </row>
    <row r="4374" spans="1:22" x14ac:dyDescent="0.3">
      <c r="A4374">
        <v>1002871</v>
      </c>
      <c r="B4374" t="s">
        <v>20481</v>
      </c>
      <c r="C4374" t="s">
        <v>20482</v>
      </c>
      <c r="D4374" t="s">
        <v>20483</v>
      </c>
      <c r="E4374" t="s">
        <v>393</v>
      </c>
      <c r="F4374" t="s">
        <v>20484</v>
      </c>
      <c r="G4374" t="s">
        <v>20485</v>
      </c>
      <c r="H4374" t="s">
        <v>20486</v>
      </c>
      <c r="I4374" s="23">
        <v>44.77561</v>
      </c>
      <c r="J4374" s="23">
        <v>-88.62285</v>
      </c>
      <c r="K4374">
        <v>322121</v>
      </c>
      <c r="L4374" t="s">
        <v>28</v>
      </c>
      <c r="M4374" t="s">
        <v>680</v>
      </c>
      <c r="N4374" s="49">
        <v>35259.910000000003</v>
      </c>
      <c r="O4374" s="49">
        <v>33721.171999999999</v>
      </c>
      <c r="P4374" s="49">
        <v>29995.887999999999</v>
      </c>
      <c r="Q4374" s="49">
        <v>29801.288</v>
      </c>
      <c r="R4374" s="49">
        <v>29492.335999999999</v>
      </c>
      <c r="S4374" s="49">
        <v>29487.988000000001</v>
      </c>
      <c r="T4374" s="49">
        <v>29463.588</v>
      </c>
      <c r="U4374" s="49">
        <v>29579.387999999999</v>
      </c>
      <c r="V4374" s="49">
        <v>30417.68</v>
      </c>
    </row>
    <row r="4375" spans="1:22" x14ac:dyDescent="0.3">
      <c r="A4375">
        <v>1007986</v>
      </c>
      <c r="B4375" t="s">
        <v>20487</v>
      </c>
      <c r="C4375" t="s">
        <v>20488</v>
      </c>
      <c r="D4375" t="s">
        <v>16584</v>
      </c>
      <c r="E4375" t="s">
        <v>422</v>
      </c>
      <c r="F4375" t="s">
        <v>20489</v>
      </c>
      <c r="G4375" t="s">
        <v>20490</v>
      </c>
      <c r="H4375" t="s">
        <v>16587</v>
      </c>
      <c r="I4375" s="23">
        <v>35.349398000000001</v>
      </c>
      <c r="J4375" s="23">
        <v>-91.629687000000004</v>
      </c>
      <c r="K4375">
        <v>211111</v>
      </c>
      <c r="L4375" t="s">
        <v>28</v>
      </c>
      <c r="M4375" t="s">
        <v>102</v>
      </c>
      <c r="R4375" s="49">
        <v>12536.404</v>
      </c>
      <c r="S4375" s="49">
        <v>13920.147999999999</v>
      </c>
      <c r="T4375" s="49">
        <v>16849.687999999998</v>
      </c>
      <c r="U4375" s="49">
        <v>24089.759999999998</v>
      </c>
      <c r="V4375" s="49">
        <v>29442.240000000002</v>
      </c>
    </row>
    <row r="4376" spans="1:22" x14ac:dyDescent="0.3">
      <c r="A4376">
        <v>1001792</v>
      </c>
      <c r="B4376" t="s">
        <v>20491</v>
      </c>
      <c r="C4376" t="s">
        <v>20492</v>
      </c>
      <c r="D4376" t="s">
        <v>460</v>
      </c>
      <c r="E4376" t="s">
        <v>461</v>
      </c>
      <c r="F4376" t="s">
        <v>462</v>
      </c>
      <c r="H4376" t="s">
        <v>2932</v>
      </c>
      <c r="I4376" s="23">
        <v>43.708543014071402</v>
      </c>
      <c r="J4376" s="23">
        <v>-105.448702793907</v>
      </c>
      <c r="K4376">
        <v>211111</v>
      </c>
      <c r="L4376" t="s">
        <v>368</v>
      </c>
      <c r="M4376" t="s">
        <v>102</v>
      </c>
      <c r="T4376" s="49">
        <v>6813.1440000000002</v>
      </c>
      <c r="U4376" s="49">
        <v>23458.687999999998</v>
      </c>
      <c r="V4376" s="49">
        <v>53945.135999999999</v>
      </c>
    </row>
    <row r="4377" spans="1:22" x14ac:dyDescent="0.3">
      <c r="A4377">
        <v>1008780</v>
      </c>
      <c r="B4377" t="s">
        <v>20493</v>
      </c>
      <c r="C4377" t="s">
        <v>20494</v>
      </c>
      <c r="D4377" t="s">
        <v>20495</v>
      </c>
      <c r="E4377" t="s">
        <v>454</v>
      </c>
      <c r="F4377" t="s">
        <v>20496</v>
      </c>
      <c r="G4377" t="s">
        <v>20497</v>
      </c>
      <c r="H4377" t="s">
        <v>3298</v>
      </c>
      <c r="I4377" s="23">
        <v>42.682700099999998</v>
      </c>
      <c r="J4377" s="23">
        <v>-83.910896800000003</v>
      </c>
      <c r="K4377">
        <v>562212</v>
      </c>
      <c r="L4377" t="s">
        <v>51</v>
      </c>
      <c r="M4377" t="s">
        <v>307</v>
      </c>
      <c r="S4377" s="49">
        <v>15991</v>
      </c>
      <c r="T4377" s="49">
        <v>16314</v>
      </c>
      <c r="U4377" s="49">
        <v>20419</v>
      </c>
      <c r="V4377" s="49">
        <v>20831.5</v>
      </c>
    </row>
    <row r="4378" spans="1:22" x14ac:dyDescent="0.3">
      <c r="A4378">
        <v>1007295</v>
      </c>
      <c r="B4378" t="s">
        <v>20498</v>
      </c>
      <c r="C4378" t="s">
        <v>20499</v>
      </c>
      <c r="D4378" t="s">
        <v>20500</v>
      </c>
      <c r="E4378" t="s">
        <v>454</v>
      </c>
      <c r="F4378" t="s">
        <v>20501</v>
      </c>
      <c r="G4378" t="s">
        <v>20502</v>
      </c>
      <c r="H4378" t="s">
        <v>20503</v>
      </c>
      <c r="I4378" s="23">
        <v>45.0291</v>
      </c>
      <c r="J4378" s="23">
        <v>-84.733199999999997</v>
      </c>
      <c r="K4378">
        <v>221112</v>
      </c>
      <c r="L4378" t="s">
        <v>335</v>
      </c>
      <c r="M4378" t="s">
        <v>336</v>
      </c>
      <c r="N4378" s="49">
        <v>11101.508</v>
      </c>
      <c r="O4378" s="49">
        <v>4033.636</v>
      </c>
      <c r="P4378" s="49">
        <v>4968.884</v>
      </c>
      <c r="Q4378" s="49">
        <v>5623.8280000000004</v>
      </c>
      <c r="R4378" s="49">
        <v>5818.58</v>
      </c>
      <c r="S4378" s="49">
        <v>2961.54</v>
      </c>
      <c r="T4378" s="49">
        <v>12544.056</v>
      </c>
      <c r="U4378" s="49">
        <v>13305.652</v>
      </c>
      <c r="V4378" s="49">
        <v>30408.687999999998</v>
      </c>
    </row>
    <row r="4379" spans="1:22" x14ac:dyDescent="0.3">
      <c r="A4379">
        <v>1005300</v>
      </c>
      <c r="B4379" t="s">
        <v>20504</v>
      </c>
      <c r="C4379" t="s">
        <v>20505</v>
      </c>
      <c r="D4379" t="s">
        <v>20506</v>
      </c>
      <c r="E4379" t="s">
        <v>793</v>
      </c>
      <c r="F4379" t="s">
        <v>20507</v>
      </c>
      <c r="G4379" t="s">
        <v>20508</v>
      </c>
      <c r="H4379" t="s">
        <v>20509</v>
      </c>
      <c r="I4379" s="23">
        <v>38.129440000000002</v>
      </c>
      <c r="J4379" s="23">
        <v>-77.717659999999995</v>
      </c>
      <c r="K4379">
        <v>562212</v>
      </c>
      <c r="L4379" t="s">
        <v>355</v>
      </c>
      <c r="M4379" t="s">
        <v>307</v>
      </c>
      <c r="N4379" s="49">
        <v>61273.45</v>
      </c>
      <c r="O4379" s="49">
        <v>55250.6</v>
      </c>
      <c r="P4379" s="49">
        <v>52502.7</v>
      </c>
      <c r="Q4379" s="49">
        <v>50781.95</v>
      </c>
      <c r="R4379" s="49">
        <v>52589.65</v>
      </c>
      <c r="S4379" s="49">
        <v>61414.85</v>
      </c>
      <c r="T4379" s="49">
        <v>59366.400000000001</v>
      </c>
      <c r="U4379" s="49">
        <v>60011.25</v>
      </c>
      <c r="V4379" s="49">
        <v>61548.15</v>
      </c>
    </row>
    <row r="4380" spans="1:22" x14ac:dyDescent="0.3">
      <c r="A4380">
        <v>1012781</v>
      </c>
      <c r="B4380" t="s">
        <v>20510</v>
      </c>
      <c r="C4380" t="s">
        <v>20511</v>
      </c>
      <c r="D4380" t="s">
        <v>20512</v>
      </c>
      <c r="E4380" t="s">
        <v>303</v>
      </c>
      <c r="F4380" t="s">
        <v>20513</v>
      </c>
      <c r="H4380" t="s">
        <v>20514</v>
      </c>
      <c r="I4380" s="23">
        <v>31.75048</v>
      </c>
      <c r="J4380" s="23">
        <v>-103.50753</v>
      </c>
      <c r="K4380">
        <v>211130</v>
      </c>
      <c r="L4380" t="s">
        <v>368</v>
      </c>
      <c r="M4380" t="s">
        <v>102</v>
      </c>
      <c r="N4380" s="49">
        <v>277890.37</v>
      </c>
      <c r="O4380" s="49">
        <v>172571.3</v>
      </c>
      <c r="P4380" s="49">
        <v>63340.14</v>
      </c>
      <c r="Q4380" s="49">
        <v>26082.044000000002</v>
      </c>
    </row>
    <row r="4381" spans="1:22" x14ac:dyDescent="0.3">
      <c r="A4381">
        <v>1001265</v>
      </c>
      <c r="B4381" t="s">
        <v>20515</v>
      </c>
      <c r="C4381" t="s">
        <v>20516</v>
      </c>
      <c r="D4381" t="s">
        <v>20517</v>
      </c>
      <c r="E4381" t="s">
        <v>331</v>
      </c>
      <c r="F4381" t="s">
        <v>20518</v>
      </c>
      <c r="G4381" t="s">
        <v>20519</v>
      </c>
      <c r="H4381" t="s">
        <v>10048</v>
      </c>
      <c r="I4381" s="23">
        <v>43.162199999999999</v>
      </c>
      <c r="J4381" s="23">
        <v>-78.7453</v>
      </c>
      <c r="K4381">
        <v>221112</v>
      </c>
      <c r="L4381" t="s">
        <v>335</v>
      </c>
      <c r="M4381" t="s">
        <v>336</v>
      </c>
      <c r="N4381" s="49">
        <v>110318.236</v>
      </c>
      <c r="O4381" s="49">
        <v>224573.33600000001</v>
      </c>
      <c r="P4381" s="49">
        <v>66830.152000000002</v>
      </c>
      <c r="Q4381" s="49">
        <v>293076.32</v>
      </c>
      <c r="R4381" s="49">
        <v>134780.212</v>
      </c>
      <c r="S4381" s="49">
        <v>182529.024</v>
      </c>
      <c r="T4381" s="49">
        <v>182851.90400000001</v>
      </c>
      <c r="U4381" s="49">
        <v>774496.47600000002</v>
      </c>
      <c r="V4381" s="49">
        <v>30121.272000000001</v>
      </c>
    </row>
    <row r="4382" spans="1:22" x14ac:dyDescent="0.3">
      <c r="A4382">
        <v>1003990</v>
      </c>
      <c r="B4382" t="s">
        <v>20520</v>
      </c>
      <c r="C4382" t="s">
        <v>20521</v>
      </c>
      <c r="D4382" t="s">
        <v>20522</v>
      </c>
      <c r="E4382" t="s">
        <v>569</v>
      </c>
      <c r="F4382" t="s">
        <v>20523</v>
      </c>
      <c r="G4382" t="s">
        <v>20524</v>
      </c>
      <c r="H4382" t="s">
        <v>5870</v>
      </c>
      <c r="I4382" s="23">
        <v>41.021656</v>
      </c>
      <c r="J4382" s="23">
        <v>-95.636713999999998</v>
      </c>
      <c r="K4382">
        <v>562212</v>
      </c>
      <c r="L4382" t="s">
        <v>355</v>
      </c>
      <c r="M4382" t="s">
        <v>307</v>
      </c>
      <c r="N4382" s="49">
        <v>96800.25</v>
      </c>
      <c r="O4382" s="49">
        <v>96923.4</v>
      </c>
      <c r="P4382" s="49">
        <v>89692.9</v>
      </c>
      <c r="Q4382" s="49">
        <v>80660.7</v>
      </c>
      <c r="R4382" s="49">
        <v>75296.649999999994</v>
      </c>
      <c r="S4382" s="49">
        <v>70617.600000000006</v>
      </c>
      <c r="T4382" s="49">
        <v>68469.45</v>
      </c>
      <c r="U4382" s="49">
        <v>73518.149999999994</v>
      </c>
      <c r="V4382" s="49">
        <v>64312.25</v>
      </c>
    </row>
    <row r="4383" spans="1:22" x14ac:dyDescent="0.3">
      <c r="A4383">
        <v>1001201</v>
      </c>
      <c r="B4383" t="s">
        <v>20525</v>
      </c>
      <c r="C4383" t="s">
        <v>20526</v>
      </c>
      <c r="D4383" t="s">
        <v>14469</v>
      </c>
      <c r="E4383" t="s">
        <v>1663</v>
      </c>
      <c r="F4383" t="s">
        <v>14470</v>
      </c>
      <c r="G4383" t="s">
        <v>20527</v>
      </c>
      <c r="H4383" t="s">
        <v>12447</v>
      </c>
      <c r="I4383" s="23">
        <v>39.791400000000003</v>
      </c>
      <c r="J4383" s="23">
        <v>-75.408100000000005</v>
      </c>
      <c r="K4383">
        <v>221112</v>
      </c>
      <c r="L4383" t="s">
        <v>28</v>
      </c>
      <c r="M4383" t="s">
        <v>336</v>
      </c>
      <c r="N4383" s="49">
        <v>621545.98400000005</v>
      </c>
      <c r="O4383" s="49">
        <v>692426.15800000005</v>
      </c>
      <c r="P4383" s="49">
        <v>711731.62399999995</v>
      </c>
      <c r="Q4383" s="49">
        <v>699769.89</v>
      </c>
      <c r="R4383" s="49">
        <v>708684.68599999999</v>
      </c>
      <c r="S4383" s="49">
        <v>967441.14800000004</v>
      </c>
      <c r="T4383" s="49">
        <v>708127.78599999996</v>
      </c>
      <c r="U4383" s="49">
        <v>703513.60800000001</v>
      </c>
      <c r="V4383" s="49">
        <v>925402.64800000004</v>
      </c>
    </row>
    <row r="4384" spans="1:22" x14ac:dyDescent="0.3">
      <c r="A4384">
        <v>1010234</v>
      </c>
      <c r="B4384" t="s">
        <v>20528</v>
      </c>
      <c r="C4384" t="s">
        <v>20529</v>
      </c>
      <c r="D4384" t="s">
        <v>20530</v>
      </c>
      <c r="E4384" t="s">
        <v>583</v>
      </c>
      <c r="F4384" t="s">
        <v>20531</v>
      </c>
      <c r="H4384" t="s">
        <v>4885</v>
      </c>
      <c r="I4384" s="23">
        <v>32.159947000000003</v>
      </c>
      <c r="J4384" s="23">
        <v>-94.018880999999993</v>
      </c>
      <c r="K4384">
        <v>211130</v>
      </c>
      <c r="L4384" t="s">
        <v>368</v>
      </c>
      <c r="M4384" t="s">
        <v>102</v>
      </c>
      <c r="N4384" s="49">
        <v>40152.106</v>
      </c>
      <c r="O4384" s="49">
        <v>69643.808000000005</v>
      </c>
      <c r="P4384" s="49">
        <v>60741.599999999999</v>
      </c>
      <c r="Q4384" s="49">
        <v>30425.691999999999</v>
      </c>
      <c r="R4384" s="49">
        <v>57481.991999999998</v>
      </c>
      <c r="S4384" s="49">
        <v>78021.464000000007</v>
      </c>
      <c r="T4384" s="49">
        <v>51132.516000000003</v>
      </c>
      <c r="U4384" s="49">
        <v>80576.024000000005</v>
      </c>
      <c r="V4384" s="49">
        <v>52302.913999999997</v>
      </c>
    </row>
    <row r="4385" spans="1:22" x14ac:dyDescent="0.3">
      <c r="A4385">
        <v>1010131</v>
      </c>
      <c r="B4385" t="s">
        <v>20532</v>
      </c>
      <c r="C4385" t="s">
        <v>20533</v>
      </c>
      <c r="D4385" t="s">
        <v>20534</v>
      </c>
      <c r="E4385" t="s">
        <v>447</v>
      </c>
      <c r="F4385" t="s">
        <v>20535</v>
      </c>
      <c r="G4385" t="s">
        <v>20536</v>
      </c>
      <c r="H4385" t="s">
        <v>10963</v>
      </c>
      <c r="I4385" s="23">
        <v>40.700806</v>
      </c>
      <c r="J4385" s="23">
        <v>-79.492885999999999</v>
      </c>
      <c r="K4385">
        <v>212112</v>
      </c>
      <c r="L4385" t="s">
        <v>90</v>
      </c>
      <c r="M4385" t="s">
        <v>315</v>
      </c>
      <c r="O4385" s="49">
        <v>10490</v>
      </c>
      <c r="P4385" s="49">
        <v>43502.5</v>
      </c>
      <c r="Q4385" s="49">
        <v>30487.5</v>
      </c>
      <c r="R4385" s="49">
        <v>49270</v>
      </c>
      <c r="S4385" s="49">
        <v>88413.5</v>
      </c>
      <c r="T4385" s="49">
        <v>79184.5</v>
      </c>
      <c r="U4385" s="49">
        <v>89072.75</v>
      </c>
      <c r="V4385" s="49">
        <v>96610</v>
      </c>
    </row>
    <row r="4386" spans="1:22" x14ac:dyDescent="0.3">
      <c r="A4386">
        <v>1007752</v>
      </c>
      <c r="B4386" t="s">
        <v>20537</v>
      </c>
      <c r="C4386" t="s">
        <v>20538</v>
      </c>
      <c r="D4386" t="s">
        <v>20530</v>
      </c>
      <c r="E4386" t="s">
        <v>491</v>
      </c>
      <c r="F4386" t="s">
        <v>19691</v>
      </c>
      <c r="H4386" t="s">
        <v>2231</v>
      </c>
      <c r="I4386" s="23">
        <v>40.758600000000001</v>
      </c>
      <c r="J4386" s="23">
        <v>-86.360699999999994</v>
      </c>
      <c r="K4386">
        <v>221112</v>
      </c>
      <c r="L4386" t="s">
        <v>28</v>
      </c>
      <c r="M4386" t="s">
        <v>336</v>
      </c>
      <c r="Q4386" s="49">
        <v>24041.137999999999</v>
      </c>
      <c r="R4386" s="49">
        <v>202590.51</v>
      </c>
      <c r="S4386" s="49">
        <v>185608.166</v>
      </c>
      <c r="T4386" s="49">
        <v>178815.8</v>
      </c>
      <c r="U4386" s="49">
        <v>229084.87</v>
      </c>
      <c r="V4386" s="49">
        <v>175649.93</v>
      </c>
    </row>
    <row r="4387" spans="1:22" x14ac:dyDescent="0.3">
      <c r="A4387">
        <v>1001886</v>
      </c>
      <c r="B4387" t="s">
        <v>20539</v>
      </c>
      <c r="C4387" t="s">
        <v>20540</v>
      </c>
      <c r="D4387" t="s">
        <v>20541</v>
      </c>
      <c r="E4387" t="s">
        <v>323</v>
      </c>
      <c r="F4387" t="s">
        <v>20542</v>
      </c>
      <c r="G4387" t="s">
        <v>20543</v>
      </c>
      <c r="H4387" t="s">
        <v>3837</v>
      </c>
      <c r="I4387" s="23">
        <v>34.051336999999997</v>
      </c>
      <c r="J4387" s="23">
        <v>-117.262792</v>
      </c>
      <c r="K4387">
        <v>611310</v>
      </c>
      <c r="L4387" t="s">
        <v>28</v>
      </c>
      <c r="M4387" t="s">
        <v>315</v>
      </c>
      <c r="N4387" s="49">
        <v>53498.748</v>
      </c>
      <c r="O4387" s="49">
        <v>57176.836000000003</v>
      </c>
      <c r="P4387" s="49">
        <v>52087.004000000001</v>
      </c>
      <c r="Q4387" s="49">
        <v>59204.375999999997</v>
      </c>
      <c r="R4387" s="49">
        <v>60043.775999999998</v>
      </c>
      <c r="S4387" s="49">
        <v>61257.62</v>
      </c>
      <c r="T4387" s="49">
        <v>62289.516000000003</v>
      </c>
      <c r="U4387" s="49">
        <v>60003.576000000001</v>
      </c>
      <c r="V4387" s="49">
        <v>59016.68</v>
      </c>
    </row>
    <row r="4388" spans="1:22" x14ac:dyDescent="0.3">
      <c r="A4388">
        <v>1000722</v>
      </c>
      <c r="B4388" t="s">
        <v>20544</v>
      </c>
      <c r="C4388" t="s">
        <v>20545</v>
      </c>
      <c r="D4388" t="s">
        <v>4182</v>
      </c>
      <c r="E4388" t="s">
        <v>922</v>
      </c>
      <c r="F4388" t="s">
        <v>20546</v>
      </c>
      <c r="G4388" t="s">
        <v>20547</v>
      </c>
      <c r="H4388" t="s">
        <v>20548</v>
      </c>
      <c r="I4388" s="23">
        <v>41.427500000000002</v>
      </c>
      <c r="J4388" s="23">
        <v>-96.4619</v>
      </c>
      <c r="K4388">
        <v>221112</v>
      </c>
      <c r="L4388" t="s">
        <v>335</v>
      </c>
      <c r="M4388" t="s">
        <v>336</v>
      </c>
      <c r="N4388" s="49">
        <v>510399.68599999999</v>
      </c>
      <c r="O4388" s="49">
        <v>545112.73400000005</v>
      </c>
      <c r="P4388" s="49">
        <v>524366.89800000004</v>
      </c>
      <c r="Q4388" s="49">
        <v>540311.402</v>
      </c>
      <c r="R4388" s="49">
        <v>523607.538</v>
      </c>
      <c r="S4388" s="49">
        <v>553402.45799999998</v>
      </c>
      <c r="T4388" s="49">
        <v>585553.76399999997</v>
      </c>
      <c r="U4388" s="49">
        <v>552669.19200000004</v>
      </c>
      <c r="V4388" s="49">
        <v>532450.34600000002</v>
      </c>
    </row>
    <row r="4389" spans="1:22" x14ac:dyDescent="0.3">
      <c r="A4389">
        <v>1007543</v>
      </c>
      <c r="B4389" t="s">
        <v>20549</v>
      </c>
      <c r="C4389" t="s">
        <v>20550</v>
      </c>
      <c r="D4389" t="s">
        <v>20551</v>
      </c>
      <c r="E4389" t="s">
        <v>1902</v>
      </c>
      <c r="F4389" t="s">
        <v>20552</v>
      </c>
      <c r="G4389" t="s">
        <v>20553</v>
      </c>
      <c r="H4389" t="s">
        <v>2113</v>
      </c>
      <c r="I4389" s="23">
        <v>33.681984</v>
      </c>
      <c r="J4389" s="23">
        <v>-112.06564</v>
      </c>
      <c r="K4389">
        <v>562212</v>
      </c>
      <c r="L4389" t="s">
        <v>51</v>
      </c>
      <c r="M4389" t="s">
        <v>307</v>
      </c>
      <c r="N4389" s="49">
        <v>67590.75</v>
      </c>
      <c r="O4389" s="49">
        <v>68956</v>
      </c>
      <c r="P4389" s="49">
        <v>70349</v>
      </c>
      <c r="Q4389" s="49">
        <v>71770.25</v>
      </c>
      <c r="R4389" s="49">
        <v>87864</v>
      </c>
      <c r="S4389" s="49">
        <v>89639</v>
      </c>
      <c r="T4389" s="49">
        <v>90865</v>
      </c>
      <c r="U4389" s="49">
        <v>91218.030325</v>
      </c>
      <c r="V4389" s="49">
        <v>91138.761125000005</v>
      </c>
    </row>
    <row r="4390" spans="1:22" x14ac:dyDescent="0.3">
      <c r="A4390">
        <v>1010242</v>
      </c>
      <c r="B4390" t="s">
        <v>20554</v>
      </c>
      <c r="C4390" t="s">
        <v>20555</v>
      </c>
      <c r="D4390" t="s">
        <v>20556</v>
      </c>
      <c r="E4390" t="s">
        <v>793</v>
      </c>
      <c r="F4390" t="s">
        <v>20557</v>
      </c>
      <c r="G4390" t="s">
        <v>20558</v>
      </c>
      <c r="H4390" t="s">
        <v>7689</v>
      </c>
      <c r="I4390" s="23">
        <v>36.835799999999999</v>
      </c>
      <c r="J4390" s="23">
        <v>-83.033100000000005</v>
      </c>
      <c r="K4390">
        <v>212112</v>
      </c>
      <c r="L4390" t="s">
        <v>90</v>
      </c>
      <c r="M4390" t="s">
        <v>315</v>
      </c>
      <c r="O4390" s="49">
        <v>48153.75</v>
      </c>
      <c r="P4390" s="49">
        <v>73816.25</v>
      </c>
      <c r="Q4390" s="49">
        <v>97759.1</v>
      </c>
      <c r="R4390" s="49">
        <v>134076.1</v>
      </c>
      <c r="S4390" s="49">
        <v>97846.85</v>
      </c>
      <c r="T4390" s="49">
        <v>85339.5</v>
      </c>
      <c r="U4390" s="49">
        <v>86890.75</v>
      </c>
      <c r="V4390" s="49">
        <v>86211.25</v>
      </c>
    </row>
    <row r="4391" spans="1:22" x14ac:dyDescent="0.3">
      <c r="A4391">
        <v>1013727</v>
      </c>
      <c r="B4391" t="s">
        <v>20559</v>
      </c>
      <c r="C4391" t="s">
        <v>20560</v>
      </c>
      <c r="D4391" t="s">
        <v>15888</v>
      </c>
      <c r="E4391" t="s">
        <v>303</v>
      </c>
      <c r="F4391" t="s">
        <v>12430</v>
      </c>
      <c r="H4391" t="s">
        <v>2612</v>
      </c>
      <c r="I4391" s="23">
        <v>29.847742</v>
      </c>
      <c r="J4391" s="23">
        <v>-94.924300000000002</v>
      </c>
      <c r="K4391">
        <v>486210</v>
      </c>
      <c r="L4391" t="s">
        <v>326</v>
      </c>
      <c r="M4391" t="s">
        <v>327</v>
      </c>
      <c r="N4391" s="49">
        <v>74267.733999999997</v>
      </c>
    </row>
    <row r="4392" spans="1:22" x14ac:dyDescent="0.3">
      <c r="A4392">
        <v>1006110</v>
      </c>
      <c r="B4392" t="s">
        <v>20561</v>
      </c>
      <c r="C4392" t="s">
        <v>20562</v>
      </c>
      <c r="D4392" t="s">
        <v>20563</v>
      </c>
      <c r="E4392" t="s">
        <v>303</v>
      </c>
      <c r="F4392" t="s">
        <v>20564</v>
      </c>
      <c r="G4392" t="s">
        <v>20565</v>
      </c>
      <c r="H4392" t="s">
        <v>14069</v>
      </c>
      <c r="I4392" s="23">
        <v>32.25</v>
      </c>
      <c r="J4392" s="23">
        <v>-100.458333</v>
      </c>
      <c r="K4392">
        <v>327310</v>
      </c>
      <c r="L4392" t="s">
        <v>2095</v>
      </c>
      <c r="M4392" t="s">
        <v>376</v>
      </c>
      <c r="N4392" s="49">
        <v>649984.16200000001</v>
      </c>
      <c r="O4392" s="49">
        <v>594301.72199999995</v>
      </c>
      <c r="P4392" s="49">
        <v>152070.94399999999</v>
      </c>
      <c r="Q4392" s="49">
        <v>324277.63199999998</v>
      </c>
      <c r="R4392" s="49">
        <v>288849.34999999998</v>
      </c>
      <c r="S4392" s="49">
        <v>372495.826</v>
      </c>
      <c r="T4392" s="49">
        <v>346170.326</v>
      </c>
      <c r="U4392" s="49">
        <v>356304.15399999998</v>
      </c>
      <c r="V4392" s="49">
        <v>372741.288</v>
      </c>
    </row>
    <row r="4393" spans="1:22" x14ac:dyDescent="0.3">
      <c r="A4393">
        <v>1012131</v>
      </c>
      <c r="B4393" t="s">
        <v>20566</v>
      </c>
      <c r="C4393" t="s">
        <v>20567</v>
      </c>
      <c r="D4393" t="s">
        <v>15888</v>
      </c>
      <c r="E4393" t="s">
        <v>303</v>
      </c>
      <c r="F4393" t="s">
        <v>12430</v>
      </c>
      <c r="H4393" t="s">
        <v>2612</v>
      </c>
      <c r="I4393" s="23">
        <v>29.847742</v>
      </c>
      <c r="J4393" s="23">
        <v>-94.924300000000002</v>
      </c>
      <c r="K4393">
        <v>486210</v>
      </c>
      <c r="L4393" t="s">
        <v>326</v>
      </c>
      <c r="M4393" t="s">
        <v>327</v>
      </c>
      <c r="N4393" s="49">
        <v>95350.172000000006</v>
      </c>
      <c r="O4393" s="49">
        <v>89235.656000000003</v>
      </c>
      <c r="P4393" s="49">
        <v>85791.305999999997</v>
      </c>
    </row>
    <row r="4394" spans="1:22" x14ac:dyDescent="0.3">
      <c r="A4394">
        <v>1000935</v>
      </c>
      <c r="B4394" t="s">
        <v>20568</v>
      </c>
      <c r="C4394" t="s">
        <v>20569</v>
      </c>
      <c r="D4394" t="s">
        <v>20570</v>
      </c>
      <c r="E4394" t="s">
        <v>303</v>
      </c>
      <c r="F4394" t="s">
        <v>20571</v>
      </c>
      <c r="G4394" t="s">
        <v>20572</v>
      </c>
      <c r="H4394" t="s">
        <v>20573</v>
      </c>
      <c r="I4394" s="23">
        <v>32.921700000000001</v>
      </c>
      <c r="J4394" s="23">
        <v>-94.715800000000002</v>
      </c>
      <c r="K4394">
        <v>221112</v>
      </c>
      <c r="L4394" t="s">
        <v>30</v>
      </c>
      <c r="M4394" t="s">
        <v>336</v>
      </c>
      <c r="N4394" s="49">
        <v>8868.8680000000004</v>
      </c>
      <c r="O4394" s="49">
        <v>4648.8320000000003</v>
      </c>
      <c r="P4394" s="49">
        <v>855.69600000000003</v>
      </c>
      <c r="Q4394" s="49">
        <v>6524.3760000000002</v>
      </c>
      <c r="R4394" s="49">
        <v>4233.384</v>
      </c>
      <c r="S4394" s="49">
        <v>1238.4960000000001</v>
      </c>
      <c r="T4394" s="49">
        <v>1581.8440000000001</v>
      </c>
      <c r="U4394" s="49">
        <v>16138.24</v>
      </c>
      <c r="V4394" s="49">
        <v>26745.9</v>
      </c>
    </row>
    <row r="4395" spans="1:22" x14ac:dyDescent="0.3">
      <c r="A4395">
        <v>1011323</v>
      </c>
      <c r="B4395" t="s">
        <v>20574</v>
      </c>
      <c r="C4395" t="s">
        <v>20575</v>
      </c>
      <c r="D4395" t="s">
        <v>17002</v>
      </c>
      <c r="E4395" t="s">
        <v>640</v>
      </c>
      <c r="F4395" t="s">
        <v>17003</v>
      </c>
      <c r="G4395" t="s">
        <v>20576</v>
      </c>
      <c r="H4395" t="s">
        <v>4380</v>
      </c>
      <c r="I4395" s="23">
        <v>47.797764000000001</v>
      </c>
      <c r="J4395" s="23">
        <v>-103.572694</v>
      </c>
      <c r="K4395">
        <v>221112</v>
      </c>
      <c r="L4395" t="s">
        <v>30</v>
      </c>
      <c r="M4395" t="s">
        <v>336</v>
      </c>
      <c r="N4395" s="49">
        <v>495081.46399999998</v>
      </c>
      <c r="O4395" s="49">
        <v>342043.63199999998</v>
      </c>
      <c r="P4395" s="49">
        <v>210368.76800000001</v>
      </c>
      <c r="Q4395" s="49">
        <v>384228.87599999999</v>
      </c>
      <c r="R4395" s="49">
        <v>171585.764</v>
      </c>
      <c r="S4395" s="49">
        <v>50983.311999999998</v>
      </c>
      <c r="T4395" s="49">
        <v>2686.94</v>
      </c>
    </row>
    <row r="4396" spans="1:22" x14ac:dyDescent="0.3">
      <c r="A4396">
        <v>1011614</v>
      </c>
      <c r="B4396" t="s">
        <v>20577</v>
      </c>
      <c r="C4396" t="s">
        <v>20578</v>
      </c>
      <c r="D4396" t="s">
        <v>20579</v>
      </c>
      <c r="E4396" t="s">
        <v>303</v>
      </c>
      <c r="F4396" t="s">
        <v>20580</v>
      </c>
      <c r="G4396" t="s">
        <v>20581</v>
      </c>
      <c r="H4396" t="s">
        <v>3409</v>
      </c>
      <c r="I4396" s="23">
        <v>28.563870999999999</v>
      </c>
      <c r="J4396" s="23">
        <v>-97.849062000000004</v>
      </c>
      <c r="K4396">
        <v>211130</v>
      </c>
      <c r="L4396" t="s">
        <v>368</v>
      </c>
      <c r="M4396" t="s">
        <v>102</v>
      </c>
      <c r="N4396" s="49">
        <v>130784.34</v>
      </c>
      <c r="O4396" s="49">
        <v>43947.175999999999</v>
      </c>
      <c r="P4396" s="49">
        <v>81121.812000000005</v>
      </c>
      <c r="Q4396" s="49">
        <v>142851.49</v>
      </c>
      <c r="R4396" s="49">
        <v>181463.83</v>
      </c>
      <c r="S4396" s="49">
        <v>53306.811999999998</v>
      </c>
    </row>
    <row r="4397" spans="1:22" x14ac:dyDescent="0.3">
      <c r="A4397">
        <v>1000490</v>
      </c>
      <c r="B4397" t="s">
        <v>20582</v>
      </c>
      <c r="C4397" t="s">
        <v>20583</v>
      </c>
      <c r="D4397" t="s">
        <v>813</v>
      </c>
      <c r="E4397" t="s">
        <v>323</v>
      </c>
      <c r="F4397" t="s">
        <v>20584</v>
      </c>
      <c r="G4397" t="s">
        <v>20585</v>
      </c>
      <c r="H4397" t="s">
        <v>816</v>
      </c>
      <c r="I4397" s="23">
        <v>33.764099999999999</v>
      </c>
      <c r="J4397" s="23">
        <v>-118.2248</v>
      </c>
      <c r="K4397">
        <v>221112</v>
      </c>
      <c r="L4397" t="s">
        <v>30</v>
      </c>
      <c r="M4397" t="s">
        <v>336</v>
      </c>
      <c r="N4397" s="49">
        <v>13136.6</v>
      </c>
      <c r="O4397" s="49">
        <v>21479.119999999999</v>
      </c>
      <c r="P4397" s="49">
        <v>29118.592000000001</v>
      </c>
      <c r="Q4397" s="49">
        <v>22463.916000000001</v>
      </c>
      <c r="R4397" s="49">
        <v>18399.932000000001</v>
      </c>
      <c r="S4397" s="49">
        <v>18599.255000000001</v>
      </c>
      <c r="T4397" s="49">
        <v>22201.591</v>
      </c>
      <c r="U4397" s="49">
        <v>89146.97</v>
      </c>
      <c r="V4397" s="49">
        <v>18793.937999999998</v>
      </c>
    </row>
    <row r="4398" spans="1:22" x14ac:dyDescent="0.3">
      <c r="A4398">
        <v>1012086</v>
      </c>
      <c r="B4398" t="s">
        <v>20586</v>
      </c>
      <c r="C4398" t="s">
        <v>20587</v>
      </c>
      <c r="D4398" t="s">
        <v>20588</v>
      </c>
      <c r="E4398" t="s">
        <v>331</v>
      </c>
      <c r="F4398" t="s">
        <v>20589</v>
      </c>
      <c r="G4398" t="s">
        <v>20590</v>
      </c>
      <c r="H4398" t="s">
        <v>2267</v>
      </c>
      <c r="I4398" s="23">
        <v>40.753520000000002</v>
      </c>
      <c r="J4398" s="23">
        <v>-73.706580000000002</v>
      </c>
      <c r="K4398">
        <v>622110</v>
      </c>
      <c r="L4398" t="s">
        <v>28</v>
      </c>
      <c r="M4398" t="s">
        <v>315</v>
      </c>
      <c r="N4398" s="49">
        <v>27469.18</v>
      </c>
      <c r="O4398" s="49">
        <v>31935.61</v>
      </c>
      <c r="P4398" s="49">
        <v>31438</v>
      </c>
      <c r="Q4398" s="49">
        <v>27363.32</v>
      </c>
      <c r="R4398" s="49">
        <v>32108.788</v>
      </c>
      <c r="S4398" s="49">
        <v>32100.977999999999</v>
      </c>
      <c r="T4398" s="49">
        <v>28333.822</v>
      </c>
      <c r="U4398" s="49">
        <v>25525.937999999998</v>
      </c>
    </row>
    <row r="4399" spans="1:22" x14ac:dyDescent="0.3">
      <c r="A4399">
        <v>1006087</v>
      </c>
      <c r="B4399" t="s">
        <v>20591</v>
      </c>
      <c r="C4399" t="s">
        <v>20592</v>
      </c>
      <c r="D4399" t="s">
        <v>19897</v>
      </c>
      <c r="E4399" t="s">
        <v>303</v>
      </c>
      <c r="F4399" t="s">
        <v>20593</v>
      </c>
      <c r="G4399" t="s">
        <v>20594</v>
      </c>
      <c r="H4399" t="s">
        <v>18180</v>
      </c>
      <c r="I4399" s="23">
        <v>32.503610999999999</v>
      </c>
      <c r="J4399" s="23">
        <v>-94.868055999999996</v>
      </c>
      <c r="K4399">
        <v>211130</v>
      </c>
      <c r="L4399" t="s">
        <v>326</v>
      </c>
      <c r="M4399" t="s">
        <v>327</v>
      </c>
      <c r="N4399" s="49">
        <v>72232.615999999995</v>
      </c>
      <c r="O4399" s="49">
        <v>37481.866000000002</v>
      </c>
      <c r="P4399" s="49">
        <v>72450.559999999998</v>
      </c>
      <c r="Q4399" s="49">
        <v>76391.448000000004</v>
      </c>
      <c r="R4399" s="49">
        <v>88107.351999999999</v>
      </c>
      <c r="S4399" s="49">
        <v>100308.68399999999</v>
      </c>
      <c r="T4399" s="49">
        <v>77367.275999999998</v>
      </c>
      <c r="U4399" s="49">
        <v>73376.411999999997</v>
      </c>
      <c r="V4399" s="49">
        <v>66709.267999999996</v>
      </c>
    </row>
    <row r="4400" spans="1:22" x14ac:dyDescent="0.3">
      <c r="A4400">
        <v>1000782</v>
      </c>
      <c r="B4400" t="s">
        <v>20595</v>
      </c>
      <c r="C4400" t="s">
        <v>20596</v>
      </c>
      <c r="D4400" t="s">
        <v>20597</v>
      </c>
      <c r="E4400" t="s">
        <v>1248</v>
      </c>
      <c r="F4400" t="s">
        <v>10116</v>
      </c>
      <c r="G4400" t="s">
        <v>20598</v>
      </c>
      <c r="H4400" t="s">
        <v>5344</v>
      </c>
      <c r="I4400" s="23">
        <v>39.707799999999999</v>
      </c>
      <c r="J4400" s="23">
        <v>-79.958799999999997</v>
      </c>
      <c r="K4400">
        <v>221112</v>
      </c>
      <c r="L4400" t="s">
        <v>335</v>
      </c>
      <c r="M4400" t="s">
        <v>336</v>
      </c>
      <c r="N4400" s="49">
        <v>4559461.0980000002</v>
      </c>
      <c r="O4400" s="49">
        <v>4580628.8080000002</v>
      </c>
      <c r="P4400" s="49">
        <v>4182834.3939999999</v>
      </c>
      <c r="Q4400" s="49">
        <v>4696357.8720000004</v>
      </c>
      <c r="R4400" s="49">
        <v>2708550.236</v>
      </c>
      <c r="S4400" s="49">
        <v>3360800.69</v>
      </c>
      <c r="T4400" s="49">
        <v>3770637.9219999998</v>
      </c>
      <c r="U4400" s="49">
        <v>3493375.6320000002</v>
      </c>
      <c r="V4400" s="49">
        <v>880008.73400000005</v>
      </c>
    </row>
    <row r="4401" spans="1:22" x14ac:dyDescent="0.3">
      <c r="A4401">
        <v>1000162</v>
      </c>
      <c r="B4401" t="s">
        <v>20599</v>
      </c>
      <c r="C4401" t="s">
        <v>20600</v>
      </c>
      <c r="D4401" t="s">
        <v>20601</v>
      </c>
      <c r="E4401" t="s">
        <v>339</v>
      </c>
      <c r="F4401" t="s">
        <v>12158</v>
      </c>
      <c r="G4401" t="s">
        <v>20602</v>
      </c>
      <c r="H4401" t="s">
        <v>8231</v>
      </c>
      <c r="I4401" s="23">
        <v>32.349400000000003</v>
      </c>
      <c r="J4401" s="23">
        <v>-108.69750000000001</v>
      </c>
      <c r="K4401">
        <v>221112</v>
      </c>
      <c r="L4401" t="s">
        <v>30</v>
      </c>
      <c r="M4401" t="s">
        <v>336</v>
      </c>
      <c r="N4401" s="49">
        <v>11857.556</v>
      </c>
      <c r="O4401" s="49">
        <v>3261.3879999999999</v>
      </c>
      <c r="P4401" s="49">
        <v>5782.6279999999997</v>
      </c>
      <c r="Q4401" s="49">
        <v>8089.22</v>
      </c>
      <c r="R4401" s="49">
        <v>12885.951999999999</v>
      </c>
      <c r="S4401" s="49">
        <v>14154.748</v>
      </c>
      <c r="T4401" s="49">
        <v>6257.5280000000002</v>
      </c>
      <c r="U4401" s="49">
        <v>11462.108</v>
      </c>
      <c r="V4401" s="49">
        <v>14498.995999999999</v>
      </c>
    </row>
    <row r="4402" spans="1:22" x14ac:dyDescent="0.3">
      <c r="A4402">
        <v>1013257</v>
      </c>
      <c r="B4402" t="s">
        <v>20603</v>
      </c>
      <c r="C4402" t="s">
        <v>20604</v>
      </c>
      <c r="D4402" t="s">
        <v>4897</v>
      </c>
      <c r="E4402" t="s">
        <v>663</v>
      </c>
      <c r="F4402" t="s">
        <v>2032</v>
      </c>
      <c r="G4402" t="s">
        <v>20605</v>
      </c>
      <c r="H4402" t="s">
        <v>2034</v>
      </c>
      <c r="I4402" s="23">
        <v>41.150018000000003</v>
      </c>
      <c r="J4402" s="23">
        <v>-80.851856999999995</v>
      </c>
      <c r="K4402">
        <v>221112</v>
      </c>
      <c r="L4402" t="s">
        <v>335</v>
      </c>
      <c r="M4402" t="s">
        <v>336</v>
      </c>
      <c r="N4402" s="49">
        <v>2195486.9440000001</v>
      </c>
      <c r="O4402" s="49">
        <v>672684.25600000005</v>
      </c>
    </row>
    <row r="4403" spans="1:22" x14ac:dyDescent="0.3">
      <c r="A4403">
        <v>1001984</v>
      </c>
      <c r="B4403" t="s">
        <v>20606</v>
      </c>
      <c r="C4403" t="s">
        <v>20607</v>
      </c>
      <c r="D4403" t="s">
        <v>816</v>
      </c>
      <c r="E4403" t="s">
        <v>323</v>
      </c>
      <c r="F4403" t="s">
        <v>20608</v>
      </c>
      <c r="G4403" t="s">
        <v>20609</v>
      </c>
      <c r="H4403" t="s">
        <v>963</v>
      </c>
      <c r="I4403" s="23">
        <v>33.943607999999998</v>
      </c>
      <c r="J4403" s="23">
        <v>-118.404692</v>
      </c>
      <c r="K4403">
        <v>488119</v>
      </c>
      <c r="L4403" t="s">
        <v>28</v>
      </c>
      <c r="M4403" t="s">
        <v>315</v>
      </c>
      <c r="N4403" s="49">
        <v>26307.151999999998</v>
      </c>
      <c r="O4403" s="49">
        <v>23997.360000000001</v>
      </c>
      <c r="P4403" s="49">
        <v>22462.164000000001</v>
      </c>
      <c r="Q4403" s="49">
        <v>22680.464</v>
      </c>
      <c r="R4403" s="49">
        <v>14604.444</v>
      </c>
      <c r="S4403" s="49">
        <v>9346.9639999999999</v>
      </c>
      <c r="T4403" s="49">
        <v>27018.948</v>
      </c>
      <c r="U4403" s="49">
        <v>36570.264000000003</v>
      </c>
      <c r="V4403" s="49">
        <v>46374.224000000002</v>
      </c>
    </row>
    <row r="4404" spans="1:22" x14ac:dyDescent="0.3">
      <c r="A4404">
        <v>1006627</v>
      </c>
      <c r="B4404" t="s">
        <v>20610</v>
      </c>
      <c r="C4404" t="s">
        <v>20611</v>
      </c>
      <c r="D4404" t="s">
        <v>1056</v>
      </c>
      <c r="E4404" t="s">
        <v>323</v>
      </c>
      <c r="F4404" t="s">
        <v>1057</v>
      </c>
      <c r="G4404" t="s">
        <v>20612</v>
      </c>
      <c r="H4404" t="s">
        <v>963</v>
      </c>
      <c r="I4404" s="23">
        <v>33.809899999999999</v>
      </c>
      <c r="J4404" s="23">
        <v>-118.2383</v>
      </c>
      <c r="K4404">
        <v>324110</v>
      </c>
      <c r="L4404" t="s">
        <v>6879</v>
      </c>
      <c r="M4404" t="s">
        <v>6880</v>
      </c>
      <c r="N4404" s="49">
        <v>5948167.5980000002</v>
      </c>
      <c r="O4404" s="49">
        <v>6454705.3399999999</v>
      </c>
      <c r="P4404" s="49">
        <v>6366416.9239999996</v>
      </c>
      <c r="Q4404" s="49">
        <v>6335059.3339999998</v>
      </c>
      <c r="R4404" s="49">
        <v>5988134.4579999996</v>
      </c>
      <c r="S4404" s="49">
        <v>6294748.9460000005</v>
      </c>
      <c r="T4404" s="49">
        <v>4401471.4979999997</v>
      </c>
      <c r="U4404" s="49">
        <v>4517905.0779999997</v>
      </c>
      <c r="V4404" s="49">
        <v>4431327.5880000005</v>
      </c>
    </row>
    <row r="4405" spans="1:22" x14ac:dyDescent="0.3">
      <c r="A4405">
        <v>1000175</v>
      </c>
      <c r="B4405" t="s">
        <v>20613</v>
      </c>
      <c r="C4405" t="s">
        <v>20614</v>
      </c>
      <c r="D4405" t="s">
        <v>15867</v>
      </c>
      <c r="E4405" t="s">
        <v>323</v>
      </c>
      <c r="F4405" t="s">
        <v>20615</v>
      </c>
      <c r="G4405" t="s">
        <v>20616</v>
      </c>
      <c r="H4405" t="s">
        <v>8227</v>
      </c>
      <c r="I4405" s="23">
        <v>37.424999999999997</v>
      </c>
      <c r="J4405" s="23">
        <v>-121.9319</v>
      </c>
      <c r="K4405">
        <v>221112</v>
      </c>
      <c r="L4405" t="s">
        <v>30</v>
      </c>
      <c r="M4405" t="s">
        <v>336</v>
      </c>
      <c r="N4405" s="49">
        <v>98622.232000000004</v>
      </c>
      <c r="O4405" s="49">
        <v>161621.89600000001</v>
      </c>
      <c r="P4405" s="49">
        <v>102818.516</v>
      </c>
      <c r="Q4405" s="49">
        <v>72470.232000000004</v>
      </c>
      <c r="R4405" s="49">
        <v>159290.408</v>
      </c>
      <c r="S4405" s="49">
        <v>110969.88400000001</v>
      </c>
      <c r="T4405" s="49">
        <v>169841.36</v>
      </c>
      <c r="U4405" s="49">
        <v>0</v>
      </c>
      <c r="V4405" s="49">
        <v>36384.712</v>
      </c>
    </row>
    <row r="4406" spans="1:22" x14ac:dyDescent="0.3">
      <c r="A4406">
        <v>1010003</v>
      </c>
      <c r="B4406" t="s">
        <v>20617</v>
      </c>
      <c r="C4406" t="s">
        <v>20618</v>
      </c>
      <c r="D4406" t="s">
        <v>16641</v>
      </c>
      <c r="E4406" t="s">
        <v>323</v>
      </c>
      <c r="F4406" t="s">
        <v>20619</v>
      </c>
      <c r="G4406" t="s">
        <v>20620</v>
      </c>
      <c r="H4406" t="s">
        <v>1427</v>
      </c>
      <c r="I4406" s="23">
        <v>36.181199999999997</v>
      </c>
      <c r="J4406" s="23">
        <v>-120.15260000000001</v>
      </c>
      <c r="K4406">
        <v>311421</v>
      </c>
      <c r="L4406" t="s">
        <v>28</v>
      </c>
      <c r="M4406" t="s">
        <v>315</v>
      </c>
      <c r="N4406" s="49">
        <v>62156.716</v>
      </c>
      <c r="O4406" s="49">
        <v>59503.476000000002</v>
      </c>
      <c r="P4406" s="49">
        <v>55923.839999999997</v>
      </c>
      <c r="Q4406" s="49">
        <v>62713.163999999997</v>
      </c>
      <c r="R4406" s="49">
        <v>67376.296000000002</v>
      </c>
      <c r="S4406" s="49">
        <v>63141.811999999998</v>
      </c>
      <c r="T4406" s="49">
        <v>48274.267999999996</v>
      </c>
      <c r="U4406" s="49">
        <v>50790.207999999999</v>
      </c>
      <c r="V4406" s="49">
        <v>51485</v>
      </c>
    </row>
    <row r="4407" spans="1:22" x14ac:dyDescent="0.3">
      <c r="A4407">
        <v>1001366</v>
      </c>
      <c r="B4407" t="s">
        <v>20621</v>
      </c>
      <c r="C4407" t="s">
        <v>20622</v>
      </c>
      <c r="D4407" t="s">
        <v>9979</v>
      </c>
      <c r="E4407" t="s">
        <v>323</v>
      </c>
      <c r="F4407" t="s">
        <v>9980</v>
      </c>
      <c r="G4407" t="s">
        <v>20623</v>
      </c>
      <c r="H4407" t="s">
        <v>9890</v>
      </c>
      <c r="I4407" s="23">
        <v>38.03</v>
      </c>
      <c r="J4407" s="23">
        <v>-121.8708</v>
      </c>
      <c r="K4407">
        <v>221112</v>
      </c>
      <c r="L4407" t="s">
        <v>335</v>
      </c>
      <c r="M4407" t="s">
        <v>336</v>
      </c>
      <c r="N4407" s="49">
        <v>1122870.004</v>
      </c>
      <c r="O4407" s="49">
        <v>1350665.632</v>
      </c>
      <c r="P4407" s="49">
        <v>620366.58799999999</v>
      </c>
      <c r="Q4407" s="49">
        <v>1203403.932</v>
      </c>
      <c r="R4407" s="49">
        <v>1098447.94</v>
      </c>
      <c r="S4407" s="49">
        <v>1446362.5319999999</v>
      </c>
      <c r="T4407" s="49">
        <v>1442181.7039999999</v>
      </c>
      <c r="U4407" s="49">
        <v>1460878.436</v>
      </c>
      <c r="V4407" s="49">
        <v>1121995.192</v>
      </c>
    </row>
    <row r="4408" spans="1:22" x14ac:dyDescent="0.3">
      <c r="A4408">
        <v>1002799</v>
      </c>
      <c r="B4408" t="s">
        <v>20624</v>
      </c>
      <c r="C4408" t="s">
        <v>20625</v>
      </c>
      <c r="D4408" t="s">
        <v>16722</v>
      </c>
      <c r="E4408" t="s">
        <v>1902</v>
      </c>
      <c r="F4408" t="s">
        <v>20626</v>
      </c>
      <c r="G4408" t="s">
        <v>20627</v>
      </c>
      <c r="H4408" t="s">
        <v>8155</v>
      </c>
      <c r="I4408" s="23">
        <v>32.119900000000001</v>
      </c>
      <c r="J4408" s="23">
        <v>-110.88195</v>
      </c>
      <c r="K4408">
        <v>562212</v>
      </c>
      <c r="L4408" t="s">
        <v>51</v>
      </c>
      <c r="M4408" t="s">
        <v>307</v>
      </c>
      <c r="N4408" s="49">
        <v>29300.25</v>
      </c>
      <c r="O4408" s="49">
        <v>35613.75</v>
      </c>
      <c r="P4408" s="49">
        <v>31587</v>
      </c>
      <c r="Q4408" s="49">
        <v>178535.75</v>
      </c>
      <c r="R4408" s="49">
        <v>44092.5</v>
      </c>
      <c r="S4408" s="49">
        <v>171626</v>
      </c>
      <c r="T4408" s="49">
        <v>34067.5</v>
      </c>
      <c r="U4408" s="49">
        <v>57440</v>
      </c>
      <c r="V4408" s="49">
        <v>41110</v>
      </c>
    </row>
    <row r="4409" spans="1:22" x14ac:dyDescent="0.3">
      <c r="A4409">
        <v>1001340</v>
      </c>
      <c r="B4409" t="s">
        <v>20628</v>
      </c>
      <c r="C4409" t="s">
        <v>20629</v>
      </c>
      <c r="D4409" t="s">
        <v>20630</v>
      </c>
      <c r="E4409" t="s">
        <v>303</v>
      </c>
      <c r="F4409" t="s">
        <v>10945</v>
      </c>
      <c r="G4409" t="s">
        <v>20631</v>
      </c>
      <c r="H4409" t="s">
        <v>4848</v>
      </c>
      <c r="I4409" s="23">
        <v>30.1478</v>
      </c>
      <c r="J4409" s="23">
        <v>-97.27</v>
      </c>
      <c r="K4409">
        <v>221112</v>
      </c>
      <c r="L4409" t="s">
        <v>30</v>
      </c>
      <c r="M4409" t="s">
        <v>336</v>
      </c>
      <c r="N4409" s="49">
        <v>955843.50800000003</v>
      </c>
      <c r="O4409" s="49">
        <v>911192.72400000005</v>
      </c>
      <c r="P4409" s="49">
        <v>795794.55200000003</v>
      </c>
      <c r="Q4409" s="49">
        <v>974193.74</v>
      </c>
      <c r="R4409" s="49">
        <v>1098451.58</v>
      </c>
      <c r="S4409" s="49">
        <v>1287493.128</v>
      </c>
      <c r="T4409" s="49">
        <v>1323438.996</v>
      </c>
      <c r="U4409" s="49">
        <v>1408050.432</v>
      </c>
      <c r="V4409" s="49">
        <v>1362668.8</v>
      </c>
    </row>
    <row r="4410" spans="1:22" x14ac:dyDescent="0.3">
      <c r="A4410">
        <v>1001060</v>
      </c>
      <c r="B4410" t="s">
        <v>20632</v>
      </c>
      <c r="C4410" t="s">
        <v>15439</v>
      </c>
      <c r="D4410" t="s">
        <v>13584</v>
      </c>
      <c r="E4410" t="s">
        <v>569</v>
      </c>
      <c r="F4410" t="s">
        <v>13585</v>
      </c>
      <c r="G4410" t="s">
        <v>20633</v>
      </c>
      <c r="H4410" t="s">
        <v>15439</v>
      </c>
      <c r="I4410" s="23">
        <v>41.315300000000001</v>
      </c>
      <c r="J4410" s="23">
        <v>-91.093599999999995</v>
      </c>
      <c r="K4410">
        <v>221112</v>
      </c>
      <c r="L4410" t="s">
        <v>335</v>
      </c>
      <c r="M4410" t="s">
        <v>336</v>
      </c>
      <c r="N4410" s="49">
        <v>3319658.0920000002</v>
      </c>
      <c r="O4410" s="49">
        <v>4963654.3320000004</v>
      </c>
      <c r="P4410" s="49">
        <v>3519880.8560000001</v>
      </c>
      <c r="Q4410" s="49">
        <v>3365273.3220000002</v>
      </c>
      <c r="R4410" s="49">
        <v>3814264.3960000002</v>
      </c>
      <c r="S4410" s="49">
        <v>4727655.1679999996</v>
      </c>
      <c r="T4410" s="49">
        <v>4643952.852</v>
      </c>
      <c r="U4410" s="49">
        <v>4981639.1859999998</v>
      </c>
      <c r="V4410" s="49">
        <v>4118009.45</v>
      </c>
    </row>
    <row r="4411" spans="1:22" x14ac:dyDescent="0.3">
      <c r="A4411">
        <v>1007183</v>
      </c>
      <c r="B4411" t="s">
        <v>20634</v>
      </c>
      <c r="C4411" t="s">
        <v>20635</v>
      </c>
      <c r="D4411" t="s">
        <v>20636</v>
      </c>
      <c r="E4411" t="s">
        <v>793</v>
      </c>
      <c r="F4411" t="s">
        <v>15437</v>
      </c>
      <c r="G4411" t="s">
        <v>20637</v>
      </c>
      <c r="H4411" t="s">
        <v>15439</v>
      </c>
      <c r="I4411" s="23">
        <v>38.118099999999998</v>
      </c>
      <c r="J4411" s="23">
        <v>-78.213899999999995</v>
      </c>
      <c r="K4411">
        <v>221112</v>
      </c>
      <c r="L4411" t="s">
        <v>335</v>
      </c>
      <c r="M4411" t="s">
        <v>336</v>
      </c>
      <c r="N4411" s="49">
        <v>302208.17200000002</v>
      </c>
      <c r="O4411" s="49">
        <v>334807.67800000001</v>
      </c>
      <c r="P4411" s="49">
        <v>158409.83199999999</v>
      </c>
      <c r="Q4411" s="49">
        <v>228473.98800000001</v>
      </c>
      <c r="R4411" s="49">
        <v>249186.27799999999</v>
      </c>
      <c r="S4411" s="49">
        <v>128186.742</v>
      </c>
      <c r="T4411" s="49">
        <v>75910.012000000002</v>
      </c>
      <c r="U4411" s="49">
        <v>44555.784</v>
      </c>
      <c r="V4411" s="49">
        <v>69529.572</v>
      </c>
    </row>
    <row r="4412" spans="1:22" x14ac:dyDescent="0.3">
      <c r="A4412">
        <v>1001209</v>
      </c>
      <c r="B4412" t="s">
        <v>20638</v>
      </c>
      <c r="C4412" t="s">
        <v>20639</v>
      </c>
      <c r="D4412" t="s">
        <v>7079</v>
      </c>
      <c r="E4412" t="s">
        <v>583</v>
      </c>
      <c r="F4412" t="s">
        <v>7080</v>
      </c>
      <c r="G4412" t="s">
        <v>20640</v>
      </c>
      <c r="H4412" t="s">
        <v>20641</v>
      </c>
      <c r="I4412" s="23">
        <v>30.490300000000001</v>
      </c>
      <c r="J4412" s="23">
        <v>-91.1875</v>
      </c>
      <c r="K4412">
        <v>221112</v>
      </c>
      <c r="L4412" t="s">
        <v>335</v>
      </c>
      <c r="M4412" t="s">
        <v>336</v>
      </c>
      <c r="N4412" s="49">
        <v>2086941.8060000001</v>
      </c>
      <c r="O4412" s="49">
        <v>2014138.54</v>
      </c>
      <c r="P4412" s="49">
        <v>1980436.8119999999</v>
      </c>
      <c r="Q4412" s="49">
        <v>2125768.872</v>
      </c>
      <c r="R4412" s="49">
        <v>1948185.8319999999</v>
      </c>
      <c r="S4412" s="49">
        <v>1975418.932</v>
      </c>
      <c r="T4412" s="49">
        <v>1932155.5919999999</v>
      </c>
      <c r="U4412" s="49">
        <v>1937696.22</v>
      </c>
      <c r="V4412" s="49">
        <v>1943764.0959999999</v>
      </c>
    </row>
    <row r="4413" spans="1:22" x14ac:dyDescent="0.3">
      <c r="A4413">
        <v>1001601</v>
      </c>
      <c r="B4413" t="s">
        <v>20642</v>
      </c>
      <c r="C4413" t="s">
        <v>20643</v>
      </c>
      <c r="D4413" t="s">
        <v>7079</v>
      </c>
      <c r="E4413" t="s">
        <v>583</v>
      </c>
      <c r="F4413" t="s">
        <v>7080</v>
      </c>
      <c r="G4413" t="s">
        <v>20640</v>
      </c>
      <c r="H4413" t="s">
        <v>20641</v>
      </c>
      <c r="I4413" s="23">
        <v>30.490300000000001</v>
      </c>
      <c r="J4413" s="23">
        <v>-91.1875</v>
      </c>
      <c r="K4413">
        <v>221112</v>
      </c>
      <c r="L4413" t="s">
        <v>30</v>
      </c>
      <c r="M4413" t="s">
        <v>336</v>
      </c>
      <c r="U4413" s="49">
        <v>0</v>
      </c>
      <c r="V4413" s="49">
        <v>0</v>
      </c>
    </row>
    <row r="4414" spans="1:22" x14ac:dyDescent="0.3">
      <c r="A4414">
        <v>1012527</v>
      </c>
      <c r="B4414" t="s">
        <v>20644</v>
      </c>
      <c r="C4414" t="s">
        <v>20645</v>
      </c>
      <c r="D4414" t="s">
        <v>3560</v>
      </c>
      <c r="E4414" t="s">
        <v>303</v>
      </c>
      <c r="F4414" t="s">
        <v>20646</v>
      </c>
      <c r="G4414" t="s">
        <v>20647</v>
      </c>
      <c r="H4414" t="s">
        <v>5738</v>
      </c>
      <c r="I4414" s="23">
        <v>30.908518999999998</v>
      </c>
      <c r="J4414" s="23">
        <v>-93.921018000000004</v>
      </c>
      <c r="K4414">
        <v>321219</v>
      </c>
      <c r="L4414" t="s">
        <v>28</v>
      </c>
      <c r="M4414" t="s">
        <v>315</v>
      </c>
      <c r="N4414" s="49">
        <v>24744.04</v>
      </c>
      <c r="O4414" s="49">
        <v>16779.491999999998</v>
      </c>
      <c r="P4414" s="49">
        <v>22100.812000000002</v>
      </c>
      <c r="Q4414" s="49">
        <v>25099.864000000001</v>
      </c>
    </row>
    <row r="4415" spans="1:22" x14ac:dyDescent="0.3">
      <c r="A4415">
        <v>1010825</v>
      </c>
      <c r="B4415" t="s">
        <v>20648</v>
      </c>
      <c r="C4415" t="s">
        <v>20649</v>
      </c>
      <c r="D4415" t="s">
        <v>20650</v>
      </c>
      <c r="E4415" t="s">
        <v>583</v>
      </c>
      <c r="F4415" t="s">
        <v>20651</v>
      </c>
      <c r="G4415" t="s">
        <v>20652</v>
      </c>
      <c r="H4415" t="s">
        <v>1013</v>
      </c>
      <c r="I4415" s="23">
        <v>30.04918</v>
      </c>
      <c r="J4415" s="23">
        <v>-90.684030000000007</v>
      </c>
      <c r="K4415">
        <v>311314</v>
      </c>
      <c r="L4415" t="s">
        <v>28</v>
      </c>
      <c r="M4415" t="s">
        <v>315</v>
      </c>
      <c r="N4415" s="49">
        <v>113621.12</v>
      </c>
      <c r="O4415" s="49">
        <v>108355.54</v>
      </c>
      <c r="P4415" s="49">
        <v>108622.04</v>
      </c>
      <c r="Q4415" s="49">
        <v>95299.04</v>
      </c>
      <c r="R4415" s="49">
        <v>108688.43799999999</v>
      </c>
      <c r="S4415" s="49">
        <v>110900.232</v>
      </c>
      <c r="T4415" s="49">
        <v>105024.398</v>
      </c>
      <c r="U4415" s="49">
        <v>89055.86</v>
      </c>
      <c r="V4415" s="49">
        <v>140113.07999999999</v>
      </c>
    </row>
    <row r="4416" spans="1:22" x14ac:dyDescent="0.3">
      <c r="A4416">
        <v>1005549</v>
      </c>
      <c r="B4416" t="s">
        <v>20653</v>
      </c>
      <c r="C4416" t="s">
        <v>20654</v>
      </c>
      <c r="D4416" t="s">
        <v>20655</v>
      </c>
      <c r="E4416" t="s">
        <v>380</v>
      </c>
      <c r="F4416" t="s">
        <v>3072</v>
      </c>
      <c r="G4416" t="s">
        <v>20656</v>
      </c>
      <c r="H4416" t="s">
        <v>20657</v>
      </c>
      <c r="I4416" s="23">
        <v>44.762</v>
      </c>
      <c r="J4416" s="23">
        <v>-93.585589999999996</v>
      </c>
      <c r="K4416">
        <v>562212</v>
      </c>
      <c r="L4416" t="s">
        <v>51</v>
      </c>
      <c r="M4416" t="s">
        <v>307</v>
      </c>
      <c r="U4416" s="49">
        <v>9036</v>
      </c>
      <c r="V4416" s="49">
        <v>11249.25</v>
      </c>
    </row>
    <row r="4417" spans="1:22" x14ac:dyDescent="0.3">
      <c r="A4417">
        <v>1001230</v>
      </c>
      <c r="B4417" t="s">
        <v>20658</v>
      </c>
      <c r="C4417" t="s">
        <v>20659</v>
      </c>
      <c r="D4417" t="s">
        <v>20660</v>
      </c>
      <c r="E4417" t="s">
        <v>1682</v>
      </c>
      <c r="F4417" t="s">
        <v>20661</v>
      </c>
      <c r="G4417" t="s">
        <v>20662</v>
      </c>
      <c r="H4417" t="s">
        <v>11841</v>
      </c>
      <c r="I4417" s="23">
        <v>42.64</v>
      </c>
      <c r="J4417" s="23">
        <v>-71.322999999999993</v>
      </c>
      <c r="K4417">
        <v>221112</v>
      </c>
      <c r="L4417" t="s">
        <v>335</v>
      </c>
      <c r="M4417" t="s">
        <v>336</v>
      </c>
      <c r="U4417" s="49">
        <v>2339.4920000000002</v>
      </c>
      <c r="V4417" s="49">
        <v>3317.634</v>
      </c>
    </row>
    <row r="4418" spans="1:22" x14ac:dyDescent="0.3">
      <c r="A4418">
        <v>1000146</v>
      </c>
      <c r="B4418" t="s">
        <v>20663</v>
      </c>
      <c r="C4418" t="s">
        <v>20664</v>
      </c>
      <c r="D4418" t="s">
        <v>20665</v>
      </c>
      <c r="E4418" t="s">
        <v>447</v>
      </c>
      <c r="F4418" t="s">
        <v>20666</v>
      </c>
      <c r="G4418" t="s">
        <v>20667</v>
      </c>
      <c r="H4418" t="s">
        <v>5174</v>
      </c>
      <c r="I4418" s="23">
        <v>40.801099999999998</v>
      </c>
      <c r="J4418" s="23">
        <v>-75.105000000000004</v>
      </c>
      <c r="K4418">
        <v>221112</v>
      </c>
      <c r="L4418" t="s">
        <v>30</v>
      </c>
      <c r="M4418" t="s">
        <v>336</v>
      </c>
      <c r="N4418" s="49">
        <v>943982.75199999998</v>
      </c>
      <c r="O4418" s="49">
        <v>1565221.9480000001</v>
      </c>
      <c r="P4418" s="49">
        <v>1272335.584</v>
      </c>
      <c r="Q4418" s="49">
        <v>1582436.0360000001</v>
      </c>
      <c r="R4418" s="49">
        <v>1703081.14</v>
      </c>
      <c r="S4418" s="49">
        <v>1628496.716</v>
      </c>
      <c r="T4418" s="49">
        <v>1729209.94</v>
      </c>
      <c r="U4418" s="49">
        <v>1301023.628</v>
      </c>
      <c r="V4418" s="49">
        <v>1400547.56</v>
      </c>
    </row>
    <row r="4419" spans="1:22" x14ac:dyDescent="0.3">
      <c r="A4419">
        <v>1010656</v>
      </c>
      <c r="B4419" t="s">
        <v>20668</v>
      </c>
      <c r="C4419" t="s">
        <v>20669</v>
      </c>
      <c r="D4419" t="s">
        <v>20670</v>
      </c>
      <c r="E4419" t="s">
        <v>1248</v>
      </c>
      <c r="F4419" t="s">
        <v>20671</v>
      </c>
      <c r="G4419" t="s">
        <v>20672</v>
      </c>
      <c r="H4419" t="s">
        <v>2856</v>
      </c>
      <c r="I4419" s="23">
        <v>37.710639999999998</v>
      </c>
      <c r="J4419" s="23">
        <v>-81.898908000000006</v>
      </c>
      <c r="K4419">
        <v>212112</v>
      </c>
      <c r="L4419" t="s">
        <v>90</v>
      </c>
      <c r="M4419" t="s">
        <v>315</v>
      </c>
      <c r="N4419" s="49">
        <v>133530.5</v>
      </c>
      <c r="O4419" s="49">
        <v>157044.75</v>
      </c>
      <c r="P4419" s="49">
        <v>141668.75</v>
      </c>
      <c r="Q4419" s="49">
        <v>124255.5</v>
      </c>
      <c r="R4419" s="49">
        <v>132762</v>
      </c>
      <c r="S4419" s="49">
        <v>131885.75</v>
      </c>
      <c r="T4419" s="49">
        <v>80839.75</v>
      </c>
      <c r="U4419" s="49">
        <v>27887.25</v>
      </c>
    </row>
    <row r="4420" spans="1:22" x14ac:dyDescent="0.3">
      <c r="A4420">
        <v>1010111</v>
      </c>
      <c r="B4420" t="s">
        <v>20673</v>
      </c>
      <c r="C4420" t="s">
        <v>20674</v>
      </c>
      <c r="D4420" t="s">
        <v>3486</v>
      </c>
      <c r="E4420" t="s">
        <v>447</v>
      </c>
      <c r="F4420" t="s">
        <v>10185</v>
      </c>
      <c r="G4420" t="s">
        <v>20675</v>
      </c>
      <c r="H4420" t="s">
        <v>10187</v>
      </c>
      <c r="I4420" s="23">
        <v>40.667163000000002</v>
      </c>
      <c r="J4420" s="23">
        <v>-79.132273999999995</v>
      </c>
      <c r="K4420">
        <v>212112</v>
      </c>
      <c r="L4420" t="s">
        <v>90</v>
      </c>
      <c r="M4420" t="s">
        <v>315</v>
      </c>
      <c r="N4420" s="49">
        <v>52025</v>
      </c>
      <c r="O4420" s="49">
        <v>44427.5</v>
      </c>
      <c r="P4420" s="49">
        <v>49725</v>
      </c>
      <c r="Q4420" s="49">
        <v>61415</v>
      </c>
      <c r="R4420" s="49">
        <v>53572.5</v>
      </c>
      <c r="S4420" s="49">
        <v>64545.5</v>
      </c>
      <c r="T4420" s="49">
        <v>54572.5</v>
      </c>
      <c r="U4420" s="49">
        <v>43692.5</v>
      </c>
      <c r="V4420" s="49">
        <v>47807</v>
      </c>
    </row>
    <row r="4421" spans="1:22" x14ac:dyDescent="0.3">
      <c r="A4421">
        <v>1005332</v>
      </c>
      <c r="B4421" t="s">
        <v>20676</v>
      </c>
      <c r="C4421" t="s">
        <v>20677</v>
      </c>
      <c r="D4421" t="s">
        <v>20678</v>
      </c>
      <c r="E4421" t="s">
        <v>1781</v>
      </c>
      <c r="F4421" t="s">
        <v>20679</v>
      </c>
      <c r="H4421" t="s">
        <v>20680</v>
      </c>
      <c r="I4421" s="23">
        <v>30.972221999999999</v>
      </c>
      <c r="J4421" s="23">
        <v>-88.699167000000003</v>
      </c>
      <c r="K4421">
        <v>486210</v>
      </c>
      <c r="L4421" t="s">
        <v>1275</v>
      </c>
      <c r="M4421" t="s">
        <v>102</v>
      </c>
      <c r="N4421" s="49">
        <v>47793.675999999999</v>
      </c>
      <c r="O4421" s="49">
        <v>46799.828000000001</v>
      </c>
      <c r="P4421" s="49">
        <v>44511.235999999997</v>
      </c>
      <c r="Q4421" s="49">
        <v>42400.644</v>
      </c>
      <c r="R4421" s="49">
        <v>46919.334000000003</v>
      </c>
      <c r="S4421" s="49">
        <v>41936.296000000002</v>
      </c>
      <c r="T4421" s="49">
        <v>40004.254000000001</v>
      </c>
      <c r="U4421" s="49">
        <v>42081.097999999998</v>
      </c>
      <c r="V4421" s="49">
        <v>40582.356</v>
      </c>
    </row>
    <row r="4422" spans="1:22" x14ac:dyDescent="0.3">
      <c r="A4422">
        <v>1011917</v>
      </c>
      <c r="B4422" t="s">
        <v>20681</v>
      </c>
      <c r="C4422" t="s">
        <v>20682</v>
      </c>
      <c r="D4422" t="s">
        <v>577</v>
      </c>
      <c r="E4422" t="s">
        <v>583</v>
      </c>
      <c r="F4422" t="s">
        <v>578</v>
      </c>
      <c r="I4422" s="23">
        <v>26.132200000000001</v>
      </c>
      <c r="J4422" s="23">
        <v>-92.04034</v>
      </c>
      <c r="K4422">
        <v>211120</v>
      </c>
      <c r="L4422" t="s">
        <v>579</v>
      </c>
      <c r="M4422" t="s">
        <v>102</v>
      </c>
      <c r="N4422" s="49">
        <v>117785.14599999999</v>
      </c>
      <c r="O4422" s="49">
        <v>144438.54199999999</v>
      </c>
      <c r="P4422" s="49">
        <v>126068.598</v>
      </c>
      <c r="Q4422" s="49">
        <v>152253.87</v>
      </c>
      <c r="R4422" s="49">
        <v>155955.31200000001</v>
      </c>
    </row>
    <row r="4423" spans="1:22" x14ac:dyDescent="0.3">
      <c r="A4423">
        <v>1001793</v>
      </c>
      <c r="B4423" t="s">
        <v>20683</v>
      </c>
      <c r="C4423" t="s">
        <v>20684</v>
      </c>
      <c r="D4423" t="s">
        <v>460</v>
      </c>
      <c r="E4423" t="s">
        <v>461</v>
      </c>
      <c r="F4423" t="s">
        <v>462</v>
      </c>
      <c r="H4423" t="s">
        <v>2941</v>
      </c>
      <c r="I4423" s="23">
        <v>43.9969348539707</v>
      </c>
      <c r="J4423" s="23">
        <v>-106.164764510868</v>
      </c>
      <c r="K4423">
        <v>211111</v>
      </c>
      <c r="L4423" t="s">
        <v>28</v>
      </c>
      <c r="M4423" t="s">
        <v>102</v>
      </c>
      <c r="S4423" s="49">
        <v>5542.58</v>
      </c>
      <c r="T4423" s="49">
        <v>8435.6679999999997</v>
      </c>
      <c r="U4423" s="49">
        <v>9544.9639999999999</v>
      </c>
      <c r="V4423" s="49">
        <v>23579.011999999999</v>
      </c>
    </row>
    <row r="4424" spans="1:22" x14ac:dyDescent="0.3">
      <c r="A4424">
        <v>1004635</v>
      </c>
      <c r="B4424" t="s">
        <v>20685</v>
      </c>
      <c r="C4424" t="s">
        <v>20686</v>
      </c>
      <c r="D4424" t="s">
        <v>5672</v>
      </c>
      <c r="E4424" t="s">
        <v>461</v>
      </c>
      <c r="F4424" t="s">
        <v>5286</v>
      </c>
      <c r="H4424" t="s">
        <v>13626</v>
      </c>
      <c r="I4424" s="23">
        <v>42.392527999999999</v>
      </c>
      <c r="J4424" s="23">
        <v>-109.751722</v>
      </c>
      <c r="K4424">
        <v>211111</v>
      </c>
      <c r="L4424" t="s">
        <v>28</v>
      </c>
      <c r="M4424" t="s">
        <v>102</v>
      </c>
      <c r="R4424" s="49">
        <v>54383.648000000001</v>
      </c>
      <c r="S4424" s="49">
        <v>37765.512000000002</v>
      </c>
      <c r="T4424" s="49">
        <v>30446.135999999999</v>
      </c>
      <c r="U4424" s="49">
        <v>45303.635999999999</v>
      </c>
      <c r="V4424" s="49">
        <v>19320.128000000001</v>
      </c>
    </row>
    <row r="4425" spans="1:22" x14ac:dyDescent="0.3">
      <c r="A4425">
        <v>1001212</v>
      </c>
      <c r="B4425" t="s">
        <v>20687</v>
      </c>
      <c r="C4425" t="s">
        <v>20688</v>
      </c>
      <c r="D4425" t="s">
        <v>20689</v>
      </c>
      <c r="E4425" t="s">
        <v>441</v>
      </c>
      <c r="F4425" t="s">
        <v>20690</v>
      </c>
      <c r="G4425" t="s">
        <v>20691</v>
      </c>
      <c r="H4425" t="s">
        <v>20692</v>
      </c>
      <c r="I4425" s="23">
        <v>34.590000000000003</v>
      </c>
      <c r="J4425" s="23">
        <v>-78.996799999999993</v>
      </c>
      <c r="K4425">
        <v>221112</v>
      </c>
      <c r="L4425" t="s">
        <v>30</v>
      </c>
      <c r="M4425" t="s">
        <v>336</v>
      </c>
      <c r="T4425" s="49">
        <v>0</v>
      </c>
      <c r="U4425" s="49">
        <v>0</v>
      </c>
      <c r="V4425" s="49">
        <v>0</v>
      </c>
    </row>
    <row r="4426" spans="1:22" x14ac:dyDescent="0.3">
      <c r="A4426">
        <v>1011905</v>
      </c>
      <c r="B4426" t="s">
        <v>20693</v>
      </c>
      <c r="C4426" t="s">
        <v>20694</v>
      </c>
      <c r="D4426" t="s">
        <v>8024</v>
      </c>
      <c r="E4426" t="s">
        <v>323</v>
      </c>
      <c r="F4426" t="s">
        <v>20695</v>
      </c>
      <c r="G4426" t="s">
        <v>20696</v>
      </c>
      <c r="H4426" t="s">
        <v>1244</v>
      </c>
      <c r="I4426" s="23">
        <v>37.383465000000001</v>
      </c>
      <c r="J4426" s="23">
        <v>-121.93310099999999</v>
      </c>
      <c r="K4426">
        <v>334413</v>
      </c>
      <c r="L4426" t="s">
        <v>85</v>
      </c>
      <c r="M4426" t="s">
        <v>315</v>
      </c>
      <c r="R4426" s="49">
        <v>222.1902</v>
      </c>
      <c r="S4426" s="49">
        <v>423.84300000000002</v>
      </c>
      <c r="T4426" s="49">
        <v>295.46800000000002</v>
      </c>
      <c r="U4426" s="49">
        <v>0</v>
      </c>
      <c r="V4426" s="49">
        <v>470.00400000000002</v>
      </c>
    </row>
    <row r="4427" spans="1:22" x14ac:dyDescent="0.3">
      <c r="A4427">
        <v>1000795</v>
      </c>
      <c r="B4427" t="s">
        <v>20697</v>
      </c>
      <c r="C4427" t="s">
        <v>20698</v>
      </c>
      <c r="D4427" t="s">
        <v>20699</v>
      </c>
      <c r="E4427" t="s">
        <v>339</v>
      </c>
      <c r="F4427" t="s">
        <v>12144</v>
      </c>
      <c r="G4427" t="s">
        <v>20700</v>
      </c>
      <c r="H4427" t="s">
        <v>20701</v>
      </c>
      <c r="I4427" s="23">
        <v>32.298299999999998</v>
      </c>
      <c r="J4427" s="23">
        <v>-107.78</v>
      </c>
      <c r="K4427">
        <v>221112</v>
      </c>
      <c r="L4427" t="s">
        <v>335</v>
      </c>
      <c r="M4427" t="s">
        <v>336</v>
      </c>
      <c r="N4427" s="49">
        <v>1058209.5279999999</v>
      </c>
      <c r="O4427" s="49">
        <v>1126887.324</v>
      </c>
      <c r="P4427" s="49">
        <v>1045835.424</v>
      </c>
      <c r="Q4427" s="49">
        <v>1005815.924</v>
      </c>
      <c r="R4427" s="49">
        <v>723276.62</v>
      </c>
      <c r="S4427" s="49">
        <v>854120.08400000003</v>
      </c>
      <c r="T4427" s="49">
        <v>824385.34400000004</v>
      </c>
      <c r="U4427" s="49">
        <v>752450.31200000003</v>
      </c>
      <c r="V4427" s="49">
        <v>738507.46400000004</v>
      </c>
    </row>
    <row r="4428" spans="1:22" x14ac:dyDescent="0.3">
      <c r="A4428">
        <v>1003617</v>
      </c>
      <c r="B4428" t="s">
        <v>20702</v>
      </c>
      <c r="C4428" t="s">
        <v>20703</v>
      </c>
      <c r="D4428" t="s">
        <v>20704</v>
      </c>
      <c r="E4428" t="s">
        <v>323</v>
      </c>
      <c r="F4428" t="s">
        <v>19506</v>
      </c>
      <c r="G4428" t="s">
        <v>20705</v>
      </c>
      <c r="H4428" t="s">
        <v>2179</v>
      </c>
      <c r="I4428" s="23">
        <v>35.007353000000002</v>
      </c>
      <c r="J4428" s="23">
        <v>-117.66695199999999</v>
      </c>
      <c r="K4428">
        <v>221114</v>
      </c>
      <c r="L4428" t="s">
        <v>28</v>
      </c>
      <c r="M4428" t="s">
        <v>336</v>
      </c>
      <c r="N4428" s="49">
        <v>1719.7439999999999</v>
      </c>
      <c r="O4428" s="49">
        <v>17021.184000000001</v>
      </c>
      <c r="P4428" s="49">
        <v>26607.8</v>
      </c>
      <c r="Q4428" s="49">
        <v>35997.163999999997</v>
      </c>
      <c r="R4428" s="49">
        <v>32960.480000000003</v>
      </c>
      <c r="S4428" s="49">
        <v>22730.116000000002</v>
      </c>
      <c r="T4428" s="49">
        <v>24247.66</v>
      </c>
      <c r="U4428" s="49">
        <v>74603.42</v>
      </c>
      <c r="V4428" s="49">
        <v>80683.648000000001</v>
      </c>
    </row>
    <row r="4429" spans="1:22" x14ac:dyDescent="0.3">
      <c r="A4429">
        <v>1003323</v>
      </c>
      <c r="B4429" t="s">
        <v>20706</v>
      </c>
      <c r="C4429" t="s">
        <v>20707</v>
      </c>
      <c r="D4429" t="s">
        <v>20708</v>
      </c>
      <c r="E4429" t="s">
        <v>339</v>
      </c>
      <c r="F4429" t="s">
        <v>20709</v>
      </c>
      <c r="H4429" t="s">
        <v>341</v>
      </c>
      <c r="I4429" s="23">
        <v>36.231200000000001</v>
      </c>
      <c r="J4429" s="23">
        <v>-107.5463</v>
      </c>
      <c r="K4429">
        <v>211112</v>
      </c>
      <c r="L4429" t="s">
        <v>117</v>
      </c>
      <c r="M4429" t="s">
        <v>102</v>
      </c>
      <c r="S4429" s="49">
        <v>0</v>
      </c>
      <c r="U4429" s="49">
        <v>843.548</v>
      </c>
      <c r="V4429" s="49">
        <v>109961.57399999999</v>
      </c>
    </row>
    <row r="4430" spans="1:22" x14ac:dyDescent="0.3">
      <c r="A4430">
        <v>1011029</v>
      </c>
      <c r="B4430" t="s">
        <v>20710</v>
      </c>
      <c r="C4430" t="s">
        <v>20711</v>
      </c>
      <c r="D4430" t="s">
        <v>7957</v>
      </c>
      <c r="E4430" t="s">
        <v>447</v>
      </c>
      <c r="F4430" t="s">
        <v>20712</v>
      </c>
      <c r="G4430" t="s">
        <v>20713</v>
      </c>
      <c r="H4430" t="s">
        <v>8353</v>
      </c>
      <c r="I4430" s="23">
        <v>41.152782999999999</v>
      </c>
      <c r="J4430" s="23">
        <v>-76.919105000000002</v>
      </c>
      <c r="K4430">
        <v>221119</v>
      </c>
      <c r="L4430" t="s">
        <v>28</v>
      </c>
      <c r="M4430" t="s">
        <v>336</v>
      </c>
      <c r="R4430" s="49">
        <v>130.04</v>
      </c>
      <c r="S4430" s="49">
        <v>124.86199999999999</v>
      </c>
      <c r="T4430" s="49">
        <v>238.178</v>
      </c>
    </row>
    <row r="4431" spans="1:22" x14ac:dyDescent="0.3">
      <c r="A4431">
        <v>1004218</v>
      </c>
      <c r="B4431" t="s">
        <v>20710</v>
      </c>
      <c r="C4431" t="s">
        <v>20714</v>
      </c>
      <c r="D4431" t="s">
        <v>7617</v>
      </c>
      <c r="E4431" t="s">
        <v>447</v>
      </c>
      <c r="F4431" t="s">
        <v>20712</v>
      </c>
      <c r="G4431" t="s">
        <v>20713</v>
      </c>
      <c r="H4431" t="s">
        <v>8353</v>
      </c>
      <c r="I4431" s="23">
        <v>41.152782999999999</v>
      </c>
      <c r="J4431" s="23">
        <v>-76.919105000000002</v>
      </c>
      <c r="K4431">
        <v>562212</v>
      </c>
      <c r="L4431" t="s">
        <v>355</v>
      </c>
      <c r="M4431" t="s">
        <v>307</v>
      </c>
      <c r="N4431" s="49">
        <v>72506.5</v>
      </c>
      <c r="O4431" s="49">
        <v>59249.75</v>
      </c>
      <c r="P4431" s="49">
        <v>52809.148000000001</v>
      </c>
      <c r="Q4431" s="49">
        <v>48029.794000000002</v>
      </c>
      <c r="R4431" s="49">
        <v>58953.845999999998</v>
      </c>
      <c r="S4431" s="49">
        <v>78384.593999999997</v>
      </c>
      <c r="T4431" s="49">
        <v>221429.394</v>
      </c>
      <c r="U4431" s="49">
        <v>159941.228</v>
      </c>
      <c r="V4431" s="49">
        <v>107333.342</v>
      </c>
    </row>
    <row r="4432" spans="1:22" x14ac:dyDescent="0.3">
      <c r="A4432">
        <v>1007608</v>
      </c>
      <c r="B4432"/>
      <c r="C4432" t="s">
        <v>20715</v>
      </c>
      <c r="D4432" t="s">
        <v>8158</v>
      </c>
      <c r="E4432" t="s">
        <v>583</v>
      </c>
      <c r="F4432" t="s">
        <v>8159</v>
      </c>
      <c r="G4432" t="s">
        <v>8160</v>
      </c>
      <c r="I4432" s="23">
        <v>29.953506699999998</v>
      </c>
      <c r="J4432" s="23">
        <v>-93.3993751</v>
      </c>
      <c r="K4432">
        <v>211111</v>
      </c>
      <c r="L4432" t="s">
        <v>28</v>
      </c>
      <c r="M4432" t="s">
        <v>102</v>
      </c>
      <c r="R4432" s="49">
        <v>12403.404</v>
      </c>
      <c r="S4432" s="49">
        <v>8890.5159999999996</v>
      </c>
      <c r="T4432" s="49">
        <v>7001.5240000000003</v>
      </c>
    </row>
    <row r="4433" spans="1:22" x14ac:dyDescent="0.3">
      <c r="A4433">
        <v>1000574</v>
      </c>
      <c r="B4433" t="s">
        <v>20716</v>
      </c>
      <c r="C4433" t="s">
        <v>20717</v>
      </c>
      <c r="D4433" t="s">
        <v>20717</v>
      </c>
      <c r="E4433" t="s">
        <v>422</v>
      </c>
      <c r="F4433" t="s">
        <v>20718</v>
      </c>
      <c r="G4433" t="s">
        <v>20719</v>
      </c>
      <c r="H4433" t="s">
        <v>20720</v>
      </c>
      <c r="I4433" s="23">
        <v>34.634166999999998</v>
      </c>
      <c r="J4433" s="23">
        <v>-92.411111000000005</v>
      </c>
      <c r="K4433">
        <v>221112</v>
      </c>
      <c r="L4433" t="s">
        <v>28</v>
      </c>
      <c r="M4433" t="s">
        <v>336</v>
      </c>
      <c r="R4433" s="49">
        <v>0</v>
      </c>
      <c r="S4433" s="49">
        <v>344.548</v>
      </c>
      <c r="T4433" s="49">
        <v>0.1</v>
      </c>
      <c r="U4433" s="49">
        <v>2258.5920000000001</v>
      </c>
      <c r="V4433" s="49">
        <v>28889.892</v>
      </c>
    </row>
    <row r="4434" spans="1:22" x14ac:dyDescent="0.3">
      <c r="A4434">
        <v>1004628</v>
      </c>
      <c r="B4434" t="s">
        <v>20721</v>
      </c>
      <c r="C4434" t="s">
        <v>20722</v>
      </c>
      <c r="D4434" t="s">
        <v>3783</v>
      </c>
      <c r="E4434" t="s">
        <v>323</v>
      </c>
      <c r="F4434" t="s">
        <v>2871</v>
      </c>
      <c r="G4434" t="s">
        <v>20723</v>
      </c>
      <c r="H4434" t="s">
        <v>2179</v>
      </c>
      <c r="I4434" s="23">
        <v>35.551200000000001</v>
      </c>
      <c r="J4434" s="23">
        <v>-118.93057</v>
      </c>
      <c r="K4434">
        <v>211120</v>
      </c>
      <c r="L4434" t="s">
        <v>116</v>
      </c>
      <c r="M4434" t="s">
        <v>102</v>
      </c>
      <c r="V4434" s="49">
        <v>250620.55600000001</v>
      </c>
    </row>
    <row r="4435" spans="1:22" x14ac:dyDescent="0.3">
      <c r="A4435">
        <v>1003029</v>
      </c>
      <c r="B4435" t="s">
        <v>20724</v>
      </c>
      <c r="C4435" t="s">
        <v>20725</v>
      </c>
      <c r="D4435" t="s">
        <v>20726</v>
      </c>
      <c r="E4435" t="s">
        <v>331</v>
      </c>
      <c r="F4435" t="s">
        <v>20727</v>
      </c>
      <c r="G4435" t="s">
        <v>20728</v>
      </c>
      <c r="H4435" t="s">
        <v>900</v>
      </c>
      <c r="I4435" s="23">
        <v>43.034910000000004</v>
      </c>
      <c r="J4435" s="23">
        <v>-75.702789999999993</v>
      </c>
      <c r="K4435">
        <v>562212</v>
      </c>
      <c r="L4435" t="s">
        <v>355</v>
      </c>
      <c r="M4435" t="s">
        <v>307</v>
      </c>
      <c r="N4435" s="49">
        <v>9628.7000000000007</v>
      </c>
      <c r="O4435" s="49">
        <v>11023.2</v>
      </c>
      <c r="P4435" s="49">
        <v>15010.65</v>
      </c>
      <c r="Q4435" s="49">
        <v>13655.05</v>
      </c>
      <c r="R4435" s="49">
        <v>19384.3</v>
      </c>
      <c r="S4435" s="49">
        <v>22262.6</v>
      </c>
      <c r="T4435" s="49">
        <v>21412.35</v>
      </c>
      <c r="U4435" s="49">
        <v>19045.349999999999</v>
      </c>
      <c r="V4435" s="49">
        <v>21493.35</v>
      </c>
    </row>
    <row r="4436" spans="1:22" x14ac:dyDescent="0.3">
      <c r="A4436">
        <v>1007623</v>
      </c>
      <c r="B4436" t="s">
        <v>20729</v>
      </c>
      <c r="C4436" t="s">
        <v>20730</v>
      </c>
      <c r="D4436" t="s">
        <v>5361</v>
      </c>
      <c r="E4436" t="s">
        <v>3929</v>
      </c>
      <c r="F4436" t="s">
        <v>20731</v>
      </c>
      <c r="G4436" t="s">
        <v>6431</v>
      </c>
      <c r="H4436" t="s">
        <v>7397</v>
      </c>
      <c r="I4436" s="23">
        <v>44.797372000000003</v>
      </c>
      <c r="J4436" s="23">
        <v>-69.885772000000003</v>
      </c>
      <c r="K4436">
        <v>322121</v>
      </c>
      <c r="L4436" t="s">
        <v>28</v>
      </c>
      <c r="M4436" t="s">
        <v>680</v>
      </c>
      <c r="Q4436" s="49">
        <v>20083.423999999999</v>
      </c>
      <c r="R4436" s="49">
        <v>49173.862000000001</v>
      </c>
      <c r="S4436" s="49">
        <v>64659.9</v>
      </c>
      <c r="T4436" s="49">
        <v>68371.923999999999</v>
      </c>
      <c r="U4436" s="49">
        <v>62739.196000000004</v>
      </c>
      <c r="V4436" s="49">
        <v>82779.403999999995</v>
      </c>
    </row>
    <row r="4437" spans="1:22" x14ac:dyDescent="0.3">
      <c r="A4437">
        <v>1002115</v>
      </c>
      <c r="B4437" t="s">
        <v>20732</v>
      </c>
      <c r="C4437" t="s">
        <v>20733</v>
      </c>
      <c r="D4437" t="s">
        <v>15753</v>
      </c>
      <c r="E4437" t="s">
        <v>447</v>
      </c>
      <c r="F4437" t="s">
        <v>20734</v>
      </c>
      <c r="G4437" t="s">
        <v>20735</v>
      </c>
      <c r="H4437" t="s">
        <v>15756</v>
      </c>
      <c r="I4437" s="23">
        <v>39.935265000000001</v>
      </c>
      <c r="J4437" s="23">
        <v>-76.823642000000007</v>
      </c>
      <c r="K4437">
        <v>327120</v>
      </c>
      <c r="L4437" t="s">
        <v>1404</v>
      </c>
      <c r="M4437" t="s">
        <v>376</v>
      </c>
      <c r="N4437" s="49">
        <v>341389.26199999999</v>
      </c>
      <c r="O4437" s="49">
        <v>391827.46600000001</v>
      </c>
      <c r="P4437" s="49">
        <v>412164.92</v>
      </c>
      <c r="Q4437" s="49">
        <v>365417.50799999997</v>
      </c>
      <c r="R4437" s="49">
        <v>376150.34399999998</v>
      </c>
      <c r="S4437" s="49">
        <v>393937.55200000003</v>
      </c>
      <c r="T4437" s="49">
        <v>414547.44400000002</v>
      </c>
      <c r="U4437" s="49">
        <v>406989.98</v>
      </c>
      <c r="V4437" s="49">
        <v>407517.40600000002</v>
      </c>
    </row>
    <row r="4438" spans="1:22" x14ac:dyDescent="0.3">
      <c r="A4438">
        <v>1007756</v>
      </c>
      <c r="B4438" t="s">
        <v>20736</v>
      </c>
      <c r="C4438" t="s">
        <v>20737</v>
      </c>
      <c r="D4438" t="s">
        <v>20738</v>
      </c>
      <c r="E4438" t="s">
        <v>663</v>
      </c>
      <c r="F4438" t="s">
        <v>20739</v>
      </c>
      <c r="G4438" t="s">
        <v>20740</v>
      </c>
      <c r="H4438" t="s">
        <v>6205</v>
      </c>
      <c r="I4438" s="23">
        <v>40.917966999999997</v>
      </c>
      <c r="J4438" s="23">
        <v>-80.582611999999997</v>
      </c>
      <c r="K4438">
        <v>562212</v>
      </c>
      <c r="L4438" t="s">
        <v>355</v>
      </c>
      <c r="M4438" t="s">
        <v>307</v>
      </c>
      <c r="N4438" s="49">
        <v>55878.116000000002</v>
      </c>
      <c r="O4438" s="49">
        <v>59871.75</v>
      </c>
      <c r="P4438" s="49">
        <v>43566.186000000002</v>
      </c>
      <c r="Q4438" s="49">
        <v>45094.233999999997</v>
      </c>
      <c r="R4438" s="49">
        <v>63028.462</v>
      </c>
      <c r="S4438" s="49">
        <v>45309.457999999999</v>
      </c>
      <c r="T4438" s="49">
        <v>52751.245999999999</v>
      </c>
      <c r="U4438" s="49">
        <v>68887.139649999997</v>
      </c>
      <c r="V4438" s="49">
        <v>78075</v>
      </c>
    </row>
    <row r="4439" spans="1:22" x14ac:dyDescent="0.3">
      <c r="A4439">
        <v>1002979</v>
      </c>
      <c r="B4439" t="s">
        <v>20741</v>
      </c>
      <c r="C4439" t="s">
        <v>20742</v>
      </c>
      <c r="D4439" t="s">
        <v>7390</v>
      </c>
      <c r="E4439" t="s">
        <v>2235</v>
      </c>
      <c r="F4439" t="s">
        <v>4840</v>
      </c>
      <c r="G4439" t="s">
        <v>7391</v>
      </c>
      <c r="H4439" t="s">
        <v>4842</v>
      </c>
      <c r="I4439" s="23">
        <v>46.013660000000002</v>
      </c>
      <c r="J4439" s="23">
        <v>-112.53434</v>
      </c>
      <c r="K4439">
        <v>486210</v>
      </c>
      <c r="L4439" t="s">
        <v>1275</v>
      </c>
      <c r="M4439" t="s">
        <v>102</v>
      </c>
      <c r="S4439" s="49">
        <v>17643.5</v>
      </c>
      <c r="T4439" s="49">
        <v>20383.292000000001</v>
      </c>
      <c r="U4439" s="49">
        <v>18529.651999999998</v>
      </c>
      <c r="V4439" s="49">
        <v>17665.851999999999</v>
      </c>
    </row>
    <row r="4440" spans="1:22" x14ac:dyDescent="0.3">
      <c r="A4440">
        <v>1013115</v>
      </c>
      <c r="B4440" t="s">
        <v>20743</v>
      </c>
      <c r="C4440" t="s">
        <v>20744</v>
      </c>
      <c r="D4440" t="s">
        <v>20745</v>
      </c>
      <c r="E4440" t="s">
        <v>583</v>
      </c>
      <c r="F4440" t="s">
        <v>578</v>
      </c>
      <c r="I4440" s="23">
        <v>29.316230000000001</v>
      </c>
      <c r="J4440" s="23">
        <v>-88.920439999999999</v>
      </c>
      <c r="K4440">
        <v>211120</v>
      </c>
      <c r="L4440" t="s">
        <v>579</v>
      </c>
      <c r="M4440" t="s">
        <v>102</v>
      </c>
      <c r="N4440" s="49">
        <v>28394.342000000001</v>
      </c>
      <c r="O4440" s="49">
        <v>39535.048000000003</v>
      </c>
      <c r="P4440" s="49">
        <v>48495.872000000003</v>
      </c>
    </row>
    <row r="4441" spans="1:22" x14ac:dyDescent="0.3">
      <c r="A4441">
        <v>1005260</v>
      </c>
      <c r="B4441" t="s">
        <v>20746</v>
      </c>
      <c r="C4441" t="s">
        <v>20747</v>
      </c>
      <c r="D4441" t="s">
        <v>20748</v>
      </c>
      <c r="E4441" t="s">
        <v>3929</v>
      </c>
      <c r="F4441" t="s">
        <v>20749</v>
      </c>
      <c r="G4441" t="s">
        <v>20750</v>
      </c>
      <c r="H4441" t="s">
        <v>15753</v>
      </c>
      <c r="I4441" s="23">
        <v>43.495556000000001</v>
      </c>
      <c r="J4441" s="23">
        <v>-70.453333000000001</v>
      </c>
      <c r="K4441">
        <v>562213</v>
      </c>
      <c r="L4441" t="s">
        <v>28</v>
      </c>
      <c r="M4441" t="s">
        <v>307</v>
      </c>
      <c r="U4441" s="49">
        <v>83563.263999999996</v>
      </c>
      <c r="V4441" s="49">
        <v>90175.991999999998</v>
      </c>
    </row>
    <row r="4442" spans="1:22" x14ac:dyDescent="0.3">
      <c r="A4442">
        <v>1007633</v>
      </c>
      <c r="B4442" t="s">
        <v>20751</v>
      </c>
      <c r="C4442" t="s">
        <v>20752</v>
      </c>
      <c r="D4442" t="s">
        <v>20753</v>
      </c>
      <c r="E4442" t="s">
        <v>351</v>
      </c>
      <c r="F4442" t="s">
        <v>20754</v>
      </c>
      <c r="G4442" t="s">
        <v>20755</v>
      </c>
      <c r="H4442" t="s">
        <v>4362</v>
      </c>
      <c r="I4442" s="23">
        <v>41.952204999999999</v>
      </c>
      <c r="J4442" s="23">
        <v>-88.139989999999997</v>
      </c>
      <c r="K4442">
        <v>562212</v>
      </c>
      <c r="L4442" t="s">
        <v>355</v>
      </c>
      <c r="M4442" t="s">
        <v>307</v>
      </c>
      <c r="N4442" s="49">
        <v>19964.8</v>
      </c>
      <c r="O4442" s="49">
        <v>21620.5</v>
      </c>
      <c r="P4442" s="49">
        <v>13546.6</v>
      </c>
      <c r="Q4442" s="49">
        <v>13542.05</v>
      </c>
      <c r="R4442" s="49">
        <v>14601.7</v>
      </c>
      <c r="S4442" s="49">
        <v>16285.45</v>
      </c>
      <c r="T4442" s="49">
        <v>16901.599999999999</v>
      </c>
      <c r="U4442" s="49">
        <v>24310.799999999999</v>
      </c>
      <c r="V4442" s="49">
        <v>58115.847999999998</v>
      </c>
    </row>
    <row r="4443" spans="1:22" x14ac:dyDescent="0.3">
      <c r="A4443">
        <v>1005077</v>
      </c>
      <c r="B4443" t="s">
        <v>20756</v>
      </c>
      <c r="C4443" t="s">
        <v>20757</v>
      </c>
      <c r="D4443" t="s">
        <v>20758</v>
      </c>
      <c r="E4443" t="s">
        <v>435</v>
      </c>
      <c r="F4443" t="s">
        <v>20759</v>
      </c>
      <c r="G4443" t="s">
        <v>20760</v>
      </c>
      <c r="H4443" t="s">
        <v>2261</v>
      </c>
      <c r="I4443" s="23">
        <v>38.65972</v>
      </c>
      <c r="J4443" s="23">
        <v>-90.192480000000003</v>
      </c>
      <c r="K4443">
        <v>325412</v>
      </c>
      <c r="L4443" t="s">
        <v>28</v>
      </c>
      <c r="M4443" t="s">
        <v>530</v>
      </c>
      <c r="N4443" s="49">
        <v>29057.84</v>
      </c>
      <c r="O4443" s="49">
        <v>31996.78</v>
      </c>
      <c r="P4443" s="49">
        <v>31735.078000000001</v>
      </c>
      <c r="Q4443" s="49">
        <v>32147.58</v>
      </c>
      <c r="R4443" s="49">
        <v>32645.925999999999</v>
      </c>
      <c r="S4443" s="49">
        <v>42156.392</v>
      </c>
      <c r="T4443" s="49">
        <v>42124.99</v>
      </c>
      <c r="U4443" s="49">
        <v>41235.39</v>
      </c>
      <c r="V4443" s="49">
        <v>42330.79</v>
      </c>
    </row>
    <row r="4444" spans="1:22" x14ac:dyDescent="0.3">
      <c r="A4444">
        <v>1002643</v>
      </c>
      <c r="B4444" t="s">
        <v>20761</v>
      </c>
      <c r="C4444" t="s">
        <v>20762</v>
      </c>
      <c r="D4444" t="s">
        <v>3548</v>
      </c>
      <c r="E4444" t="s">
        <v>303</v>
      </c>
      <c r="F4444" t="s">
        <v>20763</v>
      </c>
      <c r="G4444" t="s">
        <v>20764</v>
      </c>
      <c r="H4444" t="s">
        <v>20765</v>
      </c>
      <c r="I4444" s="23">
        <v>33.177689000000001</v>
      </c>
      <c r="J4444" s="23">
        <v>-95.880533999999997</v>
      </c>
      <c r="K4444">
        <v>562212</v>
      </c>
      <c r="L4444" t="s">
        <v>355</v>
      </c>
      <c r="M4444" t="s">
        <v>307</v>
      </c>
      <c r="N4444" s="49">
        <v>119854.25</v>
      </c>
      <c r="O4444" s="49">
        <v>115948.55</v>
      </c>
      <c r="P4444" s="49">
        <v>113572.25</v>
      </c>
      <c r="Q4444" s="49">
        <v>111375.5</v>
      </c>
      <c r="R4444" s="49">
        <v>131671.04999999999</v>
      </c>
      <c r="S4444" s="49">
        <v>130215</v>
      </c>
      <c r="T4444" s="49">
        <v>128962.5</v>
      </c>
      <c r="U4444" s="49">
        <v>127373.935</v>
      </c>
      <c r="V4444" s="49">
        <v>131485.93607500001</v>
      </c>
    </row>
    <row r="4445" spans="1:22" x14ac:dyDescent="0.3">
      <c r="A4445">
        <v>1004184</v>
      </c>
      <c r="B4445" t="s">
        <v>20766</v>
      </c>
      <c r="C4445" t="s">
        <v>20767</v>
      </c>
      <c r="D4445" t="s">
        <v>1278</v>
      </c>
      <c r="E4445" t="s">
        <v>2780</v>
      </c>
      <c r="F4445" t="s">
        <v>20768</v>
      </c>
      <c r="G4445" t="s">
        <v>20769</v>
      </c>
      <c r="H4445" t="s">
        <v>7808</v>
      </c>
      <c r="I4445" s="23">
        <v>41.773800000000001</v>
      </c>
      <c r="J4445" s="23">
        <v>-72.564700000000002</v>
      </c>
      <c r="K4445">
        <v>562212</v>
      </c>
      <c r="L4445" t="s">
        <v>355</v>
      </c>
      <c r="M4445" t="s">
        <v>307</v>
      </c>
      <c r="N4445" s="49">
        <v>82675.748000000007</v>
      </c>
      <c r="O4445" s="49">
        <v>74937.998000000007</v>
      </c>
      <c r="P4445" s="49">
        <v>79697.047999999995</v>
      </c>
      <c r="Q4445" s="49">
        <v>72625.547999999995</v>
      </c>
      <c r="R4445" s="49">
        <v>69899.948000000004</v>
      </c>
      <c r="S4445" s="49">
        <v>65685.846000000005</v>
      </c>
      <c r="T4445" s="49">
        <v>41910.79</v>
      </c>
      <c r="U4445" s="49">
        <v>33599.686000000002</v>
      </c>
      <c r="V4445" s="49">
        <v>39645.874000000003</v>
      </c>
    </row>
    <row r="4446" spans="1:22" x14ac:dyDescent="0.3">
      <c r="A4446">
        <v>1007028</v>
      </c>
      <c r="B4446" t="s">
        <v>20770</v>
      </c>
      <c r="C4446" t="s">
        <v>20771</v>
      </c>
      <c r="D4446" t="s">
        <v>20772</v>
      </c>
      <c r="E4446" t="s">
        <v>454</v>
      </c>
      <c r="F4446" t="s">
        <v>20773</v>
      </c>
      <c r="G4446" t="s">
        <v>20774</v>
      </c>
      <c r="H4446" t="s">
        <v>20775</v>
      </c>
      <c r="I4446" s="23">
        <v>44.191355999999999</v>
      </c>
      <c r="J4446" s="23">
        <v>-86.264557999999994</v>
      </c>
      <c r="K4446">
        <v>562212</v>
      </c>
      <c r="L4446" t="s">
        <v>355</v>
      </c>
      <c r="M4446" t="s">
        <v>307</v>
      </c>
      <c r="N4446" s="49">
        <v>8586.098</v>
      </c>
      <c r="O4446" s="49">
        <v>11632.95</v>
      </c>
      <c r="P4446" s="49">
        <v>11601.25</v>
      </c>
      <c r="Q4446" s="49">
        <v>9313.5</v>
      </c>
      <c r="R4446" s="49">
        <v>7751.75</v>
      </c>
      <c r="S4446" s="49">
        <v>8071.25</v>
      </c>
      <c r="T4446" s="49">
        <v>10337.9</v>
      </c>
      <c r="U4446" s="49">
        <v>12302.2</v>
      </c>
      <c r="V4446" s="49">
        <v>11461.9</v>
      </c>
    </row>
    <row r="4447" spans="1:22" x14ac:dyDescent="0.3">
      <c r="A4447">
        <v>1007610</v>
      </c>
      <c r="B4447" t="s">
        <v>20776</v>
      </c>
      <c r="C4447" t="s">
        <v>20777</v>
      </c>
      <c r="D4447" t="s">
        <v>20778</v>
      </c>
      <c r="E4447" t="s">
        <v>793</v>
      </c>
      <c r="F4447" t="s">
        <v>20779</v>
      </c>
      <c r="G4447" t="s">
        <v>20780</v>
      </c>
      <c r="H4447" t="s">
        <v>20781</v>
      </c>
      <c r="I4447" s="23">
        <v>37.312185999999997</v>
      </c>
      <c r="J4447" s="23">
        <v>-78.061430000000001</v>
      </c>
      <c r="K4447">
        <v>562212</v>
      </c>
      <c r="L4447" t="s">
        <v>355</v>
      </c>
      <c r="M4447" t="s">
        <v>307</v>
      </c>
      <c r="N4447" s="49">
        <v>73867.547999999995</v>
      </c>
      <c r="O4447" s="49">
        <v>57281.298000000003</v>
      </c>
      <c r="P4447" s="49">
        <v>71965.297999999995</v>
      </c>
      <c r="Q4447" s="49">
        <v>73325.047999999995</v>
      </c>
      <c r="R4447" s="49">
        <v>146652.29800000001</v>
      </c>
      <c r="S4447" s="49">
        <v>152914.54800000001</v>
      </c>
      <c r="T4447" s="49">
        <v>201341.75</v>
      </c>
      <c r="U4447" s="49">
        <v>161493.54227400001</v>
      </c>
      <c r="V4447" s="49">
        <v>158155.73699999999</v>
      </c>
    </row>
    <row r="4448" spans="1:22" x14ac:dyDescent="0.3">
      <c r="A4448">
        <v>1002307</v>
      </c>
      <c r="B4448" t="s">
        <v>20782</v>
      </c>
      <c r="C4448" t="s">
        <v>20783</v>
      </c>
      <c r="D4448" t="s">
        <v>20784</v>
      </c>
      <c r="E4448" t="s">
        <v>393</v>
      </c>
      <c r="F4448" t="s">
        <v>20785</v>
      </c>
      <c r="G4448" t="s">
        <v>20786</v>
      </c>
      <c r="H4448" t="s">
        <v>396</v>
      </c>
      <c r="I4448" s="23">
        <v>44.890439000000001</v>
      </c>
      <c r="J4448" s="23">
        <v>-89.384867</v>
      </c>
      <c r="K4448">
        <v>562212</v>
      </c>
      <c r="L4448" t="s">
        <v>355</v>
      </c>
      <c r="M4448" t="s">
        <v>307</v>
      </c>
      <c r="N4448" s="49">
        <v>46550.65</v>
      </c>
      <c r="O4448" s="49">
        <v>81478.5</v>
      </c>
      <c r="P4448" s="49">
        <v>95391.1</v>
      </c>
      <c r="Q4448" s="49">
        <v>67269.350000000006</v>
      </c>
      <c r="R4448" s="49">
        <v>56163.8</v>
      </c>
      <c r="S4448" s="49">
        <v>66269.600000000006</v>
      </c>
      <c r="T4448" s="49">
        <v>28598.9</v>
      </c>
      <c r="U4448" s="49">
        <v>24646.55</v>
      </c>
      <c r="V4448" s="49">
        <v>20561.349999999999</v>
      </c>
    </row>
    <row r="4449" spans="1:22" x14ac:dyDescent="0.3">
      <c r="A4449">
        <v>1004098</v>
      </c>
      <c r="B4449" t="s">
        <v>20787</v>
      </c>
      <c r="C4449" t="s">
        <v>20788</v>
      </c>
      <c r="D4449" t="s">
        <v>12781</v>
      </c>
      <c r="E4449" t="s">
        <v>1663</v>
      </c>
      <c r="F4449" t="s">
        <v>12782</v>
      </c>
      <c r="G4449" t="s">
        <v>20789</v>
      </c>
      <c r="H4449" t="s">
        <v>20790</v>
      </c>
      <c r="I4449" s="23">
        <v>40.902329999999999</v>
      </c>
      <c r="J4449" s="23">
        <v>-74.131789999999995</v>
      </c>
      <c r="K4449">
        <v>322291</v>
      </c>
      <c r="L4449" t="s">
        <v>28</v>
      </c>
      <c r="M4449" t="s">
        <v>680</v>
      </c>
      <c r="N4449" s="49">
        <v>20838.88</v>
      </c>
      <c r="O4449" s="49">
        <v>65598.668000000005</v>
      </c>
      <c r="P4449" s="49">
        <v>58621.415999999997</v>
      </c>
      <c r="Q4449" s="49">
        <v>59443.31</v>
      </c>
      <c r="R4449" s="49">
        <v>59933.46</v>
      </c>
      <c r="S4449" s="49">
        <v>62041.866000000002</v>
      </c>
      <c r="T4449" s="49">
        <v>61700.052000000003</v>
      </c>
      <c r="U4449" s="49">
        <v>57424.224000000002</v>
      </c>
      <c r="V4449" s="49">
        <v>59375.588000000003</v>
      </c>
    </row>
    <row r="4450" spans="1:22" x14ac:dyDescent="0.3">
      <c r="A4450">
        <v>1006881</v>
      </c>
      <c r="B4450" t="s">
        <v>20791</v>
      </c>
      <c r="C4450" t="s">
        <v>20792</v>
      </c>
      <c r="D4450" t="s">
        <v>20793</v>
      </c>
      <c r="E4450" t="s">
        <v>468</v>
      </c>
      <c r="F4450" t="s">
        <v>20794</v>
      </c>
      <c r="G4450" t="s">
        <v>20795</v>
      </c>
      <c r="H4450" t="s">
        <v>389</v>
      </c>
      <c r="I4450" s="23">
        <v>29.120833000000001</v>
      </c>
      <c r="J4450" s="23">
        <v>-82.058040000000005</v>
      </c>
      <c r="K4450">
        <v>562212</v>
      </c>
      <c r="L4450" t="s">
        <v>51</v>
      </c>
      <c r="M4450" t="s">
        <v>307</v>
      </c>
      <c r="N4450" s="49">
        <v>81223</v>
      </c>
      <c r="O4450" s="49">
        <v>60861</v>
      </c>
      <c r="P4450" s="49">
        <v>103337.75</v>
      </c>
      <c r="Q4450" s="49">
        <v>70047.5</v>
      </c>
      <c r="R4450" s="49">
        <v>107456.25</v>
      </c>
      <c r="S4450" s="49">
        <v>88310.25</v>
      </c>
      <c r="T4450" s="49">
        <v>65684.75</v>
      </c>
      <c r="U4450" s="49">
        <v>63497.5</v>
      </c>
      <c r="V4450" s="49">
        <v>68456</v>
      </c>
    </row>
    <row r="4451" spans="1:22" x14ac:dyDescent="0.3">
      <c r="A4451">
        <v>1002256</v>
      </c>
      <c r="B4451" t="s">
        <v>20796</v>
      </c>
      <c r="C4451" t="s">
        <v>20797</v>
      </c>
      <c r="D4451" t="s">
        <v>20798</v>
      </c>
      <c r="E4451" t="s">
        <v>303</v>
      </c>
      <c r="F4451" t="s">
        <v>20799</v>
      </c>
      <c r="G4451" t="s">
        <v>20800</v>
      </c>
      <c r="H4451" t="s">
        <v>12272</v>
      </c>
      <c r="I4451" s="23">
        <v>29.036660999999999</v>
      </c>
      <c r="J4451" s="23">
        <v>-96.078509999999994</v>
      </c>
      <c r="K4451">
        <v>211130</v>
      </c>
      <c r="L4451" t="s">
        <v>368</v>
      </c>
      <c r="M4451" t="s">
        <v>102</v>
      </c>
      <c r="N4451" s="49">
        <v>115984.518</v>
      </c>
      <c r="O4451" s="49">
        <v>118041.76</v>
      </c>
      <c r="P4451" s="49">
        <v>89545.85</v>
      </c>
      <c r="Q4451" s="49">
        <v>160785.84599999999</v>
      </c>
      <c r="R4451" s="49">
        <v>144643.03200000001</v>
      </c>
      <c r="S4451" s="49">
        <v>158656.6</v>
      </c>
      <c r="T4451" s="49">
        <v>129805.65399999999</v>
      </c>
      <c r="U4451" s="49">
        <v>161446.41</v>
      </c>
      <c r="V4451" s="49">
        <v>278120.288</v>
      </c>
    </row>
    <row r="4452" spans="1:22" x14ac:dyDescent="0.3">
      <c r="A4452">
        <v>1006309</v>
      </c>
      <c r="B4452" t="s">
        <v>20801</v>
      </c>
      <c r="C4452" t="s">
        <v>20802</v>
      </c>
      <c r="D4452" t="s">
        <v>20803</v>
      </c>
      <c r="E4452" t="s">
        <v>1487</v>
      </c>
      <c r="F4452" t="s">
        <v>20804</v>
      </c>
      <c r="H4452" t="s">
        <v>12008</v>
      </c>
      <c r="I4452" s="23">
        <v>40.276699999999998</v>
      </c>
      <c r="J4452" s="23">
        <v>-104.5475</v>
      </c>
      <c r="K4452">
        <v>486210</v>
      </c>
      <c r="L4452" t="s">
        <v>28</v>
      </c>
      <c r="M4452" t="s">
        <v>102</v>
      </c>
      <c r="R4452" s="49">
        <v>29245.805</v>
      </c>
      <c r="S4452" s="49">
        <v>28719.54</v>
      </c>
      <c r="T4452" s="49">
        <v>32301.806</v>
      </c>
      <c r="U4452" s="49">
        <v>30480.93</v>
      </c>
      <c r="V4452" s="49">
        <v>34059.680999999997</v>
      </c>
    </row>
    <row r="4453" spans="1:22" x14ac:dyDescent="0.3">
      <c r="A4453">
        <v>1004073</v>
      </c>
      <c r="B4453" t="s">
        <v>20805</v>
      </c>
      <c r="C4453" t="s">
        <v>20806</v>
      </c>
      <c r="D4453" t="s">
        <v>20807</v>
      </c>
      <c r="E4453" t="s">
        <v>454</v>
      </c>
      <c r="F4453" t="s">
        <v>20808</v>
      </c>
      <c r="G4453" t="s">
        <v>20809</v>
      </c>
      <c r="H4453" t="s">
        <v>20807</v>
      </c>
      <c r="I4453" s="23">
        <v>46.500005000000002</v>
      </c>
      <c r="J4453" s="23">
        <v>-87.469525000000004</v>
      </c>
      <c r="K4453">
        <v>562212</v>
      </c>
      <c r="L4453" t="s">
        <v>355</v>
      </c>
      <c r="M4453" t="s">
        <v>307</v>
      </c>
      <c r="T4453" s="49">
        <v>78.998000000000005</v>
      </c>
      <c r="U4453" s="49">
        <v>85.397999999999996</v>
      </c>
      <c r="V4453" s="49">
        <v>85.397999999999996</v>
      </c>
    </row>
    <row r="4454" spans="1:22" x14ac:dyDescent="0.3">
      <c r="A4454">
        <v>1003077</v>
      </c>
      <c r="B4454" t="s">
        <v>20810</v>
      </c>
      <c r="C4454" t="s">
        <v>20811</v>
      </c>
      <c r="D4454" t="s">
        <v>3954</v>
      </c>
      <c r="E4454" t="s">
        <v>303</v>
      </c>
      <c r="F4454" t="s">
        <v>8290</v>
      </c>
      <c r="G4454" t="s">
        <v>20812</v>
      </c>
      <c r="H4454" t="s">
        <v>20813</v>
      </c>
      <c r="I4454" s="23">
        <v>31.227319000000001</v>
      </c>
      <c r="J4454" s="23">
        <v>-96.369934999999998</v>
      </c>
      <c r="K4454">
        <v>211112</v>
      </c>
      <c r="L4454" t="s">
        <v>368</v>
      </c>
      <c r="M4454" t="s">
        <v>102</v>
      </c>
      <c r="P4454" s="49">
        <v>2035.9939999999999</v>
      </c>
      <c r="Q4454" s="49">
        <v>4634.1400000000003</v>
      </c>
      <c r="R4454" s="49">
        <v>4643.5320000000002</v>
      </c>
      <c r="S4454" s="49">
        <v>13588.348</v>
      </c>
      <c r="T4454" s="49">
        <v>62654.434000000001</v>
      </c>
      <c r="U4454" s="49">
        <v>99732.161999999997</v>
      </c>
      <c r="V4454" s="49">
        <v>103466.13</v>
      </c>
    </row>
    <row r="4455" spans="1:22" x14ac:dyDescent="0.3">
      <c r="A4455">
        <v>1005374</v>
      </c>
      <c r="B4455" t="s">
        <v>20814</v>
      </c>
      <c r="C4455" t="s">
        <v>20815</v>
      </c>
      <c r="D4455" t="s">
        <v>16892</v>
      </c>
      <c r="E4455" t="s">
        <v>351</v>
      </c>
      <c r="F4455" t="s">
        <v>16893</v>
      </c>
      <c r="G4455" t="s">
        <v>20816</v>
      </c>
      <c r="H4455" t="s">
        <v>4753</v>
      </c>
      <c r="I4455" s="23">
        <v>41.276710999999999</v>
      </c>
      <c r="J4455" s="23">
        <v>-89.319503999999995</v>
      </c>
      <c r="K4455">
        <v>325193</v>
      </c>
      <c r="L4455" t="s">
        <v>28</v>
      </c>
      <c r="M4455" t="s">
        <v>315</v>
      </c>
      <c r="N4455" s="49">
        <v>505577.29599999997</v>
      </c>
      <c r="O4455" s="49">
        <v>509815.52799999999</v>
      </c>
      <c r="P4455" s="49">
        <v>515584.20799999998</v>
      </c>
      <c r="Q4455" s="49">
        <v>454220.54</v>
      </c>
      <c r="R4455" s="49">
        <v>203368.53200000001</v>
      </c>
      <c r="S4455" s="49">
        <v>188469.43400000001</v>
      </c>
      <c r="T4455" s="49">
        <v>181660.06200000001</v>
      </c>
      <c r="U4455" s="49">
        <v>184846.34400000001</v>
      </c>
      <c r="V4455" s="49">
        <v>183376.29399999999</v>
      </c>
    </row>
    <row r="4456" spans="1:22" x14ac:dyDescent="0.3">
      <c r="A4456">
        <v>1002126</v>
      </c>
      <c r="B4456" t="s">
        <v>20817</v>
      </c>
      <c r="C4456" t="s">
        <v>20818</v>
      </c>
      <c r="D4456" t="s">
        <v>2046</v>
      </c>
      <c r="E4456" t="s">
        <v>435</v>
      </c>
      <c r="F4456" t="s">
        <v>20819</v>
      </c>
      <c r="G4456" t="s">
        <v>20820</v>
      </c>
      <c r="H4456" t="s">
        <v>20720</v>
      </c>
      <c r="I4456" s="23">
        <v>39.122100000000003</v>
      </c>
      <c r="J4456" s="23">
        <v>-93.206599999999995</v>
      </c>
      <c r="K4456">
        <v>221112</v>
      </c>
      <c r="L4456" t="s">
        <v>28</v>
      </c>
      <c r="M4456" t="s">
        <v>336</v>
      </c>
      <c r="R4456" s="49">
        <v>5852.0140000000001</v>
      </c>
      <c r="S4456" s="49">
        <v>372.2</v>
      </c>
      <c r="T4456" s="49">
        <v>7980.7</v>
      </c>
      <c r="U4456" s="49">
        <v>1429.2919999999999</v>
      </c>
      <c r="V4456" s="49">
        <v>29334.038</v>
      </c>
    </row>
    <row r="4457" spans="1:22" x14ac:dyDescent="0.3">
      <c r="A4457">
        <v>1005942</v>
      </c>
      <c r="B4457" t="s">
        <v>20821</v>
      </c>
      <c r="C4457" t="s">
        <v>20822</v>
      </c>
      <c r="D4457" t="s">
        <v>20823</v>
      </c>
      <c r="E4457" t="s">
        <v>468</v>
      </c>
      <c r="F4457" t="s">
        <v>20824</v>
      </c>
      <c r="G4457" t="s">
        <v>20825</v>
      </c>
      <c r="H4457" t="s">
        <v>20826</v>
      </c>
      <c r="I4457" s="23">
        <v>27.176615999999999</v>
      </c>
      <c r="J4457" s="23">
        <v>-80.371846000000005</v>
      </c>
      <c r="K4457">
        <v>562212</v>
      </c>
      <c r="L4457" t="s">
        <v>51</v>
      </c>
      <c r="M4457" t="s">
        <v>307</v>
      </c>
      <c r="R4457" s="49">
        <v>7173.25</v>
      </c>
      <c r="S4457" s="49">
        <v>5940.75</v>
      </c>
      <c r="T4457" s="49">
        <v>8641.25</v>
      </c>
      <c r="U4457" s="49">
        <v>11568.25</v>
      </c>
      <c r="V4457" s="49">
        <v>12246.5</v>
      </c>
    </row>
    <row r="4458" spans="1:22" x14ac:dyDescent="0.3">
      <c r="A4458">
        <v>1004097</v>
      </c>
      <c r="B4458" t="s">
        <v>20827</v>
      </c>
      <c r="C4458" t="s">
        <v>20828</v>
      </c>
      <c r="D4458" t="s">
        <v>20829</v>
      </c>
      <c r="E4458" t="s">
        <v>663</v>
      </c>
      <c r="F4458" t="s">
        <v>20830</v>
      </c>
      <c r="G4458" t="s">
        <v>20831</v>
      </c>
      <c r="H4458" t="s">
        <v>1535</v>
      </c>
      <c r="I4458" s="23">
        <v>41.462857</v>
      </c>
      <c r="J4458" s="23">
        <v>-83.367459999999994</v>
      </c>
      <c r="K4458">
        <v>327410</v>
      </c>
      <c r="L4458" t="s">
        <v>1404</v>
      </c>
      <c r="M4458" t="s">
        <v>376</v>
      </c>
      <c r="N4458" s="49">
        <v>1316068.0360000001</v>
      </c>
      <c r="O4458" s="49">
        <v>1444308.602</v>
      </c>
      <c r="P4458" s="49">
        <v>1450021.22</v>
      </c>
      <c r="Q4458" s="49">
        <v>1411458.284</v>
      </c>
      <c r="R4458" s="49">
        <v>1371606.2239999999</v>
      </c>
      <c r="S4458" s="49">
        <v>1450590.504</v>
      </c>
      <c r="T4458" s="49">
        <v>1446135.1459999999</v>
      </c>
      <c r="U4458" s="49">
        <v>1079406.9140000001</v>
      </c>
      <c r="V4458" s="49">
        <v>1065594.3160000001</v>
      </c>
    </row>
    <row r="4459" spans="1:22" x14ac:dyDescent="0.3">
      <c r="A4459">
        <v>1005855</v>
      </c>
      <c r="B4459" t="s">
        <v>20832</v>
      </c>
      <c r="C4459" t="s">
        <v>20828</v>
      </c>
      <c r="D4459" t="s">
        <v>20772</v>
      </c>
      <c r="E4459" t="s">
        <v>454</v>
      </c>
      <c r="F4459" t="s">
        <v>20773</v>
      </c>
      <c r="G4459" t="s">
        <v>20833</v>
      </c>
      <c r="H4459" t="s">
        <v>20775</v>
      </c>
      <c r="I4459" s="23">
        <v>44.227139999999999</v>
      </c>
      <c r="J4459" s="23">
        <v>-86.288359999999997</v>
      </c>
      <c r="K4459">
        <v>327992</v>
      </c>
      <c r="L4459" t="s">
        <v>28</v>
      </c>
      <c r="M4459" t="s">
        <v>376</v>
      </c>
      <c r="N4459" s="49">
        <v>100783.12</v>
      </c>
      <c r="O4459" s="49">
        <v>106554.648</v>
      </c>
      <c r="P4459" s="49">
        <v>103009.212</v>
      </c>
      <c r="Q4459" s="49">
        <v>89344.964000000007</v>
      </c>
      <c r="R4459" s="49">
        <v>88333.668000000005</v>
      </c>
      <c r="S4459" s="49">
        <v>105534.848</v>
      </c>
      <c r="T4459" s="49">
        <v>91577.024000000005</v>
      </c>
      <c r="U4459" s="49">
        <v>98890.436000000002</v>
      </c>
      <c r="V4459" s="49">
        <v>111403.91</v>
      </c>
    </row>
    <row r="4460" spans="1:22" x14ac:dyDescent="0.3">
      <c r="A4460">
        <v>1007661</v>
      </c>
      <c r="B4460" t="s">
        <v>20834</v>
      </c>
      <c r="C4460" t="s">
        <v>20835</v>
      </c>
      <c r="D4460" t="s">
        <v>20836</v>
      </c>
      <c r="E4460" t="s">
        <v>422</v>
      </c>
      <c r="F4460" t="s">
        <v>20837</v>
      </c>
      <c r="G4460" t="s">
        <v>20838</v>
      </c>
      <c r="H4460" t="s">
        <v>2284</v>
      </c>
      <c r="I4460" s="23">
        <v>33.364142999999999</v>
      </c>
      <c r="J4460" s="23">
        <v>-92.716924000000006</v>
      </c>
      <c r="K4460">
        <v>324110</v>
      </c>
      <c r="L4460" t="s">
        <v>6080</v>
      </c>
      <c r="M4460" t="s">
        <v>6081</v>
      </c>
      <c r="N4460" s="49">
        <v>42122.91</v>
      </c>
      <c r="O4460" s="49">
        <v>323580.54599999997</v>
      </c>
      <c r="P4460" s="49">
        <v>37771.116000000002</v>
      </c>
      <c r="Q4460" s="49">
        <v>35556.417999999998</v>
      </c>
      <c r="R4460" s="49">
        <v>62703.972000000002</v>
      </c>
      <c r="S4460" s="49">
        <v>71480.034</v>
      </c>
      <c r="T4460" s="49">
        <v>76129.982000000004</v>
      </c>
      <c r="U4460" s="49">
        <v>60191.034</v>
      </c>
      <c r="V4460" s="49">
        <v>71506.793999999994</v>
      </c>
    </row>
    <row r="4461" spans="1:22" x14ac:dyDescent="0.3">
      <c r="A4461">
        <v>1003980</v>
      </c>
      <c r="B4461" t="s">
        <v>20839</v>
      </c>
      <c r="C4461" t="s">
        <v>20840</v>
      </c>
      <c r="D4461" t="s">
        <v>1026</v>
      </c>
      <c r="E4461" t="s">
        <v>323</v>
      </c>
      <c r="F4461" t="s">
        <v>1027</v>
      </c>
      <c r="G4461" t="s">
        <v>20841</v>
      </c>
      <c r="H4461" t="s">
        <v>1001</v>
      </c>
      <c r="I4461" s="23">
        <v>38.02176</v>
      </c>
      <c r="J4461" s="23">
        <v>-122.06579000000001</v>
      </c>
      <c r="K4461">
        <v>221112</v>
      </c>
      <c r="L4461" t="s">
        <v>28</v>
      </c>
      <c r="M4461" t="s">
        <v>336</v>
      </c>
      <c r="N4461" s="49">
        <v>391425.87599999999</v>
      </c>
      <c r="O4461" s="49">
        <v>374910.48800000001</v>
      </c>
      <c r="P4461" s="49">
        <v>406850.46799999999</v>
      </c>
      <c r="Q4461" s="49">
        <v>415659.38400000002</v>
      </c>
      <c r="R4461" s="49">
        <v>401600.98800000001</v>
      </c>
      <c r="S4461" s="49">
        <v>411916.74800000002</v>
      </c>
      <c r="T4461" s="49">
        <v>386235.06</v>
      </c>
      <c r="U4461" s="49">
        <v>413282.64</v>
      </c>
      <c r="V4461" s="49">
        <v>421178.3</v>
      </c>
    </row>
    <row r="4462" spans="1:22" x14ac:dyDescent="0.3">
      <c r="A4462">
        <v>1001804</v>
      </c>
      <c r="B4462" t="s">
        <v>20842</v>
      </c>
      <c r="C4462" t="s">
        <v>20843</v>
      </c>
      <c r="D4462" t="s">
        <v>1026</v>
      </c>
      <c r="E4462" t="s">
        <v>323</v>
      </c>
      <c r="F4462" t="s">
        <v>1027</v>
      </c>
      <c r="G4462" t="s">
        <v>20844</v>
      </c>
      <c r="H4462" t="s">
        <v>1001</v>
      </c>
      <c r="I4462" s="23">
        <v>38.016593999999998</v>
      </c>
      <c r="J4462" s="23">
        <v>-122.115392</v>
      </c>
      <c r="K4462">
        <v>324110</v>
      </c>
      <c r="L4462" t="s">
        <v>6080</v>
      </c>
      <c r="M4462" t="s">
        <v>6081</v>
      </c>
      <c r="N4462" s="49">
        <v>3055156.7480000001</v>
      </c>
      <c r="O4462" s="49">
        <v>3307401.1540000001</v>
      </c>
      <c r="P4462" s="49">
        <v>3373399.4360000002</v>
      </c>
      <c r="Q4462" s="49">
        <v>3308464.088</v>
      </c>
      <c r="R4462" s="49">
        <v>3416230.5759999999</v>
      </c>
      <c r="S4462" s="49">
        <v>3372306.054</v>
      </c>
      <c r="T4462" s="49">
        <v>3473581.1</v>
      </c>
      <c r="U4462" s="49">
        <v>3388715.034</v>
      </c>
      <c r="V4462" s="49">
        <v>3439983.662</v>
      </c>
    </row>
    <row r="4463" spans="1:22" x14ac:dyDescent="0.3">
      <c r="A4463">
        <v>1003587</v>
      </c>
      <c r="B4463" t="s">
        <v>20845</v>
      </c>
      <c r="C4463" t="s">
        <v>20846</v>
      </c>
      <c r="D4463" t="s">
        <v>20847</v>
      </c>
      <c r="E4463" t="s">
        <v>1682</v>
      </c>
      <c r="F4463" t="s">
        <v>20848</v>
      </c>
      <c r="G4463" t="s">
        <v>20849</v>
      </c>
      <c r="H4463" t="s">
        <v>3360</v>
      </c>
      <c r="I4463" s="23">
        <v>42.3874</v>
      </c>
      <c r="J4463" s="23">
        <v>-72.079490000000007</v>
      </c>
      <c r="K4463">
        <v>562212</v>
      </c>
      <c r="L4463" t="s">
        <v>51</v>
      </c>
      <c r="M4463" t="s">
        <v>307</v>
      </c>
      <c r="N4463" s="49">
        <v>1583.25</v>
      </c>
      <c r="O4463" s="49">
        <v>2271.3000000000002</v>
      </c>
      <c r="P4463" s="49">
        <v>2657.3980000000001</v>
      </c>
      <c r="Q4463" s="49">
        <v>3079.692</v>
      </c>
      <c r="R4463" s="49">
        <v>8693.0920000000006</v>
      </c>
      <c r="S4463" s="49">
        <v>10553.592000000001</v>
      </c>
      <c r="T4463" s="49">
        <v>12427.48</v>
      </c>
      <c r="U4463" s="49">
        <v>18083.623514999999</v>
      </c>
      <c r="V4463" s="49">
        <v>15986.975</v>
      </c>
    </row>
    <row r="4464" spans="1:22" x14ac:dyDescent="0.3">
      <c r="A4464">
        <v>1001809</v>
      </c>
      <c r="B4464" t="s">
        <v>20850</v>
      </c>
      <c r="C4464" t="s">
        <v>20851</v>
      </c>
      <c r="D4464" t="s">
        <v>14719</v>
      </c>
      <c r="E4464" t="s">
        <v>454</v>
      </c>
      <c r="F4464" t="s">
        <v>20852</v>
      </c>
      <c r="G4464" t="s">
        <v>20853</v>
      </c>
      <c r="H4464" t="s">
        <v>705</v>
      </c>
      <c r="I4464" s="23">
        <v>42.88335</v>
      </c>
      <c r="J4464" s="23">
        <v>-82.491546999999997</v>
      </c>
      <c r="K4464">
        <v>325193</v>
      </c>
      <c r="L4464" t="s">
        <v>28</v>
      </c>
      <c r="M4464" t="s">
        <v>315</v>
      </c>
      <c r="N4464" s="49">
        <v>79912.2</v>
      </c>
      <c r="O4464" s="49">
        <v>80086.748000000007</v>
      </c>
      <c r="P4464" s="49">
        <v>82304.292000000001</v>
      </c>
      <c r="Q4464" s="49">
        <v>82118.990000000005</v>
      </c>
      <c r="R4464" s="49">
        <v>81257.691999999995</v>
      </c>
      <c r="S4464" s="49">
        <v>76741.505999999994</v>
      </c>
      <c r="T4464" s="49">
        <v>78858.546000000002</v>
      </c>
      <c r="U4464" s="49">
        <v>84113.285999999993</v>
      </c>
      <c r="V4464" s="49">
        <v>80873.292000000001</v>
      </c>
    </row>
    <row r="4465" spans="1:22" x14ac:dyDescent="0.3">
      <c r="A4465">
        <v>1000374</v>
      </c>
      <c r="B4465" t="s">
        <v>20854</v>
      </c>
      <c r="C4465" t="s">
        <v>20855</v>
      </c>
      <c r="D4465" t="s">
        <v>6339</v>
      </c>
      <c r="E4465" t="s">
        <v>311</v>
      </c>
      <c r="F4465" t="s">
        <v>6340</v>
      </c>
      <c r="G4465" t="s">
        <v>20856</v>
      </c>
      <c r="H4465" t="s">
        <v>20857</v>
      </c>
      <c r="I4465" s="23">
        <v>38.581854</v>
      </c>
      <c r="J4465" s="23">
        <v>-83.717811999999995</v>
      </c>
      <c r="K4465">
        <v>562212</v>
      </c>
      <c r="L4465" t="s">
        <v>355</v>
      </c>
      <c r="M4465" t="s">
        <v>307</v>
      </c>
      <c r="S4465" s="49">
        <v>16014.2</v>
      </c>
      <c r="T4465" s="49">
        <v>10356.299999999999</v>
      </c>
      <c r="U4465" s="49">
        <v>14802.8</v>
      </c>
      <c r="V4465" s="49">
        <v>6032.8</v>
      </c>
    </row>
    <row r="4466" spans="1:22" x14ac:dyDescent="0.3">
      <c r="A4466">
        <v>1006452</v>
      </c>
      <c r="B4466" t="s">
        <v>20858</v>
      </c>
      <c r="C4466" t="s">
        <v>20859</v>
      </c>
      <c r="D4466" t="s">
        <v>20860</v>
      </c>
      <c r="E4466" t="s">
        <v>1682</v>
      </c>
      <c r="F4466" t="s">
        <v>20861</v>
      </c>
      <c r="G4466" t="s">
        <v>20862</v>
      </c>
      <c r="H4466" t="s">
        <v>5563</v>
      </c>
      <c r="I4466" s="23">
        <v>42.368119999999998</v>
      </c>
      <c r="J4466" s="23">
        <v>-71.009410000000003</v>
      </c>
      <c r="K4466">
        <v>488190</v>
      </c>
      <c r="L4466" t="s">
        <v>28</v>
      </c>
      <c r="M4466" t="s">
        <v>315</v>
      </c>
      <c r="N4466" s="49">
        <v>28579.238000000001</v>
      </c>
      <c r="O4466" s="49">
        <v>25061.702000000001</v>
      </c>
      <c r="P4466" s="49">
        <v>27775.48</v>
      </c>
      <c r="Q4466" s="49">
        <v>28949.72</v>
      </c>
      <c r="R4466" s="49">
        <v>28524.35</v>
      </c>
      <c r="S4466" s="49">
        <v>27360.385999999999</v>
      </c>
      <c r="T4466" s="49">
        <v>26912.58</v>
      </c>
      <c r="U4466" s="49">
        <v>21801.236000000001</v>
      </c>
      <c r="V4466" s="49">
        <v>31770.45</v>
      </c>
    </row>
    <row r="4467" spans="1:22" x14ac:dyDescent="0.3">
      <c r="A4467">
        <v>1007435</v>
      </c>
      <c r="B4467" t="s">
        <v>20863</v>
      </c>
      <c r="C4467" t="s">
        <v>20864</v>
      </c>
      <c r="D4467" t="s">
        <v>20865</v>
      </c>
      <c r="E4467" t="s">
        <v>1682</v>
      </c>
      <c r="F4467" t="s">
        <v>20866</v>
      </c>
      <c r="G4467" t="s">
        <v>20867</v>
      </c>
      <c r="H4467" t="s">
        <v>5123</v>
      </c>
      <c r="I4467" s="23">
        <v>42.155999999999999</v>
      </c>
      <c r="J4467" s="23">
        <v>-72.529200000000003</v>
      </c>
      <c r="K4467">
        <v>221112</v>
      </c>
      <c r="L4467" t="s">
        <v>335</v>
      </c>
      <c r="M4467" t="s">
        <v>336</v>
      </c>
      <c r="N4467" s="49">
        <v>129638.02</v>
      </c>
      <c r="O4467" s="49">
        <v>231260.04399999999</v>
      </c>
      <c r="P4467" s="49">
        <v>284097.44799999997</v>
      </c>
      <c r="Q4467" s="49">
        <v>304470.52399999998</v>
      </c>
      <c r="R4467" s="49">
        <v>391415.2</v>
      </c>
      <c r="S4467" s="49">
        <v>350268.10399999999</v>
      </c>
      <c r="T4467" s="49">
        <v>321123.76</v>
      </c>
      <c r="U4467" s="49">
        <v>389202.80800000002</v>
      </c>
      <c r="V4467" s="49">
        <v>375408.36</v>
      </c>
    </row>
    <row r="4468" spans="1:22" x14ac:dyDescent="0.3">
      <c r="A4468">
        <v>1013125</v>
      </c>
      <c r="B4468" t="s">
        <v>20868</v>
      </c>
      <c r="C4468" t="s">
        <v>20869</v>
      </c>
      <c r="D4468" t="s">
        <v>20870</v>
      </c>
      <c r="E4468" t="s">
        <v>663</v>
      </c>
      <c r="F4468" t="s">
        <v>2032</v>
      </c>
      <c r="G4468" t="s">
        <v>20871</v>
      </c>
      <c r="H4468" t="s">
        <v>2034</v>
      </c>
      <c r="I4468" s="23">
        <v>41.185878000000002</v>
      </c>
      <c r="J4468" s="23">
        <v>-80.857487000000006</v>
      </c>
      <c r="K4468">
        <v>331314</v>
      </c>
      <c r="L4468" t="s">
        <v>28</v>
      </c>
      <c r="M4468" t="s">
        <v>538</v>
      </c>
      <c r="N4468" s="49">
        <v>40033.4</v>
      </c>
      <c r="O4468" s="49">
        <v>37253.86</v>
      </c>
      <c r="P4468" s="49">
        <v>27637.295999999998</v>
      </c>
    </row>
    <row r="4469" spans="1:22" x14ac:dyDescent="0.3">
      <c r="A4469">
        <v>1001437</v>
      </c>
      <c r="B4469" t="s">
        <v>20872</v>
      </c>
      <c r="C4469" t="s">
        <v>20873</v>
      </c>
      <c r="D4469" t="s">
        <v>20874</v>
      </c>
      <c r="E4469" t="s">
        <v>832</v>
      </c>
      <c r="F4469" t="s">
        <v>20875</v>
      </c>
      <c r="G4469" t="s">
        <v>20876</v>
      </c>
      <c r="H4469" t="s">
        <v>6588</v>
      </c>
      <c r="I4469" s="23">
        <v>20.896806000000002</v>
      </c>
      <c r="J4469" s="23">
        <v>-156.46288899999999</v>
      </c>
      <c r="K4469">
        <v>221112</v>
      </c>
      <c r="L4469" t="s">
        <v>28</v>
      </c>
      <c r="M4469" t="s">
        <v>336</v>
      </c>
      <c r="N4469" s="49">
        <v>182922.38800000001</v>
      </c>
      <c r="O4469" s="49">
        <v>170807.78</v>
      </c>
      <c r="P4469" s="49">
        <v>179645.288</v>
      </c>
      <c r="Q4469" s="49">
        <v>139574.77799999999</v>
      </c>
      <c r="R4469" s="49">
        <v>112877.352</v>
      </c>
      <c r="S4469" s="49">
        <v>139848.67199999999</v>
      </c>
      <c r="T4469" s="49">
        <v>133411.226</v>
      </c>
      <c r="U4469" s="49">
        <v>177807.67</v>
      </c>
      <c r="V4469" s="49">
        <v>191207.65400000001</v>
      </c>
    </row>
    <row r="4470" spans="1:22" x14ac:dyDescent="0.3">
      <c r="A4470">
        <v>1001438</v>
      </c>
      <c r="B4470" t="s">
        <v>20877</v>
      </c>
      <c r="C4470" t="s">
        <v>20878</v>
      </c>
      <c r="D4470" t="s">
        <v>20879</v>
      </c>
      <c r="E4470" t="s">
        <v>832</v>
      </c>
      <c r="F4470" t="s">
        <v>20880</v>
      </c>
      <c r="G4470" t="s">
        <v>20881</v>
      </c>
      <c r="H4470" t="s">
        <v>6588</v>
      </c>
      <c r="I4470" s="23">
        <v>20.801362999999998</v>
      </c>
      <c r="J4470" s="23">
        <v>-156.49269000000001</v>
      </c>
      <c r="K4470">
        <v>221112</v>
      </c>
      <c r="L4470" t="s">
        <v>28</v>
      </c>
      <c r="M4470" t="s">
        <v>336</v>
      </c>
      <c r="N4470" s="49">
        <v>487892.41</v>
      </c>
      <c r="O4470" s="49">
        <v>465238.52399999998</v>
      </c>
      <c r="P4470" s="49">
        <v>476767.14</v>
      </c>
      <c r="Q4470" s="49">
        <v>477687.97399999999</v>
      </c>
      <c r="R4470" s="49">
        <v>490195.22200000001</v>
      </c>
      <c r="S4470" s="49">
        <v>462575.57</v>
      </c>
      <c r="T4470" s="49">
        <v>492336.68400000001</v>
      </c>
      <c r="U4470" s="49">
        <v>521854.85800000001</v>
      </c>
      <c r="V4470" s="49">
        <v>548479.35</v>
      </c>
    </row>
    <row r="4471" spans="1:22" x14ac:dyDescent="0.3">
      <c r="A4471">
        <v>1007188</v>
      </c>
      <c r="B4471" t="s">
        <v>20882</v>
      </c>
      <c r="C4471" t="s">
        <v>20883</v>
      </c>
      <c r="D4471" t="s">
        <v>20884</v>
      </c>
      <c r="E4471" t="s">
        <v>832</v>
      </c>
      <c r="F4471" t="s">
        <v>20885</v>
      </c>
      <c r="G4471" t="s">
        <v>20886</v>
      </c>
      <c r="H4471" t="s">
        <v>6588</v>
      </c>
      <c r="I4471" s="23">
        <v>21.106214000000001</v>
      </c>
      <c r="J4471" s="23">
        <v>-157.06422000000001</v>
      </c>
      <c r="K4471">
        <v>221112</v>
      </c>
      <c r="L4471" t="s">
        <v>28</v>
      </c>
      <c r="M4471" t="s">
        <v>336</v>
      </c>
      <c r="N4471" s="49">
        <v>24542.153999999999</v>
      </c>
      <c r="O4471" s="49">
        <v>24175.61</v>
      </c>
      <c r="P4471" s="49">
        <v>23332.921999999999</v>
      </c>
      <c r="Q4471" s="49">
        <v>23408.472000000002</v>
      </c>
      <c r="R4471" s="49">
        <v>23520.27</v>
      </c>
      <c r="S4471" s="49">
        <v>24034.562000000002</v>
      </c>
      <c r="T4471" s="49">
        <v>24171.61</v>
      </c>
      <c r="U4471" s="49">
        <v>24575.754000000001</v>
      </c>
      <c r="V4471" s="49">
        <v>25078.846000000001</v>
      </c>
    </row>
    <row r="4472" spans="1:22" x14ac:dyDescent="0.3">
      <c r="A4472">
        <v>1002252</v>
      </c>
      <c r="B4472" t="s">
        <v>20887</v>
      </c>
      <c r="C4472" t="s">
        <v>20888</v>
      </c>
      <c r="D4472" t="s">
        <v>9941</v>
      </c>
      <c r="E4472" t="s">
        <v>454</v>
      </c>
      <c r="F4472" t="s">
        <v>9942</v>
      </c>
      <c r="G4472" t="s">
        <v>20889</v>
      </c>
      <c r="H4472" t="s">
        <v>2892</v>
      </c>
      <c r="I4472" s="23">
        <v>45.013680000000001</v>
      </c>
      <c r="J4472" s="23">
        <v>-84.673509999999993</v>
      </c>
      <c r="K4472">
        <v>211130</v>
      </c>
      <c r="L4472" t="s">
        <v>368</v>
      </c>
      <c r="M4472" t="s">
        <v>102</v>
      </c>
      <c r="N4472" s="49">
        <v>18608.031999999999</v>
      </c>
      <c r="O4472" s="49">
        <v>80413.928</v>
      </c>
      <c r="P4472" s="49">
        <v>83840.672000000006</v>
      </c>
      <c r="Q4472" s="49">
        <v>81708.282000000007</v>
      </c>
      <c r="R4472" s="49">
        <v>82406.034</v>
      </c>
      <c r="S4472" s="49">
        <v>77803.194000000003</v>
      </c>
      <c r="T4472" s="49">
        <v>106355.05</v>
      </c>
      <c r="U4472" s="49">
        <v>111293.3</v>
      </c>
      <c r="V4472" s="49">
        <v>117290.9</v>
      </c>
    </row>
    <row r="4473" spans="1:22" x14ac:dyDescent="0.3">
      <c r="A4473">
        <v>1006685</v>
      </c>
      <c r="B4473" t="s">
        <v>20890</v>
      </c>
      <c r="C4473" t="s">
        <v>20891</v>
      </c>
      <c r="D4473" t="s">
        <v>8630</v>
      </c>
      <c r="E4473" t="s">
        <v>380</v>
      </c>
      <c r="F4473" t="s">
        <v>20892</v>
      </c>
      <c r="G4473" t="s">
        <v>20893</v>
      </c>
      <c r="H4473" t="s">
        <v>20894</v>
      </c>
      <c r="I4473" s="23">
        <v>44.022114999999999</v>
      </c>
      <c r="J4473" s="23">
        <v>-92.466319999999996</v>
      </c>
      <c r="K4473">
        <v>621111</v>
      </c>
      <c r="L4473" t="s">
        <v>28</v>
      </c>
      <c r="M4473" t="s">
        <v>315</v>
      </c>
      <c r="N4473" s="49">
        <v>67753.53</v>
      </c>
      <c r="O4473" s="49">
        <v>73453.012000000002</v>
      </c>
      <c r="P4473" s="49">
        <v>61694.813999999998</v>
      </c>
      <c r="Q4473" s="49">
        <v>71607.126000000004</v>
      </c>
      <c r="R4473" s="49">
        <v>70975.926000000007</v>
      </c>
      <c r="S4473" s="49">
        <v>72222.894</v>
      </c>
      <c r="T4473" s="49">
        <v>70515.274000000005</v>
      </c>
      <c r="U4473" s="49">
        <v>91363.706000000006</v>
      </c>
      <c r="V4473" s="49">
        <v>72494.347999999998</v>
      </c>
    </row>
    <row r="4474" spans="1:22" x14ac:dyDescent="0.3">
      <c r="A4474">
        <v>1003332</v>
      </c>
      <c r="B4474" t="s">
        <v>20895</v>
      </c>
      <c r="C4474" t="s">
        <v>20896</v>
      </c>
      <c r="D4474" t="s">
        <v>20897</v>
      </c>
      <c r="E4474" t="s">
        <v>303</v>
      </c>
      <c r="F4474" t="s">
        <v>20898</v>
      </c>
      <c r="G4474" t="s">
        <v>20899</v>
      </c>
      <c r="H4474" t="s">
        <v>2220</v>
      </c>
      <c r="I4474" s="23">
        <v>32.293059999999997</v>
      </c>
      <c r="J4474" s="23">
        <v>-97.039169999999999</v>
      </c>
      <c r="K4474">
        <v>486210</v>
      </c>
      <c r="L4474" t="s">
        <v>1275</v>
      </c>
      <c r="M4474" t="s">
        <v>102</v>
      </c>
      <c r="N4474" s="49">
        <v>6334.6</v>
      </c>
      <c r="O4474" s="49">
        <v>17109.946</v>
      </c>
      <c r="P4474" s="49">
        <v>15836.298000000001</v>
      </c>
      <c r="Q4474" s="49">
        <v>52093.084000000003</v>
      </c>
      <c r="R4474" s="49">
        <v>30494.596000000001</v>
      </c>
      <c r="S4474" s="49">
        <v>92614.236000000004</v>
      </c>
      <c r="T4474" s="49">
        <v>121782.13</v>
      </c>
      <c r="U4474" s="49">
        <v>88211.634000000005</v>
      </c>
      <c r="V4474" s="49">
        <v>102404.356</v>
      </c>
    </row>
    <row r="4475" spans="1:22" x14ac:dyDescent="0.3">
      <c r="A4475">
        <v>1005045</v>
      </c>
      <c r="B4475" t="s">
        <v>20900</v>
      </c>
      <c r="C4475" t="s">
        <v>20901</v>
      </c>
      <c r="D4475" t="s">
        <v>15888</v>
      </c>
      <c r="E4475" t="s">
        <v>303</v>
      </c>
      <c r="F4475" t="s">
        <v>12430</v>
      </c>
      <c r="G4475" t="s">
        <v>20902</v>
      </c>
      <c r="H4475" t="s">
        <v>2612</v>
      </c>
      <c r="I4475" s="23">
        <v>29.848405</v>
      </c>
      <c r="J4475" s="23">
        <v>-94.890932000000006</v>
      </c>
      <c r="K4475">
        <v>211130</v>
      </c>
      <c r="L4475" t="s">
        <v>326</v>
      </c>
      <c r="M4475" t="s">
        <v>327</v>
      </c>
      <c r="N4475" s="49">
        <v>232400.576</v>
      </c>
      <c r="O4475" s="49">
        <v>206333.524</v>
      </c>
      <c r="P4475" s="49">
        <v>139935.12400000001</v>
      </c>
      <c r="Q4475" s="49">
        <v>161373.592</v>
      </c>
      <c r="R4475" s="49">
        <v>154149.76999999999</v>
      </c>
      <c r="S4475" s="49">
        <v>158059.70600000001</v>
      </c>
      <c r="T4475" s="49">
        <v>233423.57800000001</v>
      </c>
      <c r="U4475" s="49">
        <v>239270.56400000001</v>
      </c>
      <c r="V4475" s="49">
        <v>222457.614</v>
      </c>
    </row>
    <row r="4476" spans="1:22" x14ac:dyDescent="0.3">
      <c r="A4476">
        <v>1011942</v>
      </c>
      <c r="B4476" t="s">
        <v>20903</v>
      </c>
      <c r="C4476" t="s">
        <v>20904</v>
      </c>
      <c r="D4476" t="s">
        <v>577</v>
      </c>
      <c r="E4476" t="s">
        <v>583</v>
      </c>
      <c r="F4476" t="s">
        <v>578</v>
      </c>
      <c r="I4476" s="23">
        <v>28.754480000000001</v>
      </c>
      <c r="J4476" s="23">
        <v>-88.267319999999998</v>
      </c>
      <c r="K4476">
        <v>211120</v>
      </c>
      <c r="L4476" t="s">
        <v>579</v>
      </c>
      <c r="M4476" t="s">
        <v>102</v>
      </c>
      <c r="N4476" s="49">
        <v>171740.81599999999</v>
      </c>
      <c r="O4476" s="49">
        <v>76288.894</v>
      </c>
      <c r="P4476" s="49">
        <v>87922.225999999995</v>
      </c>
      <c r="Q4476" s="49">
        <v>94146.948000000004</v>
      </c>
      <c r="R4476" s="49">
        <v>53280.19</v>
      </c>
    </row>
    <row r="4477" spans="1:22" x14ac:dyDescent="0.3">
      <c r="A4477">
        <v>1009922</v>
      </c>
      <c r="B4477" t="s">
        <v>20905</v>
      </c>
      <c r="C4477" t="s">
        <v>20906</v>
      </c>
      <c r="D4477" t="s">
        <v>577</v>
      </c>
      <c r="E4477" t="s">
        <v>583</v>
      </c>
      <c r="F4477" t="s">
        <v>578</v>
      </c>
      <c r="I4477" s="23">
        <v>28.600964000000001</v>
      </c>
      <c r="J4477" s="23">
        <v>-89.311310000000006</v>
      </c>
      <c r="K4477">
        <v>211130</v>
      </c>
      <c r="L4477" t="s">
        <v>579</v>
      </c>
      <c r="M4477" t="s">
        <v>102</v>
      </c>
      <c r="N4477" s="49">
        <v>75871.77</v>
      </c>
      <c r="O4477" s="49">
        <v>32837.311999999998</v>
      </c>
      <c r="P4477" s="49">
        <v>33287.466</v>
      </c>
      <c r="Q4477" s="49">
        <v>34736.756000000001</v>
      </c>
      <c r="R4477" s="49">
        <v>37961.603999999999</v>
      </c>
    </row>
    <row r="4478" spans="1:22" x14ac:dyDescent="0.3">
      <c r="A4478">
        <v>1013229</v>
      </c>
      <c r="B4478" t="s">
        <v>20907</v>
      </c>
      <c r="C4478" t="s">
        <v>20908</v>
      </c>
      <c r="D4478" t="s">
        <v>577</v>
      </c>
      <c r="E4478" t="s">
        <v>583</v>
      </c>
      <c r="F4478" t="s">
        <v>578</v>
      </c>
      <c r="I4478" s="23">
        <v>28.573499999999999</v>
      </c>
      <c r="J4478" s="23">
        <v>-87.934200000000004</v>
      </c>
      <c r="K4478">
        <v>211120</v>
      </c>
      <c r="L4478" t="s">
        <v>579</v>
      </c>
      <c r="M4478" t="s">
        <v>102</v>
      </c>
      <c r="N4478" s="49">
        <v>160163.106</v>
      </c>
      <c r="O4478" s="49">
        <v>100909.368</v>
      </c>
    </row>
    <row r="4479" spans="1:22" x14ac:dyDescent="0.3">
      <c r="A4479">
        <v>1002139</v>
      </c>
      <c r="B4479" t="s">
        <v>20909</v>
      </c>
      <c r="C4479" t="s">
        <v>20910</v>
      </c>
      <c r="D4479" t="s">
        <v>577</v>
      </c>
      <c r="E4479" t="s">
        <v>583</v>
      </c>
      <c r="F4479" t="s">
        <v>578</v>
      </c>
      <c r="I4479" s="23">
        <v>28.267199999999999</v>
      </c>
      <c r="J4479" s="23">
        <v>-88.398899999999998</v>
      </c>
      <c r="K4479">
        <v>211120</v>
      </c>
      <c r="L4479" t="s">
        <v>579</v>
      </c>
      <c r="M4479" t="s">
        <v>102</v>
      </c>
      <c r="N4479" s="49">
        <v>88485.89</v>
      </c>
      <c r="O4479" s="49">
        <v>89704.144</v>
      </c>
      <c r="P4479" s="49">
        <v>91535.173999999999</v>
      </c>
      <c r="Q4479" s="49">
        <v>99273.106</v>
      </c>
      <c r="R4479" s="49">
        <v>55820.086000000003</v>
      </c>
      <c r="S4479" s="49">
        <v>66665.679999999993</v>
      </c>
      <c r="T4479" s="49">
        <v>66594.237999999998</v>
      </c>
      <c r="U4479" s="49">
        <v>80444.634000000005</v>
      </c>
      <c r="V4479" s="49">
        <v>79619.584000000003</v>
      </c>
    </row>
    <row r="4480" spans="1:22" x14ac:dyDescent="0.3">
      <c r="A4480">
        <v>1010221</v>
      </c>
      <c r="B4480" t="s">
        <v>20911</v>
      </c>
      <c r="C4480" t="s">
        <v>20912</v>
      </c>
      <c r="D4480" t="s">
        <v>577</v>
      </c>
      <c r="E4480" t="s">
        <v>583</v>
      </c>
      <c r="F4480" t="s">
        <v>578</v>
      </c>
      <c r="I4480" s="23">
        <v>28.208760000000002</v>
      </c>
      <c r="J4480" s="23">
        <v>-88.734740000000002</v>
      </c>
      <c r="K4480">
        <v>211130</v>
      </c>
      <c r="L4480" t="s">
        <v>579</v>
      </c>
      <c r="M4480" t="s">
        <v>102</v>
      </c>
      <c r="N4480" s="49">
        <v>87092.902000000002</v>
      </c>
      <c r="O4480" s="49">
        <v>114380.03200000001</v>
      </c>
      <c r="P4480" s="49">
        <v>95970.28</v>
      </c>
      <c r="Q4480" s="49">
        <v>103142.958</v>
      </c>
      <c r="R4480" s="49">
        <v>78531.433999999994</v>
      </c>
      <c r="S4480" s="49">
        <v>101964.306</v>
      </c>
      <c r="T4480" s="49">
        <v>122817.352</v>
      </c>
      <c r="U4480" s="49">
        <v>146424.204</v>
      </c>
      <c r="V4480" s="49">
        <v>189196.33</v>
      </c>
    </row>
    <row r="4481" spans="1:22" x14ac:dyDescent="0.3">
      <c r="A4481">
        <v>1002679</v>
      </c>
      <c r="B4481" t="s">
        <v>20913</v>
      </c>
      <c r="C4481" t="s">
        <v>20914</v>
      </c>
      <c r="D4481" t="s">
        <v>577</v>
      </c>
      <c r="E4481" t="s">
        <v>583</v>
      </c>
      <c r="F4481" t="s">
        <v>578</v>
      </c>
      <c r="I4481" s="23">
        <v>28.169523999999999</v>
      </c>
      <c r="J4481" s="23">
        <v>-89.222875999999999</v>
      </c>
      <c r="K4481">
        <v>211120</v>
      </c>
      <c r="L4481" t="s">
        <v>579</v>
      </c>
      <c r="M4481" t="s">
        <v>102</v>
      </c>
      <c r="N4481" s="49">
        <v>204512.44399999999</v>
      </c>
      <c r="O4481" s="49">
        <v>170439.35200000001</v>
      </c>
      <c r="P4481" s="49">
        <v>198546.318</v>
      </c>
      <c r="Q4481" s="49">
        <v>147093.96400000001</v>
      </c>
      <c r="R4481" s="49">
        <v>138640.30600000001</v>
      </c>
      <c r="S4481" s="49">
        <v>174898.93400000001</v>
      </c>
      <c r="T4481" s="49">
        <v>142579.60399999999</v>
      </c>
      <c r="U4481" s="49">
        <v>127802.87</v>
      </c>
      <c r="V4481" s="49">
        <v>174697.89199999999</v>
      </c>
    </row>
    <row r="4482" spans="1:22" x14ac:dyDescent="0.3">
      <c r="A4482">
        <v>1011639</v>
      </c>
      <c r="B4482" t="s">
        <v>20915</v>
      </c>
      <c r="C4482" t="s">
        <v>20916</v>
      </c>
      <c r="D4482" t="s">
        <v>577</v>
      </c>
      <c r="E4482" t="s">
        <v>583</v>
      </c>
      <c r="F4482" t="s">
        <v>578</v>
      </c>
      <c r="I4482" s="23">
        <v>28.159884999999999</v>
      </c>
      <c r="J4482" s="23">
        <v>-89.239126999999996</v>
      </c>
      <c r="K4482">
        <v>211120</v>
      </c>
      <c r="L4482" t="s">
        <v>579</v>
      </c>
      <c r="M4482" t="s">
        <v>102</v>
      </c>
      <c r="N4482" s="49">
        <v>109267.008</v>
      </c>
      <c r="O4482" s="49">
        <v>123193.02800000001</v>
      </c>
      <c r="P4482" s="49">
        <v>116144.708</v>
      </c>
      <c r="Q4482" s="49">
        <v>96791</v>
      </c>
      <c r="R4482" s="49">
        <v>101239.43399999999</v>
      </c>
      <c r="S4482" s="49">
        <v>74802.423999999999</v>
      </c>
    </row>
    <row r="4483" spans="1:22" x14ac:dyDescent="0.3">
      <c r="A4483">
        <v>1002569</v>
      </c>
      <c r="B4483" t="s">
        <v>20917</v>
      </c>
      <c r="C4483" t="s">
        <v>20918</v>
      </c>
      <c r="D4483" t="s">
        <v>577</v>
      </c>
      <c r="E4483" t="s">
        <v>583</v>
      </c>
      <c r="F4483" t="s">
        <v>578</v>
      </c>
      <c r="I4483" s="23">
        <v>28.154026040000002</v>
      </c>
      <c r="J4483" s="23">
        <v>-89.103553570000003</v>
      </c>
      <c r="K4483">
        <v>211120</v>
      </c>
      <c r="L4483" t="s">
        <v>579</v>
      </c>
      <c r="M4483" t="s">
        <v>102</v>
      </c>
      <c r="N4483" s="49">
        <v>274836.34999999998</v>
      </c>
      <c r="O4483" s="49">
        <v>227548.84</v>
      </c>
      <c r="P4483" s="49">
        <v>243664.67600000001</v>
      </c>
      <c r="Q4483" s="49">
        <v>257220.63800000001</v>
      </c>
      <c r="R4483" s="49">
        <v>225895.65400000001</v>
      </c>
      <c r="S4483" s="49">
        <v>233626.89</v>
      </c>
      <c r="T4483" s="49">
        <v>209969.86</v>
      </c>
      <c r="U4483" s="49">
        <v>199369.89</v>
      </c>
      <c r="V4483" s="49">
        <v>235420.97</v>
      </c>
    </row>
    <row r="4484" spans="1:22" x14ac:dyDescent="0.3">
      <c r="A4484">
        <v>1010062</v>
      </c>
      <c r="B4484" t="s">
        <v>20919</v>
      </c>
      <c r="C4484" t="s">
        <v>20920</v>
      </c>
      <c r="D4484" t="s">
        <v>20921</v>
      </c>
      <c r="E4484" t="s">
        <v>311</v>
      </c>
      <c r="F4484" t="s">
        <v>5489</v>
      </c>
      <c r="G4484" t="s">
        <v>20922</v>
      </c>
      <c r="H4484" t="s">
        <v>4586</v>
      </c>
      <c r="I4484" s="23">
        <v>37.529384999999998</v>
      </c>
      <c r="J4484" s="23">
        <v>-82.518584000000004</v>
      </c>
      <c r="K4484">
        <v>212112</v>
      </c>
      <c r="L4484" t="s">
        <v>90</v>
      </c>
      <c r="M4484" t="s">
        <v>315</v>
      </c>
      <c r="Q4484" s="49">
        <v>78121.25</v>
      </c>
      <c r="R4484" s="49">
        <v>37599.25</v>
      </c>
      <c r="S4484" s="49">
        <v>31493.75</v>
      </c>
      <c r="T4484" s="49">
        <v>42491.75</v>
      </c>
      <c r="U4484" s="49">
        <v>43289</v>
      </c>
      <c r="V4484" s="49">
        <v>46531.75</v>
      </c>
    </row>
    <row r="4485" spans="1:22" x14ac:dyDescent="0.3">
      <c r="A4485">
        <v>1011332</v>
      </c>
      <c r="B4485"/>
      <c r="C4485" t="s">
        <v>20923</v>
      </c>
      <c r="D4485" t="s">
        <v>577</v>
      </c>
      <c r="E4485" t="s">
        <v>583</v>
      </c>
      <c r="F4485" t="s">
        <v>578</v>
      </c>
      <c r="I4485" s="23">
        <v>28.020199999999999</v>
      </c>
      <c r="J4485" s="23">
        <v>-89.060400000000001</v>
      </c>
      <c r="K4485">
        <v>211111</v>
      </c>
      <c r="L4485" t="s">
        <v>579</v>
      </c>
      <c r="M4485" t="s">
        <v>102</v>
      </c>
      <c r="R4485" s="49">
        <v>36528.137999999999</v>
      </c>
      <c r="S4485" s="49">
        <v>37887.29</v>
      </c>
      <c r="T4485" s="49">
        <v>67076.995999999999</v>
      </c>
    </row>
    <row r="4486" spans="1:22" x14ac:dyDescent="0.3">
      <c r="A4486">
        <v>1001578</v>
      </c>
      <c r="B4486" t="s">
        <v>20924</v>
      </c>
      <c r="C4486" t="s">
        <v>20925</v>
      </c>
      <c r="D4486" t="s">
        <v>20926</v>
      </c>
      <c r="E4486" t="s">
        <v>303</v>
      </c>
      <c r="F4486" t="s">
        <v>20927</v>
      </c>
      <c r="H4486" t="s">
        <v>2845</v>
      </c>
      <c r="I4486" s="23">
        <v>33.069099999999999</v>
      </c>
      <c r="J4486" s="23">
        <v>-97.482799999999997</v>
      </c>
      <c r="K4486">
        <v>486210</v>
      </c>
      <c r="L4486" t="s">
        <v>28</v>
      </c>
      <c r="M4486" t="s">
        <v>102</v>
      </c>
      <c r="R4486" s="49">
        <v>49046.716</v>
      </c>
      <c r="S4486" s="49">
        <v>50436.06</v>
      </c>
      <c r="T4486" s="49">
        <v>43759.336000000003</v>
      </c>
      <c r="U4486" s="49">
        <v>38039.608</v>
      </c>
      <c r="V4486" s="49">
        <v>38838.455999999998</v>
      </c>
    </row>
    <row r="4487" spans="1:22" x14ac:dyDescent="0.3">
      <c r="A4487">
        <v>1002283</v>
      </c>
      <c r="B4487" t="s">
        <v>20928</v>
      </c>
      <c r="C4487" t="s">
        <v>20929</v>
      </c>
      <c r="D4487" t="s">
        <v>6941</v>
      </c>
      <c r="E4487" t="s">
        <v>3929</v>
      </c>
      <c r="F4487" t="s">
        <v>20930</v>
      </c>
      <c r="G4487" t="s">
        <v>20931</v>
      </c>
      <c r="H4487" t="s">
        <v>20932</v>
      </c>
      <c r="I4487" s="23">
        <v>46.663226000000002</v>
      </c>
      <c r="J4487" s="23">
        <v>-67.904101999999995</v>
      </c>
      <c r="K4487">
        <v>311411</v>
      </c>
      <c r="L4487" t="s">
        <v>573</v>
      </c>
      <c r="M4487" t="s">
        <v>574</v>
      </c>
      <c r="N4487" s="49">
        <v>23503.266</v>
      </c>
      <c r="O4487" s="49">
        <v>24285.236000000001</v>
      </c>
      <c r="P4487" s="49">
        <v>24903.252</v>
      </c>
      <c r="Q4487" s="49">
        <v>21180.687999999998</v>
      </c>
      <c r="R4487" s="49">
        <v>21331.121999999999</v>
      </c>
      <c r="S4487" s="49">
        <v>20502.09</v>
      </c>
      <c r="T4487" s="49">
        <v>25922.464</v>
      </c>
      <c r="U4487" s="49">
        <v>30392.966</v>
      </c>
      <c r="V4487" s="49">
        <v>38838.413999999997</v>
      </c>
    </row>
    <row r="4488" spans="1:22" x14ac:dyDescent="0.3">
      <c r="A4488">
        <v>1002284</v>
      </c>
      <c r="B4488" t="s">
        <v>20933</v>
      </c>
      <c r="C4488" t="s">
        <v>20934</v>
      </c>
      <c r="D4488" t="s">
        <v>20935</v>
      </c>
      <c r="E4488" t="s">
        <v>393</v>
      </c>
      <c r="F4488" t="s">
        <v>20936</v>
      </c>
      <c r="G4488" t="s">
        <v>20937</v>
      </c>
      <c r="H4488" t="s">
        <v>18737</v>
      </c>
      <c r="I4488" s="23">
        <v>44.454600999999997</v>
      </c>
      <c r="J4488" s="23">
        <v>-89.540801999999999</v>
      </c>
      <c r="K4488">
        <v>311411</v>
      </c>
      <c r="L4488" t="s">
        <v>573</v>
      </c>
      <c r="M4488" t="s">
        <v>574</v>
      </c>
      <c r="N4488" s="49">
        <v>42923.851999999999</v>
      </c>
      <c r="O4488" s="49">
        <v>43208.957999999999</v>
      </c>
      <c r="P4488" s="49">
        <v>41302.042000000001</v>
      </c>
      <c r="Q4488" s="49">
        <v>41566.637999999999</v>
      </c>
      <c r="R4488" s="49">
        <v>43263.142</v>
      </c>
      <c r="S4488" s="49">
        <v>45049.944000000003</v>
      </c>
      <c r="T4488" s="49">
        <v>41669.108</v>
      </c>
      <c r="U4488" s="49">
        <v>39257.288</v>
      </c>
      <c r="V4488" s="49">
        <v>39956.482000000004</v>
      </c>
    </row>
    <row r="4489" spans="1:22" x14ac:dyDescent="0.3">
      <c r="A4489">
        <v>1002287</v>
      </c>
      <c r="B4489" t="s">
        <v>20938</v>
      </c>
      <c r="C4489" t="s">
        <v>20934</v>
      </c>
      <c r="D4489" t="s">
        <v>18157</v>
      </c>
      <c r="E4489" t="s">
        <v>946</v>
      </c>
      <c r="F4489" t="s">
        <v>18158</v>
      </c>
      <c r="G4489" t="s">
        <v>20939</v>
      </c>
      <c r="H4489" t="s">
        <v>672</v>
      </c>
      <c r="I4489" s="23">
        <v>46.839167000000003</v>
      </c>
      <c r="J4489" s="23">
        <v>-119.174722</v>
      </c>
      <c r="K4489">
        <v>311411</v>
      </c>
      <c r="L4489" t="s">
        <v>573</v>
      </c>
      <c r="M4489" t="s">
        <v>574</v>
      </c>
      <c r="N4489" s="49">
        <v>63937.866000000002</v>
      </c>
      <c r="O4489" s="49">
        <v>61900.66</v>
      </c>
      <c r="P4489" s="49">
        <v>63045.248</v>
      </c>
      <c r="Q4489" s="49">
        <v>67668.462</v>
      </c>
      <c r="R4489" s="49">
        <v>77565.956000000006</v>
      </c>
      <c r="S4489" s="49">
        <v>95227.714000000007</v>
      </c>
      <c r="T4489" s="49">
        <v>89214.86</v>
      </c>
      <c r="U4489" s="49">
        <v>107911.39200000001</v>
      </c>
      <c r="V4489" s="49">
        <v>99179.895999999993</v>
      </c>
    </row>
    <row r="4490" spans="1:22" x14ac:dyDescent="0.3">
      <c r="A4490">
        <v>1002285</v>
      </c>
      <c r="B4490" t="s">
        <v>20940</v>
      </c>
      <c r="C4490" t="s">
        <v>20934</v>
      </c>
      <c r="D4490" t="s">
        <v>20941</v>
      </c>
      <c r="E4490" t="s">
        <v>1388</v>
      </c>
      <c r="F4490" t="s">
        <v>20942</v>
      </c>
      <c r="G4490" t="s">
        <v>20943</v>
      </c>
      <c r="H4490" t="s">
        <v>20944</v>
      </c>
      <c r="I4490" s="23">
        <v>42.535437000000002</v>
      </c>
      <c r="J4490" s="23">
        <v>-113.84516000000001</v>
      </c>
      <c r="K4490">
        <v>311411</v>
      </c>
      <c r="L4490" t="s">
        <v>573</v>
      </c>
      <c r="M4490" t="s">
        <v>574</v>
      </c>
      <c r="N4490" s="49">
        <v>84133.933999999994</v>
      </c>
      <c r="O4490" s="49">
        <v>56747.523999999998</v>
      </c>
      <c r="P4490" s="49">
        <v>50493.54</v>
      </c>
      <c r="Q4490" s="49">
        <v>49379.544000000002</v>
      </c>
      <c r="R4490" s="49">
        <v>46724.584000000003</v>
      </c>
      <c r="S4490" s="49">
        <v>49362.52</v>
      </c>
      <c r="T4490" s="49">
        <v>50289.224000000002</v>
      </c>
      <c r="U4490" s="49">
        <v>48664.267999999996</v>
      </c>
      <c r="V4490" s="49">
        <v>49900.362000000001</v>
      </c>
    </row>
    <row r="4491" spans="1:22" x14ac:dyDescent="0.3">
      <c r="A4491">
        <v>1006899</v>
      </c>
      <c r="B4491" t="s">
        <v>20945</v>
      </c>
      <c r="C4491" t="s">
        <v>20946</v>
      </c>
      <c r="D4491" t="s">
        <v>480</v>
      </c>
      <c r="E4491" t="s">
        <v>303</v>
      </c>
      <c r="F4491" t="s">
        <v>5421</v>
      </c>
      <c r="G4491" t="s">
        <v>20947</v>
      </c>
      <c r="H4491" t="s">
        <v>483</v>
      </c>
      <c r="I4491" s="23">
        <v>29.822040000000001</v>
      </c>
      <c r="J4491" s="23">
        <v>-95.240710000000007</v>
      </c>
      <c r="K4491">
        <v>562212</v>
      </c>
      <c r="L4491" t="s">
        <v>51</v>
      </c>
      <c r="M4491" t="s">
        <v>307</v>
      </c>
      <c r="N4491" s="49">
        <v>281725.5</v>
      </c>
      <c r="O4491" s="49">
        <v>213813.05</v>
      </c>
      <c r="P4491" s="49">
        <v>236210.55</v>
      </c>
      <c r="Q4491" s="49">
        <v>220011.15</v>
      </c>
      <c r="R4491" s="49">
        <v>240070.75</v>
      </c>
      <c r="S4491" s="49">
        <v>178784.5</v>
      </c>
      <c r="T4491" s="49">
        <v>236895</v>
      </c>
      <c r="U4491" s="49">
        <v>273245</v>
      </c>
      <c r="V4491" s="49">
        <v>276175</v>
      </c>
    </row>
    <row r="4492" spans="1:22" x14ac:dyDescent="0.3">
      <c r="A4492">
        <v>1002255</v>
      </c>
      <c r="B4492" t="s">
        <v>20948</v>
      </c>
      <c r="C4492" t="s">
        <v>20949</v>
      </c>
      <c r="D4492" t="s">
        <v>6959</v>
      </c>
      <c r="E4492" t="s">
        <v>542</v>
      </c>
      <c r="F4492" t="s">
        <v>6960</v>
      </c>
      <c r="G4492" t="s">
        <v>20950</v>
      </c>
      <c r="H4492" t="s">
        <v>6962</v>
      </c>
      <c r="I4492" s="23">
        <v>38.377499999999998</v>
      </c>
      <c r="J4492" s="23">
        <v>-97.833055999999999</v>
      </c>
      <c r="K4492">
        <v>211130</v>
      </c>
      <c r="L4492" t="s">
        <v>326</v>
      </c>
      <c r="M4492" t="s">
        <v>327</v>
      </c>
      <c r="N4492" s="49">
        <v>181003.22200000001</v>
      </c>
      <c r="O4492" s="49">
        <v>177007.734</v>
      </c>
      <c r="P4492" s="49">
        <v>155942.26800000001</v>
      </c>
      <c r="Q4492" s="49">
        <v>148805.44399999999</v>
      </c>
      <c r="R4492" s="49">
        <v>169486.01800000001</v>
      </c>
      <c r="S4492" s="49">
        <v>174047.89799999999</v>
      </c>
      <c r="T4492" s="49">
        <v>174930.288</v>
      </c>
      <c r="U4492" s="49">
        <v>182872.01800000001</v>
      </c>
      <c r="V4492" s="49">
        <v>182657.068</v>
      </c>
    </row>
    <row r="4493" spans="1:22" x14ac:dyDescent="0.3">
      <c r="A4493">
        <v>1007580</v>
      </c>
      <c r="B4493" t="s">
        <v>20951</v>
      </c>
      <c r="C4493" t="s">
        <v>20952</v>
      </c>
      <c r="D4493" t="s">
        <v>4279</v>
      </c>
      <c r="E4493" t="s">
        <v>454</v>
      </c>
      <c r="F4493" t="s">
        <v>20953</v>
      </c>
      <c r="G4493" t="s">
        <v>20954</v>
      </c>
      <c r="H4493" t="s">
        <v>1310</v>
      </c>
      <c r="I4493" s="23">
        <v>42.294814000000002</v>
      </c>
      <c r="J4493" s="23">
        <v>-84.358852999999996</v>
      </c>
      <c r="K4493">
        <v>562212</v>
      </c>
      <c r="L4493" t="s">
        <v>355</v>
      </c>
      <c r="M4493" t="s">
        <v>307</v>
      </c>
      <c r="N4493" s="49">
        <v>19523.099999999999</v>
      </c>
      <c r="O4493" s="49">
        <v>23720.1</v>
      </c>
      <c r="P4493" s="49">
        <v>18657.349999999999</v>
      </c>
      <c r="Q4493" s="49">
        <v>13861.1</v>
      </c>
      <c r="R4493" s="49">
        <v>9840.6</v>
      </c>
      <c r="S4493" s="49">
        <v>9934.1</v>
      </c>
      <c r="T4493" s="49">
        <v>12612.835999999999</v>
      </c>
      <c r="U4493" s="49">
        <v>16479.322434999998</v>
      </c>
      <c r="V4493" s="49">
        <v>16891.498</v>
      </c>
    </row>
    <row r="4494" spans="1:22" x14ac:dyDescent="0.3">
      <c r="A4494">
        <v>1004572</v>
      </c>
      <c r="B4494" t="s">
        <v>20955</v>
      </c>
      <c r="C4494" t="s">
        <v>20956</v>
      </c>
      <c r="D4494" t="s">
        <v>4939</v>
      </c>
      <c r="E4494" t="s">
        <v>468</v>
      </c>
      <c r="F4494" t="s">
        <v>20957</v>
      </c>
      <c r="G4494" t="s">
        <v>20958</v>
      </c>
      <c r="H4494" t="s">
        <v>1653</v>
      </c>
      <c r="I4494" s="23">
        <v>27.949339999999999</v>
      </c>
      <c r="J4494" s="23">
        <v>-82.42098</v>
      </c>
      <c r="K4494">
        <v>562213</v>
      </c>
      <c r="L4494" t="s">
        <v>28</v>
      </c>
      <c r="M4494" t="s">
        <v>307</v>
      </c>
      <c r="N4494" s="49">
        <v>118567.818</v>
      </c>
      <c r="O4494" s="49">
        <v>112408.386</v>
      </c>
      <c r="P4494" s="49">
        <v>122966.68399999999</v>
      </c>
      <c r="Q4494" s="49">
        <v>126593.242</v>
      </c>
      <c r="R4494" s="49">
        <v>126686</v>
      </c>
      <c r="S4494" s="49">
        <v>110751.424</v>
      </c>
      <c r="T4494" s="49">
        <v>120606.7</v>
      </c>
      <c r="U4494" s="49">
        <v>116688.3</v>
      </c>
      <c r="V4494" s="49">
        <v>111980.2</v>
      </c>
    </row>
    <row r="4495" spans="1:22" x14ac:dyDescent="0.3">
      <c r="A4495">
        <v>1005530</v>
      </c>
      <c r="B4495" t="s">
        <v>20959</v>
      </c>
      <c r="C4495" t="s">
        <v>20960</v>
      </c>
      <c r="D4495" t="s">
        <v>20961</v>
      </c>
      <c r="E4495" t="s">
        <v>447</v>
      </c>
      <c r="F4495" t="s">
        <v>20962</v>
      </c>
      <c r="G4495" t="s">
        <v>20963</v>
      </c>
      <c r="H4495" t="s">
        <v>1501</v>
      </c>
      <c r="I4495" s="23">
        <v>41.665942999999999</v>
      </c>
      <c r="J4495" s="23">
        <v>-78.637962000000002</v>
      </c>
      <c r="K4495">
        <v>562212</v>
      </c>
      <c r="L4495" t="s">
        <v>355</v>
      </c>
      <c r="M4495" t="s">
        <v>307</v>
      </c>
      <c r="N4495" s="49">
        <v>6555.5</v>
      </c>
      <c r="O4495" s="49">
        <v>5217.3</v>
      </c>
      <c r="P4495" s="49">
        <v>5860.2</v>
      </c>
      <c r="Q4495" s="49">
        <v>6141.7</v>
      </c>
      <c r="R4495" s="49">
        <v>5379.95</v>
      </c>
      <c r="S4495" s="49">
        <v>7341.0839999999998</v>
      </c>
      <c r="T4495" s="49">
        <v>8227.5879999999997</v>
      </c>
      <c r="U4495" s="49">
        <v>11407.84</v>
      </c>
      <c r="V4495" s="49">
        <v>8615.9</v>
      </c>
    </row>
    <row r="4496" spans="1:22" x14ac:dyDescent="0.3">
      <c r="A4496">
        <v>1006291</v>
      </c>
      <c r="B4496" t="s">
        <v>20964</v>
      </c>
      <c r="C4496" t="s">
        <v>20965</v>
      </c>
      <c r="D4496" t="s">
        <v>20966</v>
      </c>
      <c r="E4496" t="s">
        <v>303</v>
      </c>
      <c r="F4496" t="s">
        <v>20967</v>
      </c>
      <c r="G4496" t="s">
        <v>20968</v>
      </c>
      <c r="H4496" t="s">
        <v>306</v>
      </c>
      <c r="I4496" s="23">
        <v>33.15934</v>
      </c>
      <c r="J4496" s="23">
        <v>-96.586330000000004</v>
      </c>
      <c r="K4496">
        <v>562212</v>
      </c>
      <c r="L4496" t="s">
        <v>51</v>
      </c>
      <c r="M4496" t="s">
        <v>307</v>
      </c>
      <c r="N4496" s="49">
        <v>51623.5</v>
      </c>
      <c r="O4496" s="49">
        <v>68162.5</v>
      </c>
      <c r="P4496" s="49">
        <v>69436</v>
      </c>
      <c r="Q4496" s="49">
        <v>71752.25</v>
      </c>
      <c r="R4496" s="49">
        <v>57171.25</v>
      </c>
      <c r="S4496" s="49">
        <v>63806.5</v>
      </c>
      <c r="T4496" s="49">
        <v>67295.75</v>
      </c>
      <c r="U4496" s="49">
        <v>67136.25</v>
      </c>
      <c r="V4496" s="49">
        <v>34000</v>
      </c>
    </row>
    <row r="4497" spans="1:22" x14ac:dyDescent="0.3">
      <c r="A4497">
        <v>1002541</v>
      </c>
      <c r="B4497" t="s">
        <v>3781</v>
      </c>
      <c r="C4497" t="s">
        <v>20969</v>
      </c>
      <c r="D4497" t="s">
        <v>3783</v>
      </c>
      <c r="E4497" t="s">
        <v>323</v>
      </c>
      <c r="F4497" t="s">
        <v>2871</v>
      </c>
      <c r="G4497" t="s">
        <v>3784</v>
      </c>
      <c r="H4497" t="s">
        <v>2179</v>
      </c>
      <c r="I4497" s="23">
        <v>35.44735</v>
      </c>
      <c r="J4497" s="23">
        <v>-119.08651999999999</v>
      </c>
      <c r="K4497">
        <v>221112</v>
      </c>
      <c r="L4497" t="s">
        <v>30</v>
      </c>
      <c r="M4497" t="s">
        <v>336</v>
      </c>
      <c r="N4497" s="49">
        <v>5753.0280000000002</v>
      </c>
      <c r="O4497" s="49">
        <v>10795.704</v>
      </c>
      <c r="P4497" s="49">
        <v>10422.26</v>
      </c>
      <c r="Q4497" s="49">
        <v>3607.0360000000001</v>
      </c>
      <c r="R4497" s="49">
        <v>30593.083999999999</v>
      </c>
      <c r="S4497" s="49">
        <v>67683.096000000005</v>
      </c>
      <c r="T4497" s="49">
        <v>71909.98</v>
      </c>
      <c r="U4497" s="49">
        <v>67514.596000000005</v>
      </c>
      <c r="V4497" s="49">
        <v>166532.88</v>
      </c>
    </row>
    <row r="4498" spans="1:22" x14ac:dyDescent="0.3">
      <c r="A4498">
        <v>1006921</v>
      </c>
      <c r="B4498" t="s">
        <v>20970</v>
      </c>
      <c r="C4498" t="s">
        <v>20971</v>
      </c>
      <c r="D4498" t="s">
        <v>2327</v>
      </c>
      <c r="E4498" t="s">
        <v>303</v>
      </c>
      <c r="F4498" t="s">
        <v>20972</v>
      </c>
      <c r="H4498" t="s">
        <v>20973</v>
      </c>
      <c r="I4498" s="23">
        <v>32.009700000000002</v>
      </c>
      <c r="J4498" s="23">
        <v>-94.922799999999995</v>
      </c>
      <c r="K4498">
        <v>486210</v>
      </c>
      <c r="L4498" t="s">
        <v>1275</v>
      </c>
      <c r="M4498" t="s">
        <v>102</v>
      </c>
      <c r="S4498" s="49">
        <v>6588.2</v>
      </c>
      <c r="T4498" s="49">
        <v>3043.05</v>
      </c>
      <c r="U4498" s="49">
        <v>7056.5820000000003</v>
      </c>
      <c r="V4498" s="49">
        <v>35672.436000000002</v>
      </c>
    </row>
    <row r="4499" spans="1:22" x14ac:dyDescent="0.3">
      <c r="A4499">
        <v>1005494</v>
      </c>
      <c r="B4499" t="s">
        <v>20974</v>
      </c>
      <c r="C4499" t="s">
        <v>20975</v>
      </c>
      <c r="D4499" t="s">
        <v>17723</v>
      </c>
      <c r="E4499" t="s">
        <v>954</v>
      </c>
      <c r="F4499" t="s">
        <v>20976</v>
      </c>
      <c r="G4499" t="s">
        <v>20977</v>
      </c>
      <c r="H4499" t="s">
        <v>17723</v>
      </c>
      <c r="I4499" s="23">
        <v>34.195563999999997</v>
      </c>
      <c r="J4499" s="23">
        <v>-79.759677999999994</v>
      </c>
      <c r="K4499">
        <v>622110</v>
      </c>
      <c r="L4499" t="s">
        <v>28</v>
      </c>
      <c r="M4499" t="s">
        <v>315</v>
      </c>
      <c r="U4499" s="49">
        <v>10666.052</v>
      </c>
      <c r="V4499" s="49">
        <v>9815.61</v>
      </c>
    </row>
    <row r="4500" spans="1:22" x14ac:dyDescent="0.3">
      <c r="A4500">
        <v>1007988</v>
      </c>
      <c r="B4500" t="s">
        <v>20978</v>
      </c>
      <c r="C4500" t="s">
        <v>20979</v>
      </c>
      <c r="D4500" t="s">
        <v>3608</v>
      </c>
      <c r="E4500" t="s">
        <v>676</v>
      </c>
      <c r="F4500" t="s">
        <v>20980</v>
      </c>
      <c r="G4500" t="s">
        <v>20981</v>
      </c>
      <c r="H4500" t="s">
        <v>12364</v>
      </c>
      <c r="I4500" s="23">
        <v>35.388100000000001</v>
      </c>
      <c r="J4500" s="23">
        <v>-84.585599999999999</v>
      </c>
      <c r="K4500">
        <v>562212</v>
      </c>
      <c r="L4500" t="s">
        <v>51</v>
      </c>
      <c r="M4500" t="s">
        <v>307</v>
      </c>
      <c r="Q4500" s="49">
        <v>33006.5</v>
      </c>
      <c r="R4500" s="49">
        <v>33165.5</v>
      </c>
      <c r="S4500" s="49">
        <v>32868.5</v>
      </c>
      <c r="T4500" s="49">
        <v>32665.75</v>
      </c>
      <c r="U4500" s="49">
        <v>26758</v>
      </c>
      <c r="V4500" s="49">
        <v>29989.25</v>
      </c>
    </row>
    <row r="4501" spans="1:22" x14ac:dyDescent="0.3">
      <c r="A4501">
        <v>1005447</v>
      </c>
      <c r="B4501" t="s">
        <v>20982</v>
      </c>
      <c r="C4501" t="s">
        <v>20983</v>
      </c>
      <c r="D4501" t="s">
        <v>5729</v>
      </c>
      <c r="E4501" t="s">
        <v>491</v>
      </c>
      <c r="F4501" t="s">
        <v>20984</v>
      </c>
      <c r="G4501" t="s">
        <v>20985</v>
      </c>
      <c r="H4501" t="s">
        <v>20230</v>
      </c>
      <c r="I4501" s="23">
        <v>37.978177000000002</v>
      </c>
      <c r="J4501" s="23">
        <v>-87.601073999999997</v>
      </c>
      <c r="K4501">
        <v>311511</v>
      </c>
      <c r="L4501" t="s">
        <v>28</v>
      </c>
      <c r="M4501" t="s">
        <v>315</v>
      </c>
      <c r="Q4501" s="49">
        <v>13131.078</v>
      </c>
      <c r="R4501" s="49">
        <v>11835.516</v>
      </c>
      <c r="S4501" s="49">
        <v>11321.126</v>
      </c>
      <c r="T4501" s="49">
        <v>15958.15</v>
      </c>
      <c r="U4501" s="49">
        <v>9166.86</v>
      </c>
      <c r="V4501" s="49">
        <v>10455.544</v>
      </c>
    </row>
    <row r="4502" spans="1:22" x14ac:dyDescent="0.3">
      <c r="A4502">
        <v>1000366</v>
      </c>
      <c r="B4502" t="s">
        <v>20986</v>
      </c>
      <c r="C4502" t="s">
        <v>20987</v>
      </c>
      <c r="D4502" t="s">
        <v>20988</v>
      </c>
      <c r="E4502" t="s">
        <v>323</v>
      </c>
      <c r="F4502" t="s">
        <v>20989</v>
      </c>
      <c r="G4502" t="s">
        <v>20990</v>
      </c>
      <c r="H4502" t="s">
        <v>6843</v>
      </c>
      <c r="I4502" s="23">
        <v>33.795197000000002</v>
      </c>
      <c r="J4502" s="23">
        <v>-117.283368</v>
      </c>
      <c r="K4502">
        <v>562212</v>
      </c>
      <c r="L4502" t="s">
        <v>51</v>
      </c>
      <c r="M4502" t="s">
        <v>307</v>
      </c>
      <c r="S4502" s="49">
        <v>2377</v>
      </c>
      <c r="T4502" s="49">
        <v>1077.5</v>
      </c>
      <c r="U4502" s="49">
        <v>1320.25</v>
      </c>
      <c r="V4502" s="49">
        <v>1745</v>
      </c>
    </row>
    <row r="4503" spans="1:22" x14ac:dyDescent="0.3">
      <c r="A4503">
        <v>1003269</v>
      </c>
      <c r="B4503" t="s">
        <v>20991</v>
      </c>
      <c r="C4503" t="s">
        <v>20992</v>
      </c>
      <c r="D4503" t="s">
        <v>3608</v>
      </c>
      <c r="E4503" t="s">
        <v>676</v>
      </c>
      <c r="F4503" t="s">
        <v>20980</v>
      </c>
      <c r="G4503" t="s">
        <v>20993</v>
      </c>
      <c r="H4503" t="s">
        <v>12364</v>
      </c>
      <c r="I4503" s="23">
        <v>35.482016999999999</v>
      </c>
      <c r="J4503" s="23">
        <v>-84.679106000000004</v>
      </c>
      <c r="K4503">
        <v>562212</v>
      </c>
      <c r="L4503" t="s">
        <v>51</v>
      </c>
      <c r="M4503" t="s">
        <v>307</v>
      </c>
      <c r="N4503" s="49">
        <v>280480</v>
      </c>
      <c r="O4503" s="49">
        <v>233273.5</v>
      </c>
      <c r="P4503" s="49">
        <v>220564</v>
      </c>
      <c r="Q4503" s="49">
        <v>183915.75</v>
      </c>
      <c r="R4503" s="49">
        <v>212251.5</v>
      </c>
      <c r="S4503" s="49">
        <v>197355.5</v>
      </c>
      <c r="T4503" s="49">
        <v>160816.75</v>
      </c>
      <c r="U4503" s="49">
        <v>128845</v>
      </c>
      <c r="V4503" s="49">
        <v>183801</v>
      </c>
    </row>
    <row r="4504" spans="1:22" x14ac:dyDescent="0.3">
      <c r="A4504">
        <v>1007667</v>
      </c>
      <c r="B4504" t="s">
        <v>20994</v>
      </c>
      <c r="C4504" t="s">
        <v>20995</v>
      </c>
      <c r="D4504" t="s">
        <v>3765</v>
      </c>
      <c r="E4504" t="s">
        <v>1248</v>
      </c>
      <c r="F4504" t="s">
        <v>20996</v>
      </c>
      <c r="G4504" t="s">
        <v>20997</v>
      </c>
      <c r="H4504" t="s">
        <v>987</v>
      </c>
      <c r="I4504" s="23">
        <v>39.338610000000003</v>
      </c>
      <c r="J4504" s="23">
        <v>-80.25694</v>
      </c>
      <c r="K4504">
        <v>562212</v>
      </c>
      <c r="L4504" t="s">
        <v>355</v>
      </c>
      <c r="M4504" t="s">
        <v>307</v>
      </c>
      <c r="N4504" s="49">
        <v>78430.077999999994</v>
      </c>
      <c r="O4504" s="49">
        <v>71935.274000000005</v>
      </c>
      <c r="P4504" s="49">
        <v>34113.124000000003</v>
      </c>
      <c r="Q4504" s="49">
        <v>50984.322</v>
      </c>
      <c r="R4504" s="49">
        <v>56572.972000000002</v>
      </c>
      <c r="S4504" s="49">
        <v>66909.721999999994</v>
      </c>
      <c r="T4504" s="49">
        <v>83947.173999999999</v>
      </c>
      <c r="U4504" s="49">
        <v>97995.650196999995</v>
      </c>
      <c r="V4504" s="49">
        <v>91977.607999999993</v>
      </c>
    </row>
    <row r="4505" spans="1:22" x14ac:dyDescent="0.3">
      <c r="A4505">
        <v>1000580</v>
      </c>
      <c r="B4505" t="s">
        <v>20998</v>
      </c>
      <c r="C4505" t="s">
        <v>20999</v>
      </c>
      <c r="D4505" t="s">
        <v>14110</v>
      </c>
      <c r="E4505" t="s">
        <v>1682</v>
      </c>
      <c r="F4505" t="s">
        <v>21000</v>
      </c>
      <c r="G4505" t="s">
        <v>21001</v>
      </c>
      <c r="H4505" t="s">
        <v>5563</v>
      </c>
      <c r="I4505" s="23">
        <v>42.336666999999998</v>
      </c>
      <c r="J4505" s="23">
        <v>-71.108333000000002</v>
      </c>
      <c r="K4505">
        <v>221330</v>
      </c>
      <c r="L4505" t="s">
        <v>28</v>
      </c>
      <c r="M4505" t="s">
        <v>336</v>
      </c>
      <c r="N4505" s="49">
        <v>256603.70600000001</v>
      </c>
      <c r="O4505" s="49">
        <v>262870.23800000001</v>
      </c>
      <c r="P4505" s="49">
        <v>244439.07399999999</v>
      </c>
      <c r="Q4505" s="49">
        <v>226104.91200000001</v>
      </c>
      <c r="R4505" s="49">
        <v>236893.37</v>
      </c>
      <c r="S4505" s="49">
        <v>239146.85</v>
      </c>
      <c r="T4505" s="49">
        <v>231140.712</v>
      </c>
      <c r="U4505" s="49">
        <v>221900.712</v>
      </c>
      <c r="V4505" s="49">
        <v>229338.94399999999</v>
      </c>
    </row>
    <row r="4506" spans="1:22" x14ac:dyDescent="0.3">
      <c r="A4506">
        <v>1001921</v>
      </c>
      <c r="B4506" t="s">
        <v>21002</v>
      </c>
      <c r="C4506" t="s">
        <v>21003</v>
      </c>
      <c r="D4506" t="s">
        <v>3206</v>
      </c>
      <c r="E4506" t="s">
        <v>663</v>
      </c>
      <c r="F4506" t="s">
        <v>21004</v>
      </c>
      <c r="G4506" t="s">
        <v>21005</v>
      </c>
      <c r="H4506" t="s">
        <v>3285</v>
      </c>
      <c r="I4506" s="23">
        <v>41.50329</v>
      </c>
      <c r="J4506" s="23">
        <v>-81.603899999999996</v>
      </c>
      <c r="K4506">
        <v>221330</v>
      </c>
      <c r="L4506" t="s">
        <v>28</v>
      </c>
      <c r="M4506" t="s">
        <v>336</v>
      </c>
      <c r="N4506" s="49">
        <v>76904.160000000003</v>
      </c>
      <c r="O4506" s="49">
        <v>77951.055999999997</v>
      </c>
      <c r="P4506" s="49">
        <v>78220.14</v>
      </c>
      <c r="Q4506" s="49">
        <v>142069.084</v>
      </c>
      <c r="R4506" s="49">
        <v>137259.17800000001</v>
      </c>
      <c r="S4506" s="49">
        <v>142434</v>
      </c>
      <c r="T4506" s="49">
        <v>142169.016</v>
      </c>
      <c r="U4506" s="49">
        <v>132334.60800000001</v>
      </c>
      <c r="V4506" s="49">
        <v>142524.158</v>
      </c>
    </row>
    <row r="4507" spans="1:22" x14ac:dyDescent="0.3">
      <c r="A4507">
        <v>1003240</v>
      </c>
      <c r="B4507" t="s">
        <v>21006</v>
      </c>
      <c r="C4507" t="s">
        <v>21007</v>
      </c>
      <c r="D4507" t="s">
        <v>21008</v>
      </c>
      <c r="E4507" t="s">
        <v>491</v>
      </c>
      <c r="F4507" t="s">
        <v>21009</v>
      </c>
      <c r="G4507" t="s">
        <v>21010</v>
      </c>
      <c r="H4507" t="s">
        <v>1310</v>
      </c>
      <c r="I4507" s="23">
        <v>38.866619999999998</v>
      </c>
      <c r="J4507" s="23">
        <v>-86.199759999999998</v>
      </c>
      <c r="K4507">
        <v>562212</v>
      </c>
      <c r="L4507" t="s">
        <v>355</v>
      </c>
      <c r="M4507" t="s">
        <v>307</v>
      </c>
      <c r="N4507" s="49">
        <v>282135.7</v>
      </c>
      <c r="O4507" s="49">
        <v>235607.3</v>
      </c>
      <c r="P4507" s="49">
        <v>222553.85</v>
      </c>
      <c r="Q4507" s="49">
        <v>208587.05</v>
      </c>
      <c r="R4507" s="49">
        <v>197925.9</v>
      </c>
      <c r="S4507" s="49">
        <v>174484.05</v>
      </c>
      <c r="T4507" s="49">
        <v>161411.1</v>
      </c>
      <c r="U4507" s="49">
        <v>153909.29999999999</v>
      </c>
      <c r="V4507" s="49">
        <v>138128.04999999999</v>
      </c>
    </row>
    <row r="4508" spans="1:22" x14ac:dyDescent="0.3">
      <c r="A4508">
        <v>1006466</v>
      </c>
      <c r="B4508" t="s">
        <v>21011</v>
      </c>
      <c r="C4508" t="s">
        <v>21012</v>
      </c>
      <c r="D4508" t="s">
        <v>2813</v>
      </c>
      <c r="E4508" t="s">
        <v>676</v>
      </c>
      <c r="F4508" t="s">
        <v>21013</v>
      </c>
      <c r="G4508" t="s">
        <v>21014</v>
      </c>
      <c r="H4508" t="s">
        <v>1865</v>
      </c>
      <c r="I4508" s="23">
        <v>35.158444000000003</v>
      </c>
      <c r="J4508" s="23">
        <v>-89.966753999999995</v>
      </c>
      <c r="K4508">
        <v>322121</v>
      </c>
      <c r="L4508" t="s">
        <v>28</v>
      </c>
      <c r="M4508" t="s">
        <v>680</v>
      </c>
      <c r="N4508" s="49">
        <v>34781.620000000003</v>
      </c>
      <c r="O4508" s="49">
        <v>36947.112000000001</v>
      </c>
      <c r="P4508" s="49">
        <v>28994.691999999999</v>
      </c>
      <c r="Q4508" s="49">
        <v>32421.527999999998</v>
      </c>
      <c r="R4508" s="49">
        <v>34995.915999999997</v>
      </c>
      <c r="S4508" s="49">
        <v>37717.506000000001</v>
      </c>
      <c r="T4508" s="49">
        <v>32984.976000000002</v>
      </c>
      <c r="U4508" s="49">
        <v>32819.576000000001</v>
      </c>
      <c r="V4508" s="49">
        <v>38335.504000000001</v>
      </c>
    </row>
    <row r="4509" spans="1:22" x14ac:dyDescent="0.3">
      <c r="A4509">
        <v>1005827</v>
      </c>
      <c r="B4509" t="s">
        <v>21015</v>
      </c>
      <c r="C4509" t="s">
        <v>21016</v>
      </c>
      <c r="D4509" t="s">
        <v>16475</v>
      </c>
      <c r="E4509" t="s">
        <v>793</v>
      </c>
      <c r="F4509" t="s">
        <v>21017</v>
      </c>
      <c r="G4509" t="s">
        <v>21018</v>
      </c>
      <c r="H4509" t="s">
        <v>16478</v>
      </c>
      <c r="I4509" s="23">
        <v>37.109169999999999</v>
      </c>
      <c r="J4509" s="23">
        <v>-76.502949999999998</v>
      </c>
      <c r="K4509">
        <v>562212</v>
      </c>
      <c r="L4509" t="s">
        <v>51</v>
      </c>
      <c r="M4509" t="s">
        <v>307</v>
      </c>
      <c r="S4509" s="49">
        <v>10561</v>
      </c>
      <c r="T4509" s="49">
        <v>11180.5</v>
      </c>
      <c r="U4509" s="49">
        <v>16388.75</v>
      </c>
      <c r="V4509" s="49">
        <v>17350</v>
      </c>
    </row>
    <row r="4510" spans="1:22" x14ac:dyDescent="0.3">
      <c r="A4510">
        <v>1007755</v>
      </c>
      <c r="B4510" t="s">
        <v>21019</v>
      </c>
      <c r="C4510" t="s">
        <v>21020</v>
      </c>
      <c r="D4510" t="s">
        <v>13121</v>
      </c>
      <c r="E4510" t="s">
        <v>454</v>
      </c>
      <c r="F4510" t="s">
        <v>13122</v>
      </c>
      <c r="G4510" t="s">
        <v>21021</v>
      </c>
      <c r="H4510" t="s">
        <v>13124</v>
      </c>
      <c r="I4510" s="23">
        <v>45.173729999999999</v>
      </c>
      <c r="J4510" s="23">
        <v>-87.629379999999998</v>
      </c>
      <c r="K4510">
        <v>562212</v>
      </c>
      <c r="L4510" t="s">
        <v>355</v>
      </c>
      <c r="M4510" t="s">
        <v>307</v>
      </c>
      <c r="N4510" s="49">
        <v>60800.15</v>
      </c>
      <c r="O4510" s="49">
        <v>61369.9</v>
      </c>
      <c r="P4510" s="49">
        <v>61746.15</v>
      </c>
      <c r="Q4510" s="49">
        <v>62256.4</v>
      </c>
      <c r="R4510" s="49">
        <v>75177.899999999994</v>
      </c>
      <c r="S4510" s="49">
        <v>76099.296000000002</v>
      </c>
      <c r="T4510" s="49">
        <v>76518.84</v>
      </c>
      <c r="U4510" s="49">
        <v>75685.10858</v>
      </c>
      <c r="V4510" s="49">
        <v>92156.293875000003</v>
      </c>
    </row>
    <row r="4511" spans="1:22" x14ac:dyDescent="0.3">
      <c r="A4511">
        <v>1002931</v>
      </c>
      <c r="B4511" t="s">
        <v>21022</v>
      </c>
      <c r="C4511" t="s">
        <v>21023</v>
      </c>
      <c r="D4511" t="s">
        <v>3625</v>
      </c>
      <c r="E4511" t="s">
        <v>303</v>
      </c>
      <c r="F4511" t="s">
        <v>21024</v>
      </c>
      <c r="G4511" t="s">
        <v>21025</v>
      </c>
      <c r="H4511" t="s">
        <v>2231</v>
      </c>
      <c r="I4511" s="23">
        <v>33.056562999999997</v>
      </c>
      <c r="J4511" s="23">
        <v>-94.186808999999997</v>
      </c>
      <c r="K4511">
        <v>486210</v>
      </c>
      <c r="L4511" t="s">
        <v>1275</v>
      </c>
      <c r="M4511" t="s">
        <v>102</v>
      </c>
      <c r="N4511" s="49">
        <v>58388.637999999999</v>
      </c>
      <c r="O4511" s="49">
        <v>70668.187999999995</v>
      </c>
      <c r="P4511" s="49">
        <v>48870.372000000003</v>
      </c>
      <c r="Q4511" s="49">
        <v>39211.96</v>
      </c>
      <c r="R4511" s="49">
        <v>47492.336000000003</v>
      </c>
      <c r="S4511" s="49">
        <v>38987.811999999998</v>
      </c>
      <c r="T4511" s="49">
        <v>39895.21</v>
      </c>
      <c r="U4511" s="49">
        <v>48572.639999999999</v>
      </c>
      <c r="V4511" s="49">
        <v>48567.44</v>
      </c>
    </row>
    <row r="4512" spans="1:22" x14ac:dyDescent="0.3">
      <c r="A4512">
        <v>1002409</v>
      </c>
      <c r="B4512" t="s">
        <v>21026</v>
      </c>
      <c r="C4512" t="s">
        <v>21027</v>
      </c>
      <c r="D4512" t="s">
        <v>13851</v>
      </c>
      <c r="E4512" t="s">
        <v>583</v>
      </c>
      <c r="F4512" t="s">
        <v>13852</v>
      </c>
      <c r="G4512" t="s">
        <v>21028</v>
      </c>
      <c r="H4512" t="s">
        <v>13854</v>
      </c>
      <c r="I4512" s="23">
        <v>32.732109999999999</v>
      </c>
      <c r="J4512" s="23">
        <v>-92.24888</v>
      </c>
      <c r="K4512">
        <v>486210</v>
      </c>
      <c r="L4512" t="s">
        <v>1275</v>
      </c>
      <c r="M4512" t="s">
        <v>102</v>
      </c>
      <c r="N4512" s="49">
        <v>71839.789999999994</v>
      </c>
      <c r="O4512" s="49">
        <v>82858.342000000004</v>
      </c>
      <c r="P4512" s="49">
        <v>71436.195999999996</v>
      </c>
      <c r="Q4512" s="49">
        <v>59187.334000000003</v>
      </c>
      <c r="R4512" s="49">
        <v>65362.057999999997</v>
      </c>
      <c r="S4512" s="49">
        <v>64729.415999999997</v>
      </c>
      <c r="T4512" s="49">
        <v>60783.43</v>
      </c>
      <c r="U4512" s="49">
        <v>72509.84</v>
      </c>
      <c r="V4512" s="49">
        <v>77616.42</v>
      </c>
    </row>
    <row r="4513" spans="1:22" x14ac:dyDescent="0.3">
      <c r="A4513">
        <v>1002849</v>
      </c>
      <c r="B4513" t="s">
        <v>21029</v>
      </c>
      <c r="C4513" t="s">
        <v>21030</v>
      </c>
      <c r="D4513" t="s">
        <v>21031</v>
      </c>
      <c r="E4513" t="s">
        <v>1781</v>
      </c>
      <c r="F4513" t="s">
        <v>21032</v>
      </c>
      <c r="G4513" t="s">
        <v>21033</v>
      </c>
      <c r="H4513" t="s">
        <v>9469</v>
      </c>
      <c r="I4513" s="23">
        <v>32.274447000000002</v>
      </c>
      <c r="J4513" s="23">
        <v>-90.668333000000004</v>
      </c>
      <c r="K4513">
        <v>486210</v>
      </c>
      <c r="L4513" t="s">
        <v>1275</v>
      </c>
      <c r="M4513" t="s">
        <v>102</v>
      </c>
      <c r="N4513" s="49">
        <v>61044.232000000004</v>
      </c>
      <c r="O4513" s="49">
        <v>64813.817999999999</v>
      </c>
      <c r="P4513" s="49">
        <v>57674.093999999997</v>
      </c>
      <c r="Q4513" s="49">
        <v>50830.22</v>
      </c>
      <c r="R4513" s="49">
        <v>12633.262000000001</v>
      </c>
      <c r="S4513" s="49">
        <v>43319.292000000001</v>
      </c>
      <c r="T4513" s="49">
        <v>42908.24</v>
      </c>
      <c r="U4513" s="49">
        <v>52083.82</v>
      </c>
      <c r="V4513" s="49">
        <v>55124.15</v>
      </c>
    </row>
    <row r="4514" spans="1:22" x14ac:dyDescent="0.3">
      <c r="A4514">
        <v>1001168</v>
      </c>
      <c r="B4514" t="s">
        <v>21034</v>
      </c>
      <c r="C4514" t="s">
        <v>21035</v>
      </c>
      <c r="D4514" t="s">
        <v>16674</v>
      </c>
      <c r="E4514" t="s">
        <v>351</v>
      </c>
      <c r="F4514" t="s">
        <v>18610</v>
      </c>
      <c r="G4514" t="s">
        <v>21036</v>
      </c>
      <c r="H4514" t="s">
        <v>18612</v>
      </c>
      <c r="I4514" s="23">
        <v>37.217500000000001</v>
      </c>
      <c r="J4514" s="23">
        <v>-88.865799999999993</v>
      </c>
      <c r="K4514">
        <v>221112</v>
      </c>
      <c r="L4514" t="s">
        <v>335</v>
      </c>
      <c r="M4514" t="s">
        <v>336</v>
      </c>
      <c r="N4514" s="49">
        <v>6098.3280000000004</v>
      </c>
      <c r="O4514" s="49">
        <v>1999.2919999999999</v>
      </c>
      <c r="P4514" s="49">
        <v>3129.7359999999999</v>
      </c>
      <c r="Q4514" s="49">
        <v>1055.096</v>
      </c>
      <c r="R4514" s="49">
        <v>915.1</v>
      </c>
      <c r="S4514" s="49">
        <v>0</v>
      </c>
      <c r="T4514" s="49">
        <v>0</v>
      </c>
      <c r="U4514" s="49">
        <v>15110.144</v>
      </c>
      <c r="V4514" s="49">
        <v>13556</v>
      </c>
    </row>
    <row r="4515" spans="1:22" x14ac:dyDescent="0.3">
      <c r="A4515">
        <v>1007059</v>
      </c>
      <c r="B4515" t="s">
        <v>21037</v>
      </c>
      <c r="C4515" t="s">
        <v>21038</v>
      </c>
      <c r="D4515" t="s">
        <v>21039</v>
      </c>
      <c r="E4515" t="s">
        <v>583</v>
      </c>
      <c r="F4515" t="s">
        <v>21040</v>
      </c>
      <c r="G4515" t="s">
        <v>21041</v>
      </c>
      <c r="H4515" t="s">
        <v>1507</v>
      </c>
      <c r="I4515" s="23">
        <v>29.930278000000001</v>
      </c>
      <c r="J4515" s="23">
        <v>-89.943888999999999</v>
      </c>
      <c r="K4515">
        <v>324110</v>
      </c>
      <c r="L4515" t="s">
        <v>1344</v>
      </c>
      <c r="M4515" t="s">
        <v>1345</v>
      </c>
      <c r="N4515" s="49">
        <v>763295.32799999998</v>
      </c>
      <c r="O4515" s="49">
        <v>690823.14</v>
      </c>
      <c r="P4515" s="49">
        <v>739008.36600000004</v>
      </c>
      <c r="Q4515" s="49">
        <v>665500.25399999996</v>
      </c>
      <c r="R4515" s="49">
        <v>614829.64</v>
      </c>
      <c r="S4515" s="49">
        <v>703746.12199999997</v>
      </c>
      <c r="T4515" s="49">
        <v>801311.75199999998</v>
      </c>
      <c r="U4515" s="49">
        <v>744678.43200000003</v>
      </c>
      <c r="V4515" s="49">
        <v>1098586.1780000001</v>
      </c>
    </row>
    <row r="4516" spans="1:22" x14ac:dyDescent="0.3">
      <c r="A4516">
        <v>1004249</v>
      </c>
      <c r="B4516" t="s">
        <v>21042</v>
      </c>
      <c r="C4516" t="s">
        <v>21043</v>
      </c>
      <c r="D4516" t="s">
        <v>21044</v>
      </c>
      <c r="E4516" t="s">
        <v>386</v>
      </c>
      <c r="F4516" t="s">
        <v>21045</v>
      </c>
      <c r="G4516" t="s">
        <v>21046</v>
      </c>
      <c r="H4516" t="s">
        <v>4199</v>
      </c>
      <c r="I4516" s="23">
        <v>33.189360000000001</v>
      </c>
      <c r="J4516" s="23">
        <v>-87.260620000000003</v>
      </c>
      <c r="K4516">
        <v>336111</v>
      </c>
      <c r="L4516" t="s">
        <v>28</v>
      </c>
      <c r="M4516" t="s">
        <v>315</v>
      </c>
      <c r="N4516" s="49">
        <v>47860.62</v>
      </c>
      <c r="O4516" s="49">
        <v>47700.22</v>
      </c>
      <c r="P4516" s="49">
        <v>49295.364000000001</v>
      </c>
      <c r="Q4516" s="49">
        <v>47541.02</v>
      </c>
      <c r="R4516" s="49">
        <v>49166.063999999998</v>
      </c>
      <c r="S4516" s="49">
        <v>50700.46</v>
      </c>
      <c r="T4516" s="49">
        <v>43314.936000000002</v>
      </c>
      <c r="U4516" s="49">
        <v>42062.84</v>
      </c>
      <c r="V4516" s="49">
        <v>40821.796000000002</v>
      </c>
    </row>
    <row r="4517" spans="1:22" x14ac:dyDescent="0.3">
      <c r="A4517">
        <v>1000425</v>
      </c>
      <c r="B4517" t="s">
        <v>21047</v>
      </c>
      <c r="C4517" t="s">
        <v>21048</v>
      </c>
      <c r="D4517" t="s">
        <v>6076</v>
      </c>
      <c r="E4517" t="s">
        <v>1248</v>
      </c>
      <c r="F4517" t="s">
        <v>3242</v>
      </c>
      <c r="G4517" t="s">
        <v>21049</v>
      </c>
      <c r="H4517" t="s">
        <v>3244</v>
      </c>
      <c r="I4517" s="23">
        <v>37.330936000000001</v>
      </c>
      <c r="J4517" s="23">
        <v>-81.128990999999999</v>
      </c>
      <c r="K4517">
        <v>562212</v>
      </c>
      <c r="L4517" t="s">
        <v>51</v>
      </c>
      <c r="M4517" t="s">
        <v>307</v>
      </c>
      <c r="N4517" s="49">
        <v>57861</v>
      </c>
      <c r="O4517" s="49">
        <v>58766.75</v>
      </c>
      <c r="P4517" s="49">
        <v>59629</v>
      </c>
      <c r="Q4517" s="49">
        <v>39301.5</v>
      </c>
      <c r="R4517" s="49">
        <v>39853.25</v>
      </c>
      <c r="S4517" s="49">
        <v>55620.5</v>
      </c>
      <c r="T4517" s="49">
        <v>62625.5</v>
      </c>
      <c r="U4517" s="49">
        <v>57045</v>
      </c>
      <c r="V4517" s="49">
        <v>57299.75</v>
      </c>
    </row>
    <row r="4518" spans="1:22" x14ac:dyDescent="0.3">
      <c r="A4518">
        <v>1005030</v>
      </c>
      <c r="B4518" t="s">
        <v>21050</v>
      </c>
      <c r="C4518" t="s">
        <v>21051</v>
      </c>
      <c r="D4518" t="s">
        <v>21052</v>
      </c>
      <c r="E4518" t="s">
        <v>447</v>
      </c>
      <c r="F4518" t="s">
        <v>21053</v>
      </c>
      <c r="G4518" t="s">
        <v>21054</v>
      </c>
      <c r="H4518" t="s">
        <v>1104</v>
      </c>
      <c r="I4518" s="23">
        <v>41.074885000000002</v>
      </c>
      <c r="J4518" s="23">
        <v>-79.983537999999996</v>
      </c>
      <c r="K4518">
        <v>327410</v>
      </c>
      <c r="L4518" t="s">
        <v>1404</v>
      </c>
      <c r="M4518" t="s">
        <v>376</v>
      </c>
      <c r="Q4518" s="49">
        <v>46781.762000000002</v>
      </c>
      <c r="R4518" s="49">
        <v>174120.55</v>
      </c>
      <c r="S4518" s="49">
        <v>189681.79199999999</v>
      </c>
      <c r="T4518" s="49">
        <v>187784.31200000001</v>
      </c>
      <c r="U4518" s="49">
        <v>182836.774</v>
      </c>
      <c r="V4518" s="49">
        <v>215387.856</v>
      </c>
    </row>
    <row r="4519" spans="1:22" x14ac:dyDescent="0.3">
      <c r="A4519">
        <v>1003595</v>
      </c>
      <c r="B4519" t="s">
        <v>21055</v>
      </c>
      <c r="C4519" t="s">
        <v>21056</v>
      </c>
      <c r="D4519" t="s">
        <v>21057</v>
      </c>
      <c r="E4519" t="s">
        <v>793</v>
      </c>
      <c r="F4519" t="s">
        <v>21058</v>
      </c>
      <c r="G4519" t="s">
        <v>21059</v>
      </c>
      <c r="H4519" t="s">
        <v>15189</v>
      </c>
      <c r="I4519" s="23">
        <v>38.384329999999999</v>
      </c>
      <c r="J4519" s="23">
        <v>-78.651989999999998</v>
      </c>
      <c r="K4519">
        <v>325412</v>
      </c>
      <c r="L4519" t="s">
        <v>28</v>
      </c>
      <c r="M4519" t="s">
        <v>530</v>
      </c>
      <c r="N4519" s="49">
        <v>43648.483999999997</v>
      </c>
      <c r="O4519" s="49">
        <v>45236.726000000002</v>
      </c>
      <c r="P4519" s="49">
        <v>43596.381999999998</v>
      </c>
      <c r="Q4519" s="49">
        <v>42899.487999999998</v>
      </c>
      <c r="R4519" s="49">
        <v>48643.815999999999</v>
      </c>
      <c r="S4519" s="49">
        <v>50953.156000000003</v>
      </c>
      <c r="T4519" s="49">
        <v>49796.51</v>
      </c>
      <c r="U4519" s="49">
        <v>52293.347999999998</v>
      </c>
      <c r="V4519" s="49">
        <v>52617.498</v>
      </c>
    </row>
    <row r="4520" spans="1:22" x14ac:dyDescent="0.3">
      <c r="A4520">
        <v>1003261</v>
      </c>
      <c r="B4520" t="s">
        <v>21060</v>
      </c>
      <c r="C4520" t="s">
        <v>21061</v>
      </c>
      <c r="D4520" t="s">
        <v>21062</v>
      </c>
      <c r="E4520" t="s">
        <v>1663</v>
      </c>
      <c r="F4520" t="s">
        <v>21063</v>
      </c>
      <c r="G4520" t="s">
        <v>21064</v>
      </c>
      <c r="H4520" t="s">
        <v>2284</v>
      </c>
      <c r="I4520" s="23">
        <v>40.612743000000002</v>
      </c>
      <c r="J4520" s="23">
        <v>-74.260920999999996</v>
      </c>
      <c r="K4520">
        <v>325412</v>
      </c>
      <c r="L4520" t="s">
        <v>28</v>
      </c>
      <c r="M4520" t="s">
        <v>530</v>
      </c>
      <c r="N4520" s="49">
        <v>89745.631999999998</v>
      </c>
      <c r="O4520" s="49">
        <v>101679.246</v>
      </c>
      <c r="P4520" s="49">
        <v>69735.275999999998</v>
      </c>
      <c r="Q4520" s="49">
        <v>59683.663999999997</v>
      </c>
      <c r="R4520" s="49">
        <v>72589.638000000006</v>
      </c>
      <c r="S4520" s="49">
        <v>77404.762000000002</v>
      </c>
      <c r="T4520" s="49">
        <v>87135.09</v>
      </c>
      <c r="U4520" s="49">
        <v>90851.195999999996</v>
      </c>
      <c r="V4520" s="49">
        <v>100876.84</v>
      </c>
    </row>
    <row r="4521" spans="1:22" x14ac:dyDescent="0.3">
      <c r="A4521">
        <v>1007268</v>
      </c>
      <c r="B4521" t="s">
        <v>21065</v>
      </c>
      <c r="C4521" t="s">
        <v>21066</v>
      </c>
      <c r="D4521" t="s">
        <v>11279</v>
      </c>
      <c r="E4521" t="s">
        <v>1663</v>
      </c>
      <c r="F4521" t="s">
        <v>21067</v>
      </c>
      <c r="G4521" t="s">
        <v>21068</v>
      </c>
      <c r="H4521" t="s">
        <v>11279</v>
      </c>
      <c r="I4521" s="23">
        <v>40.684308000000001</v>
      </c>
      <c r="J4521" s="23">
        <v>-74.253146999999998</v>
      </c>
      <c r="K4521">
        <v>541711</v>
      </c>
      <c r="L4521" t="s">
        <v>28</v>
      </c>
      <c r="M4521" t="s">
        <v>315</v>
      </c>
      <c r="Q4521" s="49">
        <v>4206.2839999999997</v>
      </c>
      <c r="R4521" s="49">
        <v>8145.32</v>
      </c>
      <c r="S4521" s="49">
        <v>9471.0640000000003</v>
      </c>
      <c r="T4521" s="49">
        <v>30630.934000000001</v>
      </c>
      <c r="U4521" s="49">
        <v>40039.199999999997</v>
      </c>
      <c r="V4521" s="49">
        <v>41637.243999999999</v>
      </c>
    </row>
    <row r="4522" spans="1:22" x14ac:dyDescent="0.3">
      <c r="A4522">
        <v>1003063</v>
      </c>
      <c r="B4522" t="s">
        <v>21069</v>
      </c>
      <c r="C4522" t="s">
        <v>21070</v>
      </c>
      <c r="D4522" t="s">
        <v>21071</v>
      </c>
      <c r="E4522" t="s">
        <v>393</v>
      </c>
      <c r="F4522" t="s">
        <v>21072</v>
      </c>
      <c r="G4522" t="s">
        <v>21073</v>
      </c>
      <c r="H4522" t="s">
        <v>15600</v>
      </c>
      <c r="I4522" s="23">
        <v>43.759661000000001</v>
      </c>
      <c r="J4522" s="23">
        <v>-88.468508999999997</v>
      </c>
      <c r="K4522">
        <v>333618</v>
      </c>
      <c r="L4522" t="s">
        <v>28</v>
      </c>
      <c r="M4522" t="s">
        <v>315</v>
      </c>
      <c r="N4522" s="49">
        <v>37510.928</v>
      </c>
      <c r="O4522" s="49">
        <v>39101.97</v>
      </c>
      <c r="P4522" s="49">
        <v>39054.303999999996</v>
      </c>
      <c r="Q4522" s="49">
        <v>36142.838000000003</v>
      </c>
      <c r="R4522" s="49">
        <v>35051.784</v>
      </c>
      <c r="S4522" s="49">
        <v>39649.254000000001</v>
      </c>
      <c r="T4522" s="49">
        <v>38914.267999999996</v>
      </c>
      <c r="U4522" s="49">
        <v>30969.052</v>
      </c>
      <c r="V4522" s="49">
        <v>30535.54</v>
      </c>
    </row>
    <row r="4523" spans="1:22" x14ac:dyDescent="0.3">
      <c r="A4523">
        <v>1013686</v>
      </c>
      <c r="B4523" t="s">
        <v>21074</v>
      </c>
      <c r="C4523" t="s">
        <v>21075</v>
      </c>
      <c r="D4523" t="s">
        <v>14413</v>
      </c>
      <c r="E4523" t="s">
        <v>447</v>
      </c>
      <c r="F4523" t="s">
        <v>14414</v>
      </c>
      <c r="G4523" t="s">
        <v>21076</v>
      </c>
      <c r="H4523" t="s">
        <v>1952</v>
      </c>
      <c r="I4523" s="23">
        <v>40.079439999999998</v>
      </c>
      <c r="J4523" s="23">
        <v>-75.331590000000006</v>
      </c>
      <c r="K4523">
        <v>237210</v>
      </c>
      <c r="L4523" t="s">
        <v>28</v>
      </c>
      <c r="M4523" t="s">
        <v>315</v>
      </c>
      <c r="N4523" s="49">
        <v>11960.956</v>
      </c>
    </row>
    <row r="4524" spans="1:22" x14ac:dyDescent="0.3">
      <c r="A4524">
        <v>1006977</v>
      </c>
      <c r="B4524" t="s">
        <v>21077</v>
      </c>
      <c r="C4524" t="s">
        <v>21078</v>
      </c>
      <c r="D4524" t="s">
        <v>19928</v>
      </c>
      <c r="E4524" t="s">
        <v>1487</v>
      </c>
      <c r="F4524" t="s">
        <v>21079</v>
      </c>
      <c r="G4524" t="s">
        <v>21080</v>
      </c>
      <c r="H4524" t="s">
        <v>10503</v>
      </c>
      <c r="I4524" s="23">
        <v>39.012610000000002</v>
      </c>
      <c r="J4524" s="23">
        <v>-108.49194</v>
      </c>
      <c r="K4524">
        <v>562212</v>
      </c>
      <c r="L4524" t="s">
        <v>51</v>
      </c>
      <c r="M4524" t="s">
        <v>307</v>
      </c>
      <c r="N4524" s="49">
        <v>91888</v>
      </c>
      <c r="O4524" s="49">
        <v>88824</v>
      </c>
      <c r="P4524" s="49">
        <v>85991.5</v>
      </c>
      <c r="Q4524" s="49">
        <v>82979.5</v>
      </c>
      <c r="R4524" s="49">
        <v>80103.25</v>
      </c>
      <c r="S4524" s="49">
        <v>77177.5</v>
      </c>
      <c r="T4524" s="49">
        <v>74229.75</v>
      </c>
      <c r="U4524" s="49">
        <v>71255</v>
      </c>
      <c r="V4524" s="49">
        <v>75684.75</v>
      </c>
    </row>
    <row r="4525" spans="1:22" x14ac:dyDescent="0.3">
      <c r="A4525">
        <v>1005144</v>
      </c>
      <c r="B4525" t="s">
        <v>21081</v>
      </c>
      <c r="C4525" t="s">
        <v>21082</v>
      </c>
      <c r="D4525" t="s">
        <v>3684</v>
      </c>
      <c r="E4525" t="s">
        <v>380</v>
      </c>
      <c r="F4525" t="s">
        <v>21083</v>
      </c>
      <c r="G4525" t="s">
        <v>21084</v>
      </c>
      <c r="H4525" t="s">
        <v>762</v>
      </c>
      <c r="I4525" s="23">
        <v>47.586906999999997</v>
      </c>
      <c r="J4525" s="23">
        <v>-92.234191999999993</v>
      </c>
      <c r="K4525">
        <v>331110</v>
      </c>
      <c r="L4525" t="s">
        <v>537</v>
      </c>
      <c r="M4525" t="s">
        <v>538</v>
      </c>
      <c r="N4525" s="49">
        <v>130.24799999999999</v>
      </c>
      <c r="O4525" s="49">
        <v>183.14599999999999</v>
      </c>
      <c r="P4525" s="49">
        <v>112.348</v>
      </c>
      <c r="Q4525" s="49">
        <v>61.597999999999999</v>
      </c>
      <c r="R4525" s="49">
        <v>89080.748000000007</v>
      </c>
      <c r="S4525" s="49">
        <v>624772.44400000002</v>
      </c>
      <c r="T4525" s="49">
        <v>637276.68400000001</v>
      </c>
      <c r="U4525" s="49">
        <v>479908.68400000001</v>
      </c>
      <c r="V4525" s="49">
        <v>464528.64399999997</v>
      </c>
    </row>
    <row r="4526" spans="1:22" x14ac:dyDescent="0.3">
      <c r="A4526">
        <v>1007893</v>
      </c>
      <c r="B4526" t="s">
        <v>21085</v>
      </c>
      <c r="C4526" t="s">
        <v>21086</v>
      </c>
      <c r="D4526" t="s">
        <v>6511</v>
      </c>
      <c r="E4526" t="s">
        <v>303</v>
      </c>
      <c r="F4526" t="s">
        <v>21087</v>
      </c>
      <c r="G4526" t="s">
        <v>21088</v>
      </c>
      <c r="H4526" t="s">
        <v>6514</v>
      </c>
      <c r="I4526" s="23">
        <v>29.740435999999999</v>
      </c>
      <c r="J4526" s="23">
        <v>-98.026687999999993</v>
      </c>
      <c r="K4526">
        <v>562212</v>
      </c>
      <c r="L4526" t="s">
        <v>355</v>
      </c>
      <c r="M4526" t="s">
        <v>307</v>
      </c>
      <c r="N4526" s="49">
        <v>88570.601999999999</v>
      </c>
      <c r="O4526" s="49">
        <v>84932.957999999999</v>
      </c>
      <c r="P4526" s="49">
        <v>66296.872000000003</v>
      </c>
      <c r="Q4526" s="49">
        <v>53794.313999999998</v>
      </c>
      <c r="R4526" s="49">
        <v>53798.294000000002</v>
      </c>
      <c r="S4526" s="49">
        <v>49629.2</v>
      </c>
      <c r="T4526" s="49">
        <v>59534.44</v>
      </c>
      <c r="U4526" s="49">
        <v>50610.605861999997</v>
      </c>
      <c r="V4526" s="49">
        <v>76113.570384000006</v>
      </c>
    </row>
    <row r="4527" spans="1:22" x14ac:dyDescent="0.3">
      <c r="A4527">
        <v>1007715</v>
      </c>
      <c r="B4527" t="s">
        <v>21089</v>
      </c>
      <c r="C4527" t="s">
        <v>21090</v>
      </c>
      <c r="D4527" t="s">
        <v>21091</v>
      </c>
      <c r="E4527" t="s">
        <v>1487</v>
      </c>
      <c r="F4527" t="s">
        <v>21092</v>
      </c>
      <c r="G4527" t="s">
        <v>21093</v>
      </c>
      <c r="H4527" t="s">
        <v>21094</v>
      </c>
      <c r="I4527" s="23">
        <v>37.327458</v>
      </c>
      <c r="J4527" s="23">
        <v>-109.01755199999999</v>
      </c>
      <c r="K4527">
        <v>325120</v>
      </c>
      <c r="L4527" t="s">
        <v>599</v>
      </c>
      <c r="M4527" t="s">
        <v>804</v>
      </c>
      <c r="N4527" s="49">
        <v>841.23800000000006</v>
      </c>
      <c r="O4527" s="49">
        <v>787.84</v>
      </c>
      <c r="P4527" s="49">
        <v>841.53800000000001</v>
      </c>
      <c r="Q4527" s="49">
        <v>832.74</v>
      </c>
      <c r="R4527" s="49">
        <v>915.28599999999994</v>
      </c>
      <c r="S4527" s="49">
        <v>879.43799999999999</v>
      </c>
      <c r="T4527" s="49">
        <v>1200.348</v>
      </c>
    </row>
    <row r="4528" spans="1:22" x14ac:dyDescent="0.3">
      <c r="A4528">
        <v>1007727</v>
      </c>
      <c r="B4528" t="s">
        <v>21095</v>
      </c>
      <c r="C4528" t="s">
        <v>21096</v>
      </c>
      <c r="D4528" t="s">
        <v>21097</v>
      </c>
      <c r="E4528" t="s">
        <v>569</v>
      </c>
      <c r="F4528" t="s">
        <v>21098</v>
      </c>
      <c r="G4528" t="s">
        <v>21099</v>
      </c>
      <c r="H4528" t="s">
        <v>686</v>
      </c>
      <c r="I4528" s="23">
        <v>41.5989</v>
      </c>
      <c r="J4528" s="23">
        <v>-93.354799999999997</v>
      </c>
      <c r="K4528">
        <v>562212</v>
      </c>
      <c r="L4528" t="s">
        <v>355</v>
      </c>
      <c r="M4528" t="s">
        <v>307</v>
      </c>
      <c r="N4528" s="49">
        <v>46951.15</v>
      </c>
      <c r="O4528" s="49">
        <v>66662.426000000007</v>
      </c>
      <c r="P4528" s="49">
        <v>90877.588000000003</v>
      </c>
      <c r="Q4528" s="49">
        <v>75774.221999999994</v>
      </c>
      <c r="R4528" s="49">
        <v>44753.08</v>
      </c>
      <c r="S4528" s="49">
        <v>47995.612000000001</v>
      </c>
      <c r="T4528" s="49">
        <v>39155.974000000002</v>
      </c>
      <c r="U4528" s="49">
        <v>111628.524521</v>
      </c>
      <c r="V4528" s="49">
        <v>105848.312104</v>
      </c>
    </row>
    <row r="4529" spans="1:22" x14ac:dyDescent="0.3">
      <c r="A4529">
        <v>1005105</v>
      </c>
      <c r="B4529" t="s">
        <v>21100</v>
      </c>
      <c r="C4529" t="s">
        <v>21101</v>
      </c>
      <c r="D4529" t="s">
        <v>11975</v>
      </c>
      <c r="E4529" t="s">
        <v>380</v>
      </c>
      <c r="F4529" t="s">
        <v>21102</v>
      </c>
      <c r="G4529" t="s">
        <v>21103</v>
      </c>
      <c r="H4529" t="s">
        <v>7627</v>
      </c>
      <c r="I4529" s="23">
        <v>44.893089000000003</v>
      </c>
      <c r="J4529" s="23">
        <v>-93.232433</v>
      </c>
      <c r="K4529">
        <v>488119</v>
      </c>
      <c r="L4529" t="s">
        <v>28</v>
      </c>
      <c r="M4529" t="s">
        <v>315</v>
      </c>
      <c r="N4529" s="49">
        <v>27880.984</v>
      </c>
      <c r="O4529" s="49">
        <v>28139.236000000001</v>
      </c>
      <c r="P4529" s="49">
        <v>25306.544000000002</v>
      </c>
      <c r="Q4529" s="49">
        <v>24558.65</v>
      </c>
      <c r="R4529" s="49">
        <v>25106.054</v>
      </c>
      <c r="S4529" s="49">
        <v>28612.666000000001</v>
      </c>
      <c r="T4529" s="49">
        <v>27911.682000000001</v>
      </c>
      <c r="U4529" s="49">
        <v>23019.164000000001</v>
      </c>
      <c r="V4529" s="49">
        <v>23312.412</v>
      </c>
    </row>
    <row r="4530" spans="1:22" x14ac:dyDescent="0.3">
      <c r="A4530">
        <v>1001644</v>
      </c>
      <c r="B4530" t="s">
        <v>21104</v>
      </c>
      <c r="C4530" t="s">
        <v>21105</v>
      </c>
      <c r="D4530" t="s">
        <v>14115</v>
      </c>
      <c r="E4530" t="s">
        <v>556</v>
      </c>
      <c r="F4530" t="s">
        <v>14116</v>
      </c>
      <c r="G4530" t="s">
        <v>21106</v>
      </c>
      <c r="H4530" t="s">
        <v>2418</v>
      </c>
      <c r="I4530" s="23">
        <v>39.261780000000002</v>
      </c>
      <c r="J4530" s="23">
        <v>-79.428359999999998</v>
      </c>
      <c r="K4530">
        <v>212112</v>
      </c>
      <c r="L4530" t="s">
        <v>28</v>
      </c>
      <c r="M4530" t="s">
        <v>315</v>
      </c>
      <c r="N4530" s="49">
        <v>38491.947999999997</v>
      </c>
      <c r="O4530" s="49">
        <v>41613.786</v>
      </c>
      <c r="P4530" s="49">
        <v>42276.995999999999</v>
      </c>
      <c r="Q4530" s="49">
        <v>39616.315999999999</v>
      </c>
      <c r="R4530" s="49">
        <v>41273.447999999997</v>
      </c>
      <c r="S4530" s="49">
        <v>33713.24</v>
      </c>
      <c r="T4530" s="49">
        <v>45489.137999999999</v>
      </c>
      <c r="U4530" s="49">
        <v>47736.675999999999</v>
      </c>
      <c r="V4530" s="49">
        <v>63482.644</v>
      </c>
    </row>
    <row r="4531" spans="1:22" x14ac:dyDescent="0.3">
      <c r="A4531">
        <v>1006131</v>
      </c>
      <c r="B4531" t="s">
        <v>21107</v>
      </c>
      <c r="C4531" t="s">
        <v>21108</v>
      </c>
      <c r="D4531" t="s">
        <v>21109</v>
      </c>
      <c r="E4531" t="s">
        <v>1487</v>
      </c>
      <c r="F4531" t="s">
        <v>16555</v>
      </c>
      <c r="G4531" t="s">
        <v>21110</v>
      </c>
      <c r="H4531" t="s">
        <v>6242</v>
      </c>
      <c r="I4531" s="23">
        <v>40.266582999999997</v>
      </c>
      <c r="J4531" s="23">
        <v>-104.734944</v>
      </c>
      <c r="K4531">
        <v>211130</v>
      </c>
      <c r="L4531" t="s">
        <v>368</v>
      </c>
      <c r="M4531" t="s">
        <v>102</v>
      </c>
      <c r="N4531" s="49">
        <v>292954.43400000001</v>
      </c>
      <c r="O4531" s="49">
        <v>258546.61199999999</v>
      </c>
      <c r="P4531" s="49">
        <v>239689.77600000001</v>
      </c>
      <c r="Q4531" s="49">
        <v>238897.038</v>
      </c>
      <c r="R4531" s="49">
        <v>231255.86979999999</v>
      </c>
      <c r="S4531" s="49">
        <v>218877.655</v>
      </c>
      <c r="T4531" s="49">
        <v>229340.614</v>
      </c>
      <c r="U4531" s="49">
        <v>223283.60399999999</v>
      </c>
      <c r="V4531" s="49">
        <v>135794.147</v>
      </c>
    </row>
    <row r="4532" spans="1:22" x14ac:dyDescent="0.3">
      <c r="A4532">
        <v>1002469</v>
      </c>
      <c r="B4532" t="s">
        <v>21111</v>
      </c>
      <c r="C4532" t="s">
        <v>21112</v>
      </c>
      <c r="D4532" t="s">
        <v>21113</v>
      </c>
      <c r="E4532" t="s">
        <v>303</v>
      </c>
      <c r="F4532" t="s">
        <v>21114</v>
      </c>
      <c r="G4532" t="s">
        <v>21115</v>
      </c>
      <c r="H4532" t="s">
        <v>21116</v>
      </c>
      <c r="I4532" s="23">
        <v>31.612939999999998</v>
      </c>
      <c r="J4532" s="23">
        <v>-96.503315999999998</v>
      </c>
      <c r="K4532">
        <v>562212</v>
      </c>
      <c r="L4532" t="s">
        <v>51</v>
      </c>
      <c r="M4532" t="s">
        <v>307</v>
      </c>
      <c r="N4532" s="49">
        <v>4592.5</v>
      </c>
      <c r="O4532" s="49">
        <v>4576</v>
      </c>
      <c r="P4532" s="49">
        <v>4183.5</v>
      </c>
      <c r="Q4532" s="49">
        <v>5257</v>
      </c>
      <c r="R4532" s="49">
        <v>4080.5</v>
      </c>
      <c r="S4532" s="49">
        <v>3582.25</v>
      </c>
      <c r="T4532" s="49">
        <v>15635</v>
      </c>
      <c r="U4532" s="49">
        <v>6682.5</v>
      </c>
      <c r="V4532" s="49">
        <v>14155</v>
      </c>
    </row>
    <row r="4533" spans="1:22" x14ac:dyDescent="0.3">
      <c r="A4533">
        <v>1006675</v>
      </c>
      <c r="B4533" t="s">
        <v>21117</v>
      </c>
      <c r="C4533" t="s">
        <v>21118</v>
      </c>
      <c r="D4533" t="s">
        <v>21119</v>
      </c>
      <c r="E4533" t="s">
        <v>583</v>
      </c>
      <c r="F4533" t="s">
        <v>8626</v>
      </c>
      <c r="G4533" t="s">
        <v>21120</v>
      </c>
      <c r="H4533" t="s">
        <v>3743</v>
      </c>
      <c r="I4533" s="23">
        <v>30.235778</v>
      </c>
      <c r="J4533" s="23">
        <v>-91.096005000000005</v>
      </c>
      <c r="K4533">
        <v>325120</v>
      </c>
      <c r="L4533" t="s">
        <v>403</v>
      </c>
      <c r="M4533" t="s">
        <v>404</v>
      </c>
      <c r="N4533" s="49">
        <v>53988.330999999998</v>
      </c>
      <c r="O4533" s="49">
        <v>52978.673000000003</v>
      </c>
      <c r="P4533" s="49">
        <v>49448.896999999997</v>
      </c>
      <c r="Q4533" s="49">
        <v>57603.059000000001</v>
      </c>
      <c r="R4533" s="49">
        <v>58577.417000000001</v>
      </c>
      <c r="S4533" s="49">
        <v>59174.856</v>
      </c>
      <c r="T4533" s="49">
        <v>57323.66</v>
      </c>
      <c r="U4533" s="49">
        <v>156411.88</v>
      </c>
      <c r="V4533" s="49">
        <v>162345.26</v>
      </c>
    </row>
    <row r="4534" spans="1:22" x14ac:dyDescent="0.3">
      <c r="A4534">
        <v>1006611</v>
      </c>
      <c r="B4534" t="s">
        <v>21121</v>
      </c>
      <c r="C4534" t="s">
        <v>21122</v>
      </c>
      <c r="D4534" t="s">
        <v>1919</v>
      </c>
      <c r="E4534" t="s">
        <v>1920</v>
      </c>
      <c r="F4534" t="s">
        <v>21123</v>
      </c>
      <c r="G4534" t="s">
        <v>21124</v>
      </c>
      <c r="H4534" t="s">
        <v>1559</v>
      </c>
      <c r="I4534" s="23">
        <v>36.103484000000002</v>
      </c>
      <c r="J4534" s="23">
        <v>-115.17983700000001</v>
      </c>
      <c r="K4534">
        <v>721120</v>
      </c>
      <c r="L4534" t="s">
        <v>28</v>
      </c>
      <c r="M4534" t="s">
        <v>315</v>
      </c>
      <c r="N4534" s="49">
        <v>138028.88</v>
      </c>
      <c r="O4534" s="49">
        <v>130246.06</v>
      </c>
      <c r="P4534" s="49">
        <v>128442.916</v>
      </c>
      <c r="Q4534" s="49">
        <v>134521.54399999999</v>
      </c>
      <c r="R4534" s="49">
        <v>132200.35200000001</v>
      </c>
      <c r="S4534" s="49">
        <v>130349.06</v>
      </c>
      <c r="T4534" s="49">
        <v>133938.39600000001</v>
      </c>
      <c r="U4534" s="49">
        <v>127726.768</v>
      </c>
      <c r="V4534" s="49">
        <v>130887.856</v>
      </c>
    </row>
    <row r="4535" spans="1:22" x14ac:dyDescent="0.3">
      <c r="A4535">
        <v>1002865</v>
      </c>
      <c r="B4535" t="s">
        <v>21125</v>
      </c>
      <c r="C4535" t="s">
        <v>21126</v>
      </c>
      <c r="D4535" t="s">
        <v>4428</v>
      </c>
      <c r="E4535" t="s">
        <v>542</v>
      </c>
      <c r="F4535" t="s">
        <v>4429</v>
      </c>
      <c r="G4535" t="s">
        <v>21127</v>
      </c>
      <c r="H4535" t="s">
        <v>4431</v>
      </c>
      <c r="I4535" s="23">
        <v>39.561</v>
      </c>
      <c r="J4535" s="23">
        <v>-95.133300000000006</v>
      </c>
      <c r="K4535">
        <v>312140</v>
      </c>
      <c r="L4535" t="s">
        <v>573</v>
      </c>
      <c r="M4535" t="s">
        <v>574</v>
      </c>
      <c r="N4535" s="49">
        <v>144118.05799999999</v>
      </c>
      <c r="O4535" s="49">
        <v>139751.47399999999</v>
      </c>
      <c r="P4535" s="49">
        <v>136435.03599999999</v>
      </c>
      <c r="Q4535" s="49">
        <v>139394.02600000001</v>
      </c>
      <c r="R4535" s="49">
        <v>139445.976</v>
      </c>
      <c r="S4535" s="49">
        <v>130700.35799999999</v>
      </c>
      <c r="T4535" s="49">
        <v>146813.98800000001</v>
      </c>
      <c r="U4535" s="49">
        <v>135607.57199999999</v>
      </c>
      <c r="V4535" s="49">
        <v>145796.18599999999</v>
      </c>
    </row>
    <row r="4536" spans="1:22" x14ac:dyDescent="0.3">
      <c r="A4536">
        <v>1004530</v>
      </c>
      <c r="B4536" t="s">
        <v>21128</v>
      </c>
      <c r="C4536" t="s">
        <v>21129</v>
      </c>
      <c r="D4536" t="s">
        <v>3076</v>
      </c>
      <c r="E4536" t="s">
        <v>491</v>
      </c>
      <c r="F4536" t="s">
        <v>3077</v>
      </c>
      <c r="G4536" t="s">
        <v>21130</v>
      </c>
      <c r="H4536" t="s">
        <v>3079</v>
      </c>
      <c r="I4536" s="23">
        <v>39.098666999999999</v>
      </c>
      <c r="J4536" s="23">
        <v>-84.860861</v>
      </c>
      <c r="K4536">
        <v>312140</v>
      </c>
      <c r="L4536" t="s">
        <v>599</v>
      </c>
      <c r="M4536" t="s">
        <v>600</v>
      </c>
      <c r="N4536" s="49">
        <v>74199.320000000007</v>
      </c>
      <c r="O4536" s="49">
        <v>72968.775999999998</v>
      </c>
      <c r="P4536" s="49">
        <v>68433.092000000004</v>
      </c>
      <c r="Q4536" s="49">
        <v>63139.112000000001</v>
      </c>
      <c r="R4536" s="49">
        <v>83747.384000000005</v>
      </c>
      <c r="S4536" s="49">
        <v>83747.384000000005</v>
      </c>
      <c r="T4536" s="49">
        <v>85579.627999999997</v>
      </c>
      <c r="U4536" s="49">
        <v>89346.26</v>
      </c>
      <c r="V4536" s="49">
        <v>108022.09</v>
      </c>
    </row>
    <row r="4537" spans="1:22" x14ac:dyDescent="0.3">
      <c r="A4537">
        <v>1005410</v>
      </c>
      <c r="B4537" t="s">
        <v>21131</v>
      </c>
      <c r="C4537" t="s">
        <v>21132</v>
      </c>
      <c r="D4537" t="s">
        <v>577</v>
      </c>
      <c r="E4537" t="s">
        <v>1370</v>
      </c>
      <c r="F4537" t="s">
        <v>578</v>
      </c>
      <c r="H4537" t="s">
        <v>4057</v>
      </c>
      <c r="I4537" s="23">
        <v>60.795833000000002</v>
      </c>
      <c r="J4537" s="23">
        <v>-151.49555599999999</v>
      </c>
      <c r="K4537">
        <v>211120</v>
      </c>
      <c r="L4537" t="s">
        <v>579</v>
      </c>
      <c r="M4537" t="s">
        <v>102</v>
      </c>
      <c r="N4537" s="49">
        <v>23128.795999999998</v>
      </c>
      <c r="O4537" s="49">
        <v>25973.383999999998</v>
      </c>
      <c r="P4537" s="49">
        <v>17409.806</v>
      </c>
      <c r="Q4537" s="49">
        <v>25026.385999999999</v>
      </c>
      <c r="R4537" s="49">
        <v>32494.898000000001</v>
      </c>
      <c r="S4537" s="49">
        <v>31107.23</v>
      </c>
      <c r="T4537" s="49">
        <v>26478.954000000002</v>
      </c>
      <c r="U4537" s="49">
        <v>30099.822</v>
      </c>
      <c r="V4537" s="49">
        <v>29459.73</v>
      </c>
    </row>
    <row r="4538" spans="1:22" x14ac:dyDescent="0.3">
      <c r="A4538">
        <v>1006029</v>
      </c>
      <c r="B4538" t="s">
        <v>21133</v>
      </c>
      <c r="C4538" t="s">
        <v>21134</v>
      </c>
      <c r="D4538" t="s">
        <v>577</v>
      </c>
      <c r="E4538" t="s">
        <v>1370</v>
      </c>
      <c r="F4538" t="s">
        <v>578</v>
      </c>
      <c r="H4538" t="s">
        <v>3109</v>
      </c>
      <c r="I4538" s="23">
        <v>60.763888999999999</v>
      </c>
      <c r="J4538" s="23">
        <v>-151.50222199999999</v>
      </c>
      <c r="K4538">
        <v>211120</v>
      </c>
      <c r="L4538" t="s">
        <v>579</v>
      </c>
      <c r="M4538" t="s">
        <v>102</v>
      </c>
      <c r="N4538" s="49">
        <v>21570.598000000002</v>
      </c>
      <c r="O4538" s="49">
        <v>19987.144</v>
      </c>
      <c r="P4538" s="49">
        <v>16024.26</v>
      </c>
      <c r="Q4538" s="49">
        <v>22153.752</v>
      </c>
      <c r="R4538" s="49">
        <v>29148.063999999998</v>
      </c>
      <c r="S4538" s="49">
        <v>24470.932000000001</v>
      </c>
      <c r="T4538" s="49">
        <v>34561.911999999997</v>
      </c>
      <c r="U4538" s="49">
        <v>39573.245999999999</v>
      </c>
      <c r="V4538" s="49">
        <v>37834.199999999997</v>
      </c>
    </row>
    <row r="4539" spans="1:22" x14ac:dyDescent="0.3">
      <c r="A4539">
        <v>1003999</v>
      </c>
      <c r="B4539" t="s">
        <v>21135</v>
      </c>
      <c r="C4539" t="s">
        <v>21136</v>
      </c>
      <c r="D4539" t="s">
        <v>21137</v>
      </c>
      <c r="E4539" t="s">
        <v>491</v>
      </c>
      <c r="F4539" t="s">
        <v>21138</v>
      </c>
      <c r="G4539" t="s">
        <v>21139</v>
      </c>
      <c r="H4539" t="s">
        <v>4586</v>
      </c>
      <c r="I4539" s="23">
        <v>38.388615999999999</v>
      </c>
      <c r="J4539" s="23">
        <v>-87.202099000000004</v>
      </c>
      <c r="K4539">
        <v>486210</v>
      </c>
      <c r="L4539" t="s">
        <v>1275</v>
      </c>
      <c r="M4539" t="s">
        <v>102</v>
      </c>
      <c r="O4539" s="49">
        <v>19122.2</v>
      </c>
      <c r="P4539" s="49">
        <v>10261.325999999999</v>
      </c>
      <c r="Q4539" s="49">
        <v>11369.773999999999</v>
      </c>
      <c r="R4539" s="49">
        <v>12889.914000000001</v>
      </c>
      <c r="S4539" s="49">
        <v>30615.168000000001</v>
      </c>
      <c r="T4539" s="49">
        <v>27128.817999999999</v>
      </c>
    </row>
    <row r="4540" spans="1:22" x14ac:dyDescent="0.3">
      <c r="A4540">
        <v>1004000</v>
      </c>
      <c r="B4540" t="s">
        <v>21140</v>
      </c>
      <c r="C4540" t="s">
        <v>21141</v>
      </c>
      <c r="D4540" t="s">
        <v>18240</v>
      </c>
      <c r="E4540" t="s">
        <v>676</v>
      </c>
      <c r="F4540" t="s">
        <v>21142</v>
      </c>
      <c r="G4540" t="s">
        <v>21143</v>
      </c>
      <c r="H4540" t="s">
        <v>16333</v>
      </c>
      <c r="I4540" s="23">
        <v>36.620199999999997</v>
      </c>
      <c r="J4540" s="23">
        <v>-86.563400000000001</v>
      </c>
      <c r="K4540">
        <v>486210</v>
      </c>
      <c r="L4540" t="s">
        <v>1275</v>
      </c>
      <c r="M4540" t="s">
        <v>102</v>
      </c>
      <c r="N4540" s="49">
        <v>12337.17</v>
      </c>
      <c r="O4540" s="49">
        <v>14895.418</v>
      </c>
      <c r="P4540" s="49">
        <v>6693.0839999999998</v>
      </c>
      <c r="Q4540" s="49">
        <v>19446.957999999999</v>
      </c>
      <c r="R4540" s="49">
        <v>22853.454000000002</v>
      </c>
      <c r="S4540" s="49">
        <v>31935.486000000001</v>
      </c>
      <c r="T4540" s="49">
        <v>33506.771999999997</v>
      </c>
    </row>
    <row r="4541" spans="1:22" x14ac:dyDescent="0.3">
      <c r="A4541">
        <v>1004002</v>
      </c>
      <c r="B4541" t="s">
        <v>21144</v>
      </c>
      <c r="C4541" t="s">
        <v>21145</v>
      </c>
      <c r="D4541" t="s">
        <v>21146</v>
      </c>
      <c r="E4541" t="s">
        <v>351</v>
      </c>
      <c r="F4541" t="s">
        <v>21147</v>
      </c>
      <c r="G4541" t="s">
        <v>21148</v>
      </c>
      <c r="H4541" t="s">
        <v>4477</v>
      </c>
      <c r="I4541" s="23">
        <v>40.357581000000003</v>
      </c>
      <c r="J4541" s="23">
        <v>-87.825839000000002</v>
      </c>
      <c r="K4541">
        <v>486210</v>
      </c>
      <c r="L4541" t="s">
        <v>1275</v>
      </c>
      <c r="M4541" t="s">
        <v>102</v>
      </c>
      <c r="N4541" s="49">
        <v>10816.564</v>
      </c>
      <c r="O4541" s="49">
        <v>9982.9680000000008</v>
      </c>
      <c r="P4541" s="49">
        <v>16007.906000000001</v>
      </c>
      <c r="Q4541" s="49">
        <v>28925.68</v>
      </c>
      <c r="R4541" s="49">
        <v>28032.315999999999</v>
      </c>
      <c r="S4541" s="49">
        <v>27248.61</v>
      </c>
    </row>
    <row r="4542" spans="1:22" x14ac:dyDescent="0.3">
      <c r="A4542">
        <v>1003177</v>
      </c>
      <c r="B4542" t="s">
        <v>21149</v>
      </c>
      <c r="C4542" t="s">
        <v>21150</v>
      </c>
      <c r="D4542" t="s">
        <v>577</v>
      </c>
      <c r="E4542" t="s">
        <v>303</v>
      </c>
      <c r="F4542" t="s">
        <v>578</v>
      </c>
      <c r="I4542" s="23">
        <v>28.101776000000001</v>
      </c>
      <c r="J4542" s="23">
        <v>-96.381066000000004</v>
      </c>
      <c r="K4542">
        <v>211111</v>
      </c>
      <c r="L4542" t="s">
        <v>579</v>
      </c>
      <c r="M4542" t="s">
        <v>102</v>
      </c>
      <c r="P4542" s="49">
        <v>4487.8940000000002</v>
      </c>
      <c r="Q4542" s="49">
        <v>5226.75</v>
      </c>
      <c r="R4542" s="49">
        <v>8164.9880000000003</v>
      </c>
      <c r="S4542" s="49">
        <v>31066.322</v>
      </c>
      <c r="T4542" s="49">
        <v>48139.493999999999</v>
      </c>
      <c r="U4542" s="49">
        <v>42994.828000000001</v>
      </c>
      <c r="V4542" s="49">
        <v>42408.228000000003</v>
      </c>
    </row>
    <row r="4543" spans="1:22" x14ac:dyDescent="0.3">
      <c r="A4543">
        <v>1005305</v>
      </c>
      <c r="B4543" t="s">
        <v>21151</v>
      </c>
      <c r="C4543" t="s">
        <v>21152</v>
      </c>
      <c r="D4543" t="s">
        <v>7850</v>
      </c>
      <c r="E4543" t="s">
        <v>663</v>
      </c>
      <c r="F4543" t="s">
        <v>21153</v>
      </c>
      <c r="G4543" t="s">
        <v>21154</v>
      </c>
      <c r="H4543" t="s">
        <v>1104</v>
      </c>
      <c r="I4543" s="23">
        <v>39.510390000000001</v>
      </c>
      <c r="J4543" s="23">
        <v>-84.734489999999994</v>
      </c>
      <c r="K4543">
        <v>611310</v>
      </c>
      <c r="L4543" t="s">
        <v>28</v>
      </c>
      <c r="M4543" t="s">
        <v>315</v>
      </c>
      <c r="N4543" s="49">
        <v>24569.707999999999</v>
      </c>
      <c r="O4543" s="49">
        <v>28016.944</v>
      </c>
      <c r="P4543" s="49">
        <v>25622.903999999999</v>
      </c>
      <c r="Q4543" s="49">
        <v>29299.124</v>
      </c>
      <c r="R4543" s="49">
        <v>41382.065999999999</v>
      </c>
      <c r="S4543" s="49">
        <v>53279.446000000004</v>
      </c>
      <c r="T4543" s="49">
        <v>53414.966</v>
      </c>
      <c r="U4543" s="49">
        <v>43512.04</v>
      </c>
      <c r="V4543" s="49">
        <v>60733.377999999997</v>
      </c>
    </row>
    <row r="4544" spans="1:22" x14ac:dyDescent="0.3">
      <c r="A4544">
        <v>1004503</v>
      </c>
      <c r="B4544" t="s">
        <v>21155</v>
      </c>
      <c r="C4544" t="s">
        <v>21156</v>
      </c>
      <c r="D4544" t="s">
        <v>21157</v>
      </c>
      <c r="E4544" t="s">
        <v>1418</v>
      </c>
      <c r="F4544" t="s">
        <v>21158</v>
      </c>
      <c r="G4544" t="s">
        <v>21159</v>
      </c>
      <c r="H4544" t="s">
        <v>9693</v>
      </c>
      <c r="I4544" s="23">
        <v>34.18085</v>
      </c>
      <c r="J4544" s="23">
        <v>-97.171949999999995</v>
      </c>
      <c r="K4544">
        <v>326211</v>
      </c>
      <c r="L4544" t="s">
        <v>28</v>
      </c>
      <c r="M4544" t="s">
        <v>315</v>
      </c>
      <c r="N4544" s="49">
        <v>26252.351999999999</v>
      </c>
      <c r="O4544" s="49">
        <v>29721.887999999999</v>
      </c>
      <c r="P4544" s="49">
        <v>30435.936000000002</v>
      </c>
      <c r="Q4544" s="49">
        <v>34358.92</v>
      </c>
      <c r="R4544" s="49">
        <v>1260.096</v>
      </c>
      <c r="S4544" s="49">
        <v>34399.019999999997</v>
      </c>
      <c r="T4544" s="49">
        <v>67.028000000000006</v>
      </c>
      <c r="U4544" s="49">
        <v>32535.995999999999</v>
      </c>
      <c r="V4544" s="49">
        <v>32335.338</v>
      </c>
    </row>
    <row r="4545" spans="1:22" x14ac:dyDescent="0.3">
      <c r="A4545">
        <v>1001250</v>
      </c>
      <c r="B4545" t="s">
        <v>21160</v>
      </c>
      <c r="C4545" t="s">
        <v>21161</v>
      </c>
      <c r="D4545" t="s">
        <v>21162</v>
      </c>
      <c r="E4545" t="s">
        <v>454</v>
      </c>
      <c r="F4545" t="s">
        <v>21163</v>
      </c>
      <c r="G4545" t="s">
        <v>21164</v>
      </c>
      <c r="H4545" t="s">
        <v>11173</v>
      </c>
      <c r="I4545" s="23">
        <v>42.717799999999997</v>
      </c>
      <c r="J4545" s="23">
        <v>-84.483599999999996</v>
      </c>
      <c r="K4545">
        <v>611310</v>
      </c>
      <c r="L4545" t="s">
        <v>28</v>
      </c>
      <c r="M4545" t="s">
        <v>315</v>
      </c>
      <c r="N4545" s="49">
        <v>374534.25400000002</v>
      </c>
      <c r="O4545" s="49">
        <v>365555.73800000001</v>
      </c>
      <c r="P4545" s="49">
        <v>339221.23200000002</v>
      </c>
      <c r="Q4545" s="49">
        <v>437071.06</v>
      </c>
      <c r="R4545" s="49">
        <v>436465.83600000001</v>
      </c>
      <c r="S4545" s="49">
        <v>428783.15399999998</v>
      </c>
      <c r="T4545" s="49">
        <v>480548.4</v>
      </c>
      <c r="U4545" s="49">
        <v>474994.93199999997</v>
      </c>
      <c r="V4545" s="49">
        <v>541862.97199999995</v>
      </c>
    </row>
    <row r="4546" spans="1:22" x14ac:dyDescent="0.3">
      <c r="A4546">
        <v>1001821</v>
      </c>
      <c r="B4546" t="s">
        <v>21165</v>
      </c>
      <c r="C4546" t="s">
        <v>21161</v>
      </c>
      <c r="D4546" t="s">
        <v>21162</v>
      </c>
      <c r="E4546" t="s">
        <v>454</v>
      </c>
      <c r="F4546" t="s">
        <v>21163</v>
      </c>
      <c r="G4546" t="s">
        <v>21166</v>
      </c>
      <c r="H4546" t="s">
        <v>11173</v>
      </c>
      <c r="I4546" s="23">
        <v>42.726917</v>
      </c>
      <c r="J4546" s="23">
        <v>-84.483056000000005</v>
      </c>
      <c r="K4546">
        <v>611310</v>
      </c>
      <c r="L4546" t="s">
        <v>28</v>
      </c>
      <c r="M4546" t="s">
        <v>315</v>
      </c>
      <c r="Q4546" s="49">
        <v>18189.59</v>
      </c>
      <c r="R4546" s="49">
        <v>18242.5</v>
      </c>
      <c r="S4546" s="49">
        <v>18493.556</v>
      </c>
      <c r="T4546" s="49">
        <v>15281.291999999999</v>
      </c>
      <c r="U4546" s="49">
        <v>15279.892</v>
      </c>
      <c r="V4546" s="49">
        <v>17849.984</v>
      </c>
    </row>
    <row r="4547" spans="1:22" x14ac:dyDescent="0.3">
      <c r="A4547">
        <v>1006312</v>
      </c>
      <c r="B4547" t="s">
        <v>21167</v>
      </c>
      <c r="C4547" t="s">
        <v>21168</v>
      </c>
      <c r="D4547" t="s">
        <v>21169</v>
      </c>
      <c r="E4547" t="s">
        <v>454</v>
      </c>
      <c r="F4547" t="s">
        <v>21170</v>
      </c>
      <c r="G4547" t="s">
        <v>21171</v>
      </c>
      <c r="H4547" t="s">
        <v>21172</v>
      </c>
      <c r="I4547" s="23">
        <v>43.480800000000002</v>
      </c>
      <c r="J4547" s="23">
        <v>-83.395210000000006</v>
      </c>
      <c r="K4547">
        <v>311313</v>
      </c>
      <c r="L4547" t="s">
        <v>1404</v>
      </c>
      <c r="M4547" t="s">
        <v>376</v>
      </c>
      <c r="N4547" s="49">
        <v>57576.055999999997</v>
      </c>
      <c r="O4547" s="49">
        <v>55024.618000000002</v>
      </c>
      <c r="P4547" s="49">
        <v>62581.976000000002</v>
      </c>
      <c r="Q4547" s="49">
        <v>63242.525999999998</v>
      </c>
      <c r="R4547" s="49">
        <v>65273.065999999999</v>
      </c>
      <c r="S4547" s="49">
        <v>58216.624000000003</v>
      </c>
      <c r="T4547" s="49">
        <v>81947.203999999998</v>
      </c>
      <c r="U4547" s="49">
        <v>83408.187999999995</v>
      </c>
      <c r="V4547" s="49">
        <v>87344.478000000003</v>
      </c>
    </row>
    <row r="4548" spans="1:22" x14ac:dyDescent="0.3">
      <c r="A4548">
        <v>1004477</v>
      </c>
      <c r="B4548" t="s">
        <v>21173</v>
      </c>
      <c r="C4548" t="s">
        <v>21174</v>
      </c>
      <c r="D4548" t="s">
        <v>21175</v>
      </c>
      <c r="E4548" t="s">
        <v>454</v>
      </c>
      <c r="F4548" t="s">
        <v>21176</v>
      </c>
      <c r="G4548" t="s">
        <v>21177</v>
      </c>
      <c r="H4548" t="s">
        <v>21178</v>
      </c>
      <c r="I4548" s="23">
        <v>43.266052999999999</v>
      </c>
      <c r="J4548" s="23">
        <v>-82.619551999999999</v>
      </c>
      <c r="K4548">
        <v>311313</v>
      </c>
      <c r="L4548" t="s">
        <v>1404</v>
      </c>
      <c r="M4548" t="s">
        <v>376</v>
      </c>
      <c r="N4548" s="49">
        <v>50606.425999999999</v>
      </c>
      <c r="O4548" s="49">
        <v>54696.671999999999</v>
      </c>
      <c r="P4548" s="49">
        <v>58309.531999999999</v>
      </c>
      <c r="Q4548" s="49">
        <v>65535.614000000001</v>
      </c>
      <c r="R4548" s="49">
        <v>66682.87</v>
      </c>
      <c r="S4548" s="49">
        <v>81345.076000000001</v>
      </c>
      <c r="T4548" s="49">
        <v>72959.361999999994</v>
      </c>
      <c r="U4548" s="49">
        <v>70756.017999999996</v>
      </c>
      <c r="V4548" s="49">
        <v>97409.288</v>
      </c>
    </row>
    <row r="4549" spans="1:22" x14ac:dyDescent="0.3">
      <c r="A4549">
        <v>1005758</v>
      </c>
      <c r="B4549" t="s">
        <v>21179</v>
      </c>
      <c r="C4549" t="s">
        <v>21180</v>
      </c>
      <c r="D4549" t="s">
        <v>12269</v>
      </c>
      <c r="E4549" t="s">
        <v>454</v>
      </c>
      <c r="F4549" t="s">
        <v>21181</v>
      </c>
      <c r="G4549" t="s">
        <v>21182</v>
      </c>
      <c r="H4549" t="s">
        <v>2107</v>
      </c>
      <c r="I4549" s="23">
        <v>43.574860000000001</v>
      </c>
      <c r="J4549" s="23">
        <v>-83.915880000000001</v>
      </c>
      <c r="K4549">
        <v>311313</v>
      </c>
      <c r="L4549" t="s">
        <v>1404</v>
      </c>
      <c r="M4549" t="s">
        <v>376</v>
      </c>
      <c r="N4549" s="49">
        <v>154003.08600000001</v>
      </c>
      <c r="O4549" s="49">
        <v>160832.42199999999</v>
      </c>
      <c r="P4549" s="49">
        <v>163787.07199999999</v>
      </c>
      <c r="Q4549" s="49">
        <v>155895.62</v>
      </c>
      <c r="R4549" s="49">
        <v>152047.71400000001</v>
      </c>
      <c r="S4549" s="49">
        <v>153656.42199999999</v>
      </c>
      <c r="T4549" s="49">
        <v>152335.49</v>
      </c>
      <c r="U4549" s="49">
        <v>162497.98000000001</v>
      </c>
      <c r="V4549" s="49">
        <v>135116</v>
      </c>
    </row>
    <row r="4550" spans="1:22" x14ac:dyDescent="0.3">
      <c r="A4550">
        <v>1006343</v>
      </c>
      <c r="B4550" t="s">
        <v>21183</v>
      </c>
      <c r="C4550" t="s">
        <v>21184</v>
      </c>
      <c r="D4550" t="s">
        <v>21185</v>
      </c>
      <c r="E4550" t="s">
        <v>454</v>
      </c>
      <c r="F4550" t="s">
        <v>21186</v>
      </c>
      <c r="G4550" t="s">
        <v>21187</v>
      </c>
      <c r="H4550" t="s">
        <v>4637</v>
      </c>
      <c r="I4550" s="23">
        <v>43.741</v>
      </c>
      <c r="J4550" s="23">
        <v>-83.448300000000003</v>
      </c>
      <c r="K4550">
        <v>311313</v>
      </c>
      <c r="L4550" t="s">
        <v>1404</v>
      </c>
      <c r="M4550" t="s">
        <v>376</v>
      </c>
      <c r="N4550" s="49">
        <v>102115.46</v>
      </c>
      <c r="O4550" s="49">
        <v>98781.65</v>
      </c>
      <c r="P4550" s="49">
        <v>110237.232</v>
      </c>
      <c r="Q4550" s="49">
        <v>87001.892000000007</v>
      </c>
      <c r="R4550" s="49">
        <v>124889.47199999999</v>
      </c>
      <c r="S4550" s="49">
        <v>109460.546</v>
      </c>
      <c r="T4550" s="49">
        <v>117813.442</v>
      </c>
      <c r="U4550" s="49">
        <v>122324.76</v>
      </c>
      <c r="V4550" s="49">
        <v>90275.601999999999</v>
      </c>
    </row>
    <row r="4551" spans="1:22" x14ac:dyDescent="0.3">
      <c r="A4551">
        <v>1004883</v>
      </c>
      <c r="B4551" t="s">
        <v>21188</v>
      </c>
      <c r="C4551" t="s">
        <v>21189</v>
      </c>
      <c r="D4551" t="s">
        <v>21190</v>
      </c>
      <c r="E4551" t="s">
        <v>2164</v>
      </c>
      <c r="F4551" t="s">
        <v>21191</v>
      </c>
      <c r="G4551" t="s">
        <v>21192</v>
      </c>
      <c r="H4551" t="s">
        <v>12986</v>
      </c>
      <c r="I4551" s="23">
        <v>45.520650000000003</v>
      </c>
      <c r="J4551" s="23">
        <v>-122.44749</v>
      </c>
      <c r="K4551">
        <v>334413</v>
      </c>
      <c r="L4551" t="s">
        <v>1560</v>
      </c>
      <c r="M4551" t="s">
        <v>315</v>
      </c>
      <c r="N4551" s="49">
        <v>116491.55190999999</v>
      </c>
      <c r="O4551" s="49">
        <v>110118.04346</v>
      </c>
      <c r="P4551" s="49">
        <v>92023.861550000001</v>
      </c>
      <c r="Q4551" s="49">
        <v>86688.176210000005</v>
      </c>
      <c r="R4551" s="49">
        <v>87183.525139999998</v>
      </c>
      <c r="S4551" s="49">
        <v>87222.831340000004</v>
      </c>
      <c r="T4551" s="49">
        <v>73290.025343000001</v>
      </c>
      <c r="U4551" s="49">
        <v>76207.680219999995</v>
      </c>
      <c r="V4551" s="49">
        <v>90378.134290000002</v>
      </c>
    </row>
    <row r="4552" spans="1:22" x14ac:dyDescent="0.3">
      <c r="A4552">
        <v>1004325</v>
      </c>
      <c r="B4552" t="s">
        <v>21193</v>
      </c>
      <c r="C4552" t="s">
        <v>21194</v>
      </c>
      <c r="D4552" t="s">
        <v>21195</v>
      </c>
      <c r="E4552" t="s">
        <v>1388</v>
      </c>
      <c r="F4552" t="s">
        <v>21196</v>
      </c>
      <c r="G4552" t="s">
        <v>21197</v>
      </c>
      <c r="H4552" t="s">
        <v>2440</v>
      </c>
      <c r="I4552" s="23">
        <v>43.526800000000001</v>
      </c>
      <c r="J4552" s="23">
        <v>-116.14490000000001</v>
      </c>
      <c r="K4552">
        <v>334413</v>
      </c>
      <c r="L4552" t="s">
        <v>1560</v>
      </c>
      <c r="M4552" t="s">
        <v>315</v>
      </c>
      <c r="N4552" s="49">
        <v>53972.445</v>
      </c>
      <c r="O4552" s="49">
        <v>74179.789099999995</v>
      </c>
      <c r="P4552" s="49">
        <v>67872.3848</v>
      </c>
      <c r="Q4552" s="49">
        <v>82440.275999999998</v>
      </c>
      <c r="R4552" s="49">
        <v>71680.84</v>
      </c>
      <c r="S4552" s="49">
        <v>51974.2955</v>
      </c>
      <c r="T4552" s="49">
        <v>62468.609299999996</v>
      </c>
      <c r="U4552" s="49">
        <v>73760.702600000004</v>
      </c>
      <c r="V4552" s="49">
        <v>67359.911600000007</v>
      </c>
    </row>
    <row r="4553" spans="1:22" x14ac:dyDescent="0.3">
      <c r="A4553">
        <v>1005476</v>
      </c>
      <c r="B4553" t="s">
        <v>21198</v>
      </c>
      <c r="C4553" t="s">
        <v>21199</v>
      </c>
      <c r="D4553" t="s">
        <v>21200</v>
      </c>
      <c r="E4553" t="s">
        <v>922</v>
      </c>
      <c r="F4553" t="s">
        <v>21201</v>
      </c>
      <c r="G4553" t="s">
        <v>21202</v>
      </c>
      <c r="H4553" t="s">
        <v>21203</v>
      </c>
      <c r="I4553" s="23">
        <v>40.854010000000002</v>
      </c>
      <c r="J4553" s="23">
        <v>-101.54</v>
      </c>
      <c r="K4553">
        <v>325193</v>
      </c>
      <c r="L4553" t="s">
        <v>28</v>
      </c>
      <c r="M4553" t="s">
        <v>315</v>
      </c>
      <c r="N4553" s="49">
        <v>47649.52</v>
      </c>
      <c r="O4553" s="49">
        <v>48903.915999999997</v>
      </c>
      <c r="P4553" s="49">
        <v>50775.207999999999</v>
      </c>
      <c r="Q4553" s="49">
        <v>49307.264000000003</v>
      </c>
      <c r="R4553" s="49">
        <v>47961.42</v>
      </c>
      <c r="S4553" s="49">
        <v>49701.012000000002</v>
      </c>
      <c r="T4553" s="49">
        <v>46498.124000000003</v>
      </c>
      <c r="U4553" s="49">
        <v>46374.275999999998</v>
      </c>
      <c r="V4553" s="49">
        <v>47945.42</v>
      </c>
    </row>
    <row r="4554" spans="1:22" x14ac:dyDescent="0.3">
      <c r="A4554">
        <v>1007847</v>
      </c>
      <c r="B4554" t="s">
        <v>21204</v>
      </c>
      <c r="C4554" t="s">
        <v>21205</v>
      </c>
      <c r="D4554" t="s">
        <v>21206</v>
      </c>
      <c r="E4554" t="s">
        <v>435</v>
      </c>
      <c r="F4554" t="s">
        <v>21207</v>
      </c>
      <c r="G4554" t="s">
        <v>21208</v>
      </c>
      <c r="H4554" t="s">
        <v>1337</v>
      </c>
      <c r="I4554" s="23">
        <v>39.197221999999996</v>
      </c>
      <c r="J4554" s="23">
        <v>-93.386388999999994</v>
      </c>
      <c r="K4554">
        <v>325193</v>
      </c>
      <c r="L4554" t="s">
        <v>28</v>
      </c>
      <c r="M4554" t="s">
        <v>315</v>
      </c>
      <c r="N4554" s="49">
        <v>78970.751999999993</v>
      </c>
      <c r="O4554" s="49">
        <v>82306.134000000005</v>
      </c>
      <c r="P4554" s="49">
        <v>84073.478000000003</v>
      </c>
      <c r="Q4554" s="49">
        <v>82442.983999999997</v>
      </c>
      <c r="R4554" s="49">
        <v>82784.081999999995</v>
      </c>
      <c r="S4554" s="49">
        <v>80130.793999999994</v>
      </c>
      <c r="T4554" s="49">
        <v>70522.736000000004</v>
      </c>
      <c r="U4554" s="49">
        <v>60283.92</v>
      </c>
      <c r="V4554" s="49">
        <v>76314.657999999996</v>
      </c>
    </row>
    <row r="4555" spans="1:22" x14ac:dyDescent="0.3">
      <c r="A4555">
        <v>1003324</v>
      </c>
      <c r="B4555" t="s">
        <v>21209</v>
      </c>
      <c r="C4555" t="s">
        <v>21210</v>
      </c>
      <c r="D4555" t="s">
        <v>6398</v>
      </c>
      <c r="E4555" t="s">
        <v>339</v>
      </c>
      <c r="F4555" t="s">
        <v>340</v>
      </c>
      <c r="H4555" t="s">
        <v>359</v>
      </c>
      <c r="I4555" s="23">
        <v>36.907499999999999</v>
      </c>
      <c r="J4555" s="23">
        <v>-107.5616</v>
      </c>
      <c r="K4555">
        <v>213112</v>
      </c>
      <c r="L4555" t="s">
        <v>28</v>
      </c>
      <c r="M4555" t="s">
        <v>102</v>
      </c>
      <c r="R4555" s="49">
        <v>32066.880000000001</v>
      </c>
      <c r="S4555" s="49">
        <v>40247.548000000003</v>
      </c>
      <c r="T4555" s="49">
        <v>45003.29</v>
      </c>
      <c r="U4555" s="49">
        <v>42597.04</v>
      </c>
      <c r="V4555" s="49">
        <v>38980.01</v>
      </c>
    </row>
    <row r="4556" spans="1:22" x14ac:dyDescent="0.3">
      <c r="A4556">
        <v>1007635</v>
      </c>
      <c r="B4556" t="s">
        <v>21211</v>
      </c>
      <c r="C4556" t="s">
        <v>21212</v>
      </c>
      <c r="D4556" t="s">
        <v>21213</v>
      </c>
      <c r="E4556" t="s">
        <v>793</v>
      </c>
      <c r="F4556" t="s">
        <v>21214</v>
      </c>
      <c r="G4556" t="s">
        <v>21215</v>
      </c>
      <c r="H4556" t="s">
        <v>7910</v>
      </c>
      <c r="I4556" s="23">
        <v>37.521681000000001</v>
      </c>
      <c r="J4556" s="23">
        <v>-76.624613999999994</v>
      </c>
      <c r="K4556">
        <v>562212</v>
      </c>
      <c r="L4556" t="s">
        <v>355</v>
      </c>
      <c r="M4556" t="s">
        <v>307</v>
      </c>
      <c r="N4556" s="49">
        <v>87902.327999999994</v>
      </c>
      <c r="O4556" s="49">
        <v>97653.01</v>
      </c>
      <c r="P4556" s="49">
        <v>105209.96400000001</v>
      </c>
      <c r="Q4556" s="49">
        <v>87307.532000000007</v>
      </c>
      <c r="R4556" s="49">
        <v>119040.952</v>
      </c>
      <c r="S4556" s="49">
        <v>112124.954</v>
      </c>
      <c r="T4556" s="49">
        <v>110062.848</v>
      </c>
      <c r="U4556" s="49">
        <v>112220.781512</v>
      </c>
      <c r="V4556" s="49">
        <v>103795.590856</v>
      </c>
    </row>
    <row r="4557" spans="1:22" x14ac:dyDescent="0.3">
      <c r="A4557">
        <v>1002650</v>
      </c>
      <c r="B4557" t="s">
        <v>21216</v>
      </c>
      <c r="C4557" t="s">
        <v>21217</v>
      </c>
      <c r="D4557" t="s">
        <v>21218</v>
      </c>
      <c r="E4557" t="s">
        <v>676</v>
      </c>
      <c r="F4557" t="s">
        <v>21219</v>
      </c>
      <c r="G4557" t="s">
        <v>21220</v>
      </c>
      <c r="H4557" t="s">
        <v>4492</v>
      </c>
      <c r="I4557" s="23">
        <v>35.935369999999999</v>
      </c>
      <c r="J4557" s="23">
        <v>-86.368930000000006</v>
      </c>
      <c r="K4557">
        <v>562212</v>
      </c>
      <c r="L4557" t="s">
        <v>355</v>
      </c>
      <c r="M4557" t="s">
        <v>307</v>
      </c>
      <c r="N4557" s="49">
        <v>166811.70000000001</v>
      </c>
      <c r="O4557" s="49">
        <v>84895.45</v>
      </c>
      <c r="P4557" s="49">
        <v>92437.347999999998</v>
      </c>
      <c r="Q4557" s="49">
        <v>88427</v>
      </c>
      <c r="R4557" s="49">
        <v>100612.25</v>
      </c>
      <c r="S4557" s="49">
        <v>122422.75</v>
      </c>
      <c r="T4557" s="49">
        <v>131397.5</v>
      </c>
      <c r="U4557" s="49">
        <v>143937.5</v>
      </c>
      <c r="V4557" s="49">
        <v>181430</v>
      </c>
    </row>
    <row r="4558" spans="1:22" x14ac:dyDescent="0.3">
      <c r="A4558">
        <v>1004834</v>
      </c>
      <c r="B4558" t="s">
        <v>21221</v>
      </c>
      <c r="C4558" t="s">
        <v>21222</v>
      </c>
      <c r="D4558" t="s">
        <v>21218</v>
      </c>
      <c r="E4558" t="s">
        <v>676</v>
      </c>
      <c r="F4558" t="s">
        <v>21223</v>
      </c>
      <c r="G4558" t="s">
        <v>21224</v>
      </c>
      <c r="H4558" t="s">
        <v>4492</v>
      </c>
      <c r="I4558" s="23">
        <v>35.843420000000002</v>
      </c>
      <c r="J4558" s="23">
        <v>-86.370750000000001</v>
      </c>
      <c r="K4558">
        <v>611310</v>
      </c>
      <c r="L4558" t="s">
        <v>28</v>
      </c>
      <c r="M4558" t="s">
        <v>315</v>
      </c>
      <c r="N4558" s="49">
        <v>39845</v>
      </c>
      <c r="O4558" s="49">
        <v>42534.239999999998</v>
      </c>
      <c r="P4558" s="49">
        <v>36835.112000000001</v>
      </c>
      <c r="Q4558" s="49">
        <v>49259.764000000003</v>
      </c>
      <c r="R4558" s="49">
        <v>48491.968000000001</v>
      </c>
      <c r="S4558" s="49">
        <v>51750.053999999996</v>
      </c>
      <c r="T4558" s="49">
        <v>47924.02</v>
      </c>
      <c r="U4558" s="49">
        <v>34764.639999999999</v>
      </c>
      <c r="V4558" s="49">
        <v>31406.19</v>
      </c>
    </row>
    <row r="4559" spans="1:22" x14ac:dyDescent="0.3">
      <c r="A4559">
        <v>1005718</v>
      </c>
      <c r="B4559" t="s">
        <v>21225</v>
      </c>
      <c r="C4559" t="s">
        <v>21226</v>
      </c>
      <c r="D4559" t="s">
        <v>6941</v>
      </c>
      <c r="E4559" t="s">
        <v>556</v>
      </c>
      <c r="F4559" t="s">
        <v>21227</v>
      </c>
      <c r="G4559" t="s">
        <v>21228</v>
      </c>
      <c r="H4559" t="s">
        <v>21229</v>
      </c>
      <c r="I4559" s="23">
        <v>38.746093000000002</v>
      </c>
      <c r="J4559" s="23">
        <v>-76.019938999999994</v>
      </c>
      <c r="K4559">
        <v>562212</v>
      </c>
      <c r="L4559" t="s">
        <v>51</v>
      </c>
      <c r="M4559" t="s">
        <v>307</v>
      </c>
      <c r="N4559" s="49">
        <v>36519.75</v>
      </c>
      <c r="O4559" s="49">
        <v>33861.75</v>
      </c>
      <c r="P4559" s="49">
        <v>28510.5</v>
      </c>
      <c r="Q4559" s="49">
        <v>16408.75</v>
      </c>
      <c r="R4559" s="49">
        <v>41191.75</v>
      </c>
      <c r="S4559" s="49">
        <v>50246.5</v>
      </c>
      <c r="T4559" s="49">
        <v>61863.25</v>
      </c>
      <c r="U4559" s="49">
        <v>69558</v>
      </c>
      <c r="V4559" s="49">
        <v>90453.25</v>
      </c>
    </row>
    <row r="4560" spans="1:22" x14ac:dyDescent="0.3">
      <c r="A4560">
        <v>1011317</v>
      </c>
      <c r="B4560" t="s">
        <v>21230</v>
      </c>
      <c r="C4560" t="s">
        <v>21231</v>
      </c>
      <c r="D4560" t="s">
        <v>21232</v>
      </c>
      <c r="E4560" t="s">
        <v>556</v>
      </c>
      <c r="F4560" t="s">
        <v>21233</v>
      </c>
      <c r="G4560" t="s">
        <v>21234</v>
      </c>
      <c r="H4560" t="s">
        <v>21235</v>
      </c>
      <c r="I4560" s="23">
        <v>38.943899999999999</v>
      </c>
      <c r="J4560" s="23">
        <v>-75.853520000000003</v>
      </c>
      <c r="K4560">
        <v>562212</v>
      </c>
      <c r="L4560" t="s">
        <v>51</v>
      </c>
      <c r="M4560" t="s">
        <v>307</v>
      </c>
      <c r="N4560" s="49">
        <v>77173.75</v>
      </c>
      <c r="O4560" s="49">
        <v>68210.75</v>
      </c>
      <c r="P4560" s="49">
        <v>59255.75</v>
      </c>
      <c r="Q4560" s="49">
        <v>50982.25</v>
      </c>
      <c r="R4560" s="49">
        <v>41882.25</v>
      </c>
      <c r="S4560" s="49">
        <v>33518.25</v>
      </c>
      <c r="T4560" s="49">
        <v>26491</v>
      </c>
    </row>
    <row r="4561" spans="1:22" x14ac:dyDescent="0.3">
      <c r="A4561">
        <v>1005446</v>
      </c>
      <c r="B4561" t="s">
        <v>21236</v>
      </c>
      <c r="C4561" t="s">
        <v>21237</v>
      </c>
      <c r="D4561" t="s">
        <v>8192</v>
      </c>
      <c r="E4561" t="s">
        <v>323</v>
      </c>
      <c r="F4561" t="s">
        <v>8193</v>
      </c>
      <c r="G4561" t="s">
        <v>21238</v>
      </c>
      <c r="H4561" t="s">
        <v>2179</v>
      </c>
      <c r="I4561" s="23">
        <v>35.280555</v>
      </c>
      <c r="J4561" s="23">
        <v>-119.311943</v>
      </c>
      <c r="K4561">
        <v>211130</v>
      </c>
      <c r="L4561" t="s">
        <v>326</v>
      </c>
      <c r="M4561" t="s">
        <v>327</v>
      </c>
      <c r="N4561" s="49">
        <v>29064.662</v>
      </c>
      <c r="O4561" s="49">
        <v>31680.094000000001</v>
      </c>
      <c r="P4561" s="49">
        <v>29412.092000000001</v>
      </c>
      <c r="Q4561" s="49">
        <v>27337.277999999998</v>
      </c>
      <c r="R4561" s="49">
        <v>28911.923999999999</v>
      </c>
      <c r="S4561" s="49">
        <v>34901.872000000003</v>
      </c>
      <c r="T4561" s="49">
        <v>34890.58</v>
      </c>
      <c r="U4561" s="49">
        <v>36636.870000000003</v>
      </c>
      <c r="V4561" s="49">
        <v>29337.245999999999</v>
      </c>
    </row>
    <row r="4562" spans="1:22" x14ac:dyDescent="0.3">
      <c r="A4562">
        <v>1005355</v>
      </c>
      <c r="B4562" t="s">
        <v>21239</v>
      </c>
      <c r="C4562" t="s">
        <v>21240</v>
      </c>
      <c r="D4562" t="s">
        <v>21241</v>
      </c>
      <c r="E4562" t="s">
        <v>323</v>
      </c>
      <c r="F4562" t="s">
        <v>2482</v>
      </c>
      <c r="G4562" t="s">
        <v>21242</v>
      </c>
      <c r="H4562" t="s">
        <v>2179</v>
      </c>
      <c r="I4562" s="23">
        <v>35.22663</v>
      </c>
      <c r="J4562" s="23">
        <v>-119.62972000000001</v>
      </c>
      <c r="K4562">
        <v>221112</v>
      </c>
      <c r="L4562" t="s">
        <v>28</v>
      </c>
      <c r="M4562" t="s">
        <v>336</v>
      </c>
      <c r="N4562" s="49">
        <v>512887.16800000001</v>
      </c>
      <c r="O4562" s="49">
        <v>543339.20400000003</v>
      </c>
      <c r="P4562" s="49">
        <v>528835.70799999998</v>
      </c>
      <c r="Q4562" s="49">
        <v>580408.26399999997</v>
      </c>
      <c r="R4562" s="49">
        <v>663437.75199999998</v>
      </c>
      <c r="S4562" s="49">
        <v>737363.62399999995</v>
      </c>
      <c r="T4562" s="49">
        <v>835737.7</v>
      </c>
      <c r="U4562" s="49">
        <v>853098.13600000006</v>
      </c>
      <c r="V4562" s="49">
        <v>858518.66399999999</v>
      </c>
    </row>
    <row r="4563" spans="1:22" x14ac:dyDescent="0.3">
      <c r="A4563">
        <v>1011168</v>
      </c>
      <c r="B4563" t="s">
        <v>21243</v>
      </c>
      <c r="C4563" t="s">
        <v>21244</v>
      </c>
      <c r="D4563" t="s">
        <v>21245</v>
      </c>
      <c r="E4563" t="s">
        <v>447</v>
      </c>
      <c r="F4563" t="s">
        <v>21246</v>
      </c>
      <c r="G4563" t="s">
        <v>21247</v>
      </c>
      <c r="H4563" t="s">
        <v>6565</v>
      </c>
      <c r="I4563" s="23">
        <v>41.786664000000002</v>
      </c>
      <c r="J4563" s="23">
        <v>-75.741125999999994</v>
      </c>
      <c r="K4563">
        <v>213112</v>
      </c>
      <c r="L4563" t="s">
        <v>28</v>
      </c>
      <c r="M4563" t="s">
        <v>102</v>
      </c>
      <c r="R4563" s="49">
        <v>35492.616000000002</v>
      </c>
    </row>
    <row r="4564" spans="1:22" x14ac:dyDescent="0.3">
      <c r="A4564">
        <v>1006239</v>
      </c>
      <c r="B4564" t="s">
        <v>21248</v>
      </c>
      <c r="C4564" t="s">
        <v>21249</v>
      </c>
      <c r="D4564" t="s">
        <v>10905</v>
      </c>
      <c r="E4564" t="s">
        <v>441</v>
      </c>
      <c r="F4564" t="s">
        <v>10906</v>
      </c>
      <c r="G4564" t="s">
        <v>21250</v>
      </c>
      <c r="H4564" t="s">
        <v>15189</v>
      </c>
      <c r="I4564" s="23">
        <v>36.51511</v>
      </c>
      <c r="J4564" s="23">
        <v>-79.715819999999994</v>
      </c>
      <c r="K4564">
        <v>312120</v>
      </c>
      <c r="L4564" t="s">
        <v>28</v>
      </c>
      <c r="M4564" t="s">
        <v>315</v>
      </c>
      <c r="R4564" s="49">
        <v>0</v>
      </c>
      <c r="S4564" s="49">
        <v>48140.423999999999</v>
      </c>
      <c r="T4564" s="49">
        <v>86986.751999999993</v>
      </c>
      <c r="U4564" s="49">
        <v>88863.237999999998</v>
      </c>
      <c r="V4564" s="49">
        <v>107588.906</v>
      </c>
    </row>
    <row r="4565" spans="1:22" x14ac:dyDescent="0.3">
      <c r="A4565">
        <v>1006570</v>
      </c>
      <c r="B4565" t="s">
        <v>21251</v>
      </c>
      <c r="C4565" t="s">
        <v>21252</v>
      </c>
      <c r="D4565" t="s">
        <v>21253</v>
      </c>
      <c r="E4565" t="s">
        <v>393</v>
      </c>
      <c r="F4565" t="s">
        <v>21254</v>
      </c>
      <c r="G4565" t="s">
        <v>21255</v>
      </c>
      <c r="H4565" t="s">
        <v>2290</v>
      </c>
      <c r="I4565" s="23">
        <v>43.042119999999997</v>
      </c>
      <c r="J4565" s="23">
        <v>-87.963070000000002</v>
      </c>
      <c r="K4565">
        <v>312120</v>
      </c>
      <c r="L4565" t="s">
        <v>28</v>
      </c>
      <c r="M4565" t="s">
        <v>315</v>
      </c>
      <c r="N4565" s="49">
        <v>36371.464</v>
      </c>
      <c r="O4565" s="49">
        <v>39500.052000000003</v>
      </c>
      <c r="P4565" s="49">
        <v>40082.800000000003</v>
      </c>
      <c r="Q4565" s="49">
        <v>40468.447999999997</v>
      </c>
      <c r="R4565" s="49">
        <v>40989.196000000004</v>
      </c>
      <c r="S4565" s="49">
        <v>43630.536</v>
      </c>
      <c r="T4565" s="49">
        <v>46829.224000000002</v>
      </c>
      <c r="U4565" s="49">
        <v>47910.42</v>
      </c>
      <c r="V4565" s="49">
        <v>53984.995999999999</v>
      </c>
    </row>
    <row r="4566" spans="1:22" x14ac:dyDescent="0.3">
      <c r="A4566">
        <v>1002002</v>
      </c>
      <c r="B4566" t="s">
        <v>21256</v>
      </c>
      <c r="C4566" t="s">
        <v>21257</v>
      </c>
      <c r="D4566" t="s">
        <v>21258</v>
      </c>
      <c r="E4566" t="s">
        <v>556</v>
      </c>
      <c r="F4566" t="s">
        <v>21259</v>
      </c>
      <c r="G4566" t="s">
        <v>21260</v>
      </c>
      <c r="H4566" t="s">
        <v>15342</v>
      </c>
      <c r="I4566" s="23">
        <v>39.085577000000001</v>
      </c>
      <c r="J4566" s="23">
        <v>-76.676523000000003</v>
      </c>
      <c r="K4566">
        <v>562212</v>
      </c>
      <c r="L4566" t="s">
        <v>355</v>
      </c>
      <c r="M4566" t="s">
        <v>307</v>
      </c>
      <c r="N4566" s="49">
        <v>60063.15</v>
      </c>
      <c r="O4566" s="49">
        <v>29555.25</v>
      </c>
      <c r="P4566" s="49">
        <v>34870.699999999997</v>
      </c>
      <c r="Q4566" s="49">
        <v>34913.449999999997</v>
      </c>
      <c r="R4566" s="49">
        <v>21457.8</v>
      </c>
      <c r="S4566" s="49">
        <v>47453.097999999998</v>
      </c>
      <c r="T4566" s="49">
        <v>37094.199999999997</v>
      </c>
      <c r="U4566" s="49">
        <v>64650.85</v>
      </c>
      <c r="V4566" s="49">
        <v>30122.297999999999</v>
      </c>
    </row>
    <row r="4567" spans="1:22" x14ac:dyDescent="0.3">
      <c r="A4567">
        <v>1004950</v>
      </c>
      <c r="B4567" t="s">
        <v>21261</v>
      </c>
      <c r="C4567" t="s">
        <v>21262</v>
      </c>
      <c r="D4567" t="s">
        <v>21263</v>
      </c>
      <c r="E4567" t="s">
        <v>954</v>
      </c>
      <c r="F4567" t="s">
        <v>11303</v>
      </c>
      <c r="G4567" t="s">
        <v>21264</v>
      </c>
      <c r="H4567" t="s">
        <v>2976</v>
      </c>
      <c r="I4567" s="23">
        <v>35.120688000000001</v>
      </c>
      <c r="J4567" s="23">
        <v>-81.555726000000007</v>
      </c>
      <c r="K4567">
        <v>313310</v>
      </c>
      <c r="L4567" t="s">
        <v>28</v>
      </c>
      <c r="M4567" t="s">
        <v>315</v>
      </c>
      <c r="N4567" s="49">
        <v>124087.836</v>
      </c>
      <c r="O4567" s="49">
        <v>145799.43</v>
      </c>
      <c r="P4567" s="49">
        <v>139853.53599999999</v>
      </c>
      <c r="Q4567" s="49">
        <v>135054.524</v>
      </c>
      <c r="R4567" s="49">
        <v>140101.77799999999</v>
      </c>
      <c r="S4567" s="49">
        <v>144603.24</v>
      </c>
      <c r="T4567" s="49">
        <v>130674.87</v>
      </c>
      <c r="U4567" s="49">
        <v>113219.208</v>
      </c>
      <c r="V4567" s="49">
        <v>119483.08</v>
      </c>
    </row>
    <row r="4568" spans="1:22" x14ac:dyDescent="0.3">
      <c r="A4568">
        <v>1007958</v>
      </c>
      <c r="B4568" t="s">
        <v>21265</v>
      </c>
      <c r="C4568" t="s">
        <v>21266</v>
      </c>
      <c r="D4568" t="s">
        <v>21267</v>
      </c>
      <c r="E4568" t="s">
        <v>954</v>
      </c>
      <c r="F4568" t="s">
        <v>21268</v>
      </c>
      <c r="G4568" t="s">
        <v>21269</v>
      </c>
      <c r="H4568" t="s">
        <v>7299</v>
      </c>
      <c r="I4568" s="23">
        <v>34.659129999999998</v>
      </c>
      <c r="J4568" s="23">
        <v>-82.804599999999994</v>
      </c>
      <c r="K4568">
        <v>313210</v>
      </c>
      <c r="L4568" t="s">
        <v>28</v>
      </c>
      <c r="M4568" t="s">
        <v>315</v>
      </c>
      <c r="N4568" s="49">
        <v>18692.374</v>
      </c>
      <c r="O4568" s="49">
        <v>23856.9</v>
      </c>
      <c r="P4568" s="49">
        <v>32477.704000000002</v>
      </c>
      <c r="Q4568" s="49">
        <v>29941.694</v>
      </c>
      <c r="R4568" s="49">
        <v>18970.912</v>
      </c>
      <c r="S4568" s="49">
        <v>27004.462</v>
      </c>
      <c r="T4568" s="49">
        <v>26125.062000000002</v>
      </c>
      <c r="U4568" s="49">
        <v>25262.342000000001</v>
      </c>
      <c r="V4568" s="49">
        <v>26619.462</v>
      </c>
    </row>
    <row r="4569" spans="1:22" x14ac:dyDescent="0.3">
      <c r="A4569">
        <v>1006293</v>
      </c>
      <c r="B4569" t="s">
        <v>21270</v>
      </c>
      <c r="C4569" t="s">
        <v>21271</v>
      </c>
      <c r="D4569" t="s">
        <v>19023</v>
      </c>
      <c r="E4569" t="s">
        <v>323</v>
      </c>
      <c r="F4569" t="s">
        <v>21272</v>
      </c>
      <c r="G4569" t="s">
        <v>21273</v>
      </c>
      <c r="H4569" t="s">
        <v>3837</v>
      </c>
      <c r="I4569" s="23">
        <v>34.036197999999999</v>
      </c>
      <c r="J4569" s="23">
        <v>-117.55843299999999</v>
      </c>
      <c r="K4569">
        <v>562212</v>
      </c>
      <c r="L4569" t="s">
        <v>51</v>
      </c>
      <c r="M4569" t="s">
        <v>307</v>
      </c>
      <c r="N4569" s="49">
        <v>24683</v>
      </c>
      <c r="O4569" s="49">
        <v>65331.75</v>
      </c>
      <c r="P4569" s="49">
        <v>40227.25</v>
      </c>
      <c r="Q4569" s="49">
        <v>65926.75</v>
      </c>
      <c r="R4569" s="49">
        <v>29771.25</v>
      </c>
      <c r="S4569" s="49">
        <v>24482.5</v>
      </c>
      <c r="T4569" s="49">
        <v>23980</v>
      </c>
      <c r="U4569" s="49">
        <v>43077</v>
      </c>
      <c r="V4569" s="49">
        <v>45081.75</v>
      </c>
    </row>
    <row r="4570" spans="1:22" x14ac:dyDescent="0.3">
      <c r="A4570">
        <v>1001645</v>
      </c>
      <c r="B4570" t="s">
        <v>21274</v>
      </c>
      <c r="C4570" t="s">
        <v>21275</v>
      </c>
      <c r="D4570" t="s">
        <v>21276</v>
      </c>
      <c r="E4570" t="s">
        <v>1370</v>
      </c>
      <c r="F4570" t="s">
        <v>1371</v>
      </c>
      <c r="H4570" t="s">
        <v>4404</v>
      </c>
      <c r="I4570" s="23">
        <v>70.458965000000006</v>
      </c>
      <c r="J4570" s="23">
        <v>-149.44156699999999</v>
      </c>
      <c r="K4570">
        <v>211111</v>
      </c>
      <c r="L4570" t="s">
        <v>28</v>
      </c>
      <c r="M4570" t="s">
        <v>102</v>
      </c>
      <c r="R4570" s="49">
        <v>168335.11600000001</v>
      </c>
      <c r="S4570" s="49">
        <v>183053.856</v>
      </c>
      <c r="T4570" s="49">
        <v>178857.10800000001</v>
      </c>
      <c r="U4570" s="49">
        <v>170426.166</v>
      </c>
      <c r="V4570" s="49">
        <v>175485.08</v>
      </c>
    </row>
    <row r="4571" spans="1:22" x14ac:dyDescent="0.3">
      <c r="A4571">
        <v>1002210</v>
      </c>
      <c r="B4571" t="s">
        <v>21277</v>
      </c>
      <c r="C4571" t="s">
        <v>21278</v>
      </c>
      <c r="D4571" t="s">
        <v>21253</v>
      </c>
      <c r="E4571" t="s">
        <v>393</v>
      </c>
      <c r="F4571" t="s">
        <v>21279</v>
      </c>
      <c r="G4571" t="s">
        <v>21280</v>
      </c>
      <c r="H4571" t="s">
        <v>2290</v>
      </c>
      <c r="I4571" s="23">
        <v>43.046199999999999</v>
      </c>
      <c r="J4571" s="23">
        <v>-88.027799999999999</v>
      </c>
      <c r="K4571">
        <v>221330</v>
      </c>
      <c r="L4571" t="s">
        <v>28</v>
      </c>
      <c r="M4571" t="s">
        <v>336</v>
      </c>
      <c r="N4571" s="49">
        <v>42357.24</v>
      </c>
      <c r="O4571" s="49">
        <v>42968.485999999997</v>
      </c>
      <c r="P4571" s="49">
        <v>42442.387999999999</v>
      </c>
      <c r="Q4571" s="49">
        <v>69472.914000000004</v>
      </c>
      <c r="R4571" s="49">
        <v>120639.402</v>
      </c>
      <c r="S4571" s="49">
        <v>128292.86599999999</v>
      </c>
      <c r="T4571" s="49">
        <v>140287.728</v>
      </c>
      <c r="U4571" s="49">
        <v>138795.26199999999</v>
      </c>
      <c r="V4571" s="49">
        <v>144591.29199999999</v>
      </c>
    </row>
    <row r="4572" spans="1:22" x14ac:dyDescent="0.3">
      <c r="A4572">
        <v>1005118</v>
      </c>
      <c r="B4572" t="s">
        <v>21281</v>
      </c>
      <c r="C4572" t="s">
        <v>21282</v>
      </c>
      <c r="D4572" t="s">
        <v>21283</v>
      </c>
      <c r="E4572" t="s">
        <v>663</v>
      </c>
      <c r="F4572" t="s">
        <v>18376</v>
      </c>
      <c r="G4572" t="s">
        <v>21284</v>
      </c>
      <c r="H4572" t="s">
        <v>6790</v>
      </c>
      <c r="I4572" s="23">
        <v>40.321044999999998</v>
      </c>
      <c r="J4572" s="23">
        <v>-80.606309999999993</v>
      </c>
      <c r="K4572">
        <v>221330</v>
      </c>
      <c r="L4572" t="s">
        <v>28</v>
      </c>
      <c r="M4572" t="s">
        <v>336</v>
      </c>
      <c r="U4572" s="49">
        <v>39572.584000000003</v>
      </c>
      <c r="V4572" s="49">
        <v>125207.17</v>
      </c>
    </row>
    <row r="4573" spans="1:22" x14ac:dyDescent="0.3">
      <c r="A4573">
        <v>1011615</v>
      </c>
      <c r="B4573" t="s">
        <v>21285</v>
      </c>
      <c r="C4573" t="s">
        <v>21286</v>
      </c>
      <c r="D4573" t="s">
        <v>21287</v>
      </c>
      <c r="E4573" t="s">
        <v>331</v>
      </c>
      <c r="F4573" t="s">
        <v>21288</v>
      </c>
      <c r="G4573" t="s">
        <v>21289</v>
      </c>
      <c r="H4573" t="s">
        <v>1165</v>
      </c>
      <c r="I4573" s="23">
        <v>41.336449999999999</v>
      </c>
      <c r="J4573" s="23">
        <v>-74.525329999999997</v>
      </c>
      <c r="K4573">
        <v>486210</v>
      </c>
      <c r="L4573" t="s">
        <v>1275</v>
      </c>
      <c r="M4573" t="s">
        <v>102</v>
      </c>
      <c r="N4573" s="49">
        <v>56918.39</v>
      </c>
      <c r="O4573" s="49">
        <v>53386.9</v>
      </c>
      <c r="P4573" s="49">
        <v>44350.588000000003</v>
      </c>
      <c r="Q4573" s="49">
        <v>31011.49</v>
      </c>
      <c r="R4573" s="49">
        <v>49423.868000000002</v>
      </c>
      <c r="S4573" s="49">
        <v>48443.322</v>
      </c>
    </row>
    <row r="4574" spans="1:22" x14ac:dyDescent="0.3">
      <c r="A4574">
        <v>1006319</v>
      </c>
      <c r="B4574" t="s">
        <v>21290</v>
      </c>
      <c r="C4574" t="s">
        <v>21291</v>
      </c>
      <c r="D4574" t="s">
        <v>6251</v>
      </c>
      <c r="E4574" t="s">
        <v>640</v>
      </c>
      <c r="F4574" t="s">
        <v>6252</v>
      </c>
      <c r="G4574" t="s">
        <v>21292</v>
      </c>
      <c r="H4574" t="s">
        <v>1098</v>
      </c>
      <c r="I4574" s="23">
        <v>46.323538999999997</v>
      </c>
      <c r="J4574" s="23">
        <v>-96.615920000000003</v>
      </c>
      <c r="K4574">
        <v>311313</v>
      </c>
      <c r="L4574" t="s">
        <v>1392</v>
      </c>
      <c r="M4574" t="s">
        <v>1393</v>
      </c>
      <c r="N4574" s="49">
        <v>418277.554</v>
      </c>
      <c r="O4574" s="49">
        <v>384719.54399999999</v>
      </c>
      <c r="P4574" s="49">
        <v>393474.69199999998</v>
      </c>
      <c r="Q4574" s="49">
        <v>394501.23200000002</v>
      </c>
      <c r="R4574" s="49">
        <v>391069.86</v>
      </c>
      <c r="S4574" s="49">
        <v>368538.58</v>
      </c>
      <c r="T4574" s="49">
        <v>352294.20199999999</v>
      </c>
      <c r="U4574" s="49">
        <v>295954.75799999997</v>
      </c>
      <c r="V4574" s="49">
        <v>329398.24599999998</v>
      </c>
    </row>
    <row r="4575" spans="1:22" x14ac:dyDescent="0.3">
      <c r="A4575">
        <v>1006609</v>
      </c>
      <c r="B4575" t="s">
        <v>21293</v>
      </c>
      <c r="C4575" t="s">
        <v>21294</v>
      </c>
      <c r="D4575" t="s">
        <v>21295</v>
      </c>
      <c r="E4575" t="s">
        <v>380</v>
      </c>
      <c r="F4575" t="s">
        <v>21296</v>
      </c>
      <c r="G4575" t="s">
        <v>21297</v>
      </c>
      <c r="H4575" t="s">
        <v>21298</v>
      </c>
      <c r="I4575" s="23">
        <v>43.705646999999999</v>
      </c>
      <c r="J4575" s="23">
        <v>-95.456507000000002</v>
      </c>
      <c r="K4575">
        <v>311224</v>
      </c>
      <c r="L4575" t="s">
        <v>28</v>
      </c>
      <c r="M4575" t="s">
        <v>315</v>
      </c>
      <c r="N4575" s="49">
        <v>58715.828000000001</v>
      </c>
      <c r="O4575" s="49">
        <v>60166.324000000001</v>
      </c>
      <c r="P4575" s="49">
        <v>53581.046000000002</v>
      </c>
      <c r="Q4575" s="49">
        <v>47601.02</v>
      </c>
      <c r="R4575" s="49">
        <v>50890.908000000003</v>
      </c>
      <c r="S4575" s="49">
        <v>49786.112000000001</v>
      </c>
      <c r="T4575" s="49">
        <v>49468.364000000001</v>
      </c>
      <c r="U4575" s="49">
        <v>43300.235999999997</v>
      </c>
      <c r="V4575" s="49">
        <v>48518.468000000001</v>
      </c>
    </row>
    <row r="4576" spans="1:22" x14ac:dyDescent="0.3">
      <c r="A4576">
        <v>1003024</v>
      </c>
      <c r="B4576" t="s">
        <v>21299</v>
      </c>
      <c r="C4576" t="s">
        <v>21300</v>
      </c>
      <c r="D4576" t="s">
        <v>21301</v>
      </c>
      <c r="E4576" t="s">
        <v>583</v>
      </c>
      <c r="F4576" t="s">
        <v>578</v>
      </c>
      <c r="G4576" t="s">
        <v>21302</v>
      </c>
      <c r="H4576" t="s">
        <v>935</v>
      </c>
      <c r="I4576" s="23">
        <v>28.220700000000001</v>
      </c>
      <c r="J4576" s="23">
        <v>-89.615099999999998</v>
      </c>
      <c r="K4576">
        <v>211111</v>
      </c>
      <c r="L4576" t="s">
        <v>579</v>
      </c>
      <c r="M4576" t="s">
        <v>102</v>
      </c>
      <c r="U4576" s="49">
        <v>131359.978</v>
      </c>
      <c r="V4576" s="49">
        <v>48080.33</v>
      </c>
    </row>
    <row r="4577" spans="1:22" x14ac:dyDescent="0.3">
      <c r="A4577">
        <v>1003025</v>
      </c>
      <c r="B4577" t="s">
        <v>21303</v>
      </c>
      <c r="C4577" t="s">
        <v>21304</v>
      </c>
      <c r="D4577" t="s">
        <v>21301</v>
      </c>
      <c r="E4577" t="s">
        <v>583</v>
      </c>
      <c r="F4577" t="s">
        <v>578</v>
      </c>
      <c r="G4577" t="s">
        <v>21305</v>
      </c>
      <c r="I4577" s="23">
        <v>28.033505999999999</v>
      </c>
      <c r="J4577" s="23">
        <v>-89.100611999999998</v>
      </c>
      <c r="K4577">
        <v>211111</v>
      </c>
      <c r="L4577" t="s">
        <v>579</v>
      </c>
      <c r="M4577" t="s">
        <v>102</v>
      </c>
      <c r="U4577" s="49">
        <v>44831.05</v>
      </c>
      <c r="V4577" s="49">
        <v>35410.49</v>
      </c>
    </row>
    <row r="4578" spans="1:22" x14ac:dyDescent="0.3">
      <c r="A4578">
        <v>1004480</v>
      </c>
      <c r="B4578" t="s">
        <v>21306</v>
      </c>
      <c r="C4578" t="s">
        <v>21307</v>
      </c>
      <c r="D4578" t="s">
        <v>21308</v>
      </c>
      <c r="E4578" t="s">
        <v>422</v>
      </c>
      <c r="F4578" t="s">
        <v>21309</v>
      </c>
      <c r="G4578" t="s">
        <v>21310</v>
      </c>
      <c r="H4578" t="s">
        <v>21311</v>
      </c>
      <c r="I4578" s="23">
        <v>35.785051000000003</v>
      </c>
      <c r="J4578" s="23">
        <v>-89.963517999999993</v>
      </c>
      <c r="K4578">
        <v>562212</v>
      </c>
      <c r="L4578" t="s">
        <v>355</v>
      </c>
      <c r="M4578" t="s">
        <v>307</v>
      </c>
      <c r="N4578" s="49">
        <v>91906.2</v>
      </c>
      <c r="O4578" s="49">
        <v>90223.15</v>
      </c>
      <c r="P4578" s="49">
        <v>89649.4</v>
      </c>
      <c r="Q4578" s="49">
        <v>89232.45</v>
      </c>
      <c r="R4578" s="49">
        <v>87081.25</v>
      </c>
      <c r="S4578" s="49">
        <v>83959.25</v>
      </c>
      <c r="T4578" s="49">
        <v>78886.2</v>
      </c>
      <c r="U4578" s="49">
        <v>73445.600000000006</v>
      </c>
      <c r="V4578" s="49">
        <v>69400.600000000006</v>
      </c>
    </row>
    <row r="4579" spans="1:22" x14ac:dyDescent="0.3">
      <c r="A4579">
        <v>1003479</v>
      </c>
      <c r="B4579" t="s">
        <v>21312</v>
      </c>
      <c r="C4579" t="s">
        <v>21313</v>
      </c>
      <c r="D4579" t="s">
        <v>2092</v>
      </c>
      <c r="E4579" t="s">
        <v>386</v>
      </c>
      <c r="F4579" t="s">
        <v>2093</v>
      </c>
      <c r="G4579" t="s">
        <v>21314</v>
      </c>
      <c r="H4579" t="s">
        <v>1865</v>
      </c>
      <c r="I4579" s="23">
        <v>33.103833999999999</v>
      </c>
      <c r="J4579" s="23">
        <v>-86.798858999999993</v>
      </c>
      <c r="K4579">
        <v>327410</v>
      </c>
      <c r="L4579" t="s">
        <v>1404</v>
      </c>
      <c r="M4579" t="s">
        <v>376</v>
      </c>
      <c r="N4579" s="49">
        <v>446893.50799999997</v>
      </c>
      <c r="O4579" s="49">
        <v>436881.24599999998</v>
      </c>
      <c r="P4579" s="49">
        <v>441118.74800000002</v>
      </c>
      <c r="Q4579" s="49">
        <v>443910.96600000001</v>
      </c>
      <c r="R4579" s="49">
        <v>445055.58600000001</v>
      </c>
      <c r="S4579" s="49">
        <v>458468.86200000002</v>
      </c>
      <c r="T4579" s="49">
        <v>457644.77</v>
      </c>
      <c r="U4579" s="49">
        <v>446041.44799999997</v>
      </c>
      <c r="V4579" s="49">
        <v>427933.38799999998</v>
      </c>
    </row>
    <row r="4580" spans="1:22" x14ac:dyDescent="0.3">
      <c r="A4580">
        <v>1000379</v>
      </c>
      <c r="B4580" t="s">
        <v>21315</v>
      </c>
      <c r="C4580" t="s">
        <v>21316</v>
      </c>
      <c r="D4580" t="s">
        <v>17309</v>
      </c>
      <c r="E4580" t="s">
        <v>663</v>
      </c>
      <c r="F4580" t="s">
        <v>21317</v>
      </c>
      <c r="G4580" t="s">
        <v>21318</v>
      </c>
      <c r="H4580" t="s">
        <v>3697</v>
      </c>
      <c r="I4580" s="23">
        <v>41.396299999999997</v>
      </c>
      <c r="J4580" s="23">
        <v>-82.547700000000006</v>
      </c>
      <c r="K4580">
        <v>327410</v>
      </c>
      <c r="L4580" t="s">
        <v>1404</v>
      </c>
      <c r="M4580" t="s">
        <v>376</v>
      </c>
      <c r="O4580" s="49">
        <v>94992.482000000004</v>
      </c>
      <c r="P4580" s="49">
        <v>342990.288</v>
      </c>
      <c r="Q4580" s="49">
        <v>314071.54599999997</v>
      </c>
      <c r="R4580" s="49">
        <v>302482.98599999998</v>
      </c>
      <c r="S4580" s="49">
        <v>349279.66600000003</v>
      </c>
      <c r="T4580" s="49">
        <v>304830.91600000003</v>
      </c>
      <c r="U4580" s="49">
        <v>313898.288</v>
      </c>
      <c r="V4580" s="49">
        <v>329332.538</v>
      </c>
    </row>
    <row r="4581" spans="1:22" x14ac:dyDescent="0.3">
      <c r="A4581">
        <v>1004517</v>
      </c>
      <c r="B4581" t="s">
        <v>21319</v>
      </c>
      <c r="C4581" t="s">
        <v>21320</v>
      </c>
      <c r="D4581" t="s">
        <v>21321</v>
      </c>
      <c r="E4581" t="s">
        <v>311</v>
      </c>
      <c r="F4581" t="s">
        <v>21322</v>
      </c>
      <c r="G4581" t="s">
        <v>21323</v>
      </c>
      <c r="H4581" t="s">
        <v>7090</v>
      </c>
      <c r="I4581" s="23">
        <v>38.827900999999997</v>
      </c>
      <c r="J4581" s="23">
        <v>-84.758803999999998</v>
      </c>
      <c r="K4581">
        <v>327410</v>
      </c>
      <c r="L4581" t="s">
        <v>1404</v>
      </c>
      <c r="M4581" t="s">
        <v>376</v>
      </c>
      <c r="N4581" s="49">
        <v>326482.53000000003</v>
      </c>
      <c r="O4581" s="49">
        <v>333312.51799999998</v>
      </c>
      <c r="P4581" s="49">
        <v>331310.95</v>
      </c>
      <c r="Q4581" s="49">
        <v>326600.09000000003</v>
      </c>
      <c r="R4581" s="49">
        <v>297455.14399999997</v>
      </c>
      <c r="S4581" s="49">
        <v>330782.554</v>
      </c>
      <c r="T4581" s="49">
        <v>294945.14799999999</v>
      </c>
      <c r="U4581" s="49">
        <v>297762.658</v>
      </c>
      <c r="V4581" s="49">
        <v>281984.97200000001</v>
      </c>
    </row>
    <row r="4582" spans="1:22" x14ac:dyDescent="0.3">
      <c r="A4582">
        <v>1004386</v>
      </c>
      <c r="B4582" t="s">
        <v>21324</v>
      </c>
      <c r="C4582" t="s">
        <v>21325</v>
      </c>
      <c r="D4582" t="s">
        <v>21326</v>
      </c>
      <c r="E4582" t="s">
        <v>435</v>
      </c>
      <c r="F4582" t="s">
        <v>19747</v>
      </c>
      <c r="G4582" t="s">
        <v>21327</v>
      </c>
      <c r="H4582" t="s">
        <v>16343</v>
      </c>
      <c r="I4582" s="23">
        <v>37.974200000000003</v>
      </c>
      <c r="J4582" s="23">
        <v>-90.067800000000005</v>
      </c>
      <c r="K4582">
        <v>327410</v>
      </c>
      <c r="L4582" t="s">
        <v>1404</v>
      </c>
      <c r="M4582" t="s">
        <v>376</v>
      </c>
      <c r="N4582" s="49">
        <v>2613596.9219999998</v>
      </c>
      <c r="O4582" s="49">
        <v>2659138.9739999999</v>
      </c>
      <c r="P4582" s="49">
        <v>2514353.378</v>
      </c>
      <c r="Q4582" s="49">
        <v>2379369.0060000001</v>
      </c>
      <c r="R4582" s="49">
        <v>2430415.33</v>
      </c>
      <c r="S4582" s="49">
        <v>2718218.5460000001</v>
      </c>
      <c r="T4582" s="49">
        <v>2583643.3859999999</v>
      </c>
      <c r="U4582" s="49">
        <v>2575783.7200000002</v>
      </c>
      <c r="V4582" s="49">
        <v>2598568.64</v>
      </c>
    </row>
    <row r="4583" spans="1:22" x14ac:dyDescent="0.3">
      <c r="A4583">
        <v>1004757</v>
      </c>
      <c r="B4583" t="s">
        <v>21328</v>
      </c>
      <c r="C4583" t="s">
        <v>21329</v>
      </c>
      <c r="D4583" t="s">
        <v>9121</v>
      </c>
      <c r="E4583" t="s">
        <v>1781</v>
      </c>
      <c r="F4583" t="s">
        <v>9122</v>
      </c>
      <c r="G4583" t="s">
        <v>21330</v>
      </c>
      <c r="H4583" t="s">
        <v>1310</v>
      </c>
      <c r="I4583" s="23">
        <v>30.360571</v>
      </c>
      <c r="J4583" s="23">
        <v>-88.499516</v>
      </c>
      <c r="K4583">
        <v>325312</v>
      </c>
      <c r="L4583" t="s">
        <v>936</v>
      </c>
      <c r="M4583" t="s">
        <v>530</v>
      </c>
      <c r="Q4583" s="49">
        <v>0</v>
      </c>
      <c r="R4583" s="49">
        <v>0</v>
      </c>
      <c r="S4583" s="49">
        <v>75412.259999999995</v>
      </c>
      <c r="T4583" s="49">
        <v>78806.448000000004</v>
      </c>
      <c r="U4583" s="49">
        <v>66605.555999999997</v>
      </c>
      <c r="V4583" s="49">
        <v>74552.884000000005</v>
      </c>
    </row>
    <row r="4584" spans="1:22" x14ac:dyDescent="0.3">
      <c r="A4584">
        <v>1001289</v>
      </c>
      <c r="B4584" t="s">
        <v>21331</v>
      </c>
      <c r="C4584" t="s">
        <v>21332</v>
      </c>
      <c r="D4584" t="s">
        <v>4127</v>
      </c>
      <c r="E4584" t="s">
        <v>1682</v>
      </c>
      <c r="F4584" t="s">
        <v>21333</v>
      </c>
      <c r="G4584" t="s">
        <v>21334</v>
      </c>
      <c r="H4584" t="s">
        <v>11841</v>
      </c>
      <c r="I4584" s="23">
        <v>42.3611</v>
      </c>
      <c r="J4584" s="23">
        <v>-71.093400000000003</v>
      </c>
      <c r="K4584">
        <v>611310</v>
      </c>
      <c r="L4584" t="s">
        <v>28</v>
      </c>
      <c r="M4584" t="s">
        <v>315</v>
      </c>
      <c r="N4584" s="49">
        <v>123487.33</v>
      </c>
      <c r="O4584" s="49">
        <v>131469.54800000001</v>
      </c>
      <c r="P4584" s="49">
        <v>106789.334</v>
      </c>
      <c r="Q4584" s="49">
        <v>128375.514</v>
      </c>
      <c r="R4584" s="49">
        <v>141797.35399999999</v>
      </c>
      <c r="S4584" s="49">
        <v>145000.18</v>
      </c>
      <c r="T4584" s="49">
        <v>140447.60999999999</v>
      </c>
      <c r="U4584" s="49">
        <v>137863.682</v>
      </c>
      <c r="V4584" s="49">
        <v>141907.96</v>
      </c>
    </row>
    <row r="4585" spans="1:22" x14ac:dyDescent="0.3">
      <c r="A4585">
        <v>1004297</v>
      </c>
      <c r="B4585" t="s">
        <v>21335</v>
      </c>
      <c r="C4585" t="s">
        <v>21336</v>
      </c>
      <c r="D4585" t="s">
        <v>11230</v>
      </c>
      <c r="E4585" t="s">
        <v>303</v>
      </c>
      <c r="F4585" t="s">
        <v>8867</v>
      </c>
      <c r="G4585" t="s">
        <v>21337</v>
      </c>
      <c r="H4585" t="s">
        <v>11232</v>
      </c>
      <c r="I4585" s="23">
        <v>30.671543</v>
      </c>
      <c r="J4585" s="23">
        <v>-102.48981000000001</v>
      </c>
      <c r="K4585">
        <v>486990</v>
      </c>
      <c r="L4585" t="s">
        <v>28</v>
      </c>
      <c r="M4585" t="s">
        <v>315</v>
      </c>
      <c r="S4585" s="49">
        <v>0</v>
      </c>
      <c r="T4585" s="49">
        <v>0</v>
      </c>
      <c r="U4585" s="49">
        <v>0</v>
      </c>
      <c r="V4585" s="49">
        <v>16885.536</v>
      </c>
    </row>
    <row r="4586" spans="1:22" x14ac:dyDescent="0.3">
      <c r="A4586">
        <v>1004250</v>
      </c>
      <c r="B4586" t="s">
        <v>21338</v>
      </c>
      <c r="C4586" t="s">
        <v>21339</v>
      </c>
      <c r="D4586" t="s">
        <v>11230</v>
      </c>
      <c r="E4586" t="s">
        <v>303</v>
      </c>
      <c r="F4586" t="s">
        <v>8867</v>
      </c>
      <c r="G4586" t="s">
        <v>21340</v>
      </c>
      <c r="H4586" t="s">
        <v>11232</v>
      </c>
      <c r="I4586" s="23">
        <v>30.670556000000001</v>
      </c>
      <c r="J4586" s="23">
        <v>-102.49333</v>
      </c>
      <c r="K4586">
        <v>211111</v>
      </c>
      <c r="L4586" t="s">
        <v>117</v>
      </c>
      <c r="M4586" t="s">
        <v>102</v>
      </c>
      <c r="S4586" s="49">
        <v>0</v>
      </c>
      <c r="T4586" s="49">
        <v>15053.088</v>
      </c>
      <c r="U4586" s="49">
        <v>83273.926000000007</v>
      </c>
      <c r="V4586" s="49">
        <v>58460.523999999998</v>
      </c>
    </row>
    <row r="4587" spans="1:22" x14ac:dyDescent="0.3">
      <c r="A4587">
        <v>1002393</v>
      </c>
      <c r="B4587" t="s">
        <v>21341</v>
      </c>
      <c r="C4587" t="s">
        <v>21342</v>
      </c>
      <c r="D4587" t="s">
        <v>12366</v>
      </c>
      <c r="E4587" t="s">
        <v>386</v>
      </c>
      <c r="F4587" t="s">
        <v>12367</v>
      </c>
      <c r="G4587" t="s">
        <v>21343</v>
      </c>
      <c r="H4587" t="s">
        <v>1384</v>
      </c>
      <c r="I4587" s="23">
        <v>30.529361000000002</v>
      </c>
      <c r="J4587" s="23">
        <v>-88.142055999999997</v>
      </c>
      <c r="K4587">
        <v>331410</v>
      </c>
      <c r="L4587" t="s">
        <v>28</v>
      </c>
      <c r="M4587" t="s">
        <v>538</v>
      </c>
      <c r="N4587" s="49">
        <v>34157.671999999999</v>
      </c>
      <c r="O4587" s="49">
        <v>35316.968000000001</v>
      </c>
      <c r="P4587" s="49">
        <v>34716.620000000003</v>
      </c>
      <c r="Q4587" s="49">
        <v>35673.016000000003</v>
      </c>
      <c r="R4587" s="49">
        <v>35298.61</v>
      </c>
      <c r="S4587" s="49">
        <v>34843.968000000001</v>
      </c>
      <c r="T4587" s="49">
        <v>34389.919999999998</v>
      </c>
      <c r="U4587" s="49">
        <v>35378.815999999999</v>
      </c>
      <c r="V4587" s="49">
        <v>36189.063999999998</v>
      </c>
    </row>
    <row r="4588" spans="1:22" x14ac:dyDescent="0.3">
      <c r="A4588">
        <v>1004315</v>
      </c>
      <c r="B4588" t="s">
        <v>21344</v>
      </c>
      <c r="C4588" t="s">
        <v>21345</v>
      </c>
      <c r="D4588" t="s">
        <v>4256</v>
      </c>
      <c r="E4588" t="s">
        <v>954</v>
      </c>
      <c r="F4588" t="s">
        <v>21346</v>
      </c>
      <c r="G4588" t="s">
        <v>21347</v>
      </c>
      <c r="H4588" t="s">
        <v>5329</v>
      </c>
      <c r="I4588" s="23">
        <v>34.923436000000002</v>
      </c>
      <c r="J4588" s="23">
        <v>-82.260666000000001</v>
      </c>
      <c r="K4588">
        <v>326113</v>
      </c>
      <c r="L4588" t="s">
        <v>28</v>
      </c>
      <c r="M4588" t="s">
        <v>315</v>
      </c>
      <c r="N4588" s="49">
        <v>34202.771999999997</v>
      </c>
      <c r="O4588" s="49">
        <v>37401.483999999997</v>
      </c>
      <c r="P4588" s="49">
        <v>37014.36</v>
      </c>
      <c r="Q4588" s="49">
        <v>35963.764000000003</v>
      </c>
      <c r="R4588" s="49">
        <v>37265.548000000003</v>
      </c>
      <c r="S4588" s="49">
        <v>42325.462</v>
      </c>
      <c r="T4588" s="49">
        <v>41344.94</v>
      </c>
      <c r="U4588" s="49">
        <v>39134.550000000003</v>
      </c>
      <c r="V4588" s="49">
        <v>37874.108</v>
      </c>
    </row>
    <row r="4589" spans="1:22" x14ac:dyDescent="0.3">
      <c r="A4589">
        <v>1001403</v>
      </c>
      <c r="B4589" t="s">
        <v>21348</v>
      </c>
      <c r="C4589" t="s">
        <v>21349</v>
      </c>
      <c r="D4589" t="s">
        <v>21350</v>
      </c>
      <c r="E4589" t="s">
        <v>435</v>
      </c>
      <c r="F4589" t="s">
        <v>21351</v>
      </c>
      <c r="G4589" t="s">
        <v>21352</v>
      </c>
      <c r="H4589" t="s">
        <v>3261</v>
      </c>
      <c r="I4589" s="23">
        <v>39.249899999999997</v>
      </c>
      <c r="J4589" s="23">
        <v>-91.644400000000005</v>
      </c>
      <c r="K4589">
        <v>221112</v>
      </c>
      <c r="L4589" t="s">
        <v>28</v>
      </c>
      <c r="M4589" t="s">
        <v>336</v>
      </c>
      <c r="N4589" s="49">
        <v>67045.847999999998</v>
      </c>
      <c r="O4589" s="49">
        <v>68621.092000000004</v>
      </c>
      <c r="P4589" s="49">
        <v>68590.691999999995</v>
      </c>
      <c r="Q4589" s="49">
        <v>68278.392000000007</v>
      </c>
      <c r="R4589" s="49">
        <v>66820.847999999998</v>
      </c>
      <c r="S4589" s="49">
        <v>69907.635999999999</v>
      </c>
      <c r="T4589" s="49">
        <v>70652.084000000003</v>
      </c>
      <c r="U4589" s="49">
        <v>71689.48</v>
      </c>
      <c r="V4589" s="49">
        <v>60305.072</v>
      </c>
    </row>
    <row r="4590" spans="1:22" x14ac:dyDescent="0.3">
      <c r="A4590">
        <v>1003426</v>
      </c>
      <c r="B4590" t="s">
        <v>21353</v>
      </c>
      <c r="C4590" t="s">
        <v>21354</v>
      </c>
      <c r="D4590" t="s">
        <v>21253</v>
      </c>
      <c r="E4590" t="s">
        <v>393</v>
      </c>
      <c r="F4590" t="s">
        <v>21355</v>
      </c>
      <c r="G4590" t="s">
        <v>21356</v>
      </c>
      <c r="H4590" t="s">
        <v>2290</v>
      </c>
      <c r="I4590" s="23">
        <v>43.01932</v>
      </c>
      <c r="J4590" s="23">
        <v>-87.897800000000004</v>
      </c>
      <c r="K4590">
        <v>221320</v>
      </c>
      <c r="L4590" t="s">
        <v>28</v>
      </c>
      <c r="M4590" t="s">
        <v>315</v>
      </c>
      <c r="N4590" s="49">
        <v>83536.313999999998</v>
      </c>
      <c r="O4590" s="49">
        <v>90911.775999999998</v>
      </c>
      <c r="P4590" s="49">
        <v>71112.850000000006</v>
      </c>
      <c r="Q4590" s="49">
        <v>85356.498000000007</v>
      </c>
      <c r="R4590" s="49">
        <v>79890.156000000003</v>
      </c>
      <c r="S4590" s="49">
        <v>72161.926000000007</v>
      </c>
      <c r="T4590" s="49">
        <v>95245.944000000003</v>
      </c>
      <c r="U4590" s="49">
        <v>78259.902000000002</v>
      </c>
      <c r="V4590" s="49">
        <v>89774.361999999994</v>
      </c>
    </row>
    <row r="4591" spans="1:22" x14ac:dyDescent="0.3">
      <c r="A4591">
        <v>1002030</v>
      </c>
      <c r="B4591" t="s">
        <v>21357</v>
      </c>
      <c r="C4591" t="s">
        <v>21358</v>
      </c>
      <c r="D4591" t="s">
        <v>14925</v>
      </c>
      <c r="E4591" t="s">
        <v>386</v>
      </c>
      <c r="F4591" t="s">
        <v>14926</v>
      </c>
      <c r="G4591" t="s">
        <v>21359</v>
      </c>
      <c r="H4591" t="s">
        <v>1384</v>
      </c>
      <c r="I4591" s="23">
        <v>30.389479999999999</v>
      </c>
      <c r="J4591" s="23">
        <v>-88.17295</v>
      </c>
      <c r="K4591">
        <v>211130</v>
      </c>
      <c r="L4591" t="s">
        <v>368</v>
      </c>
      <c r="M4591" t="s">
        <v>102</v>
      </c>
      <c r="N4591" s="49">
        <v>40640.75</v>
      </c>
      <c r="O4591" s="49">
        <v>50768.565999999999</v>
      </c>
      <c r="P4591" s="49">
        <v>41452.65</v>
      </c>
      <c r="Q4591" s="49">
        <v>58072.392</v>
      </c>
      <c r="R4591" s="49">
        <v>58480.841800000002</v>
      </c>
      <c r="S4591" s="49">
        <v>61027.781000000003</v>
      </c>
      <c r="T4591" s="49">
        <v>61004.728999999999</v>
      </c>
      <c r="U4591" s="49">
        <v>60398.353999999999</v>
      </c>
      <c r="V4591" s="49">
        <v>63339.540999999997</v>
      </c>
    </row>
    <row r="4592" spans="1:22" x14ac:dyDescent="0.3">
      <c r="A4592">
        <v>1004333</v>
      </c>
      <c r="B4592" t="s">
        <v>21360</v>
      </c>
      <c r="C4592" t="s">
        <v>21361</v>
      </c>
      <c r="D4592" t="s">
        <v>4719</v>
      </c>
      <c r="E4592" t="s">
        <v>386</v>
      </c>
      <c r="F4592" t="s">
        <v>17067</v>
      </c>
      <c r="G4592" t="s">
        <v>18884</v>
      </c>
      <c r="H4592" t="s">
        <v>1384</v>
      </c>
      <c r="I4592" s="23">
        <v>30.734269999999999</v>
      </c>
      <c r="J4592" s="23">
        <v>-88.047039999999996</v>
      </c>
      <c r="K4592">
        <v>221112</v>
      </c>
      <c r="L4592" t="s">
        <v>28</v>
      </c>
      <c r="M4592" t="s">
        <v>336</v>
      </c>
      <c r="N4592" s="49">
        <v>49683.911999999997</v>
      </c>
      <c r="O4592" s="49">
        <v>199707.10800000001</v>
      </c>
      <c r="P4592" s="49">
        <v>159400.21799999999</v>
      </c>
      <c r="Q4592" s="49">
        <v>184572.538</v>
      </c>
      <c r="R4592" s="49">
        <v>178545.902</v>
      </c>
      <c r="S4592" s="49">
        <v>143896.09400000001</v>
      </c>
      <c r="T4592" s="49">
        <v>150005.71</v>
      </c>
      <c r="U4592" s="49">
        <v>182280</v>
      </c>
      <c r="V4592" s="49">
        <v>149506.31</v>
      </c>
    </row>
    <row r="4593" spans="1:22" x14ac:dyDescent="0.3">
      <c r="A4593">
        <v>1001910</v>
      </c>
      <c r="B4593" t="s">
        <v>21362</v>
      </c>
      <c r="C4593" t="s">
        <v>21363</v>
      </c>
      <c r="D4593" t="s">
        <v>4719</v>
      </c>
      <c r="E4593" t="s">
        <v>386</v>
      </c>
      <c r="F4593" t="s">
        <v>21364</v>
      </c>
      <c r="G4593" t="s">
        <v>21365</v>
      </c>
      <c r="H4593" t="s">
        <v>1384</v>
      </c>
      <c r="I4593" s="23">
        <v>30.713809999999999</v>
      </c>
      <c r="J4593" s="23">
        <v>-88.103160000000003</v>
      </c>
      <c r="K4593">
        <v>322130</v>
      </c>
      <c r="L4593" t="s">
        <v>28</v>
      </c>
      <c r="M4593" t="s">
        <v>680</v>
      </c>
      <c r="N4593" s="49">
        <v>24311.608</v>
      </c>
      <c r="O4593" s="49">
        <v>36774.212</v>
      </c>
      <c r="P4593" s="49">
        <v>32863.375999999997</v>
      </c>
      <c r="Q4593" s="49">
        <v>33895.972000000002</v>
      </c>
      <c r="R4593" s="49">
        <v>31967.38</v>
      </c>
      <c r="S4593" s="49">
        <v>36693.112000000001</v>
      </c>
      <c r="T4593" s="49">
        <v>36583.712</v>
      </c>
      <c r="U4593" s="49">
        <v>34132.771999999997</v>
      </c>
      <c r="V4593" s="49">
        <v>34263.22</v>
      </c>
    </row>
    <row r="4594" spans="1:22" x14ac:dyDescent="0.3">
      <c r="A4594">
        <v>1001770</v>
      </c>
      <c r="B4594" t="s">
        <v>21366</v>
      </c>
      <c r="C4594" t="s">
        <v>21367</v>
      </c>
      <c r="D4594" t="s">
        <v>14687</v>
      </c>
      <c r="E4594" t="s">
        <v>393</v>
      </c>
      <c r="F4594" t="s">
        <v>14688</v>
      </c>
      <c r="G4594" t="s">
        <v>21368</v>
      </c>
      <c r="H4594" t="s">
        <v>10728</v>
      </c>
      <c r="I4594" s="23">
        <v>46.669699000000001</v>
      </c>
      <c r="J4594" s="23">
        <v>-91.966796000000002</v>
      </c>
      <c r="K4594">
        <v>562212</v>
      </c>
      <c r="L4594" t="s">
        <v>355</v>
      </c>
      <c r="M4594" t="s">
        <v>307</v>
      </c>
      <c r="N4594" s="49">
        <v>14858.15</v>
      </c>
      <c r="O4594" s="49">
        <v>64500.25</v>
      </c>
      <c r="P4594" s="49">
        <v>55462.45</v>
      </c>
      <c r="Q4594" s="49">
        <v>52830.25</v>
      </c>
      <c r="R4594" s="49">
        <v>48195.45</v>
      </c>
      <c r="S4594" s="49">
        <v>56000.197999999997</v>
      </c>
      <c r="T4594" s="49">
        <v>53728.65</v>
      </c>
      <c r="U4594" s="49">
        <v>51410.25</v>
      </c>
      <c r="V4594" s="49">
        <v>43717.9</v>
      </c>
    </row>
    <row r="4595" spans="1:22" x14ac:dyDescent="0.3">
      <c r="A4595">
        <v>1003100</v>
      </c>
      <c r="B4595" t="s">
        <v>21369</v>
      </c>
      <c r="C4595" t="s">
        <v>21370</v>
      </c>
      <c r="D4595" t="s">
        <v>15753</v>
      </c>
      <c r="E4595" t="s">
        <v>447</v>
      </c>
      <c r="F4595" t="s">
        <v>21371</v>
      </c>
      <c r="G4595" t="s">
        <v>21372</v>
      </c>
      <c r="H4595" t="s">
        <v>15756</v>
      </c>
      <c r="I4595" s="23">
        <v>39.960560999999998</v>
      </c>
      <c r="J4595" s="23">
        <v>-76.592500000000001</v>
      </c>
      <c r="K4595">
        <v>562212</v>
      </c>
      <c r="L4595" t="s">
        <v>355</v>
      </c>
      <c r="M4595" t="s">
        <v>307</v>
      </c>
      <c r="N4595" s="49">
        <v>85405.65</v>
      </c>
      <c r="O4595" s="49">
        <v>100416.25</v>
      </c>
      <c r="P4595" s="49">
        <v>98927.15</v>
      </c>
      <c r="Q4595" s="49">
        <v>108841.35</v>
      </c>
      <c r="R4595" s="49">
        <v>82555.7</v>
      </c>
      <c r="S4595" s="49">
        <v>82705.600000000006</v>
      </c>
      <c r="T4595" s="49">
        <v>77193.100000000006</v>
      </c>
      <c r="U4595" s="49">
        <v>85020.9</v>
      </c>
      <c r="V4595" s="49">
        <v>138755.04199999999</v>
      </c>
    </row>
    <row r="4596" spans="1:22" x14ac:dyDescent="0.3">
      <c r="A4596">
        <v>1003732</v>
      </c>
      <c r="B4596" t="s">
        <v>21373</v>
      </c>
      <c r="C4596" t="s">
        <v>21374</v>
      </c>
      <c r="D4596" t="s">
        <v>21375</v>
      </c>
      <c r="E4596" t="s">
        <v>331</v>
      </c>
      <c r="F4596" t="s">
        <v>21376</v>
      </c>
      <c r="G4596" t="s">
        <v>21377</v>
      </c>
      <c r="H4596" t="s">
        <v>8644</v>
      </c>
      <c r="I4596" s="23">
        <v>43.211360999999997</v>
      </c>
      <c r="J4596" s="23">
        <v>-78.984471999999997</v>
      </c>
      <c r="K4596">
        <v>562212</v>
      </c>
      <c r="L4596" t="s">
        <v>355</v>
      </c>
      <c r="M4596" t="s">
        <v>307</v>
      </c>
      <c r="N4596" s="49">
        <v>281151.65000000002</v>
      </c>
      <c r="O4596" s="49">
        <v>304440.3</v>
      </c>
      <c r="P4596" s="49">
        <v>279457.55</v>
      </c>
      <c r="Q4596" s="49">
        <v>58077.55</v>
      </c>
      <c r="R4596" s="49">
        <v>174789.5</v>
      </c>
      <c r="S4596" s="49">
        <v>163891.1</v>
      </c>
      <c r="T4596" s="49">
        <v>76097.2</v>
      </c>
      <c r="U4596" s="49">
        <v>45525.546000000002</v>
      </c>
      <c r="V4596" s="49">
        <v>123032.246</v>
      </c>
    </row>
    <row r="4597" spans="1:22" x14ac:dyDescent="0.3">
      <c r="A4597">
        <v>1007652</v>
      </c>
      <c r="B4597" t="s">
        <v>21378</v>
      </c>
      <c r="C4597" t="s">
        <v>21379</v>
      </c>
      <c r="D4597" t="s">
        <v>2042</v>
      </c>
      <c r="E4597" t="s">
        <v>331</v>
      </c>
      <c r="F4597" t="s">
        <v>21380</v>
      </c>
      <c r="H4597" t="s">
        <v>21381</v>
      </c>
      <c r="I4597" s="23">
        <v>43.072769000000001</v>
      </c>
      <c r="J4597" s="23">
        <v>-75.130330999999998</v>
      </c>
      <c r="K4597">
        <v>562212</v>
      </c>
      <c r="L4597" t="s">
        <v>51</v>
      </c>
      <c r="M4597" t="s">
        <v>307</v>
      </c>
      <c r="N4597" s="49">
        <v>17168</v>
      </c>
      <c r="O4597" s="49">
        <v>18175</v>
      </c>
      <c r="P4597" s="49">
        <v>19241</v>
      </c>
      <c r="Q4597" s="49">
        <v>20369.75</v>
      </c>
      <c r="R4597" s="49">
        <v>21564.5</v>
      </c>
      <c r="S4597" s="49">
        <v>22829.5</v>
      </c>
      <c r="T4597" s="49">
        <v>24168.5</v>
      </c>
      <c r="U4597" s="49">
        <v>30675.8825</v>
      </c>
      <c r="V4597" s="49">
        <v>32475.201249999998</v>
      </c>
    </row>
    <row r="4598" spans="1:22" x14ac:dyDescent="0.3">
      <c r="A4598">
        <v>1002057</v>
      </c>
      <c r="B4598" t="s">
        <v>21382</v>
      </c>
      <c r="C4598" t="s">
        <v>21383</v>
      </c>
      <c r="D4598" t="s">
        <v>1182</v>
      </c>
      <c r="E4598" t="s">
        <v>690</v>
      </c>
      <c r="F4598" t="s">
        <v>2728</v>
      </c>
      <c r="G4598" t="s">
        <v>21384</v>
      </c>
      <c r="H4598" t="s">
        <v>2730</v>
      </c>
      <c r="I4598" s="23">
        <v>31.593299999999999</v>
      </c>
      <c r="J4598" s="23">
        <v>-84.088049999999996</v>
      </c>
      <c r="K4598">
        <v>312120</v>
      </c>
      <c r="L4598" t="s">
        <v>28</v>
      </c>
      <c r="M4598" t="s">
        <v>315</v>
      </c>
      <c r="N4598" s="49">
        <v>30167.335999999999</v>
      </c>
      <c r="O4598" s="49">
        <v>30258.135999999999</v>
      </c>
      <c r="P4598" s="49">
        <v>31571.531999999999</v>
      </c>
      <c r="Q4598" s="49">
        <v>33658.124000000003</v>
      </c>
      <c r="R4598" s="49">
        <v>35700.36</v>
      </c>
      <c r="S4598" s="49">
        <v>74719.59</v>
      </c>
      <c r="T4598" s="49">
        <v>81651.138000000006</v>
      </c>
      <c r="U4598" s="49">
        <v>86812.225999999995</v>
      </c>
      <c r="V4598" s="49">
        <v>90894.403999999995</v>
      </c>
    </row>
    <row r="4599" spans="1:22" x14ac:dyDescent="0.3">
      <c r="A4599">
        <v>1002904</v>
      </c>
      <c r="B4599" t="s">
        <v>21385</v>
      </c>
      <c r="C4599" t="s">
        <v>21386</v>
      </c>
      <c r="D4599" t="s">
        <v>13298</v>
      </c>
      <c r="E4599" t="s">
        <v>663</v>
      </c>
      <c r="F4599" t="s">
        <v>21387</v>
      </c>
      <c r="G4599" t="s">
        <v>21388</v>
      </c>
      <c r="H4599" t="s">
        <v>1104</v>
      </c>
      <c r="I4599" s="23">
        <v>39.45241</v>
      </c>
      <c r="J4599" s="23">
        <v>-84.476500000000001</v>
      </c>
      <c r="K4599">
        <v>312120</v>
      </c>
      <c r="L4599" t="s">
        <v>28</v>
      </c>
      <c r="M4599" t="s">
        <v>315</v>
      </c>
      <c r="N4599" s="49">
        <v>32742.776000000002</v>
      </c>
      <c r="O4599" s="49">
        <v>32884.476000000002</v>
      </c>
      <c r="P4599" s="49">
        <v>33700.324000000001</v>
      </c>
      <c r="Q4599" s="49">
        <v>38965.953999999998</v>
      </c>
      <c r="R4599" s="49">
        <v>62057.504000000001</v>
      </c>
      <c r="S4599" s="49">
        <v>65322.712</v>
      </c>
      <c r="T4599" s="49">
        <v>65669.534</v>
      </c>
      <c r="U4599" s="49">
        <v>99843.354000000007</v>
      </c>
      <c r="V4599" s="49">
        <v>140357.50399999999</v>
      </c>
    </row>
    <row r="4600" spans="1:22" x14ac:dyDescent="0.3">
      <c r="A4600">
        <v>1006273</v>
      </c>
      <c r="B4600" t="s">
        <v>21389</v>
      </c>
      <c r="C4600" t="s">
        <v>21390</v>
      </c>
      <c r="D4600" t="s">
        <v>21391</v>
      </c>
      <c r="E4600" t="s">
        <v>380</v>
      </c>
      <c r="F4600" t="s">
        <v>21392</v>
      </c>
      <c r="G4600" t="s">
        <v>21393</v>
      </c>
      <c r="H4600" t="s">
        <v>1703</v>
      </c>
      <c r="I4600" s="23">
        <v>44.455069999999999</v>
      </c>
      <c r="J4600" s="23">
        <v>-93.170659999999998</v>
      </c>
      <c r="K4600">
        <v>311230</v>
      </c>
      <c r="L4600" t="s">
        <v>28</v>
      </c>
      <c r="M4600" t="s">
        <v>315</v>
      </c>
      <c r="N4600" s="49">
        <v>39906.5</v>
      </c>
      <c r="O4600" s="49">
        <v>39877.599999999999</v>
      </c>
      <c r="P4600" s="49">
        <v>39199.052000000003</v>
      </c>
      <c r="Q4600" s="49">
        <v>37323.908000000003</v>
      </c>
      <c r="R4600" s="49">
        <v>37538.76</v>
      </c>
      <c r="S4600" s="49">
        <v>39008.703999999998</v>
      </c>
      <c r="T4600" s="49">
        <v>39077.103999999999</v>
      </c>
      <c r="U4600" s="49">
        <v>36155.764000000003</v>
      </c>
      <c r="V4600" s="49">
        <v>38676.103999999999</v>
      </c>
    </row>
    <row r="4601" spans="1:22" x14ac:dyDescent="0.3">
      <c r="A4601">
        <v>1004717</v>
      </c>
      <c r="B4601" t="s">
        <v>21394</v>
      </c>
      <c r="C4601" t="s">
        <v>21395</v>
      </c>
      <c r="D4601" t="s">
        <v>21396</v>
      </c>
      <c r="E4601" t="s">
        <v>663</v>
      </c>
      <c r="F4601" t="s">
        <v>21397</v>
      </c>
      <c r="G4601" t="s">
        <v>21398</v>
      </c>
      <c r="H4601" t="s">
        <v>11437</v>
      </c>
      <c r="I4601" s="23">
        <v>39.979399999999998</v>
      </c>
      <c r="J4601" s="23">
        <v>-82.476460000000003</v>
      </c>
      <c r="K4601">
        <v>327125</v>
      </c>
      <c r="L4601" t="s">
        <v>28</v>
      </c>
      <c r="M4601" t="s">
        <v>376</v>
      </c>
      <c r="Q4601" s="49">
        <v>18807.580000000002</v>
      </c>
      <c r="R4601" s="49">
        <v>21147.62</v>
      </c>
      <c r="S4601" s="49">
        <v>16855.236000000001</v>
      </c>
      <c r="T4601" s="49">
        <v>17955.531999999999</v>
      </c>
      <c r="U4601" s="49">
        <v>19610.900000000001</v>
      </c>
      <c r="V4601" s="49">
        <v>25756.752</v>
      </c>
    </row>
    <row r="4602" spans="1:22" x14ac:dyDescent="0.3">
      <c r="A4602">
        <v>1001701</v>
      </c>
      <c r="B4602" t="s">
        <v>21399</v>
      </c>
      <c r="C4602" t="s">
        <v>21400</v>
      </c>
      <c r="D4602" t="s">
        <v>21401</v>
      </c>
      <c r="E4602" t="s">
        <v>542</v>
      </c>
      <c r="F4602" t="s">
        <v>21402</v>
      </c>
      <c r="G4602" t="s">
        <v>21403</v>
      </c>
      <c r="H4602" t="s">
        <v>1262</v>
      </c>
      <c r="I4602" s="23">
        <v>37.797162</v>
      </c>
      <c r="J4602" s="23">
        <v>-95.431386000000003</v>
      </c>
      <c r="K4602">
        <v>327310</v>
      </c>
      <c r="L4602" t="s">
        <v>2095</v>
      </c>
      <c r="M4602" t="s">
        <v>376</v>
      </c>
      <c r="N4602" s="49">
        <v>696172.14399999997</v>
      </c>
      <c r="O4602" s="49">
        <v>828265.29599999997</v>
      </c>
      <c r="P4602" s="49">
        <v>768498.04599999997</v>
      </c>
      <c r="Q4602" s="49">
        <v>692345.29799999995</v>
      </c>
      <c r="R4602" s="49">
        <v>601200.75600000005</v>
      </c>
      <c r="S4602" s="49">
        <v>679777.02399999998</v>
      </c>
      <c r="T4602" s="49">
        <v>490527.77600000001</v>
      </c>
      <c r="U4602" s="49">
        <v>512808.848</v>
      </c>
      <c r="V4602" s="49">
        <v>409163.83399999997</v>
      </c>
    </row>
    <row r="4603" spans="1:22" x14ac:dyDescent="0.3">
      <c r="A4603">
        <v>1005389</v>
      </c>
      <c r="B4603" t="s">
        <v>21404</v>
      </c>
      <c r="C4603" t="s">
        <v>21405</v>
      </c>
      <c r="D4603" t="s">
        <v>17723</v>
      </c>
      <c r="E4603" t="s">
        <v>386</v>
      </c>
      <c r="F4603" t="s">
        <v>21406</v>
      </c>
      <c r="G4603" t="s">
        <v>21407</v>
      </c>
      <c r="H4603" t="s">
        <v>21408</v>
      </c>
      <c r="I4603" s="23">
        <v>34.829357999999999</v>
      </c>
      <c r="J4603" s="23">
        <v>-87.668678999999997</v>
      </c>
      <c r="K4603">
        <v>327120</v>
      </c>
      <c r="L4603" t="s">
        <v>28</v>
      </c>
      <c r="M4603" t="s">
        <v>376</v>
      </c>
      <c r="N4603" s="49">
        <v>19465.475999999999</v>
      </c>
      <c r="O4603" s="49">
        <v>23387.011999999999</v>
      </c>
      <c r="P4603" s="49">
        <v>35782.616000000002</v>
      </c>
      <c r="Q4603" s="49">
        <v>34534.82</v>
      </c>
      <c r="R4603" s="49">
        <v>38811.404000000002</v>
      </c>
      <c r="S4603" s="49">
        <v>36351.464</v>
      </c>
      <c r="T4603" s="49">
        <v>39904.300000000003</v>
      </c>
      <c r="U4603" s="49">
        <v>36238.163999999997</v>
      </c>
      <c r="V4603" s="49">
        <v>36238.163999999997</v>
      </c>
    </row>
    <row r="4604" spans="1:22" x14ac:dyDescent="0.3">
      <c r="A4604">
        <v>1005054</v>
      </c>
      <c r="B4604" t="s">
        <v>21409</v>
      </c>
      <c r="C4604" t="s">
        <v>21410</v>
      </c>
      <c r="D4604" t="s">
        <v>21411</v>
      </c>
      <c r="E4604" t="s">
        <v>1663</v>
      </c>
      <c r="F4604" t="s">
        <v>21412</v>
      </c>
      <c r="G4604" t="s">
        <v>21413</v>
      </c>
      <c r="H4604" t="s">
        <v>21414</v>
      </c>
      <c r="I4604" s="23">
        <v>40.232903999999998</v>
      </c>
      <c r="J4604" s="23">
        <v>-74.111830999999995</v>
      </c>
      <c r="K4604">
        <v>562212</v>
      </c>
      <c r="L4604" t="s">
        <v>355</v>
      </c>
      <c r="M4604" t="s">
        <v>307</v>
      </c>
      <c r="N4604" s="49">
        <v>345988.35</v>
      </c>
      <c r="O4604" s="49">
        <v>326422.09999999998</v>
      </c>
      <c r="P4604" s="49">
        <v>350437.55</v>
      </c>
      <c r="Q4604" s="49">
        <v>364249.4</v>
      </c>
      <c r="R4604" s="49">
        <v>410004.44799999997</v>
      </c>
      <c r="S4604" s="49">
        <v>430609.91800000001</v>
      </c>
      <c r="T4604" s="49">
        <v>231054.14</v>
      </c>
      <c r="U4604" s="49">
        <v>137805.29199999999</v>
      </c>
      <c r="V4604" s="49">
        <v>144828.842</v>
      </c>
    </row>
    <row r="4605" spans="1:22" x14ac:dyDescent="0.3">
      <c r="A4605">
        <v>1003505</v>
      </c>
      <c r="B4605" t="s">
        <v>21415</v>
      </c>
      <c r="C4605" t="s">
        <v>21416</v>
      </c>
      <c r="D4605" t="s">
        <v>717</v>
      </c>
      <c r="E4605" t="s">
        <v>491</v>
      </c>
      <c r="F4605" t="s">
        <v>21417</v>
      </c>
      <c r="G4605" t="s">
        <v>21418</v>
      </c>
      <c r="H4605" t="s">
        <v>1171</v>
      </c>
      <c r="I4605" s="23">
        <v>39.280799999999999</v>
      </c>
      <c r="J4605" s="23">
        <v>-86.4739</v>
      </c>
      <c r="K4605">
        <v>562212</v>
      </c>
      <c r="L4605" t="s">
        <v>51</v>
      </c>
      <c r="M4605" t="s">
        <v>307</v>
      </c>
      <c r="N4605" s="49">
        <v>22179</v>
      </c>
      <c r="O4605" s="49">
        <v>23480</v>
      </c>
      <c r="P4605" s="49">
        <v>24857.25</v>
      </c>
      <c r="Q4605" s="49">
        <v>26315.25</v>
      </c>
      <c r="R4605" s="49">
        <v>23215.75</v>
      </c>
      <c r="S4605" s="49">
        <v>24577.5</v>
      </c>
      <c r="T4605" s="49">
        <v>26019</v>
      </c>
      <c r="U4605" s="49">
        <v>33054.25</v>
      </c>
      <c r="V4605" s="49">
        <v>34993</v>
      </c>
    </row>
    <row r="4606" spans="1:22" x14ac:dyDescent="0.3">
      <c r="A4606">
        <v>1008011</v>
      </c>
      <c r="B4606" t="s">
        <v>21419</v>
      </c>
      <c r="C4606" t="s">
        <v>21420</v>
      </c>
      <c r="D4606" t="s">
        <v>21421</v>
      </c>
      <c r="E4606" t="s">
        <v>331</v>
      </c>
      <c r="F4606" t="s">
        <v>21422</v>
      </c>
      <c r="G4606" t="s">
        <v>21423</v>
      </c>
      <c r="H4606" t="s">
        <v>1171</v>
      </c>
      <c r="I4606" s="23">
        <v>42.989240000000002</v>
      </c>
      <c r="J4606" s="23">
        <v>-77.79813</v>
      </c>
      <c r="K4606">
        <v>562212</v>
      </c>
      <c r="L4606" t="s">
        <v>355</v>
      </c>
      <c r="M4606" t="s">
        <v>307</v>
      </c>
      <c r="S4606" s="49">
        <v>13676.754000000001</v>
      </c>
      <c r="T4606" s="49">
        <v>15581.541999999999</v>
      </c>
      <c r="U4606" s="49">
        <v>19925.192641000001</v>
      </c>
      <c r="V4606" s="49">
        <v>20487.788291000001</v>
      </c>
    </row>
    <row r="4607" spans="1:22" x14ac:dyDescent="0.3">
      <c r="A4607">
        <v>1007585</v>
      </c>
      <c r="B4607" t="s">
        <v>21424</v>
      </c>
      <c r="C4607" t="s">
        <v>21425</v>
      </c>
      <c r="D4607" t="s">
        <v>21426</v>
      </c>
      <c r="E4607" t="s">
        <v>447</v>
      </c>
      <c r="F4607" t="s">
        <v>21427</v>
      </c>
      <c r="G4607" t="s">
        <v>21428</v>
      </c>
      <c r="H4607" t="s">
        <v>4017</v>
      </c>
      <c r="I4607" s="23">
        <v>40.402200000000001</v>
      </c>
      <c r="J4607" s="23">
        <v>-79.798670000000001</v>
      </c>
      <c r="K4607">
        <v>562212</v>
      </c>
      <c r="L4607" t="s">
        <v>355</v>
      </c>
      <c r="M4607" t="s">
        <v>307</v>
      </c>
      <c r="N4607" s="49">
        <v>26223.45</v>
      </c>
      <c r="O4607" s="49">
        <v>26936.95</v>
      </c>
      <c r="P4607" s="49">
        <v>28216.95</v>
      </c>
      <c r="Q4607" s="49">
        <v>29446.2</v>
      </c>
      <c r="R4607" s="49">
        <v>23483.7</v>
      </c>
      <c r="S4607" s="49">
        <v>29898.7</v>
      </c>
      <c r="T4607" s="49">
        <v>26354.398000000001</v>
      </c>
      <c r="U4607" s="49">
        <v>40532.429879000003</v>
      </c>
      <c r="V4607" s="49">
        <v>45362.821000000004</v>
      </c>
    </row>
    <row r="4608" spans="1:22" x14ac:dyDescent="0.3">
      <c r="A4608">
        <v>1002246</v>
      </c>
      <c r="B4608" t="s">
        <v>21429</v>
      </c>
      <c r="C4608" t="s">
        <v>21430</v>
      </c>
      <c r="D4608" t="s">
        <v>13584</v>
      </c>
      <c r="E4608" t="s">
        <v>569</v>
      </c>
      <c r="F4608" t="s">
        <v>13585</v>
      </c>
      <c r="G4608" t="s">
        <v>21431</v>
      </c>
      <c r="H4608" t="s">
        <v>7209</v>
      </c>
      <c r="I4608" s="23">
        <v>41.350468999999997</v>
      </c>
      <c r="J4608" s="23">
        <v>-91.081619000000003</v>
      </c>
      <c r="K4608">
        <v>325199</v>
      </c>
      <c r="L4608" t="s">
        <v>28</v>
      </c>
      <c r="M4608" t="s">
        <v>530</v>
      </c>
      <c r="N4608" s="49">
        <v>73910.872000000003</v>
      </c>
      <c r="O4608" s="49">
        <v>74779.668000000005</v>
      </c>
      <c r="P4608" s="49">
        <v>79209.918000000005</v>
      </c>
      <c r="Q4608" s="49">
        <v>86036.62</v>
      </c>
      <c r="R4608" s="49">
        <v>92320.168000000005</v>
      </c>
      <c r="S4608" s="49">
        <v>98063.23</v>
      </c>
      <c r="T4608" s="49">
        <v>88740.967999999993</v>
      </c>
      <c r="U4608" s="49">
        <v>93483.888000000006</v>
      </c>
      <c r="V4608" s="49">
        <v>97508.907999999996</v>
      </c>
    </row>
    <row r="4609" spans="1:22" x14ac:dyDescent="0.3">
      <c r="A4609">
        <v>1001989</v>
      </c>
      <c r="B4609" t="s">
        <v>2637</v>
      </c>
      <c r="C4609" t="s">
        <v>21432</v>
      </c>
      <c r="D4609" t="s">
        <v>21433</v>
      </c>
      <c r="E4609" t="s">
        <v>583</v>
      </c>
      <c r="F4609" t="s">
        <v>2640</v>
      </c>
      <c r="G4609" t="s">
        <v>21434</v>
      </c>
      <c r="H4609" t="s">
        <v>2636</v>
      </c>
      <c r="I4609" s="23">
        <v>29.924440000000001</v>
      </c>
      <c r="J4609" s="23">
        <v>-90.352216999999996</v>
      </c>
      <c r="K4609">
        <v>325199</v>
      </c>
      <c r="L4609" t="s">
        <v>28</v>
      </c>
      <c r="M4609" t="s">
        <v>530</v>
      </c>
      <c r="N4609" s="49">
        <v>86395.823999999993</v>
      </c>
      <c r="O4609" s="49">
        <v>93120.3</v>
      </c>
      <c r="P4609" s="49">
        <v>88245.567999999999</v>
      </c>
      <c r="Q4609" s="49">
        <v>81203.444000000003</v>
      </c>
      <c r="R4609" s="49">
        <v>79855.100000000006</v>
      </c>
      <c r="S4609" s="49">
        <v>72855.775999999998</v>
      </c>
      <c r="T4609" s="49">
        <v>59549.375999999997</v>
      </c>
      <c r="U4609" s="49">
        <v>70654.884000000005</v>
      </c>
      <c r="V4609" s="49">
        <v>95899.187999999995</v>
      </c>
    </row>
    <row r="4610" spans="1:22" x14ac:dyDescent="0.3">
      <c r="A4610">
        <v>1006766</v>
      </c>
      <c r="B4610" t="s">
        <v>21435</v>
      </c>
      <c r="C4610" t="s">
        <v>21436</v>
      </c>
      <c r="D4610" t="s">
        <v>21437</v>
      </c>
      <c r="E4610" t="s">
        <v>2235</v>
      </c>
      <c r="F4610" t="s">
        <v>21438</v>
      </c>
      <c r="G4610" t="s">
        <v>21439</v>
      </c>
      <c r="H4610" t="s">
        <v>8252</v>
      </c>
      <c r="I4610" s="23">
        <v>47.626759999999997</v>
      </c>
      <c r="J4610" s="23">
        <v>-111.18908999999999</v>
      </c>
      <c r="K4610">
        <v>562212</v>
      </c>
      <c r="L4610" t="s">
        <v>355</v>
      </c>
      <c r="M4610" t="s">
        <v>307</v>
      </c>
      <c r="N4610" s="49">
        <v>73539.399999999994</v>
      </c>
      <c r="O4610" s="49">
        <v>70975</v>
      </c>
      <c r="P4610" s="49">
        <v>83538.5</v>
      </c>
      <c r="Q4610" s="49">
        <v>58615.65</v>
      </c>
      <c r="R4610" s="49">
        <v>93669.1</v>
      </c>
      <c r="S4610" s="49">
        <v>87934.6</v>
      </c>
      <c r="T4610" s="49">
        <v>84558.5</v>
      </c>
      <c r="U4610" s="49">
        <v>81058.649999999994</v>
      </c>
      <c r="V4610" s="49">
        <v>77035.350000000006</v>
      </c>
    </row>
    <row r="4611" spans="1:22" x14ac:dyDescent="0.3">
      <c r="A4611">
        <v>1006957</v>
      </c>
      <c r="B4611" t="s">
        <v>21440</v>
      </c>
      <c r="C4611" t="s">
        <v>21441</v>
      </c>
      <c r="D4611" t="s">
        <v>7617</v>
      </c>
      <c r="E4611" t="s">
        <v>386</v>
      </c>
      <c r="F4611" t="s">
        <v>21442</v>
      </c>
      <c r="G4611" t="s">
        <v>21443</v>
      </c>
      <c r="H4611" t="s">
        <v>1952</v>
      </c>
      <c r="I4611" s="23">
        <v>32.408915</v>
      </c>
      <c r="J4611" s="23">
        <v>-86.320025999999999</v>
      </c>
      <c r="K4611">
        <v>562212</v>
      </c>
      <c r="L4611" t="s">
        <v>51</v>
      </c>
      <c r="M4611" t="s">
        <v>307</v>
      </c>
      <c r="N4611" s="49">
        <v>144878.5</v>
      </c>
      <c r="O4611" s="49">
        <v>136494.25</v>
      </c>
      <c r="P4611" s="49">
        <v>111884</v>
      </c>
      <c r="Q4611" s="49">
        <v>134607.5</v>
      </c>
      <c r="R4611" s="49">
        <v>124946.25</v>
      </c>
      <c r="S4611" s="49">
        <v>149389.25</v>
      </c>
      <c r="T4611" s="49">
        <v>129318.25</v>
      </c>
      <c r="U4611" s="49">
        <v>133154.25</v>
      </c>
      <c r="V4611" s="49">
        <v>120143</v>
      </c>
    </row>
    <row r="4612" spans="1:22" x14ac:dyDescent="0.3">
      <c r="A4612">
        <v>1000623</v>
      </c>
      <c r="B4612" t="s">
        <v>21444</v>
      </c>
      <c r="C4612" t="s">
        <v>21445</v>
      </c>
      <c r="D4612" t="s">
        <v>11235</v>
      </c>
      <c r="E4612" t="s">
        <v>556</v>
      </c>
      <c r="F4612" t="s">
        <v>11236</v>
      </c>
      <c r="G4612" t="s">
        <v>21446</v>
      </c>
      <c r="H4612" t="s">
        <v>1952</v>
      </c>
      <c r="I4612" s="23">
        <v>39.200733999999997</v>
      </c>
      <c r="J4612" s="23">
        <v>-77.456356999999997</v>
      </c>
      <c r="K4612">
        <v>562213</v>
      </c>
      <c r="L4612" t="s">
        <v>28</v>
      </c>
      <c r="M4612" t="s">
        <v>307</v>
      </c>
      <c r="N4612" s="49">
        <v>208680.98800000001</v>
      </c>
      <c r="O4612" s="49">
        <v>218249.01800000001</v>
      </c>
      <c r="P4612" s="49">
        <v>225724.17600000001</v>
      </c>
      <c r="Q4612" s="49">
        <v>214968.34400000001</v>
      </c>
      <c r="R4612" s="49">
        <v>222026.226</v>
      </c>
      <c r="S4612" s="49">
        <v>227301.06</v>
      </c>
      <c r="T4612" s="49">
        <v>207516.03200000001</v>
      </c>
      <c r="U4612" s="49">
        <v>208243.89</v>
      </c>
      <c r="V4612" s="49">
        <v>211029.45800000001</v>
      </c>
    </row>
    <row r="4613" spans="1:22" x14ac:dyDescent="0.3">
      <c r="A4613">
        <v>1007590</v>
      </c>
      <c r="B4613" t="s">
        <v>21447</v>
      </c>
      <c r="C4613" t="s">
        <v>21448</v>
      </c>
      <c r="D4613" t="s">
        <v>4286</v>
      </c>
      <c r="E4613" t="s">
        <v>454</v>
      </c>
      <c r="F4613" t="s">
        <v>21449</v>
      </c>
      <c r="G4613" t="s">
        <v>21450</v>
      </c>
      <c r="H4613" t="s">
        <v>16296</v>
      </c>
      <c r="I4613" s="23">
        <v>45.015608</v>
      </c>
      <c r="J4613" s="23">
        <v>-84.151309999999995</v>
      </c>
      <c r="K4613">
        <v>562212</v>
      </c>
      <c r="L4613" t="s">
        <v>355</v>
      </c>
      <c r="M4613" t="s">
        <v>307</v>
      </c>
      <c r="N4613" s="49">
        <v>60600.85</v>
      </c>
      <c r="O4613" s="49">
        <v>59320.85</v>
      </c>
      <c r="P4613" s="49">
        <v>54770.898000000001</v>
      </c>
      <c r="Q4613" s="49">
        <v>53399.35</v>
      </c>
      <c r="R4613" s="49">
        <v>61407.55</v>
      </c>
      <c r="S4613" s="49">
        <v>60746.15</v>
      </c>
      <c r="T4613" s="49">
        <v>59748.35</v>
      </c>
      <c r="U4613" s="49">
        <v>59857.35</v>
      </c>
      <c r="V4613" s="49">
        <v>65482.5</v>
      </c>
    </row>
    <row r="4614" spans="1:22" x14ac:dyDescent="0.3">
      <c r="A4614">
        <v>1007592</v>
      </c>
      <c r="B4614" t="s">
        <v>21451</v>
      </c>
      <c r="C4614" t="s">
        <v>21452</v>
      </c>
      <c r="D4614" t="s">
        <v>4459</v>
      </c>
      <c r="E4614" t="s">
        <v>1487</v>
      </c>
      <c r="F4614" t="s">
        <v>21453</v>
      </c>
      <c r="G4614" t="s">
        <v>21454</v>
      </c>
      <c r="H4614" t="s">
        <v>21455</v>
      </c>
      <c r="I4614" s="23">
        <v>38.522799999999997</v>
      </c>
      <c r="J4614" s="23">
        <v>-107.82113</v>
      </c>
      <c r="K4614">
        <v>562212</v>
      </c>
      <c r="L4614" t="s">
        <v>355</v>
      </c>
      <c r="M4614" t="s">
        <v>307</v>
      </c>
      <c r="N4614" s="49">
        <v>46630.95</v>
      </c>
      <c r="O4614" s="49">
        <v>46486.7</v>
      </c>
      <c r="P4614" s="49">
        <v>46426.7</v>
      </c>
      <c r="Q4614" s="49">
        <v>46412.7</v>
      </c>
      <c r="R4614" s="49">
        <v>55669.5</v>
      </c>
      <c r="S4614" s="49">
        <v>56055</v>
      </c>
      <c r="T4614" s="49">
        <v>56401</v>
      </c>
      <c r="U4614" s="49">
        <v>56661.051480000002</v>
      </c>
      <c r="V4614" s="49">
        <v>61336.140149999999</v>
      </c>
    </row>
    <row r="4615" spans="1:22" x14ac:dyDescent="0.3">
      <c r="A4615">
        <v>1004018</v>
      </c>
      <c r="B4615" t="s">
        <v>21456</v>
      </c>
      <c r="C4615" t="s">
        <v>21457</v>
      </c>
      <c r="D4615" t="s">
        <v>480</v>
      </c>
      <c r="E4615" t="s">
        <v>303</v>
      </c>
      <c r="F4615" t="s">
        <v>14134</v>
      </c>
      <c r="G4615" t="s">
        <v>21458</v>
      </c>
      <c r="H4615" t="s">
        <v>483</v>
      </c>
      <c r="I4615" s="23">
        <v>29.75487</v>
      </c>
      <c r="J4615" s="23">
        <v>-95.103269999999995</v>
      </c>
      <c r="K4615">
        <v>325199</v>
      </c>
      <c r="L4615" t="s">
        <v>28</v>
      </c>
      <c r="M4615" t="s">
        <v>530</v>
      </c>
      <c r="N4615" s="49">
        <v>58250.58</v>
      </c>
      <c r="O4615" s="49">
        <v>57520.883999999998</v>
      </c>
      <c r="P4615" s="49">
        <v>62329.815999999999</v>
      </c>
      <c r="Q4615" s="49">
        <v>64119.508000000002</v>
      </c>
      <c r="R4615" s="49">
        <v>58717.627999999997</v>
      </c>
      <c r="S4615" s="49">
        <v>59060.328000000001</v>
      </c>
      <c r="T4615" s="49">
        <v>68585.19</v>
      </c>
      <c r="U4615" s="49">
        <v>70147.335999999996</v>
      </c>
      <c r="V4615" s="49">
        <v>64821.156000000003</v>
      </c>
    </row>
    <row r="4616" spans="1:22" x14ac:dyDescent="0.3">
      <c r="A4616">
        <v>1011071</v>
      </c>
      <c r="B4616" t="s">
        <v>21459</v>
      </c>
      <c r="C4616" t="s">
        <v>21460</v>
      </c>
      <c r="D4616" t="s">
        <v>3379</v>
      </c>
      <c r="E4616" t="s">
        <v>1248</v>
      </c>
      <c r="F4616" t="s">
        <v>18487</v>
      </c>
      <c r="G4616" t="s">
        <v>21461</v>
      </c>
      <c r="H4616" t="s">
        <v>4780</v>
      </c>
      <c r="I4616" s="23">
        <v>39.207500000000003</v>
      </c>
      <c r="J4616" s="23">
        <v>-80.554079999999999</v>
      </c>
      <c r="K4616">
        <v>211112</v>
      </c>
      <c r="L4616" t="s">
        <v>28</v>
      </c>
      <c r="M4616" t="s">
        <v>102</v>
      </c>
      <c r="R4616" s="49">
        <v>17913.031999999999</v>
      </c>
      <c r="S4616" s="49">
        <v>32937.875999999997</v>
      </c>
    </row>
    <row r="4617" spans="1:22" x14ac:dyDescent="0.3">
      <c r="A4617">
        <v>1006765</v>
      </c>
      <c r="B4617" t="s">
        <v>21462</v>
      </c>
      <c r="C4617" t="s">
        <v>21463</v>
      </c>
      <c r="D4617" t="s">
        <v>2339</v>
      </c>
      <c r="E4617" t="s">
        <v>491</v>
      </c>
      <c r="F4617" t="s">
        <v>21464</v>
      </c>
      <c r="G4617" t="s">
        <v>21465</v>
      </c>
      <c r="H4617" t="s">
        <v>2068</v>
      </c>
      <c r="I4617" s="23">
        <v>38.753194000000001</v>
      </c>
      <c r="J4617" s="23">
        <v>-85.817971999999997</v>
      </c>
      <c r="K4617">
        <v>311999</v>
      </c>
      <c r="L4617" t="s">
        <v>28</v>
      </c>
      <c r="M4617" t="s">
        <v>315</v>
      </c>
      <c r="R4617" s="49">
        <v>30858.383999999998</v>
      </c>
      <c r="S4617" s="49">
        <v>29082.44</v>
      </c>
      <c r="T4617" s="49">
        <v>24335.308000000001</v>
      </c>
      <c r="U4617" s="49">
        <v>22237.065999999999</v>
      </c>
      <c r="V4617" s="49">
        <v>24812.52</v>
      </c>
    </row>
    <row r="4618" spans="1:22" x14ac:dyDescent="0.3">
      <c r="A4618">
        <v>1000904</v>
      </c>
      <c r="B4618" t="s">
        <v>21466</v>
      </c>
      <c r="C4618" t="s">
        <v>21467</v>
      </c>
      <c r="D4618" t="s">
        <v>6146</v>
      </c>
      <c r="E4618" t="s">
        <v>323</v>
      </c>
      <c r="F4618" t="s">
        <v>21468</v>
      </c>
      <c r="G4618" t="s">
        <v>21469</v>
      </c>
      <c r="H4618" t="s">
        <v>21470</v>
      </c>
      <c r="I4618" s="23">
        <v>39.126399999999997</v>
      </c>
      <c r="J4618" s="23">
        <v>-122.1251</v>
      </c>
      <c r="K4618">
        <v>311421</v>
      </c>
      <c r="L4618" t="s">
        <v>28</v>
      </c>
      <c r="M4618" t="s">
        <v>315</v>
      </c>
      <c r="N4618" s="49">
        <v>99738.275999999998</v>
      </c>
      <c r="O4618" s="49">
        <v>103579.56</v>
      </c>
      <c r="P4618" s="49">
        <v>83010.288</v>
      </c>
      <c r="Q4618" s="49">
        <v>112618.376</v>
      </c>
      <c r="R4618" s="49">
        <v>127503.82</v>
      </c>
      <c r="S4618" s="49">
        <v>85126.48</v>
      </c>
      <c r="T4618" s="49">
        <v>76097.464000000007</v>
      </c>
      <c r="U4618" s="49">
        <v>71504.38</v>
      </c>
      <c r="V4618" s="49">
        <v>61835.61</v>
      </c>
    </row>
    <row r="4619" spans="1:22" x14ac:dyDescent="0.3">
      <c r="A4619">
        <v>1002464</v>
      </c>
      <c r="B4619" t="s">
        <v>21471</v>
      </c>
      <c r="C4619" t="s">
        <v>21472</v>
      </c>
      <c r="D4619" t="s">
        <v>1451</v>
      </c>
      <c r="E4619" t="s">
        <v>386</v>
      </c>
      <c r="F4619" t="s">
        <v>21473</v>
      </c>
      <c r="G4619" t="s">
        <v>21474</v>
      </c>
      <c r="H4619" t="s">
        <v>11926</v>
      </c>
      <c r="I4619" s="23">
        <v>34.703570999999997</v>
      </c>
      <c r="J4619" s="23">
        <v>-87.201836</v>
      </c>
      <c r="K4619">
        <v>562212</v>
      </c>
      <c r="L4619" t="s">
        <v>355</v>
      </c>
      <c r="M4619" t="s">
        <v>307</v>
      </c>
      <c r="N4619" s="49">
        <v>27996.25</v>
      </c>
      <c r="O4619" s="49">
        <v>37585.599999999999</v>
      </c>
      <c r="P4619" s="49">
        <v>34689.85</v>
      </c>
      <c r="Q4619" s="49">
        <v>39082.65</v>
      </c>
      <c r="R4619" s="49">
        <v>34329.75</v>
      </c>
      <c r="S4619" s="49">
        <v>26936.5</v>
      </c>
      <c r="T4619" s="49">
        <v>23482.5</v>
      </c>
      <c r="U4619" s="49">
        <v>33797.5</v>
      </c>
      <c r="V4619" s="49">
        <v>30532.5</v>
      </c>
    </row>
    <row r="4620" spans="1:22" x14ac:dyDescent="0.3">
      <c r="A4620">
        <v>1004060</v>
      </c>
      <c r="B4620" t="s">
        <v>21475</v>
      </c>
      <c r="C4620" t="s">
        <v>21476</v>
      </c>
      <c r="D4620" t="s">
        <v>8831</v>
      </c>
      <c r="E4620" t="s">
        <v>380</v>
      </c>
      <c r="F4620" t="s">
        <v>8832</v>
      </c>
      <c r="G4620" t="s">
        <v>21477</v>
      </c>
      <c r="H4620" t="s">
        <v>8834</v>
      </c>
      <c r="I4620" s="23">
        <v>45.931460000000001</v>
      </c>
      <c r="J4620" s="23">
        <v>-94.351996999999997</v>
      </c>
      <c r="K4620">
        <v>562212</v>
      </c>
      <c r="L4620" t="s">
        <v>355</v>
      </c>
      <c r="M4620" t="s">
        <v>307</v>
      </c>
      <c r="N4620" s="49">
        <v>20116.7</v>
      </c>
      <c r="O4620" s="49">
        <v>21337.25</v>
      </c>
      <c r="P4620" s="49">
        <v>20837</v>
      </c>
      <c r="Q4620" s="49">
        <v>20401</v>
      </c>
      <c r="R4620" s="49">
        <v>33945.5</v>
      </c>
      <c r="S4620" s="49">
        <v>33403.25</v>
      </c>
      <c r="T4620" s="49">
        <v>32949.5</v>
      </c>
      <c r="U4620" s="49">
        <v>32584.75</v>
      </c>
      <c r="V4620" s="49">
        <v>32119</v>
      </c>
    </row>
    <row r="4621" spans="1:22" x14ac:dyDescent="0.3">
      <c r="A4621">
        <v>1001663</v>
      </c>
      <c r="B4621" t="s">
        <v>21478</v>
      </c>
      <c r="C4621" t="s">
        <v>21479</v>
      </c>
      <c r="D4621" t="s">
        <v>20772</v>
      </c>
      <c r="E4621" t="s">
        <v>454</v>
      </c>
      <c r="F4621" t="s">
        <v>20773</v>
      </c>
      <c r="G4621" t="s">
        <v>21480</v>
      </c>
      <c r="H4621" t="s">
        <v>20775</v>
      </c>
      <c r="I4621" s="23">
        <v>44.240670000000001</v>
      </c>
      <c r="J4621" s="23">
        <v>-86.310059999999993</v>
      </c>
      <c r="K4621">
        <v>311942</v>
      </c>
      <c r="L4621" t="s">
        <v>28</v>
      </c>
      <c r="M4621" t="s">
        <v>315</v>
      </c>
      <c r="N4621" s="49">
        <v>98811.634000000005</v>
      </c>
      <c r="O4621" s="49">
        <v>97164.683999999994</v>
      </c>
      <c r="P4621" s="49">
        <v>91772.67</v>
      </c>
      <c r="Q4621" s="49">
        <v>97427.573999999993</v>
      </c>
      <c r="R4621" s="49">
        <v>99281.063999999998</v>
      </c>
      <c r="S4621" s="49">
        <v>102146.872</v>
      </c>
      <c r="T4621" s="49">
        <v>106323.92</v>
      </c>
      <c r="U4621" s="49">
        <v>95920.05</v>
      </c>
      <c r="V4621" s="49">
        <v>105654.73</v>
      </c>
    </row>
    <row r="4622" spans="1:22" x14ac:dyDescent="0.3">
      <c r="A4622">
        <v>1002203</v>
      </c>
      <c r="B4622" t="s">
        <v>21481</v>
      </c>
      <c r="C4622" t="s">
        <v>21482</v>
      </c>
      <c r="D4622" t="s">
        <v>21483</v>
      </c>
      <c r="E4622" t="s">
        <v>663</v>
      </c>
      <c r="F4622" t="s">
        <v>21484</v>
      </c>
      <c r="G4622" t="s">
        <v>21485</v>
      </c>
      <c r="H4622" t="s">
        <v>1118</v>
      </c>
      <c r="I4622" s="23">
        <v>40.976821000000001</v>
      </c>
      <c r="J4622" s="23">
        <v>-81.775436999999997</v>
      </c>
      <c r="K4622">
        <v>325998</v>
      </c>
      <c r="L4622" t="s">
        <v>28</v>
      </c>
      <c r="M4622" t="s">
        <v>530</v>
      </c>
      <c r="N4622" s="49">
        <v>83934.983999999997</v>
      </c>
      <c r="O4622" s="49">
        <v>79610.7</v>
      </c>
      <c r="P4622" s="49">
        <v>82818.987999999998</v>
      </c>
      <c r="Q4622" s="49">
        <v>130008.89</v>
      </c>
      <c r="R4622" s="49">
        <v>159402.19399999999</v>
      </c>
      <c r="S4622" s="49">
        <v>176349.91399999999</v>
      </c>
      <c r="T4622" s="49">
        <v>164020.94</v>
      </c>
      <c r="U4622" s="49">
        <v>152210.22200000001</v>
      </c>
      <c r="V4622" s="49">
        <v>157759.82999999999</v>
      </c>
    </row>
    <row r="4623" spans="1:22" x14ac:dyDescent="0.3">
      <c r="A4623">
        <v>1002333</v>
      </c>
      <c r="B4623" t="s">
        <v>21486</v>
      </c>
      <c r="C4623" t="s">
        <v>21482</v>
      </c>
      <c r="D4623" t="s">
        <v>13288</v>
      </c>
      <c r="E4623" t="s">
        <v>331</v>
      </c>
      <c r="F4623" t="s">
        <v>17804</v>
      </c>
      <c r="G4623" t="s">
        <v>21487</v>
      </c>
      <c r="H4623" t="s">
        <v>18741</v>
      </c>
      <c r="I4623" s="23">
        <v>42.657389000000002</v>
      </c>
      <c r="J4623" s="23">
        <v>-78.076110999999997</v>
      </c>
      <c r="K4623">
        <v>311942</v>
      </c>
      <c r="L4623" t="s">
        <v>28</v>
      </c>
      <c r="M4623" t="s">
        <v>315</v>
      </c>
      <c r="N4623" s="49">
        <v>54809.044000000002</v>
      </c>
      <c r="O4623" s="49">
        <v>53348.800000000003</v>
      </c>
      <c r="P4623" s="49">
        <v>55264.792000000001</v>
      </c>
      <c r="Q4623" s="49">
        <v>58885.942000000003</v>
      </c>
      <c r="R4623" s="49">
        <v>105537.91</v>
      </c>
      <c r="S4623" s="49">
        <v>100641.72</v>
      </c>
      <c r="T4623" s="49">
        <v>107485.69</v>
      </c>
      <c r="U4623" s="49">
        <v>105462.5</v>
      </c>
      <c r="V4623" s="49">
        <v>96509.577999999994</v>
      </c>
    </row>
    <row r="4624" spans="1:22" x14ac:dyDescent="0.3">
      <c r="A4624">
        <v>1003453</v>
      </c>
      <c r="B4624" t="s">
        <v>21488</v>
      </c>
      <c r="C4624" t="s">
        <v>21489</v>
      </c>
      <c r="D4624" t="s">
        <v>21490</v>
      </c>
      <c r="E4624" t="s">
        <v>435</v>
      </c>
      <c r="F4624" t="s">
        <v>21491</v>
      </c>
      <c r="G4624" t="s">
        <v>21492</v>
      </c>
      <c r="H4624" t="s">
        <v>8803</v>
      </c>
      <c r="I4624" s="23">
        <v>38.962791000000003</v>
      </c>
      <c r="J4624" s="23">
        <v>-90.971733</v>
      </c>
      <c r="K4624">
        <v>331314</v>
      </c>
      <c r="L4624" t="s">
        <v>28</v>
      </c>
      <c r="M4624" t="s">
        <v>538</v>
      </c>
      <c r="N4624" s="49">
        <v>31641.48</v>
      </c>
      <c r="O4624" s="49">
        <v>29230.240000000002</v>
      </c>
      <c r="P4624" s="49">
        <v>25813.052</v>
      </c>
      <c r="Q4624" s="49">
        <v>29418.94</v>
      </c>
      <c r="R4624" s="49">
        <v>31098.732</v>
      </c>
      <c r="S4624" s="49">
        <v>27328.648000000001</v>
      </c>
      <c r="T4624" s="49">
        <v>25322.799999999999</v>
      </c>
    </row>
    <row r="4625" spans="1:22" x14ac:dyDescent="0.3">
      <c r="A4625">
        <v>1007458</v>
      </c>
      <c r="B4625" t="s">
        <v>21493</v>
      </c>
      <c r="C4625" t="s">
        <v>21494</v>
      </c>
      <c r="D4625" t="s">
        <v>3913</v>
      </c>
      <c r="E4625" t="s">
        <v>303</v>
      </c>
      <c r="F4625" t="s">
        <v>2628</v>
      </c>
      <c r="G4625" t="s">
        <v>21495</v>
      </c>
      <c r="H4625" t="s">
        <v>536</v>
      </c>
      <c r="I4625" s="23">
        <v>29.883333</v>
      </c>
      <c r="J4625" s="23">
        <v>-93.958332999999996</v>
      </c>
      <c r="K4625">
        <v>324110</v>
      </c>
      <c r="L4625" t="s">
        <v>1344</v>
      </c>
      <c r="M4625" t="s">
        <v>1345</v>
      </c>
      <c r="N4625" s="49">
        <v>5357967.7280000001</v>
      </c>
      <c r="O4625" s="49">
        <v>5549130.6880000001</v>
      </c>
      <c r="P4625" s="49">
        <v>5467646.7060000002</v>
      </c>
      <c r="Q4625" s="49">
        <v>5524873.5659999996</v>
      </c>
      <c r="R4625" s="49">
        <v>5296990.8439999996</v>
      </c>
      <c r="S4625" s="49">
        <v>5214751.42</v>
      </c>
      <c r="T4625" s="49">
        <v>5070384.1660000002</v>
      </c>
      <c r="U4625" s="49">
        <v>3473496.176</v>
      </c>
      <c r="V4625" s="49">
        <v>3019646.6179999998</v>
      </c>
    </row>
    <row r="4626" spans="1:22" x14ac:dyDescent="0.3">
      <c r="A4626">
        <v>1004084</v>
      </c>
      <c r="B4626" t="s">
        <v>21496</v>
      </c>
      <c r="C4626" t="s">
        <v>21497</v>
      </c>
      <c r="D4626" t="s">
        <v>21498</v>
      </c>
      <c r="E4626" t="s">
        <v>1650</v>
      </c>
      <c r="F4626" t="s">
        <v>21499</v>
      </c>
      <c r="G4626" t="s">
        <v>21500</v>
      </c>
      <c r="H4626" t="s">
        <v>15451</v>
      </c>
      <c r="I4626" s="23">
        <v>44.494230000000002</v>
      </c>
      <c r="J4626" s="23">
        <v>-71.157692999999995</v>
      </c>
      <c r="K4626">
        <v>562212</v>
      </c>
      <c r="L4626" t="s">
        <v>355</v>
      </c>
      <c r="M4626" t="s">
        <v>307</v>
      </c>
      <c r="N4626" s="49">
        <v>54596.15</v>
      </c>
      <c r="O4626" s="49">
        <v>52119.15</v>
      </c>
      <c r="P4626" s="49">
        <v>40847.9</v>
      </c>
      <c r="Q4626" s="49">
        <v>29293</v>
      </c>
      <c r="R4626" s="49">
        <v>22474.55</v>
      </c>
      <c r="S4626" s="49">
        <v>14613.9</v>
      </c>
      <c r="T4626" s="49">
        <v>14995.5</v>
      </c>
      <c r="U4626" s="49">
        <v>22378.1</v>
      </c>
      <c r="V4626" s="49">
        <v>11723.7</v>
      </c>
    </row>
    <row r="4627" spans="1:22" x14ac:dyDescent="0.3">
      <c r="A4627">
        <v>1006489</v>
      </c>
      <c r="B4627" t="s">
        <v>21501</v>
      </c>
      <c r="C4627" t="s">
        <v>21502</v>
      </c>
      <c r="D4627" t="s">
        <v>21503</v>
      </c>
      <c r="E4627" t="s">
        <v>331</v>
      </c>
      <c r="F4627" t="s">
        <v>21504</v>
      </c>
      <c r="G4627" t="s">
        <v>21505</v>
      </c>
      <c r="H4627" t="s">
        <v>7541</v>
      </c>
      <c r="I4627" s="23">
        <v>40.789209999999997</v>
      </c>
      <c r="J4627" s="23">
        <v>-73.954819999999998</v>
      </c>
      <c r="K4627">
        <v>622110</v>
      </c>
      <c r="L4627" t="s">
        <v>28</v>
      </c>
      <c r="M4627" t="s">
        <v>315</v>
      </c>
      <c r="N4627" s="49">
        <v>51905.802000000003</v>
      </c>
      <c r="O4627" s="49">
        <v>60362.722000000002</v>
      </c>
      <c r="P4627" s="49">
        <v>63115.432000000001</v>
      </c>
      <c r="Q4627" s="49">
        <v>70332.597999999998</v>
      </c>
      <c r="R4627" s="49">
        <v>61672.959999999999</v>
      </c>
      <c r="S4627" s="49">
        <v>48351.542000000001</v>
      </c>
      <c r="T4627" s="49">
        <v>58543.796000000002</v>
      </c>
      <c r="U4627" s="49">
        <v>57932.095999999998</v>
      </c>
      <c r="V4627" s="49">
        <v>61292.671999999999</v>
      </c>
    </row>
    <row r="4628" spans="1:22" x14ac:dyDescent="0.3">
      <c r="A4628">
        <v>1001757</v>
      </c>
      <c r="B4628" t="s">
        <v>21506</v>
      </c>
      <c r="C4628" t="s">
        <v>21507</v>
      </c>
      <c r="D4628" t="s">
        <v>21508</v>
      </c>
      <c r="E4628" t="s">
        <v>690</v>
      </c>
      <c r="F4628" t="s">
        <v>21509</v>
      </c>
      <c r="G4628" t="s">
        <v>21510</v>
      </c>
      <c r="H4628" t="s">
        <v>21511</v>
      </c>
      <c r="I4628" s="23">
        <v>34.547699999999999</v>
      </c>
      <c r="J4628" s="23">
        <v>-85.311199999999999</v>
      </c>
      <c r="K4628">
        <v>313210</v>
      </c>
      <c r="L4628" t="s">
        <v>28</v>
      </c>
      <c r="M4628" t="s">
        <v>315</v>
      </c>
      <c r="N4628" s="49">
        <v>100780.70600000001</v>
      </c>
      <c r="O4628" s="49">
        <v>127840.66</v>
      </c>
      <c r="P4628" s="49">
        <v>126097.09</v>
      </c>
      <c r="Q4628" s="49">
        <v>128830.07399999999</v>
      </c>
      <c r="R4628" s="49">
        <v>147121.4</v>
      </c>
      <c r="S4628" s="49">
        <v>197735.11799999999</v>
      </c>
      <c r="T4628" s="49">
        <v>142975.85800000001</v>
      </c>
      <c r="U4628" s="49">
        <v>141504.39799999999</v>
      </c>
      <c r="V4628" s="49">
        <v>156370.924</v>
      </c>
    </row>
    <row r="4629" spans="1:22" x14ac:dyDescent="0.3">
      <c r="A4629">
        <v>1005978</v>
      </c>
      <c r="B4629" t="s">
        <v>21512</v>
      </c>
      <c r="C4629" t="s">
        <v>21513</v>
      </c>
      <c r="D4629" t="s">
        <v>7024</v>
      </c>
      <c r="E4629" t="s">
        <v>461</v>
      </c>
      <c r="F4629" t="s">
        <v>7025</v>
      </c>
      <c r="G4629" t="s">
        <v>21514</v>
      </c>
      <c r="H4629" t="s">
        <v>1185</v>
      </c>
      <c r="I4629" s="23">
        <v>41.261090000000003</v>
      </c>
      <c r="J4629" s="23">
        <v>-105.60319</v>
      </c>
      <c r="K4629">
        <v>327310</v>
      </c>
      <c r="L4629" t="s">
        <v>34</v>
      </c>
      <c r="M4629" t="s">
        <v>376</v>
      </c>
      <c r="N4629" s="49">
        <v>517318.97</v>
      </c>
      <c r="O4629" s="49">
        <v>561643.6</v>
      </c>
      <c r="P4629" s="49">
        <v>637499.38199999998</v>
      </c>
      <c r="Q4629" s="49">
        <v>558141.82999999996</v>
      </c>
      <c r="R4629" s="49">
        <v>638045.67599999998</v>
      </c>
      <c r="S4629" s="49">
        <v>587959.42200000002</v>
      </c>
      <c r="T4629" s="49">
        <v>613013.24800000002</v>
      </c>
      <c r="U4629" s="49">
        <v>609788.41599999997</v>
      </c>
      <c r="V4629" s="49">
        <v>545380.30000000005</v>
      </c>
    </row>
    <row r="4630" spans="1:22" x14ac:dyDescent="0.3">
      <c r="A4630">
        <v>1001563</v>
      </c>
      <c r="B4630" t="s">
        <v>21515</v>
      </c>
      <c r="C4630" t="s">
        <v>21516</v>
      </c>
      <c r="D4630" t="s">
        <v>21517</v>
      </c>
      <c r="E4630" t="s">
        <v>1248</v>
      </c>
      <c r="F4630" t="s">
        <v>19345</v>
      </c>
      <c r="G4630" t="s">
        <v>21518</v>
      </c>
      <c r="H4630" t="s">
        <v>19347</v>
      </c>
      <c r="I4630" s="23">
        <v>40.343609999999998</v>
      </c>
      <c r="J4630" s="23">
        <v>-80.606669999999994</v>
      </c>
      <c r="K4630">
        <v>324199</v>
      </c>
      <c r="L4630" t="s">
        <v>537</v>
      </c>
      <c r="M4630" t="s">
        <v>538</v>
      </c>
      <c r="N4630" s="49">
        <v>257456.88800000001</v>
      </c>
      <c r="O4630" s="49">
        <v>223196.228</v>
      </c>
      <c r="P4630" s="49">
        <v>233938.84599999999</v>
      </c>
      <c r="Q4630" s="49">
        <v>229208.606</v>
      </c>
      <c r="R4630" s="49">
        <v>234664.158</v>
      </c>
      <c r="S4630" s="49">
        <v>235260.02799999999</v>
      </c>
      <c r="T4630" s="49">
        <v>224635.26199999999</v>
      </c>
      <c r="U4630" s="49">
        <v>279192.09399999998</v>
      </c>
      <c r="V4630" s="49">
        <v>429445.27</v>
      </c>
    </row>
    <row r="4631" spans="1:22" x14ac:dyDescent="0.3">
      <c r="A4631">
        <v>1007611</v>
      </c>
      <c r="B4631" t="s">
        <v>21519</v>
      </c>
      <c r="C4631" t="s">
        <v>21520</v>
      </c>
      <c r="D4631" t="s">
        <v>21521</v>
      </c>
      <c r="E4631" t="s">
        <v>556</v>
      </c>
      <c r="F4631" t="s">
        <v>21522</v>
      </c>
      <c r="G4631" t="s">
        <v>21523</v>
      </c>
      <c r="H4631" t="s">
        <v>16507</v>
      </c>
      <c r="I4631" s="23">
        <v>39.607222</v>
      </c>
      <c r="J4631" s="23">
        <v>-78.921943999999996</v>
      </c>
      <c r="K4631">
        <v>562212</v>
      </c>
      <c r="L4631" t="s">
        <v>355</v>
      </c>
      <c r="M4631" t="s">
        <v>307</v>
      </c>
      <c r="N4631" s="49">
        <v>13048.892</v>
      </c>
      <c r="O4631" s="49">
        <v>14829.392</v>
      </c>
      <c r="P4631" s="49">
        <v>17319.642</v>
      </c>
      <c r="Q4631" s="49">
        <v>13498.142</v>
      </c>
      <c r="R4631" s="49">
        <v>16533.292000000001</v>
      </c>
      <c r="S4631" s="49">
        <v>20641.536</v>
      </c>
      <c r="T4631" s="49">
        <v>23147.727999999999</v>
      </c>
      <c r="U4631" s="49">
        <v>28663.727999999999</v>
      </c>
      <c r="V4631" s="49">
        <v>30026.419000000002</v>
      </c>
    </row>
    <row r="4632" spans="1:22" x14ac:dyDescent="0.3">
      <c r="A4632">
        <v>1013040</v>
      </c>
      <c r="B4632" t="s">
        <v>21524</v>
      </c>
      <c r="C4632" t="s">
        <v>21525</v>
      </c>
      <c r="D4632" t="s">
        <v>577</v>
      </c>
      <c r="E4632" t="s">
        <v>583</v>
      </c>
      <c r="F4632" t="s">
        <v>578</v>
      </c>
      <c r="I4632" s="23">
        <v>29.117395999999999</v>
      </c>
      <c r="J4632" s="23">
        <v>-88.844508000000005</v>
      </c>
      <c r="K4632">
        <v>211120</v>
      </c>
      <c r="L4632" t="s">
        <v>579</v>
      </c>
      <c r="M4632" t="s">
        <v>102</v>
      </c>
      <c r="N4632" s="49">
        <v>25049.313999999998</v>
      </c>
      <c r="O4632" s="49">
        <v>27796.464</v>
      </c>
      <c r="P4632" s="49">
        <v>27331.173999999999</v>
      </c>
    </row>
    <row r="4633" spans="1:22" x14ac:dyDescent="0.3">
      <c r="A4633">
        <v>1002675</v>
      </c>
      <c r="B4633" t="s">
        <v>21526</v>
      </c>
      <c r="C4633" t="s">
        <v>21527</v>
      </c>
      <c r="D4633" t="s">
        <v>577</v>
      </c>
      <c r="E4633" t="s">
        <v>386</v>
      </c>
      <c r="F4633" t="s">
        <v>578</v>
      </c>
      <c r="I4633" s="23">
        <v>29.360893000000001</v>
      </c>
      <c r="J4633" s="23">
        <v>-87.885833000000005</v>
      </c>
      <c r="K4633">
        <v>211120</v>
      </c>
      <c r="L4633" t="s">
        <v>579</v>
      </c>
      <c r="M4633" t="s">
        <v>102</v>
      </c>
      <c r="N4633" s="49">
        <v>28262.34</v>
      </c>
      <c r="O4633" s="49">
        <v>40509.343999999997</v>
      </c>
      <c r="P4633" s="49">
        <v>40916.54</v>
      </c>
      <c r="Q4633" s="49">
        <v>35689.923999999999</v>
      </c>
      <c r="R4633" s="49">
        <v>31807.29</v>
      </c>
      <c r="S4633" s="49">
        <v>33032.444000000003</v>
      </c>
      <c r="T4633" s="49">
        <v>29343.936000000002</v>
      </c>
      <c r="U4633" s="49">
        <v>29813.234</v>
      </c>
      <c r="V4633" s="49">
        <v>31862.673999999999</v>
      </c>
    </row>
    <row r="4634" spans="1:22" x14ac:dyDescent="0.3">
      <c r="A4634">
        <v>1012405</v>
      </c>
      <c r="B4634" t="s">
        <v>21528</v>
      </c>
      <c r="C4634" t="s">
        <v>21529</v>
      </c>
      <c r="D4634" t="s">
        <v>577</v>
      </c>
      <c r="E4634" t="s">
        <v>583</v>
      </c>
      <c r="F4634" t="s">
        <v>578</v>
      </c>
      <c r="I4634" s="23">
        <v>29.248498000000001</v>
      </c>
      <c r="J4634" s="23">
        <v>-88.441404000000006</v>
      </c>
      <c r="K4634">
        <v>211120</v>
      </c>
      <c r="L4634" t="s">
        <v>579</v>
      </c>
      <c r="M4634" t="s">
        <v>102</v>
      </c>
      <c r="N4634" s="49">
        <v>17314.878000000001</v>
      </c>
      <c r="O4634" s="49">
        <v>19563.919999999998</v>
      </c>
      <c r="P4634" s="49">
        <v>20223.866000000002</v>
      </c>
      <c r="Q4634" s="49">
        <v>25162.66</v>
      </c>
    </row>
    <row r="4635" spans="1:22" x14ac:dyDescent="0.3">
      <c r="A4635">
        <v>1011642</v>
      </c>
      <c r="B4635" t="s">
        <v>21530</v>
      </c>
      <c r="C4635" t="s">
        <v>21531</v>
      </c>
      <c r="D4635" t="s">
        <v>577</v>
      </c>
      <c r="E4635" t="s">
        <v>583</v>
      </c>
      <c r="F4635" t="s">
        <v>578</v>
      </c>
      <c r="I4635" s="23">
        <v>29.233588000000001</v>
      </c>
      <c r="J4635" s="23">
        <v>-88.664945000000003</v>
      </c>
      <c r="K4635">
        <v>211120</v>
      </c>
      <c r="L4635" t="s">
        <v>579</v>
      </c>
      <c r="M4635" t="s">
        <v>102</v>
      </c>
      <c r="N4635" s="49">
        <v>8448.6620000000003</v>
      </c>
      <c r="O4635" s="49">
        <v>21100.294000000002</v>
      </c>
      <c r="P4635" s="49">
        <v>14252.52</v>
      </c>
      <c r="Q4635" s="49">
        <v>32719.82</v>
      </c>
      <c r="R4635" s="49">
        <v>32427.371999999999</v>
      </c>
      <c r="S4635" s="49">
        <v>32198.37</v>
      </c>
    </row>
    <row r="4636" spans="1:22" x14ac:dyDescent="0.3">
      <c r="A4636">
        <v>1013057</v>
      </c>
      <c r="B4636" t="s">
        <v>21532</v>
      </c>
      <c r="C4636" t="s">
        <v>21533</v>
      </c>
      <c r="D4636" t="s">
        <v>577</v>
      </c>
      <c r="E4636" t="s">
        <v>583</v>
      </c>
      <c r="F4636" t="s">
        <v>578</v>
      </c>
      <c r="I4636" s="23">
        <v>29.187455</v>
      </c>
      <c r="J4636" s="23">
        <v>-88.683421999999993</v>
      </c>
      <c r="K4636">
        <v>211120</v>
      </c>
      <c r="L4636" t="s">
        <v>579</v>
      </c>
      <c r="M4636" t="s">
        <v>102</v>
      </c>
      <c r="N4636" s="49">
        <v>20451.099999999999</v>
      </c>
      <c r="O4636" s="49">
        <v>35270.586000000003</v>
      </c>
      <c r="P4636" s="49">
        <v>30910.554</v>
      </c>
    </row>
    <row r="4637" spans="1:22" x14ac:dyDescent="0.3">
      <c r="A4637">
        <v>1011599</v>
      </c>
      <c r="B4637" t="s">
        <v>21534</v>
      </c>
      <c r="C4637" t="s">
        <v>21535</v>
      </c>
      <c r="D4637" t="s">
        <v>577</v>
      </c>
      <c r="E4637" t="s">
        <v>583</v>
      </c>
      <c r="F4637" t="s">
        <v>578</v>
      </c>
      <c r="I4637" s="23">
        <v>29.183399999999999</v>
      </c>
      <c r="J4637" s="23">
        <v>-88.736894000000007</v>
      </c>
      <c r="K4637">
        <v>211120</v>
      </c>
      <c r="L4637" t="s">
        <v>579</v>
      </c>
      <c r="M4637" t="s">
        <v>102</v>
      </c>
      <c r="N4637" s="49">
        <v>18518.056</v>
      </c>
      <c r="O4637" s="49">
        <v>18332.462</v>
      </c>
      <c r="P4637" s="49">
        <v>15275.368</v>
      </c>
      <c r="Q4637" s="49">
        <v>29403.421999999999</v>
      </c>
      <c r="R4637" s="49">
        <v>27323.874</v>
      </c>
      <c r="S4637" s="49">
        <v>26236.928</v>
      </c>
    </row>
    <row r="4638" spans="1:22" x14ac:dyDescent="0.3">
      <c r="A4638">
        <v>1010550</v>
      </c>
      <c r="B4638" t="s">
        <v>21536</v>
      </c>
      <c r="C4638" t="s">
        <v>21537</v>
      </c>
      <c r="D4638" t="s">
        <v>21538</v>
      </c>
      <c r="E4638" t="s">
        <v>323</v>
      </c>
      <c r="F4638" t="s">
        <v>21539</v>
      </c>
      <c r="G4638" t="s">
        <v>21540</v>
      </c>
      <c r="H4638" t="s">
        <v>3837</v>
      </c>
      <c r="I4638" s="23">
        <v>35.471290000000003</v>
      </c>
      <c r="J4638" s="23">
        <v>-115.52864</v>
      </c>
      <c r="K4638">
        <v>212299</v>
      </c>
      <c r="L4638" t="s">
        <v>28</v>
      </c>
      <c r="M4638" t="s">
        <v>315</v>
      </c>
      <c r="N4638" s="49">
        <v>4055.2820000000002</v>
      </c>
      <c r="O4638" s="49">
        <v>141.44800000000001</v>
      </c>
      <c r="P4638" s="49">
        <v>8.6</v>
      </c>
      <c r="Q4638" s="49">
        <v>80.397999999999996</v>
      </c>
      <c r="R4638" s="49">
        <v>62680.413999999997</v>
      </c>
      <c r="S4638" s="49">
        <v>85502.725999999995</v>
      </c>
      <c r="T4638" s="49">
        <v>49127.23</v>
      </c>
      <c r="U4638" s="49">
        <v>17838.759999999998</v>
      </c>
    </row>
    <row r="4639" spans="1:22" x14ac:dyDescent="0.3">
      <c r="A4639">
        <v>1001146</v>
      </c>
      <c r="B4639" t="s">
        <v>21541</v>
      </c>
      <c r="C4639" t="s">
        <v>21542</v>
      </c>
      <c r="D4639" t="s">
        <v>2281</v>
      </c>
      <c r="E4639" t="s">
        <v>690</v>
      </c>
      <c r="F4639" t="s">
        <v>11492</v>
      </c>
      <c r="G4639" t="s">
        <v>21543</v>
      </c>
      <c r="H4639" t="s">
        <v>4888</v>
      </c>
      <c r="I4639" s="23">
        <v>33.812199999999997</v>
      </c>
      <c r="J4639" s="23">
        <v>-83.695400000000006</v>
      </c>
      <c r="K4639">
        <v>221112</v>
      </c>
      <c r="L4639" t="s">
        <v>30</v>
      </c>
      <c r="M4639" t="s">
        <v>336</v>
      </c>
      <c r="Q4639" s="49">
        <v>10802.906000000001</v>
      </c>
      <c r="R4639" s="49">
        <v>12511.68</v>
      </c>
      <c r="S4639" s="49">
        <v>3587.616</v>
      </c>
      <c r="T4639" s="49">
        <v>3629.8339999999998</v>
      </c>
      <c r="U4639" s="49">
        <v>36900.345999999998</v>
      </c>
      <c r="V4639" s="49">
        <v>10880.255999999999</v>
      </c>
    </row>
    <row r="4640" spans="1:22" x14ac:dyDescent="0.3">
      <c r="A4640">
        <v>1003940</v>
      </c>
      <c r="B4640" t="s">
        <v>21544</v>
      </c>
      <c r="C4640" t="s">
        <v>21545</v>
      </c>
      <c r="D4640" t="s">
        <v>21546</v>
      </c>
      <c r="E4640" t="s">
        <v>1248</v>
      </c>
      <c r="F4640" t="s">
        <v>21547</v>
      </c>
      <c r="G4640" t="s">
        <v>21548</v>
      </c>
      <c r="H4640" t="s">
        <v>21549</v>
      </c>
      <c r="I4640" s="23">
        <v>39.481935</v>
      </c>
      <c r="J4640" s="23">
        <v>-81.076430000000002</v>
      </c>
      <c r="K4640">
        <v>325199</v>
      </c>
      <c r="L4640" t="s">
        <v>28</v>
      </c>
      <c r="M4640" t="s">
        <v>530</v>
      </c>
      <c r="N4640" s="49">
        <v>34459.120000000003</v>
      </c>
      <c r="O4640" s="49">
        <v>42580.639999999999</v>
      </c>
      <c r="P4640" s="49">
        <v>33260.423999999999</v>
      </c>
      <c r="Q4640" s="49">
        <v>33057.976000000002</v>
      </c>
      <c r="R4640" s="49">
        <v>33398.124000000003</v>
      </c>
      <c r="S4640" s="49">
        <v>32372.425999999999</v>
      </c>
      <c r="T4640" s="49">
        <v>30702.784</v>
      </c>
      <c r="U4640" s="49">
        <v>29854.887999999999</v>
      </c>
      <c r="V4640" s="49">
        <v>32248.425999999999</v>
      </c>
    </row>
    <row r="4641" spans="1:22" x14ac:dyDescent="0.3">
      <c r="A4641">
        <v>1000062</v>
      </c>
      <c r="B4641" t="s">
        <v>21550</v>
      </c>
      <c r="C4641" t="s">
        <v>21551</v>
      </c>
      <c r="D4641" t="s">
        <v>20961</v>
      </c>
      <c r="E4641" t="s">
        <v>447</v>
      </c>
      <c r="F4641" t="s">
        <v>20962</v>
      </c>
      <c r="G4641" t="s">
        <v>21552</v>
      </c>
      <c r="H4641" t="s">
        <v>1501</v>
      </c>
      <c r="I4641" s="23">
        <v>41.7</v>
      </c>
      <c r="J4641" s="23">
        <v>-78.48</v>
      </c>
      <c r="K4641">
        <v>321219</v>
      </c>
      <c r="L4641" t="s">
        <v>28</v>
      </c>
      <c r="M4641" t="s">
        <v>315</v>
      </c>
      <c r="N4641" s="49">
        <v>41135.896000000001</v>
      </c>
      <c r="O4641" s="49">
        <v>42766.387999999999</v>
      </c>
      <c r="P4641" s="49">
        <v>39229.552000000003</v>
      </c>
      <c r="Q4641" s="49">
        <v>34056.972000000002</v>
      </c>
      <c r="R4641" s="49">
        <v>36554.612000000001</v>
      </c>
      <c r="S4641" s="49">
        <v>40597.748</v>
      </c>
      <c r="T4641" s="49">
        <v>42461.84</v>
      </c>
      <c r="U4641" s="49">
        <v>41138.444000000003</v>
      </c>
      <c r="V4641" s="49">
        <v>40071</v>
      </c>
    </row>
    <row r="4642" spans="1:22" x14ac:dyDescent="0.3">
      <c r="A4642">
        <v>1004948</v>
      </c>
      <c r="B4642" t="s">
        <v>21553</v>
      </c>
      <c r="C4642" t="s">
        <v>21554</v>
      </c>
      <c r="D4642" t="s">
        <v>3783</v>
      </c>
      <c r="E4642" t="s">
        <v>323</v>
      </c>
      <c r="F4642" t="s">
        <v>2871</v>
      </c>
      <c r="G4642" t="s">
        <v>21555</v>
      </c>
      <c r="H4642" t="s">
        <v>2179</v>
      </c>
      <c r="I4642" s="23">
        <v>35.577016999999998</v>
      </c>
      <c r="J4642" s="23">
        <v>-119.00603</v>
      </c>
      <c r="K4642">
        <v>221112</v>
      </c>
      <c r="L4642" t="s">
        <v>28</v>
      </c>
      <c r="M4642" t="s">
        <v>336</v>
      </c>
      <c r="Q4642" s="49">
        <v>12318.284</v>
      </c>
      <c r="R4642" s="49">
        <v>13314.948</v>
      </c>
      <c r="S4642" s="49">
        <v>14305.714</v>
      </c>
      <c r="T4642" s="49">
        <v>18766.308000000001</v>
      </c>
      <c r="U4642" s="49">
        <v>24433.774000000001</v>
      </c>
      <c r="V4642" s="49">
        <v>179903.038</v>
      </c>
    </row>
    <row r="4643" spans="1:22" x14ac:dyDescent="0.3">
      <c r="A4643">
        <v>1006462</v>
      </c>
      <c r="B4643" t="s">
        <v>21556</v>
      </c>
      <c r="C4643" t="s">
        <v>21557</v>
      </c>
      <c r="D4643" t="s">
        <v>1095</v>
      </c>
      <c r="E4643" t="s">
        <v>583</v>
      </c>
      <c r="F4643" t="s">
        <v>4883</v>
      </c>
      <c r="G4643" t="s">
        <v>21558</v>
      </c>
      <c r="H4643" t="s">
        <v>4885</v>
      </c>
      <c r="I4643" s="23">
        <v>32.057375999999998</v>
      </c>
      <c r="J4643" s="23">
        <v>-93.590889000000004</v>
      </c>
      <c r="K4643">
        <v>562212</v>
      </c>
      <c r="L4643" t="s">
        <v>51</v>
      </c>
      <c r="M4643" t="s">
        <v>307</v>
      </c>
      <c r="N4643" s="49">
        <v>76447.5</v>
      </c>
      <c r="O4643" s="49">
        <v>59456.75</v>
      </c>
      <c r="P4643" s="49">
        <v>53183.75</v>
      </c>
      <c r="Q4643" s="49">
        <v>50444</v>
      </c>
      <c r="R4643" s="49">
        <v>49407</v>
      </c>
      <c r="S4643" s="49">
        <v>47270.75</v>
      </c>
      <c r="T4643" s="49">
        <v>44406.5</v>
      </c>
      <c r="U4643" s="49">
        <v>42163</v>
      </c>
      <c r="V4643" s="49">
        <v>37354.75</v>
      </c>
    </row>
    <row r="4644" spans="1:22" x14ac:dyDescent="0.3">
      <c r="A4644">
        <v>1004021</v>
      </c>
      <c r="B4644" t="s">
        <v>21559</v>
      </c>
      <c r="C4644" t="s">
        <v>21560</v>
      </c>
      <c r="D4644" t="s">
        <v>21561</v>
      </c>
      <c r="E4644" t="s">
        <v>491</v>
      </c>
      <c r="F4644" t="s">
        <v>21562</v>
      </c>
      <c r="G4644" t="s">
        <v>21563</v>
      </c>
      <c r="H4644" t="s">
        <v>6708</v>
      </c>
      <c r="I4644" s="23">
        <v>41.537332999999997</v>
      </c>
      <c r="J4644" s="23">
        <v>-87.509060000000005</v>
      </c>
      <c r="K4644">
        <v>562212</v>
      </c>
      <c r="L4644" t="s">
        <v>51</v>
      </c>
      <c r="M4644" t="s">
        <v>307</v>
      </c>
      <c r="S4644" s="49">
        <v>9923.75</v>
      </c>
      <c r="T4644" s="49">
        <v>8804</v>
      </c>
      <c r="U4644" s="49">
        <v>13930.75</v>
      </c>
      <c r="V4644" s="49">
        <v>41329.75</v>
      </c>
    </row>
    <row r="4645" spans="1:22" x14ac:dyDescent="0.3">
      <c r="A4645">
        <v>1003335</v>
      </c>
      <c r="B4645" t="s">
        <v>21564</v>
      </c>
      <c r="C4645" t="s">
        <v>21565</v>
      </c>
      <c r="D4645" t="s">
        <v>21566</v>
      </c>
      <c r="E4645" t="s">
        <v>690</v>
      </c>
      <c r="F4645" t="s">
        <v>21567</v>
      </c>
      <c r="G4645" t="s">
        <v>21568</v>
      </c>
      <c r="H4645" t="s">
        <v>21569</v>
      </c>
      <c r="I4645" s="23">
        <v>34.680199999999999</v>
      </c>
      <c r="J4645" s="23">
        <v>-84.735100000000003</v>
      </c>
      <c r="K4645">
        <v>562212</v>
      </c>
      <c r="L4645" t="s">
        <v>51</v>
      </c>
      <c r="M4645" t="s">
        <v>307</v>
      </c>
      <c r="N4645" s="49">
        <v>56202.75</v>
      </c>
      <c r="O4645" s="49">
        <v>59499.25</v>
      </c>
      <c r="P4645" s="49">
        <v>61989</v>
      </c>
      <c r="Q4645" s="49">
        <v>63407.25</v>
      </c>
      <c r="R4645" s="49">
        <v>64780.75</v>
      </c>
      <c r="S4645" s="49">
        <v>66104.5</v>
      </c>
      <c r="T4645" s="49">
        <v>65007.5</v>
      </c>
      <c r="U4645" s="49">
        <v>64953.5</v>
      </c>
      <c r="V4645" s="49">
        <v>64483.5</v>
      </c>
    </row>
    <row r="4646" spans="1:22" x14ac:dyDescent="0.3">
      <c r="A4646">
        <v>1007751</v>
      </c>
      <c r="B4646" t="s">
        <v>21570</v>
      </c>
      <c r="C4646" t="s">
        <v>21571</v>
      </c>
      <c r="D4646" t="s">
        <v>18643</v>
      </c>
      <c r="E4646" t="s">
        <v>454</v>
      </c>
      <c r="F4646" t="s">
        <v>21572</v>
      </c>
      <c r="G4646" t="s">
        <v>21573</v>
      </c>
      <c r="H4646" t="s">
        <v>21574</v>
      </c>
      <c r="I4646" s="23">
        <v>43.235238000000003</v>
      </c>
      <c r="J4646" s="23">
        <v>-86.01343</v>
      </c>
      <c r="K4646">
        <v>562212</v>
      </c>
      <c r="L4646" t="s">
        <v>355</v>
      </c>
      <c r="M4646" t="s">
        <v>307</v>
      </c>
      <c r="N4646" s="49">
        <v>50863.05</v>
      </c>
      <c r="O4646" s="49">
        <v>46637.95</v>
      </c>
      <c r="P4646" s="49">
        <v>33723.599999999999</v>
      </c>
      <c r="Q4646" s="49">
        <v>42487.05</v>
      </c>
      <c r="R4646" s="49">
        <v>45046.7</v>
      </c>
      <c r="S4646" s="49">
        <v>51439.1</v>
      </c>
      <c r="T4646" s="49">
        <v>58302.016000000003</v>
      </c>
      <c r="U4646" s="49">
        <v>33647.396000000001</v>
      </c>
      <c r="V4646" s="49">
        <v>24555.817999999999</v>
      </c>
    </row>
    <row r="4647" spans="1:22" x14ac:dyDescent="0.3">
      <c r="A4647">
        <v>1003616</v>
      </c>
      <c r="B4647" t="s">
        <v>21575</v>
      </c>
      <c r="C4647" t="s">
        <v>21576</v>
      </c>
      <c r="D4647" t="s">
        <v>10383</v>
      </c>
      <c r="E4647" t="s">
        <v>1418</v>
      </c>
      <c r="F4647" t="s">
        <v>10384</v>
      </c>
      <c r="G4647" t="s">
        <v>21577</v>
      </c>
      <c r="H4647" t="s">
        <v>10386</v>
      </c>
      <c r="I4647" s="23">
        <v>35.717849999999999</v>
      </c>
      <c r="J4647" s="23">
        <v>-95.429429999999996</v>
      </c>
      <c r="K4647">
        <v>562212</v>
      </c>
      <c r="L4647" t="s">
        <v>51</v>
      </c>
      <c r="M4647" t="s">
        <v>307</v>
      </c>
      <c r="N4647" s="49">
        <v>103266.5</v>
      </c>
      <c r="O4647" s="49">
        <v>102001.5</v>
      </c>
      <c r="P4647" s="49">
        <v>99996</v>
      </c>
      <c r="Q4647" s="49">
        <v>97797.5</v>
      </c>
      <c r="R4647" s="49">
        <v>95368</v>
      </c>
      <c r="S4647" s="49">
        <v>93026.75</v>
      </c>
      <c r="T4647" s="49">
        <v>90290</v>
      </c>
      <c r="U4647" s="49">
        <v>104585.632425</v>
      </c>
      <c r="V4647" s="49">
        <v>141824.739225</v>
      </c>
    </row>
    <row r="4648" spans="1:22" x14ac:dyDescent="0.3">
      <c r="A4648">
        <v>1004019</v>
      </c>
      <c r="B4648" t="s">
        <v>21578</v>
      </c>
      <c r="C4648" t="s">
        <v>21579</v>
      </c>
      <c r="D4648" t="s">
        <v>10619</v>
      </c>
      <c r="E4648" t="s">
        <v>1682</v>
      </c>
      <c r="F4648" t="s">
        <v>21580</v>
      </c>
      <c r="G4648" t="s">
        <v>21581</v>
      </c>
      <c r="H4648" t="s">
        <v>4304</v>
      </c>
      <c r="I4648" s="23">
        <v>42.179589999999997</v>
      </c>
      <c r="J4648" s="23">
        <v>-72.366746000000006</v>
      </c>
      <c r="K4648">
        <v>325211</v>
      </c>
      <c r="L4648" t="s">
        <v>28</v>
      </c>
      <c r="M4648" t="s">
        <v>315</v>
      </c>
      <c r="S4648" s="49">
        <v>110.148</v>
      </c>
      <c r="T4648" s="49">
        <v>121.8</v>
      </c>
      <c r="U4648" s="49">
        <v>107.44799999999999</v>
      </c>
      <c r="V4648" s="49">
        <v>129.648</v>
      </c>
    </row>
    <row r="4649" spans="1:22" x14ac:dyDescent="0.3">
      <c r="A4649">
        <v>1001716</v>
      </c>
      <c r="B4649" t="s">
        <v>21582</v>
      </c>
      <c r="C4649" t="s">
        <v>21583</v>
      </c>
      <c r="D4649" t="s">
        <v>21584</v>
      </c>
      <c r="E4649" t="s">
        <v>1487</v>
      </c>
      <c r="F4649" t="s">
        <v>21585</v>
      </c>
      <c r="G4649" t="s">
        <v>21586</v>
      </c>
      <c r="H4649" t="s">
        <v>4784</v>
      </c>
      <c r="I4649" s="23">
        <v>39.277175999999997</v>
      </c>
      <c r="J4649" s="23">
        <v>-107.74001</v>
      </c>
      <c r="K4649">
        <v>211111</v>
      </c>
      <c r="L4649" t="s">
        <v>28</v>
      </c>
      <c r="M4649" t="s">
        <v>102</v>
      </c>
      <c r="R4649" s="49">
        <v>15500.291999999999</v>
      </c>
      <c r="S4649" s="49">
        <v>15720.94</v>
      </c>
      <c r="T4649" s="49">
        <v>17731.784</v>
      </c>
      <c r="U4649" s="49">
        <v>21667.668000000001</v>
      </c>
      <c r="V4649" s="49">
        <v>27921.05</v>
      </c>
    </row>
    <row r="4650" spans="1:22" x14ac:dyDescent="0.3">
      <c r="A4650">
        <v>1010309</v>
      </c>
      <c r="B4650" t="s">
        <v>21587</v>
      </c>
      <c r="C4650" t="s">
        <v>21588</v>
      </c>
      <c r="D4650" t="s">
        <v>12593</v>
      </c>
      <c r="E4650" t="s">
        <v>676</v>
      </c>
      <c r="F4650" t="s">
        <v>12594</v>
      </c>
      <c r="G4650" t="s">
        <v>21589</v>
      </c>
      <c r="H4650" t="s">
        <v>912</v>
      </c>
      <c r="I4650" s="23">
        <v>36.507018000000002</v>
      </c>
      <c r="J4650" s="23">
        <v>-82.392889999999994</v>
      </c>
      <c r="K4650">
        <v>322121</v>
      </c>
      <c r="L4650" t="s">
        <v>93</v>
      </c>
      <c r="M4650" t="s">
        <v>307</v>
      </c>
      <c r="N4650" s="49">
        <v>23716</v>
      </c>
      <c r="O4650" s="49">
        <v>24683.75</v>
      </c>
      <c r="P4650" s="49">
        <v>25691.25</v>
      </c>
      <c r="Q4650" s="49">
        <v>28501</v>
      </c>
      <c r="R4650" s="49">
        <v>29664</v>
      </c>
      <c r="S4650" s="49">
        <v>30874.75</v>
      </c>
      <c r="T4650" s="49">
        <v>32134.75</v>
      </c>
      <c r="U4650" s="49">
        <v>40135.25</v>
      </c>
      <c r="V4650" s="49">
        <v>41773.25</v>
      </c>
    </row>
    <row r="4651" spans="1:22" x14ac:dyDescent="0.3">
      <c r="A4651">
        <v>1010110</v>
      </c>
      <c r="B4651" t="s">
        <v>21590</v>
      </c>
      <c r="C4651" t="s">
        <v>21591</v>
      </c>
      <c r="D4651" t="s">
        <v>21592</v>
      </c>
      <c r="E4651" t="s">
        <v>663</v>
      </c>
      <c r="F4651" t="s">
        <v>21593</v>
      </c>
      <c r="H4651" t="s">
        <v>21594</v>
      </c>
      <c r="I4651" s="23">
        <v>39.250799999999998</v>
      </c>
      <c r="J4651" s="23">
        <v>-82.992000000000004</v>
      </c>
      <c r="K4651">
        <v>322121</v>
      </c>
      <c r="L4651" t="s">
        <v>93</v>
      </c>
      <c r="M4651" t="s">
        <v>307</v>
      </c>
      <c r="N4651" s="49">
        <v>22948.25</v>
      </c>
      <c r="O4651" s="49">
        <v>23647.25</v>
      </c>
      <c r="P4651" s="49">
        <v>24367.5</v>
      </c>
      <c r="Q4651" s="49">
        <v>26763.5</v>
      </c>
      <c r="R4651" s="49">
        <v>27578.5</v>
      </c>
      <c r="S4651" s="49">
        <v>28418.25</v>
      </c>
      <c r="T4651" s="49">
        <v>29283.75</v>
      </c>
      <c r="U4651" s="49">
        <v>36210.75</v>
      </c>
      <c r="V4651" s="49">
        <v>41926.5</v>
      </c>
    </row>
    <row r="4652" spans="1:22" x14ac:dyDescent="0.3">
      <c r="A4652">
        <v>1000351</v>
      </c>
      <c r="B4652" t="s">
        <v>21595</v>
      </c>
      <c r="C4652" t="s">
        <v>21596</v>
      </c>
      <c r="D4652" t="s">
        <v>16875</v>
      </c>
      <c r="E4652" t="s">
        <v>676</v>
      </c>
      <c r="F4652" t="s">
        <v>13322</v>
      </c>
      <c r="G4652" t="s">
        <v>21597</v>
      </c>
      <c r="H4652" t="s">
        <v>1952</v>
      </c>
      <c r="I4652" s="23">
        <v>36.598030000000001</v>
      </c>
      <c r="J4652" s="23">
        <v>-87.265940000000001</v>
      </c>
      <c r="K4652">
        <v>327212</v>
      </c>
      <c r="L4652" t="s">
        <v>375</v>
      </c>
      <c r="M4652" t="s">
        <v>376</v>
      </c>
      <c r="N4652" s="49">
        <v>35613.864000000001</v>
      </c>
      <c r="O4652" s="49">
        <v>34636.315999999999</v>
      </c>
      <c r="P4652" s="49">
        <v>34251.667999999998</v>
      </c>
      <c r="Q4652" s="49">
        <v>33586.120000000003</v>
      </c>
      <c r="R4652" s="49">
        <v>32926.271999999997</v>
      </c>
      <c r="S4652" s="49">
        <v>31916.723999999998</v>
      </c>
      <c r="T4652" s="49">
        <v>29671.67</v>
      </c>
      <c r="U4652" s="49">
        <v>31316.67</v>
      </c>
      <c r="V4652" s="49">
        <v>30515.87</v>
      </c>
    </row>
    <row r="4653" spans="1:22" x14ac:dyDescent="0.3">
      <c r="A4653">
        <v>1005131</v>
      </c>
      <c r="B4653" t="s">
        <v>21598</v>
      </c>
      <c r="C4653" t="s">
        <v>21599</v>
      </c>
      <c r="D4653" t="s">
        <v>21600</v>
      </c>
      <c r="E4653" t="s">
        <v>303</v>
      </c>
      <c r="F4653" t="s">
        <v>21601</v>
      </c>
      <c r="G4653" t="s">
        <v>21602</v>
      </c>
      <c r="H4653" t="s">
        <v>21603</v>
      </c>
      <c r="I4653" s="23">
        <v>32.631900000000002</v>
      </c>
      <c r="J4653" s="23">
        <v>-95.894999999999996</v>
      </c>
      <c r="K4653">
        <v>211111</v>
      </c>
      <c r="L4653" t="s">
        <v>368</v>
      </c>
      <c r="M4653" t="s">
        <v>102</v>
      </c>
      <c r="U4653" s="49">
        <v>16047.348</v>
      </c>
      <c r="V4653" s="49">
        <v>14523.044</v>
      </c>
    </row>
    <row r="4654" spans="1:22" x14ac:dyDescent="0.3">
      <c r="A4654">
        <v>1012017</v>
      </c>
      <c r="B4654" t="s">
        <v>21604</v>
      </c>
      <c r="C4654" t="s">
        <v>21605</v>
      </c>
      <c r="D4654" t="s">
        <v>11052</v>
      </c>
      <c r="E4654" t="s">
        <v>11053</v>
      </c>
      <c r="F4654" t="s">
        <v>11054</v>
      </c>
      <c r="G4654" t="s">
        <v>21606</v>
      </c>
      <c r="I4654" s="23">
        <v>13.510770000000001</v>
      </c>
      <c r="J4654" s="23">
        <v>144.826955</v>
      </c>
      <c r="K4654">
        <v>221112</v>
      </c>
      <c r="L4654" t="s">
        <v>28</v>
      </c>
      <c r="M4654" t="s">
        <v>336</v>
      </c>
      <c r="N4654" s="49">
        <v>54517.517999999996</v>
      </c>
      <c r="O4654" s="49">
        <v>47609.43</v>
      </c>
      <c r="P4654" s="49">
        <v>63764.167999999998</v>
      </c>
      <c r="Q4654" s="49">
        <v>34546.341999999997</v>
      </c>
      <c r="R4654" s="49">
        <v>33994.9</v>
      </c>
    </row>
    <row r="4655" spans="1:22" x14ac:dyDescent="0.3">
      <c r="A4655">
        <v>1011677</v>
      </c>
      <c r="B4655" t="s">
        <v>21607</v>
      </c>
      <c r="C4655" t="s">
        <v>21608</v>
      </c>
      <c r="D4655" t="s">
        <v>21609</v>
      </c>
      <c r="E4655" t="s">
        <v>542</v>
      </c>
      <c r="F4655" t="s">
        <v>21610</v>
      </c>
      <c r="G4655" t="s">
        <v>21611</v>
      </c>
      <c r="H4655" t="s">
        <v>21612</v>
      </c>
      <c r="I4655" s="23">
        <v>38.072842799999997</v>
      </c>
      <c r="J4655" s="23">
        <v>-98.968042799999907</v>
      </c>
      <c r="K4655">
        <v>486210</v>
      </c>
      <c r="L4655" t="s">
        <v>1275</v>
      </c>
      <c r="M4655" t="s">
        <v>102</v>
      </c>
      <c r="N4655" s="49">
        <v>63068.186000000002</v>
      </c>
      <c r="O4655" s="49">
        <v>72115.703999999998</v>
      </c>
      <c r="P4655" s="49">
        <v>7909.8360000000002</v>
      </c>
      <c r="Q4655" s="49">
        <v>7508.0879999999997</v>
      </c>
      <c r="R4655" s="49">
        <v>25791.876</v>
      </c>
      <c r="S4655" s="49">
        <v>31289.648000000001</v>
      </c>
    </row>
    <row r="4656" spans="1:22" x14ac:dyDescent="0.3">
      <c r="A4656">
        <v>1010379</v>
      </c>
      <c r="B4656" t="s">
        <v>21613</v>
      </c>
      <c r="C4656" t="s">
        <v>21614</v>
      </c>
      <c r="D4656" t="s">
        <v>21615</v>
      </c>
      <c r="E4656" t="s">
        <v>1781</v>
      </c>
      <c r="F4656" t="s">
        <v>10911</v>
      </c>
      <c r="G4656" t="s">
        <v>21616</v>
      </c>
      <c r="H4656" t="s">
        <v>1310</v>
      </c>
      <c r="I4656" s="23">
        <v>30.506150000000002</v>
      </c>
      <c r="J4656" s="23">
        <v>-88.535939999999997</v>
      </c>
      <c r="K4656">
        <v>562212</v>
      </c>
      <c r="L4656" t="s">
        <v>51</v>
      </c>
      <c r="M4656" t="s">
        <v>307</v>
      </c>
      <c r="N4656" s="49">
        <v>128197.5</v>
      </c>
      <c r="O4656" s="49">
        <v>115001.5</v>
      </c>
      <c r="P4656" s="49">
        <v>102236</v>
      </c>
      <c r="Q4656" s="49">
        <v>106195.75</v>
      </c>
      <c r="R4656" s="49">
        <v>101736.75</v>
      </c>
      <c r="S4656" s="49">
        <v>107800.5</v>
      </c>
      <c r="T4656" s="49">
        <v>90334</v>
      </c>
      <c r="U4656" s="49">
        <v>82445.75</v>
      </c>
    </row>
    <row r="4657" spans="1:22" x14ac:dyDescent="0.3">
      <c r="A4657">
        <v>1011793</v>
      </c>
      <c r="B4657" t="s">
        <v>21617</v>
      </c>
      <c r="C4657" t="s">
        <v>21618</v>
      </c>
      <c r="D4657" t="s">
        <v>753</v>
      </c>
      <c r="E4657" t="s">
        <v>690</v>
      </c>
      <c r="F4657" t="s">
        <v>21619</v>
      </c>
      <c r="G4657" t="s">
        <v>21620</v>
      </c>
      <c r="H4657" t="s">
        <v>3507</v>
      </c>
      <c r="I4657" s="23">
        <v>32.822513999999998</v>
      </c>
      <c r="J4657" s="23">
        <v>-83.618969000000007</v>
      </c>
      <c r="K4657">
        <v>562212</v>
      </c>
      <c r="L4657" t="s">
        <v>51</v>
      </c>
      <c r="M4657" t="s">
        <v>307</v>
      </c>
      <c r="N4657" s="49">
        <v>46284.75</v>
      </c>
      <c r="O4657" s="49">
        <v>51170</v>
      </c>
      <c r="P4657" s="49">
        <v>48753.75</v>
      </c>
      <c r="Q4657" s="49">
        <v>50549.25</v>
      </c>
      <c r="R4657" s="49">
        <v>46223</v>
      </c>
      <c r="S4657" s="49">
        <v>60392.25</v>
      </c>
      <c r="T4657" s="49">
        <v>52740</v>
      </c>
      <c r="U4657" s="49">
        <v>23964</v>
      </c>
      <c r="V4657" s="49">
        <v>20592.25</v>
      </c>
    </row>
    <row r="4658" spans="1:22" x14ac:dyDescent="0.3">
      <c r="A4658">
        <v>1012015</v>
      </c>
      <c r="B4658" t="s">
        <v>21621</v>
      </c>
      <c r="C4658" t="s">
        <v>21622</v>
      </c>
      <c r="D4658" t="s">
        <v>3266</v>
      </c>
      <c r="E4658" t="s">
        <v>690</v>
      </c>
      <c r="F4658" t="s">
        <v>19047</v>
      </c>
      <c r="G4658" t="s">
        <v>21623</v>
      </c>
      <c r="H4658" t="s">
        <v>2405</v>
      </c>
      <c r="I4658" s="23">
        <v>32.896329000000001</v>
      </c>
      <c r="J4658" s="23">
        <v>-83.513890000000004</v>
      </c>
      <c r="K4658">
        <v>221210</v>
      </c>
      <c r="L4658" t="s">
        <v>9068</v>
      </c>
      <c r="M4658" t="s">
        <v>9069</v>
      </c>
      <c r="N4658" s="49">
        <v>12812.102000000001</v>
      </c>
      <c r="O4658" s="49">
        <v>31171.284</v>
      </c>
      <c r="P4658" s="49">
        <v>26417.8</v>
      </c>
      <c r="Q4658" s="49">
        <v>24656.957999999999</v>
      </c>
      <c r="R4658" s="49">
        <v>30077.686000000002</v>
      </c>
    </row>
    <row r="4659" spans="1:22" x14ac:dyDescent="0.3">
      <c r="A4659">
        <v>1003774</v>
      </c>
      <c r="B4659" t="s">
        <v>21624</v>
      </c>
      <c r="C4659" t="s">
        <v>21625</v>
      </c>
      <c r="D4659" t="s">
        <v>577</v>
      </c>
      <c r="E4659" t="s">
        <v>583</v>
      </c>
      <c r="F4659" t="s">
        <v>578</v>
      </c>
      <c r="I4659" s="23">
        <v>27.188644444400001</v>
      </c>
      <c r="J4659" s="23">
        <v>-90.268747500000003</v>
      </c>
      <c r="K4659">
        <v>211120</v>
      </c>
      <c r="L4659" t="s">
        <v>579</v>
      </c>
      <c r="M4659" t="s">
        <v>102</v>
      </c>
      <c r="N4659" s="49">
        <v>111216.35400000001</v>
      </c>
      <c r="O4659" s="49">
        <v>95421.682000000001</v>
      </c>
      <c r="P4659" s="49">
        <v>107340.67</v>
      </c>
      <c r="Q4659" s="49">
        <v>113288.83</v>
      </c>
      <c r="R4659" s="49">
        <v>107290.356</v>
      </c>
      <c r="S4659" s="49">
        <v>79332.535999999993</v>
      </c>
      <c r="T4659" s="49">
        <v>62561.216</v>
      </c>
      <c r="U4659" s="49">
        <v>39537.866000000002</v>
      </c>
      <c r="V4659" s="49">
        <v>29968.12</v>
      </c>
    </row>
    <row r="4660" spans="1:22" x14ac:dyDescent="0.3">
      <c r="A4660">
        <v>1000753</v>
      </c>
      <c r="B4660" t="s">
        <v>21626</v>
      </c>
      <c r="C4660" t="s">
        <v>21627</v>
      </c>
      <c r="D4660" t="s">
        <v>10280</v>
      </c>
      <c r="E4660" t="s">
        <v>339</v>
      </c>
      <c r="F4660" t="s">
        <v>365</v>
      </c>
      <c r="G4660" t="s">
        <v>21628</v>
      </c>
      <c r="H4660" t="s">
        <v>10282</v>
      </c>
      <c r="I4660" s="23">
        <v>32.713099999999997</v>
      </c>
      <c r="J4660" s="23">
        <v>-103.31</v>
      </c>
      <c r="K4660">
        <v>221112</v>
      </c>
      <c r="L4660" t="s">
        <v>335</v>
      </c>
      <c r="M4660" t="s">
        <v>336</v>
      </c>
      <c r="N4660" s="49">
        <v>545301.81599999999</v>
      </c>
      <c r="O4660" s="49">
        <v>342811.272</v>
      </c>
      <c r="P4660" s="49">
        <v>227488.356</v>
      </c>
      <c r="Q4660" s="49">
        <v>201934.6</v>
      </c>
      <c r="R4660" s="49">
        <v>231403.89199999999</v>
      </c>
      <c r="S4660" s="49">
        <v>250400.372</v>
      </c>
      <c r="T4660" s="49">
        <v>177932.592</v>
      </c>
      <c r="U4660" s="49">
        <v>280018.31199999998</v>
      </c>
      <c r="V4660" s="49">
        <v>257590.84400000001</v>
      </c>
    </row>
    <row r="4661" spans="1:22" x14ac:dyDescent="0.3">
      <c r="A4661">
        <v>1001698</v>
      </c>
      <c r="B4661" t="s">
        <v>21629</v>
      </c>
      <c r="C4661" t="s">
        <v>21630</v>
      </c>
      <c r="D4661" t="s">
        <v>21631</v>
      </c>
      <c r="E4661" t="s">
        <v>323</v>
      </c>
      <c r="F4661" t="s">
        <v>8128</v>
      </c>
      <c r="G4661" t="s">
        <v>21632</v>
      </c>
      <c r="H4661" t="s">
        <v>3351</v>
      </c>
      <c r="I4661" s="23">
        <v>36.861244999999997</v>
      </c>
      <c r="J4661" s="23">
        <v>-120.338404</v>
      </c>
      <c r="K4661">
        <v>221119</v>
      </c>
      <c r="L4661" t="s">
        <v>28</v>
      </c>
      <c r="M4661" t="s">
        <v>336</v>
      </c>
      <c r="U4661" s="49">
        <v>2381.5059999999999</v>
      </c>
      <c r="V4661" s="49">
        <v>17491.932000000001</v>
      </c>
    </row>
    <row r="4662" spans="1:22" x14ac:dyDescent="0.3">
      <c r="A4662">
        <v>1005489</v>
      </c>
      <c r="B4662" t="s">
        <v>21633</v>
      </c>
      <c r="C4662" t="s">
        <v>21634</v>
      </c>
      <c r="D4662" t="s">
        <v>21635</v>
      </c>
      <c r="E4662" t="s">
        <v>1418</v>
      </c>
      <c r="F4662" t="s">
        <v>21636</v>
      </c>
      <c r="G4662" t="s">
        <v>21637</v>
      </c>
      <c r="H4662" t="s">
        <v>2144</v>
      </c>
      <c r="I4662" s="23">
        <v>34.084060000000001</v>
      </c>
      <c r="J4662" s="23">
        <v>-96.588880000000003</v>
      </c>
      <c r="K4662">
        <v>211130</v>
      </c>
      <c r="L4662" t="s">
        <v>368</v>
      </c>
      <c r="M4662" t="s">
        <v>102</v>
      </c>
      <c r="N4662" s="49">
        <v>44093.966</v>
      </c>
      <c r="O4662" s="49">
        <v>47691.752</v>
      </c>
      <c r="P4662" s="49">
        <v>49042.451999999997</v>
      </c>
      <c r="Q4662" s="49">
        <v>46265.353999999999</v>
      </c>
      <c r="R4662" s="49">
        <v>45847.006000000001</v>
      </c>
      <c r="S4662" s="49">
        <v>48013.946000000004</v>
      </c>
      <c r="U4662" s="49">
        <v>0</v>
      </c>
      <c r="V4662" s="49">
        <v>51486.955999999998</v>
      </c>
    </row>
    <row r="4663" spans="1:22" x14ac:dyDescent="0.3">
      <c r="A4663">
        <v>1001318</v>
      </c>
      <c r="B4663" t="s">
        <v>21638</v>
      </c>
      <c r="C4663" t="s">
        <v>21639</v>
      </c>
      <c r="D4663" t="s">
        <v>13298</v>
      </c>
      <c r="E4663" t="s">
        <v>663</v>
      </c>
      <c r="F4663" t="s">
        <v>21387</v>
      </c>
      <c r="G4663" t="s">
        <v>21640</v>
      </c>
      <c r="H4663" t="s">
        <v>1124</v>
      </c>
      <c r="I4663" s="23">
        <v>39.452199999999998</v>
      </c>
      <c r="J4663" s="23">
        <v>-84.465000000000003</v>
      </c>
      <c r="K4663">
        <v>221112</v>
      </c>
      <c r="L4663" t="s">
        <v>30</v>
      </c>
      <c r="M4663" t="s">
        <v>336</v>
      </c>
      <c r="N4663" s="49">
        <v>244298.39199999999</v>
      </c>
      <c r="O4663" s="49">
        <v>384298.17599999998</v>
      </c>
      <c r="P4663" s="49">
        <v>234691.73199999999</v>
      </c>
      <c r="Q4663" s="49">
        <v>325724.62400000001</v>
      </c>
      <c r="R4663" s="49">
        <v>220904.984</v>
      </c>
      <c r="S4663" s="49">
        <v>95599.195999999996</v>
      </c>
      <c r="T4663" s="49">
        <v>178446.592</v>
      </c>
      <c r="U4663" s="49">
        <v>138466.08799999999</v>
      </c>
      <c r="V4663" s="49">
        <v>120256.652</v>
      </c>
    </row>
    <row r="4664" spans="1:22" x14ac:dyDescent="0.3">
      <c r="A4664">
        <v>1010145</v>
      </c>
      <c r="B4664" t="s">
        <v>21641</v>
      </c>
      <c r="C4664" t="s">
        <v>21642</v>
      </c>
      <c r="D4664" t="s">
        <v>21643</v>
      </c>
      <c r="E4664" t="s">
        <v>663</v>
      </c>
      <c r="F4664" t="s">
        <v>4635</v>
      </c>
      <c r="G4664" t="s">
        <v>21644</v>
      </c>
      <c r="H4664" t="s">
        <v>1535</v>
      </c>
      <c r="I4664" s="23">
        <v>41.282980000000002</v>
      </c>
      <c r="J4664" s="23">
        <v>-82.887730000000005</v>
      </c>
      <c r="K4664">
        <v>331492</v>
      </c>
      <c r="L4664" t="s">
        <v>7628</v>
      </c>
      <c r="M4664" t="s">
        <v>538</v>
      </c>
      <c r="N4664" s="49">
        <v>70484.815000000002</v>
      </c>
      <c r="O4664" s="49">
        <v>258513.66990000001</v>
      </c>
      <c r="P4664" s="49">
        <v>273485.098</v>
      </c>
      <c r="Q4664" s="49">
        <v>278025.53200000001</v>
      </c>
      <c r="R4664" s="49">
        <v>212529.95199999999</v>
      </c>
      <c r="S4664" s="49">
        <v>204847.88399999999</v>
      </c>
      <c r="T4664" s="49">
        <v>241040.93100000001</v>
      </c>
      <c r="U4664" s="49">
        <v>318081.712</v>
      </c>
      <c r="V4664" s="49">
        <v>266072.34419999999</v>
      </c>
    </row>
    <row r="4665" spans="1:22" x14ac:dyDescent="0.3">
      <c r="A4665">
        <v>1001325</v>
      </c>
      <c r="B4665" t="s">
        <v>21645</v>
      </c>
      <c r="C4665" t="s">
        <v>21646</v>
      </c>
      <c r="D4665" t="s">
        <v>7124</v>
      </c>
      <c r="E4665" t="s">
        <v>303</v>
      </c>
      <c r="F4665" t="s">
        <v>7125</v>
      </c>
      <c r="G4665" t="s">
        <v>21647</v>
      </c>
      <c r="H4665" t="s">
        <v>8231</v>
      </c>
      <c r="I4665" s="23">
        <v>26.340299999999999</v>
      </c>
      <c r="J4665" s="23">
        <v>-98.19</v>
      </c>
      <c r="K4665">
        <v>221112</v>
      </c>
      <c r="L4665" t="s">
        <v>30</v>
      </c>
      <c r="M4665" t="s">
        <v>336</v>
      </c>
      <c r="N4665" s="49">
        <v>1109644.6880000001</v>
      </c>
      <c r="O4665" s="49">
        <v>1271764.8359999999</v>
      </c>
      <c r="P4665" s="49">
        <v>1227813.5</v>
      </c>
      <c r="Q4665" s="49">
        <v>1237125.1159999999</v>
      </c>
      <c r="R4665" s="49">
        <v>1255757.0959999999</v>
      </c>
      <c r="S4665" s="49">
        <v>1415030.0560000001</v>
      </c>
      <c r="T4665" s="49">
        <v>1356761.9720000001</v>
      </c>
      <c r="U4665" s="49">
        <v>1658427.6040000001</v>
      </c>
      <c r="V4665" s="49">
        <v>1453863.064</v>
      </c>
    </row>
    <row r="4666" spans="1:22" x14ac:dyDescent="0.3">
      <c r="A4666">
        <v>1009621</v>
      </c>
      <c r="B4666" t="s">
        <v>21648</v>
      </c>
      <c r="C4666" t="s">
        <v>21649</v>
      </c>
      <c r="D4666" t="s">
        <v>21650</v>
      </c>
      <c r="E4666" t="s">
        <v>454</v>
      </c>
      <c r="F4666" t="s">
        <v>21651</v>
      </c>
      <c r="G4666" t="s">
        <v>21652</v>
      </c>
      <c r="H4666" t="s">
        <v>14248</v>
      </c>
      <c r="I4666" s="23">
        <v>42.524639999999998</v>
      </c>
      <c r="J4666" s="23">
        <v>-84.650030000000001</v>
      </c>
      <c r="K4666">
        <v>331523</v>
      </c>
      <c r="L4666" t="s">
        <v>87</v>
      </c>
      <c r="M4666" t="s">
        <v>538</v>
      </c>
      <c r="O4666" s="49">
        <v>651.22220000000004</v>
      </c>
      <c r="P4666" s="49">
        <v>35660.101199999997</v>
      </c>
      <c r="R4666" s="49">
        <v>46441.340499999998</v>
      </c>
      <c r="S4666" s="49">
        <v>47047.5</v>
      </c>
      <c r="U4666" s="49">
        <v>45263.256600000001</v>
      </c>
      <c r="V4666" s="49">
        <v>167675.02710000001</v>
      </c>
    </row>
    <row r="4667" spans="1:22" x14ac:dyDescent="0.3">
      <c r="A4667">
        <v>1000185</v>
      </c>
      <c r="B4667" t="s">
        <v>21653</v>
      </c>
      <c r="C4667" t="s">
        <v>21654</v>
      </c>
      <c r="D4667" t="s">
        <v>13180</v>
      </c>
      <c r="E4667" t="s">
        <v>422</v>
      </c>
      <c r="F4667" t="s">
        <v>13181</v>
      </c>
      <c r="G4667" t="s">
        <v>21655</v>
      </c>
      <c r="H4667" t="s">
        <v>17216</v>
      </c>
      <c r="I4667" s="23">
        <v>34.430399999999999</v>
      </c>
      <c r="J4667" s="23">
        <v>-92.833299999999994</v>
      </c>
      <c r="K4667">
        <v>221112</v>
      </c>
      <c r="L4667" t="s">
        <v>30</v>
      </c>
      <c r="M4667" t="s">
        <v>336</v>
      </c>
      <c r="N4667" s="49">
        <v>669000.42000000004</v>
      </c>
      <c r="O4667" s="49">
        <v>699990.35600000003</v>
      </c>
      <c r="P4667" s="49">
        <v>534001.57200000004</v>
      </c>
      <c r="Q4667" s="49">
        <v>802457.17599999998</v>
      </c>
      <c r="R4667" s="49">
        <v>277116.87199999997</v>
      </c>
      <c r="S4667" s="49">
        <v>53122.851999999999</v>
      </c>
      <c r="T4667" s="49">
        <v>426867.87599999999</v>
      </c>
      <c r="U4667" s="49">
        <v>982718.30799999996</v>
      </c>
      <c r="V4667" s="49">
        <v>252072.31599999999</v>
      </c>
    </row>
    <row r="4668" spans="1:22" x14ac:dyDescent="0.3">
      <c r="A4668">
        <v>1005534</v>
      </c>
      <c r="B4668" t="s">
        <v>21656</v>
      </c>
      <c r="C4668" t="s">
        <v>21657</v>
      </c>
      <c r="D4668" t="s">
        <v>21658</v>
      </c>
      <c r="E4668" t="s">
        <v>435</v>
      </c>
      <c r="F4668" t="s">
        <v>21659</v>
      </c>
      <c r="G4668" t="s">
        <v>21660</v>
      </c>
      <c r="H4668" t="s">
        <v>21661</v>
      </c>
      <c r="I4668" s="23">
        <v>36.510697999999998</v>
      </c>
      <c r="J4668" s="23">
        <v>-89.564834000000005</v>
      </c>
      <c r="K4668">
        <v>331313</v>
      </c>
      <c r="L4668" t="s">
        <v>1222</v>
      </c>
      <c r="M4668" t="s">
        <v>538</v>
      </c>
      <c r="N4668" s="49">
        <v>697999.18400000001</v>
      </c>
      <c r="O4668" s="49">
        <v>241396.06400000001</v>
      </c>
      <c r="Q4668" s="49">
        <v>63014.764000000003</v>
      </c>
      <c r="R4668" s="49">
        <v>901778.60199999996</v>
      </c>
      <c r="S4668" s="49">
        <v>795078.277</v>
      </c>
      <c r="T4668" s="49">
        <v>818507.99600000004</v>
      </c>
      <c r="U4668" s="49">
        <v>809597.97600000002</v>
      </c>
      <c r="V4668" s="49">
        <v>657489.81400000001</v>
      </c>
    </row>
    <row r="4669" spans="1:22" x14ac:dyDescent="0.3">
      <c r="A4669">
        <v>1000457</v>
      </c>
      <c r="B4669" t="s">
        <v>21662</v>
      </c>
      <c r="C4669" t="s">
        <v>21663</v>
      </c>
      <c r="D4669" t="s">
        <v>4667</v>
      </c>
      <c r="E4669" t="s">
        <v>323</v>
      </c>
      <c r="F4669" t="s">
        <v>20066</v>
      </c>
      <c r="G4669" t="s">
        <v>21664</v>
      </c>
      <c r="H4669" t="s">
        <v>816</v>
      </c>
      <c r="I4669" s="23">
        <v>34.178800000000003</v>
      </c>
      <c r="J4669" s="23">
        <v>-118.31529999999999</v>
      </c>
      <c r="K4669">
        <v>221112</v>
      </c>
      <c r="L4669" t="s">
        <v>335</v>
      </c>
      <c r="M4669" t="s">
        <v>336</v>
      </c>
      <c r="N4669" s="49">
        <v>622235.14399999997</v>
      </c>
      <c r="O4669" s="49">
        <v>608085.89599999995</v>
      </c>
      <c r="P4669" s="49">
        <v>559019.52800000005</v>
      </c>
      <c r="Q4669" s="49">
        <v>616908.86600000004</v>
      </c>
      <c r="R4669" s="49">
        <v>613555.74600000004</v>
      </c>
      <c r="S4669" s="49">
        <v>590835.74199999997</v>
      </c>
      <c r="T4669" s="49">
        <v>354526.70799999998</v>
      </c>
      <c r="U4669" s="49">
        <v>474180.24599999998</v>
      </c>
      <c r="V4669" s="49">
        <v>370521.74800000002</v>
      </c>
    </row>
    <row r="4670" spans="1:22" x14ac:dyDescent="0.3">
      <c r="A4670">
        <v>1003483</v>
      </c>
      <c r="B4670" t="s">
        <v>21665</v>
      </c>
      <c r="C4670" t="s">
        <v>21666</v>
      </c>
      <c r="D4670" t="s">
        <v>8706</v>
      </c>
      <c r="E4670" t="s">
        <v>583</v>
      </c>
      <c r="F4670" t="s">
        <v>15919</v>
      </c>
      <c r="G4670" t="s">
        <v>21667</v>
      </c>
      <c r="H4670" t="s">
        <v>5185</v>
      </c>
      <c r="I4670" s="23">
        <v>32.267848000000001</v>
      </c>
      <c r="J4670" s="23">
        <v>-93.298610999999994</v>
      </c>
      <c r="K4670">
        <v>213112</v>
      </c>
      <c r="L4670" t="s">
        <v>368</v>
      </c>
      <c r="M4670" t="s">
        <v>102</v>
      </c>
      <c r="N4670" s="49">
        <v>287405.772</v>
      </c>
      <c r="O4670" s="49">
        <v>268952.39799999999</v>
      </c>
      <c r="P4670" s="49">
        <v>149972.122</v>
      </c>
      <c r="Q4670" s="49">
        <v>177123.524</v>
      </c>
      <c r="R4670" s="49">
        <v>189159.36</v>
      </c>
      <c r="S4670" s="49">
        <v>418782.3</v>
      </c>
      <c r="T4670" s="49">
        <v>382077.59399999998</v>
      </c>
      <c r="U4670" s="49">
        <v>406925.67800000001</v>
      </c>
      <c r="V4670" s="49">
        <v>442204.348</v>
      </c>
    </row>
    <row r="4671" spans="1:22" x14ac:dyDescent="0.3">
      <c r="A4671">
        <v>1000821</v>
      </c>
      <c r="B4671" t="s">
        <v>21668</v>
      </c>
      <c r="C4671" t="s">
        <v>21669</v>
      </c>
      <c r="D4671" t="s">
        <v>1089</v>
      </c>
      <c r="E4671" t="s">
        <v>1781</v>
      </c>
      <c r="F4671" t="s">
        <v>21670</v>
      </c>
      <c r="G4671" t="s">
        <v>21671</v>
      </c>
      <c r="H4671" t="s">
        <v>1334</v>
      </c>
      <c r="I4671" s="23">
        <v>34.835799999999999</v>
      </c>
      <c r="J4671" s="23">
        <v>-89.201700000000002</v>
      </c>
      <c r="K4671">
        <v>221112</v>
      </c>
      <c r="L4671" t="s">
        <v>335</v>
      </c>
      <c r="M4671" t="s">
        <v>336</v>
      </c>
      <c r="N4671" s="49">
        <v>1540111.442</v>
      </c>
      <c r="O4671" s="49">
        <v>2250117.9870000002</v>
      </c>
      <c r="P4671" s="49">
        <v>2110683.5279999999</v>
      </c>
      <c r="Q4671" s="49">
        <v>2376466.7420000001</v>
      </c>
      <c r="R4671" s="49">
        <v>2057528.9010000001</v>
      </c>
      <c r="S4671" s="49">
        <v>1668382.9909999999</v>
      </c>
      <c r="T4671" s="49">
        <v>1791598.2120000001</v>
      </c>
      <c r="U4671" s="49">
        <v>1872070.412</v>
      </c>
      <c r="V4671" s="49">
        <v>1143305.412</v>
      </c>
    </row>
    <row r="4672" spans="1:22" x14ac:dyDescent="0.3">
      <c r="A4672">
        <v>1012494</v>
      </c>
      <c r="B4672" t="s">
        <v>21672</v>
      </c>
      <c r="C4672" t="s">
        <v>21673</v>
      </c>
      <c r="D4672" t="s">
        <v>21674</v>
      </c>
      <c r="E4672" t="s">
        <v>583</v>
      </c>
      <c r="F4672" t="s">
        <v>6030</v>
      </c>
      <c r="G4672" t="s">
        <v>21675</v>
      </c>
      <c r="H4672" t="s">
        <v>1007</v>
      </c>
      <c r="I4672" s="23">
        <v>30.103909999999999</v>
      </c>
      <c r="J4672" s="23">
        <v>-93.301505000000006</v>
      </c>
      <c r="K4672">
        <v>221210</v>
      </c>
      <c r="L4672" t="s">
        <v>7859</v>
      </c>
      <c r="M4672" t="s">
        <v>102</v>
      </c>
      <c r="N4672" s="49">
        <v>0</v>
      </c>
      <c r="O4672" s="49">
        <v>0</v>
      </c>
      <c r="P4672" s="49">
        <v>0</v>
      </c>
      <c r="Q4672" s="49">
        <v>0</v>
      </c>
    </row>
    <row r="4673" spans="1:22" x14ac:dyDescent="0.3">
      <c r="A4673">
        <v>1003357</v>
      </c>
      <c r="B4673" t="s">
        <v>21676</v>
      </c>
      <c r="C4673" t="s">
        <v>21677</v>
      </c>
      <c r="D4673" t="s">
        <v>12565</v>
      </c>
      <c r="E4673" t="s">
        <v>583</v>
      </c>
      <c r="F4673" t="s">
        <v>21678</v>
      </c>
      <c r="H4673" t="s">
        <v>1602</v>
      </c>
      <c r="I4673" s="23">
        <v>32.478456000000001</v>
      </c>
      <c r="J4673" s="23">
        <v>-91.991874999999993</v>
      </c>
      <c r="K4673">
        <v>562212</v>
      </c>
      <c r="L4673" t="s">
        <v>355</v>
      </c>
      <c r="M4673" t="s">
        <v>307</v>
      </c>
      <c r="N4673" s="49">
        <v>20909</v>
      </c>
      <c r="O4673" s="49">
        <v>22701.5</v>
      </c>
      <c r="P4673" s="49">
        <v>15450</v>
      </c>
      <c r="Q4673" s="49">
        <v>17699.5</v>
      </c>
      <c r="R4673" s="49">
        <v>16278.75</v>
      </c>
      <c r="S4673" s="49">
        <v>14246.75</v>
      </c>
      <c r="T4673" s="49">
        <v>20500</v>
      </c>
      <c r="U4673" s="49">
        <v>29761.717975</v>
      </c>
      <c r="V4673" s="49">
        <v>48220.921999999999</v>
      </c>
    </row>
    <row r="4674" spans="1:22" x14ac:dyDescent="0.3">
      <c r="A4674">
        <v>1011613</v>
      </c>
      <c r="B4674" t="s">
        <v>21679</v>
      </c>
      <c r="C4674" t="s">
        <v>21680</v>
      </c>
      <c r="D4674" t="s">
        <v>577</v>
      </c>
      <c r="E4674" t="s">
        <v>583</v>
      </c>
      <c r="F4674" t="s">
        <v>578</v>
      </c>
      <c r="I4674" s="23">
        <v>29.552741000000001</v>
      </c>
      <c r="J4674" s="23">
        <v>-88.660043000000002</v>
      </c>
      <c r="K4674">
        <v>211120</v>
      </c>
      <c r="L4674" t="s">
        <v>579</v>
      </c>
      <c r="M4674" t="s">
        <v>102</v>
      </c>
      <c r="N4674" s="49">
        <v>10391.342000000001</v>
      </c>
      <c r="O4674" s="49">
        <v>8669.8420000000006</v>
      </c>
      <c r="P4674" s="49">
        <v>8833.2880000000005</v>
      </c>
      <c r="Q4674" s="49">
        <v>28518.691999999999</v>
      </c>
      <c r="R4674" s="49">
        <v>28281.74</v>
      </c>
      <c r="S4674" s="49">
        <v>27592.292000000001</v>
      </c>
    </row>
    <row r="4675" spans="1:22" x14ac:dyDescent="0.3">
      <c r="A4675">
        <v>1008279</v>
      </c>
      <c r="B4675" t="s">
        <v>21681</v>
      </c>
      <c r="C4675" t="s">
        <v>21682</v>
      </c>
      <c r="D4675" t="s">
        <v>9086</v>
      </c>
      <c r="E4675" t="s">
        <v>583</v>
      </c>
      <c r="F4675" t="s">
        <v>12965</v>
      </c>
      <c r="H4675" t="s">
        <v>15706</v>
      </c>
      <c r="I4675" s="23">
        <v>29.154900000000001</v>
      </c>
      <c r="J4675" s="23">
        <v>-88.465400000000002</v>
      </c>
      <c r="K4675">
        <v>211130</v>
      </c>
      <c r="L4675" t="s">
        <v>579</v>
      </c>
      <c r="M4675" t="s">
        <v>102</v>
      </c>
      <c r="N4675" s="49">
        <v>29989.101999999999</v>
      </c>
      <c r="O4675" s="49">
        <v>43146.697999999997</v>
      </c>
      <c r="P4675" s="49">
        <v>22207.598000000002</v>
      </c>
      <c r="Q4675" s="49">
        <v>51028.411999999997</v>
      </c>
      <c r="R4675" s="49">
        <v>43934.485999999997</v>
      </c>
      <c r="S4675" s="49">
        <v>40546.796000000002</v>
      </c>
    </row>
    <row r="4676" spans="1:22" x14ac:dyDescent="0.3">
      <c r="A4676">
        <v>1008281</v>
      </c>
      <c r="B4676" t="s">
        <v>21683</v>
      </c>
      <c r="C4676" t="s">
        <v>21684</v>
      </c>
      <c r="D4676" t="s">
        <v>577</v>
      </c>
      <c r="E4676" t="s">
        <v>583</v>
      </c>
      <c r="F4676" t="s">
        <v>578</v>
      </c>
      <c r="I4676" s="23">
        <v>29.399899999999999</v>
      </c>
      <c r="J4676" s="23">
        <v>-88.969700000000003</v>
      </c>
      <c r="K4676">
        <v>211130</v>
      </c>
      <c r="L4676" t="s">
        <v>579</v>
      </c>
      <c r="M4676" t="s">
        <v>102</v>
      </c>
      <c r="N4676" s="49">
        <v>58086.964</v>
      </c>
      <c r="O4676" s="49">
        <v>56321.27</v>
      </c>
      <c r="P4676" s="49">
        <v>25093.846000000001</v>
      </c>
      <c r="Q4676" s="49">
        <v>30279.65</v>
      </c>
      <c r="R4676" s="49">
        <v>29057.952000000001</v>
      </c>
      <c r="S4676" s="49">
        <v>27576.457999999999</v>
      </c>
      <c r="T4676" s="49">
        <v>36948.625999999997</v>
      </c>
      <c r="U4676" s="49">
        <v>34361.038</v>
      </c>
      <c r="V4676" s="49">
        <v>40221.214</v>
      </c>
    </row>
    <row r="4677" spans="1:22" x14ac:dyDescent="0.3">
      <c r="A4677">
        <v>1008282</v>
      </c>
      <c r="B4677" t="s">
        <v>21685</v>
      </c>
      <c r="C4677" t="s">
        <v>21686</v>
      </c>
      <c r="D4677" t="s">
        <v>577</v>
      </c>
      <c r="E4677" t="s">
        <v>583</v>
      </c>
      <c r="F4677" t="s">
        <v>578</v>
      </c>
      <c r="I4677" s="23">
        <v>29.400700000000001</v>
      </c>
      <c r="J4677" s="23">
        <v>-89.034899999999993</v>
      </c>
      <c r="K4677">
        <v>211130</v>
      </c>
      <c r="L4677" t="s">
        <v>579</v>
      </c>
      <c r="M4677" t="s">
        <v>102</v>
      </c>
      <c r="N4677" s="49">
        <v>45266</v>
      </c>
      <c r="O4677" s="49">
        <v>67346.797999999995</v>
      </c>
      <c r="P4677" s="49">
        <v>17602.194</v>
      </c>
      <c r="Q4677" s="49">
        <v>43269.298000000003</v>
      </c>
      <c r="R4677" s="49">
        <v>44056.093999999997</v>
      </c>
      <c r="S4677" s="49">
        <v>42971.902000000002</v>
      </c>
      <c r="T4677" s="49">
        <v>60516.245999999999</v>
      </c>
      <c r="U4677" s="49">
        <v>60386.245999999999</v>
      </c>
      <c r="V4677" s="49">
        <v>58263.305999999997</v>
      </c>
    </row>
    <row r="4678" spans="1:22" x14ac:dyDescent="0.3">
      <c r="A4678">
        <v>1010147</v>
      </c>
      <c r="B4678" t="s">
        <v>21687</v>
      </c>
      <c r="C4678" t="s">
        <v>21688</v>
      </c>
      <c r="D4678" t="s">
        <v>577</v>
      </c>
      <c r="E4678" t="s">
        <v>583</v>
      </c>
      <c r="F4678" t="s">
        <v>578</v>
      </c>
      <c r="I4678" s="23">
        <v>29.297599999999999</v>
      </c>
      <c r="J4678" s="23">
        <v>-88.920500000000004</v>
      </c>
      <c r="K4678">
        <v>211120</v>
      </c>
      <c r="L4678" t="s">
        <v>579</v>
      </c>
      <c r="M4678" t="s">
        <v>102</v>
      </c>
      <c r="N4678" s="49">
        <v>17407.714</v>
      </c>
      <c r="O4678" s="49">
        <v>26498.088</v>
      </c>
      <c r="P4678" s="49">
        <v>21288.302</v>
      </c>
      <c r="Q4678" s="49">
        <v>59547.008000000002</v>
      </c>
      <c r="R4678" s="49">
        <v>54047.955999999998</v>
      </c>
      <c r="S4678" s="49">
        <v>18449.851999999999</v>
      </c>
      <c r="T4678" s="49">
        <v>35484.188000000002</v>
      </c>
      <c r="U4678" s="49">
        <v>36608.347999999998</v>
      </c>
      <c r="V4678" s="49">
        <v>67089.796000000002</v>
      </c>
    </row>
    <row r="4679" spans="1:22" x14ac:dyDescent="0.3">
      <c r="A4679">
        <v>1007422</v>
      </c>
      <c r="B4679" t="s">
        <v>21689</v>
      </c>
      <c r="C4679" t="s">
        <v>21690</v>
      </c>
      <c r="D4679" t="s">
        <v>21691</v>
      </c>
      <c r="E4679" t="s">
        <v>3929</v>
      </c>
      <c r="F4679" t="s">
        <v>21692</v>
      </c>
      <c r="G4679" t="s">
        <v>21693</v>
      </c>
      <c r="H4679" t="s">
        <v>21694</v>
      </c>
      <c r="I4679" s="23">
        <v>44.823599999999999</v>
      </c>
      <c r="J4679" s="23">
        <v>-68.710599999999999</v>
      </c>
      <c r="K4679">
        <v>221112</v>
      </c>
      <c r="L4679" t="s">
        <v>335</v>
      </c>
      <c r="M4679" t="s">
        <v>336</v>
      </c>
      <c r="N4679" s="49">
        <v>118115.064</v>
      </c>
      <c r="O4679" s="49">
        <v>98753.532000000007</v>
      </c>
      <c r="P4679" s="49">
        <v>138308.98800000001</v>
      </c>
      <c r="Q4679" s="49">
        <v>229186.9</v>
      </c>
      <c r="R4679" s="49">
        <v>138030.68799999999</v>
      </c>
      <c r="S4679" s="49">
        <v>445961.848</v>
      </c>
      <c r="T4679" s="49">
        <v>151032.288</v>
      </c>
      <c r="U4679" s="49">
        <v>487599.54399999999</v>
      </c>
      <c r="V4679" s="49">
        <v>709744.62</v>
      </c>
    </row>
    <row r="4680" spans="1:22" x14ac:dyDescent="0.3">
      <c r="A4680">
        <v>1006918</v>
      </c>
      <c r="B4680" t="s">
        <v>21695</v>
      </c>
      <c r="C4680" t="s">
        <v>21696</v>
      </c>
      <c r="D4680" t="s">
        <v>12568</v>
      </c>
      <c r="E4680" t="s">
        <v>583</v>
      </c>
      <c r="F4680" t="s">
        <v>12569</v>
      </c>
      <c r="G4680" t="s">
        <v>21697</v>
      </c>
      <c r="I4680" s="23">
        <v>32.410321000000003</v>
      </c>
      <c r="J4680" s="23">
        <v>-92.981498000000002</v>
      </c>
      <c r="K4680">
        <v>486210</v>
      </c>
      <c r="L4680" t="s">
        <v>1275</v>
      </c>
      <c r="M4680" t="s">
        <v>102</v>
      </c>
      <c r="N4680" s="49">
        <v>16281.154</v>
      </c>
      <c r="O4680" s="49">
        <v>25877.612000000001</v>
      </c>
      <c r="P4680" s="49">
        <v>14785.42</v>
      </c>
      <c r="Q4680" s="49">
        <v>13091.52</v>
      </c>
      <c r="R4680" s="49">
        <v>28308.455999999998</v>
      </c>
    </row>
    <row r="4681" spans="1:22" x14ac:dyDescent="0.3">
      <c r="A4681">
        <v>1008826</v>
      </c>
      <c r="B4681" t="s">
        <v>21698</v>
      </c>
      <c r="C4681" t="s">
        <v>21699</v>
      </c>
      <c r="D4681" t="s">
        <v>3634</v>
      </c>
      <c r="E4681" t="s">
        <v>1248</v>
      </c>
      <c r="F4681" t="s">
        <v>21700</v>
      </c>
      <c r="G4681" t="s">
        <v>21701</v>
      </c>
      <c r="H4681" t="s">
        <v>2144</v>
      </c>
      <c r="I4681" s="23">
        <v>39.963340000000002</v>
      </c>
      <c r="J4681" s="23">
        <v>-80.51943</v>
      </c>
      <c r="K4681">
        <v>211130</v>
      </c>
      <c r="L4681" t="s">
        <v>326</v>
      </c>
      <c r="M4681" t="s">
        <v>327</v>
      </c>
      <c r="N4681" s="49">
        <v>153778.962</v>
      </c>
      <c r="O4681" s="49">
        <v>158879.834</v>
      </c>
      <c r="P4681" s="49">
        <v>112411.60799999999</v>
      </c>
      <c r="Q4681" s="49">
        <v>150391.908</v>
      </c>
      <c r="R4681" s="49">
        <v>153972.19</v>
      </c>
      <c r="S4681" s="49">
        <v>132320.25200000001</v>
      </c>
      <c r="T4681" s="49">
        <v>48602.591999999997</v>
      </c>
      <c r="U4681" s="49">
        <v>26522.108</v>
      </c>
      <c r="V4681" s="49">
        <v>33322.089999999997</v>
      </c>
    </row>
    <row r="4682" spans="1:22" x14ac:dyDescent="0.3">
      <c r="A4682">
        <v>1010993</v>
      </c>
      <c r="B4682" t="s">
        <v>21702</v>
      </c>
      <c r="C4682" t="s">
        <v>21703</v>
      </c>
      <c r="D4682" t="s">
        <v>3634</v>
      </c>
      <c r="E4682" t="s">
        <v>1248</v>
      </c>
      <c r="F4682" t="s">
        <v>21700</v>
      </c>
      <c r="G4682" t="s">
        <v>21704</v>
      </c>
      <c r="H4682" t="s">
        <v>2144</v>
      </c>
      <c r="I4682" s="23">
        <v>39.969209999999997</v>
      </c>
      <c r="J4682" s="23">
        <v>-80.534840000000003</v>
      </c>
      <c r="K4682">
        <v>211111</v>
      </c>
      <c r="L4682" t="s">
        <v>28</v>
      </c>
      <c r="M4682" t="s">
        <v>102</v>
      </c>
      <c r="R4682" s="49">
        <v>14329.596</v>
      </c>
      <c r="S4682" s="49">
        <v>31389.308000000001</v>
      </c>
      <c r="T4682" s="49">
        <v>32916.182000000001</v>
      </c>
    </row>
    <row r="4683" spans="1:22" x14ac:dyDescent="0.3">
      <c r="A4683">
        <v>1013689</v>
      </c>
      <c r="B4683" t="s">
        <v>21705</v>
      </c>
      <c r="C4683" t="s">
        <v>21706</v>
      </c>
      <c r="D4683" t="s">
        <v>21707</v>
      </c>
      <c r="E4683" t="s">
        <v>1487</v>
      </c>
      <c r="F4683" t="s">
        <v>21708</v>
      </c>
      <c r="H4683" t="s">
        <v>6242</v>
      </c>
      <c r="I4683" s="23">
        <v>40.630147999999998</v>
      </c>
      <c r="J4683" s="23">
        <v>-104.260187</v>
      </c>
      <c r="K4683">
        <v>237120</v>
      </c>
      <c r="L4683" t="s">
        <v>368</v>
      </c>
      <c r="M4683" t="s">
        <v>102</v>
      </c>
      <c r="N4683" s="49">
        <v>25835.477999999999</v>
      </c>
    </row>
    <row r="4684" spans="1:22" x14ac:dyDescent="0.3">
      <c r="A4684">
        <v>1003926</v>
      </c>
      <c r="B4684" t="s">
        <v>21709</v>
      </c>
      <c r="C4684" t="s">
        <v>21710</v>
      </c>
      <c r="D4684" t="s">
        <v>21711</v>
      </c>
      <c r="E4684" t="s">
        <v>422</v>
      </c>
      <c r="F4684" t="s">
        <v>21712</v>
      </c>
      <c r="G4684" t="s">
        <v>21713</v>
      </c>
      <c r="H4684" t="s">
        <v>16587</v>
      </c>
      <c r="I4684" s="23">
        <v>35.489190000000001</v>
      </c>
      <c r="J4684" s="23">
        <v>-91.775980000000004</v>
      </c>
      <c r="K4684">
        <v>213112</v>
      </c>
      <c r="L4684" t="s">
        <v>28</v>
      </c>
      <c r="M4684" t="s">
        <v>102</v>
      </c>
      <c r="R4684" s="49">
        <v>49984.811999999998</v>
      </c>
      <c r="S4684" s="49">
        <v>59768.624000000003</v>
      </c>
      <c r="T4684" s="49">
        <v>60166.93</v>
      </c>
      <c r="U4684" s="49">
        <v>48349.968000000001</v>
      </c>
      <c r="V4684" s="49">
        <v>44457.232000000004</v>
      </c>
    </row>
    <row r="4685" spans="1:22" x14ac:dyDescent="0.3">
      <c r="A4685">
        <v>1000458</v>
      </c>
      <c r="B4685" t="s">
        <v>21714</v>
      </c>
      <c r="C4685" t="s">
        <v>21715</v>
      </c>
      <c r="D4685" t="s">
        <v>4238</v>
      </c>
      <c r="E4685" t="s">
        <v>323</v>
      </c>
      <c r="F4685" t="s">
        <v>21716</v>
      </c>
      <c r="G4685" t="s">
        <v>21717</v>
      </c>
      <c r="H4685" t="s">
        <v>7151</v>
      </c>
      <c r="I4685" s="23">
        <v>36.689399999999999</v>
      </c>
      <c r="J4685" s="23">
        <v>-119.73990000000001</v>
      </c>
      <c r="K4685">
        <v>926130</v>
      </c>
      <c r="L4685" t="s">
        <v>30</v>
      </c>
      <c r="M4685" t="s">
        <v>336</v>
      </c>
      <c r="N4685" s="49">
        <v>9433.6640000000007</v>
      </c>
      <c r="O4685" s="49">
        <v>15700.691999999999</v>
      </c>
      <c r="P4685" s="49">
        <v>12125.456</v>
      </c>
      <c r="Q4685" s="49">
        <v>16502.288</v>
      </c>
      <c r="R4685" s="49">
        <v>56284.692000000003</v>
      </c>
      <c r="S4685" s="49">
        <v>140045.53200000001</v>
      </c>
      <c r="T4685" s="49">
        <v>94064.5</v>
      </c>
      <c r="U4685" s="49">
        <v>62529.267999999996</v>
      </c>
      <c r="V4685" s="49">
        <v>33378.072</v>
      </c>
    </row>
    <row r="4686" spans="1:22" x14ac:dyDescent="0.3">
      <c r="A4686">
        <v>1007318</v>
      </c>
      <c r="B4686" t="s">
        <v>21718</v>
      </c>
      <c r="C4686" t="s">
        <v>21719</v>
      </c>
      <c r="D4686" t="s">
        <v>21720</v>
      </c>
      <c r="E4686" t="s">
        <v>323</v>
      </c>
      <c r="F4686" t="s">
        <v>21721</v>
      </c>
      <c r="G4686" t="s">
        <v>21722</v>
      </c>
      <c r="H4686" t="s">
        <v>816</v>
      </c>
      <c r="I4686" s="23">
        <v>33.9983</v>
      </c>
      <c r="J4686" s="23">
        <v>-118.22190000000001</v>
      </c>
      <c r="K4686">
        <v>221112</v>
      </c>
      <c r="L4686" t="s">
        <v>30</v>
      </c>
      <c r="M4686" t="s">
        <v>336</v>
      </c>
      <c r="N4686" s="49">
        <v>270922.696</v>
      </c>
      <c r="O4686" s="49">
        <v>214493.60399999999</v>
      </c>
      <c r="P4686" s="49">
        <v>302396.92800000001</v>
      </c>
      <c r="Q4686" s="49">
        <v>289497.26799999998</v>
      </c>
      <c r="R4686" s="49">
        <v>253441.658</v>
      </c>
      <c r="S4686" s="49">
        <v>300312.98200000002</v>
      </c>
      <c r="T4686" s="49">
        <v>292993.59999999998</v>
      </c>
      <c r="U4686" s="49">
        <v>300397.03600000002</v>
      </c>
      <c r="V4686" s="49">
        <v>270791.348</v>
      </c>
    </row>
    <row r="4687" spans="1:22" x14ac:dyDescent="0.3">
      <c r="A4687">
        <v>1001794</v>
      </c>
      <c r="B4687" t="s">
        <v>21723</v>
      </c>
      <c r="C4687" t="s">
        <v>21724</v>
      </c>
      <c r="D4687" t="s">
        <v>460</v>
      </c>
      <c r="E4687" t="s">
        <v>461</v>
      </c>
      <c r="F4687" t="s">
        <v>462</v>
      </c>
      <c r="H4687" t="s">
        <v>3548</v>
      </c>
      <c r="I4687" s="23">
        <v>44.131085405980102</v>
      </c>
      <c r="J4687" s="23">
        <v>-106.00246869625801</v>
      </c>
      <c r="K4687">
        <v>211111</v>
      </c>
      <c r="L4687" t="s">
        <v>28</v>
      </c>
      <c r="M4687" t="s">
        <v>102</v>
      </c>
      <c r="R4687" s="49">
        <v>11347.708000000001</v>
      </c>
      <c r="S4687" s="49">
        <v>14923.544</v>
      </c>
      <c r="T4687" s="49">
        <v>14736.644</v>
      </c>
      <c r="U4687" s="49">
        <v>17806.732</v>
      </c>
      <c r="V4687" s="49">
        <v>23721.46</v>
      </c>
    </row>
    <row r="4688" spans="1:22" x14ac:dyDescent="0.3">
      <c r="A4688">
        <v>1008432</v>
      </c>
      <c r="B4688" t="s">
        <v>21725</v>
      </c>
      <c r="C4688" t="s">
        <v>21726</v>
      </c>
      <c r="D4688" t="s">
        <v>21727</v>
      </c>
      <c r="E4688" t="s">
        <v>339</v>
      </c>
      <c r="F4688" t="s">
        <v>21728</v>
      </c>
      <c r="G4688" t="s">
        <v>21729</v>
      </c>
      <c r="H4688" t="s">
        <v>367</v>
      </c>
      <c r="I4688" s="23">
        <v>32.813791999999999</v>
      </c>
      <c r="J4688" s="23">
        <v>-103.771877</v>
      </c>
      <c r="K4688">
        <v>211130</v>
      </c>
      <c r="L4688" t="s">
        <v>8303</v>
      </c>
      <c r="M4688" t="s">
        <v>8304</v>
      </c>
      <c r="N4688" s="49">
        <v>59735.996313525575</v>
      </c>
      <c r="O4688" s="49">
        <v>85650.38</v>
      </c>
      <c r="P4688" s="49">
        <v>73054.524000000005</v>
      </c>
      <c r="Q4688" s="49">
        <v>85130</v>
      </c>
      <c r="R4688" s="49">
        <v>89522.877999999997</v>
      </c>
      <c r="S4688" s="49">
        <v>88843.774000000005</v>
      </c>
      <c r="T4688" s="49">
        <v>76866.736000000004</v>
      </c>
      <c r="U4688" s="49">
        <v>93540.741999999998</v>
      </c>
      <c r="V4688" s="49">
        <v>70220.498000000007</v>
      </c>
    </row>
    <row r="4689" spans="1:22" x14ac:dyDescent="0.3">
      <c r="A4689">
        <v>1002451</v>
      </c>
      <c r="B4689" t="s">
        <v>21730</v>
      </c>
      <c r="C4689" t="s">
        <v>21731</v>
      </c>
      <c r="D4689" t="s">
        <v>21732</v>
      </c>
      <c r="E4689" t="s">
        <v>303</v>
      </c>
      <c r="F4689" t="s">
        <v>21733</v>
      </c>
      <c r="H4689" t="s">
        <v>11224</v>
      </c>
      <c r="I4689" s="23">
        <v>33.460279999999997</v>
      </c>
      <c r="J4689" s="23">
        <v>-102.56332999999999</v>
      </c>
      <c r="K4689">
        <v>211120</v>
      </c>
      <c r="L4689" t="s">
        <v>368</v>
      </c>
      <c r="M4689" t="s">
        <v>102</v>
      </c>
      <c r="N4689" s="49">
        <v>158266.076</v>
      </c>
      <c r="O4689" s="49">
        <v>105730.838</v>
      </c>
      <c r="P4689" s="49">
        <v>115006.856</v>
      </c>
      <c r="Q4689" s="49">
        <v>141969.42600000001</v>
      </c>
      <c r="R4689" s="49">
        <v>140169.79399999999</v>
      </c>
      <c r="S4689" s="49">
        <v>163566.39000000001</v>
      </c>
      <c r="T4689" s="49">
        <v>243920.81200000001</v>
      </c>
      <c r="U4689" s="49">
        <v>347723.14399999997</v>
      </c>
      <c r="V4689" s="49">
        <v>163206.12</v>
      </c>
    </row>
    <row r="4690" spans="1:22" x14ac:dyDescent="0.3">
      <c r="A4690">
        <v>1000440</v>
      </c>
      <c r="B4690" t="s">
        <v>21734</v>
      </c>
      <c r="C4690" t="s">
        <v>21735</v>
      </c>
      <c r="D4690" t="s">
        <v>12772</v>
      </c>
      <c r="E4690" t="s">
        <v>393</v>
      </c>
      <c r="F4690" t="s">
        <v>21736</v>
      </c>
      <c r="G4690" t="s">
        <v>21737</v>
      </c>
      <c r="H4690" t="s">
        <v>2290</v>
      </c>
      <c r="I4690" s="23">
        <v>43.004719999999999</v>
      </c>
      <c r="J4690" s="23">
        <v>-87.961550000000003</v>
      </c>
      <c r="K4690">
        <v>311213</v>
      </c>
      <c r="L4690" t="s">
        <v>28</v>
      </c>
      <c r="M4690" t="s">
        <v>315</v>
      </c>
      <c r="N4690" s="49">
        <v>14657.044</v>
      </c>
      <c r="O4690" s="49">
        <v>13383.8</v>
      </c>
      <c r="P4690" s="49">
        <v>25869.252</v>
      </c>
      <c r="Q4690" s="49">
        <v>27318.648000000001</v>
      </c>
      <c r="R4690" s="49">
        <v>32642.828000000001</v>
      </c>
      <c r="S4690" s="49">
        <v>33249.023999999998</v>
      </c>
      <c r="T4690" s="49">
        <v>32208.428</v>
      </c>
      <c r="U4690" s="49">
        <v>30436.33</v>
      </c>
      <c r="V4690" s="49">
        <v>31767.88</v>
      </c>
    </row>
    <row r="4691" spans="1:22" x14ac:dyDescent="0.3">
      <c r="A4691">
        <v>1000441</v>
      </c>
      <c r="B4691" t="s">
        <v>21738</v>
      </c>
      <c r="C4691" t="s">
        <v>21735</v>
      </c>
      <c r="D4691" t="s">
        <v>16975</v>
      </c>
      <c r="E4691" t="s">
        <v>2235</v>
      </c>
      <c r="F4691" t="s">
        <v>8250</v>
      </c>
      <c r="G4691" t="s">
        <v>21739</v>
      </c>
      <c r="H4691" t="s">
        <v>8252</v>
      </c>
      <c r="I4691" s="23">
        <v>47.535981</v>
      </c>
      <c r="J4691" s="23">
        <v>-111.412452</v>
      </c>
      <c r="K4691">
        <v>311213</v>
      </c>
      <c r="L4691" t="s">
        <v>28</v>
      </c>
      <c r="M4691" t="s">
        <v>315</v>
      </c>
      <c r="N4691" s="49">
        <v>30.8</v>
      </c>
      <c r="O4691" s="49">
        <v>30728.684000000001</v>
      </c>
      <c r="P4691" s="49">
        <v>31592.880000000001</v>
      </c>
      <c r="Q4691" s="49">
        <v>33704.324000000001</v>
      </c>
      <c r="R4691" s="49">
        <v>39163.652000000002</v>
      </c>
      <c r="S4691" s="49">
        <v>40293.847999999998</v>
      </c>
      <c r="T4691" s="49">
        <v>40999.196000000004</v>
      </c>
      <c r="U4691" s="49">
        <v>39181.360000000001</v>
      </c>
      <c r="V4691" s="49">
        <v>35719.716</v>
      </c>
    </row>
    <row r="4692" spans="1:22" x14ac:dyDescent="0.3">
      <c r="A4692">
        <v>1003279</v>
      </c>
      <c r="B4692" t="s">
        <v>21740</v>
      </c>
      <c r="C4692" t="s">
        <v>21741</v>
      </c>
      <c r="D4692" t="s">
        <v>13180</v>
      </c>
      <c r="E4692" t="s">
        <v>422</v>
      </c>
      <c r="F4692" t="s">
        <v>13181</v>
      </c>
      <c r="G4692" t="s">
        <v>21742</v>
      </c>
      <c r="H4692" t="s">
        <v>13183</v>
      </c>
      <c r="I4692" s="23">
        <v>34.269208999999996</v>
      </c>
      <c r="J4692" s="23">
        <v>-92.823491000000004</v>
      </c>
      <c r="K4692">
        <v>486210</v>
      </c>
      <c r="L4692" t="s">
        <v>1275</v>
      </c>
      <c r="M4692" t="s">
        <v>102</v>
      </c>
      <c r="N4692" s="49">
        <v>4031.5940000000001</v>
      </c>
      <c r="O4692" s="49">
        <v>5966.6360000000004</v>
      </c>
      <c r="P4692" s="49">
        <v>5665.3860000000004</v>
      </c>
      <c r="Q4692" s="49">
        <v>20288.534</v>
      </c>
      <c r="R4692" s="49">
        <v>25897.617999999999</v>
      </c>
      <c r="S4692" s="49">
        <v>27776.531999999999</v>
      </c>
      <c r="T4692" s="49">
        <v>20874.64</v>
      </c>
      <c r="U4692" s="49">
        <v>15851.902</v>
      </c>
      <c r="V4692" s="49">
        <v>18056.79</v>
      </c>
    </row>
    <row r="4693" spans="1:22" x14ac:dyDescent="0.3">
      <c r="A4693">
        <v>1010315</v>
      </c>
      <c r="B4693" t="s">
        <v>21743</v>
      </c>
      <c r="C4693" t="s">
        <v>21744</v>
      </c>
      <c r="D4693" t="s">
        <v>21745</v>
      </c>
      <c r="E4693" t="s">
        <v>1248</v>
      </c>
      <c r="F4693" t="s">
        <v>21746</v>
      </c>
      <c r="G4693" t="s">
        <v>21747</v>
      </c>
      <c r="H4693" t="s">
        <v>2970</v>
      </c>
      <c r="I4693" s="23">
        <v>38.239744999999999</v>
      </c>
      <c r="J4693" s="23">
        <v>-81.397591000000006</v>
      </c>
      <c r="K4693">
        <v>212112</v>
      </c>
      <c r="L4693" t="s">
        <v>90</v>
      </c>
      <c r="M4693" t="s">
        <v>315</v>
      </c>
      <c r="Q4693" s="49">
        <v>0</v>
      </c>
      <c r="R4693" s="49">
        <v>0</v>
      </c>
      <c r="S4693" s="49">
        <v>0</v>
      </c>
      <c r="T4693" s="49">
        <v>10707</v>
      </c>
      <c r="U4693" s="49">
        <v>42250</v>
      </c>
      <c r="V4693" s="49">
        <v>32650</v>
      </c>
    </row>
    <row r="4694" spans="1:22" x14ac:dyDescent="0.3">
      <c r="A4694">
        <v>1007255</v>
      </c>
      <c r="B4694" t="s">
        <v>21748</v>
      </c>
      <c r="C4694" t="s">
        <v>21749</v>
      </c>
      <c r="D4694" t="s">
        <v>15442</v>
      </c>
      <c r="E4694" t="s">
        <v>468</v>
      </c>
      <c r="F4694" t="s">
        <v>21750</v>
      </c>
      <c r="G4694" t="s">
        <v>21751</v>
      </c>
      <c r="H4694" t="s">
        <v>21749</v>
      </c>
      <c r="I4694" s="23">
        <v>27.605799999999999</v>
      </c>
      <c r="J4694" s="23">
        <v>-82.345600000000005</v>
      </c>
      <c r="K4694">
        <v>221112</v>
      </c>
      <c r="L4694" t="s">
        <v>30</v>
      </c>
      <c r="M4694" t="s">
        <v>336</v>
      </c>
      <c r="N4694" s="49">
        <v>4373026.2759999996</v>
      </c>
      <c r="O4694" s="49">
        <v>3798429.878</v>
      </c>
      <c r="P4694" s="49">
        <v>3450307.844</v>
      </c>
      <c r="Q4694" s="49">
        <v>3551703.8879999998</v>
      </c>
      <c r="R4694" s="49">
        <v>4394011.602</v>
      </c>
      <c r="S4694" s="49">
        <v>3180624.1719999998</v>
      </c>
      <c r="T4694" s="49">
        <v>3201844.4580000001</v>
      </c>
      <c r="U4694" s="49">
        <v>3810550.946</v>
      </c>
      <c r="V4694" s="49">
        <v>3853500.5040000002</v>
      </c>
    </row>
    <row r="4695" spans="1:22" x14ac:dyDescent="0.3">
      <c r="A4695">
        <v>1000905</v>
      </c>
      <c r="B4695" t="s">
        <v>21752</v>
      </c>
      <c r="C4695" t="s">
        <v>21753</v>
      </c>
      <c r="D4695" t="s">
        <v>4573</v>
      </c>
      <c r="E4695" t="s">
        <v>4574</v>
      </c>
      <c r="F4695" t="s">
        <v>21754</v>
      </c>
      <c r="G4695" t="s">
        <v>21755</v>
      </c>
      <c r="H4695" t="s">
        <v>21756</v>
      </c>
      <c r="I4695" s="23">
        <v>41.816699999999997</v>
      </c>
      <c r="J4695" s="23">
        <v>-71.404200000000003</v>
      </c>
      <c r="K4695">
        <v>221112</v>
      </c>
      <c r="L4695" t="s">
        <v>335</v>
      </c>
      <c r="M4695" t="s">
        <v>336</v>
      </c>
      <c r="N4695" s="49">
        <v>683133.79399999999</v>
      </c>
      <c r="O4695" s="49">
        <v>864545.68200000003</v>
      </c>
      <c r="P4695" s="49">
        <v>815685.924</v>
      </c>
      <c r="Q4695" s="49">
        <v>872139.35800000001</v>
      </c>
      <c r="R4695" s="49">
        <v>924802.55599999998</v>
      </c>
      <c r="S4695" s="49">
        <v>757431.95400000003</v>
      </c>
      <c r="T4695" s="49">
        <v>682099.54599999997</v>
      </c>
      <c r="U4695" s="49">
        <v>1143427.5919999999</v>
      </c>
      <c r="V4695" s="49">
        <v>1087550.1340000001</v>
      </c>
    </row>
    <row r="4696" spans="1:22" x14ac:dyDescent="0.3">
      <c r="A4696">
        <v>1001327</v>
      </c>
      <c r="B4696" t="s">
        <v>21757</v>
      </c>
      <c r="C4696" t="s">
        <v>21758</v>
      </c>
      <c r="D4696" t="s">
        <v>5797</v>
      </c>
      <c r="E4696" t="s">
        <v>1487</v>
      </c>
      <c r="F4696" t="s">
        <v>5798</v>
      </c>
      <c r="G4696" t="s">
        <v>21759</v>
      </c>
      <c r="H4696" t="s">
        <v>3564</v>
      </c>
      <c r="I4696" s="23">
        <v>40.220100000000002</v>
      </c>
      <c r="J4696" s="23">
        <v>-103.679</v>
      </c>
      <c r="K4696">
        <v>221112</v>
      </c>
      <c r="L4696" t="s">
        <v>335</v>
      </c>
      <c r="M4696" t="s">
        <v>336</v>
      </c>
      <c r="N4696" s="49">
        <v>193750.63200000001</v>
      </c>
      <c r="O4696" s="49">
        <v>174449.052</v>
      </c>
      <c r="P4696" s="49">
        <v>67188.600000000006</v>
      </c>
      <c r="Q4696" s="49">
        <v>45674.38</v>
      </c>
      <c r="R4696" s="49">
        <v>108886.39599999999</v>
      </c>
      <c r="S4696" s="49">
        <v>167089.38</v>
      </c>
      <c r="T4696" s="49">
        <v>259857.83600000001</v>
      </c>
      <c r="U4696" s="49">
        <v>103580.11599999999</v>
      </c>
      <c r="V4696" s="49">
        <v>122795.644</v>
      </c>
    </row>
    <row r="4697" spans="1:22" x14ac:dyDescent="0.3">
      <c r="A4697">
        <v>1001448</v>
      </c>
      <c r="B4697" t="s">
        <v>21760</v>
      </c>
      <c r="C4697" t="s">
        <v>21761</v>
      </c>
      <c r="D4697" t="s">
        <v>21762</v>
      </c>
      <c r="E4697" t="s">
        <v>323</v>
      </c>
      <c r="F4697" t="s">
        <v>21763</v>
      </c>
      <c r="G4697" t="s">
        <v>21764</v>
      </c>
      <c r="H4697" t="s">
        <v>2516</v>
      </c>
      <c r="I4697" s="23">
        <v>34.2072</v>
      </c>
      <c r="J4697" s="23">
        <v>-119.25109999999999</v>
      </c>
      <c r="K4697">
        <v>221112</v>
      </c>
      <c r="L4697" t="s">
        <v>335</v>
      </c>
      <c r="M4697" t="s">
        <v>336</v>
      </c>
      <c r="P4697" s="49">
        <v>96586.092000000004</v>
      </c>
      <c r="Q4697" s="49">
        <v>92798.755999999994</v>
      </c>
      <c r="R4697" s="49">
        <v>152096.236</v>
      </c>
      <c r="S4697" s="49">
        <v>89942.915999999997</v>
      </c>
      <c r="T4697" s="49">
        <v>143616.46799999999</v>
      </c>
      <c r="U4697" s="49">
        <v>135528.14799999999</v>
      </c>
      <c r="V4697" s="49">
        <v>49776.415999999997</v>
      </c>
    </row>
    <row r="4698" spans="1:22" x14ac:dyDescent="0.3">
      <c r="A4698">
        <v>1000987</v>
      </c>
      <c r="B4698" t="s">
        <v>21765</v>
      </c>
      <c r="C4698" t="s">
        <v>21766</v>
      </c>
      <c r="D4698" t="s">
        <v>6344</v>
      </c>
      <c r="E4698" t="s">
        <v>393</v>
      </c>
      <c r="F4698" t="s">
        <v>6345</v>
      </c>
      <c r="G4698" t="s">
        <v>21767</v>
      </c>
      <c r="H4698" t="s">
        <v>21766</v>
      </c>
      <c r="I4698" s="23">
        <v>44.082000000000001</v>
      </c>
      <c r="J4698" s="23">
        <v>-87.655799999999999</v>
      </c>
      <c r="K4698">
        <v>221112</v>
      </c>
      <c r="L4698" t="s">
        <v>335</v>
      </c>
      <c r="M4698" t="s">
        <v>336</v>
      </c>
      <c r="N4698" s="49">
        <v>157261.20199999999</v>
      </c>
      <c r="O4698" s="49">
        <v>178229.68400000001</v>
      </c>
      <c r="P4698" s="49">
        <v>195434.55</v>
      </c>
      <c r="Q4698" s="49">
        <v>155330.13399999999</v>
      </c>
      <c r="R4698" s="49">
        <v>133185.198</v>
      </c>
      <c r="S4698" s="49">
        <v>139239.32800000001</v>
      </c>
      <c r="T4698" s="49">
        <v>87142.35</v>
      </c>
      <c r="U4698" s="49">
        <v>101034.344</v>
      </c>
      <c r="V4698" s="49">
        <v>255724.008</v>
      </c>
    </row>
    <row r="4699" spans="1:22" x14ac:dyDescent="0.3">
      <c r="A4699">
        <v>1000437</v>
      </c>
      <c r="B4699" t="s">
        <v>21768</v>
      </c>
      <c r="C4699" t="s">
        <v>21769</v>
      </c>
      <c r="D4699" t="s">
        <v>633</v>
      </c>
      <c r="E4699" t="s">
        <v>380</v>
      </c>
      <c r="F4699" t="s">
        <v>634</v>
      </c>
      <c r="G4699" t="s">
        <v>21770</v>
      </c>
      <c r="H4699" t="s">
        <v>21771</v>
      </c>
      <c r="I4699" s="23">
        <v>44.1965</v>
      </c>
      <c r="J4699" s="23">
        <v>-94.009900000000002</v>
      </c>
      <c r="K4699">
        <v>221112</v>
      </c>
      <c r="L4699" t="s">
        <v>335</v>
      </c>
      <c r="M4699" t="s">
        <v>336</v>
      </c>
      <c r="N4699" s="49">
        <v>843734.11199999996</v>
      </c>
      <c r="O4699" s="49">
        <v>220703.65599999999</v>
      </c>
      <c r="P4699" s="49">
        <v>302455.28000000003</v>
      </c>
      <c r="Q4699" s="49">
        <v>363369.50400000002</v>
      </c>
      <c r="R4699" s="49">
        <v>197463.16800000001</v>
      </c>
      <c r="S4699" s="49">
        <v>156721.88399999999</v>
      </c>
      <c r="T4699" s="49">
        <v>251612.66200000001</v>
      </c>
      <c r="U4699" s="49">
        <v>208781.11799999999</v>
      </c>
      <c r="V4699" s="49">
        <v>147976.554</v>
      </c>
    </row>
    <row r="4700" spans="1:22" x14ac:dyDescent="0.3">
      <c r="A4700">
        <v>1008969</v>
      </c>
      <c r="B4700" t="s">
        <v>21772</v>
      </c>
      <c r="C4700" t="s">
        <v>21773</v>
      </c>
      <c r="D4700" t="s">
        <v>21774</v>
      </c>
      <c r="E4700" t="s">
        <v>583</v>
      </c>
      <c r="F4700" t="s">
        <v>21775</v>
      </c>
      <c r="G4700" t="s">
        <v>21776</v>
      </c>
      <c r="H4700" t="s">
        <v>5479</v>
      </c>
      <c r="I4700" s="23">
        <v>31.796664</v>
      </c>
      <c r="J4700" s="23">
        <v>-93.510453999999996</v>
      </c>
      <c r="K4700">
        <v>486210</v>
      </c>
      <c r="L4700" t="s">
        <v>1275</v>
      </c>
      <c r="M4700" t="s">
        <v>102</v>
      </c>
      <c r="N4700" s="49">
        <v>140734.04399999999</v>
      </c>
      <c r="O4700" s="49">
        <v>144081.37599999999</v>
      </c>
      <c r="P4700" s="49">
        <v>92975.067999999999</v>
      </c>
      <c r="Q4700" s="49">
        <v>75645.384000000005</v>
      </c>
      <c r="R4700" s="49">
        <v>76413.025999999998</v>
      </c>
      <c r="S4700" s="49">
        <v>107051.85400000001</v>
      </c>
      <c r="T4700" s="49">
        <v>119465.996</v>
      </c>
      <c r="U4700" s="49">
        <v>120683.73</v>
      </c>
    </row>
    <row r="4701" spans="1:22" x14ac:dyDescent="0.3">
      <c r="A4701">
        <v>1009599</v>
      </c>
      <c r="B4701" t="s">
        <v>21777</v>
      </c>
      <c r="C4701" t="s">
        <v>21778</v>
      </c>
      <c r="D4701" t="s">
        <v>21779</v>
      </c>
      <c r="E4701" t="s">
        <v>1781</v>
      </c>
      <c r="F4701" t="s">
        <v>21780</v>
      </c>
      <c r="G4701" t="s">
        <v>21781</v>
      </c>
      <c r="H4701" t="s">
        <v>16784</v>
      </c>
      <c r="I4701" s="23">
        <v>31.306388999999999</v>
      </c>
      <c r="J4701" s="23">
        <v>-89.277221999999995</v>
      </c>
      <c r="K4701">
        <v>311615</v>
      </c>
      <c r="L4701" t="s">
        <v>573</v>
      </c>
      <c r="M4701" t="s">
        <v>574</v>
      </c>
      <c r="Q4701" s="49">
        <v>15385.936</v>
      </c>
      <c r="R4701" s="49">
        <v>15488.335999999999</v>
      </c>
      <c r="S4701" s="49">
        <v>13164.936</v>
      </c>
      <c r="T4701" s="49">
        <v>11620.34</v>
      </c>
      <c r="U4701" s="49">
        <v>21238.088</v>
      </c>
      <c r="V4701" s="49">
        <v>23679.883999999998</v>
      </c>
    </row>
    <row r="4702" spans="1:22" x14ac:dyDescent="0.3">
      <c r="A4702">
        <v>1013218</v>
      </c>
      <c r="B4702" t="s">
        <v>21782</v>
      </c>
      <c r="C4702" t="s">
        <v>21783</v>
      </c>
      <c r="D4702" t="s">
        <v>21784</v>
      </c>
      <c r="E4702" t="s">
        <v>1902</v>
      </c>
      <c r="F4702" t="s">
        <v>21785</v>
      </c>
      <c r="G4702" t="s">
        <v>21786</v>
      </c>
      <c r="H4702" t="s">
        <v>8155</v>
      </c>
      <c r="I4702" s="23">
        <v>32.393300000000004</v>
      </c>
      <c r="J4702" s="23">
        <v>-111.276415</v>
      </c>
      <c r="K4702">
        <v>562212</v>
      </c>
      <c r="L4702" t="s">
        <v>355</v>
      </c>
      <c r="M4702" t="s">
        <v>307</v>
      </c>
      <c r="N4702" s="49">
        <v>35205.199999999997</v>
      </c>
      <c r="O4702" s="49">
        <v>27793</v>
      </c>
    </row>
    <row r="4703" spans="1:22" x14ac:dyDescent="0.3">
      <c r="A4703">
        <v>1003564</v>
      </c>
      <c r="B4703" t="s">
        <v>21787</v>
      </c>
      <c r="C4703" t="s">
        <v>21788</v>
      </c>
      <c r="D4703" t="s">
        <v>7317</v>
      </c>
      <c r="E4703" t="s">
        <v>303</v>
      </c>
      <c r="F4703" t="s">
        <v>21789</v>
      </c>
      <c r="G4703" t="s">
        <v>21790</v>
      </c>
      <c r="H4703" t="s">
        <v>4527</v>
      </c>
      <c r="I4703" s="23">
        <v>31.769449999999999</v>
      </c>
      <c r="J4703" s="23">
        <v>-106.41426</v>
      </c>
      <c r="K4703">
        <v>324110</v>
      </c>
      <c r="L4703" t="s">
        <v>6080</v>
      </c>
      <c r="M4703" t="s">
        <v>6081</v>
      </c>
      <c r="N4703" s="49">
        <v>1087397.264</v>
      </c>
      <c r="O4703" s="49">
        <v>1173793.5179999999</v>
      </c>
      <c r="P4703" s="49">
        <v>1149461.7180000001</v>
      </c>
      <c r="Q4703" s="49">
        <v>1168758.3259999999</v>
      </c>
      <c r="R4703" s="49">
        <v>1158951.0959999999</v>
      </c>
      <c r="S4703" s="49">
        <v>1112389.9180000001</v>
      </c>
      <c r="T4703" s="49">
        <v>1007584.836</v>
      </c>
      <c r="U4703" s="49">
        <v>1100677.2679999999</v>
      </c>
      <c r="V4703" s="49">
        <v>1060889.9040000001</v>
      </c>
    </row>
    <row r="4704" spans="1:22" x14ac:dyDescent="0.3">
      <c r="A4704">
        <v>1005966</v>
      </c>
      <c r="B4704" t="s">
        <v>21791</v>
      </c>
      <c r="C4704" t="s">
        <v>21792</v>
      </c>
      <c r="D4704" t="s">
        <v>21793</v>
      </c>
      <c r="E4704" t="s">
        <v>640</v>
      </c>
      <c r="F4704" t="s">
        <v>21794</v>
      </c>
      <c r="G4704" t="s">
        <v>21795</v>
      </c>
      <c r="H4704" t="s">
        <v>21796</v>
      </c>
      <c r="I4704" s="23">
        <v>46.850549999999998</v>
      </c>
      <c r="J4704" s="23">
        <v>-100.88083</v>
      </c>
      <c r="K4704">
        <v>324110</v>
      </c>
      <c r="L4704" t="s">
        <v>6863</v>
      </c>
      <c r="M4704" t="s">
        <v>6864</v>
      </c>
      <c r="N4704" s="49">
        <v>671524.5</v>
      </c>
      <c r="O4704" s="49">
        <v>664086.98800000001</v>
      </c>
      <c r="P4704" s="49">
        <v>575233.40800000005</v>
      </c>
      <c r="Q4704" s="49">
        <v>702194.57400000002</v>
      </c>
      <c r="R4704" s="49">
        <v>701009.95799999998</v>
      </c>
      <c r="S4704" s="49">
        <v>691295.58</v>
      </c>
      <c r="T4704" s="49">
        <v>649082.40399999998</v>
      </c>
      <c r="U4704" s="49">
        <v>620606.89199999999</v>
      </c>
      <c r="V4704" s="49">
        <v>563532.66399999999</v>
      </c>
    </row>
    <row r="4705" spans="1:22" x14ac:dyDescent="0.3">
      <c r="A4705">
        <v>1011549</v>
      </c>
      <c r="B4705" t="s">
        <v>21797</v>
      </c>
      <c r="C4705" t="s">
        <v>21798</v>
      </c>
      <c r="D4705" t="s">
        <v>21799</v>
      </c>
      <c r="E4705" t="s">
        <v>640</v>
      </c>
      <c r="F4705" t="s">
        <v>21800</v>
      </c>
      <c r="G4705" t="s">
        <v>21801</v>
      </c>
      <c r="H4705" t="s">
        <v>5233</v>
      </c>
      <c r="I4705" s="23">
        <v>47.087671999999998</v>
      </c>
      <c r="J4705" s="23">
        <v>-102.9482</v>
      </c>
      <c r="K4705">
        <v>324110</v>
      </c>
      <c r="L4705" t="s">
        <v>6080</v>
      </c>
      <c r="M4705" t="s">
        <v>6081</v>
      </c>
      <c r="N4705" s="49">
        <v>155415.79</v>
      </c>
      <c r="O4705" s="49">
        <v>124520.78</v>
      </c>
      <c r="P4705" s="49">
        <v>148617.79</v>
      </c>
      <c r="Q4705" s="49">
        <v>75206.142000000007</v>
      </c>
      <c r="R4705" s="49">
        <v>97682.097999999998</v>
      </c>
      <c r="S4705" s="49">
        <v>818.19600000000003</v>
      </c>
    </row>
    <row r="4706" spans="1:22" x14ac:dyDescent="0.3">
      <c r="A4706">
        <v>1001728</v>
      </c>
      <c r="B4706" t="s">
        <v>21802</v>
      </c>
      <c r="C4706" t="s">
        <v>21803</v>
      </c>
      <c r="D4706" t="s">
        <v>577</v>
      </c>
      <c r="E4706" t="s">
        <v>583</v>
      </c>
      <c r="F4706" t="s">
        <v>578</v>
      </c>
      <c r="I4706" s="23">
        <v>27.361999999999998</v>
      </c>
      <c r="J4706" s="23">
        <v>-89.818600000000004</v>
      </c>
      <c r="K4706">
        <v>211120</v>
      </c>
      <c r="L4706" t="s">
        <v>579</v>
      </c>
      <c r="M4706" t="s">
        <v>102</v>
      </c>
      <c r="N4706" s="49">
        <v>52433.2</v>
      </c>
      <c r="O4706" s="49">
        <v>57307.78</v>
      </c>
      <c r="P4706" s="49">
        <v>57797.478000000003</v>
      </c>
      <c r="Q4706" s="49">
        <v>51609.158000000003</v>
      </c>
      <c r="R4706" s="49">
        <v>50411.906000000003</v>
      </c>
      <c r="S4706" s="49">
        <v>56149.853999999999</v>
      </c>
      <c r="T4706" s="49">
        <v>79410.614000000001</v>
      </c>
      <c r="U4706" s="49">
        <v>79823</v>
      </c>
      <c r="V4706" s="49">
        <v>121410.284</v>
      </c>
    </row>
    <row r="4707" spans="1:22" x14ac:dyDescent="0.3">
      <c r="A4707">
        <v>1000269</v>
      </c>
      <c r="B4707" t="s">
        <v>21804</v>
      </c>
      <c r="C4707" t="s">
        <v>21805</v>
      </c>
      <c r="D4707" t="s">
        <v>21806</v>
      </c>
      <c r="E4707" t="s">
        <v>447</v>
      </c>
      <c r="F4707" t="s">
        <v>21807</v>
      </c>
      <c r="G4707" t="s">
        <v>21808</v>
      </c>
      <c r="H4707" t="s">
        <v>12605</v>
      </c>
      <c r="I4707" s="23">
        <v>39.808300000000003</v>
      </c>
      <c r="J4707" s="23">
        <v>-75.422499999999999</v>
      </c>
      <c r="K4707">
        <v>221112</v>
      </c>
      <c r="L4707" t="s">
        <v>30</v>
      </c>
      <c r="M4707" t="s">
        <v>336</v>
      </c>
      <c r="N4707" s="49">
        <v>1707212.4240000001</v>
      </c>
      <c r="O4707" s="49">
        <v>1599562.8319999999</v>
      </c>
      <c r="P4707" s="49">
        <v>2076527.6040000001</v>
      </c>
      <c r="Q4707" s="49">
        <v>1968894.3419999999</v>
      </c>
      <c r="R4707" s="49">
        <v>1777021.4639999999</v>
      </c>
      <c r="S4707" s="49">
        <v>1989126.08</v>
      </c>
      <c r="T4707" s="49">
        <v>1825487.584</v>
      </c>
      <c r="U4707" s="49">
        <v>1828534.7239999999</v>
      </c>
      <c r="V4707" s="49">
        <v>1609389.7320000001</v>
      </c>
    </row>
    <row r="4708" spans="1:22" x14ac:dyDescent="0.3">
      <c r="A4708">
        <v>1011451</v>
      </c>
      <c r="B4708" t="s">
        <v>21809</v>
      </c>
      <c r="C4708" t="s">
        <v>21810</v>
      </c>
      <c r="D4708" t="s">
        <v>21811</v>
      </c>
      <c r="E4708" t="s">
        <v>11053</v>
      </c>
      <c r="F4708" t="s">
        <v>14872</v>
      </c>
      <c r="G4708" t="s">
        <v>21812</v>
      </c>
      <c r="H4708" t="s">
        <v>11056</v>
      </c>
      <c r="I4708" s="23">
        <v>13.463578999999999</v>
      </c>
      <c r="J4708" s="23">
        <v>144.67821599999999</v>
      </c>
      <c r="K4708">
        <v>221112</v>
      </c>
      <c r="L4708" t="s">
        <v>28</v>
      </c>
      <c r="M4708" t="s">
        <v>336</v>
      </c>
      <c r="N4708" s="49">
        <v>390747.94400000002</v>
      </c>
      <c r="O4708" s="49">
        <v>414768.46799999999</v>
      </c>
      <c r="P4708" s="49">
        <v>415058.75799999997</v>
      </c>
      <c r="Q4708" s="49">
        <v>413586.28</v>
      </c>
      <c r="R4708" s="49">
        <v>426011.39</v>
      </c>
      <c r="S4708" s="49">
        <v>439003.74200000003</v>
      </c>
      <c r="T4708" s="49">
        <v>415835.38</v>
      </c>
      <c r="U4708" s="49">
        <v>341849.06</v>
      </c>
      <c r="V4708" s="49">
        <v>415052.61</v>
      </c>
    </row>
    <row r="4709" spans="1:22" x14ac:dyDescent="0.3">
      <c r="A4709">
        <v>1006781</v>
      </c>
      <c r="B4709" t="s">
        <v>21813</v>
      </c>
      <c r="C4709" t="s">
        <v>12974</v>
      </c>
      <c r="D4709" t="s">
        <v>12974</v>
      </c>
      <c r="E4709" t="s">
        <v>447</v>
      </c>
      <c r="F4709" t="s">
        <v>2153</v>
      </c>
      <c r="G4709" t="s">
        <v>21814</v>
      </c>
      <c r="H4709" t="s">
        <v>2057</v>
      </c>
      <c r="I4709" s="23">
        <v>40.062510000000003</v>
      </c>
      <c r="J4709" s="23">
        <v>-76.577770000000001</v>
      </c>
      <c r="K4709">
        <v>486210</v>
      </c>
      <c r="L4709" t="s">
        <v>1275</v>
      </c>
      <c r="M4709" t="s">
        <v>102</v>
      </c>
      <c r="N4709" s="49">
        <v>57741.142</v>
      </c>
      <c r="O4709" s="49">
        <v>66545.967999999993</v>
      </c>
      <c r="P4709" s="49">
        <v>66784.216</v>
      </c>
      <c r="Q4709" s="49">
        <v>66191.428</v>
      </c>
      <c r="R4709" s="49">
        <v>53623.12</v>
      </c>
      <c r="S4709" s="49">
        <v>32092.694</v>
      </c>
      <c r="T4709" s="49">
        <v>32177.907999999999</v>
      </c>
      <c r="U4709" s="49">
        <v>20940.088</v>
      </c>
      <c r="V4709" s="49">
        <v>39415.131999999998</v>
      </c>
    </row>
    <row r="4710" spans="1:22" x14ac:dyDescent="0.3">
      <c r="A4710">
        <v>1008787</v>
      </c>
      <c r="B4710" t="s">
        <v>21815</v>
      </c>
      <c r="C4710" t="s">
        <v>21816</v>
      </c>
      <c r="D4710" t="s">
        <v>17902</v>
      </c>
      <c r="E4710" t="s">
        <v>1663</v>
      </c>
      <c r="F4710" t="s">
        <v>17903</v>
      </c>
      <c r="G4710" t="s">
        <v>21817</v>
      </c>
      <c r="H4710" t="s">
        <v>2312</v>
      </c>
      <c r="I4710" s="23">
        <v>39.370885000000001</v>
      </c>
      <c r="J4710" s="23">
        <v>-74.430391</v>
      </c>
      <c r="K4710">
        <v>221112</v>
      </c>
      <c r="L4710" t="s">
        <v>28</v>
      </c>
      <c r="M4710" t="s">
        <v>336</v>
      </c>
      <c r="N4710" s="49">
        <v>44196.175999999999</v>
      </c>
      <c r="O4710" s="49">
        <v>43488.023999999998</v>
      </c>
      <c r="P4710" s="49">
        <v>42905.188000000002</v>
      </c>
      <c r="Q4710" s="49">
        <v>44530.375999999997</v>
      </c>
      <c r="R4710" s="49">
        <v>43269.978000000003</v>
      </c>
      <c r="S4710" s="49">
        <v>45195.811999999998</v>
      </c>
      <c r="T4710" s="49">
        <v>39685.775999999998</v>
      </c>
      <c r="U4710" s="49">
        <v>39463.182000000001</v>
      </c>
      <c r="V4710" s="49">
        <v>47096.37</v>
      </c>
    </row>
    <row r="4711" spans="1:22" x14ac:dyDescent="0.3">
      <c r="A4711">
        <v>1001530</v>
      </c>
      <c r="B4711" t="s">
        <v>21818</v>
      </c>
      <c r="C4711" t="s">
        <v>5983</v>
      </c>
      <c r="D4711" t="s">
        <v>6580</v>
      </c>
      <c r="E4711" t="s">
        <v>351</v>
      </c>
      <c r="F4711" t="s">
        <v>21819</v>
      </c>
      <c r="G4711" t="s">
        <v>21820</v>
      </c>
      <c r="H4711" t="s">
        <v>21821</v>
      </c>
      <c r="I4711" s="23">
        <v>37.620600000000003</v>
      </c>
      <c r="J4711" s="23">
        <v>-88.954999999999998</v>
      </c>
      <c r="K4711">
        <v>221112</v>
      </c>
      <c r="L4711" t="s">
        <v>30</v>
      </c>
      <c r="M4711" t="s">
        <v>336</v>
      </c>
      <c r="N4711" s="49">
        <v>2180564.7680000002</v>
      </c>
      <c r="O4711" s="49">
        <v>2245759.3760000002</v>
      </c>
      <c r="P4711" s="49">
        <v>2119933.36</v>
      </c>
      <c r="Q4711" s="49">
        <v>2092586.524</v>
      </c>
      <c r="R4711" s="49">
        <v>2341329.7919999999</v>
      </c>
      <c r="S4711" s="49">
        <v>2275653.91</v>
      </c>
      <c r="T4711" s="49">
        <v>2357030.0920000002</v>
      </c>
      <c r="U4711" s="49">
        <v>2368882.2480000001</v>
      </c>
      <c r="V4711" s="49">
        <v>2274629.7239999999</v>
      </c>
    </row>
    <row r="4712" spans="1:22" x14ac:dyDescent="0.3">
      <c r="A4712">
        <v>1010561</v>
      </c>
      <c r="B4712" t="s">
        <v>21822</v>
      </c>
      <c r="C4712" t="s">
        <v>21823</v>
      </c>
      <c r="D4712" t="s">
        <v>3560</v>
      </c>
      <c r="E4712" t="s">
        <v>676</v>
      </c>
      <c r="F4712" t="s">
        <v>21824</v>
      </c>
      <c r="G4712" t="s">
        <v>21825</v>
      </c>
      <c r="H4712" t="s">
        <v>389</v>
      </c>
      <c r="I4712" s="23">
        <v>35.043712999999997</v>
      </c>
      <c r="J4712" s="23">
        <v>-85.632659000000004</v>
      </c>
      <c r="K4712">
        <v>562212</v>
      </c>
      <c r="L4712" t="s">
        <v>51</v>
      </c>
      <c r="M4712" t="s">
        <v>307</v>
      </c>
      <c r="N4712" s="49">
        <v>46213</v>
      </c>
      <c r="O4712" s="49">
        <v>45748.75</v>
      </c>
      <c r="P4712" s="49">
        <v>44492</v>
      </c>
      <c r="Q4712" s="49">
        <v>43967.25</v>
      </c>
      <c r="R4712" s="49">
        <v>43586</v>
      </c>
      <c r="S4712" s="49">
        <v>43269.75</v>
      </c>
      <c r="T4712" s="49">
        <v>42846.25</v>
      </c>
      <c r="U4712" s="49">
        <v>42343.25</v>
      </c>
    </row>
    <row r="4713" spans="1:22" x14ac:dyDescent="0.3">
      <c r="A4713">
        <v>1008760</v>
      </c>
      <c r="B4713" t="s">
        <v>21826</v>
      </c>
      <c r="C4713" t="s">
        <v>21827</v>
      </c>
      <c r="D4713" t="s">
        <v>21828</v>
      </c>
      <c r="E4713" t="s">
        <v>1248</v>
      </c>
      <c r="F4713" t="s">
        <v>21829</v>
      </c>
      <c r="G4713" t="s">
        <v>21830</v>
      </c>
      <c r="H4713" t="s">
        <v>389</v>
      </c>
      <c r="I4713" s="23">
        <v>39.584631999999999</v>
      </c>
      <c r="J4713" s="23">
        <v>-80.362401000000006</v>
      </c>
      <c r="K4713">
        <v>212112</v>
      </c>
      <c r="L4713" t="s">
        <v>2673</v>
      </c>
      <c r="M4713" t="s">
        <v>315</v>
      </c>
      <c r="N4713" s="49">
        <v>1553463.9439999999</v>
      </c>
      <c r="O4713" s="49">
        <v>1673003.04</v>
      </c>
      <c r="P4713" s="49">
        <v>2241445.44</v>
      </c>
      <c r="Q4713" s="49">
        <v>2342849.79</v>
      </c>
      <c r="R4713" s="49">
        <v>2334771.8420000002</v>
      </c>
      <c r="S4713" s="49">
        <v>2359477.2420000001</v>
      </c>
      <c r="T4713" s="49">
        <v>2093640.6440000001</v>
      </c>
      <c r="U4713" s="49">
        <v>1849381.192</v>
      </c>
      <c r="V4713" s="49">
        <v>1710162.692</v>
      </c>
    </row>
    <row r="4714" spans="1:22" x14ac:dyDescent="0.3">
      <c r="A4714">
        <v>1005808</v>
      </c>
      <c r="B4714" t="s">
        <v>21831</v>
      </c>
      <c r="C4714" t="s">
        <v>21832</v>
      </c>
      <c r="D4714" t="s">
        <v>21833</v>
      </c>
      <c r="E4714" t="s">
        <v>1248</v>
      </c>
      <c r="F4714" t="s">
        <v>13664</v>
      </c>
      <c r="H4714" t="s">
        <v>389</v>
      </c>
      <c r="I4714" s="23">
        <v>39.6051</v>
      </c>
      <c r="J4714" s="23">
        <v>-80.283699999999996</v>
      </c>
      <c r="K4714">
        <v>212112</v>
      </c>
      <c r="L4714" t="s">
        <v>28</v>
      </c>
      <c r="M4714" t="s">
        <v>315</v>
      </c>
      <c r="N4714" s="49">
        <v>19832.876</v>
      </c>
      <c r="O4714" s="49">
        <v>49084.381999999998</v>
      </c>
      <c r="P4714" s="49">
        <v>51721.847999999998</v>
      </c>
      <c r="Q4714" s="49">
        <v>40178.654000000002</v>
      </c>
      <c r="R4714" s="49">
        <v>46164.052000000003</v>
      </c>
      <c r="S4714" s="49">
        <v>45678.038</v>
      </c>
      <c r="T4714" s="49">
        <v>70191.558000000005</v>
      </c>
      <c r="U4714" s="49">
        <v>53626.491999999998</v>
      </c>
      <c r="V4714" s="49">
        <v>46856.781999999999</v>
      </c>
    </row>
    <row r="4715" spans="1:22" x14ac:dyDescent="0.3">
      <c r="A4715">
        <v>1004902</v>
      </c>
      <c r="B4715" t="s">
        <v>21834</v>
      </c>
      <c r="C4715" t="s">
        <v>21835</v>
      </c>
      <c r="D4715" t="s">
        <v>5983</v>
      </c>
      <c r="E4715" t="s">
        <v>663</v>
      </c>
      <c r="F4715" t="s">
        <v>21836</v>
      </c>
      <c r="G4715" t="s">
        <v>21837</v>
      </c>
      <c r="H4715" t="s">
        <v>389</v>
      </c>
      <c r="I4715" s="23">
        <v>40.618560000000002</v>
      </c>
      <c r="J4715" s="23">
        <v>-83.159559999999999</v>
      </c>
      <c r="K4715">
        <v>325193</v>
      </c>
      <c r="L4715" t="s">
        <v>599</v>
      </c>
      <c r="M4715" t="s">
        <v>600</v>
      </c>
      <c r="N4715" s="49">
        <v>164114.23199999999</v>
      </c>
      <c r="O4715" s="49">
        <v>97498.432000000001</v>
      </c>
      <c r="P4715" s="49">
        <v>117638.308</v>
      </c>
      <c r="Q4715" s="49">
        <v>97498.432000000001</v>
      </c>
      <c r="R4715" s="49">
        <v>107540.59600000001</v>
      </c>
      <c r="S4715" s="49">
        <v>106673.446</v>
      </c>
      <c r="T4715" s="49">
        <v>98436.278000000006</v>
      </c>
      <c r="U4715" s="49">
        <v>94664.14</v>
      </c>
      <c r="V4715" s="49">
        <v>98289.87</v>
      </c>
    </row>
    <row r="4716" spans="1:22" x14ac:dyDescent="0.3">
      <c r="A4716">
        <v>1012085</v>
      </c>
      <c r="B4716" t="s">
        <v>21838</v>
      </c>
      <c r="C4716" t="s">
        <v>21839</v>
      </c>
      <c r="D4716" t="s">
        <v>5983</v>
      </c>
      <c r="E4716" t="s">
        <v>393</v>
      </c>
      <c r="F4716" t="s">
        <v>21840</v>
      </c>
      <c r="G4716" t="s">
        <v>21841</v>
      </c>
      <c r="H4716" t="s">
        <v>21842</v>
      </c>
      <c r="I4716" s="23">
        <v>44.669530000000002</v>
      </c>
      <c r="J4716" s="23">
        <v>-88.884010000000004</v>
      </c>
      <c r="K4716">
        <v>321211</v>
      </c>
      <c r="L4716" t="s">
        <v>28</v>
      </c>
      <c r="M4716" t="s">
        <v>315</v>
      </c>
      <c r="R4716" s="49">
        <v>9526.3760000000002</v>
      </c>
      <c r="S4716" s="49">
        <v>8810.1620000000003</v>
      </c>
      <c r="T4716" s="49">
        <v>6220.62</v>
      </c>
      <c r="U4716" s="49">
        <v>4771.6099999999997</v>
      </c>
      <c r="V4716" s="49">
        <v>4930.49</v>
      </c>
    </row>
    <row r="4717" spans="1:22" x14ac:dyDescent="0.3">
      <c r="A4717">
        <v>1000051</v>
      </c>
      <c r="B4717" t="s">
        <v>21843</v>
      </c>
      <c r="C4717" t="s">
        <v>21844</v>
      </c>
      <c r="D4717" t="s">
        <v>21845</v>
      </c>
      <c r="E4717" t="s">
        <v>323</v>
      </c>
      <c r="F4717" t="s">
        <v>21846</v>
      </c>
      <c r="G4717" t="s">
        <v>21847</v>
      </c>
      <c r="H4717" t="s">
        <v>2928</v>
      </c>
      <c r="I4717" s="23">
        <v>37.796500000000002</v>
      </c>
      <c r="J4717" s="23">
        <v>-121.6049</v>
      </c>
      <c r="K4717">
        <v>221112</v>
      </c>
      <c r="L4717" t="s">
        <v>30</v>
      </c>
      <c r="M4717" t="s">
        <v>336</v>
      </c>
      <c r="N4717" s="49">
        <v>52954.656000000003</v>
      </c>
      <c r="O4717" s="49">
        <v>65311.307999999997</v>
      </c>
      <c r="P4717" s="49">
        <v>79955.255999999994</v>
      </c>
      <c r="Q4717" s="49">
        <v>49816.616000000002</v>
      </c>
      <c r="R4717" s="49">
        <v>47447.224000000002</v>
      </c>
      <c r="S4717" s="49">
        <v>56776.688000000002</v>
      </c>
      <c r="T4717" s="49">
        <v>44508.284</v>
      </c>
      <c r="U4717" s="49">
        <v>43893.284</v>
      </c>
    </row>
    <row r="4718" spans="1:22" x14ac:dyDescent="0.3">
      <c r="A4718">
        <v>1000324</v>
      </c>
      <c r="B4718" t="s">
        <v>21848</v>
      </c>
      <c r="C4718" t="s">
        <v>21849</v>
      </c>
      <c r="D4718" t="s">
        <v>21850</v>
      </c>
      <c r="E4718" t="s">
        <v>954</v>
      </c>
      <c r="F4718" t="s">
        <v>1983</v>
      </c>
      <c r="G4718" t="s">
        <v>21851</v>
      </c>
      <c r="H4718" t="s">
        <v>21852</v>
      </c>
      <c r="I4718" s="23">
        <v>34.604999999999997</v>
      </c>
      <c r="J4718" s="23">
        <v>-79.784999999999997</v>
      </c>
      <c r="K4718">
        <v>322110</v>
      </c>
      <c r="L4718" t="s">
        <v>1940</v>
      </c>
      <c r="M4718" t="s">
        <v>680</v>
      </c>
      <c r="N4718" s="49">
        <v>96581.373999999996</v>
      </c>
      <c r="O4718" s="49">
        <v>97378.088000000003</v>
      </c>
      <c r="P4718" s="49">
        <v>87604.042000000001</v>
      </c>
      <c r="Q4718" s="49">
        <v>84730.888000000006</v>
      </c>
      <c r="R4718" s="49">
        <v>85111.505999999994</v>
      </c>
      <c r="S4718" s="49">
        <v>83147.744000000006</v>
      </c>
      <c r="T4718" s="49">
        <v>89725.482000000004</v>
      </c>
      <c r="U4718" s="49">
        <v>94107.297999999995</v>
      </c>
      <c r="V4718" s="49">
        <v>87737.051999999996</v>
      </c>
    </row>
    <row r="4719" spans="1:22" x14ac:dyDescent="0.3">
      <c r="A4719">
        <v>1011178</v>
      </c>
      <c r="B4719" t="s">
        <v>21853</v>
      </c>
      <c r="C4719" t="s">
        <v>21854</v>
      </c>
      <c r="D4719" t="s">
        <v>5265</v>
      </c>
      <c r="E4719" t="s">
        <v>303</v>
      </c>
      <c r="F4719" t="s">
        <v>5266</v>
      </c>
      <c r="H4719" t="s">
        <v>4864</v>
      </c>
      <c r="I4719" s="23">
        <v>32.186100000000003</v>
      </c>
      <c r="J4719" s="23">
        <v>-94.257499999999993</v>
      </c>
      <c r="K4719">
        <v>211112</v>
      </c>
      <c r="L4719" t="s">
        <v>118</v>
      </c>
      <c r="M4719" t="s">
        <v>102</v>
      </c>
      <c r="T4719" s="49">
        <v>26923.094000000001</v>
      </c>
    </row>
    <row r="4720" spans="1:22" x14ac:dyDescent="0.3">
      <c r="A4720">
        <v>1006472</v>
      </c>
      <c r="B4720" t="s">
        <v>21855</v>
      </c>
      <c r="C4720" t="s">
        <v>21856</v>
      </c>
      <c r="D4720" t="s">
        <v>577</v>
      </c>
      <c r="E4720" t="s">
        <v>583</v>
      </c>
      <c r="F4720" t="s">
        <v>578</v>
      </c>
      <c r="I4720" s="23">
        <v>29.107555999999999</v>
      </c>
      <c r="J4720" s="23">
        <v>-87.943622000000005</v>
      </c>
      <c r="K4720">
        <v>211120</v>
      </c>
      <c r="L4720" t="s">
        <v>579</v>
      </c>
      <c r="M4720" t="s">
        <v>102</v>
      </c>
      <c r="N4720" s="49">
        <v>77820.712</v>
      </c>
      <c r="O4720" s="49">
        <v>68515.453999999998</v>
      </c>
      <c r="P4720" s="49">
        <v>83293.716</v>
      </c>
      <c r="Q4720" s="49">
        <v>81349.846000000005</v>
      </c>
      <c r="R4720" s="49">
        <v>75103.576000000001</v>
      </c>
      <c r="S4720" s="49">
        <v>71234.096000000005</v>
      </c>
      <c r="T4720" s="49">
        <v>73485.584000000003</v>
      </c>
      <c r="U4720" s="49">
        <v>66959.024000000005</v>
      </c>
      <c r="V4720" s="49">
        <v>70307.978000000003</v>
      </c>
    </row>
    <row r="4721" spans="1:22" x14ac:dyDescent="0.3">
      <c r="A4721">
        <v>1013300</v>
      </c>
      <c r="B4721" t="s">
        <v>21857</v>
      </c>
      <c r="C4721" t="s">
        <v>21858</v>
      </c>
      <c r="D4721" t="s">
        <v>21859</v>
      </c>
      <c r="E4721" t="s">
        <v>454</v>
      </c>
      <c r="F4721" t="s">
        <v>20808</v>
      </c>
      <c r="G4721" t="s">
        <v>21860</v>
      </c>
      <c r="H4721" t="s">
        <v>11970</v>
      </c>
      <c r="I4721" s="23">
        <v>46.564439999999998</v>
      </c>
      <c r="J4721" s="23">
        <v>-87.434560000000005</v>
      </c>
      <c r="K4721">
        <v>221118</v>
      </c>
      <c r="L4721" t="s">
        <v>28</v>
      </c>
      <c r="M4721" t="s">
        <v>336</v>
      </c>
      <c r="N4721" s="49">
        <v>69230.285999999993</v>
      </c>
      <c r="O4721" s="49">
        <v>37497.796000000002</v>
      </c>
    </row>
    <row r="4722" spans="1:22" x14ac:dyDescent="0.3">
      <c r="A4722">
        <v>1005051</v>
      </c>
      <c r="B4722" t="s">
        <v>21861</v>
      </c>
      <c r="C4722" t="s">
        <v>21862</v>
      </c>
      <c r="D4722" t="s">
        <v>21863</v>
      </c>
      <c r="E4722" t="s">
        <v>393</v>
      </c>
      <c r="F4722" t="s">
        <v>21864</v>
      </c>
      <c r="G4722" t="s">
        <v>21865</v>
      </c>
      <c r="H4722" t="s">
        <v>21866</v>
      </c>
      <c r="I4722" s="23">
        <v>43.991869999999999</v>
      </c>
      <c r="J4722" s="23">
        <v>-90.072190000000006</v>
      </c>
      <c r="K4722">
        <v>325193</v>
      </c>
      <c r="L4722" t="s">
        <v>28</v>
      </c>
      <c r="M4722" t="s">
        <v>315</v>
      </c>
      <c r="N4722" s="49">
        <v>125378.928</v>
      </c>
      <c r="O4722" s="49">
        <v>124180.732</v>
      </c>
      <c r="P4722" s="49">
        <v>115017.716</v>
      </c>
      <c r="Q4722" s="49">
        <v>101306.068</v>
      </c>
      <c r="R4722" s="49">
        <v>101523.568</v>
      </c>
      <c r="S4722" s="49">
        <v>96074.377999999997</v>
      </c>
      <c r="T4722" s="49">
        <v>93801.63</v>
      </c>
      <c r="U4722" s="49">
        <v>91960.593999999997</v>
      </c>
      <c r="V4722" s="49">
        <v>91477.248000000007</v>
      </c>
    </row>
    <row r="4723" spans="1:22" x14ac:dyDescent="0.3">
      <c r="A4723">
        <v>1010654</v>
      </c>
      <c r="B4723" t="s">
        <v>21867</v>
      </c>
      <c r="C4723" t="s">
        <v>21868</v>
      </c>
      <c r="D4723" t="s">
        <v>3212</v>
      </c>
      <c r="E4723" t="s">
        <v>663</v>
      </c>
      <c r="F4723" t="s">
        <v>21869</v>
      </c>
      <c r="G4723" t="s">
        <v>21870</v>
      </c>
      <c r="H4723" t="s">
        <v>1615</v>
      </c>
      <c r="I4723" s="23">
        <v>39.973570000000002</v>
      </c>
      <c r="J4723" s="23">
        <v>-83.13588</v>
      </c>
      <c r="K4723">
        <v>311111</v>
      </c>
      <c r="L4723" t="s">
        <v>28</v>
      </c>
      <c r="M4723" t="s">
        <v>315</v>
      </c>
      <c r="N4723" s="49">
        <v>19794.175999999999</v>
      </c>
      <c r="O4723" s="49">
        <v>23249.912</v>
      </c>
      <c r="P4723" s="49">
        <v>23539.312000000002</v>
      </c>
      <c r="Q4723" s="49">
        <v>21314.02</v>
      </c>
      <c r="R4723" s="49">
        <v>22637.464</v>
      </c>
      <c r="S4723" s="49">
        <v>21804.367999999999</v>
      </c>
      <c r="T4723" s="49">
        <v>22639.67</v>
      </c>
      <c r="U4723" s="49">
        <v>29919.88</v>
      </c>
    </row>
    <row r="4724" spans="1:22" x14ac:dyDescent="0.3">
      <c r="A4724">
        <v>1005417</v>
      </c>
      <c r="B4724" t="s">
        <v>21871</v>
      </c>
      <c r="C4724" t="s">
        <v>21872</v>
      </c>
      <c r="D4724" t="s">
        <v>21873</v>
      </c>
      <c r="E4724" t="s">
        <v>1663</v>
      </c>
      <c r="F4724" t="s">
        <v>21874</v>
      </c>
      <c r="G4724" t="s">
        <v>21875</v>
      </c>
      <c r="H4724" t="s">
        <v>4118</v>
      </c>
      <c r="I4724" s="23">
        <v>40.86159</v>
      </c>
      <c r="J4724" s="23">
        <v>-74.827449999999999</v>
      </c>
      <c r="K4724">
        <v>311352</v>
      </c>
      <c r="L4724" t="s">
        <v>28</v>
      </c>
      <c r="M4724" t="s">
        <v>315</v>
      </c>
      <c r="N4724" s="49">
        <v>44756.531999999999</v>
      </c>
      <c r="O4724" s="49">
        <v>45651.828000000001</v>
      </c>
      <c r="P4724" s="49">
        <v>41715.792000000001</v>
      </c>
      <c r="Q4724" s="49">
        <v>46036.875999999997</v>
      </c>
      <c r="R4724" s="49">
        <v>45098.98</v>
      </c>
      <c r="S4724" s="49">
        <v>37665.008000000002</v>
      </c>
      <c r="T4724" s="49">
        <v>38514.103999999999</v>
      </c>
      <c r="U4724" s="49">
        <v>37613.61</v>
      </c>
      <c r="V4724" s="49">
        <v>38974.803999999996</v>
      </c>
    </row>
    <row r="4725" spans="1:22" x14ac:dyDescent="0.3">
      <c r="A4725">
        <v>1011303</v>
      </c>
      <c r="B4725" t="s">
        <v>21876</v>
      </c>
      <c r="C4725" t="s">
        <v>21877</v>
      </c>
      <c r="D4725" t="s">
        <v>9675</v>
      </c>
      <c r="E4725" t="s">
        <v>323</v>
      </c>
      <c r="F4725" t="s">
        <v>7669</v>
      </c>
      <c r="G4725" t="s">
        <v>21878</v>
      </c>
      <c r="H4725" t="s">
        <v>1001</v>
      </c>
      <c r="I4725" s="23">
        <v>38.012309999999999</v>
      </c>
      <c r="J4725" s="23">
        <v>-121.76463</v>
      </c>
      <c r="K4725">
        <v>221112</v>
      </c>
      <c r="L4725" t="s">
        <v>335</v>
      </c>
      <c r="M4725" t="s">
        <v>336</v>
      </c>
      <c r="N4725" s="49">
        <v>43557.987999999998</v>
      </c>
      <c r="O4725" s="49">
        <v>139471.584</v>
      </c>
      <c r="P4725" s="49">
        <v>109352.644</v>
      </c>
      <c r="Q4725" s="49">
        <v>46466.576000000001</v>
      </c>
      <c r="R4725" s="49">
        <v>59019.031999999999</v>
      </c>
      <c r="S4725" s="49">
        <v>40733.847999999998</v>
      </c>
      <c r="T4725" s="49">
        <v>59717.228000000003</v>
      </c>
    </row>
    <row r="4726" spans="1:22" x14ac:dyDescent="0.3">
      <c r="A4726">
        <v>1001160</v>
      </c>
      <c r="B4726" t="s">
        <v>21879</v>
      </c>
      <c r="C4726" t="s">
        <v>21880</v>
      </c>
      <c r="D4726" t="s">
        <v>11525</v>
      </c>
      <c r="E4726" t="s">
        <v>793</v>
      </c>
      <c r="F4726" t="s">
        <v>21881</v>
      </c>
      <c r="G4726" t="s">
        <v>21882</v>
      </c>
      <c r="H4726" t="s">
        <v>21883</v>
      </c>
      <c r="I4726" s="23">
        <v>38.528300000000002</v>
      </c>
      <c r="J4726" s="23">
        <v>-77.768100000000004</v>
      </c>
      <c r="K4726">
        <v>221112</v>
      </c>
      <c r="L4726" t="s">
        <v>335</v>
      </c>
      <c r="M4726" t="s">
        <v>336</v>
      </c>
      <c r="N4726" s="49">
        <v>397818.66200000001</v>
      </c>
      <c r="O4726" s="49">
        <v>323614.55</v>
      </c>
      <c r="P4726" s="49">
        <v>265667.92800000001</v>
      </c>
      <c r="Q4726" s="49">
        <v>319861.402</v>
      </c>
      <c r="R4726" s="49">
        <v>397365.58</v>
      </c>
      <c r="S4726" s="49">
        <v>241139.242</v>
      </c>
      <c r="T4726" s="49">
        <v>121618.442</v>
      </c>
      <c r="U4726" s="49">
        <v>67244.399999999994</v>
      </c>
      <c r="V4726" s="49">
        <v>87371.491999999998</v>
      </c>
    </row>
    <row r="4727" spans="1:22" x14ac:dyDescent="0.3">
      <c r="A4727">
        <v>1000834</v>
      </c>
      <c r="B4727" t="s">
        <v>21884</v>
      </c>
      <c r="C4727" t="s">
        <v>10209</v>
      </c>
      <c r="D4727" t="s">
        <v>21885</v>
      </c>
      <c r="E4727" t="s">
        <v>441</v>
      </c>
      <c r="F4727" t="s">
        <v>21886</v>
      </c>
      <c r="G4727" t="s">
        <v>21887</v>
      </c>
      <c r="H4727" t="s">
        <v>21888</v>
      </c>
      <c r="I4727" s="23">
        <v>35.597499999999997</v>
      </c>
      <c r="J4727" s="23">
        <v>-80.965800000000002</v>
      </c>
      <c r="K4727">
        <v>221112</v>
      </c>
      <c r="L4727" t="s">
        <v>30</v>
      </c>
      <c r="M4727" t="s">
        <v>336</v>
      </c>
      <c r="N4727" s="49">
        <v>7394203.5580000002</v>
      </c>
      <c r="O4727" s="49">
        <v>7959693.9400000004</v>
      </c>
      <c r="P4727" s="49">
        <v>8567964.5460000001</v>
      </c>
      <c r="Q4727" s="49">
        <v>9011243.8780000005</v>
      </c>
      <c r="R4727" s="49">
        <v>7170573.5539999995</v>
      </c>
      <c r="S4727" s="49">
        <v>8680689.602</v>
      </c>
      <c r="T4727" s="49">
        <v>7812143.3399999999</v>
      </c>
      <c r="U4727" s="49">
        <v>9019573.7440000009</v>
      </c>
      <c r="V4727" s="49">
        <v>10545944.488</v>
      </c>
    </row>
    <row r="4728" spans="1:22" x14ac:dyDescent="0.3">
      <c r="A4728">
        <v>1001377</v>
      </c>
      <c r="B4728" t="s">
        <v>21889</v>
      </c>
      <c r="C4728" t="s">
        <v>10209</v>
      </c>
      <c r="D4728" t="s">
        <v>2141</v>
      </c>
      <c r="E4728" t="s">
        <v>311</v>
      </c>
      <c r="F4728" t="s">
        <v>2142</v>
      </c>
      <c r="G4728" t="s">
        <v>21890</v>
      </c>
      <c r="H4728" t="s">
        <v>10209</v>
      </c>
      <c r="I4728" s="23">
        <v>37.028599999999997</v>
      </c>
      <c r="J4728" s="23">
        <v>-88.395799999999994</v>
      </c>
      <c r="K4728">
        <v>221112</v>
      </c>
      <c r="L4728" t="s">
        <v>30</v>
      </c>
      <c r="M4728" t="s">
        <v>336</v>
      </c>
      <c r="N4728" s="49">
        <v>50225.373</v>
      </c>
      <c r="O4728" s="49">
        <v>203041.43400000001</v>
      </c>
      <c r="P4728" s="49">
        <v>225354.302</v>
      </c>
      <c r="Q4728" s="49">
        <v>131950.75399999999</v>
      </c>
      <c r="R4728" s="49">
        <v>46994.733</v>
      </c>
      <c r="S4728" s="49">
        <v>41032.122000000003</v>
      </c>
      <c r="T4728" s="49">
        <v>48680.442000000003</v>
      </c>
      <c r="U4728" s="49">
        <v>86136.49</v>
      </c>
      <c r="V4728" s="49">
        <v>55481.743999999999</v>
      </c>
    </row>
    <row r="4729" spans="1:22" x14ac:dyDescent="0.3">
      <c r="A4729">
        <v>1008761</v>
      </c>
      <c r="B4729" t="s">
        <v>21891</v>
      </c>
      <c r="C4729" t="s">
        <v>21892</v>
      </c>
      <c r="D4729" t="s">
        <v>9624</v>
      </c>
      <c r="E4729" t="s">
        <v>1248</v>
      </c>
      <c r="F4729" t="s">
        <v>9625</v>
      </c>
      <c r="G4729" t="s">
        <v>21893</v>
      </c>
      <c r="H4729" t="s">
        <v>2144</v>
      </c>
      <c r="I4729" s="23">
        <v>39.824460000000002</v>
      </c>
      <c r="J4729" s="23">
        <v>-80.603499999999997</v>
      </c>
      <c r="K4729">
        <v>212112</v>
      </c>
      <c r="L4729" t="s">
        <v>2673</v>
      </c>
      <c r="M4729" t="s">
        <v>315</v>
      </c>
      <c r="N4729" s="49">
        <v>2085459.588</v>
      </c>
      <c r="O4729" s="49">
        <v>2025056.1040000001</v>
      </c>
      <c r="P4729" s="49">
        <v>2088833.7520000001</v>
      </c>
      <c r="Q4729" s="49">
        <v>2130225.2719999999</v>
      </c>
      <c r="R4729" s="49">
        <v>2313961.358</v>
      </c>
      <c r="S4729" s="49">
        <v>1838153.24</v>
      </c>
      <c r="T4729" s="49">
        <v>2285260.09</v>
      </c>
      <c r="U4729" s="49">
        <v>2493240.2400000002</v>
      </c>
      <c r="V4729" s="49">
        <v>2203363.8459999999</v>
      </c>
    </row>
    <row r="4730" spans="1:22" x14ac:dyDescent="0.3">
      <c r="A4730">
        <v>1010983</v>
      </c>
      <c r="B4730" t="s">
        <v>21894</v>
      </c>
      <c r="C4730" t="s">
        <v>21895</v>
      </c>
      <c r="D4730" t="s">
        <v>21896</v>
      </c>
      <c r="E4730" t="s">
        <v>569</v>
      </c>
      <c r="F4730" t="s">
        <v>18250</v>
      </c>
      <c r="G4730" t="s">
        <v>21897</v>
      </c>
      <c r="H4730" t="s">
        <v>2144</v>
      </c>
      <c r="I4730" s="23">
        <v>42.028739999999999</v>
      </c>
      <c r="J4730" s="23">
        <v>-92.982420000000005</v>
      </c>
      <c r="K4730">
        <v>562212</v>
      </c>
      <c r="L4730" t="s">
        <v>51</v>
      </c>
      <c r="M4730" t="s">
        <v>307</v>
      </c>
      <c r="N4730" s="49">
        <v>26604.75</v>
      </c>
      <c r="O4730" s="49">
        <v>26372</v>
      </c>
      <c r="P4730" s="49">
        <v>25986.25</v>
      </c>
      <c r="Q4730" s="49">
        <v>25801</v>
      </c>
      <c r="R4730" s="49">
        <v>25605.75</v>
      </c>
      <c r="S4730" s="49">
        <v>25398.75</v>
      </c>
      <c r="T4730" s="49">
        <v>25184.25</v>
      </c>
    </row>
    <row r="4731" spans="1:22" x14ac:dyDescent="0.3">
      <c r="A4731">
        <v>1006563</v>
      </c>
      <c r="B4731" t="s">
        <v>21898</v>
      </c>
      <c r="C4731" t="s">
        <v>21899</v>
      </c>
      <c r="D4731" t="s">
        <v>21900</v>
      </c>
      <c r="E4731" t="s">
        <v>393</v>
      </c>
      <c r="F4731" t="s">
        <v>21901</v>
      </c>
      <c r="G4731" t="s">
        <v>21902</v>
      </c>
      <c r="H4731" t="s">
        <v>1541</v>
      </c>
      <c r="I4731" s="23">
        <v>44.634999999999998</v>
      </c>
      <c r="J4731" s="23">
        <v>-90.135000000000005</v>
      </c>
      <c r="K4731">
        <v>221112</v>
      </c>
      <c r="L4731" t="s">
        <v>30</v>
      </c>
      <c r="M4731" t="s">
        <v>336</v>
      </c>
      <c r="S4731" s="49">
        <v>1613.3440000000001</v>
      </c>
      <c r="T4731" s="49">
        <v>2758.14</v>
      </c>
      <c r="U4731" s="49">
        <v>3487.9839999999999</v>
      </c>
      <c r="V4731" s="49">
        <v>4439.8599999999997</v>
      </c>
    </row>
    <row r="4732" spans="1:22" x14ac:dyDescent="0.3">
      <c r="A4732">
        <v>1001013</v>
      </c>
      <c r="B4732" t="s">
        <v>21903</v>
      </c>
      <c r="C4732" t="s">
        <v>11457</v>
      </c>
      <c r="D4732" t="s">
        <v>17842</v>
      </c>
      <c r="E4732" t="s">
        <v>468</v>
      </c>
      <c r="F4732" t="s">
        <v>17843</v>
      </c>
      <c r="G4732" t="s">
        <v>21904</v>
      </c>
      <c r="H4732" t="s">
        <v>11457</v>
      </c>
      <c r="I4732" s="23">
        <v>27.053599999999999</v>
      </c>
      <c r="J4732" s="23">
        <v>-80.562799999999996</v>
      </c>
      <c r="K4732">
        <v>221112</v>
      </c>
      <c r="L4732" t="s">
        <v>335</v>
      </c>
      <c r="M4732" t="s">
        <v>336</v>
      </c>
      <c r="N4732" s="49">
        <v>4400880.47</v>
      </c>
      <c r="O4732" s="49">
        <v>5378670.6619999995</v>
      </c>
      <c r="P4732" s="49">
        <v>4749056.2479999997</v>
      </c>
      <c r="Q4732" s="49">
        <v>4644931.8959999997</v>
      </c>
      <c r="R4732" s="49">
        <v>5829416.2920000004</v>
      </c>
      <c r="S4732" s="49">
        <v>4506029.0659999996</v>
      </c>
      <c r="T4732" s="49">
        <v>5007514.534</v>
      </c>
      <c r="U4732" s="49">
        <v>6468265.6560000004</v>
      </c>
      <c r="V4732" s="49">
        <v>6204775.1140000001</v>
      </c>
    </row>
    <row r="4733" spans="1:22" x14ac:dyDescent="0.3">
      <c r="A4733">
        <v>1001465</v>
      </c>
      <c r="B4733" t="s">
        <v>21905</v>
      </c>
      <c r="C4733" t="s">
        <v>21906</v>
      </c>
      <c r="D4733" t="s">
        <v>21907</v>
      </c>
      <c r="E4733" t="s">
        <v>1487</v>
      </c>
      <c r="F4733" t="s">
        <v>21908</v>
      </c>
      <c r="G4733" t="s">
        <v>21909</v>
      </c>
      <c r="H4733" t="s">
        <v>9934</v>
      </c>
      <c r="I4733" s="23">
        <v>38.824399999999997</v>
      </c>
      <c r="J4733" s="23">
        <v>-104.8331</v>
      </c>
      <c r="K4733">
        <v>221112</v>
      </c>
      <c r="L4733" t="s">
        <v>335</v>
      </c>
      <c r="M4733" t="s">
        <v>336</v>
      </c>
      <c r="N4733" s="49">
        <v>870194.61199999996</v>
      </c>
      <c r="O4733" s="49">
        <v>1075930.2819999999</v>
      </c>
      <c r="P4733" s="49">
        <v>1323742.314</v>
      </c>
      <c r="Q4733" s="49">
        <v>1209609.936</v>
      </c>
      <c r="R4733" s="49">
        <v>1650038.8759999999</v>
      </c>
      <c r="S4733" s="49">
        <v>1354054.92</v>
      </c>
      <c r="T4733" s="49">
        <v>1695725.598</v>
      </c>
      <c r="U4733" s="49">
        <v>1619701.41</v>
      </c>
      <c r="V4733" s="49">
        <v>1703839.0179999999</v>
      </c>
    </row>
    <row r="4734" spans="1:22" x14ac:dyDescent="0.3">
      <c r="A4734">
        <v>1007504</v>
      </c>
      <c r="B4734" t="s">
        <v>21910</v>
      </c>
      <c r="C4734" t="s">
        <v>21911</v>
      </c>
      <c r="D4734" t="s">
        <v>21912</v>
      </c>
      <c r="E4734" t="s">
        <v>303</v>
      </c>
      <c r="F4734" t="s">
        <v>21913</v>
      </c>
      <c r="G4734" t="s">
        <v>21914</v>
      </c>
      <c r="H4734" t="s">
        <v>20973</v>
      </c>
      <c r="I4734" s="23">
        <v>32.259700000000002</v>
      </c>
      <c r="J4734" s="23">
        <v>-94.570300000000003</v>
      </c>
      <c r="K4734">
        <v>221112</v>
      </c>
      <c r="L4734" t="s">
        <v>335</v>
      </c>
      <c r="M4734" t="s">
        <v>336</v>
      </c>
      <c r="N4734" s="49">
        <v>12704072.606000001</v>
      </c>
      <c r="O4734" s="49">
        <v>14870598.926000001</v>
      </c>
      <c r="P4734" s="49">
        <v>13937165.83</v>
      </c>
      <c r="Q4734" s="49">
        <v>12205753.835999999</v>
      </c>
      <c r="R4734" s="49">
        <v>11389839.954</v>
      </c>
      <c r="S4734" s="49">
        <v>14844878.859999999</v>
      </c>
      <c r="T4734" s="49">
        <v>16128664.364</v>
      </c>
      <c r="U4734" s="49">
        <v>15546563.148</v>
      </c>
      <c r="V4734" s="49">
        <v>18445257.738000002</v>
      </c>
    </row>
    <row r="4735" spans="1:22" x14ac:dyDescent="0.3">
      <c r="A4735">
        <v>1000892</v>
      </c>
      <c r="B4735" t="s">
        <v>21915</v>
      </c>
      <c r="C4735" t="s">
        <v>21916</v>
      </c>
      <c r="D4735" t="s">
        <v>20665</v>
      </c>
      <c r="E4735" t="s">
        <v>447</v>
      </c>
      <c r="F4735" t="s">
        <v>20666</v>
      </c>
      <c r="G4735" t="s">
        <v>21917</v>
      </c>
      <c r="H4735" t="s">
        <v>5174</v>
      </c>
      <c r="I4735" s="23">
        <v>40.795999999999999</v>
      </c>
      <c r="J4735" s="23">
        <v>-75.106999999999999</v>
      </c>
      <c r="K4735">
        <v>221112</v>
      </c>
      <c r="L4735" t="s">
        <v>335</v>
      </c>
      <c r="M4735" t="s">
        <v>336</v>
      </c>
      <c r="N4735" s="49">
        <v>298436.26199999999</v>
      </c>
      <c r="O4735" s="49">
        <v>517546.48599999998</v>
      </c>
      <c r="P4735" s="49">
        <v>735845.77800000005</v>
      </c>
      <c r="Q4735" s="49">
        <v>2591262.2179999999</v>
      </c>
      <c r="R4735" s="49">
        <v>2498245.5639999998</v>
      </c>
      <c r="S4735" s="49">
        <v>1052093.9580000001</v>
      </c>
      <c r="T4735" s="49">
        <v>490852.64799999999</v>
      </c>
      <c r="U4735" s="49">
        <v>1047642.732</v>
      </c>
      <c r="V4735" s="49">
        <v>467704.304</v>
      </c>
    </row>
    <row r="4736" spans="1:22" x14ac:dyDescent="0.3">
      <c r="A4736">
        <v>1004565</v>
      </c>
      <c r="B4736" t="s">
        <v>21918</v>
      </c>
      <c r="C4736" t="s">
        <v>21919</v>
      </c>
      <c r="D4736" t="s">
        <v>21920</v>
      </c>
      <c r="E4736" t="s">
        <v>793</v>
      </c>
      <c r="F4736" t="s">
        <v>21921</v>
      </c>
      <c r="G4736" t="s">
        <v>21922</v>
      </c>
      <c r="H4736" t="s">
        <v>21923</v>
      </c>
      <c r="I4736" s="23">
        <v>36.691339999999997</v>
      </c>
      <c r="J4736" s="23">
        <v>-79.874849999999995</v>
      </c>
      <c r="K4736">
        <v>562212</v>
      </c>
      <c r="L4736" t="s">
        <v>355</v>
      </c>
      <c r="M4736" t="s">
        <v>307</v>
      </c>
      <c r="N4736" s="49">
        <v>20319.295999999998</v>
      </c>
      <c r="O4736" s="49">
        <v>21962.011999999999</v>
      </c>
      <c r="P4736" s="49">
        <v>21445.646000000001</v>
      </c>
      <c r="Q4736" s="49">
        <v>18147.477999999999</v>
      </c>
      <c r="R4736" s="49">
        <v>27134.954000000002</v>
      </c>
      <c r="S4736" s="49">
        <v>26512.79</v>
      </c>
      <c r="T4736" s="49">
        <v>27626.5</v>
      </c>
      <c r="U4736" s="49">
        <v>25498.25</v>
      </c>
      <c r="V4736" s="49">
        <v>22143</v>
      </c>
    </row>
    <row r="4737" spans="1:22" x14ac:dyDescent="0.3">
      <c r="A4737">
        <v>1012125</v>
      </c>
      <c r="B4737" t="s">
        <v>21924</v>
      </c>
      <c r="C4737" t="s">
        <v>21925</v>
      </c>
      <c r="D4737" t="s">
        <v>21926</v>
      </c>
      <c r="E4737" t="s">
        <v>380</v>
      </c>
      <c r="F4737" t="s">
        <v>21927</v>
      </c>
      <c r="G4737" t="s">
        <v>21928</v>
      </c>
      <c r="H4737" t="s">
        <v>21929</v>
      </c>
      <c r="I4737" s="23">
        <v>48.904184000000001</v>
      </c>
      <c r="J4737" s="23">
        <v>-95.320096000000007</v>
      </c>
      <c r="K4737">
        <v>321911</v>
      </c>
      <c r="L4737" t="s">
        <v>28</v>
      </c>
      <c r="M4737" t="s">
        <v>315</v>
      </c>
      <c r="S4737" s="49">
        <v>1282.47</v>
      </c>
    </row>
    <row r="4738" spans="1:22" x14ac:dyDescent="0.3">
      <c r="A4738">
        <v>1002508</v>
      </c>
      <c r="B4738" t="s">
        <v>21930</v>
      </c>
      <c r="C4738" t="s">
        <v>21931</v>
      </c>
      <c r="D4738" t="s">
        <v>12366</v>
      </c>
      <c r="E4738" t="s">
        <v>386</v>
      </c>
      <c r="F4738" t="s">
        <v>12367</v>
      </c>
      <c r="G4738" t="s">
        <v>21932</v>
      </c>
      <c r="H4738" t="s">
        <v>4719</v>
      </c>
      <c r="I4738" s="23">
        <v>30.391500000000001</v>
      </c>
      <c r="J4738" s="23">
        <v>-88.164900000000003</v>
      </c>
      <c r="K4738">
        <v>211111</v>
      </c>
      <c r="L4738" t="s">
        <v>28</v>
      </c>
      <c r="M4738" t="s">
        <v>102</v>
      </c>
      <c r="U4738" s="49">
        <v>0</v>
      </c>
      <c r="V4738" s="49">
        <v>6770.02</v>
      </c>
    </row>
    <row r="4739" spans="1:22" x14ac:dyDescent="0.3">
      <c r="A4739">
        <v>1013723</v>
      </c>
      <c r="B4739" t="s">
        <v>21933</v>
      </c>
      <c r="C4739" t="s">
        <v>21934</v>
      </c>
      <c r="D4739" t="s">
        <v>3634</v>
      </c>
      <c r="E4739" t="s">
        <v>303</v>
      </c>
      <c r="F4739" t="s">
        <v>3635</v>
      </c>
      <c r="G4739" t="s">
        <v>3636</v>
      </c>
      <c r="H4739" t="s">
        <v>3637</v>
      </c>
      <c r="I4739" s="23">
        <v>32.92548</v>
      </c>
      <c r="J4739" s="23">
        <v>-96.816130000000001</v>
      </c>
      <c r="K4739">
        <v>486210</v>
      </c>
      <c r="L4739" t="s">
        <v>1275</v>
      </c>
      <c r="M4739" t="s">
        <v>102</v>
      </c>
      <c r="N4739" s="49">
        <v>37196.962</v>
      </c>
    </row>
    <row r="4740" spans="1:22" x14ac:dyDescent="0.3">
      <c r="A4740">
        <v>1012407</v>
      </c>
      <c r="B4740" t="s">
        <v>21935</v>
      </c>
      <c r="C4740" t="s">
        <v>21936</v>
      </c>
      <c r="D4740" t="s">
        <v>21937</v>
      </c>
      <c r="E4740" t="s">
        <v>393</v>
      </c>
      <c r="F4740" t="s">
        <v>21901</v>
      </c>
      <c r="G4740" t="s">
        <v>21938</v>
      </c>
      <c r="H4740" t="s">
        <v>726</v>
      </c>
      <c r="I4740" s="23">
        <v>44.657848000000001</v>
      </c>
      <c r="J4740" s="23">
        <v>-90.158240000000006</v>
      </c>
      <c r="K4740">
        <v>321911</v>
      </c>
      <c r="L4740" t="s">
        <v>28</v>
      </c>
      <c r="M4740" t="s">
        <v>315</v>
      </c>
      <c r="N4740" s="49">
        <v>27588.466</v>
      </c>
      <c r="O4740" s="49">
        <v>27728.038</v>
      </c>
      <c r="P4740" s="49">
        <v>27161.148000000001</v>
      </c>
      <c r="Q4740" s="49">
        <v>27012.348000000002</v>
      </c>
    </row>
    <row r="4741" spans="1:22" x14ac:dyDescent="0.3">
      <c r="A4741">
        <v>1001280</v>
      </c>
      <c r="B4741" t="s">
        <v>21939</v>
      </c>
      <c r="C4741" t="s">
        <v>21940</v>
      </c>
      <c r="D4741" t="s">
        <v>2071</v>
      </c>
      <c r="E4741" t="s">
        <v>331</v>
      </c>
      <c r="F4741" t="s">
        <v>2072</v>
      </c>
      <c r="G4741" t="s">
        <v>21941</v>
      </c>
      <c r="H4741" t="s">
        <v>21942</v>
      </c>
      <c r="I4741" s="23">
        <v>44.950299999999999</v>
      </c>
      <c r="J4741" s="23">
        <v>-74.892799999999994</v>
      </c>
      <c r="K4741">
        <v>221112</v>
      </c>
      <c r="L4741" t="s">
        <v>335</v>
      </c>
      <c r="M4741" t="s">
        <v>336</v>
      </c>
      <c r="N4741" s="49">
        <v>1005.696</v>
      </c>
      <c r="O4741" s="49">
        <v>1216.5440000000001</v>
      </c>
      <c r="P4741" s="49">
        <v>2833.7</v>
      </c>
      <c r="Q4741" s="49">
        <v>2059.8919999999998</v>
      </c>
      <c r="R4741" s="49">
        <v>1829.2439999999999</v>
      </c>
      <c r="S4741" s="49">
        <v>1151.396</v>
      </c>
      <c r="T4741" s="49">
        <v>1665.644</v>
      </c>
      <c r="U4741" s="49">
        <v>3274.6880000000001</v>
      </c>
      <c r="V4741" s="49">
        <v>2050.192</v>
      </c>
    </row>
    <row r="4742" spans="1:22" x14ac:dyDescent="0.3">
      <c r="A4742">
        <v>1012034</v>
      </c>
      <c r="B4742" t="s">
        <v>21943</v>
      </c>
      <c r="C4742" t="s">
        <v>21944</v>
      </c>
      <c r="D4742" t="s">
        <v>9563</v>
      </c>
      <c r="E4742" t="s">
        <v>454</v>
      </c>
      <c r="F4742" t="s">
        <v>9564</v>
      </c>
      <c r="G4742" t="s">
        <v>21945</v>
      </c>
      <c r="H4742" t="s">
        <v>9566</v>
      </c>
      <c r="I4742" s="23">
        <v>41.92257</v>
      </c>
      <c r="J4742" s="23">
        <v>-85.023409999999998</v>
      </c>
      <c r="K4742">
        <v>111419</v>
      </c>
      <c r="L4742" t="s">
        <v>28</v>
      </c>
      <c r="M4742" t="s">
        <v>315</v>
      </c>
      <c r="N4742" s="49">
        <v>40017.199999999997</v>
      </c>
      <c r="O4742" s="49">
        <v>38566.004000000001</v>
      </c>
      <c r="P4742" s="49">
        <v>37070.660000000003</v>
      </c>
      <c r="Q4742" s="49">
        <v>41150.995999999999</v>
      </c>
      <c r="R4742" s="49">
        <v>35671.415999999997</v>
      </c>
    </row>
    <row r="4743" spans="1:22" x14ac:dyDescent="0.3">
      <c r="A4743">
        <v>1010531</v>
      </c>
      <c r="B4743" t="s">
        <v>21946</v>
      </c>
      <c r="C4743" t="s">
        <v>21947</v>
      </c>
      <c r="D4743" t="s">
        <v>21948</v>
      </c>
      <c r="E4743" t="s">
        <v>491</v>
      </c>
      <c r="F4743" t="s">
        <v>21949</v>
      </c>
      <c r="G4743" t="s">
        <v>21950</v>
      </c>
      <c r="H4743" t="s">
        <v>21951</v>
      </c>
      <c r="I4743" s="23">
        <v>40.721330000000002</v>
      </c>
      <c r="J4743" s="23">
        <v>-85.203119999999998</v>
      </c>
      <c r="K4743">
        <v>331314</v>
      </c>
      <c r="L4743" t="s">
        <v>28</v>
      </c>
      <c r="M4743" t="s">
        <v>538</v>
      </c>
      <c r="N4743" s="49">
        <v>25545.403999999999</v>
      </c>
      <c r="O4743" s="49">
        <v>24961.056</v>
      </c>
      <c r="P4743" s="49">
        <v>26607.4</v>
      </c>
      <c r="Q4743" s="49">
        <v>24212.207999999999</v>
      </c>
      <c r="R4743" s="49">
        <v>26513.8</v>
      </c>
      <c r="S4743" s="49">
        <v>26607.4</v>
      </c>
      <c r="T4743" s="49">
        <v>25818.351999999999</v>
      </c>
      <c r="U4743" s="49">
        <v>25033.155999999999</v>
      </c>
    </row>
    <row r="4744" spans="1:22" x14ac:dyDescent="0.3">
      <c r="A4744">
        <v>1011448</v>
      </c>
      <c r="B4744" t="s">
        <v>21952</v>
      </c>
      <c r="C4744" t="s">
        <v>21953</v>
      </c>
      <c r="D4744" t="s">
        <v>21954</v>
      </c>
      <c r="E4744" t="s">
        <v>1370</v>
      </c>
      <c r="F4744" t="s">
        <v>21955</v>
      </c>
      <c r="G4744" t="s">
        <v>21956</v>
      </c>
      <c r="H4744" t="s">
        <v>12673</v>
      </c>
      <c r="I4744" s="23">
        <v>61.589821000000001</v>
      </c>
      <c r="J4744" s="23">
        <v>-149.20540800000001</v>
      </c>
      <c r="K4744">
        <v>562212</v>
      </c>
      <c r="L4744" t="s">
        <v>51</v>
      </c>
      <c r="M4744" t="s">
        <v>307</v>
      </c>
      <c r="N4744" s="49">
        <v>38500.5</v>
      </c>
      <c r="O4744" s="49">
        <v>37128.75</v>
      </c>
      <c r="P4744" s="49">
        <v>39638.75</v>
      </c>
      <c r="Q4744" s="49">
        <v>37985.5</v>
      </c>
      <c r="R4744" s="49">
        <v>36303.75</v>
      </c>
      <c r="S4744" s="49">
        <v>31357.75</v>
      </c>
    </row>
    <row r="4745" spans="1:22" x14ac:dyDescent="0.3">
      <c r="A4745">
        <v>1011243</v>
      </c>
      <c r="B4745" t="s">
        <v>21957</v>
      </c>
      <c r="C4745" t="s">
        <v>21958</v>
      </c>
      <c r="D4745" t="s">
        <v>5092</v>
      </c>
      <c r="E4745" t="s">
        <v>663</v>
      </c>
      <c r="F4745" t="s">
        <v>21959</v>
      </c>
      <c r="G4745" t="s">
        <v>21960</v>
      </c>
      <c r="H4745" t="s">
        <v>2353</v>
      </c>
      <c r="I4745" s="23">
        <v>41.488390000000003</v>
      </c>
      <c r="J4745" s="23">
        <v>-83.216239999999999</v>
      </c>
      <c r="K4745">
        <v>331410</v>
      </c>
      <c r="L4745" t="s">
        <v>28</v>
      </c>
      <c r="M4745" t="s">
        <v>538</v>
      </c>
      <c r="N4745" s="49">
        <v>22983.664000000001</v>
      </c>
      <c r="O4745" s="49">
        <v>26027.452000000001</v>
      </c>
      <c r="P4745" s="49">
        <v>24283.207999999999</v>
      </c>
      <c r="Q4745" s="49">
        <v>23301.312000000002</v>
      </c>
      <c r="R4745" s="49">
        <v>24948.155999999999</v>
      </c>
      <c r="S4745" s="49">
        <v>28329.243999999999</v>
      </c>
      <c r="T4745" s="49">
        <v>25375.804</v>
      </c>
    </row>
    <row r="4746" spans="1:22" x14ac:dyDescent="0.3">
      <c r="A4746">
        <v>1010969</v>
      </c>
      <c r="B4746" t="s">
        <v>21961</v>
      </c>
      <c r="C4746" t="s">
        <v>21962</v>
      </c>
      <c r="D4746" t="s">
        <v>2599</v>
      </c>
      <c r="E4746" t="s">
        <v>946</v>
      </c>
      <c r="F4746" t="s">
        <v>2600</v>
      </c>
      <c r="G4746" t="s">
        <v>21963</v>
      </c>
      <c r="H4746" t="s">
        <v>2602</v>
      </c>
      <c r="I4746" s="23">
        <v>48.465890999999999</v>
      </c>
      <c r="J4746" s="23">
        <v>-122.565397</v>
      </c>
      <c r="K4746">
        <v>325120</v>
      </c>
      <c r="L4746" t="s">
        <v>38</v>
      </c>
      <c r="M4746" t="s">
        <v>530</v>
      </c>
      <c r="N4746" s="49">
        <v>41846</v>
      </c>
      <c r="O4746" s="49">
        <v>60984</v>
      </c>
      <c r="P4746" s="49">
        <v>36176</v>
      </c>
      <c r="Q4746" s="49">
        <v>55126.5</v>
      </c>
      <c r="R4746" s="49">
        <v>59516.2</v>
      </c>
      <c r="S4746" s="49">
        <v>53750.9</v>
      </c>
      <c r="T4746" s="49">
        <v>41885</v>
      </c>
    </row>
    <row r="4747" spans="1:22" x14ac:dyDescent="0.3">
      <c r="A4747">
        <v>1002044</v>
      </c>
      <c r="B4747" t="s">
        <v>21964</v>
      </c>
      <c r="C4747" t="s">
        <v>21965</v>
      </c>
      <c r="D4747" t="s">
        <v>19556</v>
      </c>
      <c r="E4747" t="s">
        <v>351</v>
      </c>
      <c r="F4747" t="s">
        <v>19557</v>
      </c>
      <c r="G4747" t="s">
        <v>21966</v>
      </c>
      <c r="H4747" t="s">
        <v>2666</v>
      </c>
      <c r="I4747" s="23">
        <v>41.639479000000001</v>
      </c>
      <c r="J4747" s="23">
        <v>-88.102984000000006</v>
      </c>
      <c r="K4747">
        <v>325120</v>
      </c>
      <c r="L4747" t="s">
        <v>38</v>
      </c>
      <c r="M4747" t="s">
        <v>530</v>
      </c>
      <c r="N4747" s="49">
        <v>431888</v>
      </c>
      <c r="O4747" s="49">
        <v>385979</v>
      </c>
      <c r="P4747" s="49">
        <v>320285</v>
      </c>
      <c r="Q4747" s="49">
        <v>337575.6</v>
      </c>
      <c r="R4747" s="49">
        <v>361942</v>
      </c>
      <c r="S4747" s="49">
        <v>360176.4</v>
      </c>
      <c r="T4747" s="49">
        <v>327563</v>
      </c>
      <c r="U4747" s="49">
        <v>291973</v>
      </c>
      <c r="V4747" s="49">
        <v>372907</v>
      </c>
    </row>
    <row r="4748" spans="1:22" x14ac:dyDescent="0.3">
      <c r="A4748">
        <v>1002042</v>
      </c>
      <c r="B4748" t="s">
        <v>21967</v>
      </c>
      <c r="C4748" t="s">
        <v>21968</v>
      </c>
      <c r="D4748" t="s">
        <v>17752</v>
      </c>
      <c r="E4748" t="s">
        <v>663</v>
      </c>
      <c r="F4748" t="s">
        <v>15873</v>
      </c>
      <c r="G4748" t="s">
        <v>21969</v>
      </c>
      <c r="H4748" t="s">
        <v>1262</v>
      </c>
      <c r="I4748" s="23">
        <v>40.722110000000001</v>
      </c>
      <c r="J4748" s="23">
        <v>-84.113290000000006</v>
      </c>
      <c r="K4748">
        <v>325120</v>
      </c>
      <c r="L4748" t="s">
        <v>38</v>
      </c>
      <c r="M4748" t="s">
        <v>530</v>
      </c>
      <c r="N4748" s="49">
        <v>90322.6</v>
      </c>
      <c r="O4748" s="49">
        <v>93372</v>
      </c>
      <c r="P4748" s="49">
        <v>95741</v>
      </c>
      <c r="Q4748" s="49">
        <v>69302</v>
      </c>
      <c r="R4748" s="49">
        <v>93752</v>
      </c>
      <c r="S4748" s="49">
        <v>93431.3</v>
      </c>
      <c r="T4748" s="49">
        <v>84877</v>
      </c>
      <c r="U4748" s="49">
        <v>88003</v>
      </c>
      <c r="V4748" s="49">
        <v>96777</v>
      </c>
    </row>
    <row r="4749" spans="1:22" x14ac:dyDescent="0.3">
      <c r="A4749">
        <v>1002043</v>
      </c>
      <c r="B4749" t="s">
        <v>21967</v>
      </c>
      <c r="C4749" t="s">
        <v>21970</v>
      </c>
      <c r="D4749" t="s">
        <v>17752</v>
      </c>
      <c r="E4749" t="s">
        <v>663</v>
      </c>
      <c r="F4749" t="s">
        <v>15873</v>
      </c>
      <c r="G4749" t="s">
        <v>21969</v>
      </c>
      <c r="H4749" t="s">
        <v>1262</v>
      </c>
      <c r="I4749" s="23">
        <v>40.722110000000001</v>
      </c>
      <c r="J4749" s="23">
        <v>-84.113290000000006</v>
      </c>
      <c r="K4749">
        <v>325120</v>
      </c>
      <c r="L4749" t="s">
        <v>976</v>
      </c>
      <c r="M4749" t="s">
        <v>530</v>
      </c>
      <c r="N4749" s="49">
        <v>95093.2</v>
      </c>
      <c r="O4749" s="49">
        <v>99084.7</v>
      </c>
      <c r="P4749" s="49">
        <v>117269.7</v>
      </c>
      <c r="Q4749" s="49">
        <v>137278.20000000001</v>
      </c>
      <c r="R4749" s="49">
        <v>174812.2</v>
      </c>
      <c r="S4749" s="49">
        <v>151887</v>
      </c>
      <c r="T4749" s="49">
        <v>152300</v>
      </c>
      <c r="U4749" s="49">
        <v>156343</v>
      </c>
      <c r="V4749" s="49">
        <v>146479</v>
      </c>
    </row>
    <row r="4750" spans="1:22" x14ac:dyDescent="0.3">
      <c r="A4750">
        <v>1012904</v>
      </c>
      <c r="B4750" t="s">
        <v>21971</v>
      </c>
      <c r="C4750" t="s">
        <v>21972</v>
      </c>
      <c r="D4750" t="s">
        <v>15872</v>
      </c>
      <c r="E4750" t="s">
        <v>663</v>
      </c>
      <c r="F4750" t="s">
        <v>15873</v>
      </c>
      <c r="G4750" t="s">
        <v>21969</v>
      </c>
      <c r="H4750" t="s">
        <v>1262</v>
      </c>
      <c r="I4750" s="23">
        <v>40.722110000000001</v>
      </c>
      <c r="J4750" s="23">
        <v>-84.113290000000006</v>
      </c>
      <c r="K4750">
        <v>325120</v>
      </c>
      <c r="L4750" t="s">
        <v>38</v>
      </c>
      <c r="M4750" t="s">
        <v>530</v>
      </c>
      <c r="N4750" s="49">
        <v>96128</v>
      </c>
      <c r="O4750" s="49">
        <v>89484</v>
      </c>
      <c r="P4750" s="49">
        <v>84875</v>
      </c>
    </row>
    <row r="4751" spans="1:22" x14ac:dyDescent="0.3">
      <c r="A4751">
        <v>1007230</v>
      </c>
      <c r="B4751" t="s">
        <v>21973</v>
      </c>
      <c r="C4751" t="s">
        <v>21974</v>
      </c>
      <c r="D4751" t="s">
        <v>21975</v>
      </c>
      <c r="E4751" t="s">
        <v>386</v>
      </c>
      <c r="F4751" t="s">
        <v>21976</v>
      </c>
      <c r="G4751" t="s">
        <v>21977</v>
      </c>
      <c r="H4751" t="s">
        <v>1384</v>
      </c>
      <c r="I4751" s="23">
        <v>30.790890000000001</v>
      </c>
      <c r="J4751" s="23">
        <v>-88.058729999999997</v>
      </c>
      <c r="K4751">
        <v>325120</v>
      </c>
      <c r="L4751" t="s">
        <v>38</v>
      </c>
      <c r="M4751" t="s">
        <v>530</v>
      </c>
      <c r="N4751" s="49">
        <v>66500</v>
      </c>
      <c r="O4751" s="49">
        <v>64332</v>
      </c>
      <c r="P4751" s="49">
        <v>56859</v>
      </c>
      <c r="Q4751" s="49">
        <v>57096.800000000003</v>
      </c>
      <c r="R4751" s="49">
        <v>54011</v>
      </c>
      <c r="S4751" s="49">
        <v>61112</v>
      </c>
      <c r="T4751" s="49">
        <v>53761</v>
      </c>
      <c r="U4751" s="49">
        <v>52700</v>
      </c>
      <c r="V4751" s="49">
        <v>55846</v>
      </c>
    </row>
    <row r="4752" spans="1:22" x14ac:dyDescent="0.3">
      <c r="A4752">
        <v>1007440</v>
      </c>
      <c r="B4752" t="s">
        <v>21978</v>
      </c>
      <c r="C4752" t="s">
        <v>21979</v>
      </c>
      <c r="D4752" t="s">
        <v>21980</v>
      </c>
      <c r="E4752" t="s">
        <v>676</v>
      </c>
      <c r="F4752" t="s">
        <v>18879</v>
      </c>
      <c r="G4752" t="s">
        <v>21981</v>
      </c>
      <c r="H4752" t="s">
        <v>18881</v>
      </c>
      <c r="I4752" s="23">
        <v>35.740685999999997</v>
      </c>
      <c r="J4752" s="23">
        <v>-84.419177000000005</v>
      </c>
      <c r="K4752">
        <v>562212</v>
      </c>
      <c r="L4752" t="s">
        <v>51</v>
      </c>
      <c r="M4752" t="s">
        <v>307</v>
      </c>
      <c r="N4752" s="49">
        <v>154619.75</v>
      </c>
      <c r="O4752" s="49">
        <v>150843.5</v>
      </c>
      <c r="P4752" s="49">
        <v>145763.25</v>
      </c>
      <c r="Q4752" s="49">
        <v>139924.25</v>
      </c>
      <c r="R4752" s="49">
        <v>135217.75</v>
      </c>
      <c r="S4752" s="49">
        <v>128096</v>
      </c>
      <c r="T4752" s="49">
        <v>115492</v>
      </c>
      <c r="U4752" s="49">
        <v>103297.5</v>
      </c>
      <c r="V4752" s="49">
        <v>90460.25</v>
      </c>
    </row>
    <row r="4753" spans="1:22" x14ac:dyDescent="0.3">
      <c r="A4753">
        <v>1007528</v>
      </c>
      <c r="B4753" t="s">
        <v>21982</v>
      </c>
      <c r="C4753" t="s">
        <v>21983</v>
      </c>
      <c r="D4753" t="s">
        <v>21984</v>
      </c>
      <c r="E4753" t="s">
        <v>311</v>
      </c>
      <c r="F4753" t="s">
        <v>21985</v>
      </c>
      <c r="H4753" t="s">
        <v>906</v>
      </c>
      <c r="I4753" s="23">
        <v>37.735900000000001</v>
      </c>
      <c r="J4753" s="23">
        <v>-82.652699999999996</v>
      </c>
      <c r="K4753">
        <v>212112</v>
      </c>
      <c r="L4753" t="s">
        <v>90</v>
      </c>
      <c r="M4753" t="s">
        <v>315</v>
      </c>
      <c r="N4753" s="49">
        <v>22244.75</v>
      </c>
      <c r="O4753" s="49">
        <v>22244.75</v>
      </c>
      <c r="P4753" s="49">
        <v>51193</v>
      </c>
      <c r="Q4753" s="49">
        <v>84948.5</v>
      </c>
      <c r="R4753" s="49">
        <v>66777</v>
      </c>
      <c r="S4753" s="49">
        <v>64895.5</v>
      </c>
      <c r="T4753" s="49">
        <v>63602</v>
      </c>
      <c r="U4753" s="49">
        <v>46011</v>
      </c>
      <c r="V4753" s="49">
        <v>106733</v>
      </c>
    </row>
    <row r="4754" spans="1:22" x14ac:dyDescent="0.3">
      <c r="A4754">
        <v>1011413</v>
      </c>
      <c r="B4754" t="s">
        <v>21986</v>
      </c>
      <c r="C4754" t="s">
        <v>21987</v>
      </c>
      <c r="D4754" t="s">
        <v>5690</v>
      </c>
      <c r="E4754" t="s">
        <v>303</v>
      </c>
      <c r="F4754" t="s">
        <v>5686</v>
      </c>
      <c r="H4754" t="s">
        <v>5687</v>
      </c>
      <c r="I4754" s="23">
        <v>28.299299999999999</v>
      </c>
      <c r="J4754" s="23">
        <v>-100.0038</v>
      </c>
      <c r="K4754">
        <v>211111</v>
      </c>
      <c r="L4754" t="s">
        <v>28</v>
      </c>
      <c r="M4754" t="s">
        <v>102</v>
      </c>
      <c r="R4754" s="49">
        <v>26181.052</v>
      </c>
    </row>
    <row r="4755" spans="1:22" x14ac:dyDescent="0.3">
      <c r="A4755">
        <v>1011053</v>
      </c>
      <c r="B4755" t="s">
        <v>21988</v>
      </c>
      <c r="C4755" t="s">
        <v>21989</v>
      </c>
      <c r="D4755" t="s">
        <v>5690</v>
      </c>
      <c r="E4755" t="s">
        <v>303</v>
      </c>
      <c r="F4755" t="s">
        <v>5686</v>
      </c>
      <c r="H4755" t="s">
        <v>5687</v>
      </c>
      <c r="I4755" s="23">
        <v>28.353725000000001</v>
      </c>
      <c r="J4755" s="23">
        <v>-99.665467000000007</v>
      </c>
      <c r="K4755">
        <v>211111</v>
      </c>
      <c r="L4755" t="s">
        <v>28</v>
      </c>
      <c r="M4755" t="s">
        <v>102</v>
      </c>
      <c r="R4755" s="49">
        <v>99558.975999999995</v>
      </c>
      <c r="S4755" s="49">
        <v>105854.25199999999</v>
      </c>
      <c r="T4755" s="49">
        <v>36129.764000000003</v>
      </c>
    </row>
    <row r="4756" spans="1:22" x14ac:dyDescent="0.3">
      <c r="A4756">
        <v>1008986</v>
      </c>
      <c r="B4756" t="s">
        <v>21990</v>
      </c>
      <c r="C4756" t="s">
        <v>21991</v>
      </c>
      <c r="D4756" t="s">
        <v>21992</v>
      </c>
      <c r="E4756" t="s">
        <v>422</v>
      </c>
      <c r="F4756" t="s">
        <v>21309</v>
      </c>
      <c r="G4756" t="s">
        <v>21993</v>
      </c>
      <c r="H4756" t="s">
        <v>21311</v>
      </c>
      <c r="I4756" s="23">
        <v>35.934288000000002</v>
      </c>
      <c r="J4756" s="23">
        <v>-89.758328000000006</v>
      </c>
      <c r="K4756">
        <v>331210</v>
      </c>
      <c r="L4756" t="s">
        <v>28</v>
      </c>
      <c r="M4756" t="s">
        <v>538</v>
      </c>
      <c r="V4756" s="49">
        <v>2155.5920000000001</v>
      </c>
    </row>
    <row r="4757" spans="1:22" x14ac:dyDescent="0.3">
      <c r="A4757">
        <v>1009982</v>
      </c>
      <c r="B4757" t="s">
        <v>21994</v>
      </c>
      <c r="C4757" t="s">
        <v>21995</v>
      </c>
      <c r="D4757" t="s">
        <v>21996</v>
      </c>
      <c r="E4757" t="s">
        <v>2164</v>
      </c>
      <c r="F4757" t="s">
        <v>21997</v>
      </c>
      <c r="G4757" t="s">
        <v>21998</v>
      </c>
      <c r="H4757" t="s">
        <v>416</v>
      </c>
      <c r="I4757" s="23">
        <v>45.502116999999998</v>
      </c>
      <c r="J4757" s="23">
        <v>-122.824922</v>
      </c>
      <c r="K4757">
        <v>334413</v>
      </c>
      <c r="L4757" t="s">
        <v>1560</v>
      </c>
      <c r="M4757" t="s">
        <v>315</v>
      </c>
      <c r="N4757" s="49">
        <v>33633.602773999999</v>
      </c>
      <c r="O4757" s="49">
        <v>44805.599348999996</v>
      </c>
      <c r="P4757" s="49">
        <v>43647.957545999998</v>
      </c>
      <c r="Q4757" s="49">
        <v>36477.434954999997</v>
      </c>
      <c r="R4757" s="49">
        <v>34896.351954999998</v>
      </c>
      <c r="S4757" s="49">
        <v>37848.519955000003</v>
      </c>
      <c r="T4757" s="49">
        <v>83448.357000000004</v>
      </c>
      <c r="U4757" s="49">
        <v>75177.304999999993</v>
      </c>
      <c r="V4757" s="49">
        <v>97794.853000000003</v>
      </c>
    </row>
    <row r="4758" spans="1:22" x14ac:dyDescent="0.3">
      <c r="A4758">
        <v>1009983</v>
      </c>
      <c r="B4758" t="s">
        <v>21999</v>
      </c>
      <c r="C4758" t="s">
        <v>21995</v>
      </c>
      <c r="D4758" t="s">
        <v>8024</v>
      </c>
      <c r="E4758" t="s">
        <v>323</v>
      </c>
      <c r="F4758" t="s">
        <v>20615</v>
      </c>
      <c r="G4758" t="s">
        <v>22000</v>
      </c>
      <c r="H4758" t="s">
        <v>1244</v>
      </c>
      <c r="I4758" s="23">
        <v>37.410499999999999</v>
      </c>
      <c r="J4758" s="23">
        <v>-121.94656999999999</v>
      </c>
      <c r="K4758">
        <v>334413</v>
      </c>
      <c r="L4758" t="s">
        <v>1560</v>
      </c>
      <c r="M4758" t="s">
        <v>315</v>
      </c>
      <c r="R4758" s="49">
        <v>5342.3302400000002</v>
      </c>
      <c r="S4758" s="49">
        <v>8913.7874599999996</v>
      </c>
      <c r="T4758" s="49">
        <v>49260.616999999998</v>
      </c>
      <c r="U4758" s="49">
        <v>42603.0455</v>
      </c>
      <c r="V4758" s="49">
        <v>29963.2055</v>
      </c>
    </row>
    <row r="4759" spans="1:22" x14ac:dyDescent="0.3">
      <c r="A4759">
        <v>1003921</v>
      </c>
      <c r="B4759" t="s">
        <v>22001</v>
      </c>
      <c r="C4759" t="s">
        <v>22002</v>
      </c>
      <c r="D4759" t="s">
        <v>22003</v>
      </c>
      <c r="E4759" t="s">
        <v>303</v>
      </c>
      <c r="F4759" t="s">
        <v>22004</v>
      </c>
      <c r="H4759" t="s">
        <v>306</v>
      </c>
      <c r="I4759" s="23">
        <v>32.999000000000002</v>
      </c>
      <c r="J4759" s="23">
        <v>-96.579599999999999</v>
      </c>
      <c r="K4759">
        <v>562212</v>
      </c>
      <c r="L4759" t="s">
        <v>51</v>
      </c>
      <c r="M4759" t="s">
        <v>307</v>
      </c>
      <c r="N4759" s="49">
        <v>95056.5</v>
      </c>
      <c r="O4759" s="49">
        <v>98738</v>
      </c>
      <c r="P4759" s="49">
        <v>102562.25</v>
      </c>
      <c r="Q4759" s="49">
        <v>106534.75</v>
      </c>
      <c r="R4759" s="49">
        <v>110661</v>
      </c>
      <c r="S4759" s="49">
        <v>114947</v>
      </c>
      <c r="T4759" s="49">
        <v>119399</v>
      </c>
      <c r="U4759" s="49">
        <v>124023.5</v>
      </c>
      <c r="V4759" s="49">
        <v>128827</v>
      </c>
    </row>
    <row r="4760" spans="1:22" x14ac:dyDescent="0.3">
      <c r="A4760">
        <v>1007578</v>
      </c>
      <c r="B4760" t="s">
        <v>22005</v>
      </c>
      <c r="C4760" t="s">
        <v>22006</v>
      </c>
      <c r="D4760" t="s">
        <v>22007</v>
      </c>
      <c r="E4760" t="s">
        <v>526</v>
      </c>
      <c r="F4760" t="s">
        <v>22008</v>
      </c>
      <c r="G4760" t="s">
        <v>22009</v>
      </c>
      <c r="H4760" t="s">
        <v>22010</v>
      </c>
      <c r="I4760" s="23">
        <v>18.178820000000002</v>
      </c>
      <c r="J4760" s="23">
        <v>-67.150378000000003</v>
      </c>
      <c r="K4760">
        <v>562212</v>
      </c>
      <c r="L4760" t="s">
        <v>51</v>
      </c>
      <c r="M4760" t="s">
        <v>307</v>
      </c>
      <c r="P4760" s="49">
        <v>100864</v>
      </c>
      <c r="Q4760" s="49">
        <v>101279</v>
      </c>
      <c r="R4760" s="49">
        <v>100926</v>
      </c>
      <c r="S4760" s="49">
        <v>100300.5</v>
      </c>
      <c r="T4760" s="49">
        <v>102743</v>
      </c>
      <c r="U4760" s="49">
        <v>104601.44895000001</v>
      </c>
      <c r="V4760" s="49">
        <v>137883.33595000001</v>
      </c>
    </row>
    <row r="4761" spans="1:22" x14ac:dyDescent="0.3">
      <c r="A4761">
        <v>1008416</v>
      </c>
      <c r="B4761" t="s">
        <v>22011</v>
      </c>
      <c r="C4761" t="s">
        <v>22012</v>
      </c>
      <c r="D4761" t="s">
        <v>5848</v>
      </c>
      <c r="E4761" t="s">
        <v>1418</v>
      </c>
      <c r="F4761" t="s">
        <v>5849</v>
      </c>
      <c r="G4761" t="s">
        <v>22013</v>
      </c>
      <c r="H4761" t="s">
        <v>5851</v>
      </c>
      <c r="I4761" s="23">
        <v>35.308663000000003</v>
      </c>
      <c r="J4761" s="23">
        <v>-99.678689000000006</v>
      </c>
      <c r="K4761">
        <v>211111</v>
      </c>
      <c r="L4761" t="s">
        <v>368</v>
      </c>
      <c r="M4761" t="s">
        <v>102</v>
      </c>
      <c r="R4761" s="49">
        <v>45012.122000000003</v>
      </c>
      <c r="S4761" s="49">
        <v>39636.968000000001</v>
      </c>
      <c r="T4761" s="49">
        <v>42378.76</v>
      </c>
      <c r="U4761" s="49">
        <v>41340.813999999998</v>
      </c>
      <c r="V4761" s="49">
        <v>52082.065999999999</v>
      </c>
    </row>
    <row r="4762" spans="1:22" x14ac:dyDescent="0.3">
      <c r="A4762">
        <v>1001049</v>
      </c>
      <c r="B4762" t="s">
        <v>22014</v>
      </c>
      <c r="C4762" t="s">
        <v>22015</v>
      </c>
      <c r="D4762" t="s">
        <v>7914</v>
      </c>
      <c r="E4762" t="s">
        <v>441</v>
      </c>
      <c r="F4762" t="s">
        <v>22016</v>
      </c>
      <c r="G4762" t="s">
        <v>22017</v>
      </c>
      <c r="H4762" t="s">
        <v>7917</v>
      </c>
      <c r="I4762" s="23">
        <v>36.527799999999999</v>
      </c>
      <c r="J4762" s="23">
        <v>-78.8917</v>
      </c>
      <c r="K4762">
        <v>221112</v>
      </c>
      <c r="L4762" t="s">
        <v>30</v>
      </c>
      <c r="M4762" t="s">
        <v>336</v>
      </c>
      <c r="N4762" s="49">
        <v>1770749.8119999999</v>
      </c>
      <c r="O4762" s="49">
        <v>1740465.89</v>
      </c>
      <c r="P4762" s="49">
        <v>1561341.07</v>
      </c>
      <c r="Q4762" s="49">
        <v>2142600.148</v>
      </c>
      <c r="R4762" s="49">
        <v>3037173.39</v>
      </c>
      <c r="S4762" s="49">
        <v>2660455.3739999998</v>
      </c>
      <c r="T4762" s="49">
        <v>2646111.66</v>
      </c>
      <c r="U4762" s="49">
        <v>3488371.15</v>
      </c>
      <c r="V4762" s="49">
        <v>3590232.1379999998</v>
      </c>
    </row>
    <row r="4763" spans="1:22" x14ac:dyDescent="0.3">
      <c r="A4763">
        <v>1003375</v>
      </c>
      <c r="B4763" t="s">
        <v>22018</v>
      </c>
      <c r="C4763" t="s">
        <v>22019</v>
      </c>
      <c r="D4763" t="s">
        <v>8683</v>
      </c>
      <c r="E4763" t="s">
        <v>1418</v>
      </c>
      <c r="F4763" t="s">
        <v>22020</v>
      </c>
      <c r="H4763" t="s">
        <v>22021</v>
      </c>
      <c r="I4763" s="23">
        <v>34.878697000000003</v>
      </c>
      <c r="J4763" s="23">
        <v>-95.819512000000003</v>
      </c>
      <c r="K4763">
        <v>213112</v>
      </c>
      <c r="L4763" t="s">
        <v>368</v>
      </c>
      <c r="M4763" t="s">
        <v>102</v>
      </c>
      <c r="S4763" s="49">
        <v>0</v>
      </c>
      <c r="T4763" s="49">
        <v>0</v>
      </c>
      <c r="U4763" s="49">
        <v>21825.94</v>
      </c>
      <c r="V4763" s="49">
        <v>40413.608</v>
      </c>
    </row>
    <row r="4764" spans="1:22" x14ac:dyDescent="0.3">
      <c r="A4764">
        <v>1007154</v>
      </c>
      <c r="B4764" t="s">
        <v>22022</v>
      </c>
      <c r="C4764" t="s">
        <v>22023</v>
      </c>
      <c r="D4764" t="s">
        <v>9934</v>
      </c>
      <c r="E4764" t="s">
        <v>303</v>
      </c>
      <c r="F4764" t="s">
        <v>10379</v>
      </c>
      <c r="G4764" t="s">
        <v>22024</v>
      </c>
      <c r="H4764" t="s">
        <v>4527</v>
      </c>
      <c r="I4764" s="23">
        <v>31.975476</v>
      </c>
      <c r="J4764" s="23">
        <v>-106.41703099999999</v>
      </c>
      <c r="K4764">
        <v>562212</v>
      </c>
      <c r="L4764" t="s">
        <v>51</v>
      </c>
      <c r="M4764" t="s">
        <v>307</v>
      </c>
      <c r="N4764" s="49">
        <v>286779.25</v>
      </c>
      <c r="O4764" s="49">
        <v>267021</v>
      </c>
      <c r="P4764" s="49">
        <v>255505.5</v>
      </c>
      <c r="Q4764" s="49">
        <v>280027.25</v>
      </c>
      <c r="R4764" s="49">
        <v>317479.5</v>
      </c>
      <c r="S4764" s="49">
        <v>249151.75</v>
      </c>
      <c r="T4764" s="49">
        <v>157171.5</v>
      </c>
      <c r="U4764" s="49">
        <v>213281.5</v>
      </c>
      <c r="V4764" s="49">
        <v>47369.25</v>
      </c>
    </row>
    <row r="4765" spans="1:22" x14ac:dyDescent="0.3">
      <c r="A4765">
        <v>1001177</v>
      </c>
      <c r="B4765" t="s">
        <v>22025</v>
      </c>
      <c r="C4765" t="s">
        <v>22026</v>
      </c>
      <c r="D4765" t="s">
        <v>22027</v>
      </c>
      <c r="E4765" t="s">
        <v>435</v>
      </c>
      <c r="F4765" t="s">
        <v>22028</v>
      </c>
      <c r="G4765" t="s">
        <v>22029</v>
      </c>
      <c r="H4765" t="s">
        <v>3611</v>
      </c>
      <c r="I4765" s="23">
        <v>37.247900000000001</v>
      </c>
      <c r="J4765" s="23">
        <v>-93.170900000000003</v>
      </c>
      <c r="K4765">
        <v>221112</v>
      </c>
      <c r="L4765" t="s">
        <v>30</v>
      </c>
      <c r="M4765" t="s">
        <v>336</v>
      </c>
      <c r="N4765" s="49">
        <v>61339.724000000002</v>
      </c>
      <c r="O4765" s="49">
        <v>43659.588000000003</v>
      </c>
      <c r="P4765" s="49">
        <v>43951.288</v>
      </c>
      <c r="Q4765" s="49">
        <v>38908.156000000003</v>
      </c>
      <c r="R4765" s="49">
        <v>25333.455999999998</v>
      </c>
      <c r="S4765" s="49">
        <v>34080.875999999997</v>
      </c>
      <c r="T4765" s="49">
        <v>23443.712</v>
      </c>
      <c r="U4765" s="49">
        <v>35200.620000000003</v>
      </c>
      <c r="V4765" s="49">
        <v>14652.796</v>
      </c>
    </row>
    <row r="4766" spans="1:22" x14ac:dyDescent="0.3">
      <c r="A4766">
        <v>1007445</v>
      </c>
      <c r="B4766" t="s">
        <v>22030</v>
      </c>
      <c r="C4766" t="s">
        <v>22031</v>
      </c>
      <c r="D4766" t="s">
        <v>22032</v>
      </c>
      <c r="E4766" t="s">
        <v>1418</v>
      </c>
      <c r="F4766" t="s">
        <v>22033</v>
      </c>
      <c r="G4766" t="s">
        <v>22034</v>
      </c>
      <c r="H4766" t="s">
        <v>22035</v>
      </c>
      <c r="I4766" s="23">
        <v>35.297899999999998</v>
      </c>
      <c r="J4766" s="23">
        <v>-97.589600000000004</v>
      </c>
      <c r="K4766">
        <v>221112</v>
      </c>
      <c r="L4766" t="s">
        <v>335</v>
      </c>
      <c r="M4766" t="s">
        <v>336</v>
      </c>
      <c r="N4766" s="49">
        <v>1086520.1240000001</v>
      </c>
      <c r="O4766" s="49">
        <v>1286388.9839999999</v>
      </c>
      <c r="P4766" s="49">
        <v>1356755.0719999999</v>
      </c>
      <c r="Q4766" s="49">
        <v>1318014.3160000001</v>
      </c>
      <c r="R4766" s="49">
        <v>1432021.544</v>
      </c>
      <c r="S4766" s="49">
        <v>940727.66399999999</v>
      </c>
      <c r="T4766" s="49">
        <v>1257973.6880000001</v>
      </c>
      <c r="U4766" s="49">
        <v>1405500.2919999999</v>
      </c>
      <c r="V4766" s="49">
        <v>1202763.9879999999</v>
      </c>
    </row>
    <row r="4767" spans="1:22" x14ac:dyDescent="0.3">
      <c r="A4767">
        <v>1008988</v>
      </c>
      <c r="B4767" t="s">
        <v>22036</v>
      </c>
      <c r="C4767" t="s">
        <v>22037</v>
      </c>
      <c r="D4767" t="s">
        <v>22038</v>
      </c>
      <c r="E4767" t="s">
        <v>1487</v>
      </c>
      <c r="F4767" t="s">
        <v>22039</v>
      </c>
      <c r="G4767" t="s">
        <v>22040</v>
      </c>
      <c r="H4767" t="s">
        <v>3826</v>
      </c>
      <c r="I4767" s="23">
        <v>39.44</v>
      </c>
      <c r="J4767" s="23">
        <v>-108.77638899999999</v>
      </c>
      <c r="K4767">
        <v>212112</v>
      </c>
      <c r="L4767" t="s">
        <v>90</v>
      </c>
      <c r="M4767" t="s">
        <v>315</v>
      </c>
      <c r="R4767" s="49">
        <v>0</v>
      </c>
      <c r="S4767" s="49">
        <v>0</v>
      </c>
      <c r="T4767" s="49">
        <v>62629.25</v>
      </c>
      <c r="U4767" s="49">
        <v>24513.75</v>
      </c>
      <c r="V4767" s="49">
        <v>22292.75</v>
      </c>
    </row>
    <row r="4768" spans="1:22" x14ac:dyDescent="0.3">
      <c r="A4768">
        <v>1006593</v>
      </c>
      <c r="B4768" t="s">
        <v>22041</v>
      </c>
      <c r="C4768" t="s">
        <v>22042</v>
      </c>
      <c r="D4768" t="s">
        <v>6095</v>
      </c>
      <c r="E4768" t="s">
        <v>422</v>
      </c>
      <c r="F4768" t="s">
        <v>22043</v>
      </c>
      <c r="G4768" t="s">
        <v>22044</v>
      </c>
      <c r="H4768" t="s">
        <v>22045</v>
      </c>
      <c r="I4768" s="23">
        <v>33.564799999999998</v>
      </c>
      <c r="J4768" s="23">
        <v>-92.791700000000006</v>
      </c>
      <c r="K4768">
        <v>221112</v>
      </c>
      <c r="L4768" t="s">
        <v>335</v>
      </c>
      <c r="M4768" t="s">
        <v>336</v>
      </c>
      <c r="N4768" s="49">
        <v>25387.678</v>
      </c>
      <c r="O4768" s="49">
        <v>44537.023999999998</v>
      </c>
      <c r="P4768" s="49">
        <v>49975.955999999998</v>
      </c>
      <c r="Q4768" s="49">
        <v>44514.754000000001</v>
      </c>
      <c r="R4768" s="49">
        <v>61572.17</v>
      </c>
      <c r="S4768" s="49">
        <v>78193.805999999997</v>
      </c>
      <c r="T4768" s="49">
        <v>139724.076</v>
      </c>
      <c r="U4768" s="49">
        <v>133605.14000000001</v>
      </c>
      <c r="V4768" s="49">
        <v>148585.60800000001</v>
      </c>
    </row>
    <row r="4769" spans="1:22" x14ac:dyDescent="0.3">
      <c r="A4769">
        <v>1010587</v>
      </c>
      <c r="B4769" t="s">
        <v>22046</v>
      </c>
      <c r="C4769" t="s">
        <v>22047</v>
      </c>
      <c r="D4769" t="s">
        <v>22048</v>
      </c>
      <c r="E4769" t="s">
        <v>793</v>
      </c>
      <c r="F4769" t="s">
        <v>22049</v>
      </c>
      <c r="G4769" t="s">
        <v>22050</v>
      </c>
      <c r="I4769" s="23">
        <v>37.104601799999998</v>
      </c>
      <c r="J4769" s="23">
        <v>-82.394817099999997</v>
      </c>
      <c r="K4769">
        <v>212111</v>
      </c>
      <c r="L4769" t="s">
        <v>28</v>
      </c>
      <c r="M4769" t="s">
        <v>315</v>
      </c>
      <c r="N4769" s="49">
        <v>30106.428</v>
      </c>
      <c r="O4769" s="49">
        <v>30050.68</v>
      </c>
      <c r="P4769" s="49">
        <v>29664.792000000001</v>
      </c>
      <c r="Q4769" s="49">
        <v>30302.67</v>
      </c>
      <c r="R4769" s="49">
        <v>28663.624</v>
      </c>
      <c r="S4769" s="49">
        <v>26184.11</v>
      </c>
      <c r="T4769" s="49">
        <v>25532.281999999999</v>
      </c>
      <c r="U4769" s="49">
        <v>25954.268</v>
      </c>
    </row>
    <row r="4770" spans="1:22" x14ac:dyDescent="0.3">
      <c r="A4770">
        <v>1006817</v>
      </c>
      <c r="B4770" t="s">
        <v>22051</v>
      </c>
      <c r="C4770" t="s">
        <v>22052</v>
      </c>
      <c r="D4770" t="s">
        <v>3634</v>
      </c>
      <c r="E4770" t="s">
        <v>303</v>
      </c>
      <c r="F4770" t="s">
        <v>22053</v>
      </c>
      <c r="G4770" t="s">
        <v>22054</v>
      </c>
      <c r="H4770" t="s">
        <v>3637</v>
      </c>
      <c r="I4770" s="23">
        <v>32.676070000000003</v>
      </c>
      <c r="J4770" s="23">
        <v>-96.734359999999995</v>
      </c>
      <c r="K4770">
        <v>562212</v>
      </c>
      <c r="L4770" t="s">
        <v>51</v>
      </c>
      <c r="M4770" t="s">
        <v>307</v>
      </c>
      <c r="N4770" s="49">
        <v>530452.75</v>
      </c>
      <c r="O4770" s="49">
        <v>478459.25</v>
      </c>
      <c r="P4770" s="49">
        <v>416388</v>
      </c>
      <c r="Q4770" s="49">
        <v>716472.75</v>
      </c>
      <c r="R4770" s="49">
        <v>478446.75</v>
      </c>
      <c r="S4770" s="49">
        <v>460600.75</v>
      </c>
      <c r="T4770" s="49">
        <v>420239.25</v>
      </c>
      <c r="U4770" s="49">
        <v>476220</v>
      </c>
      <c r="V4770" s="49">
        <v>582434</v>
      </c>
    </row>
    <row r="4771" spans="1:22" x14ac:dyDescent="0.3">
      <c r="A4771">
        <v>1007284</v>
      </c>
      <c r="B4771" t="s">
        <v>22055</v>
      </c>
      <c r="C4771" t="s">
        <v>22056</v>
      </c>
      <c r="D4771" t="s">
        <v>22057</v>
      </c>
      <c r="E4771" t="s">
        <v>640</v>
      </c>
      <c r="F4771" t="s">
        <v>22058</v>
      </c>
      <c r="G4771" t="s">
        <v>22059</v>
      </c>
      <c r="H4771" t="s">
        <v>5515</v>
      </c>
      <c r="I4771" s="23">
        <v>47.978861000000002</v>
      </c>
      <c r="J4771" s="23">
        <v>-101.10268600000001</v>
      </c>
      <c r="K4771">
        <v>562212</v>
      </c>
      <c r="L4771" t="s">
        <v>355</v>
      </c>
      <c r="M4771" t="s">
        <v>307</v>
      </c>
      <c r="N4771" s="49">
        <v>25169.148000000001</v>
      </c>
      <c r="O4771" s="49">
        <v>24925.898000000001</v>
      </c>
      <c r="P4771" s="49">
        <v>24667.898000000001</v>
      </c>
      <c r="Q4771" s="49">
        <v>24357.898000000001</v>
      </c>
      <c r="R4771" s="49">
        <v>28723.398000000001</v>
      </c>
      <c r="S4771" s="49">
        <v>28312.898000000001</v>
      </c>
    </row>
    <row r="4772" spans="1:22" x14ac:dyDescent="0.3">
      <c r="A4772">
        <v>1000519</v>
      </c>
      <c r="B4772" t="s">
        <v>22060</v>
      </c>
      <c r="C4772" t="s">
        <v>22061</v>
      </c>
      <c r="D4772" t="s">
        <v>11692</v>
      </c>
      <c r="E4772" t="s">
        <v>323</v>
      </c>
      <c r="F4772" t="s">
        <v>21763</v>
      </c>
      <c r="G4772" t="s">
        <v>22062</v>
      </c>
      <c r="H4772" t="s">
        <v>2516</v>
      </c>
      <c r="I4772" s="23">
        <v>34.205399999999997</v>
      </c>
      <c r="J4772" s="23">
        <v>-119.2478</v>
      </c>
      <c r="K4772">
        <v>221112</v>
      </c>
      <c r="L4772" t="s">
        <v>30</v>
      </c>
      <c r="M4772" t="s">
        <v>336</v>
      </c>
      <c r="S4772" s="49">
        <v>14976.544</v>
      </c>
      <c r="T4772" s="49">
        <v>13460</v>
      </c>
      <c r="U4772" s="49">
        <v>904.29600000000005</v>
      </c>
    </row>
    <row r="4773" spans="1:22" x14ac:dyDescent="0.3">
      <c r="A4773">
        <v>1001031</v>
      </c>
      <c r="B4773" t="s">
        <v>22063</v>
      </c>
      <c r="C4773" t="s">
        <v>22064</v>
      </c>
      <c r="D4773" t="s">
        <v>12656</v>
      </c>
      <c r="E4773" t="s">
        <v>690</v>
      </c>
      <c r="F4773" t="s">
        <v>12657</v>
      </c>
      <c r="G4773" t="s">
        <v>22065</v>
      </c>
      <c r="H4773" t="s">
        <v>12659</v>
      </c>
      <c r="I4773" s="23">
        <v>32.355800000000002</v>
      </c>
      <c r="J4773" s="23">
        <v>-81.168300000000002</v>
      </c>
      <c r="K4773">
        <v>221112</v>
      </c>
      <c r="L4773" t="s">
        <v>335</v>
      </c>
      <c r="M4773" t="s">
        <v>336</v>
      </c>
      <c r="N4773" s="49">
        <v>63997.904000000002</v>
      </c>
      <c r="O4773" s="49">
        <v>71047.805999999997</v>
      </c>
      <c r="P4773" s="49">
        <v>70807.414000000004</v>
      </c>
      <c r="Q4773" s="49">
        <v>92153.028000000006</v>
      </c>
      <c r="R4773" s="49">
        <v>184660.75399999999</v>
      </c>
      <c r="S4773" s="49">
        <v>351597.99200000003</v>
      </c>
      <c r="T4773" s="49">
        <v>97066.95</v>
      </c>
      <c r="U4773" s="49">
        <v>23584.464</v>
      </c>
      <c r="V4773" s="49">
        <v>91973.285999999993</v>
      </c>
    </row>
    <row r="4774" spans="1:22" x14ac:dyDescent="0.3">
      <c r="A4774">
        <v>1006426</v>
      </c>
      <c r="B4774" t="s">
        <v>22066</v>
      </c>
      <c r="C4774" t="s">
        <v>22067</v>
      </c>
      <c r="D4774" t="s">
        <v>22068</v>
      </c>
      <c r="E4774" t="s">
        <v>386</v>
      </c>
      <c r="F4774" t="s">
        <v>3881</v>
      </c>
      <c r="G4774" t="s">
        <v>22069</v>
      </c>
      <c r="H4774" t="s">
        <v>1159</v>
      </c>
      <c r="I4774" s="23">
        <v>31.2546</v>
      </c>
      <c r="J4774" s="23">
        <v>-88.029899999999998</v>
      </c>
      <c r="K4774">
        <v>221112</v>
      </c>
      <c r="L4774" t="s">
        <v>335</v>
      </c>
      <c r="M4774" t="s">
        <v>336</v>
      </c>
      <c r="N4774" s="49">
        <v>399078.82</v>
      </c>
      <c r="O4774" s="49">
        <v>263632.67200000002</v>
      </c>
      <c r="P4774" s="49">
        <v>94443.448000000004</v>
      </c>
      <c r="Q4774" s="49">
        <v>200269.908</v>
      </c>
      <c r="R4774" s="49">
        <v>172307.16</v>
      </c>
      <c r="S4774" s="49">
        <v>88314.372000000003</v>
      </c>
      <c r="T4774" s="49">
        <v>32876.678</v>
      </c>
      <c r="U4774" s="49">
        <v>107942.452</v>
      </c>
      <c r="V4774" s="49">
        <v>141640.872</v>
      </c>
    </row>
    <row r="4775" spans="1:22" x14ac:dyDescent="0.3">
      <c r="A4775">
        <v>1000460</v>
      </c>
      <c r="B4775" t="s">
        <v>22070</v>
      </c>
      <c r="C4775" t="s">
        <v>22071</v>
      </c>
      <c r="D4775" t="s">
        <v>12656</v>
      </c>
      <c r="E4775" t="s">
        <v>690</v>
      </c>
      <c r="F4775" t="s">
        <v>12657</v>
      </c>
      <c r="G4775" t="s">
        <v>22072</v>
      </c>
      <c r="H4775" t="s">
        <v>12659</v>
      </c>
      <c r="I4775" s="23">
        <v>32.347799999999999</v>
      </c>
      <c r="J4775" s="23">
        <v>-81.1828</v>
      </c>
      <c r="K4775">
        <v>221112</v>
      </c>
      <c r="L4775" t="s">
        <v>30</v>
      </c>
      <c r="M4775" t="s">
        <v>336</v>
      </c>
      <c r="N4775" s="49">
        <v>3202643.1320000002</v>
      </c>
      <c r="O4775" s="49">
        <v>3416979.5359999998</v>
      </c>
      <c r="P4775" s="49">
        <v>3378281.18</v>
      </c>
      <c r="Q4775" s="49">
        <v>3377465.5839999998</v>
      </c>
      <c r="R4775" s="49">
        <v>3078524.24</v>
      </c>
      <c r="S4775" s="49">
        <v>2776697.86</v>
      </c>
      <c r="T4775" s="49">
        <v>2852368.0279999999</v>
      </c>
      <c r="U4775" s="49">
        <v>2820426.7480000001</v>
      </c>
      <c r="V4775" s="49">
        <v>3162527.932</v>
      </c>
    </row>
    <row r="4776" spans="1:22" x14ac:dyDescent="0.3">
      <c r="A4776">
        <v>1001480</v>
      </c>
      <c r="B4776" t="s">
        <v>22073</v>
      </c>
      <c r="C4776" t="s">
        <v>22074</v>
      </c>
      <c r="D4776" t="s">
        <v>10741</v>
      </c>
      <c r="E4776" t="s">
        <v>3890</v>
      </c>
      <c r="F4776" t="s">
        <v>12847</v>
      </c>
      <c r="G4776" t="s">
        <v>22075</v>
      </c>
      <c r="H4776" t="s">
        <v>12849</v>
      </c>
      <c r="I4776" s="23">
        <v>39.174799999999998</v>
      </c>
      <c r="J4776" s="23">
        <v>-75.545500000000004</v>
      </c>
      <c r="K4776">
        <v>221112</v>
      </c>
      <c r="L4776" t="s">
        <v>335</v>
      </c>
      <c r="M4776" t="s">
        <v>336</v>
      </c>
      <c r="R4776" s="49">
        <v>9179.3919999999998</v>
      </c>
      <c r="S4776" s="49">
        <v>22818.423999999999</v>
      </c>
      <c r="T4776" s="49">
        <v>9490.2620000000006</v>
      </c>
      <c r="U4776" s="49">
        <v>16413.044000000002</v>
      </c>
      <c r="V4776" s="49">
        <v>15670.744000000001</v>
      </c>
    </row>
    <row r="4777" spans="1:22" x14ac:dyDescent="0.3">
      <c r="A4777">
        <v>1001509</v>
      </c>
      <c r="B4777" t="s">
        <v>22076</v>
      </c>
      <c r="C4777" t="s">
        <v>22077</v>
      </c>
      <c r="D4777" t="s">
        <v>10357</v>
      </c>
      <c r="E4777" t="s">
        <v>690</v>
      </c>
      <c r="F4777" t="s">
        <v>22078</v>
      </c>
      <c r="G4777" t="s">
        <v>22079</v>
      </c>
      <c r="H4777" t="s">
        <v>22080</v>
      </c>
      <c r="I4777" s="23">
        <v>31.212499999999999</v>
      </c>
      <c r="J4777" s="23">
        <v>-81.5458</v>
      </c>
      <c r="K4777">
        <v>221112</v>
      </c>
      <c r="L4777" t="s">
        <v>335</v>
      </c>
      <c r="M4777" t="s">
        <v>336</v>
      </c>
      <c r="T4777" s="49">
        <v>2457.3580000000002</v>
      </c>
      <c r="U4777" s="49">
        <v>2807.3560000000002</v>
      </c>
      <c r="V4777" s="49">
        <v>8836.5120000000006</v>
      </c>
    </row>
    <row r="4778" spans="1:22" x14ac:dyDescent="0.3">
      <c r="A4778">
        <v>1000909</v>
      </c>
      <c r="B4778" t="s">
        <v>22081</v>
      </c>
      <c r="C4778" t="s">
        <v>22082</v>
      </c>
      <c r="D4778" t="s">
        <v>7257</v>
      </c>
      <c r="E4778" t="s">
        <v>954</v>
      </c>
      <c r="F4778" t="s">
        <v>22083</v>
      </c>
      <c r="G4778" t="s">
        <v>22084</v>
      </c>
      <c r="H4778" t="s">
        <v>9159</v>
      </c>
      <c r="I4778" s="23">
        <v>34.0533</v>
      </c>
      <c r="J4778" s="23">
        <v>-81.217799999999997</v>
      </c>
      <c r="K4778">
        <v>221112</v>
      </c>
      <c r="L4778" t="s">
        <v>30</v>
      </c>
      <c r="M4778" t="s">
        <v>336</v>
      </c>
      <c r="N4778" s="49">
        <v>365437.25199999998</v>
      </c>
      <c r="O4778" s="49">
        <v>311326.45</v>
      </c>
      <c r="P4778" s="49">
        <v>184267.908</v>
      </c>
      <c r="Q4778" s="49">
        <v>495600.97399999999</v>
      </c>
      <c r="R4778" s="49">
        <v>632311.49600000004</v>
      </c>
      <c r="S4778" s="49">
        <v>1117435.27</v>
      </c>
      <c r="T4778" s="49">
        <v>592005.022</v>
      </c>
      <c r="U4778" s="49">
        <v>477159.152</v>
      </c>
      <c r="V4778" s="49">
        <v>1041368.96</v>
      </c>
    </row>
    <row r="4779" spans="1:22" x14ac:dyDescent="0.3">
      <c r="A4779">
        <v>1001126</v>
      </c>
      <c r="B4779" t="s">
        <v>22085</v>
      </c>
      <c r="C4779" t="s">
        <v>22086</v>
      </c>
      <c r="D4779" t="s">
        <v>6959</v>
      </c>
      <c r="E4779" t="s">
        <v>542</v>
      </c>
      <c r="F4779" t="s">
        <v>6960</v>
      </c>
      <c r="G4779" t="s">
        <v>22087</v>
      </c>
      <c r="H4779" t="s">
        <v>22088</v>
      </c>
      <c r="I4779" s="23">
        <v>38.386400000000002</v>
      </c>
      <c r="J4779" s="23">
        <v>-97.61</v>
      </c>
      <c r="K4779">
        <v>221112</v>
      </c>
      <c r="L4779" t="s">
        <v>335</v>
      </c>
      <c r="M4779" t="s">
        <v>336</v>
      </c>
      <c r="N4779" s="49">
        <v>6717.3239999999996</v>
      </c>
      <c r="O4779" s="49">
        <v>9050.6139999999996</v>
      </c>
      <c r="P4779" s="49">
        <v>2136.692</v>
      </c>
      <c r="Q4779" s="49">
        <v>5964.5280000000002</v>
      </c>
      <c r="R4779" s="49">
        <v>10325.209999999999</v>
      </c>
      <c r="S4779" s="49">
        <v>5142.88</v>
      </c>
      <c r="T4779" s="49">
        <v>474.44600000000003</v>
      </c>
      <c r="U4779" s="49">
        <v>3278.136</v>
      </c>
      <c r="V4779" s="49">
        <v>2188.64</v>
      </c>
    </row>
    <row r="4780" spans="1:22" x14ac:dyDescent="0.3">
      <c r="A4780">
        <v>1001664</v>
      </c>
      <c r="B4780" t="s">
        <v>22089</v>
      </c>
      <c r="C4780" t="s">
        <v>22090</v>
      </c>
      <c r="D4780" t="s">
        <v>1083</v>
      </c>
      <c r="E4780" t="s">
        <v>663</v>
      </c>
      <c r="F4780" t="s">
        <v>1084</v>
      </c>
      <c r="G4780" t="s">
        <v>22091</v>
      </c>
      <c r="H4780" t="s">
        <v>1086</v>
      </c>
      <c r="I4780" s="23">
        <v>40.245339999999999</v>
      </c>
      <c r="J4780" s="23">
        <v>-81.862840000000006</v>
      </c>
      <c r="K4780">
        <v>331511</v>
      </c>
      <c r="L4780" t="s">
        <v>649</v>
      </c>
      <c r="M4780" t="s">
        <v>1106</v>
      </c>
      <c r="N4780" s="49">
        <v>78449.217999999993</v>
      </c>
      <c r="O4780" s="49">
        <v>76556.255999999994</v>
      </c>
      <c r="P4780" s="49">
        <v>72867.98</v>
      </c>
      <c r="Q4780" s="49">
        <v>73505.83</v>
      </c>
      <c r="R4780" s="49">
        <v>69621.131999999998</v>
      </c>
      <c r="S4780" s="49">
        <v>63628.016000000003</v>
      </c>
      <c r="T4780" s="49">
        <v>66370.008000000002</v>
      </c>
      <c r="U4780" s="49">
        <v>63705.252</v>
      </c>
      <c r="V4780" s="49">
        <v>65760.868000000002</v>
      </c>
    </row>
    <row r="4781" spans="1:22" x14ac:dyDescent="0.3">
      <c r="A4781">
        <v>1001665</v>
      </c>
      <c r="B4781" t="s">
        <v>22092</v>
      </c>
      <c r="C4781" t="s">
        <v>22093</v>
      </c>
      <c r="D4781" t="s">
        <v>4505</v>
      </c>
      <c r="E4781" t="s">
        <v>2294</v>
      </c>
      <c r="F4781" t="s">
        <v>22094</v>
      </c>
      <c r="G4781" t="s">
        <v>22095</v>
      </c>
      <c r="H4781" t="s">
        <v>3966</v>
      </c>
      <c r="I4781" s="23">
        <v>40.197232999999997</v>
      </c>
      <c r="J4781" s="23">
        <v>-111.639172</v>
      </c>
      <c r="K4781">
        <v>331511</v>
      </c>
      <c r="L4781" t="s">
        <v>649</v>
      </c>
      <c r="M4781" t="s">
        <v>1106</v>
      </c>
      <c r="N4781" s="49">
        <v>56992.65</v>
      </c>
      <c r="O4781" s="49">
        <v>64261.777999999998</v>
      </c>
      <c r="P4781" s="49">
        <v>50146.436000000002</v>
      </c>
      <c r="Q4781" s="49">
        <v>47152.766000000003</v>
      </c>
      <c r="R4781" s="49">
        <v>51144.87</v>
      </c>
      <c r="S4781" s="49">
        <v>49990.754000000001</v>
      </c>
      <c r="T4781" s="49">
        <v>43589.35</v>
      </c>
      <c r="U4781" s="49">
        <v>38437.921999999999</v>
      </c>
      <c r="V4781" s="49">
        <v>56820.87</v>
      </c>
    </row>
    <row r="4782" spans="1:22" x14ac:dyDescent="0.3">
      <c r="A4782">
        <v>1001878</v>
      </c>
      <c r="B4782" t="s">
        <v>22096</v>
      </c>
      <c r="C4782" t="s">
        <v>22097</v>
      </c>
      <c r="D4782" t="s">
        <v>22098</v>
      </c>
      <c r="E4782" t="s">
        <v>1663</v>
      </c>
      <c r="F4782" t="s">
        <v>22099</v>
      </c>
      <c r="G4782" t="s">
        <v>22100</v>
      </c>
      <c r="H4782" t="s">
        <v>4118</v>
      </c>
      <c r="I4782" s="23">
        <v>40.684666999999997</v>
      </c>
      <c r="J4782" s="23">
        <v>-75.186166999999998</v>
      </c>
      <c r="K4782">
        <v>331511</v>
      </c>
      <c r="L4782" t="s">
        <v>28</v>
      </c>
      <c r="M4782" t="s">
        <v>538</v>
      </c>
      <c r="N4782" s="49">
        <v>46678.14</v>
      </c>
      <c r="O4782" s="49">
        <v>51991.87</v>
      </c>
      <c r="P4782" s="49">
        <v>39997.752</v>
      </c>
      <c r="Q4782" s="49">
        <v>38614.523999999998</v>
      </c>
      <c r="R4782" s="49">
        <v>41725.955999999998</v>
      </c>
      <c r="S4782" s="49">
        <v>40596.567999999999</v>
      </c>
      <c r="T4782" s="49">
        <v>44022.696000000004</v>
      </c>
      <c r="U4782" s="49">
        <v>38293.044000000002</v>
      </c>
      <c r="V4782" s="49">
        <v>43675.266000000003</v>
      </c>
    </row>
    <row r="4783" spans="1:22" x14ac:dyDescent="0.3">
      <c r="A4783">
        <v>1006443</v>
      </c>
      <c r="B4783" t="s">
        <v>22101</v>
      </c>
      <c r="C4783" t="s">
        <v>22102</v>
      </c>
      <c r="D4783" t="s">
        <v>22103</v>
      </c>
      <c r="E4783" t="s">
        <v>386</v>
      </c>
      <c r="F4783" t="s">
        <v>22104</v>
      </c>
      <c r="G4783" t="s">
        <v>22105</v>
      </c>
      <c r="H4783" t="s">
        <v>9086</v>
      </c>
      <c r="I4783" s="23">
        <v>31.400099999999998</v>
      </c>
      <c r="J4783" s="23">
        <v>-86.476699999999994</v>
      </c>
      <c r="K4783">
        <v>221112</v>
      </c>
      <c r="L4783" t="s">
        <v>335</v>
      </c>
      <c r="M4783" t="s">
        <v>336</v>
      </c>
      <c r="N4783" s="49">
        <v>1472948.888</v>
      </c>
      <c r="O4783" s="49">
        <v>1612216.5719999999</v>
      </c>
      <c r="P4783" s="49">
        <v>1657159.902</v>
      </c>
      <c r="Q4783" s="49">
        <v>1584645.324</v>
      </c>
      <c r="R4783" s="49">
        <v>1675610.736</v>
      </c>
      <c r="S4783" s="49">
        <v>1337365.8959999999</v>
      </c>
      <c r="T4783" s="49">
        <v>1327009.2760000001</v>
      </c>
      <c r="U4783" s="49">
        <v>1312659.9839999999</v>
      </c>
      <c r="V4783" s="49">
        <v>1093765.0959999999</v>
      </c>
    </row>
    <row r="4784" spans="1:22" x14ac:dyDescent="0.3">
      <c r="A4784">
        <v>1011898</v>
      </c>
      <c r="B4784" t="s">
        <v>22106</v>
      </c>
      <c r="C4784" t="s">
        <v>22107</v>
      </c>
      <c r="D4784" t="s">
        <v>22108</v>
      </c>
      <c r="E4784" t="s">
        <v>1487</v>
      </c>
      <c r="F4784" t="s">
        <v>13821</v>
      </c>
      <c r="H4784" t="s">
        <v>6242</v>
      </c>
      <c r="I4784" s="23">
        <v>40.180970000000002</v>
      </c>
      <c r="J4784" s="23">
        <v>-104.87188500000001</v>
      </c>
      <c r="K4784">
        <v>211111</v>
      </c>
      <c r="L4784" t="s">
        <v>28</v>
      </c>
      <c r="M4784" t="s">
        <v>102</v>
      </c>
      <c r="R4784" s="49">
        <v>25692.103999999999</v>
      </c>
    </row>
    <row r="4785" spans="1:22" x14ac:dyDescent="0.3">
      <c r="A4785">
        <v>1013538</v>
      </c>
      <c r="B4785" t="s">
        <v>22109</v>
      </c>
      <c r="C4785" t="s">
        <v>22110</v>
      </c>
      <c r="D4785" t="s">
        <v>22111</v>
      </c>
      <c r="E4785" t="s">
        <v>454</v>
      </c>
      <c r="F4785" t="s">
        <v>2351</v>
      </c>
      <c r="G4785" t="s">
        <v>22112</v>
      </c>
      <c r="H4785" t="s">
        <v>2353</v>
      </c>
      <c r="I4785" s="23">
        <v>42.813000000000002</v>
      </c>
      <c r="J4785" s="23">
        <v>-86.001999999999995</v>
      </c>
      <c r="K4785">
        <v>311514</v>
      </c>
      <c r="L4785" t="s">
        <v>28</v>
      </c>
      <c r="M4785" t="s">
        <v>315</v>
      </c>
      <c r="N4785" s="49">
        <v>25208.155999999999</v>
      </c>
    </row>
    <row r="4786" spans="1:22" x14ac:dyDescent="0.3">
      <c r="A4786">
        <v>1007038</v>
      </c>
      <c r="B4786" t="s">
        <v>22113</v>
      </c>
      <c r="C4786" t="s">
        <v>22114</v>
      </c>
      <c r="D4786" t="s">
        <v>22115</v>
      </c>
      <c r="E4786" t="s">
        <v>793</v>
      </c>
      <c r="F4786" t="s">
        <v>22116</v>
      </c>
      <c r="G4786" t="s">
        <v>22117</v>
      </c>
      <c r="H4786" t="s">
        <v>22118</v>
      </c>
      <c r="I4786" s="23">
        <v>36.683456</v>
      </c>
      <c r="J4786" s="23">
        <v>-78.315101999999996</v>
      </c>
      <c r="K4786">
        <v>562212</v>
      </c>
      <c r="L4786" t="s">
        <v>51</v>
      </c>
      <c r="M4786" t="s">
        <v>307</v>
      </c>
      <c r="R4786" s="49">
        <v>21272.25</v>
      </c>
      <c r="S4786" s="49">
        <v>22524.5</v>
      </c>
      <c r="T4786" s="49">
        <v>24378.5</v>
      </c>
      <c r="U4786" s="49">
        <v>6494.5</v>
      </c>
      <c r="V4786" s="49">
        <v>21678.25</v>
      </c>
    </row>
    <row r="4787" spans="1:22" x14ac:dyDescent="0.3">
      <c r="A4787">
        <v>1000257</v>
      </c>
      <c r="B4787" t="s">
        <v>22119</v>
      </c>
      <c r="C4787" t="s">
        <v>22120</v>
      </c>
      <c r="D4787" t="s">
        <v>13321</v>
      </c>
      <c r="E4787" t="s">
        <v>793</v>
      </c>
      <c r="F4787" t="s">
        <v>22121</v>
      </c>
      <c r="G4787" t="s">
        <v>22122</v>
      </c>
      <c r="H4787" t="s">
        <v>22123</v>
      </c>
      <c r="I4787" s="23">
        <v>36.600900000000003</v>
      </c>
      <c r="J4787" s="23">
        <v>-78.53</v>
      </c>
      <c r="K4787">
        <v>221112</v>
      </c>
      <c r="L4787" t="s">
        <v>30</v>
      </c>
      <c r="M4787" t="s">
        <v>336</v>
      </c>
      <c r="O4787" s="49">
        <v>68689.384000000005</v>
      </c>
      <c r="P4787" s="49">
        <v>194650.864</v>
      </c>
      <c r="Q4787" s="49">
        <v>384023.07</v>
      </c>
      <c r="R4787" s="49">
        <v>441125.93599999999</v>
      </c>
      <c r="S4787" s="49">
        <v>599465.12399999995</v>
      </c>
      <c r="T4787" s="49">
        <v>512731.12400000001</v>
      </c>
      <c r="U4787" s="49">
        <v>231845.66399999999</v>
      </c>
      <c r="V4787" s="49">
        <v>252088.266</v>
      </c>
    </row>
    <row r="4788" spans="1:22" x14ac:dyDescent="0.3">
      <c r="A4788">
        <v>1001938</v>
      </c>
      <c r="B4788" t="s">
        <v>22124</v>
      </c>
      <c r="C4788" t="s">
        <v>22125</v>
      </c>
      <c r="D4788" t="s">
        <v>460</v>
      </c>
      <c r="E4788" t="s">
        <v>461</v>
      </c>
      <c r="F4788" t="s">
        <v>462</v>
      </c>
      <c r="H4788" t="s">
        <v>5840</v>
      </c>
      <c r="I4788" s="23">
        <v>42.787245348166998</v>
      </c>
      <c r="J4788" s="23">
        <v>-105.619030878822</v>
      </c>
      <c r="K4788">
        <v>211130</v>
      </c>
      <c r="L4788" t="s">
        <v>368</v>
      </c>
      <c r="M4788" t="s">
        <v>102</v>
      </c>
      <c r="O4788" s="49">
        <v>124090.02800000001</v>
      </c>
      <c r="P4788" s="49">
        <v>232120.80799999999</v>
      </c>
      <c r="Q4788" s="49">
        <v>273580.12199999997</v>
      </c>
      <c r="R4788" s="49">
        <v>143526.57</v>
      </c>
      <c r="S4788" s="49">
        <v>244170.1</v>
      </c>
      <c r="T4788" s="49">
        <v>253910.856</v>
      </c>
      <c r="U4788" s="49">
        <v>283054.06</v>
      </c>
      <c r="V4788" s="49">
        <v>242572.60200000001</v>
      </c>
    </row>
    <row r="4789" spans="1:22" x14ac:dyDescent="0.3">
      <c r="A4789">
        <v>1007857</v>
      </c>
      <c r="B4789" t="s">
        <v>22126</v>
      </c>
      <c r="C4789" t="s">
        <v>22127</v>
      </c>
      <c r="D4789" t="s">
        <v>22128</v>
      </c>
      <c r="E4789" t="s">
        <v>468</v>
      </c>
      <c r="F4789" t="s">
        <v>469</v>
      </c>
      <c r="G4789" t="s">
        <v>22129</v>
      </c>
      <c r="H4789" t="s">
        <v>471</v>
      </c>
      <c r="I4789" s="23">
        <v>25.857839999999999</v>
      </c>
      <c r="J4789" s="23">
        <v>-80.350825999999998</v>
      </c>
      <c r="K4789">
        <v>562212</v>
      </c>
      <c r="L4789" t="s">
        <v>51</v>
      </c>
      <c r="M4789" t="s">
        <v>307</v>
      </c>
      <c r="N4789" s="49">
        <v>158999.75</v>
      </c>
      <c r="O4789" s="49">
        <v>131180.5</v>
      </c>
      <c r="P4789" s="49">
        <v>117425.25</v>
      </c>
      <c r="Q4789" s="49">
        <v>138399.25</v>
      </c>
      <c r="R4789" s="49">
        <v>110661</v>
      </c>
      <c r="S4789" s="49">
        <v>98964.5</v>
      </c>
      <c r="T4789" s="49">
        <v>79853.75</v>
      </c>
      <c r="U4789" s="49">
        <v>75192.484425000002</v>
      </c>
      <c r="V4789" s="49">
        <v>82250</v>
      </c>
    </row>
    <row r="4790" spans="1:22" x14ac:dyDescent="0.3">
      <c r="A4790">
        <v>1002131</v>
      </c>
      <c r="B4790" t="s">
        <v>22130</v>
      </c>
      <c r="C4790" t="s">
        <v>22131</v>
      </c>
      <c r="D4790" t="s">
        <v>577</v>
      </c>
      <c r="E4790" t="s">
        <v>583</v>
      </c>
      <c r="F4790" t="s">
        <v>578</v>
      </c>
      <c r="I4790" s="23">
        <v>28.394400000000001</v>
      </c>
      <c r="J4790" s="23">
        <v>-89.456000000000003</v>
      </c>
      <c r="K4790">
        <v>211120</v>
      </c>
      <c r="L4790" t="s">
        <v>579</v>
      </c>
      <c r="M4790" t="s">
        <v>102</v>
      </c>
      <c r="N4790" s="49">
        <v>56650.73</v>
      </c>
      <c r="O4790" s="49">
        <v>46019.258000000002</v>
      </c>
      <c r="P4790" s="49">
        <v>40255.230000000003</v>
      </c>
      <c r="Q4790" s="49">
        <v>52791.661999999997</v>
      </c>
      <c r="R4790" s="49">
        <v>49163.027999999998</v>
      </c>
      <c r="S4790" s="49">
        <v>50526.417999999998</v>
      </c>
      <c r="T4790" s="49">
        <v>50117.124000000003</v>
      </c>
      <c r="U4790" s="49">
        <v>52781.841999999997</v>
      </c>
      <c r="V4790" s="49">
        <v>52951.798000000003</v>
      </c>
    </row>
    <row r="4791" spans="1:22" x14ac:dyDescent="0.3">
      <c r="A4791">
        <v>1000655</v>
      </c>
      <c r="B4791" t="s">
        <v>22132</v>
      </c>
      <c r="C4791" t="s">
        <v>22133</v>
      </c>
      <c r="D4791" t="s">
        <v>22134</v>
      </c>
      <c r="E4791" t="s">
        <v>1682</v>
      </c>
      <c r="F4791" t="s">
        <v>22135</v>
      </c>
      <c r="G4791" t="s">
        <v>22136</v>
      </c>
      <c r="H4791" t="s">
        <v>1685</v>
      </c>
      <c r="I4791" s="23">
        <v>42.136400000000002</v>
      </c>
      <c r="J4791" s="23">
        <v>-71.447800000000001</v>
      </c>
      <c r="K4791">
        <v>221112</v>
      </c>
      <c r="L4791" t="s">
        <v>335</v>
      </c>
      <c r="M4791" t="s">
        <v>336</v>
      </c>
      <c r="N4791" s="49">
        <v>33878.6</v>
      </c>
      <c r="O4791" s="49">
        <v>7968.3720000000003</v>
      </c>
      <c r="P4791" s="49">
        <v>7206.9319999999998</v>
      </c>
      <c r="Q4791" s="49">
        <v>6938.3360000000002</v>
      </c>
      <c r="R4791" s="49">
        <v>4984.82</v>
      </c>
      <c r="S4791" s="49">
        <v>13589.28</v>
      </c>
      <c r="T4791" s="49">
        <v>5483.16</v>
      </c>
      <c r="U4791" s="49">
        <v>2702.7579999999998</v>
      </c>
      <c r="V4791" s="49">
        <v>6185.2520000000004</v>
      </c>
    </row>
    <row r="4792" spans="1:22" x14ac:dyDescent="0.3">
      <c r="A4792">
        <v>1002912</v>
      </c>
      <c r="B4792" t="s">
        <v>22137</v>
      </c>
      <c r="C4792" t="s">
        <v>22138</v>
      </c>
      <c r="D4792" t="s">
        <v>7013</v>
      </c>
      <c r="E4792" t="s">
        <v>1487</v>
      </c>
      <c r="F4792" t="s">
        <v>7014</v>
      </c>
      <c r="G4792" t="s">
        <v>22139</v>
      </c>
      <c r="H4792" t="s">
        <v>7016</v>
      </c>
      <c r="I4792" s="23">
        <v>39.891773000000001</v>
      </c>
      <c r="J4792" s="23">
        <v>-108.290437</v>
      </c>
      <c r="K4792">
        <v>486210</v>
      </c>
      <c r="L4792" t="s">
        <v>1275</v>
      </c>
      <c r="M4792" t="s">
        <v>102</v>
      </c>
      <c r="N4792" s="49">
        <v>34670.428</v>
      </c>
      <c r="O4792" s="49">
        <v>42873.45</v>
      </c>
      <c r="P4792" s="49">
        <v>46331.934000000001</v>
      </c>
      <c r="Q4792" s="49">
        <v>45366.192000000003</v>
      </c>
      <c r="R4792" s="49">
        <v>25961.21</v>
      </c>
      <c r="S4792" s="49">
        <v>45886.735999999997</v>
      </c>
      <c r="T4792" s="49">
        <v>32599.531999999999</v>
      </c>
      <c r="U4792" s="49">
        <v>35671.61</v>
      </c>
      <c r="V4792" s="49">
        <v>47785.82</v>
      </c>
    </row>
    <row r="4793" spans="1:22" x14ac:dyDescent="0.3">
      <c r="A4793">
        <v>1004822</v>
      </c>
      <c r="B4793" t="s">
        <v>22140</v>
      </c>
      <c r="C4793" t="s">
        <v>22141</v>
      </c>
      <c r="D4793" t="s">
        <v>7013</v>
      </c>
      <c r="E4793" t="s">
        <v>1487</v>
      </c>
      <c r="F4793" t="s">
        <v>7014</v>
      </c>
      <c r="G4793" t="s">
        <v>22142</v>
      </c>
      <c r="H4793" t="s">
        <v>7016</v>
      </c>
      <c r="I4793" s="23">
        <v>39.910727000000001</v>
      </c>
      <c r="J4793" s="23">
        <v>-108.29431599999999</v>
      </c>
      <c r="K4793">
        <v>211130</v>
      </c>
      <c r="L4793" t="s">
        <v>368</v>
      </c>
      <c r="M4793" t="s">
        <v>102</v>
      </c>
      <c r="N4793" s="49">
        <v>528318.17799999996</v>
      </c>
      <c r="O4793" s="49">
        <v>512142.386</v>
      </c>
      <c r="P4793" s="49">
        <v>491558.05200000003</v>
      </c>
      <c r="Q4793" s="49">
        <v>433355.07199999999</v>
      </c>
      <c r="R4793" s="49">
        <v>364212.674</v>
      </c>
      <c r="S4793" s="49">
        <v>598518.43799999997</v>
      </c>
      <c r="T4793" s="49">
        <v>793123.55599999998</v>
      </c>
      <c r="U4793" s="49">
        <v>688589.87</v>
      </c>
      <c r="V4793" s="49">
        <v>885779.40800000005</v>
      </c>
    </row>
    <row r="4794" spans="1:22" x14ac:dyDescent="0.3">
      <c r="A4794">
        <v>1012554</v>
      </c>
      <c r="B4794" t="s">
        <v>22143</v>
      </c>
      <c r="C4794" t="s">
        <v>22144</v>
      </c>
      <c r="D4794" t="s">
        <v>22145</v>
      </c>
      <c r="E4794" t="s">
        <v>380</v>
      </c>
      <c r="F4794" t="s">
        <v>22146</v>
      </c>
      <c r="G4794" t="s">
        <v>22147</v>
      </c>
      <c r="H4794" t="s">
        <v>22148</v>
      </c>
      <c r="I4794" s="23">
        <v>45.667392999999997</v>
      </c>
      <c r="J4794" s="23">
        <v>-94.798139000000006</v>
      </c>
      <c r="K4794">
        <v>311513</v>
      </c>
      <c r="L4794" t="s">
        <v>28</v>
      </c>
      <c r="M4794" t="s">
        <v>315</v>
      </c>
      <c r="N4794" s="49">
        <v>223.24600000000001</v>
      </c>
      <c r="O4794" s="49">
        <v>25184.054</v>
      </c>
      <c r="P4794" s="49">
        <v>34.799999999999997</v>
      </c>
    </row>
    <row r="4795" spans="1:22" x14ac:dyDescent="0.3">
      <c r="A4795">
        <v>1007319</v>
      </c>
      <c r="B4795" t="s">
        <v>22149</v>
      </c>
      <c r="C4795" t="s">
        <v>22150</v>
      </c>
      <c r="D4795" t="s">
        <v>22151</v>
      </c>
      <c r="E4795" t="s">
        <v>676</v>
      </c>
      <c r="F4795" t="s">
        <v>22152</v>
      </c>
      <c r="G4795" t="s">
        <v>22153</v>
      </c>
      <c r="H4795" t="s">
        <v>1865</v>
      </c>
      <c r="I4795" s="23">
        <v>35.139623</v>
      </c>
      <c r="J4795" s="23">
        <v>-90.055237000000005</v>
      </c>
      <c r="K4795">
        <v>221122</v>
      </c>
      <c r="L4795" t="s">
        <v>3629</v>
      </c>
      <c r="M4795" t="s">
        <v>327</v>
      </c>
      <c r="U4795" s="49">
        <v>0</v>
      </c>
      <c r="V4795" s="49">
        <v>115.1</v>
      </c>
    </row>
    <row r="4796" spans="1:22" x14ac:dyDescent="0.3">
      <c r="A4796">
        <v>1007760</v>
      </c>
      <c r="B4796" t="s">
        <v>22154</v>
      </c>
      <c r="C4796" t="s">
        <v>22155</v>
      </c>
      <c r="D4796" t="s">
        <v>3089</v>
      </c>
      <c r="E4796" t="s">
        <v>393</v>
      </c>
      <c r="F4796" t="s">
        <v>10035</v>
      </c>
      <c r="G4796" t="s">
        <v>22156</v>
      </c>
      <c r="H4796" t="s">
        <v>10037</v>
      </c>
      <c r="I4796" s="23">
        <v>43.134149999999998</v>
      </c>
      <c r="J4796" s="23">
        <v>-89.398560000000003</v>
      </c>
      <c r="K4796">
        <v>221330</v>
      </c>
      <c r="L4796" t="s">
        <v>28</v>
      </c>
      <c r="M4796" t="s">
        <v>336</v>
      </c>
      <c r="P4796" s="49">
        <v>19238.578000000001</v>
      </c>
      <c r="Q4796" s="49">
        <v>22725.73</v>
      </c>
      <c r="R4796" s="49">
        <v>10320.902</v>
      </c>
      <c r="S4796" s="49">
        <v>21669.588</v>
      </c>
      <c r="T4796" s="49">
        <v>21494.63</v>
      </c>
      <c r="U4796" s="49">
        <v>26752.344000000001</v>
      </c>
      <c r="V4796" s="49">
        <v>28260.04</v>
      </c>
    </row>
    <row r="4797" spans="1:22" x14ac:dyDescent="0.3">
      <c r="A4797">
        <v>1006129</v>
      </c>
      <c r="B4797" t="s">
        <v>22157</v>
      </c>
      <c r="C4797" t="s">
        <v>22158</v>
      </c>
      <c r="D4797" t="s">
        <v>13121</v>
      </c>
      <c r="E4797" t="s">
        <v>454</v>
      </c>
      <c r="F4797" t="s">
        <v>13122</v>
      </c>
      <c r="G4797" t="s">
        <v>22159</v>
      </c>
      <c r="H4797" t="s">
        <v>13124</v>
      </c>
      <c r="I4797" s="23">
        <v>45.099362999999997</v>
      </c>
      <c r="J4797" s="23">
        <v>-87.598079999999996</v>
      </c>
      <c r="K4797">
        <v>322121</v>
      </c>
      <c r="L4797" t="s">
        <v>28</v>
      </c>
      <c r="M4797" t="s">
        <v>680</v>
      </c>
      <c r="N4797" s="49">
        <v>20392.824000000001</v>
      </c>
      <c r="O4797" s="49">
        <v>21906.468000000001</v>
      </c>
      <c r="P4797" s="49">
        <v>22006.668000000001</v>
      </c>
      <c r="Q4797" s="49">
        <v>22914.664000000001</v>
      </c>
      <c r="R4797" s="49">
        <v>22171.016</v>
      </c>
      <c r="S4797" s="49">
        <v>23695.86</v>
      </c>
      <c r="T4797" s="49">
        <v>28507.236000000001</v>
      </c>
      <c r="U4797" s="49">
        <v>31649.784</v>
      </c>
      <c r="V4797" s="49">
        <v>48729.892</v>
      </c>
    </row>
    <row r="4798" spans="1:22" x14ac:dyDescent="0.3">
      <c r="A4798">
        <v>1013558</v>
      </c>
      <c r="B4798"/>
      <c r="C4798" t="s">
        <v>22160</v>
      </c>
      <c r="D4798" t="s">
        <v>20512</v>
      </c>
      <c r="E4798" t="s">
        <v>303</v>
      </c>
      <c r="F4798" t="s">
        <v>20513</v>
      </c>
      <c r="G4798" t="s">
        <v>22161</v>
      </c>
      <c r="I4798" s="23"/>
      <c r="J4798" s="23"/>
      <c r="K4798">
        <v>211130</v>
      </c>
      <c r="L4798" t="s">
        <v>368</v>
      </c>
      <c r="M4798" t="s">
        <v>102</v>
      </c>
      <c r="N4798" s="49">
        <v>36806.178</v>
      </c>
    </row>
    <row r="4799" spans="1:22" x14ac:dyDescent="0.3">
      <c r="A4799">
        <v>1000707</v>
      </c>
      <c r="B4799" t="s">
        <v>22162</v>
      </c>
      <c r="C4799" t="s">
        <v>22163</v>
      </c>
      <c r="D4799" t="s">
        <v>22164</v>
      </c>
      <c r="E4799" t="s">
        <v>435</v>
      </c>
      <c r="F4799" t="s">
        <v>22165</v>
      </c>
      <c r="G4799" t="s">
        <v>22166</v>
      </c>
      <c r="H4799" t="s">
        <v>22167</v>
      </c>
      <c r="I4799" s="23">
        <v>38.401699999999998</v>
      </c>
      <c r="J4799" s="23">
        <v>-90.335800000000006</v>
      </c>
      <c r="K4799">
        <v>221112</v>
      </c>
      <c r="L4799" t="s">
        <v>335</v>
      </c>
      <c r="M4799" t="s">
        <v>336</v>
      </c>
      <c r="N4799" s="49">
        <v>571714.62</v>
      </c>
      <c r="O4799" s="49">
        <v>1445686.148</v>
      </c>
      <c r="P4799" s="49">
        <v>1225789.504</v>
      </c>
      <c r="Q4799" s="49">
        <v>1759881.156</v>
      </c>
      <c r="R4799" s="49">
        <v>2324558.102</v>
      </c>
      <c r="S4799" s="49">
        <v>5263202.8</v>
      </c>
      <c r="T4799" s="49">
        <v>2675990.5660000001</v>
      </c>
      <c r="U4799" s="49">
        <v>4269363.3039999995</v>
      </c>
      <c r="V4799" s="49">
        <v>5814713.6660000002</v>
      </c>
    </row>
    <row r="4800" spans="1:22" x14ac:dyDescent="0.3">
      <c r="A4800">
        <v>1000748</v>
      </c>
      <c r="B4800" t="s">
        <v>22168</v>
      </c>
      <c r="C4800" t="s">
        <v>22169</v>
      </c>
      <c r="D4800" t="s">
        <v>1786</v>
      </c>
      <c r="E4800" t="s">
        <v>1663</v>
      </c>
      <c r="F4800" t="s">
        <v>22170</v>
      </c>
      <c r="G4800" t="s">
        <v>22171</v>
      </c>
      <c r="H4800" t="s">
        <v>3150</v>
      </c>
      <c r="I4800" s="23">
        <v>40.179699999999997</v>
      </c>
      <c r="J4800" s="23">
        <v>-74.732500000000002</v>
      </c>
      <c r="K4800">
        <v>221112</v>
      </c>
      <c r="L4800" t="s">
        <v>335</v>
      </c>
      <c r="M4800" t="s">
        <v>336</v>
      </c>
      <c r="P4800" s="49">
        <v>326.89800000000002</v>
      </c>
      <c r="Q4800" s="49">
        <v>53136.514000000003</v>
      </c>
      <c r="R4800" s="49">
        <v>321997.00599999999</v>
      </c>
      <c r="S4800" s="49">
        <v>513753.77600000001</v>
      </c>
      <c r="T4800" s="49">
        <v>241391.41</v>
      </c>
      <c r="U4800" s="49">
        <v>412414.49599999998</v>
      </c>
      <c r="V4800" s="49">
        <v>895140.19200000004</v>
      </c>
    </row>
    <row r="4801" spans="1:22" x14ac:dyDescent="0.3">
      <c r="A4801">
        <v>1001262</v>
      </c>
      <c r="B4801" t="s">
        <v>22172</v>
      </c>
      <c r="C4801" t="s">
        <v>22173</v>
      </c>
      <c r="D4801" t="s">
        <v>22174</v>
      </c>
      <c r="E4801" t="s">
        <v>447</v>
      </c>
      <c r="F4801" t="s">
        <v>22175</v>
      </c>
      <c r="G4801" t="s">
        <v>22176</v>
      </c>
      <c r="H4801" t="s">
        <v>7957</v>
      </c>
      <c r="I4801" s="23">
        <v>40.212800000000001</v>
      </c>
      <c r="J4801" s="23">
        <v>-75.302199999999999</v>
      </c>
      <c r="K4801">
        <v>325414</v>
      </c>
      <c r="L4801" t="s">
        <v>28</v>
      </c>
      <c r="M4801" t="s">
        <v>530</v>
      </c>
      <c r="N4801" s="49">
        <v>235538.81</v>
      </c>
      <c r="O4801" s="49">
        <v>241002.23999999999</v>
      </c>
      <c r="P4801" s="49">
        <v>243030.78</v>
      </c>
      <c r="Q4801" s="49">
        <v>257272.024</v>
      </c>
      <c r="R4801" s="49">
        <v>277727.60399999999</v>
      </c>
      <c r="S4801" s="49">
        <v>292933.62599999999</v>
      </c>
      <c r="T4801" s="49">
        <v>287435.90999999997</v>
      </c>
      <c r="U4801" s="49">
        <v>267170.788</v>
      </c>
      <c r="V4801" s="49">
        <v>264271.91600000003</v>
      </c>
    </row>
    <row r="4802" spans="1:22" x14ac:dyDescent="0.3">
      <c r="A4802">
        <v>1001517</v>
      </c>
      <c r="B4802" t="s">
        <v>22177</v>
      </c>
      <c r="C4802" t="s">
        <v>22178</v>
      </c>
      <c r="D4802" t="s">
        <v>22179</v>
      </c>
      <c r="E4802" t="s">
        <v>351</v>
      </c>
      <c r="F4802" t="s">
        <v>22180</v>
      </c>
      <c r="G4802" t="s">
        <v>22181</v>
      </c>
      <c r="H4802" t="s">
        <v>3564</v>
      </c>
      <c r="I4802" s="23">
        <v>39.819400000000002</v>
      </c>
      <c r="J4802" s="23">
        <v>-90.564700000000002</v>
      </c>
      <c r="K4802">
        <v>221112</v>
      </c>
      <c r="L4802" t="s">
        <v>335</v>
      </c>
      <c r="M4802" t="s">
        <v>336</v>
      </c>
      <c r="S4802" s="49">
        <v>0</v>
      </c>
      <c r="T4802" s="49">
        <v>0</v>
      </c>
      <c r="U4802" s="49">
        <v>0</v>
      </c>
      <c r="V4802" s="49">
        <v>952872.05799999996</v>
      </c>
    </row>
    <row r="4803" spans="1:22" x14ac:dyDescent="0.3">
      <c r="A4803">
        <v>1006549</v>
      </c>
      <c r="B4803" t="s">
        <v>22182</v>
      </c>
      <c r="C4803" t="s">
        <v>22183</v>
      </c>
      <c r="D4803" t="s">
        <v>22184</v>
      </c>
      <c r="E4803" t="s">
        <v>491</v>
      </c>
      <c r="F4803" t="s">
        <v>22185</v>
      </c>
      <c r="G4803" t="s">
        <v>22186</v>
      </c>
      <c r="H4803" t="s">
        <v>12550</v>
      </c>
      <c r="I4803" s="23">
        <v>39.069400000000002</v>
      </c>
      <c r="J4803" s="23">
        <v>-87.510800000000003</v>
      </c>
      <c r="K4803">
        <v>221112</v>
      </c>
      <c r="L4803" t="s">
        <v>335</v>
      </c>
      <c r="M4803" t="s">
        <v>336</v>
      </c>
      <c r="N4803" s="49">
        <v>4611769.7</v>
      </c>
      <c r="O4803" s="49">
        <v>5687084.6780000003</v>
      </c>
      <c r="P4803" s="49">
        <v>4860061.4579999996</v>
      </c>
      <c r="Q4803" s="49">
        <v>6057905.4560000002</v>
      </c>
      <c r="R4803" s="49">
        <v>5110089.7259999998</v>
      </c>
      <c r="S4803" s="49">
        <v>6266258.4100000001</v>
      </c>
      <c r="T4803" s="49">
        <v>5838873.6239999998</v>
      </c>
      <c r="U4803" s="49">
        <v>5557353.4160000002</v>
      </c>
      <c r="V4803" s="49">
        <v>6911690.8559999997</v>
      </c>
    </row>
    <row r="4804" spans="1:22" x14ac:dyDescent="0.3">
      <c r="A4804">
        <v>1004380</v>
      </c>
      <c r="B4804" t="s">
        <v>22187</v>
      </c>
      <c r="C4804" t="s">
        <v>22188</v>
      </c>
      <c r="D4804" t="s">
        <v>2722</v>
      </c>
      <c r="E4804" t="s">
        <v>1370</v>
      </c>
      <c r="F4804" t="s">
        <v>16070</v>
      </c>
      <c r="G4804" t="s">
        <v>22189</v>
      </c>
      <c r="H4804" t="s">
        <v>1576</v>
      </c>
      <c r="I4804" s="23">
        <v>61.210853999999998</v>
      </c>
      <c r="J4804" s="23">
        <v>-149.84655799999999</v>
      </c>
      <c r="K4804">
        <v>562212</v>
      </c>
      <c r="L4804" t="s">
        <v>51</v>
      </c>
      <c r="M4804" t="s">
        <v>307</v>
      </c>
      <c r="N4804" s="49">
        <v>72002</v>
      </c>
      <c r="O4804" s="49">
        <v>52042.5</v>
      </c>
      <c r="P4804" s="49">
        <v>77029.75</v>
      </c>
      <c r="Q4804" s="49">
        <v>100943.25</v>
      </c>
      <c r="R4804" s="49">
        <v>93171.25</v>
      </c>
      <c r="S4804" s="49">
        <v>81580.25</v>
      </c>
      <c r="T4804" s="49">
        <v>244947.5</v>
      </c>
      <c r="U4804" s="49">
        <v>133077.5</v>
      </c>
      <c r="V4804" s="49">
        <v>142095</v>
      </c>
    </row>
    <row r="4805" spans="1:22" x14ac:dyDescent="0.3">
      <c r="A4805">
        <v>1000729</v>
      </c>
      <c r="B4805" t="s">
        <v>22190</v>
      </c>
      <c r="C4805" t="s">
        <v>22191</v>
      </c>
      <c r="D4805" t="s">
        <v>22192</v>
      </c>
      <c r="E4805" t="s">
        <v>1650</v>
      </c>
      <c r="F4805" t="s">
        <v>22193</v>
      </c>
      <c r="G4805" t="s">
        <v>22194</v>
      </c>
      <c r="H4805" t="s">
        <v>22191</v>
      </c>
      <c r="I4805" s="23">
        <v>43.141100000000002</v>
      </c>
      <c r="J4805" s="23">
        <v>-71.469200000000001</v>
      </c>
      <c r="K4805">
        <v>221112</v>
      </c>
      <c r="L4805" t="s">
        <v>335</v>
      </c>
      <c r="M4805" t="s">
        <v>336</v>
      </c>
      <c r="N4805" s="49">
        <v>332095.02</v>
      </c>
      <c r="O4805" s="49">
        <v>661694.1</v>
      </c>
      <c r="P4805" s="49">
        <v>257922.09599999999</v>
      </c>
      <c r="Q4805" s="49">
        <v>363286.91600000003</v>
      </c>
      <c r="R4805" s="49">
        <v>798921.36800000002</v>
      </c>
      <c r="S4805" s="49">
        <v>1098612.1240000001</v>
      </c>
      <c r="T4805" s="49">
        <v>1376670.77</v>
      </c>
      <c r="U4805" s="49">
        <v>1275516.818</v>
      </c>
      <c r="V4805" s="49">
        <v>2026028.1259999999</v>
      </c>
    </row>
    <row r="4806" spans="1:22" x14ac:dyDescent="0.3">
      <c r="A4806">
        <v>1000052</v>
      </c>
      <c r="B4806" t="s">
        <v>22195</v>
      </c>
      <c r="C4806" t="s">
        <v>22196</v>
      </c>
      <c r="D4806" t="s">
        <v>3478</v>
      </c>
      <c r="E4806" t="s">
        <v>1902</v>
      </c>
      <c r="F4806" t="s">
        <v>3479</v>
      </c>
      <c r="G4806" t="s">
        <v>22197</v>
      </c>
      <c r="H4806" t="s">
        <v>1964</v>
      </c>
      <c r="I4806" s="23">
        <v>33.345100000000002</v>
      </c>
      <c r="J4806" s="23">
        <v>-112.8638</v>
      </c>
      <c r="K4806">
        <v>221112</v>
      </c>
      <c r="L4806" t="s">
        <v>30</v>
      </c>
      <c r="M4806" t="s">
        <v>336</v>
      </c>
      <c r="N4806" s="49">
        <v>2508058.9040000001</v>
      </c>
      <c r="O4806" s="49">
        <v>2281560.4440000001</v>
      </c>
      <c r="P4806" s="49">
        <v>1964694.12</v>
      </c>
      <c r="Q4806" s="49">
        <v>1792070.46</v>
      </c>
      <c r="R4806" s="49">
        <v>2272875.0759999999</v>
      </c>
      <c r="S4806" s="49">
        <v>2041920.632</v>
      </c>
      <c r="T4806" s="49">
        <v>1925949.8119999999</v>
      </c>
      <c r="U4806" s="49">
        <v>2275496.7680000002</v>
      </c>
      <c r="V4806" s="49">
        <v>2459229.9360000002</v>
      </c>
    </row>
    <row r="4807" spans="1:22" x14ac:dyDescent="0.3">
      <c r="A4807">
        <v>1009524</v>
      </c>
      <c r="B4807" t="s">
        <v>22198</v>
      </c>
      <c r="C4807" t="s">
        <v>22199</v>
      </c>
      <c r="D4807" t="s">
        <v>22200</v>
      </c>
      <c r="E4807" t="s">
        <v>303</v>
      </c>
      <c r="F4807" t="s">
        <v>8867</v>
      </c>
      <c r="H4807" t="s">
        <v>11232</v>
      </c>
      <c r="I4807" s="23">
        <v>30.458038999999999</v>
      </c>
      <c r="J4807" s="23">
        <v>-102.791567</v>
      </c>
      <c r="K4807">
        <v>211111</v>
      </c>
      <c r="L4807" t="s">
        <v>28</v>
      </c>
      <c r="M4807" t="s">
        <v>102</v>
      </c>
      <c r="R4807" s="49">
        <v>26456.9</v>
      </c>
      <c r="S4807" s="49">
        <v>26857.648000000001</v>
      </c>
      <c r="T4807" s="49">
        <v>31826.880000000001</v>
      </c>
      <c r="U4807" s="49">
        <v>32095.88</v>
      </c>
      <c r="V4807" s="49">
        <v>32616.428</v>
      </c>
    </row>
    <row r="4808" spans="1:22" x14ac:dyDescent="0.3">
      <c r="A4808">
        <v>1000806</v>
      </c>
      <c r="B4808" t="s">
        <v>22201</v>
      </c>
      <c r="C4808" t="s">
        <v>22202</v>
      </c>
      <c r="D4808" t="s">
        <v>10095</v>
      </c>
      <c r="E4808" t="s">
        <v>323</v>
      </c>
      <c r="F4808" t="s">
        <v>22203</v>
      </c>
      <c r="G4808" t="s">
        <v>22204</v>
      </c>
      <c r="H4808" t="s">
        <v>8227</v>
      </c>
      <c r="I4808" s="23">
        <v>37.216900000000003</v>
      </c>
      <c r="J4808" s="23">
        <v>-121.7439</v>
      </c>
      <c r="K4808">
        <v>221112</v>
      </c>
      <c r="L4808" t="s">
        <v>30</v>
      </c>
      <c r="M4808" t="s">
        <v>336</v>
      </c>
      <c r="N4808" s="49">
        <v>1015027.444</v>
      </c>
      <c r="O4808" s="49">
        <v>823963.99199999997</v>
      </c>
      <c r="P4808" s="49">
        <v>828451.58</v>
      </c>
      <c r="Q4808" s="49">
        <v>1060269.5</v>
      </c>
      <c r="R4808" s="49">
        <v>1226273.324</v>
      </c>
      <c r="S4808" s="49">
        <v>977826.64</v>
      </c>
      <c r="T4808" s="49">
        <v>1254446.764</v>
      </c>
      <c r="U4808" s="49">
        <v>1075939.064</v>
      </c>
      <c r="V4808" s="49">
        <v>629319.76800000004</v>
      </c>
    </row>
    <row r="4809" spans="1:22" x14ac:dyDescent="0.3">
      <c r="A4809">
        <v>1011799</v>
      </c>
      <c r="B4809" t="s">
        <v>22205</v>
      </c>
      <c r="C4809" t="s">
        <v>22206</v>
      </c>
      <c r="D4809" t="s">
        <v>22207</v>
      </c>
      <c r="E4809" t="s">
        <v>583</v>
      </c>
      <c r="F4809" t="s">
        <v>991</v>
      </c>
      <c r="G4809" t="s">
        <v>22208</v>
      </c>
      <c r="H4809" t="s">
        <v>993</v>
      </c>
      <c r="I4809" s="23">
        <v>30.205949</v>
      </c>
      <c r="J4809" s="23">
        <v>-91.020700000000005</v>
      </c>
      <c r="K4809">
        <v>325199</v>
      </c>
      <c r="L4809" t="s">
        <v>2196</v>
      </c>
      <c r="M4809" t="s">
        <v>530</v>
      </c>
      <c r="N4809" s="49">
        <v>781996.97199999995</v>
      </c>
      <c r="O4809" s="49">
        <v>785822.95600000001</v>
      </c>
      <c r="P4809" s="49">
        <v>770379.848</v>
      </c>
      <c r="Q4809" s="49">
        <v>803161.152</v>
      </c>
      <c r="R4809" s="49">
        <v>405080.94</v>
      </c>
    </row>
    <row r="4810" spans="1:22" x14ac:dyDescent="0.3">
      <c r="A4810">
        <v>1003542</v>
      </c>
      <c r="B4810" t="s">
        <v>22209</v>
      </c>
      <c r="C4810" t="s">
        <v>22210</v>
      </c>
      <c r="D4810" t="s">
        <v>5535</v>
      </c>
      <c r="E4810" t="s">
        <v>676</v>
      </c>
      <c r="F4810" t="s">
        <v>22211</v>
      </c>
      <c r="G4810" t="s">
        <v>22212</v>
      </c>
      <c r="H4810" t="s">
        <v>5538</v>
      </c>
      <c r="I4810" s="23">
        <v>36.157739999999997</v>
      </c>
      <c r="J4810" s="23">
        <v>-86.769840000000002</v>
      </c>
      <c r="K4810">
        <v>221330</v>
      </c>
      <c r="L4810" t="s">
        <v>28</v>
      </c>
      <c r="M4810" t="s">
        <v>336</v>
      </c>
      <c r="N4810" s="49">
        <v>31482.632000000001</v>
      </c>
      <c r="O4810" s="49">
        <v>31895.18</v>
      </c>
      <c r="P4810" s="49">
        <v>28677.092000000001</v>
      </c>
      <c r="Q4810" s="49">
        <v>30052.036</v>
      </c>
      <c r="R4810" s="49">
        <v>30288.218000000001</v>
      </c>
      <c r="S4810" s="49">
        <v>31771.022000000001</v>
      </c>
      <c r="T4810" s="49">
        <v>32850.379999999997</v>
      </c>
      <c r="U4810" s="49">
        <v>25450.9</v>
      </c>
      <c r="V4810" s="49">
        <v>24458.400000000001</v>
      </c>
    </row>
    <row r="4811" spans="1:22" x14ac:dyDescent="0.3">
      <c r="A4811">
        <v>1007725</v>
      </c>
      <c r="B4811" t="s">
        <v>22213</v>
      </c>
      <c r="C4811" t="s">
        <v>22214</v>
      </c>
      <c r="D4811" t="s">
        <v>5914</v>
      </c>
      <c r="E4811" t="s">
        <v>393</v>
      </c>
      <c r="F4811" t="s">
        <v>730</v>
      </c>
      <c r="G4811" t="s">
        <v>22215</v>
      </c>
      <c r="H4811" t="s">
        <v>2290</v>
      </c>
      <c r="I4811" s="23">
        <v>42.850388000000002</v>
      </c>
      <c r="J4811" s="23">
        <v>-88.069671999999997</v>
      </c>
      <c r="K4811">
        <v>562212</v>
      </c>
      <c r="L4811" t="s">
        <v>355</v>
      </c>
      <c r="M4811" t="s">
        <v>307</v>
      </c>
      <c r="N4811" s="49">
        <v>32305.26</v>
      </c>
      <c r="O4811" s="49">
        <v>31188.583999999999</v>
      </c>
      <c r="P4811" s="49">
        <v>54186.62</v>
      </c>
      <c r="Q4811" s="49">
        <v>60914.392</v>
      </c>
      <c r="R4811" s="49">
        <v>73095.266000000003</v>
      </c>
      <c r="S4811" s="49">
        <v>67580.547999999995</v>
      </c>
      <c r="T4811" s="49">
        <v>65521.182000000001</v>
      </c>
      <c r="U4811" s="49">
        <v>69687.188381</v>
      </c>
      <c r="V4811" s="49">
        <v>50610.970788999999</v>
      </c>
    </row>
    <row r="4812" spans="1:22" x14ac:dyDescent="0.3">
      <c r="A4812">
        <v>1009829</v>
      </c>
      <c r="B4812" t="s">
        <v>21104</v>
      </c>
      <c r="C4812" t="s">
        <v>22216</v>
      </c>
      <c r="D4812" t="s">
        <v>16600</v>
      </c>
      <c r="E4812" t="s">
        <v>556</v>
      </c>
      <c r="F4812" t="s">
        <v>14116</v>
      </c>
      <c r="G4812" t="s">
        <v>22217</v>
      </c>
      <c r="H4812" t="s">
        <v>2418</v>
      </c>
      <c r="I4812" s="23">
        <v>39.261780000000002</v>
      </c>
      <c r="J4812" s="23">
        <v>-79.428359999999998</v>
      </c>
      <c r="K4812">
        <v>212112</v>
      </c>
      <c r="L4812" t="s">
        <v>90</v>
      </c>
      <c r="M4812" t="s">
        <v>315</v>
      </c>
      <c r="R4812" s="49">
        <v>0</v>
      </c>
      <c r="S4812" s="49">
        <v>0</v>
      </c>
      <c r="T4812" s="49">
        <v>9590.75</v>
      </c>
      <c r="U4812" s="49">
        <v>19109.5</v>
      </c>
      <c r="V4812" s="49">
        <v>12358.75</v>
      </c>
    </row>
    <row r="4813" spans="1:22" x14ac:dyDescent="0.3">
      <c r="A4813">
        <v>1002652</v>
      </c>
      <c r="B4813" t="s">
        <v>22218</v>
      </c>
      <c r="C4813" t="s">
        <v>22219</v>
      </c>
      <c r="D4813" t="s">
        <v>16194</v>
      </c>
      <c r="E4813" t="s">
        <v>351</v>
      </c>
      <c r="F4813" t="s">
        <v>22220</v>
      </c>
      <c r="G4813" t="s">
        <v>22221</v>
      </c>
      <c r="H4813" t="s">
        <v>2144</v>
      </c>
      <c r="I4813" s="23">
        <v>41.135266000000001</v>
      </c>
      <c r="J4813" s="23">
        <v>-89.341087999999999</v>
      </c>
      <c r="K4813">
        <v>325211</v>
      </c>
      <c r="L4813" t="s">
        <v>28</v>
      </c>
      <c r="M4813" t="s">
        <v>315</v>
      </c>
      <c r="N4813" s="49">
        <v>63678.358</v>
      </c>
      <c r="O4813" s="49">
        <v>65175.328000000001</v>
      </c>
      <c r="P4813" s="49">
        <v>67609.02</v>
      </c>
      <c r="Q4813" s="49">
        <v>66969.232000000004</v>
      </c>
      <c r="R4813" s="49">
        <v>69777.525999999998</v>
      </c>
      <c r="S4813" s="49">
        <v>69889.710000000006</v>
      </c>
      <c r="T4813" s="49">
        <v>62638.745999999999</v>
      </c>
      <c r="U4813" s="49">
        <v>69983.796000000002</v>
      </c>
      <c r="V4813" s="49">
        <v>69801.936000000002</v>
      </c>
    </row>
    <row r="4814" spans="1:22" x14ac:dyDescent="0.3">
      <c r="A4814">
        <v>1012948</v>
      </c>
      <c r="B4814" t="s">
        <v>22222</v>
      </c>
      <c r="C4814" t="s">
        <v>22219</v>
      </c>
      <c r="D4814" t="s">
        <v>22223</v>
      </c>
      <c r="E4814" t="s">
        <v>1663</v>
      </c>
      <c r="F4814" t="s">
        <v>22224</v>
      </c>
      <c r="G4814" t="s">
        <v>22225</v>
      </c>
      <c r="H4814" t="s">
        <v>3382</v>
      </c>
      <c r="I4814" s="23">
        <v>39.763888999999999</v>
      </c>
      <c r="J4814" s="23">
        <v>-75.422777999999994</v>
      </c>
      <c r="K4814">
        <v>325211</v>
      </c>
      <c r="L4814" t="s">
        <v>28</v>
      </c>
      <c r="M4814" t="s">
        <v>315</v>
      </c>
      <c r="N4814" s="49">
        <v>28489.592000000001</v>
      </c>
      <c r="O4814" s="49">
        <v>28434.842000000001</v>
      </c>
      <c r="P4814" s="49">
        <v>29457.74</v>
      </c>
      <c r="Q4814" s="49">
        <v>29228.14</v>
      </c>
      <c r="R4814" s="49">
        <v>29044.639999999999</v>
      </c>
      <c r="S4814" s="49">
        <v>29197.040000000001</v>
      </c>
      <c r="T4814" s="49">
        <v>25623.952000000001</v>
      </c>
    </row>
    <row r="4815" spans="1:22" x14ac:dyDescent="0.3">
      <c r="A4815">
        <v>1002077</v>
      </c>
      <c r="B4815" t="s">
        <v>22226</v>
      </c>
      <c r="C4815" t="s">
        <v>22227</v>
      </c>
      <c r="D4815" t="s">
        <v>3258</v>
      </c>
      <c r="E4815" t="s">
        <v>435</v>
      </c>
      <c r="F4815" t="s">
        <v>22228</v>
      </c>
      <c r="G4815" t="s">
        <v>22229</v>
      </c>
      <c r="H4815" t="s">
        <v>3261</v>
      </c>
      <c r="I4815" s="23">
        <v>39.234932999999998</v>
      </c>
      <c r="J4815" s="23">
        <v>-91.744147999999996</v>
      </c>
      <c r="K4815">
        <v>486210</v>
      </c>
      <c r="L4815" t="s">
        <v>1275</v>
      </c>
      <c r="M4815" t="s">
        <v>102</v>
      </c>
      <c r="N4815" s="49">
        <v>57977.184000000001</v>
      </c>
      <c r="O4815" s="49">
        <v>104950.86</v>
      </c>
      <c r="P4815" s="49">
        <v>87145.626000000004</v>
      </c>
      <c r="Q4815" s="49">
        <v>47897.175999999999</v>
      </c>
      <c r="R4815" s="49">
        <v>39510.908000000003</v>
      </c>
      <c r="S4815" s="49">
        <v>46156.983999999997</v>
      </c>
      <c r="T4815" s="49">
        <v>61344.328000000001</v>
      </c>
      <c r="U4815" s="49">
        <v>94825.99</v>
      </c>
      <c r="V4815" s="49">
        <v>108894.28</v>
      </c>
    </row>
    <row r="4816" spans="1:22" x14ac:dyDescent="0.3">
      <c r="A4816">
        <v>1000841</v>
      </c>
      <c r="B4816" t="s">
        <v>22230</v>
      </c>
      <c r="C4816" t="s">
        <v>22231</v>
      </c>
      <c r="D4816" t="s">
        <v>22232</v>
      </c>
      <c r="E4816" t="s">
        <v>663</v>
      </c>
      <c r="F4816" t="s">
        <v>22233</v>
      </c>
      <c r="G4816" t="s">
        <v>22234</v>
      </c>
      <c r="H4816" t="s">
        <v>12804</v>
      </c>
      <c r="I4816" s="23">
        <v>39.113100000000003</v>
      </c>
      <c r="J4816" s="23">
        <v>-84.803100000000001</v>
      </c>
      <c r="K4816">
        <v>221112</v>
      </c>
      <c r="L4816" t="s">
        <v>335</v>
      </c>
      <c r="M4816" t="s">
        <v>336</v>
      </c>
      <c r="N4816" s="49">
        <v>6400427.716</v>
      </c>
      <c r="O4816" s="49">
        <v>4984332.1660000002</v>
      </c>
      <c r="P4816" s="49">
        <v>6109028.4639999997</v>
      </c>
      <c r="Q4816" s="49">
        <v>6144189.6699999999</v>
      </c>
      <c r="R4816" s="49">
        <v>5893394.4079999998</v>
      </c>
      <c r="S4816" s="49">
        <v>6894310.4380000001</v>
      </c>
      <c r="T4816" s="49">
        <v>7903857.5080000004</v>
      </c>
      <c r="U4816" s="49">
        <v>7592154.3320000004</v>
      </c>
      <c r="V4816" s="49">
        <v>6967521.3439999996</v>
      </c>
    </row>
    <row r="4817" spans="1:22" x14ac:dyDescent="0.3">
      <c r="A4817">
        <v>1005443</v>
      </c>
      <c r="B4817" t="s">
        <v>22235</v>
      </c>
      <c r="C4817" t="s">
        <v>22236</v>
      </c>
      <c r="D4817" t="s">
        <v>9159</v>
      </c>
      <c r="E4817" t="s">
        <v>954</v>
      </c>
      <c r="F4817" t="s">
        <v>22237</v>
      </c>
      <c r="G4817" t="s">
        <v>22238</v>
      </c>
      <c r="H4817" t="s">
        <v>7378</v>
      </c>
      <c r="I4817" s="23">
        <v>33.93412</v>
      </c>
      <c r="J4817" s="23">
        <v>-81.285820000000001</v>
      </c>
      <c r="K4817">
        <v>326211</v>
      </c>
      <c r="L4817" t="s">
        <v>28</v>
      </c>
      <c r="M4817" t="s">
        <v>315</v>
      </c>
      <c r="N4817" s="49">
        <v>62259.644</v>
      </c>
      <c r="O4817" s="49">
        <v>101988.33199999999</v>
      </c>
      <c r="P4817" s="49">
        <v>59245.14</v>
      </c>
      <c r="Q4817" s="49">
        <v>57077.824000000001</v>
      </c>
      <c r="R4817" s="49">
        <v>55361.39</v>
      </c>
      <c r="S4817" s="49">
        <v>58596.872000000003</v>
      </c>
      <c r="T4817" s="49">
        <v>56868.031999999999</v>
      </c>
      <c r="U4817" s="49">
        <v>49865.71</v>
      </c>
      <c r="V4817" s="49">
        <v>46653.305999999997</v>
      </c>
    </row>
    <row r="4818" spans="1:22" x14ac:dyDescent="0.3">
      <c r="A4818">
        <v>1004226</v>
      </c>
      <c r="B4818" t="s">
        <v>22239</v>
      </c>
      <c r="C4818" t="s">
        <v>22240</v>
      </c>
      <c r="D4818" t="s">
        <v>1780</v>
      </c>
      <c r="E4818" t="s">
        <v>954</v>
      </c>
      <c r="F4818" t="s">
        <v>22241</v>
      </c>
      <c r="G4818" t="s">
        <v>22242</v>
      </c>
      <c r="H4818" t="s">
        <v>5329</v>
      </c>
      <c r="I4818" s="23">
        <v>34.731859999999998</v>
      </c>
      <c r="J4818" s="23">
        <v>-82.373149999999995</v>
      </c>
      <c r="K4818">
        <v>326211</v>
      </c>
      <c r="L4818" t="s">
        <v>28</v>
      </c>
      <c r="M4818" t="s">
        <v>315</v>
      </c>
      <c r="N4818" s="49">
        <v>21347.919999999998</v>
      </c>
      <c r="O4818" s="49">
        <v>23368.912</v>
      </c>
      <c r="P4818" s="49">
        <v>23953.66</v>
      </c>
      <c r="Q4818" s="49">
        <v>24638.808000000001</v>
      </c>
      <c r="R4818" s="49">
        <v>26108.851999999999</v>
      </c>
      <c r="S4818" s="49">
        <v>28052.344000000001</v>
      </c>
      <c r="T4818" s="49">
        <v>26805.7</v>
      </c>
      <c r="U4818" s="49">
        <v>27219.547999999999</v>
      </c>
      <c r="V4818" s="49">
        <v>27990.387999999999</v>
      </c>
    </row>
    <row r="4819" spans="1:22" x14ac:dyDescent="0.3">
      <c r="A4819">
        <v>1001539</v>
      </c>
      <c r="B4819" t="s">
        <v>22243</v>
      </c>
      <c r="C4819" t="s">
        <v>22244</v>
      </c>
      <c r="D4819" t="s">
        <v>10528</v>
      </c>
      <c r="E4819" t="s">
        <v>491</v>
      </c>
      <c r="F4819" t="s">
        <v>10529</v>
      </c>
      <c r="G4819" t="s">
        <v>22245</v>
      </c>
      <c r="H4819" t="s">
        <v>22246</v>
      </c>
      <c r="I4819" s="23">
        <v>41.720300000000002</v>
      </c>
      <c r="J4819" s="23">
        <v>-86.909700000000001</v>
      </c>
      <c r="K4819">
        <v>221112</v>
      </c>
      <c r="L4819" t="s">
        <v>335</v>
      </c>
      <c r="M4819" t="s">
        <v>336</v>
      </c>
      <c r="N4819" s="49">
        <v>1158966.1939999999</v>
      </c>
      <c r="O4819" s="49">
        <v>2121289.8539999998</v>
      </c>
      <c r="P4819" s="49">
        <v>1350762.966</v>
      </c>
      <c r="Q4819" s="49">
        <v>1803486.0279999999</v>
      </c>
      <c r="R4819" s="49">
        <v>1559087.926</v>
      </c>
      <c r="S4819" s="49">
        <v>2558563.7480000001</v>
      </c>
      <c r="T4819" s="49">
        <v>2052164.2479999999</v>
      </c>
      <c r="U4819" s="49">
        <v>2211898.13</v>
      </c>
      <c r="V4819" s="49">
        <v>2779378.0819999999</v>
      </c>
    </row>
    <row r="4820" spans="1:22" x14ac:dyDescent="0.3">
      <c r="A4820">
        <v>1000993</v>
      </c>
      <c r="B4820" t="s">
        <v>22247</v>
      </c>
      <c r="C4820" t="s">
        <v>22248</v>
      </c>
      <c r="D4820" t="s">
        <v>22249</v>
      </c>
      <c r="E4820" t="s">
        <v>435</v>
      </c>
      <c r="F4820" t="s">
        <v>22250</v>
      </c>
      <c r="G4820" t="s">
        <v>22251</v>
      </c>
      <c r="I4820" s="23">
        <v>42.031700000000001</v>
      </c>
      <c r="J4820" s="23">
        <v>-84.754999999999995</v>
      </c>
      <c r="K4820">
        <v>221112</v>
      </c>
      <c r="L4820" t="s">
        <v>335</v>
      </c>
      <c r="M4820" t="s">
        <v>336</v>
      </c>
      <c r="Q4820" s="49">
        <v>96055.1</v>
      </c>
      <c r="R4820" s="49">
        <v>281439.75799999997</v>
      </c>
      <c r="S4820" s="49">
        <v>352290.49400000001</v>
      </c>
      <c r="T4820" s="49">
        <v>242341.90599999999</v>
      </c>
      <c r="U4820" s="49">
        <v>361320.674</v>
      </c>
      <c r="V4820" s="49">
        <v>337182.34399999998</v>
      </c>
    </row>
    <row r="4821" spans="1:22" x14ac:dyDescent="0.3">
      <c r="A4821">
        <v>1011582</v>
      </c>
      <c r="B4821" t="s">
        <v>22252</v>
      </c>
      <c r="C4821" t="s">
        <v>22253</v>
      </c>
      <c r="D4821" t="s">
        <v>22254</v>
      </c>
      <c r="E4821" t="s">
        <v>454</v>
      </c>
      <c r="F4821" t="s">
        <v>22255</v>
      </c>
      <c r="G4821" t="s">
        <v>22256</v>
      </c>
      <c r="H4821" t="s">
        <v>648</v>
      </c>
      <c r="I4821" s="23">
        <v>43.006549999999997</v>
      </c>
      <c r="J4821" s="23">
        <v>-84.379220000000004</v>
      </c>
      <c r="K4821">
        <v>311514</v>
      </c>
      <c r="L4821" t="s">
        <v>28</v>
      </c>
      <c r="M4821" t="s">
        <v>315</v>
      </c>
      <c r="N4821" s="49">
        <v>29554.588</v>
      </c>
      <c r="O4821" s="49">
        <v>30331.936000000002</v>
      </c>
      <c r="P4821" s="49">
        <v>31514.031999999999</v>
      </c>
      <c r="Q4821" s="49">
        <v>31282.331999999999</v>
      </c>
      <c r="R4821" s="49">
        <v>30221.036</v>
      </c>
      <c r="S4821" s="49">
        <v>27720.495999999999</v>
      </c>
    </row>
    <row r="4822" spans="1:22" x14ac:dyDescent="0.3">
      <c r="A4822">
        <v>1007825</v>
      </c>
      <c r="B4822" t="s">
        <v>22257</v>
      </c>
      <c r="C4822" t="s">
        <v>22258</v>
      </c>
      <c r="D4822" t="s">
        <v>22259</v>
      </c>
      <c r="E4822" t="s">
        <v>454</v>
      </c>
      <c r="F4822" t="s">
        <v>15624</v>
      </c>
      <c r="G4822" t="s">
        <v>22260</v>
      </c>
      <c r="H4822" t="s">
        <v>16028</v>
      </c>
      <c r="I4822" s="23">
        <v>43.94</v>
      </c>
      <c r="J4822" s="23">
        <v>-86.424700000000001</v>
      </c>
      <c r="K4822">
        <v>221112</v>
      </c>
      <c r="L4822" t="s">
        <v>335</v>
      </c>
      <c r="M4822" t="s">
        <v>336</v>
      </c>
      <c r="N4822" s="49">
        <v>498814.652</v>
      </c>
      <c r="O4822" s="49">
        <v>511923.152</v>
      </c>
      <c r="P4822" s="49">
        <v>495760.712</v>
      </c>
      <c r="Q4822" s="49">
        <v>519851.17200000002</v>
      </c>
      <c r="R4822" s="49">
        <v>535448.79599999997</v>
      </c>
      <c r="S4822" s="49">
        <v>526463.64800000004</v>
      </c>
      <c r="T4822" s="49">
        <v>479914.94400000002</v>
      </c>
      <c r="U4822" s="49">
        <v>521883.13199999998</v>
      </c>
      <c r="V4822" s="49">
        <v>568988.79200000002</v>
      </c>
    </row>
    <row r="4823" spans="1:22" x14ac:dyDescent="0.3">
      <c r="A4823">
        <v>1008897</v>
      </c>
      <c r="B4823" t="s">
        <v>22261</v>
      </c>
      <c r="C4823" t="s">
        <v>22262</v>
      </c>
      <c r="D4823" t="s">
        <v>22263</v>
      </c>
      <c r="E4823" t="s">
        <v>454</v>
      </c>
      <c r="F4823" t="s">
        <v>22264</v>
      </c>
      <c r="G4823" t="s">
        <v>22265</v>
      </c>
      <c r="H4823" t="s">
        <v>13067</v>
      </c>
      <c r="I4823" s="23">
        <v>42.457659999999997</v>
      </c>
      <c r="J4823" s="23">
        <v>-83.656109999999998</v>
      </c>
      <c r="K4823">
        <v>331210</v>
      </c>
      <c r="L4823" t="s">
        <v>28</v>
      </c>
      <c r="M4823" t="s">
        <v>538</v>
      </c>
      <c r="Q4823" s="49">
        <v>14894.644</v>
      </c>
      <c r="R4823" s="49">
        <v>16110.84</v>
      </c>
      <c r="S4823" s="49">
        <v>22234.416000000001</v>
      </c>
      <c r="T4823" s="49">
        <v>21014.92</v>
      </c>
      <c r="U4823" s="49">
        <v>22365.016</v>
      </c>
      <c r="V4823" s="49">
        <v>26957.948</v>
      </c>
    </row>
    <row r="4824" spans="1:22" x14ac:dyDescent="0.3">
      <c r="A4824">
        <v>1001608</v>
      </c>
      <c r="B4824" t="s">
        <v>22266</v>
      </c>
      <c r="C4824" t="s">
        <v>22267</v>
      </c>
      <c r="D4824" t="s">
        <v>1020</v>
      </c>
      <c r="E4824" t="s">
        <v>583</v>
      </c>
      <c r="F4824" t="s">
        <v>1021</v>
      </c>
      <c r="G4824" t="s">
        <v>22268</v>
      </c>
      <c r="H4824" t="s">
        <v>22269</v>
      </c>
      <c r="I4824" s="23">
        <v>30.008099999999999</v>
      </c>
      <c r="J4824" s="23">
        <v>-89.937200000000004</v>
      </c>
      <c r="K4824">
        <v>221112</v>
      </c>
      <c r="L4824" t="s">
        <v>335</v>
      </c>
      <c r="M4824" t="s">
        <v>336</v>
      </c>
      <c r="Q4824" s="49">
        <v>14502.796</v>
      </c>
      <c r="R4824" s="49">
        <v>1015635.836</v>
      </c>
      <c r="S4824" s="49">
        <v>1181457.6200000001</v>
      </c>
      <c r="T4824" s="49">
        <v>924932.42</v>
      </c>
      <c r="U4824" s="49">
        <v>1448146.432</v>
      </c>
      <c r="V4824" s="49">
        <v>1485152.996</v>
      </c>
    </row>
    <row r="4825" spans="1:22" x14ac:dyDescent="0.3">
      <c r="A4825">
        <v>1001184</v>
      </c>
      <c r="B4825" t="s">
        <v>22270</v>
      </c>
      <c r="C4825" t="s">
        <v>22271</v>
      </c>
      <c r="D4825" t="s">
        <v>22272</v>
      </c>
      <c r="E4825" t="s">
        <v>1663</v>
      </c>
      <c r="F4825" t="s">
        <v>22273</v>
      </c>
      <c r="G4825" t="s">
        <v>22274</v>
      </c>
      <c r="H4825" t="s">
        <v>12447</v>
      </c>
      <c r="I4825" s="23">
        <v>39.813899999999997</v>
      </c>
      <c r="J4825" s="23">
        <v>-75.250799999999998</v>
      </c>
      <c r="K4825">
        <v>221112</v>
      </c>
      <c r="L4825" t="s">
        <v>335</v>
      </c>
      <c r="M4825" t="s">
        <v>336</v>
      </c>
      <c r="S4825" s="49">
        <v>18978.48</v>
      </c>
      <c r="T4825" s="49">
        <v>9865.6640000000007</v>
      </c>
      <c r="U4825" s="49">
        <v>6601.7759999999998</v>
      </c>
      <c r="V4825" s="49">
        <v>2418.1880000000001</v>
      </c>
    </row>
    <row r="4826" spans="1:22" x14ac:dyDescent="0.3">
      <c r="A4826">
        <v>1011819</v>
      </c>
      <c r="B4826" t="s">
        <v>22275</v>
      </c>
      <c r="C4826" t="s">
        <v>22276</v>
      </c>
      <c r="D4826" t="s">
        <v>8024</v>
      </c>
      <c r="E4826" t="s">
        <v>323</v>
      </c>
      <c r="F4826" t="s">
        <v>20695</v>
      </c>
      <c r="G4826" t="s">
        <v>22277</v>
      </c>
      <c r="H4826" t="s">
        <v>1244</v>
      </c>
      <c r="I4826" s="23">
        <v>37.400930000000002</v>
      </c>
      <c r="J4826" s="23">
        <v>-121.89527</v>
      </c>
      <c r="K4826">
        <v>334413</v>
      </c>
      <c r="L4826" t="s">
        <v>1560</v>
      </c>
      <c r="M4826" t="s">
        <v>315</v>
      </c>
      <c r="Q4826" s="49">
        <v>28428.488000000001</v>
      </c>
      <c r="R4826" s="49">
        <v>21236.314999999999</v>
      </c>
      <c r="S4826" s="49">
        <v>30940.811378999999</v>
      </c>
      <c r="T4826" s="49">
        <v>25629.128000000001</v>
      </c>
      <c r="U4826" s="49">
        <v>30439.370999999999</v>
      </c>
      <c r="V4826" s="49">
        <v>28717.626</v>
      </c>
    </row>
    <row r="4827" spans="1:22" x14ac:dyDescent="0.3">
      <c r="A4827">
        <v>1009792</v>
      </c>
      <c r="B4827" t="s">
        <v>22278</v>
      </c>
      <c r="C4827" t="s">
        <v>22279</v>
      </c>
      <c r="D4827" t="s">
        <v>9600</v>
      </c>
      <c r="E4827" t="s">
        <v>1487</v>
      </c>
      <c r="F4827" t="s">
        <v>22280</v>
      </c>
      <c r="G4827" t="s">
        <v>22281</v>
      </c>
      <c r="H4827" t="s">
        <v>4527</v>
      </c>
      <c r="I4827" s="23">
        <v>38.789051000000001</v>
      </c>
      <c r="J4827" s="23">
        <v>-104.806197</v>
      </c>
      <c r="K4827">
        <v>334413</v>
      </c>
      <c r="L4827" t="s">
        <v>1560</v>
      </c>
      <c r="M4827" t="s">
        <v>315</v>
      </c>
      <c r="N4827" s="49">
        <v>221597.43762899999</v>
      </c>
      <c r="O4827" s="49">
        <v>321647.1715</v>
      </c>
      <c r="P4827" s="49">
        <v>298399.55622199998</v>
      </c>
      <c r="Q4827" s="49">
        <v>254342.95509999999</v>
      </c>
      <c r="R4827" s="49">
        <v>278783.63709999999</v>
      </c>
      <c r="S4827" s="49">
        <v>341985.09110000002</v>
      </c>
      <c r="T4827" s="49">
        <v>240533.63404599999</v>
      </c>
      <c r="U4827" s="49">
        <v>269061.984</v>
      </c>
      <c r="V4827" s="49">
        <v>413154.22940000001</v>
      </c>
    </row>
    <row r="4828" spans="1:22" x14ac:dyDescent="0.3">
      <c r="A4828">
        <v>1008768</v>
      </c>
      <c r="B4828" t="s">
        <v>22282</v>
      </c>
      <c r="C4828" t="s">
        <v>22283</v>
      </c>
      <c r="D4828" t="s">
        <v>22284</v>
      </c>
      <c r="E4828" t="s">
        <v>1902</v>
      </c>
      <c r="F4828" t="s">
        <v>2111</v>
      </c>
      <c r="G4828" t="s">
        <v>22285</v>
      </c>
      <c r="H4828" t="s">
        <v>2113</v>
      </c>
      <c r="I4828" s="23">
        <v>33.416629999999998</v>
      </c>
      <c r="J4828" s="23">
        <v>-111.96953000000001</v>
      </c>
      <c r="K4828">
        <v>334413</v>
      </c>
      <c r="L4828" t="s">
        <v>1560</v>
      </c>
      <c r="M4828" t="s">
        <v>315</v>
      </c>
      <c r="N4828" s="49">
        <v>74945.008002000002</v>
      </c>
      <c r="O4828" s="49">
        <v>79899.695263000001</v>
      </c>
      <c r="P4828" s="49">
        <v>85935.732183999993</v>
      </c>
      <c r="Q4828" s="49">
        <v>79658.699972000002</v>
      </c>
      <c r="R4828" s="49">
        <v>79861.250184000004</v>
      </c>
      <c r="S4828" s="49">
        <v>80740.692169000002</v>
      </c>
      <c r="T4828" s="49">
        <v>56697.315303000003</v>
      </c>
      <c r="U4828" s="49">
        <v>67755.958469999998</v>
      </c>
      <c r="V4828" s="49">
        <v>77495.188748999994</v>
      </c>
    </row>
    <row r="4829" spans="1:22" x14ac:dyDescent="0.3">
      <c r="A4829">
        <v>1011548</v>
      </c>
      <c r="B4829" t="s">
        <v>22286</v>
      </c>
      <c r="C4829" t="s">
        <v>22287</v>
      </c>
      <c r="D4829" t="s">
        <v>22288</v>
      </c>
      <c r="E4829" t="s">
        <v>323</v>
      </c>
      <c r="F4829" t="s">
        <v>1619</v>
      </c>
      <c r="G4829" t="s">
        <v>22289</v>
      </c>
      <c r="H4829" t="s">
        <v>4670</v>
      </c>
      <c r="I4829" s="23">
        <v>34.214097000000002</v>
      </c>
      <c r="J4829" s="23">
        <v>-118.474919</v>
      </c>
      <c r="K4829">
        <v>332813</v>
      </c>
      <c r="L4829" t="s">
        <v>85</v>
      </c>
      <c r="M4829" t="s">
        <v>315</v>
      </c>
      <c r="S4829" s="49">
        <v>11.4</v>
      </c>
    </row>
    <row r="4830" spans="1:22" x14ac:dyDescent="0.3">
      <c r="A4830">
        <v>1009556</v>
      </c>
      <c r="B4830" t="s">
        <v>22290</v>
      </c>
      <c r="C4830" t="s">
        <v>22291</v>
      </c>
      <c r="D4830" t="s">
        <v>22292</v>
      </c>
      <c r="E4830" t="s">
        <v>2294</v>
      </c>
      <c r="F4830" t="s">
        <v>22293</v>
      </c>
      <c r="G4830" t="s">
        <v>22294</v>
      </c>
      <c r="H4830" t="s">
        <v>3966</v>
      </c>
      <c r="I4830" s="23">
        <v>40.429164999999998</v>
      </c>
      <c r="J4830" s="23">
        <v>-111.823859</v>
      </c>
      <c r="K4830">
        <v>334413</v>
      </c>
      <c r="L4830" t="s">
        <v>1560</v>
      </c>
      <c r="M4830" t="s">
        <v>315</v>
      </c>
      <c r="N4830" s="49">
        <v>328892.1847561</v>
      </c>
      <c r="O4830" s="49">
        <v>286865.44893730001</v>
      </c>
      <c r="P4830" s="49">
        <v>345314.75665449997</v>
      </c>
      <c r="Q4830" s="49">
        <v>356187.41028960003</v>
      </c>
      <c r="R4830" s="49">
        <v>325215.69726769999</v>
      </c>
      <c r="S4830" s="49">
        <v>308771.14728029998</v>
      </c>
      <c r="T4830" s="49">
        <v>321828.66572230001</v>
      </c>
      <c r="U4830" s="49">
        <v>296810.80925739999</v>
      </c>
      <c r="V4830" s="49">
        <v>311155.9561983</v>
      </c>
    </row>
    <row r="4831" spans="1:22" x14ac:dyDescent="0.3">
      <c r="A4831">
        <v>1009805</v>
      </c>
      <c r="B4831" t="s">
        <v>22295</v>
      </c>
      <c r="C4831" t="s">
        <v>22296</v>
      </c>
      <c r="D4831" t="s">
        <v>22297</v>
      </c>
      <c r="E4831" t="s">
        <v>793</v>
      </c>
      <c r="F4831" t="s">
        <v>22298</v>
      </c>
      <c r="G4831" t="s">
        <v>22299</v>
      </c>
      <c r="H4831" t="s">
        <v>22300</v>
      </c>
      <c r="I4831" s="23">
        <v>38.748759999999997</v>
      </c>
      <c r="J4831" s="23">
        <v>-77.511420000000001</v>
      </c>
      <c r="K4831">
        <v>334413</v>
      </c>
      <c r="L4831" t="s">
        <v>1560</v>
      </c>
      <c r="M4831" t="s">
        <v>315</v>
      </c>
      <c r="N4831" s="49">
        <v>266833.24326690001</v>
      </c>
      <c r="O4831" s="49">
        <v>296372.88982129999</v>
      </c>
      <c r="P4831" s="49">
        <v>266017.76157129998</v>
      </c>
      <c r="Q4831" s="49">
        <v>287949.82231080002</v>
      </c>
      <c r="R4831" s="49">
        <v>280150.29783910001</v>
      </c>
      <c r="S4831" s="49">
        <v>252337.77272040001</v>
      </c>
      <c r="T4831" s="49">
        <v>328691.59234570002</v>
      </c>
      <c r="U4831" s="49">
        <v>319127.6463883</v>
      </c>
      <c r="V4831" s="49">
        <v>337477.95819219999</v>
      </c>
    </row>
    <row r="4832" spans="1:22" x14ac:dyDescent="0.3">
      <c r="A4832">
        <v>1003635</v>
      </c>
      <c r="B4832" t="s">
        <v>22301</v>
      </c>
      <c r="C4832" t="s">
        <v>22302</v>
      </c>
      <c r="D4832" t="s">
        <v>22303</v>
      </c>
      <c r="E4832" t="s">
        <v>422</v>
      </c>
      <c r="F4832" t="s">
        <v>22304</v>
      </c>
      <c r="G4832" t="s">
        <v>22305</v>
      </c>
      <c r="H4832" t="s">
        <v>6790</v>
      </c>
      <c r="I4832" s="23">
        <v>34.268566</v>
      </c>
      <c r="J4832" s="23">
        <v>-92.041364999999999</v>
      </c>
      <c r="K4832">
        <v>322224</v>
      </c>
      <c r="L4832" t="s">
        <v>28</v>
      </c>
      <c r="M4832" t="s">
        <v>680</v>
      </c>
      <c r="V4832" s="49">
        <v>331.548</v>
      </c>
    </row>
    <row r="4833" spans="1:22" x14ac:dyDescent="0.3">
      <c r="A4833">
        <v>1004453</v>
      </c>
      <c r="B4833" t="s">
        <v>22306</v>
      </c>
      <c r="C4833" t="s">
        <v>22307</v>
      </c>
      <c r="D4833" t="s">
        <v>21635</v>
      </c>
      <c r="E4833" t="s">
        <v>1418</v>
      </c>
      <c r="F4833" t="s">
        <v>21636</v>
      </c>
      <c r="G4833" t="s">
        <v>22308</v>
      </c>
      <c r="H4833" t="s">
        <v>2144</v>
      </c>
      <c r="I4833" s="23">
        <v>34.070909999999998</v>
      </c>
      <c r="J4833" s="23">
        <v>-96.755030000000005</v>
      </c>
      <c r="K4833">
        <v>331110</v>
      </c>
      <c r="L4833" t="s">
        <v>537</v>
      </c>
      <c r="M4833" t="s">
        <v>538</v>
      </c>
      <c r="N4833" s="49">
        <v>55590.536</v>
      </c>
      <c r="O4833" s="49">
        <v>49969.936000000002</v>
      </c>
      <c r="P4833" s="49">
        <v>44686.548000000003</v>
      </c>
      <c r="Q4833" s="49">
        <v>36006.455999999998</v>
      </c>
      <c r="R4833" s="49">
        <v>35643.307999999997</v>
      </c>
      <c r="S4833" s="49">
        <v>24735.248</v>
      </c>
      <c r="T4833" s="49">
        <v>39849.476000000002</v>
      </c>
      <c r="U4833" s="49">
        <v>49632.46</v>
      </c>
      <c r="V4833" s="49">
        <v>34322.364000000001</v>
      </c>
    </row>
    <row r="4834" spans="1:22" x14ac:dyDescent="0.3">
      <c r="A4834">
        <v>1005096</v>
      </c>
      <c r="B4834" t="s">
        <v>22309</v>
      </c>
      <c r="C4834" t="s">
        <v>22310</v>
      </c>
      <c r="D4834" t="s">
        <v>22311</v>
      </c>
      <c r="E4834" t="s">
        <v>793</v>
      </c>
      <c r="F4834" t="s">
        <v>7723</v>
      </c>
      <c r="G4834" t="s">
        <v>22312</v>
      </c>
      <c r="H4834" t="s">
        <v>1952</v>
      </c>
      <c r="I4834" s="23">
        <v>37.169080000000001</v>
      </c>
      <c r="J4834" s="23">
        <v>-80.407049999999998</v>
      </c>
      <c r="K4834">
        <v>562212</v>
      </c>
      <c r="L4834" t="s">
        <v>355</v>
      </c>
      <c r="M4834" t="s">
        <v>307</v>
      </c>
      <c r="S4834" s="49">
        <v>9312.598</v>
      </c>
      <c r="T4834" s="49">
        <v>16437.46</v>
      </c>
      <c r="U4834" s="49">
        <v>14222.96</v>
      </c>
      <c r="V4834" s="49">
        <v>16001.21</v>
      </c>
    </row>
    <row r="4835" spans="1:22" x14ac:dyDescent="0.3">
      <c r="A4835">
        <v>1004004</v>
      </c>
      <c r="B4835" t="s">
        <v>22313</v>
      </c>
      <c r="C4835" t="s">
        <v>22314</v>
      </c>
      <c r="D4835" t="s">
        <v>21241</v>
      </c>
      <c r="E4835" t="s">
        <v>323</v>
      </c>
      <c r="F4835" t="s">
        <v>2482</v>
      </c>
      <c r="G4835" t="s">
        <v>22315</v>
      </c>
      <c r="H4835" t="s">
        <v>2179</v>
      </c>
      <c r="I4835" s="23">
        <v>35.194139999999997</v>
      </c>
      <c r="J4835" s="23">
        <v>-119.56753</v>
      </c>
      <c r="K4835">
        <v>221112</v>
      </c>
      <c r="L4835" t="s">
        <v>28</v>
      </c>
      <c r="M4835" t="s">
        <v>336</v>
      </c>
      <c r="P4835" s="49">
        <v>0</v>
      </c>
      <c r="Q4835" s="49">
        <v>194186.32</v>
      </c>
      <c r="R4835" s="49">
        <v>205654.38800000001</v>
      </c>
      <c r="S4835" s="49">
        <v>198471.95199999999</v>
      </c>
      <c r="T4835" s="49">
        <v>208358.96799999999</v>
      </c>
      <c r="U4835" s="49">
        <v>192122.03</v>
      </c>
      <c r="V4835" s="49">
        <v>215310.93</v>
      </c>
    </row>
    <row r="4836" spans="1:22" x14ac:dyDescent="0.3">
      <c r="A4836">
        <v>1002765</v>
      </c>
      <c r="B4836" t="s">
        <v>22316</v>
      </c>
      <c r="C4836" t="s">
        <v>22317</v>
      </c>
      <c r="D4836" t="s">
        <v>2794</v>
      </c>
      <c r="E4836" t="s">
        <v>2780</v>
      </c>
      <c r="F4836" t="s">
        <v>22318</v>
      </c>
      <c r="H4836" t="s">
        <v>7808</v>
      </c>
      <c r="I4836" s="23">
        <v>41.749400000000001</v>
      </c>
      <c r="J4836" s="23">
        <v>-72.653599999999997</v>
      </c>
      <c r="K4836">
        <v>562213</v>
      </c>
      <c r="L4836" t="s">
        <v>28</v>
      </c>
      <c r="M4836" t="s">
        <v>307</v>
      </c>
      <c r="N4836" s="49">
        <v>174388.52600000001</v>
      </c>
      <c r="O4836" s="49">
        <v>172006</v>
      </c>
      <c r="P4836" s="49">
        <v>251463.18599999999</v>
      </c>
      <c r="Q4836" s="49">
        <v>244539.46400000001</v>
      </c>
      <c r="R4836" s="49">
        <v>232727.90400000001</v>
      </c>
      <c r="S4836" s="49">
        <v>280814.57199999999</v>
      </c>
      <c r="T4836" s="49">
        <v>277418.99400000001</v>
      </c>
      <c r="U4836" s="49">
        <v>285543.06</v>
      </c>
      <c r="V4836" s="49">
        <v>261705.11600000001</v>
      </c>
    </row>
    <row r="4837" spans="1:22" x14ac:dyDescent="0.3">
      <c r="A4837">
        <v>1005799</v>
      </c>
      <c r="B4837" t="s">
        <v>22319</v>
      </c>
      <c r="C4837" t="s">
        <v>22320</v>
      </c>
      <c r="D4837" t="s">
        <v>13548</v>
      </c>
      <c r="E4837" t="s">
        <v>690</v>
      </c>
      <c r="F4837" t="s">
        <v>13549</v>
      </c>
      <c r="G4837" t="s">
        <v>22321</v>
      </c>
      <c r="H4837" t="s">
        <v>5420</v>
      </c>
      <c r="I4837" s="23">
        <v>32.485300000000002</v>
      </c>
      <c r="J4837" s="23">
        <v>-83.6036</v>
      </c>
      <c r="K4837">
        <v>221112</v>
      </c>
      <c r="L4837" t="s">
        <v>335</v>
      </c>
      <c r="M4837" t="s">
        <v>336</v>
      </c>
      <c r="N4837" s="49">
        <v>124382.63400000001</v>
      </c>
      <c r="O4837" s="49">
        <v>119870.514</v>
      </c>
      <c r="P4837" s="49">
        <v>82674.326000000001</v>
      </c>
      <c r="Q4837" s="49">
        <v>233099.84599999999</v>
      </c>
      <c r="R4837" s="49">
        <v>130565.084</v>
      </c>
      <c r="S4837" s="49">
        <v>102861.14599999999</v>
      </c>
      <c r="T4837" s="49">
        <v>47846.972000000002</v>
      </c>
      <c r="U4837" s="49">
        <v>185773.212</v>
      </c>
      <c r="V4837" s="49">
        <v>123406.084</v>
      </c>
    </row>
    <row r="4838" spans="1:22" x14ac:dyDescent="0.3">
      <c r="A4838">
        <v>1008506</v>
      </c>
      <c r="B4838" t="s">
        <v>22322</v>
      </c>
      <c r="C4838" t="s">
        <v>22323</v>
      </c>
      <c r="D4838" t="s">
        <v>5417</v>
      </c>
      <c r="E4838" t="s">
        <v>1781</v>
      </c>
      <c r="F4838" t="s">
        <v>22324</v>
      </c>
      <c r="G4838" t="s">
        <v>22325</v>
      </c>
      <c r="H4838" t="s">
        <v>9469</v>
      </c>
      <c r="I4838" s="23">
        <v>32.300519999999999</v>
      </c>
      <c r="J4838" s="23">
        <v>-90.190110000000004</v>
      </c>
      <c r="K4838">
        <v>211120</v>
      </c>
      <c r="L4838" t="s">
        <v>116</v>
      </c>
      <c r="M4838" t="s">
        <v>102</v>
      </c>
      <c r="U4838" s="49">
        <v>0</v>
      </c>
      <c r="V4838" s="49">
        <v>17303.883999999998</v>
      </c>
    </row>
    <row r="4839" spans="1:22" x14ac:dyDescent="0.3">
      <c r="A4839">
        <v>1003391</v>
      </c>
      <c r="B4839" t="s">
        <v>22326</v>
      </c>
      <c r="C4839" t="s">
        <v>22327</v>
      </c>
      <c r="D4839" t="s">
        <v>17902</v>
      </c>
      <c r="E4839" t="s">
        <v>1663</v>
      </c>
      <c r="F4839" t="s">
        <v>17903</v>
      </c>
      <c r="G4839" t="s">
        <v>22328</v>
      </c>
      <c r="H4839" t="s">
        <v>2312</v>
      </c>
      <c r="I4839" s="23">
        <v>39.359699999999997</v>
      </c>
      <c r="J4839" s="23">
        <v>-74.434010000000001</v>
      </c>
      <c r="K4839">
        <v>221330</v>
      </c>
      <c r="L4839" t="s">
        <v>28</v>
      </c>
      <c r="M4839" t="s">
        <v>336</v>
      </c>
      <c r="N4839" s="49">
        <v>43953.726000000002</v>
      </c>
      <c r="O4839" s="49">
        <v>44176.381999999998</v>
      </c>
      <c r="P4839" s="49">
        <v>44675.131999999998</v>
      </c>
      <c r="Q4839" s="49">
        <v>43673.836000000003</v>
      </c>
      <c r="R4839" s="49">
        <v>42481.786</v>
      </c>
      <c r="S4839" s="49">
        <v>47644.92</v>
      </c>
      <c r="T4839" s="49">
        <v>43781.584000000003</v>
      </c>
      <c r="U4839" s="49">
        <v>43089.432000000001</v>
      </c>
      <c r="V4839" s="49">
        <v>32851.03</v>
      </c>
    </row>
    <row r="4840" spans="1:22" x14ac:dyDescent="0.3">
      <c r="A4840">
        <v>1003918</v>
      </c>
      <c r="B4840" t="s">
        <v>22329</v>
      </c>
      <c r="C4840" t="s">
        <v>22330</v>
      </c>
      <c r="D4840" t="s">
        <v>22331</v>
      </c>
      <c r="E4840" t="s">
        <v>323</v>
      </c>
      <c r="F4840" t="s">
        <v>22332</v>
      </c>
      <c r="G4840" t="s">
        <v>22333</v>
      </c>
      <c r="H4840" t="s">
        <v>3837</v>
      </c>
      <c r="I4840" s="23">
        <v>34.142285000000001</v>
      </c>
      <c r="J4840" s="23">
        <v>-117.4186</v>
      </c>
      <c r="K4840">
        <v>562212</v>
      </c>
      <c r="L4840" t="s">
        <v>51</v>
      </c>
      <c r="M4840" t="s">
        <v>307</v>
      </c>
      <c r="N4840" s="49">
        <v>67954.25</v>
      </c>
      <c r="O4840" s="49">
        <v>64762.25</v>
      </c>
      <c r="P4840" s="49">
        <v>47390.5</v>
      </c>
      <c r="Q4840" s="49">
        <v>46650.75</v>
      </c>
      <c r="R4840" s="49">
        <v>47292</v>
      </c>
      <c r="S4840" s="49">
        <v>73890</v>
      </c>
      <c r="T4840" s="49">
        <v>78542.5</v>
      </c>
      <c r="U4840" s="49">
        <v>79050</v>
      </c>
      <c r="V4840" s="49">
        <v>67947.5</v>
      </c>
    </row>
    <row r="4841" spans="1:22" x14ac:dyDescent="0.3">
      <c r="A4841">
        <v>1009839</v>
      </c>
      <c r="B4841" t="s">
        <v>22334</v>
      </c>
      <c r="C4841" t="s">
        <v>22335</v>
      </c>
      <c r="D4841" t="s">
        <v>22336</v>
      </c>
      <c r="E4841" t="s">
        <v>569</v>
      </c>
      <c r="F4841" t="s">
        <v>2066</v>
      </c>
      <c r="G4841" t="s">
        <v>22337</v>
      </c>
      <c r="H4841" t="s">
        <v>2068</v>
      </c>
      <c r="I4841" s="23">
        <v>41.544440000000002</v>
      </c>
      <c r="J4841" s="23">
        <v>-90.450609999999998</v>
      </c>
      <c r="K4841">
        <v>221210</v>
      </c>
      <c r="L4841" t="s">
        <v>121</v>
      </c>
      <c r="M4841" t="s">
        <v>102</v>
      </c>
      <c r="P4841" s="49">
        <v>70</v>
      </c>
      <c r="Q4841" s="49">
        <v>579.45000000000005</v>
      </c>
      <c r="R4841" s="49">
        <v>231.2</v>
      </c>
      <c r="S4841" s="49">
        <v>287.8</v>
      </c>
      <c r="T4841" s="49">
        <v>701.15</v>
      </c>
      <c r="U4841" s="49">
        <v>95.3</v>
      </c>
      <c r="V4841" s="49">
        <v>412.25</v>
      </c>
    </row>
    <row r="4842" spans="1:22" x14ac:dyDescent="0.3">
      <c r="A4842">
        <v>1011722</v>
      </c>
      <c r="B4842" t="s">
        <v>22338</v>
      </c>
      <c r="C4842" t="s">
        <v>22339</v>
      </c>
      <c r="D4842" t="s">
        <v>22340</v>
      </c>
      <c r="E4842" t="s">
        <v>303</v>
      </c>
      <c r="F4842" t="s">
        <v>22341</v>
      </c>
      <c r="G4842" t="s">
        <v>22342</v>
      </c>
      <c r="H4842" t="s">
        <v>11292</v>
      </c>
      <c r="I4842" s="23">
        <v>32.177971999999997</v>
      </c>
      <c r="J4842" s="23">
        <v>-102.194031</v>
      </c>
      <c r="K4842">
        <v>211130</v>
      </c>
      <c r="L4842" t="s">
        <v>368</v>
      </c>
      <c r="M4842" t="s">
        <v>102</v>
      </c>
      <c r="N4842" s="49">
        <v>39118.701999999997</v>
      </c>
      <c r="O4842" s="49">
        <v>28626.173999999999</v>
      </c>
      <c r="P4842" s="49">
        <v>46766.938000000002</v>
      </c>
      <c r="Q4842" s="49">
        <v>65975.831999999995</v>
      </c>
      <c r="R4842" s="49">
        <v>52111.915999999997</v>
      </c>
      <c r="S4842" s="49">
        <v>77022.009999999995</v>
      </c>
    </row>
    <row r="4843" spans="1:22" x14ac:dyDescent="0.3">
      <c r="A4843">
        <v>1006160</v>
      </c>
      <c r="B4843" t="s">
        <v>22343</v>
      </c>
      <c r="C4843" t="s">
        <v>22344</v>
      </c>
      <c r="D4843" t="s">
        <v>11290</v>
      </c>
      <c r="E4843" t="s">
        <v>303</v>
      </c>
      <c r="F4843" t="s">
        <v>11291</v>
      </c>
      <c r="G4843" t="s">
        <v>22345</v>
      </c>
      <c r="H4843" t="s">
        <v>11292</v>
      </c>
      <c r="I4843" s="23">
        <v>32.283890999999997</v>
      </c>
      <c r="J4843" s="23">
        <v>-102.851484</v>
      </c>
      <c r="K4843">
        <v>211130</v>
      </c>
      <c r="L4843" t="s">
        <v>368</v>
      </c>
      <c r="M4843" t="s">
        <v>102</v>
      </c>
      <c r="N4843" s="49">
        <v>7113.2280000000001</v>
      </c>
      <c r="O4843" s="49">
        <v>1949.896</v>
      </c>
      <c r="P4843" s="49">
        <v>1614.096</v>
      </c>
      <c r="Q4843" s="49">
        <v>9072.0139999999992</v>
      </c>
      <c r="R4843" s="49">
        <v>31643.423999999999</v>
      </c>
      <c r="S4843" s="49">
        <v>53515.578000000001</v>
      </c>
      <c r="T4843" s="49">
        <v>437467.63</v>
      </c>
      <c r="U4843" s="49">
        <v>300098.31400000001</v>
      </c>
      <c r="V4843" s="49">
        <v>257508.07199999999</v>
      </c>
    </row>
    <row r="4844" spans="1:22" x14ac:dyDescent="0.3">
      <c r="A4844">
        <v>1000735</v>
      </c>
      <c r="B4844" t="s">
        <v>22346</v>
      </c>
      <c r="C4844" t="s">
        <v>22347</v>
      </c>
      <c r="D4844" t="s">
        <v>22348</v>
      </c>
      <c r="E4844" t="s">
        <v>1663</v>
      </c>
      <c r="F4844" t="s">
        <v>22349</v>
      </c>
      <c r="G4844" t="s">
        <v>22350</v>
      </c>
      <c r="H4844" t="s">
        <v>3762</v>
      </c>
      <c r="I4844" s="23">
        <v>39.026699999999998</v>
      </c>
      <c r="J4844" s="23">
        <v>-74.876900000000006</v>
      </c>
      <c r="K4844">
        <v>221112</v>
      </c>
      <c r="L4844" t="s">
        <v>335</v>
      </c>
      <c r="M4844" t="s">
        <v>336</v>
      </c>
      <c r="S4844" s="49">
        <v>2453.0619999999999</v>
      </c>
      <c r="T4844" s="49">
        <v>669.34</v>
      </c>
      <c r="U4844" s="49">
        <v>532.89200000000005</v>
      </c>
      <c r="V4844" s="49">
        <v>1527.5239999999999</v>
      </c>
    </row>
    <row r="4845" spans="1:22" x14ac:dyDescent="0.3">
      <c r="A4845">
        <v>1010391</v>
      </c>
      <c r="B4845" t="s">
        <v>22351</v>
      </c>
      <c r="C4845" t="s">
        <v>22352</v>
      </c>
      <c r="D4845" t="s">
        <v>22353</v>
      </c>
      <c r="E4845" t="s">
        <v>1682</v>
      </c>
      <c r="F4845" t="s">
        <v>22354</v>
      </c>
      <c r="G4845" t="s">
        <v>22355</v>
      </c>
      <c r="H4845" t="s">
        <v>8622</v>
      </c>
      <c r="I4845" s="23">
        <v>41.928429999999999</v>
      </c>
      <c r="J4845" s="23">
        <v>-70.834540000000004</v>
      </c>
      <c r="K4845">
        <v>562212</v>
      </c>
      <c r="L4845" t="s">
        <v>355</v>
      </c>
      <c r="M4845" t="s">
        <v>307</v>
      </c>
      <c r="N4845" s="49">
        <v>17068.849999999999</v>
      </c>
      <c r="O4845" s="49">
        <v>27594.75</v>
      </c>
      <c r="P4845" s="49">
        <v>19776.25</v>
      </c>
      <c r="Q4845" s="49">
        <v>19639.349999999999</v>
      </c>
      <c r="R4845" s="49">
        <v>29680.45</v>
      </c>
      <c r="S4845" s="49">
        <v>36095.4</v>
      </c>
      <c r="T4845" s="49">
        <v>27029.45</v>
      </c>
      <c r="U4845" s="49">
        <v>28835.782582</v>
      </c>
      <c r="V4845" s="49">
        <v>26802.7</v>
      </c>
    </row>
    <row r="4846" spans="1:22" x14ac:dyDescent="0.3">
      <c r="A4846">
        <v>1007298</v>
      </c>
      <c r="B4846" t="s">
        <v>12609</v>
      </c>
      <c r="C4846" t="s">
        <v>22356</v>
      </c>
      <c r="D4846" t="s">
        <v>12611</v>
      </c>
      <c r="E4846" t="s">
        <v>1663</v>
      </c>
      <c r="F4846" t="s">
        <v>12612</v>
      </c>
      <c r="G4846" t="s">
        <v>22357</v>
      </c>
      <c r="H4846" t="s">
        <v>3046</v>
      </c>
      <c r="I4846" s="23">
        <v>40.474235999999998</v>
      </c>
      <c r="J4846" s="23">
        <v>-74.394844000000006</v>
      </c>
      <c r="K4846">
        <v>562212</v>
      </c>
      <c r="L4846" t="s">
        <v>355</v>
      </c>
      <c r="M4846" t="s">
        <v>307</v>
      </c>
      <c r="N4846" s="49">
        <v>156502.946</v>
      </c>
      <c r="O4846" s="49">
        <v>117947.9</v>
      </c>
      <c r="P4846" s="49">
        <v>257040.94</v>
      </c>
      <c r="Q4846" s="49">
        <v>329545.84999999998</v>
      </c>
      <c r="R4846" s="49">
        <v>223684.05</v>
      </c>
      <c r="S4846" s="49">
        <v>171946.55</v>
      </c>
      <c r="T4846" s="49">
        <v>385761</v>
      </c>
      <c r="U4846" s="49">
        <v>450594.3</v>
      </c>
      <c r="V4846" s="49">
        <v>290566</v>
      </c>
    </row>
    <row r="4847" spans="1:22" x14ac:dyDescent="0.3">
      <c r="A4847">
        <v>1006408</v>
      </c>
      <c r="B4847" t="s">
        <v>22358</v>
      </c>
      <c r="C4847" t="s">
        <v>7936</v>
      </c>
      <c r="D4847" t="s">
        <v>1121</v>
      </c>
      <c r="E4847" t="s">
        <v>2780</v>
      </c>
      <c r="F4847" t="s">
        <v>18930</v>
      </c>
      <c r="G4847" t="s">
        <v>22359</v>
      </c>
      <c r="H4847" t="s">
        <v>11841</v>
      </c>
      <c r="I4847" s="23">
        <v>41.554400000000001</v>
      </c>
      <c r="J4847" s="23">
        <v>-72.579300000000003</v>
      </c>
      <c r="K4847">
        <v>221112</v>
      </c>
      <c r="L4847" t="s">
        <v>335</v>
      </c>
      <c r="M4847" t="s">
        <v>336</v>
      </c>
      <c r="N4847" s="49">
        <v>125381.88800000001</v>
      </c>
      <c r="O4847" s="49">
        <v>273900.48300000001</v>
      </c>
      <c r="P4847" s="49">
        <v>164847.15299999999</v>
      </c>
      <c r="Q4847" s="49">
        <v>181840.39799999999</v>
      </c>
      <c r="R4847" s="49">
        <v>299568.58500000002</v>
      </c>
      <c r="S4847" s="49">
        <v>196861.44099999999</v>
      </c>
      <c r="T4847" s="49">
        <v>112504.893</v>
      </c>
      <c r="U4847" s="49">
        <v>144406.35200000001</v>
      </c>
      <c r="V4847" s="49">
        <v>96440.673999999999</v>
      </c>
    </row>
    <row r="4848" spans="1:22" x14ac:dyDescent="0.3">
      <c r="A4848">
        <v>1013248</v>
      </c>
      <c r="B4848" t="s">
        <v>22360</v>
      </c>
      <c r="C4848" t="s">
        <v>22361</v>
      </c>
      <c r="D4848" t="s">
        <v>7936</v>
      </c>
      <c r="E4848" t="s">
        <v>663</v>
      </c>
      <c r="F4848" t="s">
        <v>22362</v>
      </c>
      <c r="G4848" t="s">
        <v>22363</v>
      </c>
      <c r="H4848" t="s">
        <v>1104</v>
      </c>
      <c r="I4848" s="23">
        <v>39.464804999999998</v>
      </c>
      <c r="J4848" s="23">
        <v>-84.347832999999994</v>
      </c>
      <c r="K4848">
        <v>221112</v>
      </c>
      <c r="L4848" t="s">
        <v>335</v>
      </c>
      <c r="M4848" t="s">
        <v>336</v>
      </c>
      <c r="N4848" s="49">
        <v>1201498.048</v>
      </c>
      <c r="O4848" s="49">
        <v>843295.86800000002</v>
      </c>
    </row>
    <row r="4849" spans="1:22" x14ac:dyDescent="0.3">
      <c r="A4849">
        <v>1011884</v>
      </c>
      <c r="B4849"/>
      <c r="C4849" t="s">
        <v>22364</v>
      </c>
      <c r="D4849" t="s">
        <v>16699</v>
      </c>
      <c r="E4849" t="s">
        <v>422</v>
      </c>
      <c r="F4849" t="s">
        <v>16700</v>
      </c>
      <c r="G4849" t="s">
        <v>22365</v>
      </c>
      <c r="I4849" s="23">
        <v>35.224452800000002</v>
      </c>
      <c r="J4849" s="23">
        <v>-91.734415499999997</v>
      </c>
      <c r="K4849">
        <v>211111</v>
      </c>
      <c r="L4849" t="s">
        <v>28</v>
      </c>
      <c r="M4849" t="s">
        <v>102</v>
      </c>
      <c r="R4849" s="49">
        <v>26987.948</v>
      </c>
    </row>
    <row r="4850" spans="1:22" x14ac:dyDescent="0.3">
      <c r="A4850">
        <v>1008775</v>
      </c>
      <c r="B4850" t="s">
        <v>22366</v>
      </c>
      <c r="C4850" t="s">
        <v>22367</v>
      </c>
      <c r="D4850" t="s">
        <v>21711</v>
      </c>
      <c r="E4850" t="s">
        <v>422</v>
      </c>
      <c r="F4850" t="s">
        <v>21712</v>
      </c>
      <c r="G4850" t="s">
        <v>22368</v>
      </c>
      <c r="H4850" t="s">
        <v>16587</v>
      </c>
      <c r="I4850" s="23">
        <v>35.443311000000001</v>
      </c>
      <c r="J4850" s="23">
        <v>-91.773357000000004</v>
      </c>
      <c r="K4850">
        <v>213112</v>
      </c>
      <c r="L4850" t="s">
        <v>28</v>
      </c>
      <c r="M4850" t="s">
        <v>102</v>
      </c>
      <c r="R4850" s="49">
        <v>45778.027999999998</v>
      </c>
      <c r="S4850" s="49">
        <v>41208.544000000002</v>
      </c>
      <c r="T4850" s="49">
        <v>36991.56</v>
      </c>
      <c r="U4850" s="49">
        <v>34248.620000000003</v>
      </c>
      <c r="V4850" s="49">
        <v>27878.544000000002</v>
      </c>
    </row>
    <row r="4851" spans="1:22" x14ac:dyDescent="0.3">
      <c r="A4851">
        <v>1008776</v>
      </c>
      <c r="B4851" t="s">
        <v>22369</v>
      </c>
      <c r="C4851" t="s">
        <v>22370</v>
      </c>
      <c r="D4851" t="s">
        <v>8978</v>
      </c>
      <c r="E4851" t="s">
        <v>422</v>
      </c>
      <c r="F4851" t="s">
        <v>8979</v>
      </c>
      <c r="G4851" t="s">
        <v>22371</v>
      </c>
      <c r="H4851" t="s">
        <v>8981</v>
      </c>
      <c r="I4851" s="23">
        <v>35.411290000000001</v>
      </c>
      <c r="J4851" s="23">
        <v>-91.885369999999995</v>
      </c>
      <c r="K4851">
        <v>213112</v>
      </c>
      <c r="L4851" t="s">
        <v>28</v>
      </c>
      <c r="M4851" t="s">
        <v>102</v>
      </c>
      <c r="R4851" s="49">
        <v>29050.44</v>
      </c>
      <c r="S4851" s="49">
        <v>20388.923999999999</v>
      </c>
      <c r="T4851" s="49">
        <v>16000.14</v>
      </c>
      <c r="U4851" s="49">
        <v>22034.516</v>
      </c>
      <c r="V4851" s="49">
        <v>26946.948</v>
      </c>
    </row>
    <row r="4852" spans="1:22" x14ac:dyDescent="0.3">
      <c r="A4852">
        <v>1000347</v>
      </c>
      <c r="B4852" t="s">
        <v>22372</v>
      </c>
      <c r="C4852" t="s">
        <v>22373</v>
      </c>
      <c r="D4852" t="s">
        <v>7196</v>
      </c>
      <c r="E4852" t="s">
        <v>454</v>
      </c>
      <c r="F4852" t="s">
        <v>22374</v>
      </c>
      <c r="G4852" t="s">
        <v>22375</v>
      </c>
      <c r="H4852" t="s">
        <v>2808</v>
      </c>
      <c r="I4852" s="23">
        <v>43.586100000000002</v>
      </c>
      <c r="J4852" s="23">
        <v>-84.224199999999996</v>
      </c>
      <c r="K4852">
        <v>221112</v>
      </c>
      <c r="L4852" t="s">
        <v>28</v>
      </c>
      <c r="M4852" t="s">
        <v>336</v>
      </c>
      <c r="N4852" s="49">
        <v>4250388.5480000004</v>
      </c>
      <c r="O4852" s="49">
        <v>3818654.7480000001</v>
      </c>
      <c r="P4852" s="49">
        <v>3195791.0639999998</v>
      </c>
      <c r="Q4852" s="49">
        <v>3670016.852</v>
      </c>
      <c r="R4852" s="49">
        <v>2806936.4479999999</v>
      </c>
      <c r="S4852" s="49">
        <v>1797010.388</v>
      </c>
      <c r="T4852" s="49">
        <v>1930786.192</v>
      </c>
      <c r="U4852" s="49">
        <v>3193826.1680000001</v>
      </c>
      <c r="V4852" s="49">
        <v>2080437.344</v>
      </c>
    </row>
    <row r="4853" spans="1:22" x14ac:dyDescent="0.3">
      <c r="A4853">
        <v>1004681</v>
      </c>
      <c r="B4853" t="s">
        <v>22376</v>
      </c>
      <c r="C4853" t="s">
        <v>22377</v>
      </c>
      <c r="D4853" t="s">
        <v>22378</v>
      </c>
      <c r="E4853" t="s">
        <v>303</v>
      </c>
      <c r="F4853" t="s">
        <v>22379</v>
      </c>
      <c r="G4853" t="s">
        <v>22380</v>
      </c>
      <c r="H4853" t="s">
        <v>5496</v>
      </c>
      <c r="I4853" s="23">
        <v>32.523333999999998</v>
      </c>
      <c r="J4853" s="23">
        <v>-97.102556000000007</v>
      </c>
      <c r="K4853">
        <v>211111</v>
      </c>
      <c r="L4853" t="s">
        <v>28</v>
      </c>
      <c r="M4853" t="s">
        <v>102</v>
      </c>
      <c r="S4853" s="49">
        <v>9573.5640000000003</v>
      </c>
      <c r="T4853" s="49">
        <v>9743.6640000000007</v>
      </c>
      <c r="U4853" s="49">
        <v>12882.96</v>
      </c>
      <c r="V4853" s="49">
        <v>19361.62</v>
      </c>
    </row>
    <row r="4854" spans="1:22" x14ac:dyDescent="0.3">
      <c r="A4854">
        <v>1001309</v>
      </c>
      <c r="B4854" t="s">
        <v>22381</v>
      </c>
      <c r="C4854" t="s">
        <v>22382</v>
      </c>
      <c r="D4854" t="s">
        <v>2217</v>
      </c>
      <c r="E4854" t="s">
        <v>303</v>
      </c>
      <c r="F4854" t="s">
        <v>2218</v>
      </c>
      <c r="G4854" t="s">
        <v>22383</v>
      </c>
      <c r="H4854" t="s">
        <v>12872</v>
      </c>
      <c r="I4854" s="23">
        <v>32.430199999999999</v>
      </c>
      <c r="J4854" s="23">
        <v>-97.053700000000006</v>
      </c>
      <c r="K4854">
        <v>221112</v>
      </c>
      <c r="L4854" t="s">
        <v>30</v>
      </c>
      <c r="M4854" t="s">
        <v>336</v>
      </c>
      <c r="N4854" s="49">
        <v>2280218.2999999998</v>
      </c>
      <c r="O4854" s="49">
        <v>2297225.3360000001</v>
      </c>
      <c r="P4854" s="49">
        <v>1353829.9839999999</v>
      </c>
      <c r="Q4854" s="49">
        <v>2442387.6</v>
      </c>
      <c r="R4854" s="49">
        <v>2542811.4279999998</v>
      </c>
      <c r="S4854" s="49">
        <v>2310040.94</v>
      </c>
      <c r="T4854" s="49">
        <v>2268731.44</v>
      </c>
      <c r="U4854" s="49">
        <v>2034582.06</v>
      </c>
      <c r="V4854" s="49">
        <v>1703836.8840000001</v>
      </c>
    </row>
    <row r="4855" spans="1:22" x14ac:dyDescent="0.3">
      <c r="A4855">
        <v>1011219</v>
      </c>
      <c r="B4855" t="s">
        <v>22384</v>
      </c>
      <c r="C4855" t="s">
        <v>22385</v>
      </c>
      <c r="D4855" t="s">
        <v>4777</v>
      </c>
      <c r="E4855" t="s">
        <v>1248</v>
      </c>
      <c r="F4855" t="s">
        <v>4778</v>
      </c>
      <c r="H4855" t="s">
        <v>22386</v>
      </c>
      <c r="I4855" s="23">
        <v>39.20519444</v>
      </c>
      <c r="J4855" s="23">
        <v>-80.682805560000006</v>
      </c>
      <c r="K4855">
        <v>211111</v>
      </c>
      <c r="L4855" t="s">
        <v>28</v>
      </c>
      <c r="M4855" t="s">
        <v>102</v>
      </c>
      <c r="R4855" s="49">
        <v>45177.38</v>
      </c>
      <c r="S4855" s="49">
        <v>38535.904000000002</v>
      </c>
      <c r="T4855" s="49">
        <v>33921.171999999999</v>
      </c>
    </row>
    <row r="4856" spans="1:22" x14ac:dyDescent="0.3">
      <c r="A4856">
        <v>1000110</v>
      </c>
      <c r="B4856" t="s">
        <v>22387</v>
      </c>
      <c r="C4856" t="s">
        <v>22388</v>
      </c>
      <c r="D4856" t="s">
        <v>16647</v>
      </c>
      <c r="E4856" t="s">
        <v>468</v>
      </c>
      <c r="F4856" t="s">
        <v>16648</v>
      </c>
      <c r="G4856" t="s">
        <v>22389</v>
      </c>
      <c r="H4856" t="s">
        <v>16650</v>
      </c>
      <c r="I4856" s="23">
        <v>27.6417</v>
      </c>
      <c r="J4856" s="23">
        <v>-81.962500000000006</v>
      </c>
      <c r="K4856">
        <v>221112</v>
      </c>
      <c r="L4856" t="s">
        <v>335</v>
      </c>
      <c r="M4856" t="s">
        <v>336</v>
      </c>
      <c r="N4856" s="49">
        <v>1476366.892</v>
      </c>
      <c r="O4856" s="49">
        <v>1490801.2720000001</v>
      </c>
      <c r="P4856" s="49">
        <v>1376236.7520000001</v>
      </c>
      <c r="Q4856" s="49">
        <v>1339076.584</v>
      </c>
      <c r="R4856" s="49">
        <v>1017025.208</v>
      </c>
      <c r="S4856" s="49">
        <v>1039958.292</v>
      </c>
      <c r="T4856" s="49">
        <v>1208219.774</v>
      </c>
      <c r="U4856" s="49">
        <v>1213973.622</v>
      </c>
      <c r="V4856" s="49">
        <v>1089945.5900000001</v>
      </c>
    </row>
    <row r="4857" spans="1:22" x14ac:dyDescent="0.3">
      <c r="A4857">
        <v>1001067</v>
      </c>
      <c r="B4857" t="s">
        <v>22390</v>
      </c>
      <c r="C4857" t="s">
        <v>22391</v>
      </c>
      <c r="D4857" t="s">
        <v>22392</v>
      </c>
      <c r="E4857" t="s">
        <v>1487</v>
      </c>
      <c r="F4857" t="s">
        <v>12105</v>
      </c>
      <c r="H4857" t="s">
        <v>3457</v>
      </c>
      <c r="I4857" s="23">
        <v>37.092635000000001</v>
      </c>
      <c r="J4857" s="23">
        <v>-107.576296</v>
      </c>
      <c r="K4857">
        <v>211111</v>
      </c>
      <c r="L4857" t="s">
        <v>28</v>
      </c>
      <c r="M4857" t="s">
        <v>102</v>
      </c>
      <c r="R4857" s="49">
        <v>35473.415999999997</v>
      </c>
      <c r="S4857" s="49">
        <v>37699.508000000002</v>
      </c>
      <c r="T4857" s="49">
        <v>41956.892</v>
      </c>
      <c r="U4857" s="49">
        <v>41480.843999999997</v>
      </c>
      <c r="V4857" s="49">
        <v>39391.552000000003</v>
      </c>
    </row>
    <row r="4858" spans="1:22" x14ac:dyDescent="0.3">
      <c r="A4858">
        <v>1007863</v>
      </c>
      <c r="B4858" t="s">
        <v>22393</v>
      </c>
      <c r="C4858" t="s">
        <v>22394</v>
      </c>
      <c r="D4858" t="s">
        <v>13862</v>
      </c>
      <c r="E4858" t="s">
        <v>1487</v>
      </c>
      <c r="F4858" t="s">
        <v>4525</v>
      </c>
      <c r="G4858" t="s">
        <v>22395</v>
      </c>
      <c r="H4858" t="s">
        <v>6668</v>
      </c>
      <c r="I4858" s="23">
        <v>38.547491999999998</v>
      </c>
      <c r="J4858" s="23">
        <v>-104.66184699999999</v>
      </c>
      <c r="K4858">
        <v>562212</v>
      </c>
      <c r="L4858" t="s">
        <v>355</v>
      </c>
      <c r="M4858" t="s">
        <v>307</v>
      </c>
      <c r="N4858" s="49">
        <v>115485.6</v>
      </c>
      <c r="O4858" s="49">
        <v>110765.6</v>
      </c>
      <c r="P4858" s="49">
        <v>105485.6</v>
      </c>
      <c r="Q4858" s="49">
        <v>101284.35</v>
      </c>
      <c r="R4858" s="49">
        <v>116741.6</v>
      </c>
      <c r="S4858" s="49">
        <v>112701.35</v>
      </c>
      <c r="T4858" s="49">
        <v>108950.946</v>
      </c>
      <c r="U4858" s="49">
        <v>105121.77132299999</v>
      </c>
      <c r="V4858" s="49">
        <v>143378.45564999999</v>
      </c>
    </row>
    <row r="4859" spans="1:22" x14ac:dyDescent="0.3">
      <c r="A4859">
        <v>1000545</v>
      </c>
      <c r="B4859" t="s">
        <v>22396</v>
      </c>
      <c r="C4859" t="s">
        <v>22397</v>
      </c>
      <c r="D4859" t="s">
        <v>8127</v>
      </c>
      <c r="E4859" t="s">
        <v>323</v>
      </c>
      <c r="F4859" t="s">
        <v>8128</v>
      </c>
      <c r="G4859" t="s">
        <v>22398</v>
      </c>
      <c r="H4859" t="s">
        <v>7151</v>
      </c>
      <c r="I4859" s="23">
        <v>36.654000000000003</v>
      </c>
      <c r="J4859" s="23">
        <v>-120.5797</v>
      </c>
      <c r="K4859">
        <v>221112</v>
      </c>
      <c r="L4859" t="s">
        <v>30</v>
      </c>
      <c r="M4859" t="s">
        <v>336</v>
      </c>
      <c r="N4859" s="49">
        <v>31869.232</v>
      </c>
      <c r="O4859" s="49">
        <v>30230.387999999999</v>
      </c>
      <c r="P4859" s="49">
        <v>40407.9</v>
      </c>
      <c r="Q4859" s="49">
        <v>24964.455999999998</v>
      </c>
      <c r="R4859" s="49">
        <v>51168.160000000003</v>
      </c>
      <c r="S4859" s="49">
        <v>24693.16</v>
      </c>
      <c r="T4859" s="49">
        <v>24253.912</v>
      </c>
      <c r="U4859" s="49">
        <v>17161.236000000001</v>
      </c>
      <c r="V4859" s="49">
        <v>42967.091999999997</v>
      </c>
    </row>
    <row r="4860" spans="1:22" x14ac:dyDescent="0.3">
      <c r="A4860">
        <v>1004193</v>
      </c>
      <c r="B4860" t="s">
        <v>22399</v>
      </c>
      <c r="C4860" t="s">
        <v>22400</v>
      </c>
      <c r="D4860" t="s">
        <v>2481</v>
      </c>
      <c r="E4860" t="s">
        <v>323</v>
      </c>
      <c r="F4860" t="s">
        <v>2482</v>
      </c>
      <c r="G4860" t="s">
        <v>22401</v>
      </c>
      <c r="H4860" t="s">
        <v>2876</v>
      </c>
      <c r="I4860" s="23">
        <v>35.19453</v>
      </c>
      <c r="J4860" s="23">
        <v>-119.54296100000001</v>
      </c>
      <c r="K4860">
        <v>211111</v>
      </c>
      <c r="L4860" t="s">
        <v>28</v>
      </c>
      <c r="M4860" t="s">
        <v>102</v>
      </c>
      <c r="R4860" s="49">
        <v>421087.212</v>
      </c>
      <c r="S4860" s="49">
        <v>497707.076</v>
      </c>
      <c r="T4860" s="49">
        <v>491700.24800000002</v>
      </c>
      <c r="U4860" s="49">
        <v>481346.48800000001</v>
      </c>
      <c r="V4860" s="49">
        <v>494894.38400000002</v>
      </c>
    </row>
    <row r="4861" spans="1:22" x14ac:dyDescent="0.3">
      <c r="A4861">
        <v>1002981</v>
      </c>
      <c r="B4861" t="s">
        <v>22402</v>
      </c>
      <c r="C4861" t="s">
        <v>22403</v>
      </c>
      <c r="D4861" t="s">
        <v>2481</v>
      </c>
      <c r="E4861" t="s">
        <v>323</v>
      </c>
      <c r="F4861" t="s">
        <v>2482</v>
      </c>
      <c r="G4861" t="s">
        <v>22404</v>
      </c>
      <c r="H4861" t="s">
        <v>2876</v>
      </c>
      <c r="I4861" s="23">
        <v>35.225757999999999</v>
      </c>
      <c r="J4861" s="23">
        <v>-119.62616800000001</v>
      </c>
      <c r="K4861">
        <v>211111</v>
      </c>
      <c r="L4861" t="s">
        <v>28</v>
      </c>
      <c r="M4861" t="s">
        <v>102</v>
      </c>
      <c r="R4861" s="49">
        <v>376730.94400000002</v>
      </c>
      <c r="S4861" s="49">
        <v>346168.152</v>
      </c>
      <c r="T4861" s="49">
        <v>337795.24</v>
      </c>
      <c r="U4861" s="49">
        <v>330076.408</v>
      </c>
      <c r="V4861" s="49">
        <v>316057.60200000001</v>
      </c>
    </row>
    <row r="4862" spans="1:22" x14ac:dyDescent="0.3">
      <c r="A4862">
        <v>1001762</v>
      </c>
      <c r="B4862" t="s">
        <v>9739</v>
      </c>
      <c r="C4862" t="s">
        <v>22405</v>
      </c>
      <c r="D4862" t="s">
        <v>9741</v>
      </c>
      <c r="E4862" t="s">
        <v>393</v>
      </c>
      <c r="F4862" t="s">
        <v>9742</v>
      </c>
      <c r="G4862" t="s">
        <v>22406</v>
      </c>
      <c r="H4862" t="s">
        <v>1946</v>
      </c>
      <c r="I4862" s="23">
        <v>44.269643000000002</v>
      </c>
      <c r="J4862" s="23">
        <v>-88.308420999999996</v>
      </c>
      <c r="K4862">
        <v>322121</v>
      </c>
      <c r="L4862" t="s">
        <v>4598</v>
      </c>
      <c r="M4862" t="s">
        <v>4599</v>
      </c>
      <c r="N4862" s="49">
        <v>275849.28000000003</v>
      </c>
      <c r="O4862" s="49">
        <v>230912.39</v>
      </c>
      <c r="P4862" s="49">
        <v>163248.01800000001</v>
      </c>
      <c r="Q4862" s="49">
        <v>156975.47200000001</v>
      </c>
      <c r="R4862" s="49">
        <v>168048.85</v>
      </c>
      <c r="S4862" s="49">
        <v>160784.234</v>
      </c>
      <c r="T4862" s="49">
        <v>119167.622</v>
      </c>
      <c r="U4862" s="49">
        <v>125655.56</v>
      </c>
      <c r="V4862" s="49">
        <v>156836.08799999999</v>
      </c>
    </row>
    <row r="4863" spans="1:22" x14ac:dyDescent="0.3">
      <c r="A4863">
        <v>1001286</v>
      </c>
      <c r="B4863" t="s">
        <v>22407</v>
      </c>
      <c r="C4863" t="s">
        <v>22408</v>
      </c>
      <c r="D4863" t="s">
        <v>346</v>
      </c>
      <c r="E4863" t="s">
        <v>339</v>
      </c>
      <c r="F4863" t="s">
        <v>347</v>
      </c>
      <c r="G4863" t="s">
        <v>22409</v>
      </c>
      <c r="H4863" t="s">
        <v>5436</v>
      </c>
      <c r="I4863" s="23">
        <v>36.736699999999999</v>
      </c>
      <c r="J4863" s="23">
        <v>-107.9417</v>
      </c>
      <c r="K4863">
        <v>211130</v>
      </c>
      <c r="L4863" t="s">
        <v>368</v>
      </c>
      <c r="M4863" t="s">
        <v>102</v>
      </c>
      <c r="N4863" s="49">
        <v>657624.34400000004</v>
      </c>
      <c r="O4863" s="49">
        <v>649922.39800000004</v>
      </c>
      <c r="P4863" s="49">
        <v>651457.21200000006</v>
      </c>
      <c r="Q4863" s="49">
        <v>750260.46799999999</v>
      </c>
      <c r="R4863" s="49">
        <v>939451.79799999995</v>
      </c>
      <c r="S4863" s="49">
        <v>970246.87399999995</v>
      </c>
      <c r="T4863" s="49">
        <v>968625.28599999996</v>
      </c>
      <c r="U4863" s="49">
        <v>1076768.9779999999</v>
      </c>
      <c r="V4863" s="49">
        <v>1063020.058</v>
      </c>
    </row>
    <row r="4864" spans="1:22" x14ac:dyDescent="0.3">
      <c r="A4864">
        <v>1008269</v>
      </c>
      <c r="B4864" t="s">
        <v>22410</v>
      </c>
      <c r="C4864" t="s">
        <v>22411</v>
      </c>
      <c r="D4864" t="s">
        <v>22412</v>
      </c>
      <c r="E4864" t="s">
        <v>351</v>
      </c>
      <c r="F4864" t="s">
        <v>858</v>
      </c>
      <c r="G4864" t="s">
        <v>22413</v>
      </c>
      <c r="H4864" t="s">
        <v>705</v>
      </c>
      <c r="I4864" s="23">
        <v>38.658596000000003</v>
      </c>
      <c r="J4864" s="23">
        <v>-90.121452000000005</v>
      </c>
      <c r="K4864">
        <v>562212</v>
      </c>
      <c r="L4864" t="s">
        <v>355</v>
      </c>
      <c r="M4864" t="s">
        <v>307</v>
      </c>
      <c r="N4864" s="49">
        <v>113765.75599999999</v>
      </c>
      <c r="O4864" s="49">
        <v>107324.00599999999</v>
      </c>
      <c r="P4864" s="49">
        <v>105196.75599999999</v>
      </c>
      <c r="Q4864" s="49">
        <v>135101.92800000001</v>
      </c>
      <c r="R4864" s="49">
        <v>139173.88</v>
      </c>
      <c r="S4864" s="49">
        <v>144254.26999999999</v>
      </c>
      <c r="T4864" s="49">
        <v>99426.217999999993</v>
      </c>
      <c r="U4864" s="49">
        <v>121938.13370000001</v>
      </c>
      <c r="V4864" s="49">
        <v>135812.609474</v>
      </c>
    </row>
    <row r="4865" spans="1:22" x14ac:dyDescent="0.3">
      <c r="A4865">
        <v>1013039</v>
      </c>
      <c r="B4865"/>
      <c r="C4865" t="s">
        <v>22414</v>
      </c>
      <c r="D4865" t="s">
        <v>22415</v>
      </c>
      <c r="E4865" t="s">
        <v>447</v>
      </c>
      <c r="F4865" t="s">
        <v>22416</v>
      </c>
      <c r="G4865" t="s">
        <v>22417</v>
      </c>
      <c r="I4865" s="23">
        <v>41.894072999999999</v>
      </c>
      <c r="J4865" s="23">
        <v>-76.585073800000004</v>
      </c>
      <c r="K4865">
        <v>221112</v>
      </c>
      <c r="L4865" t="s">
        <v>28</v>
      </c>
      <c r="M4865" t="s">
        <v>336</v>
      </c>
      <c r="N4865" s="49">
        <v>23355.812000000002</v>
      </c>
      <c r="O4865" s="49">
        <v>29264.14</v>
      </c>
      <c r="P4865" s="49">
        <v>23802.560000000001</v>
      </c>
    </row>
    <row r="4866" spans="1:22" x14ac:dyDescent="0.3">
      <c r="A4866">
        <v>1009213</v>
      </c>
      <c r="B4866" t="s">
        <v>22418</v>
      </c>
      <c r="C4866" t="s">
        <v>22419</v>
      </c>
      <c r="D4866" t="s">
        <v>7897</v>
      </c>
      <c r="E4866" t="s">
        <v>454</v>
      </c>
      <c r="F4866" t="s">
        <v>22420</v>
      </c>
      <c r="G4866" t="s">
        <v>22421</v>
      </c>
      <c r="H4866" t="s">
        <v>13067</v>
      </c>
      <c r="I4866" s="23">
        <v>42.543239999999997</v>
      </c>
      <c r="J4866" s="23">
        <v>-83.567959999999999</v>
      </c>
      <c r="K4866">
        <v>221112</v>
      </c>
      <c r="L4866" t="s">
        <v>1275</v>
      </c>
      <c r="M4866" t="s">
        <v>102</v>
      </c>
      <c r="N4866" s="49">
        <v>60951.982000000004</v>
      </c>
    </row>
    <row r="4867" spans="1:22" x14ac:dyDescent="0.3">
      <c r="A4867">
        <v>1007307</v>
      </c>
      <c r="B4867" t="s">
        <v>22422</v>
      </c>
      <c r="C4867" t="s">
        <v>22423</v>
      </c>
      <c r="D4867" t="s">
        <v>3357</v>
      </c>
      <c r="E4867" t="s">
        <v>2780</v>
      </c>
      <c r="F4867" t="s">
        <v>11203</v>
      </c>
      <c r="G4867" t="s">
        <v>22424</v>
      </c>
      <c r="H4867" t="s">
        <v>2783</v>
      </c>
      <c r="I4867" s="23">
        <v>41.2239</v>
      </c>
      <c r="J4867" s="23">
        <v>-73.099999999999994</v>
      </c>
      <c r="K4867">
        <v>221112</v>
      </c>
      <c r="L4867" t="s">
        <v>335</v>
      </c>
      <c r="M4867" t="s">
        <v>336</v>
      </c>
      <c r="N4867" s="49">
        <v>1422638.128</v>
      </c>
      <c r="O4867" s="49">
        <v>1404323.7960000001</v>
      </c>
      <c r="P4867" s="49">
        <v>1158383.456</v>
      </c>
      <c r="Q4867" s="49">
        <v>1235164.024</v>
      </c>
      <c r="R4867" s="49">
        <v>1339142.588</v>
      </c>
      <c r="S4867" s="49">
        <v>1184106.2120000001</v>
      </c>
      <c r="T4867" s="49">
        <v>1447375.436</v>
      </c>
      <c r="U4867" s="49">
        <v>1389058.6040000001</v>
      </c>
      <c r="V4867" s="49">
        <v>1483976.7</v>
      </c>
    </row>
    <row r="4868" spans="1:22" x14ac:dyDescent="0.3">
      <c r="A4868">
        <v>1006775</v>
      </c>
      <c r="B4868" t="s">
        <v>22425</v>
      </c>
      <c r="C4868" t="s">
        <v>22426</v>
      </c>
      <c r="D4868" t="s">
        <v>3357</v>
      </c>
      <c r="E4868" t="s">
        <v>1682</v>
      </c>
      <c r="F4868" t="s">
        <v>3358</v>
      </c>
      <c r="G4868" t="s">
        <v>22427</v>
      </c>
      <c r="H4868" t="s">
        <v>1691</v>
      </c>
      <c r="I4868" s="23">
        <v>42.129199999999997</v>
      </c>
      <c r="J4868" s="23">
        <v>-71.512200000000007</v>
      </c>
      <c r="K4868">
        <v>221112</v>
      </c>
      <c r="L4868" t="s">
        <v>335</v>
      </c>
      <c r="M4868" t="s">
        <v>336</v>
      </c>
      <c r="N4868" s="49">
        <v>98482.088000000003</v>
      </c>
      <c r="O4868" s="49">
        <v>111899.18799999999</v>
      </c>
      <c r="P4868" s="49">
        <v>102238.32399999999</v>
      </c>
      <c r="Q4868" s="49">
        <v>43309</v>
      </c>
      <c r="R4868" s="49">
        <v>215638.7</v>
      </c>
      <c r="S4868" s="49">
        <v>206316.788</v>
      </c>
      <c r="T4868" s="49">
        <v>95045.5</v>
      </c>
      <c r="U4868" s="49">
        <v>174104.356</v>
      </c>
      <c r="V4868" s="49">
        <v>95792.695999999996</v>
      </c>
    </row>
    <row r="4869" spans="1:22" x14ac:dyDescent="0.3">
      <c r="A4869">
        <v>1006510</v>
      </c>
      <c r="B4869" t="s">
        <v>22428</v>
      </c>
      <c r="C4869" t="s">
        <v>22429</v>
      </c>
      <c r="D4869" t="s">
        <v>8338</v>
      </c>
      <c r="E4869" t="s">
        <v>311</v>
      </c>
      <c r="F4869" t="s">
        <v>19016</v>
      </c>
      <c r="G4869" t="s">
        <v>22430</v>
      </c>
      <c r="H4869" t="s">
        <v>536</v>
      </c>
      <c r="I4869" s="23">
        <v>38.053100000000001</v>
      </c>
      <c r="J4869" s="23">
        <v>-85.91</v>
      </c>
      <c r="K4869">
        <v>221112</v>
      </c>
      <c r="L4869" t="s">
        <v>335</v>
      </c>
      <c r="M4869" t="s">
        <v>336</v>
      </c>
      <c r="N4869" s="49">
        <v>7988784.602</v>
      </c>
      <c r="O4869" s="49">
        <v>8463121.3379999995</v>
      </c>
      <c r="P4869" s="49">
        <v>8584494.9719999991</v>
      </c>
      <c r="Q4869" s="49">
        <v>7646947.148</v>
      </c>
      <c r="R4869" s="49">
        <v>7662971.3080000002</v>
      </c>
      <c r="S4869" s="49">
        <v>8415179.5559999999</v>
      </c>
      <c r="T4869" s="49">
        <v>7926000.4720000001</v>
      </c>
      <c r="U4869" s="49">
        <v>8047483.7680000002</v>
      </c>
      <c r="V4869" s="49">
        <v>8621671.5759999994</v>
      </c>
    </row>
    <row r="4870" spans="1:22" x14ac:dyDescent="0.3">
      <c r="A4870">
        <v>1000163</v>
      </c>
      <c r="B4870" t="s">
        <v>22431</v>
      </c>
      <c r="C4870" t="s">
        <v>22432</v>
      </c>
      <c r="D4870" t="s">
        <v>21263</v>
      </c>
      <c r="E4870" t="s">
        <v>954</v>
      </c>
      <c r="F4870" t="s">
        <v>11303</v>
      </c>
      <c r="G4870" t="s">
        <v>22433</v>
      </c>
      <c r="H4870" t="s">
        <v>5717</v>
      </c>
      <c r="I4870" s="23">
        <v>35.159700000000001</v>
      </c>
      <c r="J4870" s="23">
        <v>-81.430599999999998</v>
      </c>
      <c r="K4870">
        <v>221112</v>
      </c>
      <c r="L4870" t="s">
        <v>30</v>
      </c>
      <c r="M4870" t="s">
        <v>336</v>
      </c>
      <c r="N4870" s="49">
        <v>51013.252</v>
      </c>
      <c r="O4870" s="49">
        <v>138363.576</v>
      </c>
      <c r="P4870" s="49">
        <v>36165.67</v>
      </c>
      <c r="Q4870" s="49">
        <v>69444.792000000001</v>
      </c>
      <c r="R4870" s="49">
        <v>59960.794000000002</v>
      </c>
      <c r="S4870" s="49">
        <v>23178.462</v>
      </c>
      <c r="T4870" s="49">
        <v>28670.844000000001</v>
      </c>
      <c r="U4870" s="49">
        <v>84643.652000000002</v>
      </c>
      <c r="V4870" s="49">
        <v>91105.91</v>
      </c>
    </row>
    <row r="4871" spans="1:22" x14ac:dyDescent="0.3">
      <c r="A4871">
        <v>1004645</v>
      </c>
      <c r="B4871" t="s">
        <v>22434</v>
      </c>
      <c r="C4871" t="s">
        <v>22435</v>
      </c>
      <c r="D4871" t="s">
        <v>3202</v>
      </c>
      <c r="E4871" t="s">
        <v>303</v>
      </c>
      <c r="F4871" t="s">
        <v>22436</v>
      </c>
      <c r="G4871" t="s">
        <v>22437</v>
      </c>
      <c r="H4871" t="s">
        <v>533</v>
      </c>
      <c r="I4871" s="23">
        <v>32.825398</v>
      </c>
      <c r="J4871" s="23">
        <v>-97.534445000000005</v>
      </c>
      <c r="K4871">
        <v>562212</v>
      </c>
      <c r="L4871" t="s">
        <v>51</v>
      </c>
      <c r="M4871" t="s">
        <v>307</v>
      </c>
      <c r="U4871" s="49">
        <v>5562.5</v>
      </c>
      <c r="V4871" s="49">
        <v>6020</v>
      </c>
    </row>
    <row r="4872" spans="1:22" x14ac:dyDescent="0.3">
      <c r="A4872">
        <v>1013641</v>
      </c>
      <c r="B4872"/>
      <c r="C4872" t="s">
        <v>22438</v>
      </c>
      <c r="D4872" t="s">
        <v>22439</v>
      </c>
      <c r="E4872" t="s">
        <v>331</v>
      </c>
      <c r="F4872" t="s">
        <v>22440</v>
      </c>
      <c r="G4872" t="s">
        <v>22441</v>
      </c>
      <c r="I4872" s="23"/>
      <c r="J4872" s="23"/>
      <c r="K4872">
        <v>486210</v>
      </c>
      <c r="L4872" t="s">
        <v>1275</v>
      </c>
      <c r="M4872" t="s">
        <v>102</v>
      </c>
      <c r="N4872" s="49">
        <v>42926.588000000003</v>
      </c>
    </row>
    <row r="4873" spans="1:22" x14ac:dyDescent="0.3">
      <c r="A4873">
        <v>1011637</v>
      </c>
      <c r="B4873" t="s">
        <v>22442</v>
      </c>
      <c r="C4873" t="s">
        <v>22443</v>
      </c>
      <c r="D4873" t="s">
        <v>22444</v>
      </c>
      <c r="E4873" t="s">
        <v>331</v>
      </c>
      <c r="F4873" t="s">
        <v>22445</v>
      </c>
      <c r="G4873" t="s">
        <v>22446</v>
      </c>
      <c r="H4873" t="s">
        <v>7719</v>
      </c>
      <c r="I4873" s="23">
        <v>42.18826</v>
      </c>
      <c r="J4873" s="23">
        <v>-76.978219999999993</v>
      </c>
      <c r="K4873">
        <v>486210</v>
      </c>
      <c r="L4873" t="s">
        <v>1275</v>
      </c>
      <c r="M4873" t="s">
        <v>102</v>
      </c>
      <c r="N4873" s="49">
        <v>34899.22</v>
      </c>
      <c r="O4873" s="49">
        <v>34750.97</v>
      </c>
      <c r="P4873" s="49">
        <v>34236.023999999998</v>
      </c>
      <c r="Q4873" s="49">
        <v>36245.165999999997</v>
      </c>
      <c r="R4873" s="49">
        <v>37174.86</v>
      </c>
      <c r="S4873" s="49">
        <v>37413.81</v>
      </c>
    </row>
    <row r="4874" spans="1:22" x14ac:dyDescent="0.3">
      <c r="A4874">
        <v>1001307</v>
      </c>
      <c r="B4874" t="s">
        <v>22447</v>
      </c>
      <c r="C4874" t="s">
        <v>22448</v>
      </c>
      <c r="D4874" t="s">
        <v>22449</v>
      </c>
      <c r="E4874" t="s">
        <v>1682</v>
      </c>
      <c r="F4874" t="s">
        <v>22450</v>
      </c>
      <c r="G4874" t="s">
        <v>22451</v>
      </c>
      <c r="H4874" t="s">
        <v>1691</v>
      </c>
      <c r="I4874" s="23">
        <v>42.112699999999997</v>
      </c>
      <c r="J4874" s="23">
        <v>-72.015199999999993</v>
      </c>
      <c r="K4874">
        <v>221112</v>
      </c>
      <c r="L4874" t="s">
        <v>335</v>
      </c>
      <c r="M4874" t="s">
        <v>336</v>
      </c>
      <c r="N4874" s="49">
        <v>353063.84</v>
      </c>
      <c r="O4874" s="49">
        <v>430552.50400000002</v>
      </c>
      <c r="P4874" s="49">
        <v>509358.11200000002</v>
      </c>
      <c r="Q4874" s="49">
        <v>681607.22400000005</v>
      </c>
      <c r="R4874" s="49">
        <v>796560.54799999995</v>
      </c>
      <c r="S4874" s="49">
        <v>696697.16799999995</v>
      </c>
      <c r="T4874" s="49">
        <v>572768.37600000005</v>
      </c>
      <c r="U4874" s="49">
        <v>785808.93799999997</v>
      </c>
      <c r="V4874" s="49">
        <v>925040.772</v>
      </c>
    </row>
    <row r="4875" spans="1:22" x14ac:dyDescent="0.3">
      <c r="A4875">
        <v>1010573</v>
      </c>
      <c r="B4875" t="s">
        <v>22452</v>
      </c>
      <c r="C4875" t="s">
        <v>22453</v>
      </c>
      <c r="D4875" t="s">
        <v>22454</v>
      </c>
      <c r="E4875" t="s">
        <v>1248</v>
      </c>
      <c r="F4875" t="s">
        <v>22455</v>
      </c>
      <c r="G4875" t="s">
        <v>22456</v>
      </c>
      <c r="H4875" t="s">
        <v>22457</v>
      </c>
      <c r="I4875" s="23">
        <v>39.682969999999997</v>
      </c>
      <c r="J4875" s="23">
        <v>-80.852639999999994</v>
      </c>
      <c r="K4875">
        <v>211111</v>
      </c>
      <c r="L4875" t="s">
        <v>28</v>
      </c>
      <c r="M4875" t="s">
        <v>102</v>
      </c>
      <c r="R4875" s="49">
        <v>26566.7</v>
      </c>
      <c r="S4875" s="49">
        <v>35084.468000000001</v>
      </c>
      <c r="T4875" s="49">
        <v>29609.088</v>
      </c>
      <c r="U4875" s="49">
        <v>27723.9</v>
      </c>
    </row>
    <row r="4876" spans="1:22" x14ac:dyDescent="0.3">
      <c r="A4876">
        <v>1006086</v>
      </c>
      <c r="B4876" t="s">
        <v>22458</v>
      </c>
      <c r="C4876" t="s">
        <v>22459</v>
      </c>
      <c r="D4876" t="s">
        <v>22460</v>
      </c>
      <c r="E4876" t="s">
        <v>323</v>
      </c>
      <c r="F4876" t="s">
        <v>22461</v>
      </c>
      <c r="G4876" t="s">
        <v>22462</v>
      </c>
      <c r="H4876" t="s">
        <v>963</v>
      </c>
      <c r="I4876" s="23">
        <v>34.121589999999998</v>
      </c>
      <c r="J4876" s="23">
        <v>-117.93825</v>
      </c>
      <c r="K4876">
        <v>312120</v>
      </c>
      <c r="L4876" t="s">
        <v>28</v>
      </c>
      <c r="M4876" t="s">
        <v>315</v>
      </c>
      <c r="N4876" s="49">
        <v>18233.3</v>
      </c>
      <c r="O4876" s="49">
        <v>20646.132000000001</v>
      </c>
      <c r="P4876" s="49">
        <v>20807.439999999999</v>
      </c>
      <c r="Q4876" s="49">
        <v>21620.905999999999</v>
      </c>
      <c r="R4876" s="49">
        <v>24734.97</v>
      </c>
      <c r="S4876" s="49">
        <v>27663.955999999998</v>
      </c>
      <c r="T4876" s="49">
        <v>28285.196</v>
      </c>
      <c r="U4876" s="49">
        <v>35704.462</v>
      </c>
      <c r="V4876" s="49">
        <v>37549.048000000003</v>
      </c>
    </row>
    <row r="4877" spans="1:22" x14ac:dyDescent="0.3">
      <c r="A4877">
        <v>1004840</v>
      </c>
      <c r="B4877" t="s">
        <v>22463</v>
      </c>
      <c r="C4877" t="s">
        <v>22464</v>
      </c>
      <c r="D4877" t="s">
        <v>22465</v>
      </c>
      <c r="E4877" t="s">
        <v>1388</v>
      </c>
      <c r="F4877" t="s">
        <v>20942</v>
      </c>
      <c r="G4877" t="s">
        <v>22466</v>
      </c>
      <c r="H4877" t="s">
        <v>20944</v>
      </c>
      <c r="I4877" s="23">
        <v>42.459845000000001</v>
      </c>
      <c r="J4877" s="23">
        <v>-114.00506300000001</v>
      </c>
      <c r="K4877">
        <v>562212</v>
      </c>
      <c r="L4877" t="s">
        <v>355</v>
      </c>
      <c r="M4877" t="s">
        <v>307</v>
      </c>
      <c r="N4877" s="49">
        <v>32025.35</v>
      </c>
      <c r="O4877" s="49">
        <v>21533.35</v>
      </c>
      <c r="P4877" s="49">
        <v>18218.75</v>
      </c>
      <c r="Q4877" s="49">
        <v>25544.9</v>
      </c>
      <c r="R4877" s="49">
        <v>63510.9</v>
      </c>
      <c r="S4877" s="49">
        <v>53003.05</v>
      </c>
      <c r="T4877" s="49">
        <v>34452.800000000003</v>
      </c>
      <c r="U4877" s="49">
        <v>34482.5</v>
      </c>
      <c r="V4877" s="49">
        <v>29360</v>
      </c>
    </row>
    <row r="4878" spans="1:22" x14ac:dyDescent="0.3">
      <c r="A4878">
        <v>1007301</v>
      </c>
      <c r="B4878" t="s">
        <v>22467</v>
      </c>
      <c r="C4878" t="s">
        <v>22468</v>
      </c>
      <c r="D4878" t="s">
        <v>645</v>
      </c>
      <c r="E4878" t="s">
        <v>569</v>
      </c>
      <c r="F4878" t="s">
        <v>22469</v>
      </c>
      <c r="G4878" t="s">
        <v>22470</v>
      </c>
      <c r="H4878" t="s">
        <v>9466</v>
      </c>
      <c r="I4878" s="23">
        <v>41.808100000000003</v>
      </c>
      <c r="J4878" s="23">
        <v>-90.234499999999997</v>
      </c>
      <c r="K4878">
        <v>221112</v>
      </c>
      <c r="L4878" t="s">
        <v>335</v>
      </c>
      <c r="M4878" t="s">
        <v>336</v>
      </c>
      <c r="O4878" s="49">
        <v>1965.444</v>
      </c>
      <c r="P4878" s="49">
        <v>20222.124</v>
      </c>
      <c r="Q4878" s="49">
        <v>11313.308000000001</v>
      </c>
      <c r="R4878" s="49">
        <v>329979.946</v>
      </c>
      <c r="S4878" s="49">
        <v>902282.21799999999</v>
      </c>
      <c r="T4878" s="49">
        <v>859295.07</v>
      </c>
      <c r="U4878" s="49">
        <v>631431.06999999995</v>
      </c>
      <c r="V4878" s="49">
        <v>1005435.458</v>
      </c>
    </row>
    <row r="4879" spans="1:22" x14ac:dyDescent="0.3">
      <c r="A4879">
        <v>1000837</v>
      </c>
      <c r="B4879" t="s">
        <v>22471</v>
      </c>
      <c r="C4879" t="s">
        <v>22472</v>
      </c>
      <c r="D4879" t="s">
        <v>22473</v>
      </c>
      <c r="E4879" t="s">
        <v>640</v>
      </c>
      <c r="F4879" t="s">
        <v>22474</v>
      </c>
      <c r="G4879" t="s">
        <v>22475</v>
      </c>
      <c r="H4879" t="s">
        <v>22476</v>
      </c>
      <c r="I4879" s="23">
        <v>47.066400000000002</v>
      </c>
      <c r="J4879" s="23">
        <v>-101.2139</v>
      </c>
      <c r="K4879">
        <v>221112</v>
      </c>
      <c r="L4879" t="s">
        <v>335</v>
      </c>
      <c r="M4879" t="s">
        <v>336</v>
      </c>
      <c r="N4879" s="49">
        <v>5127628.5460000001</v>
      </c>
      <c r="O4879" s="49">
        <v>5518135.2079999996</v>
      </c>
      <c r="P4879" s="49">
        <v>5979461.2039999999</v>
      </c>
      <c r="Q4879" s="49">
        <v>4947731.3540000003</v>
      </c>
      <c r="R4879" s="49">
        <v>5377994.3499999996</v>
      </c>
      <c r="S4879" s="49">
        <v>4873629.0820000004</v>
      </c>
      <c r="T4879" s="49">
        <v>4518803.1059999997</v>
      </c>
      <c r="U4879" s="49">
        <v>5532718.96</v>
      </c>
      <c r="V4879" s="49">
        <v>5981633.7460000003</v>
      </c>
    </row>
    <row r="4880" spans="1:22" x14ac:dyDescent="0.3">
      <c r="A4880">
        <v>1004642</v>
      </c>
      <c r="B4880" t="s">
        <v>22477</v>
      </c>
      <c r="C4880" t="s">
        <v>22478</v>
      </c>
      <c r="D4880" t="s">
        <v>22479</v>
      </c>
      <c r="E4880" t="s">
        <v>583</v>
      </c>
      <c r="F4880" t="s">
        <v>22480</v>
      </c>
      <c r="G4880" t="s">
        <v>22481</v>
      </c>
      <c r="H4880" t="s">
        <v>6087</v>
      </c>
      <c r="I4880" s="23">
        <v>32.781182000000001</v>
      </c>
      <c r="J4880" s="23">
        <v>-93.256568000000001</v>
      </c>
      <c r="K4880">
        <v>211130</v>
      </c>
      <c r="L4880" t="s">
        <v>368</v>
      </c>
      <c r="M4880" t="s">
        <v>102</v>
      </c>
      <c r="N4880" s="49">
        <v>23684.03</v>
      </c>
      <c r="O4880" s="49">
        <v>40550.171999999999</v>
      </c>
      <c r="P4880" s="49">
        <v>48613.345999999998</v>
      </c>
      <c r="Q4880" s="49">
        <v>67988.724000000002</v>
      </c>
      <c r="R4880" s="49">
        <v>57318.943200000002</v>
      </c>
      <c r="S4880" s="49">
        <v>53926.425999999999</v>
      </c>
      <c r="T4880" s="49">
        <v>55214.12</v>
      </c>
      <c r="U4880" s="49">
        <v>56513.292000000001</v>
      </c>
      <c r="V4880" s="49">
        <v>58547.595000000001</v>
      </c>
    </row>
    <row r="4881" spans="1:22" x14ac:dyDescent="0.3">
      <c r="A4881">
        <v>1007534</v>
      </c>
      <c r="B4881" t="s">
        <v>22482</v>
      </c>
      <c r="C4881" t="s">
        <v>22483</v>
      </c>
      <c r="D4881" t="s">
        <v>22484</v>
      </c>
      <c r="E4881" t="s">
        <v>311</v>
      </c>
      <c r="F4881" t="s">
        <v>5489</v>
      </c>
      <c r="G4881" t="s">
        <v>22485</v>
      </c>
      <c r="H4881" t="s">
        <v>4586</v>
      </c>
      <c r="I4881" s="23">
        <v>37.529384999999998</v>
      </c>
      <c r="J4881" s="23">
        <v>-82.518584000000004</v>
      </c>
      <c r="K4881">
        <v>212112</v>
      </c>
      <c r="L4881" t="s">
        <v>90</v>
      </c>
      <c r="M4881" t="s">
        <v>315</v>
      </c>
      <c r="S4881" s="49">
        <v>72697.5</v>
      </c>
      <c r="T4881" s="49">
        <v>91332.5</v>
      </c>
      <c r="U4881" s="49">
        <v>77097.5</v>
      </c>
      <c r="V4881" s="49">
        <v>130672.5</v>
      </c>
    </row>
    <row r="4882" spans="1:22" x14ac:dyDescent="0.3">
      <c r="A4882">
        <v>1011200</v>
      </c>
      <c r="B4882" t="s">
        <v>22486</v>
      </c>
      <c r="C4882" t="s">
        <v>22487</v>
      </c>
      <c r="D4882" t="s">
        <v>5313</v>
      </c>
      <c r="E4882" t="s">
        <v>1902</v>
      </c>
      <c r="F4882" t="s">
        <v>5314</v>
      </c>
      <c r="G4882" t="s">
        <v>22488</v>
      </c>
      <c r="H4882" t="s">
        <v>12101</v>
      </c>
      <c r="I4882" s="23">
        <v>35.335608999999998</v>
      </c>
      <c r="J4882" s="23">
        <v>-114.19218499999999</v>
      </c>
      <c r="K4882">
        <v>212230</v>
      </c>
      <c r="L4882" t="s">
        <v>28</v>
      </c>
      <c r="M4882" t="s">
        <v>315</v>
      </c>
      <c r="N4882" s="49">
        <v>0</v>
      </c>
      <c r="O4882" s="49">
        <v>0</v>
      </c>
      <c r="P4882" s="49">
        <v>61.198</v>
      </c>
      <c r="Q4882" s="49">
        <v>105.44799999999999</v>
      </c>
      <c r="R4882" s="49">
        <v>42.7</v>
      </c>
      <c r="S4882" s="49">
        <v>158689.95199999999</v>
      </c>
      <c r="T4882" s="49">
        <v>152922.022</v>
      </c>
      <c r="U4882" s="49">
        <v>137029.48199999999</v>
      </c>
      <c r="V4882" s="49">
        <v>39794.697999999997</v>
      </c>
    </row>
    <row r="4883" spans="1:22" x14ac:dyDescent="0.3">
      <c r="A4883">
        <v>1009895</v>
      </c>
      <c r="B4883" t="s">
        <v>22489</v>
      </c>
      <c r="C4883" t="s">
        <v>22490</v>
      </c>
      <c r="D4883" t="s">
        <v>22491</v>
      </c>
      <c r="E4883" t="s">
        <v>1248</v>
      </c>
      <c r="F4883" t="s">
        <v>22492</v>
      </c>
      <c r="G4883" t="s">
        <v>22493</v>
      </c>
      <c r="H4883" t="s">
        <v>2856</v>
      </c>
      <c r="I4883" s="23">
        <v>37.923056000000003</v>
      </c>
      <c r="J4883" s="23">
        <v>-81.833332999999996</v>
      </c>
      <c r="K4883">
        <v>212112</v>
      </c>
      <c r="L4883" t="s">
        <v>90</v>
      </c>
      <c r="M4883" t="s">
        <v>315</v>
      </c>
      <c r="N4883" s="49">
        <v>343275.5</v>
      </c>
      <c r="O4883" s="49">
        <v>556951</v>
      </c>
      <c r="P4883" s="49">
        <v>418640.75</v>
      </c>
      <c r="Q4883" s="49">
        <v>334113</v>
      </c>
      <c r="R4883" s="49">
        <v>490269.04200000002</v>
      </c>
      <c r="S4883" s="49">
        <v>375486.59</v>
      </c>
      <c r="T4883" s="49">
        <v>346654.64399999997</v>
      </c>
      <c r="U4883" s="49">
        <v>360883.09399999998</v>
      </c>
      <c r="V4883" s="49">
        <v>677463.54200000002</v>
      </c>
    </row>
    <row r="4884" spans="1:22" x14ac:dyDescent="0.3">
      <c r="A4884">
        <v>1001166</v>
      </c>
      <c r="B4884" t="s">
        <v>22494</v>
      </c>
      <c r="C4884" t="s">
        <v>22495</v>
      </c>
      <c r="D4884" t="s">
        <v>22496</v>
      </c>
      <c r="E4884" t="s">
        <v>380</v>
      </c>
      <c r="F4884" t="s">
        <v>22497</v>
      </c>
      <c r="G4884" t="s">
        <v>22498</v>
      </c>
      <c r="H4884" t="s">
        <v>8619</v>
      </c>
      <c r="I4884" s="23">
        <v>44.795000000000002</v>
      </c>
      <c r="J4884" s="23">
        <v>-93.580799999999996</v>
      </c>
      <c r="K4884">
        <v>221112</v>
      </c>
      <c r="L4884" t="s">
        <v>30</v>
      </c>
      <c r="M4884" t="s">
        <v>336</v>
      </c>
      <c r="T4884" s="49">
        <v>1170.4960000000001</v>
      </c>
      <c r="U4884" s="49">
        <v>3801.7359999999999</v>
      </c>
      <c r="V4884" s="49">
        <v>1376.7439999999999</v>
      </c>
    </row>
    <row r="4885" spans="1:22" x14ac:dyDescent="0.3">
      <c r="A4885">
        <v>1001435</v>
      </c>
      <c r="B4885" t="s">
        <v>22499</v>
      </c>
      <c r="C4885" t="s">
        <v>22500</v>
      </c>
      <c r="D4885" t="s">
        <v>19897</v>
      </c>
      <c r="E4885" t="s">
        <v>946</v>
      </c>
      <c r="F4885" t="s">
        <v>7867</v>
      </c>
      <c r="G4885" t="s">
        <v>22501</v>
      </c>
      <c r="H4885" t="s">
        <v>10090</v>
      </c>
      <c r="I4885" s="23">
        <v>46.140300000000003</v>
      </c>
      <c r="J4885" s="23">
        <v>-122.9842</v>
      </c>
      <c r="K4885">
        <v>221112</v>
      </c>
      <c r="L4885" t="s">
        <v>30</v>
      </c>
      <c r="M4885" t="s">
        <v>336</v>
      </c>
      <c r="N4885" s="49">
        <v>759454.83600000001</v>
      </c>
      <c r="O4885" s="49">
        <v>547915.62</v>
      </c>
      <c r="P4885" s="49">
        <v>356273.28</v>
      </c>
      <c r="Q4885" s="49">
        <v>433450.74400000001</v>
      </c>
      <c r="R4885" s="49">
        <v>685789.20799999998</v>
      </c>
      <c r="S4885" s="49">
        <v>508640.11599999998</v>
      </c>
      <c r="T4885" s="49">
        <v>633492.55200000003</v>
      </c>
      <c r="U4885" s="49">
        <v>433875.39199999999</v>
      </c>
      <c r="V4885" s="49">
        <v>277604.772</v>
      </c>
    </row>
    <row r="4886" spans="1:22" x14ac:dyDescent="0.3">
      <c r="A4886">
        <v>1000516</v>
      </c>
      <c r="B4886" t="s">
        <v>22502</v>
      </c>
      <c r="C4886" t="s">
        <v>22503</v>
      </c>
      <c r="D4886" t="s">
        <v>22504</v>
      </c>
      <c r="E4886" t="s">
        <v>323</v>
      </c>
      <c r="F4886" t="s">
        <v>21272</v>
      </c>
      <c r="G4886" t="s">
        <v>22505</v>
      </c>
      <c r="H4886" t="s">
        <v>2575</v>
      </c>
      <c r="I4886" s="23">
        <v>34.005400000000002</v>
      </c>
      <c r="J4886" s="23">
        <v>-117.5604</v>
      </c>
      <c r="K4886">
        <v>221112</v>
      </c>
      <c r="L4886" t="s">
        <v>30</v>
      </c>
      <c r="M4886" t="s">
        <v>336</v>
      </c>
      <c r="S4886" s="49">
        <v>9637.3639999999996</v>
      </c>
      <c r="T4886" s="49">
        <v>8906.116</v>
      </c>
      <c r="U4886" s="49">
        <v>12514.504000000001</v>
      </c>
      <c r="V4886" s="49">
        <v>3237.3879999999999</v>
      </c>
    </row>
    <row r="4887" spans="1:22" x14ac:dyDescent="0.3">
      <c r="A4887">
        <v>1000447</v>
      </c>
      <c r="B4887" t="s">
        <v>22506</v>
      </c>
      <c r="C4887" t="s">
        <v>22507</v>
      </c>
      <c r="D4887" t="s">
        <v>8089</v>
      </c>
      <c r="E4887" t="s">
        <v>323</v>
      </c>
      <c r="F4887" t="s">
        <v>22508</v>
      </c>
      <c r="G4887" t="s">
        <v>22509</v>
      </c>
      <c r="H4887" t="s">
        <v>3174</v>
      </c>
      <c r="I4887" s="23">
        <v>32.876899999999999</v>
      </c>
      <c r="J4887" s="23">
        <v>-117.1664</v>
      </c>
      <c r="K4887">
        <v>221112</v>
      </c>
      <c r="L4887" t="s">
        <v>30</v>
      </c>
      <c r="M4887" t="s">
        <v>336</v>
      </c>
      <c r="N4887" s="49">
        <v>40052.451999999997</v>
      </c>
      <c r="O4887" s="49">
        <v>50380.264000000003</v>
      </c>
      <c r="P4887" s="49">
        <v>60899.732000000004</v>
      </c>
      <c r="Q4887" s="49">
        <v>66901.551999999996</v>
      </c>
      <c r="R4887" s="49">
        <v>44328.135999999999</v>
      </c>
      <c r="S4887" s="49">
        <v>47341.875999999997</v>
      </c>
      <c r="T4887" s="49">
        <v>75777.119999999995</v>
      </c>
      <c r="U4887" s="49">
        <v>94634.8</v>
      </c>
      <c r="V4887" s="49">
        <v>74900.172000000006</v>
      </c>
    </row>
    <row r="4888" spans="1:22" x14ac:dyDescent="0.3">
      <c r="A4888">
        <v>1010271</v>
      </c>
      <c r="B4888" t="s">
        <v>22510</v>
      </c>
      <c r="C4888" t="s">
        <v>22511</v>
      </c>
      <c r="D4888" t="s">
        <v>21663</v>
      </c>
      <c r="E4888" t="s">
        <v>422</v>
      </c>
      <c r="F4888" t="s">
        <v>1199</v>
      </c>
      <c r="G4888" t="s">
        <v>22512</v>
      </c>
      <c r="H4888" t="s">
        <v>1201</v>
      </c>
      <c r="I4888" s="23">
        <v>33.187389000000003</v>
      </c>
      <c r="J4888" s="23">
        <v>-93.332417000000007</v>
      </c>
      <c r="K4888">
        <v>211130</v>
      </c>
      <c r="L4888" t="s">
        <v>28</v>
      </c>
      <c r="M4888" t="s">
        <v>102</v>
      </c>
      <c r="N4888" s="49">
        <v>18114.031999999999</v>
      </c>
      <c r="O4888" s="49">
        <v>18293.831999999999</v>
      </c>
      <c r="P4888" s="49">
        <v>16163.44</v>
      </c>
      <c r="Q4888" s="49">
        <v>32375.628000000001</v>
      </c>
      <c r="R4888" s="49">
        <v>36485.411999999997</v>
      </c>
      <c r="S4888" s="49">
        <v>31187.331999999999</v>
      </c>
      <c r="T4888" s="49">
        <v>24881.556</v>
      </c>
      <c r="U4888" s="49">
        <v>13243.7</v>
      </c>
      <c r="V4888" s="49">
        <v>3876.636</v>
      </c>
    </row>
    <row r="4889" spans="1:22" x14ac:dyDescent="0.3">
      <c r="A4889">
        <v>1011671</v>
      </c>
      <c r="B4889" t="s">
        <v>22513</v>
      </c>
      <c r="C4889" t="s">
        <v>22514</v>
      </c>
      <c r="D4889" t="s">
        <v>2716</v>
      </c>
      <c r="E4889" t="s">
        <v>303</v>
      </c>
      <c r="F4889" t="s">
        <v>22515</v>
      </c>
      <c r="G4889" t="s">
        <v>22516</v>
      </c>
      <c r="H4889" t="s">
        <v>2719</v>
      </c>
      <c r="I4889" s="23">
        <v>29.339345000000002</v>
      </c>
      <c r="J4889" s="23">
        <v>-98.437920000000005</v>
      </c>
      <c r="K4889">
        <v>334413</v>
      </c>
      <c r="L4889" t="s">
        <v>1560</v>
      </c>
      <c r="M4889" t="s">
        <v>315</v>
      </c>
      <c r="Q4889" s="49">
        <v>7806.4386000000004</v>
      </c>
      <c r="R4889" s="49">
        <v>11567.942999999999</v>
      </c>
      <c r="S4889" s="49">
        <v>334.94799999999998</v>
      </c>
    </row>
    <row r="4890" spans="1:22" x14ac:dyDescent="0.3">
      <c r="A4890">
        <v>1010064</v>
      </c>
      <c r="B4890" t="s">
        <v>22517</v>
      </c>
      <c r="C4890" t="s">
        <v>22518</v>
      </c>
      <c r="D4890" t="s">
        <v>577</v>
      </c>
      <c r="E4890" t="s">
        <v>583</v>
      </c>
      <c r="F4890" t="s">
        <v>578</v>
      </c>
      <c r="I4890" s="23">
        <v>28.864677520000001</v>
      </c>
      <c r="J4890" s="23">
        <v>-88.930790540000004</v>
      </c>
      <c r="K4890">
        <v>211120</v>
      </c>
      <c r="L4890" t="s">
        <v>579</v>
      </c>
      <c r="M4890" t="s">
        <v>102</v>
      </c>
      <c r="N4890" s="49">
        <v>36051.466</v>
      </c>
      <c r="O4890" s="49">
        <v>63059.86</v>
      </c>
      <c r="P4890" s="49">
        <v>68469.596000000005</v>
      </c>
      <c r="Q4890" s="49">
        <v>30639.315999999999</v>
      </c>
      <c r="R4890" s="49">
        <v>29778.822</v>
      </c>
      <c r="S4890" s="49">
        <v>29067.17</v>
      </c>
      <c r="T4890" s="49">
        <v>62231.29</v>
      </c>
      <c r="U4890" s="49">
        <v>67336.350000000006</v>
      </c>
      <c r="V4890" s="49">
        <v>28054.491999999998</v>
      </c>
    </row>
    <row r="4891" spans="1:22" x14ac:dyDescent="0.3">
      <c r="A4891">
        <v>1002651</v>
      </c>
      <c r="B4891" t="s">
        <v>22519</v>
      </c>
      <c r="C4891" t="s">
        <v>22520</v>
      </c>
      <c r="D4891" t="s">
        <v>577</v>
      </c>
      <c r="E4891" t="s">
        <v>583</v>
      </c>
      <c r="F4891" t="s">
        <v>578</v>
      </c>
      <c r="H4891" t="s">
        <v>15706</v>
      </c>
      <c r="I4891" s="23">
        <v>28.341535</v>
      </c>
      <c r="J4891" s="23">
        <v>-88.265687</v>
      </c>
      <c r="K4891">
        <v>211120</v>
      </c>
      <c r="L4891" t="s">
        <v>579</v>
      </c>
      <c r="M4891" t="s">
        <v>102</v>
      </c>
      <c r="N4891" s="49">
        <v>39586.985999999997</v>
      </c>
      <c r="O4891" s="49">
        <v>34263.68</v>
      </c>
      <c r="P4891" s="49">
        <v>33345.983999999997</v>
      </c>
      <c r="Q4891" s="49">
        <v>34735.942000000003</v>
      </c>
      <c r="R4891" s="49">
        <v>36287.036</v>
      </c>
      <c r="S4891" s="49">
        <v>36566.089999999997</v>
      </c>
      <c r="T4891" s="49">
        <v>35694.192000000003</v>
      </c>
      <c r="U4891" s="49">
        <v>49202.428</v>
      </c>
      <c r="V4891" s="49">
        <v>54471.262000000002</v>
      </c>
    </row>
    <row r="4892" spans="1:22" x14ac:dyDescent="0.3">
      <c r="A4892">
        <v>1011527</v>
      </c>
      <c r="B4892" t="s">
        <v>22521</v>
      </c>
      <c r="C4892" t="s">
        <v>22522</v>
      </c>
      <c r="D4892" t="s">
        <v>577</v>
      </c>
      <c r="E4892" t="s">
        <v>583</v>
      </c>
      <c r="F4892" t="s">
        <v>578</v>
      </c>
      <c r="I4892" s="23">
        <v>28.234970000000001</v>
      </c>
      <c r="J4892" s="23">
        <v>-88.995360000000005</v>
      </c>
      <c r="K4892">
        <v>211120</v>
      </c>
      <c r="L4892" t="s">
        <v>579</v>
      </c>
      <c r="M4892" t="s">
        <v>102</v>
      </c>
      <c r="N4892" s="49">
        <v>153576.89799999999</v>
      </c>
      <c r="O4892" s="49">
        <v>94944.34</v>
      </c>
      <c r="P4892" s="49">
        <v>84887.49</v>
      </c>
      <c r="Q4892" s="49">
        <v>82838.495999999999</v>
      </c>
      <c r="R4892" s="49">
        <v>109668.67</v>
      </c>
      <c r="S4892" s="49">
        <v>30238.714</v>
      </c>
    </row>
    <row r="4893" spans="1:22" x14ac:dyDescent="0.3">
      <c r="A4893">
        <v>1004013</v>
      </c>
      <c r="B4893" t="s">
        <v>22523</v>
      </c>
      <c r="C4893" t="s">
        <v>22524</v>
      </c>
      <c r="D4893" t="s">
        <v>22525</v>
      </c>
      <c r="E4893" t="s">
        <v>2235</v>
      </c>
      <c r="F4893" t="s">
        <v>22526</v>
      </c>
      <c r="G4893" t="s">
        <v>22527</v>
      </c>
      <c r="H4893" t="s">
        <v>22528</v>
      </c>
      <c r="I4893" s="23">
        <v>46.903199999999998</v>
      </c>
      <c r="J4893" s="23">
        <v>-114.0137</v>
      </c>
      <c r="K4893">
        <v>562212</v>
      </c>
      <c r="L4893" t="s">
        <v>355</v>
      </c>
      <c r="M4893" t="s">
        <v>307</v>
      </c>
      <c r="N4893" s="49">
        <v>28315.95</v>
      </c>
      <c r="O4893" s="49">
        <v>26643.75</v>
      </c>
      <c r="P4893" s="49">
        <v>32219.25</v>
      </c>
      <c r="Q4893" s="49">
        <v>32279.5</v>
      </c>
      <c r="R4893" s="49">
        <v>67286.25</v>
      </c>
      <c r="S4893" s="49">
        <v>49318.25</v>
      </c>
      <c r="T4893" s="49">
        <v>38942.5</v>
      </c>
      <c r="U4893" s="49">
        <v>67470</v>
      </c>
      <c r="V4893" s="49">
        <v>68562.5</v>
      </c>
    </row>
    <row r="4894" spans="1:22" x14ac:dyDescent="0.3">
      <c r="A4894">
        <v>1007886</v>
      </c>
      <c r="B4894" t="s">
        <v>22529</v>
      </c>
      <c r="C4894" t="s">
        <v>22530</v>
      </c>
      <c r="D4894" t="s">
        <v>8922</v>
      </c>
      <c r="E4894" t="s">
        <v>435</v>
      </c>
      <c r="F4894" t="s">
        <v>8923</v>
      </c>
      <c r="G4894" t="s">
        <v>22531</v>
      </c>
      <c r="H4894" t="s">
        <v>2258</v>
      </c>
      <c r="I4894" s="23">
        <v>38.7042</v>
      </c>
      <c r="J4894" s="23">
        <v>-90.415499999999994</v>
      </c>
      <c r="K4894">
        <v>562212</v>
      </c>
      <c r="L4894" t="s">
        <v>51</v>
      </c>
      <c r="M4894" t="s">
        <v>307</v>
      </c>
      <c r="T4894" s="49">
        <v>5492.5</v>
      </c>
      <c r="U4894" s="49">
        <v>6945</v>
      </c>
      <c r="V4894" s="49">
        <v>8275</v>
      </c>
    </row>
    <row r="4895" spans="1:22" x14ac:dyDescent="0.3">
      <c r="A4895">
        <v>1001510</v>
      </c>
      <c r="B4895" t="s">
        <v>22532</v>
      </c>
      <c r="C4895" t="s">
        <v>22533</v>
      </c>
      <c r="D4895" t="s">
        <v>1182</v>
      </c>
      <c r="E4895" t="s">
        <v>690</v>
      </c>
      <c r="F4895" t="s">
        <v>2728</v>
      </c>
      <c r="G4895" t="s">
        <v>22534</v>
      </c>
      <c r="H4895" t="s">
        <v>22535</v>
      </c>
      <c r="I4895" s="23">
        <v>31.444400000000002</v>
      </c>
      <c r="J4895" s="23">
        <v>-84.132199999999997</v>
      </c>
      <c r="K4895">
        <v>221112</v>
      </c>
      <c r="L4895" t="s">
        <v>335</v>
      </c>
      <c r="M4895" t="s">
        <v>336</v>
      </c>
      <c r="R4895" s="49">
        <v>51952.044000000002</v>
      </c>
      <c r="S4895" s="49">
        <v>80835.441999999995</v>
      </c>
      <c r="T4895" s="49">
        <v>11205.234</v>
      </c>
      <c r="U4895" s="49">
        <v>3559.232</v>
      </c>
      <c r="V4895" s="49">
        <v>59138.06</v>
      </c>
    </row>
    <row r="4896" spans="1:22" x14ac:dyDescent="0.3">
      <c r="A4896">
        <v>1000976</v>
      </c>
      <c r="B4896" t="s">
        <v>22536</v>
      </c>
      <c r="C4896" t="s">
        <v>22537</v>
      </c>
      <c r="D4896" t="s">
        <v>19075</v>
      </c>
      <c r="E4896" t="s">
        <v>1248</v>
      </c>
      <c r="F4896" t="s">
        <v>19076</v>
      </c>
      <c r="G4896" t="s">
        <v>22538</v>
      </c>
      <c r="H4896" t="s">
        <v>10209</v>
      </c>
      <c r="I4896" s="23">
        <v>39.829700000000003</v>
      </c>
      <c r="J4896" s="23">
        <v>-80.815299999999993</v>
      </c>
      <c r="K4896">
        <v>221112</v>
      </c>
      <c r="L4896" t="s">
        <v>335</v>
      </c>
      <c r="M4896" t="s">
        <v>336</v>
      </c>
      <c r="N4896" s="49">
        <v>5100922.3820000002</v>
      </c>
      <c r="O4896" s="49">
        <v>5662167.4419999998</v>
      </c>
      <c r="P4896" s="49">
        <v>7538675.5480000004</v>
      </c>
      <c r="Q4896" s="49">
        <v>7346839.0700000003</v>
      </c>
      <c r="R4896" s="49">
        <v>5067588.4680000003</v>
      </c>
      <c r="S4896" s="49">
        <v>7884083.7699999996</v>
      </c>
      <c r="T4896" s="49">
        <v>5501221.4859999996</v>
      </c>
      <c r="U4896" s="49">
        <v>7054579.7520000003</v>
      </c>
      <c r="V4896" s="49">
        <v>8368987.3600000003</v>
      </c>
    </row>
    <row r="4897" spans="1:22" x14ac:dyDescent="0.3">
      <c r="A4897">
        <v>1007842</v>
      </c>
      <c r="B4897" t="s">
        <v>22539</v>
      </c>
      <c r="C4897" t="s">
        <v>22540</v>
      </c>
      <c r="D4897" t="s">
        <v>22541</v>
      </c>
      <c r="E4897" t="s">
        <v>447</v>
      </c>
      <c r="F4897" t="s">
        <v>22542</v>
      </c>
      <c r="G4897" t="s">
        <v>22543</v>
      </c>
      <c r="H4897" t="s">
        <v>1159</v>
      </c>
      <c r="I4897" s="23">
        <v>40.220700000000001</v>
      </c>
      <c r="J4897" s="23">
        <v>-79.968199999999996</v>
      </c>
      <c r="K4897">
        <v>221112</v>
      </c>
      <c r="L4897" t="s">
        <v>335</v>
      </c>
      <c r="M4897" t="s">
        <v>336</v>
      </c>
      <c r="T4897" s="49">
        <v>941204.01800000004</v>
      </c>
      <c r="U4897" s="49">
        <v>1160745.9720000001</v>
      </c>
      <c r="V4897" s="49">
        <v>751225.71600000001</v>
      </c>
    </row>
    <row r="4898" spans="1:22" x14ac:dyDescent="0.3">
      <c r="A4898">
        <v>1005662</v>
      </c>
      <c r="B4898" t="s">
        <v>22544</v>
      </c>
      <c r="C4898" t="s">
        <v>22545</v>
      </c>
      <c r="D4898" t="s">
        <v>22546</v>
      </c>
      <c r="E4898" t="s">
        <v>323</v>
      </c>
      <c r="F4898" t="s">
        <v>22547</v>
      </c>
      <c r="G4898" t="s">
        <v>22548</v>
      </c>
      <c r="H4898" t="s">
        <v>3837</v>
      </c>
      <c r="I4898" s="23">
        <v>34.437556999999998</v>
      </c>
      <c r="J4898" s="23">
        <v>-116.891034</v>
      </c>
      <c r="K4898">
        <v>327310</v>
      </c>
      <c r="L4898" t="s">
        <v>2095</v>
      </c>
      <c r="M4898" t="s">
        <v>376</v>
      </c>
      <c r="N4898" s="49">
        <v>1063584.1159999999</v>
      </c>
      <c r="O4898" s="49">
        <v>1120671.4480000001</v>
      </c>
      <c r="P4898" s="49">
        <v>1212669.2479999999</v>
      </c>
      <c r="Q4898" s="49">
        <v>1264993.2479999999</v>
      </c>
      <c r="R4898" s="49">
        <v>1145559.628</v>
      </c>
      <c r="S4898" s="49">
        <v>1051510.2479999999</v>
      </c>
      <c r="T4898" s="49">
        <v>1135119.9480000001</v>
      </c>
      <c r="U4898" s="49">
        <v>1069533.5279999999</v>
      </c>
      <c r="V4898" s="49">
        <v>938449.16799999995</v>
      </c>
    </row>
    <row r="4899" spans="1:22" x14ac:dyDescent="0.3">
      <c r="A4899">
        <v>1005459</v>
      </c>
      <c r="B4899" t="s">
        <v>22549</v>
      </c>
      <c r="C4899" t="s">
        <v>22550</v>
      </c>
      <c r="D4899" t="s">
        <v>22551</v>
      </c>
      <c r="E4899" t="s">
        <v>447</v>
      </c>
      <c r="F4899" t="s">
        <v>22552</v>
      </c>
      <c r="G4899" t="s">
        <v>22553</v>
      </c>
      <c r="H4899" t="s">
        <v>4017</v>
      </c>
      <c r="I4899" s="23">
        <v>40.667149999999999</v>
      </c>
      <c r="J4899" s="23">
        <v>-80.112719999999996</v>
      </c>
      <c r="K4899">
        <v>335313</v>
      </c>
      <c r="L4899" t="s">
        <v>22554</v>
      </c>
      <c r="M4899" t="s">
        <v>22555</v>
      </c>
      <c r="N4899" s="49">
        <v>38044.080000000002</v>
      </c>
      <c r="O4899" s="49">
        <v>45862.2</v>
      </c>
      <c r="P4899" s="49">
        <v>62335.199999999997</v>
      </c>
      <c r="Q4899" s="49">
        <v>41806.080000000002</v>
      </c>
      <c r="R4899" s="49">
        <v>41790.120000000003</v>
      </c>
      <c r="S4899" s="49">
        <v>27882.12</v>
      </c>
      <c r="T4899" s="49">
        <v>27353.16</v>
      </c>
      <c r="U4899" s="49">
        <v>32676.959999999999</v>
      </c>
      <c r="V4899" s="49">
        <v>23828.28</v>
      </c>
    </row>
    <row r="4900" spans="1:22" x14ac:dyDescent="0.3">
      <c r="A4900">
        <v>1000156</v>
      </c>
      <c r="B4900" t="s">
        <v>11741</v>
      </c>
      <c r="C4900" t="s">
        <v>22556</v>
      </c>
      <c r="D4900" t="s">
        <v>11743</v>
      </c>
      <c r="E4900" t="s">
        <v>491</v>
      </c>
      <c r="F4900" t="s">
        <v>3224</v>
      </c>
      <c r="G4900" t="s">
        <v>11744</v>
      </c>
      <c r="H4900" t="s">
        <v>4368</v>
      </c>
      <c r="I4900" s="23">
        <v>41.68</v>
      </c>
      <c r="J4900" s="23">
        <v>-87.426400000000001</v>
      </c>
      <c r="K4900">
        <v>331110</v>
      </c>
      <c r="L4900" t="s">
        <v>22557</v>
      </c>
      <c r="M4900" t="s">
        <v>22558</v>
      </c>
      <c r="N4900" s="49">
        <v>6200941.8279999997</v>
      </c>
      <c r="O4900" s="49">
        <v>6360091.4840000002</v>
      </c>
      <c r="P4900" s="49">
        <v>6972176.4840000002</v>
      </c>
      <c r="Q4900" s="49">
        <v>6893399.9419999998</v>
      </c>
      <c r="R4900" s="49">
        <v>6218607.9859999996</v>
      </c>
      <c r="S4900" s="49">
        <v>5421539.142</v>
      </c>
      <c r="T4900" s="49">
        <v>7387406.7079999996</v>
      </c>
      <c r="U4900" s="49">
        <v>6783331.4639999997</v>
      </c>
      <c r="V4900" s="49">
        <v>7303151.3360000001</v>
      </c>
    </row>
    <row r="4901" spans="1:22" x14ac:dyDescent="0.3">
      <c r="A4901">
        <v>1005215</v>
      </c>
      <c r="B4901" t="s">
        <v>22559</v>
      </c>
      <c r="C4901" t="s">
        <v>22560</v>
      </c>
      <c r="D4901" t="s">
        <v>5512</v>
      </c>
      <c r="E4901" t="s">
        <v>303</v>
      </c>
      <c r="F4901" t="s">
        <v>5513</v>
      </c>
      <c r="H4901" t="s">
        <v>5515</v>
      </c>
      <c r="I4901" s="23">
        <v>31.522500000000001</v>
      </c>
      <c r="J4901" s="23">
        <v>-103.465278</v>
      </c>
      <c r="K4901">
        <v>211130</v>
      </c>
      <c r="L4901" t="s">
        <v>368</v>
      </c>
      <c r="M4901" t="s">
        <v>102</v>
      </c>
      <c r="N4901" s="49">
        <v>109534.79</v>
      </c>
      <c r="O4901" s="49">
        <v>127281.53200000001</v>
      </c>
      <c r="P4901" s="49">
        <v>59179.633999999998</v>
      </c>
      <c r="Q4901" s="49">
        <v>135717.766</v>
      </c>
      <c r="R4901" s="49">
        <v>63200.595999999998</v>
      </c>
      <c r="S4901" s="49">
        <v>48658.006000000001</v>
      </c>
      <c r="T4901" s="49">
        <v>86103.971999999994</v>
      </c>
      <c r="U4901" s="49">
        <v>143626.25200000001</v>
      </c>
      <c r="V4901" s="49">
        <v>114427.814</v>
      </c>
    </row>
    <row r="4902" spans="1:22" x14ac:dyDescent="0.3">
      <c r="A4902">
        <v>1005644</v>
      </c>
      <c r="B4902" t="s">
        <v>22561</v>
      </c>
      <c r="C4902" t="s">
        <v>22562</v>
      </c>
      <c r="D4902" t="s">
        <v>1061</v>
      </c>
      <c r="E4902" t="s">
        <v>323</v>
      </c>
      <c r="F4902" t="s">
        <v>22563</v>
      </c>
      <c r="G4902" t="s">
        <v>22564</v>
      </c>
      <c r="H4902" t="s">
        <v>2916</v>
      </c>
      <c r="I4902" s="23">
        <v>37.971550000000001</v>
      </c>
      <c r="J4902" s="23">
        <v>-121.26909000000001</v>
      </c>
      <c r="K4902">
        <v>311421</v>
      </c>
      <c r="L4902" t="s">
        <v>28</v>
      </c>
      <c r="M4902" t="s">
        <v>315</v>
      </c>
      <c r="O4902" s="49">
        <v>20169.124</v>
      </c>
      <c r="P4902" s="49">
        <v>17654.984</v>
      </c>
      <c r="Q4902" s="49">
        <v>27495.795999999998</v>
      </c>
      <c r="R4902" s="49">
        <v>26615.8</v>
      </c>
      <c r="S4902" s="49">
        <v>24817.655999999999</v>
      </c>
      <c r="T4902" s="49">
        <v>20466.272000000001</v>
      </c>
      <c r="U4902" s="49">
        <v>27764.196</v>
      </c>
      <c r="V4902" s="49">
        <v>22572.815999999999</v>
      </c>
    </row>
    <row r="4903" spans="1:22" x14ac:dyDescent="0.3">
      <c r="A4903">
        <v>1013690</v>
      </c>
      <c r="B4903" t="s">
        <v>22565</v>
      </c>
      <c r="C4903" t="s">
        <v>22566</v>
      </c>
      <c r="D4903" t="s">
        <v>577</v>
      </c>
      <c r="E4903" t="s">
        <v>386</v>
      </c>
      <c r="F4903" t="s">
        <v>578</v>
      </c>
      <c r="H4903" t="s">
        <v>4719</v>
      </c>
      <c r="I4903" s="23">
        <v>30.188952</v>
      </c>
      <c r="J4903" s="23">
        <v>-88.163127000000003</v>
      </c>
      <c r="K4903">
        <v>211120</v>
      </c>
      <c r="L4903" t="s">
        <v>579</v>
      </c>
      <c r="M4903" t="s">
        <v>102</v>
      </c>
      <c r="N4903" s="49">
        <v>35662.233999999997</v>
      </c>
    </row>
    <row r="4904" spans="1:22" x14ac:dyDescent="0.3">
      <c r="A4904">
        <v>1002344</v>
      </c>
      <c r="B4904" t="s">
        <v>22567</v>
      </c>
      <c r="C4904" t="s">
        <v>22568</v>
      </c>
      <c r="D4904" t="s">
        <v>577</v>
      </c>
      <c r="E4904" t="s">
        <v>386</v>
      </c>
      <c r="F4904" t="s">
        <v>578</v>
      </c>
      <c r="I4904" s="23">
        <v>30.093699999999998</v>
      </c>
      <c r="J4904" s="23">
        <v>-87.883219999999994</v>
      </c>
      <c r="K4904">
        <v>211120</v>
      </c>
      <c r="L4904" t="s">
        <v>579</v>
      </c>
      <c r="M4904" t="s">
        <v>102</v>
      </c>
      <c r="N4904" s="49">
        <v>16385.383999999998</v>
      </c>
      <c r="O4904" s="49">
        <v>21058.675999999999</v>
      </c>
      <c r="P4904" s="49">
        <v>20432.977999999999</v>
      </c>
      <c r="Q4904" s="49">
        <v>25656.31</v>
      </c>
      <c r="R4904" s="49">
        <v>26521.511999999999</v>
      </c>
      <c r="S4904" s="49">
        <v>30754.295999999998</v>
      </c>
      <c r="T4904" s="49">
        <v>27720.736000000001</v>
      </c>
      <c r="U4904" s="49">
        <v>27623.833999999999</v>
      </c>
      <c r="V4904" s="49">
        <v>30397.223999999998</v>
      </c>
    </row>
    <row r="4905" spans="1:22" x14ac:dyDescent="0.3">
      <c r="A4905">
        <v>1010719</v>
      </c>
      <c r="B4905" t="s">
        <v>22569</v>
      </c>
      <c r="C4905" t="s">
        <v>22570</v>
      </c>
      <c r="D4905" t="s">
        <v>577</v>
      </c>
      <c r="E4905" t="s">
        <v>386</v>
      </c>
      <c r="F4905" t="s">
        <v>578</v>
      </c>
      <c r="G4905" t="s">
        <v>22571</v>
      </c>
      <c r="H4905" t="s">
        <v>4719</v>
      </c>
      <c r="I4905" s="23">
        <v>30.188952</v>
      </c>
      <c r="J4905" s="23">
        <v>-88.163127000000003</v>
      </c>
      <c r="K4905">
        <v>211130</v>
      </c>
      <c r="L4905" t="s">
        <v>579</v>
      </c>
      <c r="M4905" t="s">
        <v>102</v>
      </c>
      <c r="O4905" s="49">
        <v>26416.378000000001</v>
      </c>
      <c r="P4905" s="49">
        <v>27563.42</v>
      </c>
      <c r="Q4905" s="49">
        <v>5972.6040000000003</v>
      </c>
      <c r="R4905" s="49">
        <v>33207.771999999997</v>
      </c>
      <c r="S4905" s="49">
        <v>6378.36</v>
      </c>
      <c r="T4905" s="49">
        <v>33781.006000000001</v>
      </c>
      <c r="U4905" s="49">
        <v>32494.258000000002</v>
      </c>
    </row>
    <row r="4906" spans="1:22" x14ac:dyDescent="0.3">
      <c r="A4906">
        <v>1002507</v>
      </c>
      <c r="B4906" t="s">
        <v>22572</v>
      </c>
      <c r="C4906" t="s">
        <v>22573</v>
      </c>
      <c r="D4906" t="s">
        <v>577</v>
      </c>
      <c r="E4906" t="s">
        <v>386</v>
      </c>
      <c r="F4906" t="s">
        <v>578</v>
      </c>
      <c r="H4906" t="s">
        <v>1384</v>
      </c>
      <c r="I4906" s="23">
        <v>30.1889</v>
      </c>
      <c r="J4906" s="23">
        <v>-88.120699999999999</v>
      </c>
      <c r="K4906">
        <v>211130</v>
      </c>
      <c r="L4906" t="s">
        <v>579</v>
      </c>
      <c r="M4906" t="s">
        <v>102</v>
      </c>
      <c r="O4906" s="49">
        <v>29054.32</v>
      </c>
      <c r="P4906" s="49">
        <v>31635.008000000002</v>
      </c>
      <c r="Q4906" s="49">
        <v>33920.307999999997</v>
      </c>
      <c r="R4906" s="49">
        <v>32845.512000000002</v>
      </c>
      <c r="S4906" s="49">
        <v>28574.671999999999</v>
      </c>
      <c r="T4906" s="49">
        <v>29603.565999999999</v>
      </c>
      <c r="U4906" s="49">
        <v>26427.82</v>
      </c>
      <c r="V4906" s="49">
        <v>24118.527999999998</v>
      </c>
    </row>
    <row r="4907" spans="1:22" x14ac:dyDescent="0.3">
      <c r="A4907">
        <v>1013655</v>
      </c>
      <c r="B4907" t="s">
        <v>22574</v>
      </c>
      <c r="C4907" t="s">
        <v>22573</v>
      </c>
      <c r="D4907" t="s">
        <v>577</v>
      </c>
      <c r="E4907" t="s">
        <v>386</v>
      </c>
      <c r="F4907" t="s">
        <v>578</v>
      </c>
      <c r="H4907" t="s">
        <v>4719</v>
      </c>
      <c r="I4907" s="23">
        <v>30.188267</v>
      </c>
      <c r="J4907" s="23">
        <v>-88.121611000000001</v>
      </c>
      <c r="K4907">
        <v>211120</v>
      </c>
      <c r="L4907" t="s">
        <v>579</v>
      </c>
      <c r="M4907" t="s">
        <v>102</v>
      </c>
      <c r="N4907" s="49">
        <v>31182.067999999999</v>
      </c>
    </row>
    <row r="4908" spans="1:22" x14ac:dyDescent="0.3">
      <c r="A4908">
        <v>1013680</v>
      </c>
      <c r="B4908" t="s">
        <v>22575</v>
      </c>
      <c r="C4908" t="s">
        <v>22576</v>
      </c>
      <c r="D4908" t="s">
        <v>17080</v>
      </c>
      <c r="E4908" t="s">
        <v>386</v>
      </c>
      <c r="F4908" t="s">
        <v>12367</v>
      </c>
      <c r="G4908" t="s">
        <v>22577</v>
      </c>
      <c r="H4908" t="s">
        <v>1384</v>
      </c>
      <c r="I4908" s="23">
        <v>30.428830000000001</v>
      </c>
      <c r="J4908" s="23">
        <v>-88.183000000000007</v>
      </c>
      <c r="K4908">
        <v>211130</v>
      </c>
      <c r="L4908" t="s">
        <v>368</v>
      </c>
      <c r="M4908" t="s">
        <v>102</v>
      </c>
      <c r="N4908" s="49">
        <v>113391.336</v>
      </c>
    </row>
    <row r="4909" spans="1:22" x14ac:dyDescent="0.3">
      <c r="A4909">
        <v>1008827</v>
      </c>
      <c r="B4909" t="s">
        <v>22578</v>
      </c>
      <c r="C4909" t="s">
        <v>22579</v>
      </c>
      <c r="D4909" t="s">
        <v>7902</v>
      </c>
      <c r="E4909" t="s">
        <v>1248</v>
      </c>
      <c r="F4909" t="s">
        <v>7903</v>
      </c>
      <c r="G4909" t="s">
        <v>22580</v>
      </c>
      <c r="H4909" t="s">
        <v>7864</v>
      </c>
      <c r="I4909" s="23">
        <v>39.499527999999998</v>
      </c>
      <c r="J4909" s="23">
        <v>-80.561761000000004</v>
      </c>
      <c r="K4909">
        <v>211130</v>
      </c>
      <c r="L4909" t="s">
        <v>326</v>
      </c>
      <c r="M4909" t="s">
        <v>327</v>
      </c>
      <c r="N4909" s="49">
        <v>98071.084000000003</v>
      </c>
      <c r="O4909" s="49">
        <v>118012.842</v>
      </c>
      <c r="P4909" s="49">
        <v>94142.918000000005</v>
      </c>
      <c r="Q4909" s="49">
        <v>111669.452</v>
      </c>
      <c r="R4909" s="49">
        <v>111737.844</v>
      </c>
      <c r="S4909" s="49">
        <v>101530.4</v>
      </c>
      <c r="T4909" s="49">
        <v>83404.911999999997</v>
      </c>
    </row>
    <row r="4910" spans="1:22" x14ac:dyDescent="0.3">
      <c r="A4910">
        <v>1003788</v>
      </c>
      <c r="B4910" t="s">
        <v>22581</v>
      </c>
      <c r="C4910" t="s">
        <v>22582</v>
      </c>
      <c r="D4910" t="s">
        <v>3212</v>
      </c>
      <c r="E4910" t="s">
        <v>663</v>
      </c>
      <c r="F4910" t="s">
        <v>22583</v>
      </c>
      <c r="G4910" t="s">
        <v>22584</v>
      </c>
      <c r="H4910" t="s">
        <v>1615</v>
      </c>
      <c r="I4910" s="23">
        <v>39.895800000000001</v>
      </c>
      <c r="J4910" s="23">
        <v>-83.030609999999996</v>
      </c>
      <c r="K4910">
        <v>562212</v>
      </c>
      <c r="L4910" t="s">
        <v>51</v>
      </c>
      <c r="M4910" t="s">
        <v>307</v>
      </c>
      <c r="S4910" s="49">
        <v>17480.25</v>
      </c>
      <c r="T4910" s="49">
        <v>1679</v>
      </c>
      <c r="U4910" s="49">
        <v>24925</v>
      </c>
      <c r="V4910" s="49">
        <v>9475</v>
      </c>
    </row>
    <row r="4911" spans="1:22" x14ac:dyDescent="0.3">
      <c r="A4911">
        <v>1005898</v>
      </c>
      <c r="B4911" t="s">
        <v>22585</v>
      </c>
      <c r="C4911" t="s">
        <v>22586</v>
      </c>
      <c r="D4911" t="s">
        <v>421</v>
      </c>
      <c r="E4911" t="s">
        <v>422</v>
      </c>
      <c r="F4911" t="s">
        <v>22587</v>
      </c>
      <c r="G4911" t="s">
        <v>22588</v>
      </c>
      <c r="H4911" t="s">
        <v>425</v>
      </c>
      <c r="I4911" s="23">
        <v>34.714109999999998</v>
      </c>
      <c r="J4911" s="23">
        <v>-92.332530000000006</v>
      </c>
      <c r="K4911">
        <v>562212</v>
      </c>
      <c r="L4911" t="s">
        <v>51</v>
      </c>
      <c r="M4911" t="s">
        <v>307</v>
      </c>
      <c r="N4911" s="49">
        <v>6337.5</v>
      </c>
      <c r="O4911" s="49">
        <v>8949.5</v>
      </c>
      <c r="P4911" s="49">
        <v>7421.75</v>
      </c>
      <c r="Q4911" s="49">
        <v>8138</v>
      </c>
      <c r="R4911" s="49">
        <v>7713.25</v>
      </c>
      <c r="S4911" s="49">
        <v>13384.75</v>
      </c>
      <c r="T4911" s="49">
        <v>26385</v>
      </c>
      <c r="U4911" s="49">
        <v>19210</v>
      </c>
      <c r="V4911" s="49">
        <v>24842.5</v>
      </c>
    </row>
    <row r="4912" spans="1:22" x14ac:dyDescent="0.3">
      <c r="A4912">
        <v>1004311</v>
      </c>
      <c r="B4912" t="s">
        <v>22589</v>
      </c>
      <c r="C4912" t="s">
        <v>22590</v>
      </c>
      <c r="D4912" t="s">
        <v>4020</v>
      </c>
      <c r="E4912" t="s">
        <v>351</v>
      </c>
      <c r="F4912" t="s">
        <v>22591</v>
      </c>
      <c r="G4912" t="s">
        <v>22592</v>
      </c>
      <c r="H4912" t="s">
        <v>705</v>
      </c>
      <c r="I4912" s="23">
        <v>38.488190000000003</v>
      </c>
      <c r="J4912" s="23">
        <v>-90.027550000000005</v>
      </c>
      <c r="K4912">
        <v>562212</v>
      </c>
      <c r="L4912" t="s">
        <v>355</v>
      </c>
      <c r="M4912" t="s">
        <v>307</v>
      </c>
      <c r="N4912" s="49">
        <v>4069.5</v>
      </c>
      <c r="O4912" s="49">
        <v>5678.25</v>
      </c>
      <c r="P4912" s="49">
        <v>3496.15</v>
      </c>
      <c r="Q4912" s="49">
        <v>2330.0500000000002</v>
      </c>
      <c r="R4912" s="49">
        <v>1786.8</v>
      </c>
      <c r="S4912" s="49">
        <v>2968.3</v>
      </c>
      <c r="T4912" s="49">
        <v>3342.5</v>
      </c>
      <c r="U4912" s="49">
        <v>4890.6000000000004</v>
      </c>
      <c r="V4912" s="49">
        <v>2802.5</v>
      </c>
    </row>
    <row r="4913" spans="1:22" x14ac:dyDescent="0.3">
      <c r="A4913">
        <v>1004980</v>
      </c>
      <c r="B4913" t="s">
        <v>22593</v>
      </c>
      <c r="C4913" t="s">
        <v>22594</v>
      </c>
      <c r="D4913" t="s">
        <v>22595</v>
      </c>
      <c r="E4913" t="s">
        <v>1902</v>
      </c>
      <c r="F4913" t="s">
        <v>22596</v>
      </c>
      <c r="G4913" t="s">
        <v>22597</v>
      </c>
      <c r="H4913" t="s">
        <v>12101</v>
      </c>
      <c r="I4913" s="23">
        <v>35.015278000000002</v>
      </c>
      <c r="J4913" s="23">
        <v>-114.5125</v>
      </c>
      <c r="K4913">
        <v>562212</v>
      </c>
      <c r="L4913" t="s">
        <v>355</v>
      </c>
      <c r="M4913" t="s">
        <v>307</v>
      </c>
      <c r="N4913" s="49">
        <v>26715.1</v>
      </c>
      <c r="O4913" s="49">
        <v>25349.45</v>
      </c>
    </row>
    <row r="4914" spans="1:22" x14ac:dyDescent="0.3">
      <c r="A4914">
        <v>1007977</v>
      </c>
      <c r="B4914" t="s">
        <v>22598</v>
      </c>
      <c r="C4914" t="s">
        <v>22599</v>
      </c>
      <c r="D4914" t="s">
        <v>1786</v>
      </c>
      <c r="E4914" t="s">
        <v>663</v>
      </c>
      <c r="F4914" t="s">
        <v>16569</v>
      </c>
      <c r="G4914" t="s">
        <v>22600</v>
      </c>
      <c r="H4914" t="s">
        <v>1101</v>
      </c>
      <c r="I4914" s="23">
        <v>39.4296413</v>
      </c>
      <c r="J4914" s="23">
        <v>-84.511732100000003</v>
      </c>
      <c r="K4914">
        <v>322121</v>
      </c>
      <c r="L4914" t="s">
        <v>28</v>
      </c>
      <c r="M4914" t="s">
        <v>680</v>
      </c>
      <c r="U4914" s="49">
        <v>1479.75</v>
      </c>
      <c r="V4914" s="49">
        <v>29319.24</v>
      </c>
    </row>
    <row r="4915" spans="1:22" x14ac:dyDescent="0.3">
      <c r="A4915">
        <v>1008021</v>
      </c>
      <c r="B4915" t="s">
        <v>22601</v>
      </c>
      <c r="C4915" t="s">
        <v>22602</v>
      </c>
      <c r="D4915" t="s">
        <v>1176</v>
      </c>
      <c r="E4915" t="s">
        <v>690</v>
      </c>
      <c r="F4915" t="s">
        <v>4981</v>
      </c>
      <c r="G4915" t="s">
        <v>22603</v>
      </c>
      <c r="H4915" t="s">
        <v>1179</v>
      </c>
      <c r="I4915" s="23">
        <v>34.731380000000001</v>
      </c>
      <c r="J4915" s="23">
        <v>-84.969170000000005</v>
      </c>
      <c r="K4915">
        <v>314110</v>
      </c>
      <c r="L4915" t="s">
        <v>28</v>
      </c>
      <c r="M4915" t="s">
        <v>315</v>
      </c>
      <c r="N4915" s="49">
        <v>44719.332000000002</v>
      </c>
      <c r="O4915" s="49">
        <v>51759.303999999996</v>
      </c>
      <c r="P4915" s="49">
        <v>75719.115999999995</v>
      </c>
      <c r="Q4915" s="49">
        <v>64923.11</v>
      </c>
      <c r="R4915" s="49">
        <v>57215.245999999999</v>
      </c>
      <c r="S4915" s="49">
        <v>52633.135999999999</v>
      </c>
      <c r="T4915" s="49">
        <v>43698.555999999997</v>
      </c>
      <c r="U4915" s="49">
        <v>36701.807999999997</v>
      </c>
      <c r="V4915" s="49">
        <v>40849.014000000003</v>
      </c>
    </row>
    <row r="4916" spans="1:22" x14ac:dyDescent="0.3">
      <c r="A4916">
        <v>1003597</v>
      </c>
      <c r="B4916" t="s">
        <v>22604</v>
      </c>
      <c r="C4916" t="s">
        <v>22605</v>
      </c>
      <c r="D4916" t="s">
        <v>22606</v>
      </c>
      <c r="E4916" t="s">
        <v>2780</v>
      </c>
      <c r="F4916" t="s">
        <v>22607</v>
      </c>
      <c r="G4916" t="s">
        <v>22608</v>
      </c>
      <c r="H4916" t="s">
        <v>22609</v>
      </c>
      <c r="I4916" s="23">
        <v>41.490760999999999</v>
      </c>
      <c r="J4916" s="23">
        <v>-72.099052</v>
      </c>
      <c r="K4916">
        <v>721120</v>
      </c>
      <c r="L4916" t="s">
        <v>28</v>
      </c>
      <c r="M4916" t="s">
        <v>315</v>
      </c>
      <c r="N4916" s="49">
        <v>32717.168000000001</v>
      </c>
      <c r="O4916" s="49">
        <v>32709.567999999999</v>
      </c>
      <c r="P4916" s="49">
        <v>31293.279999999999</v>
      </c>
      <c r="Q4916" s="49">
        <v>27885.436000000002</v>
      </c>
      <c r="R4916" s="49">
        <v>27311.687999999998</v>
      </c>
      <c r="S4916" s="49">
        <v>28310.38</v>
      </c>
      <c r="T4916" s="49">
        <v>27238.2</v>
      </c>
      <c r="U4916" s="49">
        <v>24580.6</v>
      </c>
      <c r="V4916" s="49">
        <v>25237</v>
      </c>
    </row>
    <row r="4917" spans="1:22" x14ac:dyDescent="0.3">
      <c r="A4917">
        <v>1000093</v>
      </c>
      <c r="B4917" t="s">
        <v>22610</v>
      </c>
      <c r="C4917" t="s">
        <v>22611</v>
      </c>
      <c r="D4917" t="s">
        <v>14464</v>
      </c>
      <c r="E4917" t="s">
        <v>331</v>
      </c>
      <c r="F4917" t="s">
        <v>22612</v>
      </c>
      <c r="G4917" t="s">
        <v>22613</v>
      </c>
      <c r="H4917" t="s">
        <v>17789</v>
      </c>
      <c r="I4917" s="23">
        <v>42.815800000000003</v>
      </c>
      <c r="J4917" s="23">
        <v>-73.672799999999995</v>
      </c>
      <c r="K4917">
        <v>325211</v>
      </c>
      <c r="L4917" t="s">
        <v>649</v>
      </c>
      <c r="M4917" t="s">
        <v>574</v>
      </c>
      <c r="N4917" s="49">
        <v>128444.37</v>
      </c>
      <c r="O4917" s="49">
        <v>134663.446</v>
      </c>
      <c r="P4917" s="49">
        <v>131363.56</v>
      </c>
      <c r="Q4917" s="49">
        <v>125491.33199999999</v>
      </c>
      <c r="R4917" s="49">
        <v>126818.776</v>
      </c>
      <c r="S4917" s="49">
        <v>127808.874</v>
      </c>
      <c r="T4917" s="49">
        <v>132095.462</v>
      </c>
      <c r="U4917" s="49">
        <v>120944.74400000001</v>
      </c>
      <c r="V4917" s="49">
        <v>142529.894</v>
      </c>
    </row>
    <row r="4918" spans="1:22" x14ac:dyDescent="0.3">
      <c r="A4918">
        <v>1007856</v>
      </c>
      <c r="B4918" t="s">
        <v>22614</v>
      </c>
      <c r="C4918" t="s">
        <v>22615</v>
      </c>
      <c r="D4918" t="s">
        <v>22616</v>
      </c>
      <c r="E4918" t="s">
        <v>468</v>
      </c>
      <c r="F4918" t="s">
        <v>22617</v>
      </c>
      <c r="G4918" t="s">
        <v>22618</v>
      </c>
      <c r="H4918" t="s">
        <v>4562</v>
      </c>
      <c r="I4918" s="23">
        <v>26.28884</v>
      </c>
      <c r="J4918" s="23">
        <v>-80.164580000000001</v>
      </c>
      <c r="K4918">
        <v>562212</v>
      </c>
      <c r="L4918" t="s">
        <v>355</v>
      </c>
      <c r="M4918" t="s">
        <v>307</v>
      </c>
      <c r="N4918" s="49">
        <v>231529.728</v>
      </c>
      <c r="O4918" s="49">
        <v>222840.45600000001</v>
      </c>
      <c r="P4918" s="49">
        <v>226315.72</v>
      </c>
      <c r="Q4918" s="49">
        <v>213139.41800000001</v>
      </c>
      <c r="R4918" s="49">
        <v>180930.70600000001</v>
      </c>
      <c r="S4918" s="49">
        <v>165877.818</v>
      </c>
      <c r="T4918" s="49">
        <v>167824.74</v>
      </c>
      <c r="U4918" s="49">
        <v>195534.83294200001</v>
      </c>
      <c r="V4918" s="49">
        <v>160889.231306</v>
      </c>
    </row>
    <row r="4919" spans="1:22" x14ac:dyDescent="0.3">
      <c r="A4919">
        <v>1009964</v>
      </c>
      <c r="B4919" t="s">
        <v>22619</v>
      </c>
      <c r="C4919" t="s">
        <v>22620</v>
      </c>
      <c r="D4919" t="s">
        <v>460</v>
      </c>
      <c r="E4919" t="s">
        <v>461</v>
      </c>
      <c r="F4919" t="s">
        <v>462</v>
      </c>
      <c r="H4919" t="s">
        <v>3548</v>
      </c>
      <c r="I4919" s="23">
        <v>44.169367999999999</v>
      </c>
      <c r="J4919" s="23">
        <v>-105.89074612</v>
      </c>
      <c r="K4919">
        <v>213112</v>
      </c>
      <c r="L4919" t="s">
        <v>368</v>
      </c>
      <c r="M4919" t="s">
        <v>102</v>
      </c>
      <c r="R4919" s="49">
        <v>8828.5159999999996</v>
      </c>
      <c r="S4919" s="49">
        <v>6530.7759999999998</v>
      </c>
      <c r="T4919" s="49">
        <v>37913.446000000004</v>
      </c>
      <c r="U4919" s="49">
        <v>52897.06</v>
      </c>
      <c r="V4919" s="49">
        <v>52777.266000000003</v>
      </c>
    </row>
    <row r="4920" spans="1:22" x14ac:dyDescent="0.3">
      <c r="A4920">
        <v>1002194</v>
      </c>
      <c r="B4920" t="s">
        <v>22621</v>
      </c>
      <c r="C4920" t="s">
        <v>22622</v>
      </c>
      <c r="D4920" t="s">
        <v>2998</v>
      </c>
      <c r="E4920" t="s">
        <v>351</v>
      </c>
      <c r="F4920" t="s">
        <v>22623</v>
      </c>
      <c r="G4920" t="s">
        <v>22624</v>
      </c>
      <c r="H4920" t="s">
        <v>354</v>
      </c>
      <c r="I4920" s="23">
        <v>41.759433000000001</v>
      </c>
      <c r="J4920" s="23">
        <v>-87.704751999999999</v>
      </c>
      <c r="K4920">
        <v>311821</v>
      </c>
      <c r="L4920" t="s">
        <v>28</v>
      </c>
      <c r="M4920" t="s">
        <v>315</v>
      </c>
      <c r="O4920" s="49">
        <v>13247.4</v>
      </c>
      <c r="P4920" s="49">
        <v>11844.755999999999</v>
      </c>
      <c r="Q4920" s="49">
        <v>14450.096</v>
      </c>
      <c r="R4920" s="49">
        <v>22221.315999999999</v>
      </c>
      <c r="S4920" s="49">
        <v>24378.108</v>
      </c>
      <c r="T4920" s="49">
        <v>26662.400000000001</v>
      </c>
      <c r="U4920" s="49">
        <v>24850.74</v>
      </c>
      <c r="V4920" s="49">
        <v>28384</v>
      </c>
    </row>
    <row r="4921" spans="1:22" x14ac:dyDescent="0.3">
      <c r="A4921">
        <v>1005764</v>
      </c>
      <c r="B4921" t="s">
        <v>22625</v>
      </c>
      <c r="C4921" t="s">
        <v>22626</v>
      </c>
      <c r="D4921" t="s">
        <v>22627</v>
      </c>
      <c r="E4921" t="s">
        <v>1248</v>
      </c>
      <c r="F4921" t="s">
        <v>22628</v>
      </c>
      <c r="H4921" t="s">
        <v>5344</v>
      </c>
      <c r="I4921" s="23">
        <v>39.711399999999998</v>
      </c>
      <c r="J4921" s="23">
        <v>-80.2941</v>
      </c>
      <c r="K4921">
        <v>212112</v>
      </c>
      <c r="L4921" t="s">
        <v>2673</v>
      </c>
      <c r="M4921" t="s">
        <v>315</v>
      </c>
      <c r="N4921" s="49">
        <v>1363924.64</v>
      </c>
      <c r="O4921" s="49">
        <v>1674047.142</v>
      </c>
      <c r="P4921" s="49">
        <v>1898631.54</v>
      </c>
      <c r="Q4921" s="49">
        <v>1534254.39</v>
      </c>
      <c r="R4921" s="49">
        <v>1595365.59</v>
      </c>
      <c r="S4921" s="49">
        <v>1638332.0379999999</v>
      </c>
      <c r="T4921" s="49">
        <v>1272693.19</v>
      </c>
      <c r="U4921" s="49">
        <v>1137488.3840000001</v>
      </c>
      <c r="V4921" s="49">
        <v>1503012.24</v>
      </c>
    </row>
    <row r="4922" spans="1:22" x14ac:dyDescent="0.3">
      <c r="A4922">
        <v>1007522</v>
      </c>
      <c r="B4922" t="s">
        <v>22629</v>
      </c>
      <c r="C4922" t="s">
        <v>22630</v>
      </c>
      <c r="D4922" t="s">
        <v>22631</v>
      </c>
      <c r="E4922" t="s">
        <v>1248</v>
      </c>
      <c r="F4922" t="s">
        <v>22632</v>
      </c>
      <c r="H4922" t="s">
        <v>5344</v>
      </c>
      <c r="I4922" s="23">
        <v>39.709800000000001</v>
      </c>
      <c r="J4922" s="23">
        <v>-80.290300000000002</v>
      </c>
      <c r="K4922">
        <v>212112</v>
      </c>
      <c r="L4922" t="s">
        <v>28</v>
      </c>
      <c r="M4922" t="s">
        <v>315</v>
      </c>
      <c r="N4922" s="49">
        <v>21814.207999999999</v>
      </c>
      <c r="O4922" s="49">
        <v>21154.03</v>
      </c>
      <c r="P4922" s="49">
        <v>24616.162</v>
      </c>
      <c r="Q4922" s="49">
        <v>23528.65</v>
      </c>
      <c r="R4922" s="49">
        <v>19052.601999999999</v>
      </c>
      <c r="S4922" s="49">
        <v>31386.982</v>
      </c>
      <c r="T4922" s="49">
        <v>23993.034</v>
      </c>
      <c r="U4922" s="49">
        <v>22045.25</v>
      </c>
      <c r="V4922" s="49">
        <v>25903.87</v>
      </c>
    </row>
    <row r="4923" spans="1:22" x14ac:dyDescent="0.3">
      <c r="A4923">
        <v>1006956</v>
      </c>
      <c r="B4923" t="s">
        <v>22633</v>
      </c>
      <c r="C4923" t="s">
        <v>22634</v>
      </c>
      <c r="D4923" t="s">
        <v>2722</v>
      </c>
      <c r="E4923" t="s">
        <v>1370</v>
      </c>
      <c r="F4923" t="s">
        <v>2723</v>
      </c>
      <c r="H4923" t="s">
        <v>3109</v>
      </c>
      <c r="I4923" s="23">
        <v>60.896296139999997</v>
      </c>
      <c r="J4923" s="23">
        <v>-151.5810013</v>
      </c>
      <c r="K4923">
        <v>211120</v>
      </c>
      <c r="L4923" t="s">
        <v>579</v>
      </c>
      <c r="M4923" t="s">
        <v>102</v>
      </c>
      <c r="N4923" s="49">
        <v>52381.504000000001</v>
      </c>
      <c r="O4923" s="49">
        <v>51381.16</v>
      </c>
      <c r="P4923" s="49">
        <v>57365.87</v>
      </c>
      <c r="Q4923" s="49">
        <v>55122.421999999999</v>
      </c>
      <c r="R4923" s="49">
        <v>59119.197999999997</v>
      </c>
      <c r="S4923" s="49">
        <v>66510.156000000003</v>
      </c>
      <c r="T4923" s="49">
        <v>58655.803999999996</v>
      </c>
      <c r="U4923" s="49">
        <v>61958.205999999998</v>
      </c>
      <c r="V4923" s="49">
        <v>55180.072</v>
      </c>
    </row>
    <row r="4924" spans="1:22" x14ac:dyDescent="0.3">
      <c r="A4924">
        <v>1001613</v>
      </c>
      <c r="B4924" t="s">
        <v>22635</v>
      </c>
      <c r="C4924" t="s">
        <v>12565</v>
      </c>
      <c r="D4924" t="s">
        <v>2281</v>
      </c>
      <c r="E4924" t="s">
        <v>583</v>
      </c>
      <c r="F4924" t="s">
        <v>22636</v>
      </c>
      <c r="G4924" t="s">
        <v>22637</v>
      </c>
      <c r="H4924" t="s">
        <v>22045</v>
      </c>
      <c r="I4924" s="23">
        <v>32.527799999999999</v>
      </c>
      <c r="J4924" s="23">
        <v>-92.127799999999993</v>
      </c>
      <c r="K4924">
        <v>221112</v>
      </c>
      <c r="L4924" t="s">
        <v>335</v>
      </c>
      <c r="M4924" t="s">
        <v>336</v>
      </c>
      <c r="U4924" s="49">
        <v>0</v>
      </c>
      <c r="V4924" s="49">
        <v>0</v>
      </c>
    </row>
    <row r="4925" spans="1:22" x14ac:dyDescent="0.3">
      <c r="A4925">
        <v>1000676</v>
      </c>
      <c r="B4925" t="s">
        <v>22638</v>
      </c>
      <c r="C4925" t="s">
        <v>12565</v>
      </c>
      <c r="D4925" t="s">
        <v>2281</v>
      </c>
      <c r="E4925" t="s">
        <v>454</v>
      </c>
      <c r="F4925" t="s">
        <v>14386</v>
      </c>
      <c r="G4925" t="s">
        <v>22639</v>
      </c>
      <c r="H4925" t="s">
        <v>12565</v>
      </c>
      <c r="I4925" s="23">
        <v>41.8917</v>
      </c>
      <c r="J4925" s="23">
        <v>-83.346100000000007</v>
      </c>
      <c r="K4925">
        <v>221112</v>
      </c>
      <c r="L4925" t="s">
        <v>335</v>
      </c>
      <c r="M4925" t="s">
        <v>336</v>
      </c>
      <c r="N4925" s="49">
        <v>15144723.539999999</v>
      </c>
      <c r="O4925" s="49">
        <v>16400874.995999999</v>
      </c>
      <c r="P4925" s="49">
        <v>15510778.976</v>
      </c>
      <c r="Q4925" s="49">
        <v>14007173.063999999</v>
      </c>
      <c r="R4925" s="49">
        <v>15483976.782</v>
      </c>
      <c r="S4925" s="49">
        <v>15143704.876</v>
      </c>
      <c r="T4925" s="49">
        <v>15452854.102</v>
      </c>
      <c r="U4925" s="49">
        <v>15216832.220000001</v>
      </c>
      <c r="V4925" s="49">
        <v>15940342.470000001</v>
      </c>
    </row>
    <row r="4926" spans="1:22" x14ac:dyDescent="0.3">
      <c r="A4926">
        <v>1007466</v>
      </c>
      <c r="B4926" t="s">
        <v>22640</v>
      </c>
      <c r="C4926" t="s">
        <v>22641</v>
      </c>
      <c r="D4926" t="s">
        <v>22642</v>
      </c>
      <c r="E4926" t="s">
        <v>447</v>
      </c>
      <c r="F4926" t="s">
        <v>21807</v>
      </c>
      <c r="G4926" t="s">
        <v>22643</v>
      </c>
      <c r="H4926" t="s">
        <v>12605</v>
      </c>
      <c r="I4926" s="23">
        <v>39.822800000000001</v>
      </c>
      <c r="J4926" s="23">
        <v>-75.403300000000002</v>
      </c>
      <c r="K4926">
        <v>324110</v>
      </c>
      <c r="L4926" t="s">
        <v>1344</v>
      </c>
      <c r="M4926" t="s">
        <v>1345</v>
      </c>
      <c r="N4926" s="49">
        <v>1454845.652</v>
      </c>
      <c r="O4926" s="49">
        <v>1186617.8640000001</v>
      </c>
      <c r="P4926" s="49">
        <v>1314440.5</v>
      </c>
      <c r="Q4926" s="49">
        <v>1355942.3419999999</v>
      </c>
      <c r="R4926" s="49">
        <v>1393699.2679999999</v>
      </c>
      <c r="S4926" s="49">
        <v>1355004.9979999999</v>
      </c>
      <c r="T4926" s="49">
        <v>1309757.906</v>
      </c>
      <c r="U4926" s="49">
        <v>340985.86</v>
      </c>
      <c r="V4926" s="49">
        <v>1108558.662</v>
      </c>
    </row>
    <row r="4927" spans="1:22" x14ac:dyDescent="0.3">
      <c r="A4927">
        <v>1006386</v>
      </c>
      <c r="B4927" t="s">
        <v>22644</v>
      </c>
      <c r="C4927" t="s">
        <v>22645</v>
      </c>
      <c r="D4927" t="s">
        <v>15888</v>
      </c>
      <c r="E4927" t="s">
        <v>303</v>
      </c>
      <c r="F4927" t="s">
        <v>12430</v>
      </c>
      <c r="G4927" t="s">
        <v>22646</v>
      </c>
      <c r="H4927" t="s">
        <v>2612</v>
      </c>
      <c r="I4927" s="23">
        <v>29.857572999999999</v>
      </c>
      <c r="J4927" s="23">
        <v>-94.912892999999997</v>
      </c>
      <c r="K4927">
        <v>211130</v>
      </c>
      <c r="L4927" t="s">
        <v>368</v>
      </c>
      <c r="M4927" t="s">
        <v>102</v>
      </c>
      <c r="N4927" s="49">
        <v>1395888.02</v>
      </c>
      <c r="O4927" s="49">
        <v>1311099.602</v>
      </c>
      <c r="P4927" s="49">
        <v>1461183.7960000001</v>
      </c>
      <c r="Q4927" s="49">
        <v>1356281.986</v>
      </c>
      <c r="R4927" s="49">
        <v>1157436.358</v>
      </c>
      <c r="S4927" s="49">
        <v>1134772.996</v>
      </c>
      <c r="T4927" s="49">
        <v>1159933.9639999999</v>
      </c>
      <c r="U4927" s="49">
        <v>1093377.692</v>
      </c>
      <c r="V4927" s="49">
        <v>1095865.43</v>
      </c>
    </row>
    <row r="4928" spans="1:22" x14ac:dyDescent="0.3">
      <c r="A4928">
        <v>1011018</v>
      </c>
      <c r="B4928" t="s">
        <v>22647</v>
      </c>
      <c r="C4928" t="s">
        <v>22648</v>
      </c>
      <c r="D4928" t="s">
        <v>15888</v>
      </c>
      <c r="E4928" t="s">
        <v>303</v>
      </c>
      <c r="F4928" t="s">
        <v>12430</v>
      </c>
      <c r="H4928" t="s">
        <v>2612</v>
      </c>
      <c r="I4928" s="23">
        <v>29.85</v>
      </c>
      <c r="J4928" s="23">
        <v>-94.91</v>
      </c>
      <c r="K4928">
        <v>486210</v>
      </c>
      <c r="L4928" t="s">
        <v>326</v>
      </c>
      <c r="M4928" t="s">
        <v>327</v>
      </c>
      <c r="N4928" s="49">
        <v>278268.13400000002</v>
      </c>
      <c r="O4928" s="49">
        <v>269562.266</v>
      </c>
      <c r="P4928" s="49">
        <v>251051.704</v>
      </c>
      <c r="Q4928" s="49">
        <v>248710.49799999999</v>
      </c>
      <c r="R4928" s="49">
        <v>197269.87599999999</v>
      </c>
      <c r="S4928" s="49">
        <v>275332.24400000001</v>
      </c>
      <c r="T4928" s="49">
        <v>77404.72</v>
      </c>
    </row>
    <row r="4929" spans="1:22" x14ac:dyDescent="0.3">
      <c r="A4929">
        <v>1012008</v>
      </c>
      <c r="B4929" t="s">
        <v>22649</v>
      </c>
      <c r="C4929" t="s">
        <v>22650</v>
      </c>
      <c r="D4929" t="s">
        <v>9934</v>
      </c>
      <c r="E4929" t="s">
        <v>303</v>
      </c>
      <c r="F4929" t="s">
        <v>22651</v>
      </c>
      <c r="G4929" t="s">
        <v>22652</v>
      </c>
      <c r="I4929" s="23">
        <v>31.840384400000001</v>
      </c>
      <c r="J4929" s="23">
        <v>-105.92299</v>
      </c>
      <c r="K4929">
        <v>221112</v>
      </c>
      <c r="L4929" t="s">
        <v>30</v>
      </c>
      <c r="M4929" t="s">
        <v>336</v>
      </c>
      <c r="N4929" s="49">
        <v>526279</v>
      </c>
      <c r="O4929" s="49">
        <v>562572.76399999997</v>
      </c>
      <c r="P4929" s="49">
        <v>512840.348</v>
      </c>
      <c r="Q4929" s="49">
        <v>373484.26400000002</v>
      </c>
      <c r="R4929" s="49">
        <v>143848.96799999999</v>
      </c>
    </row>
    <row r="4930" spans="1:22" x14ac:dyDescent="0.3">
      <c r="A4930">
        <v>1002987</v>
      </c>
      <c r="B4930" t="s">
        <v>22653</v>
      </c>
      <c r="C4930" t="s">
        <v>22654</v>
      </c>
      <c r="D4930" t="s">
        <v>22655</v>
      </c>
      <c r="E4930" t="s">
        <v>1663</v>
      </c>
      <c r="F4930" t="s">
        <v>22656</v>
      </c>
      <c r="G4930" t="s">
        <v>22657</v>
      </c>
      <c r="H4930" t="s">
        <v>1666</v>
      </c>
      <c r="I4930" s="23">
        <v>40.857902000000003</v>
      </c>
      <c r="J4930" s="23">
        <v>-74.202003000000005</v>
      </c>
      <c r="K4930">
        <v>611310</v>
      </c>
      <c r="L4930" t="s">
        <v>28</v>
      </c>
      <c r="M4930" t="s">
        <v>315</v>
      </c>
      <c r="N4930" s="49">
        <v>37877.800000000003</v>
      </c>
      <c r="O4930" s="49">
        <v>44040.847999999998</v>
      </c>
      <c r="P4930" s="49">
        <v>36341.11</v>
      </c>
      <c r="Q4930" s="49">
        <v>35835.707999999999</v>
      </c>
      <c r="R4930" s="49">
        <v>39723.336000000003</v>
      </c>
      <c r="S4930" s="49">
        <v>36852.745999999999</v>
      </c>
      <c r="T4930" s="49">
        <v>34057.707999999999</v>
      </c>
      <c r="U4930" s="49">
        <v>34082.072</v>
      </c>
      <c r="V4930" s="49">
        <v>34101.616000000002</v>
      </c>
    </row>
    <row r="4931" spans="1:22" x14ac:dyDescent="0.3">
      <c r="A4931">
        <v>1009558</v>
      </c>
      <c r="B4931" t="s">
        <v>22658</v>
      </c>
      <c r="C4931" t="s">
        <v>22659</v>
      </c>
      <c r="D4931" t="s">
        <v>2736</v>
      </c>
      <c r="E4931" t="s">
        <v>331</v>
      </c>
      <c r="F4931" t="s">
        <v>22660</v>
      </c>
      <c r="G4931" t="s">
        <v>22661</v>
      </c>
      <c r="H4931" t="s">
        <v>2739</v>
      </c>
      <c r="I4931" s="23">
        <v>40.879910000000002</v>
      </c>
      <c r="J4931" s="23">
        <v>-73.880660000000006</v>
      </c>
      <c r="K4931">
        <v>622110</v>
      </c>
      <c r="L4931" t="s">
        <v>28</v>
      </c>
      <c r="M4931" t="s">
        <v>315</v>
      </c>
      <c r="N4931" s="49">
        <v>38755.212</v>
      </c>
      <c r="O4931" s="49">
        <v>8360.1540000000005</v>
      </c>
      <c r="P4931" s="49">
        <v>33975.642</v>
      </c>
      <c r="Q4931" s="49">
        <v>30965.466</v>
      </c>
      <c r="R4931" s="49">
        <v>49099.165999999997</v>
      </c>
      <c r="S4931" s="49">
        <v>47031.538</v>
      </c>
      <c r="T4931" s="49">
        <v>61528.39</v>
      </c>
      <c r="U4931" s="49">
        <v>55926.091999999997</v>
      </c>
      <c r="V4931" s="49">
        <v>46862.498</v>
      </c>
    </row>
    <row r="4932" spans="1:22" x14ac:dyDescent="0.3">
      <c r="A4932">
        <v>1004550</v>
      </c>
      <c r="B4932" t="s">
        <v>22662</v>
      </c>
      <c r="C4932" t="s">
        <v>22663</v>
      </c>
      <c r="D4932" t="s">
        <v>22664</v>
      </c>
      <c r="E4932" t="s">
        <v>323</v>
      </c>
      <c r="F4932" t="s">
        <v>22665</v>
      </c>
      <c r="G4932" t="s">
        <v>22666</v>
      </c>
      <c r="H4932" t="s">
        <v>2513</v>
      </c>
      <c r="I4932" s="23">
        <v>36.697498000000003</v>
      </c>
      <c r="J4932" s="23">
        <v>-121.79349999999999</v>
      </c>
      <c r="K4932">
        <v>562212</v>
      </c>
      <c r="L4932" t="s">
        <v>355</v>
      </c>
      <c r="M4932" t="s">
        <v>307</v>
      </c>
      <c r="N4932" s="49">
        <v>249917.54199999999</v>
      </c>
      <c r="O4932" s="49">
        <v>198732.484</v>
      </c>
      <c r="P4932" s="49">
        <v>160263.75399999999</v>
      </c>
      <c r="Q4932" s="49">
        <v>80978.8</v>
      </c>
      <c r="R4932" s="49">
        <v>139065.38399999999</v>
      </c>
      <c r="S4932" s="49">
        <v>177377.48800000001</v>
      </c>
      <c r="T4932" s="49">
        <v>127731.31</v>
      </c>
      <c r="U4932" s="49">
        <v>117086.91</v>
      </c>
      <c r="V4932" s="49">
        <v>91742.73</v>
      </c>
    </row>
    <row r="4933" spans="1:22" x14ac:dyDescent="0.3">
      <c r="A4933">
        <v>1001034</v>
      </c>
      <c r="B4933" t="s">
        <v>22667</v>
      </c>
      <c r="C4933" t="s">
        <v>15213</v>
      </c>
      <c r="D4933" t="s">
        <v>6574</v>
      </c>
      <c r="E4933" t="s">
        <v>303</v>
      </c>
      <c r="F4933" t="s">
        <v>22668</v>
      </c>
      <c r="H4933" t="s">
        <v>22669</v>
      </c>
      <c r="I4933" s="23">
        <v>33.091700000000003</v>
      </c>
      <c r="J4933" s="23">
        <v>-95.041700000000006</v>
      </c>
      <c r="K4933">
        <v>221112</v>
      </c>
      <c r="L4933" t="s">
        <v>335</v>
      </c>
      <c r="M4933" t="s">
        <v>336</v>
      </c>
      <c r="O4933" s="49">
        <v>0</v>
      </c>
      <c r="P4933" s="49">
        <v>10052662.473999999</v>
      </c>
      <c r="Q4933" s="49">
        <v>8364408.4539999999</v>
      </c>
      <c r="R4933" s="49">
        <v>5443243.3559999997</v>
      </c>
      <c r="S4933" s="49">
        <v>7180161.8459999999</v>
      </c>
      <c r="T4933" s="49">
        <v>8431327.6260000002</v>
      </c>
      <c r="U4933" s="49">
        <v>7961307.3399999999</v>
      </c>
      <c r="V4933" s="49">
        <v>13003899.426000001</v>
      </c>
    </row>
    <row r="4934" spans="1:22" x14ac:dyDescent="0.3">
      <c r="A4934">
        <v>1000893</v>
      </c>
      <c r="B4934" t="s">
        <v>22670</v>
      </c>
      <c r="C4934" t="s">
        <v>22671</v>
      </c>
      <c r="D4934" t="s">
        <v>10918</v>
      </c>
      <c r="E4934" t="s">
        <v>447</v>
      </c>
      <c r="F4934" t="s">
        <v>22672</v>
      </c>
      <c r="G4934" t="s">
        <v>22673</v>
      </c>
      <c r="H4934" t="s">
        <v>22674</v>
      </c>
      <c r="I4934" s="23">
        <v>41.071399999999997</v>
      </c>
      <c r="J4934" s="23">
        <v>-76.667199999999994</v>
      </c>
      <c r="K4934">
        <v>221112</v>
      </c>
      <c r="L4934" t="s">
        <v>335</v>
      </c>
      <c r="M4934" t="s">
        <v>336</v>
      </c>
      <c r="N4934" s="49">
        <v>1055734.382</v>
      </c>
      <c r="O4934" s="49">
        <v>2504988.5219999999</v>
      </c>
      <c r="P4934" s="49">
        <v>2621024.8319999999</v>
      </c>
      <c r="Q4934" s="49">
        <v>3981311.1979999999</v>
      </c>
      <c r="R4934" s="49">
        <v>5974717.8679999998</v>
      </c>
      <c r="S4934" s="49">
        <v>6116843.9919999996</v>
      </c>
      <c r="T4934" s="49">
        <v>6332409.8739999998</v>
      </c>
      <c r="U4934" s="49">
        <v>7223349.3679999998</v>
      </c>
      <c r="V4934" s="49">
        <v>7845647.5099999998</v>
      </c>
    </row>
    <row r="4935" spans="1:22" x14ac:dyDescent="0.3">
      <c r="A4935">
        <v>1001374</v>
      </c>
      <c r="B4935" t="s">
        <v>22675</v>
      </c>
      <c r="C4935" t="s">
        <v>22676</v>
      </c>
      <c r="D4935" t="s">
        <v>22677</v>
      </c>
      <c r="E4935" t="s">
        <v>491</v>
      </c>
      <c r="F4935" t="s">
        <v>22678</v>
      </c>
      <c r="G4935" t="s">
        <v>22679</v>
      </c>
      <c r="H4935" t="s">
        <v>22680</v>
      </c>
      <c r="I4935" s="23">
        <v>40.620600000000003</v>
      </c>
      <c r="J4935" s="23">
        <v>-85.305700000000002</v>
      </c>
      <c r="K4935">
        <v>221112</v>
      </c>
      <c r="L4935" t="s">
        <v>30</v>
      </c>
      <c r="M4935" t="s">
        <v>336</v>
      </c>
      <c r="N4935" s="49">
        <v>80901.347999999998</v>
      </c>
      <c r="O4935" s="49">
        <v>117195.412</v>
      </c>
      <c r="P4935" s="49">
        <v>82201.678</v>
      </c>
      <c r="Q4935" s="49">
        <v>109681.74</v>
      </c>
      <c r="R4935" s="49">
        <v>53747.347999999998</v>
      </c>
      <c r="S4935" s="49">
        <v>44982.383999999998</v>
      </c>
      <c r="T4935" s="49">
        <v>41444.792000000001</v>
      </c>
      <c r="U4935" s="49">
        <v>89067.372000000003</v>
      </c>
      <c r="V4935" s="49">
        <v>52147.156000000003</v>
      </c>
    </row>
    <row r="4936" spans="1:22" x14ac:dyDescent="0.3">
      <c r="A4936">
        <v>1006897</v>
      </c>
      <c r="B4936" t="s">
        <v>22681</v>
      </c>
      <c r="C4936" t="s">
        <v>22682</v>
      </c>
      <c r="D4936" t="s">
        <v>645</v>
      </c>
      <c r="E4936" t="s">
        <v>435</v>
      </c>
      <c r="F4936" t="s">
        <v>22683</v>
      </c>
      <c r="G4936" t="s">
        <v>22684</v>
      </c>
      <c r="H4936" t="s">
        <v>1553</v>
      </c>
      <c r="I4936" s="23">
        <v>38.3108</v>
      </c>
      <c r="J4936" s="23">
        <v>-93.933099999999996</v>
      </c>
      <c r="K4936">
        <v>221112</v>
      </c>
      <c r="L4936" t="s">
        <v>335</v>
      </c>
      <c r="M4936" t="s">
        <v>336</v>
      </c>
      <c r="O4936" s="49">
        <v>489862.01199999999</v>
      </c>
      <c r="P4936" s="49">
        <v>446931.99800000002</v>
      </c>
      <c r="Q4936" s="49">
        <v>786608.18400000001</v>
      </c>
      <c r="R4936" s="49">
        <v>1582055.77</v>
      </c>
      <c r="S4936" s="49">
        <v>3015299.72</v>
      </c>
      <c r="T4936" s="49">
        <v>2958481.2719999999</v>
      </c>
      <c r="U4936" s="49">
        <v>1985060.2379999999</v>
      </c>
      <c r="V4936" s="49">
        <v>2784838.8319999999</v>
      </c>
    </row>
    <row r="4937" spans="1:22" x14ac:dyDescent="0.3">
      <c r="A4937">
        <v>1001469</v>
      </c>
      <c r="B4937" t="s">
        <v>22685</v>
      </c>
      <c r="C4937" t="s">
        <v>22686</v>
      </c>
      <c r="D4937" t="s">
        <v>22687</v>
      </c>
      <c r="E4937" t="s">
        <v>2780</v>
      </c>
      <c r="F4937" t="s">
        <v>22607</v>
      </c>
      <c r="G4937" t="s">
        <v>22688</v>
      </c>
      <c r="H4937" t="s">
        <v>13581</v>
      </c>
      <c r="I4937" s="23">
        <v>41.428100000000001</v>
      </c>
      <c r="J4937" s="23">
        <v>-72.101900000000001</v>
      </c>
      <c r="K4937">
        <v>221112</v>
      </c>
      <c r="L4937" t="s">
        <v>335</v>
      </c>
      <c r="M4937" t="s">
        <v>336</v>
      </c>
      <c r="N4937" s="49">
        <v>17513.328000000001</v>
      </c>
      <c r="O4937" s="49">
        <v>76952.468999999997</v>
      </c>
      <c r="P4937" s="49">
        <v>42519.49</v>
      </c>
      <c r="Q4937" s="49">
        <v>21749.06</v>
      </c>
      <c r="R4937" s="49">
        <v>66234.536999999997</v>
      </c>
      <c r="S4937" s="49">
        <v>46387.735000000001</v>
      </c>
      <c r="T4937" s="49">
        <v>35987.972999999998</v>
      </c>
      <c r="U4937" s="49">
        <v>36988.404000000002</v>
      </c>
      <c r="V4937" s="49">
        <v>34488.080000000002</v>
      </c>
    </row>
    <row r="4938" spans="1:22" x14ac:dyDescent="0.3">
      <c r="A4938">
        <v>1004410</v>
      </c>
      <c r="B4938" t="s">
        <v>22689</v>
      </c>
      <c r="C4938" t="s">
        <v>22690</v>
      </c>
      <c r="D4938" t="s">
        <v>22691</v>
      </c>
      <c r="E4938" t="s">
        <v>311</v>
      </c>
      <c r="F4938" t="s">
        <v>22692</v>
      </c>
      <c r="G4938" t="s">
        <v>22693</v>
      </c>
      <c r="H4938" t="s">
        <v>1824</v>
      </c>
      <c r="I4938" s="23">
        <v>38.002597000000002</v>
      </c>
      <c r="J4938" s="23">
        <v>-86.117904999999993</v>
      </c>
      <c r="K4938">
        <v>325199</v>
      </c>
      <c r="L4938" t="s">
        <v>28</v>
      </c>
      <c r="M4938" t="s">
        <v>530</v>
      </c>
      <c r="N4938" s="49">
        <v>58533.58</v>
      </c>
      <c r="O4938" s="49">
        <v>58548.480000000003</v>
      </c>
      <c r="P4938" s="49">
        <v>55082.444000000003</v>
      </c>
      <c r="Q4938" s="49">
        <v>58570.377999999997</v>
      </c>
      <c r="R4938" s="49">
        <v>52685.197999999997</v>
      </c>
      <c r="S4938" s="49">
        <v>53623.79</v>
      </c>
      <c r="T4938" s="49">
        <v>51546.555999999997</v>
      </c>
      <c r="U4938" s="49">
        <v>50459.66</v>
      </c>
      <c r="V4938" s="49">
        <v>54826.843999999997</v>
      </c>
    </row>
    <row r="4939" spans="1:22" x14ac:dyDescent="0.3">
      <c r="A4939">
        <v>1000938</v>
      </c>
      <c r="B4939" t="s">
        <v>22694</v>
      </c>
      <c r="C4939" t="s">
        <v>22695</v>
      </c>
      <c r="D4939" t="s">
        <v>7648</v>
      </c>
      <c r="E4939" t="s">
        <v>303</v>
      </c>
      <c r="F4939" t="s">
        <v>22696</v>
      </c>
      <c r="G4939" t="s">
        <v>22697</v>
      </c>
      <c r="H4939" t="s">
        <v>22698</v>
      </c>
      <c r="I4939" s="23">
        <v>35.966700000000003</v>
      </c>
      <c r="J4939" s="23">
        <v>-101.86499999999999</v>
      </c>
      <c r="K4939">
        <v>221112</v>
      </c>
      <c r="L4939" t="s">
        <v>30</v>
      </c>
      <c r="M4939" t="s">
        <v>336</v>
      </c>
      <c r="T4939" s="49">
        <v>42443.991999999998</v>
      </c>
      <c r="U4939" s="49">
        <v>40916.248</v>
      </c>
      <c r="V4939" s="49">
        <v>33779.523999999998</v>
      </c>
    </row>
    <row r="4940" spans="1:22" x14ac:dyDescent="0.3">
      <c r="A4940">
        <v>1000866</v>
      </c>
      <c r="B4940" t="s">
        <v>22699</v>
      </c>
      <c r="C4940" t="s">
        <v>1827</v>
      </c>
      <c r="D4940" t="s">
        <v>10474</v>
      </c>
      <c r="E4940" t="s">
        <v>1418</v>
      </c>
      <c r="F4940" t="s">
        <v>1828</v>
      </c>
      <c r="G4940" t="s">
        <v>22700</v>
      </c>
      <c r="H4940" t="s">
        <v>22701</v>
      </c>
      <c r="I4940" s="23">
        <v>36.4375</v>
      </c>
      <c r="J4940" s="23">
        <v>-99.220799999999997</v>
      </c>
      <c r="K4940">
        <v>221112</v>
      </c>
      <c r="L4940" t="s">
        <v>335</v>
      </c>
      <c r="M4940" t="s">
        <v>336</v>
      </c>
      <c r="N4940" s="49">
        <v>56092.792000000001</v>
      </c>
      <c r="O4940" s="49">
        <v>66732.351999999999</v>
      </c>
      <c r="P4940" s="49">
        <v>248943.52799999999</v>
      </c>
      <c r="Q4940" s="49">
        <v>351530.54800000001</v>
      </c>
      <c r="R4940" s="49">
        <v>244401.09599999999</v>
      </c>
      <c r="S4940" s="49">
        <v>169015.976</v>
      </c>
      <c r="T4940" s="49">
        <v>153387.23199999999</v>
      </c>
      <c r="U4940" s="49">
        <v>199436.06</v>
      </c>
      <c r="V4940" s="49">
        <v>278182.86800000002</v>
      </c>
    </row>
    <row r="4941" spans="1:22" x14ac:dyDescent="0.3">
      <c r="A4941">
        <v>1004320</v>
      </c>
      <c r="B4941" t="s">
        <v>12243</v>
      </c>
      <c r="C4941" t="s">
        <v>22702</v>
      </c>
      <c r="D4941" t="s">
        <v>12245</v>
      </c>
      <c r="E4941" t="s">
        <v>2540</v>
      </c>
      <c r="F4941" t="s">
        <v>12246</v>
      </c>
      <c r="G4941" t="s">
        <v>12247</v>
      </c>
      <c r="H4941" t="s">
        <v>416</v>
      </c>
      <c r="I4941" s="23">
        <v>44.311500000000002</v>
      </c>
      <c r="J4941" s="23">
        <v>-72.705650000000006</v>
      </c>
      <c r="K4941">
        <v>562212</v>
      </c>
      <c r="L4941" t="s">
        <v>355</v>
      </c>
      <c r="M4941" t="s">
        <v>307</v>
      </c>
      <c r="O4941" s="49">
        <v>2460.15</v>
      </c>
      <c r="P4941" s="49">
        <v>5581.1</v>
      </c>
      <c r="Q4941" s="49">
        <v>7202.45</v>
      </c>
      <c r="R4941" s="49">
        <v>10986.45</v>
      </c>
      <c r="S4941" s="49">
        <v>13047.4</v>
      </c>
      <c r="T4941" s="49">
        <v>28954.15</v>
      </c>
      <c r="U4941" s="49">
        <v>42274.3</v>
      </c>
      <c r="V4941" s="49">
        <v>40202.9</v>
      </c>
    </row>
    <row r="4942" spans="1:22" x14ac:dyDescent="0.3">
      <c r="A4942">
        <v>1005917</v>
      </c>
      <c r="B4942" t="s">
        <v>22703</v>
      </c>
      <c r="C4942" t="s">
        <v>22704</v>
      </c>
      <c r="D4942" t="s">
        <v>22705</v>
      </c>
      <c r="E4942" t="s">
        <v>583</v>
      </c>
      <c r="F4942" t="s">
        <v>5055</v>
      </c>
      <c r="G4942" t="s">
        <v>22706</v>
      </c>
      <c r="H4942" t="s">
        <v>22707</v>
      </c>
      <c r="I4942" s="23">
        <v>29.691600000000001</v>
      </c>
      <c r="J4942" s="23">
        <v>-91.188699999999997</v>
      </c>
      <c r="K4942">
        <v>221112</v>
      </c>
      <c r="L4942" t="s">
        <v>335</v>
      </c>
      <c r="M4942" t="s">
        <v>336</v>
      </c>
      <c r="R4942" s="49">
        <v>3707.9319999999998</v>
      </c>
      <c r="S4942" s="49">
        <v>4051.1840000000002</v>
      </c>
      <c r="T4942" s="49">
        <v>35754.868000000002</v>
      </c>
      <c r="U4942" s="49">
        <v>69334.991999999998</v>
      </c>
      <c r="V4942" s="49">
        <v>13924.7</v>
      </c>
    </row>
    <row r="4943" spans="1:22" x14ac:dyDescent="0.3">
      <c r="A4943">
        <v>1007784</v>
      </c>
      <c r="B4943" t="s">
        <v>22708</v>
      </c>
      <c r="C4943" t="s">
        <v>22709</v>
      </c>
      <c r="D4943" t="s">
        <v>22710</v>
      </c>
      <c r="E4943" t="s">
        <v>303</v>
      </c>
      <c r="F4943" t="s">
        <v>22711</v>
      </c>
      <c r="G4943" t="s">
        <v>22712</v>
      </c>
      <c r="H4943" t="s">
        <v>4731</v>
      </c>
      <c r="I4943" s="23">
        <v>32.335799999999999</v>
      </c>
      <c r="J4943" s="23">
        <v>-100.9158</v>
      </c>
      <c r="K4943">
        <v>221112</v>
      </c>
      <c r="L4943" t="s">
        <v>28</v>
      </c>
      <c r="M4943" t="s">
        <v>336</v>
      </c>
      <c r="N4943" s="49">
        <v>11095.397999999999</v>
      </c>
      <c r="O4943" s="49">
        <v>7615.1059999999998</v>
      </c>
      <c r="P4943" s="49">
        <v>3887.2820000000002</v>
      </c>
      <c r="Q4943" s="49">
        <v>2349.4380000000001</v>
      </c>
      <c r="R4943" s="49">
        <v>10196.458000000001</v>
      </c>
      <c r="S4943" s="49">
        <v>14660.022000000001</v>
      </c>
      <c r="T4943" s="49">
        <v>25112.955999999998</v>
      </c>
      <c r="U4943" s="49">
        <v>28544.795999999998</v>
      </c>
      <c r="V4943" s="49">
        <v>85545.563999999998</v>
      </c>
    </row>
    <row r="4944" spans="1:22" x14ac:dyDescent="0.3">
      <c r="A4944">
        <v>1006706</v>
      </c>
      <c r="B4944" t="s">
        <v>22713</v>
      </c>
      <c r="C4944" t="s">
        <v>22714</v>
      </c>
      <c r="D4944" t="s">
        <v>399</v>
      </c>
      <c r="E4944" t="s">
        <v>386</v>
      </c>
      <c r="F4944" t="s">
        <v>2885</v>
      </c>
      <c r="G4944" t="s">
        <v>22715</v>
      </c>
      <c r="H4944" t="s">
        <v>3564</v>
      </c>
      <c r="I4944" s="23">
        <v>34.639699999999998</v>
      </c>
      <c r="J4944" s="23">
        <v>-87.063900000000004</v>
      </c>
      <c r="K4944">
        <v>221112</v>
      </c>
      <c r="L4944" t="s">
        <v>30</v>
      </c>
      <c r="M4944" t="s">
        <v>336</v>
      </c>
      <c r="N4944" s="49">
        <v>1346001.3640000001</v>
      </c>
      <c r="O4944" s="49">
        <v>1860007.7560000001</v>
      </c>
      <c r="P4944" s="49">
        <v>1648259.892</v>
      </c>
      <c r="Q4944" s="49">
        <v>1719426.5279999999</v>
      </c>
      <c r="R4944" s="49">
        <v>2040600.3359999999</v>
      </c>
      <c r="S4944" s="49">
        <v>1604704.1040000001</v>
      </c>
      <c r="T4944" s="49">
        <v>1533962.1159999999</v>
      </c>
      <c r="U4944" s="49">
        <v>1634475.4439999999</v>
      </c>
      <c r="V4944" s="49">
        <v>1390199.8959999999</v>
      </c>
    </row>
    <row r="4945" spans="1:22" x14ac:dyDescent="0.3">
      <c r="A4945">
        <v>1000651</v>
      </c>
      <c r="B4945" t="s">
        <v>22716</v>
      </c>
      <c r="C4945" t="s">
        <v>22717</v>
      </c>
      <c r="D4945" t="s">
        <v>22718</v>
      </c>
      <c r="E4945" t="s">
        <v>556</v>
      </c>
      <c r="F4945" t="s">
        <v>22719</v>
      </c>
      <c r="G4945" t="s">
        <v>22720</v>
      </c>
      <c r="H4945" t="s">
        <v>22721</v>
      </c>
      <c r="I4945" s="23">
        <v>38.359200000000001</v>
      </c>
      <c r="J4945" s="23">
        <v>-76.976699999999994</v>
      </c>
      <c r="K4945">
        <v>221112</v>
      </c>
      <c r="L4945" t="s">
        <v>335</v>
      </c>
      <c r="M4945" t="s">
        <v>336</v>
      </c>
      <c r="N4945" s="49">
        <v>1808510.35</v>
      </c>
      <c r="O4945" s="49">
        <v>2416885.9240000001</v>
      </c>
      <c r="P4945" s="49">
        <v>2451140.0860000001</v>
      </c>
      <c r="Q4945" s="49">
        <v>4442592.0120000001</v>
      </c>
      <c r="R4945" s="49">
        <v>3912544.4959999998</v>
      </c>
      <c r="S4945" s="49">
        <v>5731185.6059999997</v>
      </c>
      <c r="T4945" s="49">
        <v>3644587.182</v>
      </c>
      <c r="U4945" s="49">
        <v>4794758.352</v>
      </c>
      <c r="V4945" s="49">
        <v>6308771.574</v>
      </c>
    </row>
    <row r="4946" spans="1:22" x14ac:dyDescent="0.3">
      <c r="A4946">
        <v>1000253</v>
      </c>
      <c r="B4946" t="s">
        <v>22722</v>
      </c>
      <c r="C4946" t="s">
        <v>22723</v>
      </c>
      <c r="D4946" t="s">
        <v>7604</v>
      </c>
      <c r="E4946" t="s">
        <v>1248</v>
      </c>
      <c r="F4946" t="s">
        <v>22724</v>
      </c>
      <c r="G4946" t="s">
        <v>22725</v>
      </c>
      <c r="H4946" t="s">
        <v>13811</v>
      </c>
      <c r="I4946" s="23">
        <v>39.639699999999998</v>
      </c>
      <c r="J4946" s="23">
        <v>-79.960599999999999</v>
      </c>
      <c r="K4946">
        <v>221112</v>
      </c>
      <c r="L4946" t="s">
        <v>28</v>
      </c>
      <c r="M4946" t="s">
        <v>336</v>
      </c>
      <c r="N4946" s="49">
        <v>575836.01399999997</v>
      </c>
      <c r="O4946" s="49">
        <v>609582.08200000005</v>
      </c>
      <c r="P4946" s="49">
        <v>632296.04599999997</v>
      </c>
      <c r="Q4946" s="49">
        <v>605844.39599999995</v>
      </c>
      <c r="R4946" s="49">
        <v>619993.66599999997</v>
      </c>
      <c r="S4946" s="49">
        <v>631307.00199999998</v>
      </c>
      <c r="T4946" s="49">
        <v>617342.174</v>
      </c>
      <c r="U4946" s="49">
        <v>613449.78200000001</v>
      </c>
      <c r="V4946" s="49">
        <v>623722.11600000004</v>
      </c>
    </row>
    <row r="4947" spans="1:22" x14ac:dyDescent="0.3">
      <c r="A4947">
        <v>1011631</v>
      </c>
      <c r="B4947" t="s">
        <v>22726</v>
      </c>
      <c r="C4947" t="s">
        <v>22727</v>
      </c>
      <c r="D4947" t="s">
        <v>22728</v>
      </c>
      <c r="E4947" t="s">
        <v>422</v>
      </c>
      <c r="F4947" t="s">
        <v>14757</v>
      </c>
      <c r="G4947" t="s">
        <v>22729</v>
      </c>
      <c r="H4947" t="s">
        <v>14759</v>
      </c>
      <c r="I4947" s="23">
        <v>35.129730000000002</v>
      </c>
      <c r="J4947" s="23">
        <v>-92.698130000000006</v>
      </c>
      <c r="K4947">
        <v>562212</v>
      </c>
      <c r="L4947" t="s">
        <v>51</v>
      </c>
      <c r="M4947" t="s">
        <v>307</v>
      </c>
      <c r="N4947" s="49">
        <v>36835.5</v>
      </c>
      <c r="O4947" s="49">
        <v>35079</v>
      </c>
      <c r="P4947" s="49">
        <v>33416.25</v>
      </c>
      <c r="Q4947" s="49">
        <v>31920</v>
      </c>
      <c r="R4947" s="49">
        <v>30320</v>
      </c>
      <c r="S4947" s="49">
        <v>28965.25</v>
      </c>
    </row>
    <row r="4948" spans="1:22" x14ac:dyDescent="0.3">
      <c r="A4948">
        <v>1007979</v>
      </c>
      <c r="B4948" t="s">
        <v>22730</v>
      </c>
      <c r="C4948" t="s">
        <v>22731</v>
      </c>
      <c r="D4948" t="s">
        <v>1145</v>
      </c>
      <c r="E4948" t="s">
        <v>351</v>
      </c>
      <c r="F4948" t="s">
        <v>1146</v>
      </c>
      <c r="G4948" t="s">
        <v>22732</v>
      </c>
      <c r="H4948" t="s">
        <v>22733</v>
      </c>
      <c r="I4948" s="23">
        <v>41.409199999999998</v>
      </c>
      <c r="J4948" s="23">
        <v>-88.3292</v>
      </c>
      <c r="K4948">
        <v>221112</v>
      </c>
      <c r="L4948" t="s">
        <v>28</v>
      </c>
      <c r="M4948" t="s">
        <v>336</v>
      </c>
      <c r="N4948" s="49">
        <v>454139.94</v>
      </c>
      <c r="O4948" s="49">
        <v>442105.88</v>
      </c>
      <c r="P4948" s="49">
        <v>423249.80800000002</v>
      </c>
      <c r="Q4948" s="49">
        <v>392094.41</v>
      </c>
      <c r="R4948" s="49">
        <v>459542.39799999999</v>
      </c>
      <c r="S4948" s="49">
        <v>413147.27</v>
      </c>
      <c r="T4948" s="49">
        <v>386016.36800000002</v>
      </c>
      <c r="U4948" s="49">
        <v>403758.89600000001</v>
      </c>
      <c r="V4948" s="49">
        <v>373685.19199999998</v>
      </c>
    </row>
    <row r="4949" spans="1:22" x14ac:dyDescent="0.3">
      <c r="A4949">
        <v>1004541</v>
      </c>
      <c r="B4949" t="s">
        <v>12018</v>
      </c>
      <c r="C4949" t="s">
        <v>22734</v>
      </c>
      <c r="D4949" t="s">
        <v>20573</v>
      </c>
      <c r="E4949" t="s">
        <v>351</v>
      </c>
      <c r="F4949" t="s">
        <v>1146</v>
      </c>
      <c r="G4949" t="s">
        <v>22735</v>
      </c>
      <c r="H4949" t="s">
        <v>1148</v>
      </c>
      <c r="I4949" s="23">
        <v>41.371231999999999</v>
      </c>
      <c r="J4949" s="23">
        <v>-88.406767000000002</v>
      </c>
      <c r="K4949">
        <v>562212</v>
      </c>
      <c r="L4949" t="s">
        <v>51</v>
      </c>
      <c r="M4949" t="s">
        <v>307</v>
      </c>
      <c r="N4949" s="49">
        <v>44380.5</v>
      </c>
      <c r="O4949" s="49">
        <v>46099.5</v>
      </c>
      <c r="P4949" s="49">
        <v>47885</v>
      </c>
      <c r="Q4949" s="49">
        <v>49739.5</v>
      </c>
      <c r="R4949" s="49">
        <v>51666</v>
      </c>
      <c r="S4949" s="49">
        <v>53327.5</v>
      </c>
      <c r="T4949" s="49">
        <v>55717.75</v>
      </c>
      <c r="U4949" s="49">
        <v>57747.5</v>
      </c>
      <c r="V4949" s="49">
        <v>50149.25</v>
      </c>
    </row>
    <row r="4950" spans="1:22" x14ac:dyDescent="0.3">
      <c r="A4950">
        <v>1007447</v>
      </c>
      <c r="B4950" t="s">
        <v>22736</v>
      </c>
      <c r="C4950" t="s">
        <v>22737</v>
      </c>
      <c r="D4950" t="s">
        <v>16624</v>
      </c>
      <c r="E4950" t="s">
        <v>676</v>
      </c>
      <c r="F4950" t="s">
        <v>22738</v>
      </c>
      <c r="G4950" t="s">
        <v>22739</v>
      </c>
      <c r="H4950" t="s">
        <v>20109</v>
      </c>
      <c r="I4950" s="23">
        <v>36.154940000000003</v>
      </c>
      <c r="J4950" s="23">
        <v>-83.29983</v>
      </c>
      <c r="K4950">
        <v>562212</v>
      </c>
      <c r="L4950" t="s">
        <v>51</v>
      </c>
      <c r="M4950" t="s">
        <v>307</v>
      </c>
      <c r="N4950" s="49">
        <v>46667</v>
      </c>
      <c r="O4950" s="49">
        <v>32830.25</v>
      </c>
      <c r="P4950" s="49">
        <v>40834</v>
      </c>
      <c r="Q4950" s="49">
        <v>46244.25</v>
      </c>
      <c r="R4950" s="49">
        <v>66944.5</v>
      </c>
      <c r="S4950" s="49">
        <v>2500</v>
      </c>
    </row>
    <row r="4951" spans="1:22" x14ac:dyDescent="0.3">
      <c r="A4951">
        <v>1011922</v>
      </c>
      <c r="B4951"/>
      <c r="C4951" t="s">
        <v>22740</v>
      </c>
      <c r="D4951" t="s">
        <v>22741</v>
      </c>
      <c r="E4951" t="s">
        <v>663</v>
      </c>
      <c r="F4951" t="s">
        <v>4792</v>
      </c>
      <c r="H4951" t="s">
        <v>22742</v>
      </c>
      <c r="I4951" s="23">
        <v>40.057903000000003</v>
      </c>
      <c r="J4951" s="23">
        <v>-81.096357999999995</v>
      </c>
      <c r="K4951">
        <v>211111</v>
      </c>
      <c r="L4951" t="s">
        <v>28</v>
      </c>
      <c r="M4951" t="s">
        <v>102</v>
      </c>
      <c r="R4951" s="49">
        <v>49433.663999999997</v>
      </c>
    </row>
    <row r="4952" spans="1:22" x14ac:dyDescent="0.3">
      <c r="A4952">
        <v>1001439</v>
      </c>
      <c r="B4952" t="s">
        <v>22743</v>
      </c>
      <c r="C4952" t="s">
        <v>22744</v>
      </c>
      <c r="D4952" t="s">
        <v>22745</v>
      </c>
      <c r="E4952" t="s">
        <v>323</v>
      </c>
      <c r="F4952" t="s">
        <v>22746</v>
      </c>
      <c r="G4952" t="s">
        <v>22747</v>
      </c>
      <c r="H4952" t="s">
        <v>22748</v>
      </c>
      <c r="I4952" s="23">
        <v>35.374699999999997</v>
      </c>
      <c r="J4952" s="23">
        <v>-120.8578</v>
      </c>
      <c r="K4952">
        <v>221112</v>
      </c>
      <c r="L4952" t="s">
        <v>335</v>
      </c>
      <c r="M4952" t="s">
        <v>336</v>
      </c>
      <c r="S4952" s="49">
        <v>16.3</v>
      </c>
      <c r="T4952" s="49">
        <v>48934.92</v>
      </c>
      <c r="U4952" s="49">
        <v>115948.42</v>
      </c>
      <c r="V4952" s="49">
        <v>69055.144</v>
      </c>
    </row>
    <row r="4953" spans="1:22" x14ac:dyDescent="0.3">
      <c r="A4953">
        <v>1002327</v>
      </c>
      <c r="B4953" t="s">
        <v>22749</v>
      </c>
      <c r="C4953" t="s">
        <v>22750</v>
      </c>
      <c r="D4953" t="s">
        <v>22751</v>
      </c>
      <c r="E4953" t="s">
        <v>542</v>
      </c>
      <c r="F4953" t="s">
        <v>22752</v>
      </c>
      <c r="G4953" t="s">
        <v>22753</v>
      </c>
      <c r="H4953" t="s">
        <v>6285</v>
      </c>
      <c r="I4953" s="23">
        <v>38.040278999999998</v>
      </c>
      <c r="J4953" s="23">
        <v>-97.952167000000003</v>
      </c>
      <c r="K4953">
        <v>311942</v>
      </c>
      <c r="L4953" t="s">
        <v>28</v>
      </c>
      <c r="M4953" t="s">
        <v>315</v>
      </c>
      <c r="N4953" s="49">
        <v>26745.9</v>
      </c>
      <c r="O4953" s="49">
        <v>25450.204000000002</v>
      </c>
      <c r="P4953" s="49">
        <v>27265.648000000001</v>
      </c>
      <c r="Q4953" s="49">
        <v>28059.444</v>
      </c>
      <c r="R4953" s="49">
        <v>26030.052</v>
      </c>
      <c r="S4953" s="49">
        <v>25582.804</v>
      </c>
      <c r="T4953" s="49">
        <v>51143.406000000003</v>
      </c>
      <c r="U4953" s="49">
        <v>51794.256000000001</v>
      </c>
      <c r="V4953" s="49">
        <v>56005.538</v>
      </c>
    </row>
    <row r="4954" spans="1:22" x14ac:dyDescent="0.3">
      <c r="A4954">
        <v>1009708</v>
      </c>
      <c r="B4954" t="s">
        <v>22754</v>
      </c>
      <c r="C4954" t="s">
        <v>22755</v>
      </c>
      <c r="D4954" t="s">
        <v>5579</v>
      </c>
      <c r="E4954" t="s">
        <v>468</v>
      </c>
      <c r="F4954" t="s">
        <v>8770</v>
      </c>
      <c r="G4954" t="s">
        <v>22756</v>
      </c>
      <c r="H4954" t="s">
        <v>686</v>
      </c>
      <c r="I4954" s="23">
        <v>27.905815</v>
      </c>
      <c r="J4954" s="23">
        <v>-81.916797000000003</v>
      </c>
      <c r="K4954">
        <v>325312</v>
      </c>
      <c r="L4954" t="s">
        <v>936</v>
      </c>
      <c r="M4954" t="s">
        <v>530</v>
      </c>
      <c r="N4954" s="49">
        <v>151649.63</v>
      </c>
      <c r="O4954" s="49">
        <v>143782.50599999999</v>
      </c>
      <c r="P4954" s="49">
        <v>139352.894</v>
      </c>
      <c r="Q4954" s="49">
        <v>135994.114</v>
      </c>
      <c r="R4954" s="49">
        <v>167183.514</v>
      </c>
      <c r="S4954" s="49">
        <v>143576.16200000001</v>
      </c>
      <c r="T4954" s="49">
        <v>127563.344</v>
      </c>
      <c r="U4954" s="49">
        <v>132292.64199999999</v>
      </c>
      <c r="V4954" s="49">
        <v>136822.53599999999</v>
      </c>
    </row>
    <row r="4955" spans="1:22" x14ac:dyDescent="0.3">
      <c r="A4955">
        <v>1009701</v>
      </c>
      <c r="B4955" t="s">
        <v>22757</v>
      </c>
      <c r="C4955" t="s">
        <v>22758</v>
      </c>
      <c r="D4955" t="s">
        <v>8528</v>
      </c>
      <c r="E4955" t="s">
        <v>339</v>
      </c>
      <c r="F4955" t="s">
        <v>8949</v>
      </c>
      <c r="G4955" t="s">
        <v>22759</v>
      </c>
      <c r="H4955" t="s">
        <v>2171</v>
      </c>
      <c r="I4955" s="23">
        <v>32.406129999999997</v>
      </c>
      <c r="J4955" s="23">
        <v>-103.94701999999999</v>
      </c>
      <c r="K4955">
        <v>212391</v>
      </c>
      <c r="L4955" t="s">
        <v>28</v>
      </c>
      <c r="M4955" t="s">
        <v>315</v>
      </c>
      <c r="N4955" s="49">
        <v>33520.124000000003</v>
      </c>
      <c r="O4955" s="49">
        <v>34666.22</v>
      </c>
      <c r="P4955" s="49">
        <v>31835.554</v>
      </c>
      <c r="Q4955" s="49">
        <v>30170.835999999999</v>
      </c>
      <c r="R4955" s="49">
        <v>33204.423999999999</v>
      </c>
      <c r="S4955" s="49">
        <v>34951.368000000002</v>
      </c>
      <c r="T4955" s="49">
        <v>47526.32</v>
      </c>
      <c r="U4955" s="49">
        <v>44150.483999999997</v>
      </c>
      <c r="V4955" s="49">
        <v>45737.127999999997</v>
      </c>
    </row>
    <row r="4956" spans="1:22" x14ac:dyDescent="0.3">
      <c r="A4956">
        <v>1004669</v>
      </c>
      <c r="B4956" t="s">
        <v>22760</v>
      </c>
      <c r="C4956" t="s">
        <v>22761</v>
      </c>
      <c r="D4956" t="s">
        <v>22762</v>
      </c>
      <c r="E4956" t="s">
        <v>468</v>
      </c>
      <c r="F4956" t="s">
        <v>22763</v>
      </c>
      <c r="G4956" t="s">
        <v>22764</v>
      </c>
      <c r="H4956" t="s">
        <v>16305</v>
      </c>
      <c r="I4956" s="23">
        <v>28.168056</v>
      </c>
      <c r="J4956" s="23">
        <v>-82.141666999999998</v>
      </c>
      <c r="K4956">
        <v>325312</v>
      </c>
      <c r="L4956" t="s">
        <v>936</v>
      </c>
      <c r="M4956" t="s">
        <v>530</v>
      </c>
      <c r="P4956" s="49">
        <v>111776.58</v>
      </c>
      <c r="Q4956" s="49">
        <v>120781.08</v>
      </c>
      <c r="R4956" s="49">
        <v>124276.224</v>
      </c>
      <c r="S4956" s="49">
        <v>131303.524</v>
      </c>
      <c r="T4956" s="49">
        <v>151024.704</v>
      </c>
      <c r="U4956" s="49">
        <v>154093.976</v>
      </c>
      <c r="V4956" s="49">
        <v>157067.01999999999</v>
      </c>
    </row>
    <row r="4957" spans="1:22" x14ac:dyDescent="0.3">
      <c r="A4957">
        <v>1005817</v>
      </c>
      <c r="B4957" t="s">
        <v>22765</v>
      </c>
      <c r="C4957" t="s">
        <v>22766</v>
      </c>
      <c r="D4957" t="s">
        <v>22767</v>
      </c>
      <c r="E4957" t="s">
        <v>468</v>
      </c>
      <c r="F4957" t="s">
        <v>22768</v>
      </c>
      <c r="G4957" t="s">
        <v>22769</v>
      </c>
      <c r="H4957" t="s">
        <v>1653</v>
      </c>
      <c r="I4957" s="23">
        <v>27.851179999999999</v>
      </c>
      <c r="J4957" s="23">
        <v>-82.259900000000002</v>
      </c>
      <c r="K4957">
        <v>325312</v>
      </c>
      <c r="L4957" t="s">
        <v>28</v>
      </c>
      <c r="M4957" t="s">
        <v>530</v>
      </c>
      <c r="N4957" s="49">
        <v>38469.777999999998</v>
      </c>
      <c r="O4957" s="49">
        <v>36726.205999999998</v>
      </c>
      <c r="P4957" s="49">
        <v>20587.317999999999</v>
      </c>
      <c r="Q4957" s="49">
        <v>45233.017999999996</v>
      </c>
      <c r="R4957" s="49">
        <v>34802.387999999999</v>
      </c>
      <c r="S4957" s="49">
        <v>31409.642</v>
      </c>
      <c r="T4957" s="49">
        <v>19036.142</v>
      </c>
      <c r="U4957" s="49">
        <v>12757.694</v>
      </c>
      <c r="V4957" s="49">
        <v>8566.3119999999999</v>
      </c>
    </row>
    <row r="4958" spans="1:22" x14ac:dyDescent="0.3">
      <c r="A4958">
        <v>1010755</v>
      </c>
      <c r="B4958" t="s">
        <v>22770</v>
      </c>
      <c r="C4958" t="s">
        <v>22771</v>
      </c>
      <c r="D4958" t="s">
        <v>5579</v>
      </c>
      <c r="E4958" t="s">
        <v>468</v>
      </c>
      <c r="F4958" t="s">
        <v>8770</v>
      </c>
      <c r="G4958" t="s">
        <v>22772</v>
      </c>
      <c r="H4958" t="s">
        <v>686</v>
      </c>
      <c r="I4958" s="23">
        <v>27.840522</v>
      </c>
      <c r="J4958" s="23">
        <v>-81.911859000000007</v>
      </c>
      <c r="K4958">
        <v>325312</v>
      </c>
      <c r="L4958" t="s">
        <v>28</v>
      </c>
      <c r="M4958" t="s">
        <v>530</v>
      </c>
      <c r="S4958" s="49">
        <v>10009.412</v>
      </c>
      <c r="T4958" s="49">
        <v>10364.959999999999</v>
      </c>
      <c r="U4958" s="49">
        <v>9739.8639999999996</v>
      </c>
    </row>
    <row r="4959" spans="1:22" x14ac:dyDescent="0.3">
      <c r="A4959">
        <v>1009709</v>
      </c>
      <c r="B4959" t="s">
        <v>22773</v>
      </c>
      <c r="C4959" t="s">
        <v>22774</v>
      </c>
      <c r="D4959" t="s">
        <v>22775</v>
      </c>
      <c r="E4959" t="s">
        <v>468</v>
      </c>
      <c r="F4959" t="s">
        <v>22776</v>
      </c>
      <c r="G4959" t="s">
        <v>22777</v>
      </c>
      <c r="H4959" t="s">
        <v>686</v>
      </c>
      <c r="I4959" s="23">
        <v>27.834363</v>
      </c>
      <c r="J4959" s="23">
        <v>-82.049256</v>
      </c>
      <c r="K4959">
        <v>325312</v>
      </c>
      <c r="L4959" t="s">
        <v>936</v>
      </c>
      <c r="M4959" t="s">
        <v>530</v>
      </c>
      <c r="N4959" s="49">
        <v>270380.01799999998</v>
      </c>
      <c r="O4959" s="49">
        <v>329032.924</v>
      </c>
      <c r="P4959" s="49">
        <v>240646.49600000001</v>
      </c>
      <c r="Q4959" s="49">
        <v>257167.92199999999</v>
      </c>
      <c r="R4959" s="49">
        <v>269977.82199999999</v>
      </c>
      <c r="S4959" s="49">
        <v>277743.20600000001</v>
      </c>
      <c r="T4959" s="49">
        <v>264275.65000000002</v>
      </c>
      <c r="U4959" s="49">
        <v>253409.36199999999</v>
      </c>
      <c r="V4959" s="49">
        <v>282647.04200000002</v>
      </c>
    </row>
    <row r="4960" spans="1:22" x14ac:dyDescent="0.3">
      <c r="A4960">
        <v>1009711</v>
      </c>
      <c r="B4960" t="s">
        <v>22778</v>
      </c>
      <c r="C4960" t="s">
        <v>22779</v>
      </c>
      <c r="D4960" t="s">
        <v>22780</v>
      </c>
      <c r="E4960" t="s">
        <v>468</v>
      </c>
      <c r="F4960" t="s">
        <v>22781</v>
      </c>
      <c r="G4960" t="s">
        <v>22782</v>
      </c>
      <c r="H4960" t="s">
        <v>1653</v>
      </c>
      <c r="I4960" s="23">
        <v>27.864473</v>
      </c>
      <c r="J4960" s="23">
        <v>-82.385840999999999</v>
      </c>
      <c r="K4960">
        <v>325312</v>
      </c>
      <c r="L4960" t="s">
        <v>936</v>
      </c>
      <c r="M4960" t="s">
        <v>530</v>
      </c>
      <c r="N4960" s="49">
        <v>123950.35799999999</v>
      </c>
      <c r="O4960" s="49">
        <v>125248.356</v>
      </c>
      <c r="P4960" s="49">
        <v>144138.182</v>
      </c>
      <c r="Q4960" s="49">
        <v>146447.10399999999</v>
      </c>
      <c r="R4960" s="49">
        <v>130928.914</v>
      </c>
      <c r="S4960" s="49">
        <v>98169.664000000004</v>
      </c>
      <c r="T4960" s="49">
        <v>92291.861999999994</v>
      </c>
      <c r="U4960" s="49">
        <v>106786.238</v>
      </c>
      <c r="V4960" s="49">
        <v>94970.381999999998</v>
      </c>
    </row>
    <row r="4961" spans="1:22" x14ac:dyDescent="0.3">
      <c r="A4961">
        <v>1009710</v>
      </c>
      <c r="B4961" t="s">
        <v>22783</v>
      </c>
      <c r="C4961" t="s">
        <v>22784</v>
      </c>
      <c r="D4961" t="s">
        <v>22775</v>
      </c>
      <c r="E4961" t="s">
        <v>468</v>
      </c>
      <c r="F4961" t="s">
        <v>22776</v>
      </c>
      <c r="G4961" t="s">
        <v>22785</v>
      </c>
      <c r="H4961" t="s">
        <v>17691</v>
      </c>
      <c r="I4961" s="23">
        <v>27.766621000000001</v>
      </c>
      <c r="J4961" s="23">
        <v>-81.938621999999995</v>
      </c>
      <c r="K4961">
        <v>325312</v>
      </c>
      <c r="L4961" t="s">
        <v>28</v>
      </c>
      <c r="M4961" t="s">
        <v>530</v>
      </c>
      <c r="S4961" s="49">
        <v>4191.482</v>
      </c>
      <c r="T4961" s="49">
        <v>5742.4579999999996</v>
      </c>
      <c r="U4961" s="49">
        <v>3375.5459999999998</v>
      </c>
      <c r="V4961" s="49">
        <v>425.39400000000001</v>
      </c>
    </row>
    <row r="4962" spans="1:22" x14ac:dyDescent="0.3">
      <c r="A4962">
        <v>1009794</v>
      </c>
      <c r="B4962" t="s">
        <v>22786</v>
      </c>
      <c r="C4962" t="s">
        <v>22787</v>
      </c>
      <c r="D4962" t="s">
        <v>22788</v>
      </c>
      <c r="E4962" t="s">
        <v>583</v>
      </c>
      <c r="F4962" t="s">
        <v>22789</v>
      </c>
      <c r="G4962" t="s">
        <v>22790</v>
      </c>
      <c r="H4962" t="s">
        <v>1013</v>
      </c>
      <c r="I4962" s="23">
        <v>30.02</v>
      </c>
      <c r="J4962" s="23">
        <v>-90.77</v>
      </c>
      <c r="K4962">
        <v>325312</v>
      </c>
      <c r="L4962" t="s">
        <v>936</v>
      </c>
      <c r="M4962" t="s">
        <v>530</v>
      </c>
      <c r="N4962" s="49">
        <v>106510.768</v>
      </c>
      <c r="O4962" s="49">
        <v>121118.38400000001</v>
      </c>
      <c r="P4962" s="49">
        <v>74072.331999999995</v>
      </c>
      <c r="Q4962" s="49">
        <v>88708.456000000006</v>
      </c>
      <c r="R4962" s="49">
        <v>99084.452000000005</v>
      </c>
      <c r="S4962" s="49">
        <v>106543.71799999999</v>
      </c>
      <c r="T4962" s="49">
        <v>123526.092</v>
      </c>
      <c r="U4962" s="49">
        <v>138735.514</v>
      </c>
      <c r="V4962" s="49">
        <v>128637.64599999999</v>
      </c>
    </row>
    <row r="4963" spans="1:22" x14ac:dyDescent="0.3">
      <c r="A4963">
        <v>1000703</v>
      </c>
      <c r="B4963" t="s">
        <v>22791</v>
      </c>
      <c r="C4963" t="s">
        <v>22792</v>
      </c>
      <c r="D4963" t="s">
        <v>22793</v>
      </c>
      <c r="E4963" t="s">
        <v>1781</v>
      </c>
      <c r="F4963" t="s">
        <v>22794</v>
      </c>
      <c r="G4963" t="s">
        <v>22795</v>
      </c>
      <c r="H4963" t="s">
        <v>22796</v>
      </c>
      <c r="I4963" s="23">
        <v>31.5289</v>
      </c>
      <c r="J4963" s="23">
        <v>-89.299199999999999</v>
      </c>
      <c r="K4963">
        <v>221112</v>
      </c>
      <c r="L4963" t="s">
        <v>30</v>
      </c>
      <c r="M4963" t="s">
        <v>336</v>
      </c>
      <c r="N4963" s="49">
        <v>576744.71200000006</v>
      </c>
      <c r="O4963" s="49">
        <v>488584.64</v>
      </c>
      <c r="P4963" s="49">
        <v>441935.01199999999</v>
      </c>
      <c r="Q4963" s="49">
        <v>725435.71200000006</v>
      </c>
      <c r="R4963" s="49">
        <v>721751.62399999995</v>
      </c>
      <c r="S4963" s="49">
        <v>432667.196</v>
      </c>
      <c r="T4963" s="49">
        <v>481685.21600000001</v>
      </c>
      <c r="U4963" s="49">
        <v>429523.408</v>
      </c>
      <c r="V4963" s="49">
        <v>186505.30799999999</v>
      </c>
    </row>
    <row r="4964" spans="1:22" x14ac:dyDescent="0.3">
      <c r="A4964">
        <v>1001440</v>
      </c>
      <c r="B4964" t="s">
        <v>22797</v>
      </c>
      <c r="C4964" t="s">
        <v>22798</v>
      </c>
      <c r="D4964" t="s">
        <v>22799</v>
      </c>
      <c r="E4964" t="s">
        <v>323</v>
      </c>
      <c r="F4964" t="s">
        <v>22800</v>
      </c>
      <c r="G4964" t="s">
        <v>22801</v>
      </c>
      <c r="H4964" t="s">
        <v>15315</v>
      </c>
      <c r="I4964" s="23">
        <v>36.804200000000002</v>
      </c>
      <c r="J4964" s="23">
        <v>-121.7775</v>
      </c>
      <c r="K4964">
        <v>221112</v>
      </c>
      <c r="L4964" t="s">
        <v>335</v>
      </c>
      <c r="M4964" t="s">
        <v>336</v>
      </c>
      <c r="N4964" s="49">
        <v>1940542.608</v>
      </c>
      <c r="O4964" s="49">
        <v>1558044.2720000001</v>
      </c>
      <c r="P4964" s="49">
        <v>889079.73600000003</v>
      </c>
      <c r="Q4964" s="49">
        <v>1039903.7560000001</v>
      </c>
      <c r="R4964" s="49">
        <v>1657715.7080000001</v>
      </c>
      <c r="S4964" s="49">
        <v>1672897.7</v>
      </c>
      <c r="T4964" s="49">
        <v>2068454.736</v>
      </c>
      <c r="U4964" s="49">
        <v>2069307.4839999999</v>
      </c>
      <c r="V4964" s="49">
        <v>839403.04</v>
      </c>
    </row>
    <row r="4965" spans="1:22" x14ac:dyDescent="0.3">
      <c r="A4965">
        <v>1004164</v>
      </c>
      <c r="B4965" t="s">
        <v>22802</v>
      </c>
      <c r="C4965" t="s">
        <v>22803</v>
      </c>
      <c r="D4965" t="s">
        <v>22804</v>
      </c>
      <c r="E4965" t="s">
        <v>447</v>
      </c>
      <c r="F4965" t="s">
        <v>22805</v>
      </c>
      <c r="G4965" t="s">
        <v>22806</v>
      </c>
      <c r="H4965" t="s">
        <v>7397</v>
      </c>
      <c r="I4965" s="23">
        <v>39.982370000000003</v>
      </c>
      <c r="J4965" s="23">
        <v>-78.981890000000007</v>
      </c>
      <c r="K4965">
        <v>562212</v>
      </c>
      <c r="L4965" t="s">
        <v>355</v>
      </c>
      <c r="M4965" t="s">
        <v>307</v>
      </c>
      <c r="N4965" s="49">
        <v>51705.25</v>
      </c>
      <c r="O4965" s="49">
        <v>37283.1</v>
      </c>
      <c r="P4965" s="49">
        <v>51258.75</v>
      </c>
      <c r="Q4965" s="49">
        <v>57815.75</v>
      </c>
      <c r="R4965" s="49">
        <v>42158.400000000001</v>
      </c>
      <c r="S4965" s="49">
        <v>46498.65</v>
      </c>
      <c r="T4965" s="49">
        <v>39514.5</v>
      </c>
      <c r="U4965" s="49">
        <v>75001.5</v>
      </c>
      <c r="V4965" s="49">
        <v>94765.25</v>
      </c>
    </row>
    <row r="4966" spans="1:22" x14ac:dyDescent="0.3">
      <c r="A4966">
        <v>1006891</v>
      </c>
      <c r="B4966" t="s">
        <v>22807</v>
      </c>
      <c r="C4966" t="s">
        <v>22808</v>
      </c>
      <c r="D4966" t="s">
        <v>3913</v>
      </c>
      <c r="E4966" t="s">
        <v>303</v>
      </c>
      <c r="F4966" t="s">
        <v>2628</v>
      </c>
      <c r="G4966" t="s">
        <v>22809</v>
      </c>
      <c r="H4966" t="s">
        <v>536</v>
      </c>
      <c r="I4966" s="23">
        <v>29.892778</v>
      </c>
      <c r="J4966" s="23">
        <v>-93.973332999999997</v>
      </c>
      <c r="K4966">
        <v>325199</v>
      </c>
      <c r="L4966" t="s">
        <v>2196</v>
      </c>
      <c r="M4966" t="s">
        <v>530</v>
      </c>
      <c r="N4966" s="49">
        <v>961349.74800000002</v>
      </c>
      <c r="O4966" s="49">
        <v>1038241.198</v>
      </c>
      <c r="P4966" s="49">
        <v>976109.99399999995</v>
      </c>
      <c r="Q4966" s="49">
        <v>975635.51199999999</v>
      </c>
      <c r="R4966" s="49">
        <v>837958.58799999999</v>
      </c>
      <c r="S4966" s="49">
        <v>866981.82799999998</v>
      </c>
      <c r="T4966" s="49">
        <v>820063.12600000005</v>
      </c>
      <c r="U4966" s="49">
        <v>627852.11399999994</v>
      </c>
      <c r="V4966" s="49">
        <v>877246.23199999996</v>
      </c>
    </row>
    <row r="4967" spans="1:22" x14ac:dyDescent="0.3">
      <c r="A4967">
        <v>1006606</v>
      </c>
      <c r="B4967" t="s">
        <v>22810</v>
      </c>
      <c r="C4967" t="s">
        <v>22811</v>
      </c>
      <c r="D4967" t="s">
        <v>22812</v>
      </c>
      <c r="E4967" t="s">
        <v>351</v>
      </c>
      <c r="F4967" t="s">
        <v>22813</v>
      </c>
      <c r="G4967" t="s">
        <v>22814</v>
      </c>
      <c r="H4967" t="s">
        <v>22815</v>
      </c>
      <c r="I4967" s="23">
        <v>37.105910999999999</v>
      </c>
      <c r="J4967" s="23">
        <v>-89.203275000000005</v>
      </c>
      <c r="K4967">
        <v>212325</v>
      </c>
      <c r="L4967" t="s">
        <v>28</v>
      </c>
      <c r="M4967" t="s">
        <v>315</v>
      </c>
      <c r="R4967" s="49">
        <v>6786.0240000000003</v>
      </c>
      <c r="V4967" s="49">
        <v>6709.8720000000003</v>
      </c>
    </row>
    <row r="4968" spans="1:22" x14ac:dyDescent="0.3">
      <c r="A4968">
        <v>1010748</v>
      </c>
      <c r="B4968" t="s">
        <v>22816</v>
      </c>
      <c r="C4968" t="s">
        <v>22817</v>
      </c>
      <c r="D4968" t="s">
        <v>22818</v>
      </c>
      <c r="E4968" t="s">
        <v>1248</v>
      </c>
      <c r="F4968" t="s">
        <v>19076</v>
      </c>
      <c r="H4968" t="s">
        <v>2144</v>
      </c>
      <c r="I4968" s="23">
        <v>39.910834000000001</v>
      </c>
      <c r="J4968" s="23">
        <v>-80.798034000000001</v>
      </c>
      <c r="K4968">
        <v>211130</v>
      </c>
      <c r="L4968" t="s">
        <v>326</v>
      </c>
      <c r="M4968" t="s">
        <v>327</v>
      </c>
      <c r="N4968" s="49">
        <v>112265.95600000001</v>
      </c>
      <c r="O4968" s="49">
        <v>128031.948</v>
      </c>
      <c r="P4968" s="49">
        <v>116740.68</v>
      </c>
      <c r="Q4968" s="49">
        <v>68083.115999999995</v>
      </c>
      <c r="R4968" s="49">
        <v>74440.11</v>
      </c>
      <c r="S4968" s="49">
        <v>44153.946000000004</v>
      </c>
      <c r="T4968" s="49">
        <v>22263.919999999998</v>
      </c>
    </row>
    <row r="4969" spans="1:22" x14ac:dyDescent="0.3">
      <c r="A4969">
        <v>1000977</v>
      </c>
      <c r="B4969" t="s">
        <v>22819</v>
      </c>
      <c r="C4969" t="s">
        <v>22820</v>
      </c>
      <c r="D4969" t="s">
        <v>22821</v>
      </c>
      <c r="E4969" t="s">
        <v>1248</v>
      </c>
      <c r="F4969" t="s">
        <v>22822</v>
      </c>
      <c r="G4969" t="s">
        <v>22823</v>
      </c>
      <c r="H4969" t="s">
        <v>5262</v>
      </c>
      <c r="I4969" s="23">
        <v>39.2014</v>
      </c>
      <c r="J4969" s="23">
        <v>-79.2667</v>
      </c>
      <c r="K4969">
        <v>221112</v>
      </c>
      <c r="L4969" t="s">
        <v>335</v>
      </c>
      <c r="M4969" t="s">
        <v>336</v>
      </c>
      <c r="N4969" s="49">
        <v>4491974.3619999997</v>
      </c>
      <c r="O4969" s="49">
        <v>5367380.2</v>
      </c>
      <c r="P4969" s="49">
        <v>6862472.6299999999</v>
      </c>
      <c r="Q4969" s="49">
        <v>8845793.0240000002</v>
      </c>
      <c r="R4969" s="49">
        <v>9443591.75</v>
      </c>
      <c r="S4969" s="49">
        <v>9436742.1260000002</v>
      </c>
      <c r="T4969" s="49">
        <v>8874328.1539999992</v>
      </c>
      <c r="U4969" s="49">
        <v>8258757.1579999998</v>
      </c>
      <c r="V4969" s="49">
        <v>8411683.1840000004</v>
      </c>
    </row>
    <row r="4970" spans="1:22" x14ac:dyDescent="0.3">
      <c r="A4970">
        <v>1000659</v>
      </c>
      <c r="B4970" t="s">
        <v>22824</v>
      </c>
      <c r="C4970" t="s">
        <v>22825</v>
      </c>
      <c r="D4970" t="s">
        <v>22826</v>
      </c>
      <c r="E4970" t="s">
        <v>1682</v>
      </c>
      <c r="F4970" t="s">
        <v>22827</v>
      </c>
      <c r="G4970" t="s">
        <v>22828</v>
      </c>
      <c r="H4970" t="s">
        <v>5123</v>
      </c>
      <c r="I4970" s="23">
        <v>42.281399999999998</v>
      </c>
      <c r="J4970" s="23">
        <v>-72.6053</v>
      </c>
      <c r="K4970">
        <v>221112</v>
      </c>
      <c r="L4970" t="s">
        <v>335</v>
      </c>
      <c r="M4970" t="s">
        <v>336</v>
      </c>
      <c r="R4970" s="49">
        <v>0</v>
      </c>
      <c r="S4970" s="49">
        <v>8886.4459999999999</v>
      </c>
      <c r="T4970" s="49">
        <v>124993.42200000001</v>
      </c>
      <c r="U4970" s="49">
        <v>138698.08199999999</v>
      </c>
      <c r="V4970" s="49">
        <v>126462.04399999999</v>
      </c>
    </row>
    <row r="4971" spans="1:22" x14ac:dyDescent="0.3">
      <c r="A4971">
        <v>1011932</v>
      </c>
      <c r="B4971"/>
      <c r="C4971" t="s">
        <v>22829</v>
      </c>
      <c r="D4971" t="s">
        <v>3153</v>
      </c>
      <c r="E4971" t="s">
        <v>1248</v>
      </c>
      <c r="F4971" t="s">
        <v>3154</v>
      </c>
      <c r="H4971" t="s">
        <v>11130</v>
      </c>
      <c r="I4971" s="23">
        <v>39.352682999999999</v>
      </c>
      <c r="J4971" s="23">
        <v>-80.952152999999996</v>
      </c>
      <c r="K4971">
        <v>211111</v>
      </c>
      <c r="L4971" t="s">
        <v>28</v>
      </c>
      <c r="M4971" t="s">
        <v>102</v>
      </c>
      <c r="R4971" s="49">
        <v>65604.551999999996</v>
      </c>
    </row>
    <row r="4972" spans="1:22" x14ac:dyDescent="0.3">
      <c r="A4972">
        <v>1000926</v>
      </c>
      <c r="B4972" t="s">
        <v>22830</v>
      </c>
      <c r="C4972" t="s">
        <v>22831</v>
      </c>
      <c r="D4972" t="s">
        <v>8812</v>
      </c>
      <c r="E4972" t="s">
        <v>303</v>
      </c>
      <c r="F4972" t="s">
        <v>22832</v>
      </c>
      <c r="G4972" t="s">
        <v>22833</v>
      </c>
      <c r="H4972" t="s">
        <v>3634</v>
      </c>
      <c r="I4972" s="23">
        <v>32.725299999999997</v>
      </c>
      <c r="J4972" s="23">
        <v>-96.936099999999996</v>
      </c>
      <c r="K4972">
        <v>221112</v>
      </c>
      <c r="L4972" t="s">
        <v>335</v>
      </c>
      <c r="M4972" t="s">
        <v>336</v>
      </c>
      <c r="N4972" s="49">
        <v>286934.23599999998</v>
      </c>
      <c r="O4972" s="49">
        <v>285053.092</v>
      </c>
      <c r="P4972" s="49">
        <v>125163.53599999999</v>
      </c>
      <c r="Q4972" s="49">
        <v>314005.23599999998</v>
      </c>
      <c r="R4972" s="49">
        <v>278061.56800000003</v>
      </c>
      <c r="S4972" s="49">
        <v>171957.56</v>
      </c>
      <c r="T4972" s="49">
        <v>190632.144</v>
      </c>
      <c r="U4972" s="49">
        <v>522098.81599999999</v>
      </c>
      <c r="V4972" s="49">
        <v>417326.804</v>
      </c>
    </row>
    <row r="4973" spans="1:22" x14ac:dyDescent="0.3">
      <c r="A4973">
        <v>1001052</v>
      </c>
      <c r="B4973" t="s">
        <v>22834</v>
      </c>
      <c r="C4973" t="s">
        <v>22835</v>
      </c>
      <c r="D4973" t="s">
        <v>7847</v>
      </c>
      <c r="E4973" t="s">
        <v>1248</v>
      </c>
      <c r="F4973" t="s">
        <v>22836</v>
      </c>
      <c r="G4973" t="s">
        <v>22837</v>
      </c>
      <c r="H4973" t="s">
        <v>16028</v>
      </c>
      <c r="I4973" s="23">
        <v>38.979399999999998</v>
      </c>
      <c r="J4973" s="23">
        <v>-81.934399999999997</v>
      </c>
      <c r="K4973">
        <v>221112</v>
      </c>
      <c r="L4973" t="s">
        <v>22838</v>
      </c>
      <c r="M4973" t="s">
        <v>22839</v>
      </c>
      <c r="N4973" s="49">
        <v>7739445.6160000004</v>
      </c>
      <c r="O4973" s="49">
        <v>5494842.3700000001</v>
      </c>
      <c r="P4973" s="49">
        <v>6788868.074</v>
      </c>
      <c r="Q4973" s="49">
        <v>7525830.29</v>
      </c>
      <c r="R4973" s="49">
        <v>7363469.1840000004</v>
      </c>
      <c r="S4973" s="49">
        <v>7947522.4179999996</v>
      </c>
      <c r="T4973" s="49">
        <v>5371447.4800000004</v>
      </c>
      <c r="U4973" s="49">
        <v>7977648.8219999997</v>
      </c>
      <c r="V4973" s="49">
        <v>8332836.4620000003</v>
      </c>
    </row>
    <row r="4974" spans="1:22" x14ac:dyDescent="0.3">
      <c r="A4974">
        <v>1008690</v>
      </c>
      <c r="B4974" t="s">
        <v>22840</v>
      </c>
      <c r="C4974" t="s">
        <v>22841</v>
      </c>
      <c r="D4974" t="s">
        <v>22717</v>
      </c>
      <c r="E4974" t="s">
        <v>1248</v>
      </c>
      <c r="F4974" t="s">
        <v>22724</v>
      </c>
      <c r="G4974" t="s">
        <v>22842</v>
      </c>
      <c r="H4974" t="s">
        <v>10118</v>
      </c>
      <c r="I4974" s="23">
        <v>39.655459999999998</v>
      </c>
      <c r="J4974" s="23">
        <v>-79.963440000000006</v>
      </c>
      <c r="K4974">
        <v>211111</v>
      </c>
      <c r="L4974" t="s">
        <v>28</v>
      </c>
      <c r="M4974" t="s">
        <v>102</v>
      </c>
      <c r="U4974" s="49">
        <v>2603.808</v>
      </c>
    </row>
    <row r="4975" spans="1:22" x14ac:dyDescent="0.3">
      <c r="A4975">
        <v>1001451</v>
      </c>
      <c r="B4975" t="s">
        <v>22843</v>
      </c>
      <c r="C4975" t="s">
        <v>22844</v>
      </c>
      <c r="D4975" t="s">
        <v>22845</v>
      </c>
      <c r="E4975" t="s">
        <v>323</v>
      </c>
      <c r="F4975" t="s">
        <v>22846</v>
      </c>
      <c r="G4975" t="s">
        <v>22847</v>
      </c>
      <c r="H4975" t="s">
        <v>2575</v>
      </c>
      <c r="I4975" s="23">
        <v>34.083599999999997</v>
      </c>
      <c r="J4975" s="23">
        <v>-117.24079999999999</v>
      </c>
      <c r="K4975">
        <v>221112</v>
      </c>
      <c r="L4975" t="s">
        <v>335</v>
      </c>
      <c r="M4975" t="s">
        <v>336</v>
      </c>
      <c r="N4975" s="49">
        <v>1216417.044</v>
      </c>
      <c r="O4975" s="49">
        <v>820933.76</v>
      </c>
      <c r="P4975" s="49">
        <v>1629079.8640000001</v>
      </c>
      <c r="Q4975" s="49">
        <v>1942391.9</v>
      </c>
      <c r="R4975" s="49">
        <v>2275937.6680000001</v>
      </c>
      <c r="S4975" s="49">
        <v>2404249.1919999998</v>
      </c>
      <c r="T4975" s="49">
        <v>2130559.2039999999</v>
      </c>
      <c r="U4975" s="49">
        <v>2544125.872</v>
      </c>
      <c r="V4975" s="49">
        <v>1801629.872</v>
      </c>
    </row>
    <row r="4976" spans="1:22" x14ac:dyDescent="0.3">
      <c r="A4976">
        <v>1006155</v>
      </c>
      <c r="B4976" t="s">
        <v>22848</v>
      </c>
      <c r="C4976" t="s">
        <v>22849</v>
      </c>
      <c r="D4976" t="s">
        <v>22850</v>
      </c>
      <c r="E4976" t="s">
        <v>3890</v>
      </c>
      <c r="F4976" t="s">
        <v>22851</v>
      </c>
      <c r="G4976" t="s">
        <v>22852</v>
      </c>
      <c r="H4976" t="s">
        <v>2318</v>
      </c>
      <c r="I4976" s="23">
        <v>38.601100000000002</v>
      </c>
      <c r="J4976" s="23">
        <v>-75.262900000000002</v>
      </c>
      <c r="K4976">
        <v>311615</v>
      </c>
      <c r="L4976" t="s">
        <v>573</v>
      </c>
      <c r="M4976" t="s">
        <v>574</v>
      </c>
      <c r="N4976" s="49">
        <v>97378.695999999996</v>
      </c>
      <c r="O4976" s="49">
        <v>93332.245999999999</v>
      </c>
      <c r="P4976" s="49">
        <v>132910.296</v>
      </c>
      <c r="Q4976" s="49">
        <v>127447.99</v>
      </c>
      <c r="R4976" s="49">
        <v>150101.394</v>
      </c>
      <c r="S4976" s="49">
        <v>64362.85</v>
      </c>
      <c r="T4976" s="49">
        <v>76280.707999999999</v>
      </c>
      <c r="U4976" s="49">
        <v>77570.865999999995</v>
      </c>
      <c r="V4976" s="49">
        <v>73365.45</v>
      </c>
    </row>
    <row r="4977" spans="1:22" x14ac:dyDescent="0.3">
      <c r="A4977">
        <v>1002095</v>
      </c>
      <c r="B4977" t="s">
        <v>22853</v>
      </c>
      <c r="C4977" t="s">
        <v>22854</v>
      </c>
      <c r="D4977" t="s">
        <v>20036</v>
      </c>
      <c r="E4977" t="s">
        <v>461</v>
      </c>
      <c r="F4977" t="s">
        <v>22855</v>
      </c>
      <c r="H4977" t="s">
        <v>2054</v>
      </c>
      <c r="I4977" s="23">
        <v>41.768900000000002</v>
      </c>
      <c r="J4977" s="23">
        <v>-110.13930000000001</v>
      </c>
      <c r="K4977">
        <v>213112</v>
      </c>
      <c r="L4977" t="s">
        <v>28</v>
      </c>
      <c r="M4977" t="s">
        <v>102</v>
      </c>
      <c r="R4977" s="49">
        <v>34253.072</v>
      </c>
      <c r="S4977" s="49">
        <v>33865.072</v>
      </c>
      <c r="T4977" s="49">
        <v>34423.629999999997</v>
      </c>
      <c r="U4977" s="49">
        <v>34376.730000000003</v>
      </c>
      <c r="V4977" s="49">
        <v>34353.03</v>
      </c>
    </row>
    <row r="4978" spans="1:22" x14ac:dyDescent="0.3">
      <c r="A4978">
        <v>1002093</v>
      </c>
      <c r="B4978" t="s">
        <v>22856</v>
      </c>
      <c r="C4978" t="s">
        <v>22857</v>
      </c>
      <c r="D4978" t="s">
        <v>20036</v>
      </c>
      <c r="E4978" t="s">
        <v>461</v>
      </c>
      <c r="F4978" t="s">
        <v>5337</v>
      </c>
      <c r="H4978" t="s">
        <v>2054</v>
      </c>
      <c r="I4978" s="23">
        <v>41.599899999999998</v>
      </c>
      <c r="J4978" s="23">
        <v>-110.0954</v>
      </c>
      <c r="K4978">
        <v>213112</v>
      </c>
      <c r="L4978" t="s">
        <v>28</v>
      </c>
      <c r="M4978" t="s">
        <v>102</v>
      </c>
      <c r="R4978" s="49">
        <v>27352.047999999999</v>
      </c>
      <c r="S4978" s="49">
        <v>33823.171999999999</v>
      </c>
      <c r="T4978" s="49">
        <v>34262.33</v>
      </c>
      <c r="U4978" s="49">
        <v>34201.18</v>
      </c>
      <c r="V4978" s="49">
        <v>34370.230000000003</v>
      </c>
    </row>
    <row r="4979" spans="1:22" x14ac:dyDescent="0.3">
      <c r="A4979">
        <v>1013374</v>
      </c>
      <c r="B4979" t="s">
        <v>22858</v>
      </c>
      <c r="C4979" t="s">
        <v>22859</v>
      </c>
      <c r="D4979" t="s">
        <v>22860</v>
      </c>
      <c r="E4979" t="s">
        <v>447</v>
      </c>
      <c r="F4979" t="s">
        <v>22861</v>
      </c>
      <c r="G4979" t="s">
        <v>22862</v>
      </c>
      <c r="H4979" t="s">
        <v>13602</v>
      </c>
      <c r="I4979" s="23">
        <v>41.111626999999999</v>
      </c>
      <c r="J4979" s="23">
        <v>-76.158963999999997</v>
      </c>
      <c r="K4979">
        <v>221112</v>
      </c>
      <c r="L4979" t="s">
        <v>335</v>
      </c>
      <c r="M4979" t="s">
        <v>336</v>
      </c>
      <c r="N4979" s="49">
        <v>2500253.1359999999</v>
      </c>
      <c r="O4979" s="49">
        <v>1222304.6599999999</v>
      </c>
    </row>
    <row r="4980" spans="1:22" x14ac:dyDescent="0.3">
      <c r="A4980">
        <v>1001210</v>
      </c>
      <c r="B4980" t="s">
        <v>22863</v>
      </c>
      <c r="C4980" t="s">
        <v>22864</v>
      </c>
      <c r="D4980" t="s">
        <v>22865</v>
      </c>
      <c r="E4980" t="s">
        <v>447</v>
      </c>
      <c r="F4980" t="s">
        <v>22866</v>
      </c>
      <c r="G4980" t="s">
        <v>22867</v>
      </c>
      <c r="H4980" t="s">
        <v>15765</v>
      </c>
      <c r="I4980" s="23">
        <v>40.809199999999997</v>
      </c>
      <c r="J4980" s="23">
        <v>-76.453900000000004</v>
      </c>
      <c r="K4980">
        <v>221112</v>
      </c>
      <c r="L4980" t="s">
        <v>335</v>
      </c>
      <c r="M4980" t="s">
        <v>336</v>
      </c>
      <c r="N4980" s="49">
        <v>157787</v>
      </c>
      <c r="O4980" s="49">
        <v>481952.9</v>
      </c>
      <c r="P4980" s="49">
        <v>521568.3</v>
      </c>
      <c r="Q4980" s="49">
        <v>522944.79200000002</v>
      </c>
      <c r="R4980" s="49">
        <v>494174.59600000002</v>
      </c>
      <c r="S4980" s="49">
        <v>488613.1</v>
      </c>
      <c r="T4980" s="49">
        <v>477260.652</v>
      </c>
      <c r="U4980" s="49">
        <v>474268.1</v>
      </c>
      <c r="V4980" s="49">
        <v>444047.5</v>
      </c>
    </row>
    <row r="4981" spans="1:22" x14ac:dyDescent="0.3">
      <c r="A4981">
        <v>1010288</v>
      </c>
      <c r="B4981" t="s">
        <v>22868</v>
      </c>
      <c r="C4981" t="s">
        <v>22869</v>
      </c>
      <c r="D4981" t="s">
        <v>22870</v>
      </c>
      <c r="E4981" t="s">
        <v>663</v>
      </c>
      <c r="F4981" t="s">
        <v>22871</v>
      </c>
      <c r="G4981" t="s">
        <v>22872</v>
      </c>
      <c r="H4981" t="s">
        <v>5051</v>
      </c>
      <c r="I4981" s="23">
        <v>40.708897</v>
      </c>
      <c r="J4981" s="23">
        <v>-81.537700999999998</v>
      </c>
      <c r="K4981">
        <v>562212</v>
      </c>
      <c r="L4981" t="s">
        <v>51</v>
      </c>
      <c r="M4981" t="s">
        <v>307</v>
      </c>
      <c r="N4981" s="49">
        <v>40218.25</v>
      </c>
      <c r="O4981" s="49">
        <v>43797.25</v>
      </c>
      <c r="P4981" s="49">
        <v>49006.5</v>
      </c>
      <c r="Q4981" s="49">
        <v>56801.5</v>
      </c>
      <c r="R4981" s="49">
        <v>58904.5</v>
      </c>
      <c r="S4981" s="49">
        <v>44615.75</v>
      </c>
      <c r="T4981" s="49">
        <v>45198.5</v>
      </c>
      <c r="U4981" s="49">
        <v>45933.25</v>
      </c>
      <c r="V4981" s="49">
        <v>46702.75</v>
      </c>
    </row>
    <row r="4982" spans="1:22" x14ac:dyDescent="0.3">
      <c r="A4982">
        <v>1012151</v>
      </c>
      <c r="B4982" t="s">
        <v>22873</v>
      </c>
      <c r="C4982" t="s">
        <v>22874</v>
      </c>
      <c r="D4982" t="s">
        <v>22875</v>
      </c>
      <c r="E4982" t="s">
        <v>583</v>
      </c>
      <c r="F4982" t="s">
        <v>22876</v>
      </c>
      <c r="G4982" t="s">
        <v>22877</v>
      </c>
      <c r="H4982" t="s">
        <v>3376</v>
      </c>
      <c r="I4982" s="23">
        <v>32.574210000000001</v>
      </c>
      <c r="J4982" s="23">
        <v>-92.681619999999995</v>
      </c>
      <c r="K4982">
        <v>486210</v>
      </c>
      <c r="L4982" t="s">
        <v>368</v>
      </c>
      <c r="M4982" t="s">
        <v>102</v>
      </c>
      <c r="N4982" s="49">
        <v>43726.983999999997</v>
      </c>
      <c r="O4982" s="49">
        <v>36698.351999999999</v>
      </c>
      <c r="P4982" s="49">
        <v>61649.387999999999</v>
      </c>
      <c r="Q4982" s="49">
        <v>60427.716</v>
      </c>
    </row>
    <row r="4983" spans="1:22" x14ac:dyDescent="0.3">
      <c r="A4983">
        <v>1012808</v>
      </c>
      <c r="B4983" t="s">
        <v>22878</v>
      </c>
      <c r="C4983" t="s">
        <v>22879</v>
      </c>
      <c r="D4983" t="s">
        <v>9363</v>
      </c>
      <c r="E4983" t="s">
        <v>311</v>
      </c>
      <c r="F4983" t="s">
        <v>22880</v>
      </c>
      <c r="G4983" t="s">
        <v>22881</v>
      </c>
      <c r="H4983" t="s">
        <v>22882</v>
      </c>
      <c r="I4983" s="23">
        <v>38.97878</v>
      </c>
      <c r="J4983" s="23">
        <v>-84.594790000000003</v>
      </c>
      <c r="K4983">
        <v>332613</v>
      </c>
      <c r="L4983" t="s">
        <v>28</v>
      </c>
      <c r="M4983" t="s">
        <v>315</v>
      </c>
      <c r="N4983" s="49">
        <v>29479.687999999998</v>
      </c>
      <c r="O4983" s="49">
        <v>28949.14</v>
      </c>
      <c r="Q4983" s="49">
        <v>14516.995999999999</v>
      </c>
      <c r="R4983" s="49">
        <v>20646</v>
      </c>
    </row>
    <row r="4984" spans="1:22" x14ac:dyDescent="0.3">
      <c r="A4984">
        <v>1007349</v>
      </c>
      <c r="B4984" t="s">
        <v>22883</v>
      </c>
      <c r="C4984" t="s">
        <v>22884</v>
      </c>
      <c r="D4984" t="s">
        <v>9218</v>
      </c>
      <c r="E4984" t="s">
        <v>1388</v>
      </c>
      <c r="F4984" t="s">
        <v>9219</v>
      </c>
      <c r="G4984" t="s">
        <v>22885</v>
      </c>
      <c r="H4984" t="s">
        <v>6790</v>
      </c>
      <c r="I4984" s="23">
        <v>43.787894000000001</v>
      </c>
      <c r="J4984" s="23">
        <v>-112.411878</v>
      </c>
      <c r="K4984">
        <v>562212</v>
      </c>
      <c r="L4984" t="s">
        <v>51</v>
      </c>
      <c r="M4984" t="s">
        <v>307</v>
      </c>
      <c r="S4984" s="49">
        <v>4701.25</v>
      </c>
      <c r="T4984" s="49">
        <v>4796</v>
      </c>
      <c r="U4984" s="49">
        <v>4893</v>
      </c>
      <c r="V4984" s="49">
        <v>5061.75</v>
      </c>
    </row>
    <row r="4985" spans="1:22" x14ac:dyDescent="0.3">
      <c r="A4985">
        <v>1001275</v>
      </c>
      <c r="B4985" t="s">
        <v>22886</v>
      </c>
      <c r="C4985" t="s">
        <v>22887</v>
      </c>
      <c r="D4985" t="s">
        <v>3855</v>
      </c>
      <c r="E4985" t="s">
        <v>468</v>
      </c>
      <c r="F4985" t="s">
        <v>8770</v>
      </c>
      <c r="G4985" t="s">
        <v>22888</v>
      </c>
      <c r="H4985" t="s">
        <v>3655</v>
      </c>
      <c r="I4985" s="23">
        <v>27.8489</v>
      </c>
      <c r="J4985" s="23">
        <v>-81.877499999999998</v>
      </c>
      <c r="K4985">
        <v>221112</v>
      </c>
      <c r="L4985" t="s">
        <v>335</v>
      </c>
      <c r="M4985" t="s">
        <v>336</v>
      </c>
      <c r="N4985" s="49">
        <v>185693.11199999999</v>
      </c>
      <c r="O4985" s="49">
        <v>185561.61199999999</v>
      </c>
      <c r="P4985" s="49">
        <v>182226.22399999999</v>
      </c>
      <c r="Q4985" s="49">
        <v>169431.72399999999</v>
      </c>
      <c r="R4985" s="49">
        <v>182531.22399999999</v>
      </c>
      <c r="S4985" s="49">
        <v>189498.24799999999</v>
      </c>
      <c r="T4985" s="49">
        <v>182289.32399999999</v>
      </c>
      <c r="U4985" s="49">
        <v>189302.64799999999</v>
      </c>
      <c r="V4985" s="49">
        <v>193494.28</v>
      </c>
    </row>
    <row r="4986" spans="1:22" x14ac:dyDescent="0.3">
      <c r="A4986">
        <v>1006152</v>
      </c>
      <c r="B4986" t="s">
        <v>22889</v>
      </c>
      <c r="C4986" t="s">
        <v>22890</v>
      </c>
      <c r="D4986" t="s">
        <v>22891</v>
      </c>
      <c r="E4986" t="s">
        <v>542</v>
      </c>
      <c r="F4986" t="s">
        <v>22892</v>
      </c>
      <c r="G4986" t="s">
        <v>22893</v>
      </c>
      <c r="H4986" t="s">
        <v>1777</v>
      </c>
      <c r="I4986" s="23">
        <v>37.58202</v>
      </c>
      <c r="J4986" s="23">
        <v>-99.475669999999994</v>
      </c>
      <c r="K4986">
        <v>486210</v>
      </c>
      <c r="L4986" t="s">
        <v>1275</v>
      </c>
      <c r="M4986" t="s">
        <v>102</v>
      </c>
      <c r="N4986" s="49">
        <v>79824.532000000007</v>
      </c>
      <c r="O4986" s="49">
        <v>88730.956000000006</v>
      </c>
      <c r="P4986" s="49">
        <v>33998.652000000002</v>
      </c>
      <c r="Q4986" s="49">
        <v>18419.912</v>
      </c>
      <c r="R4986" s="49">
        <v>32902.152000000002</v>
      </c>
      <c r="S4986" s="49">
        <v>49247.536</v>
      </c>
      <c r="T4986" s="49">
        <v>51824.08</v>
      </c>
      <c r="U4986" s="49">
        <v>34961.75</v>
      </c>
      <c r="V4986" s="49">
        <v>29282.42</v>
      </c>
    </row>
    <row r="4987" spans="1:22" x14ac:dyDescent="0.3">
      <c r="A4987">
        <v>1011695</v>
      </c>
      <c r="B4987" t="s">
        <v>22894</v>
      </c>
      <c r="C4987" t="s">
        <v>22895</v>
      </c>
      <c r="D4987" t="s">
        <v>22896</v>
      </c>
      <c r="E4987" t="s">
        <v>303</v>
      </c>
      <c r="F4987" t="s">
        <v>22897</v>
      </c>
      <c r="H4987" t="s">
        <v>4803</v>
      </c>
      <c r="I4987" s="23">
        <v>31.158936000000001</v>
      </c>
      <c r="J4987" s="23">
        <v>-101.096615</v>
      </c>
      <c r="K4987">
        <v>211112</v>
      </c>
      <c r="L4987" t="s">
        <v>368</v>
      </c>
      <c r="M4987" t="s">
        <v>102</v>
      </c>
      <c r="Q4987" s="49">
        <v>31821.200000000001</v>
      </c>
      <c r="R4987" s="49">
        <v>21220.878000000001</v>
      </c>
      <c r="S4987" s="49">
        <v>70298.255999999994</v>
      </c>
    </row>
    <row r="4988" spans="1:22" x14ac:dyDescent="0.3">
      <c r="A4988">
        <v>1000585</v>
      </c>
      <c r="B4988" t="s">
        <v>22898</v>
      </c>
      <c r="C4988" t="s">
        <v>22899</v>
      </c>
      <c r="D4988" t="s">
        <v>22900</v>
      </c>
      <c r="E4988" t="s">
        <v>542</v>
      </c>
      <c r="F4988" t="s">
        <v>22901</v>
      </c>
      <c r="G4988" t="s">
        <v>22902</v>
      </c>
      <c r="H4988" t="s">
        <v>545</v>
      </c>
      <c r="I4988" s="23">
        <v>37.595599999999997</v>
      </c>
      <c r="J4988" s="23">
        <v>-97.4131</v>
      </c>
      <c r="K4988">
        <v>221112</v>
      </c>
      <c r="L4988" t="s">
        <v>335</v>
      </c>
      <c r="M4988" t="s">
        <v>336</v>
      </c>
      <c r="O4988" s="49">
        <v>112258.432</v>
      </c>
      <c r="P4988" s="49">
        <v>54118.2</v>
      </c>
      <c r="Q4988" s="49">
        <v>71371.335999999996</v>
      </c>
      <c r="R4988" s="49">
        <v>38932.856</v>
      </c>
      <c r="S4988" s="49">
        <v>86535.428</v>
      </c>
      <c r="T4988" s="49">
        <v>97002.092000000004</v>
      </c>
      <c r="U4988" s="49">
        <v>125476.68399999999</v>
      </c>
      <c r="V4988" s="49">
        <v>206610.88399999999</v>
      </c>
    </row>
    <row r="4989" spans="1:22" x14ac:dyDescent="0.3">
      <c r="A4989">
        <v>1001564</v>
      </c>
      <c r="B4989" t="s">
        <v>22903</v>
      </c>
      <c r="C4989" t="s">
        <v>13587</v>
      </c>
      <c r="D4989" t="s">
        <v>13584</v>
      </c>
      <c r="E4989" t="s">
        <v>569</v>
      </c>
      <c r="F4989" t="s">
        <v>13585</v>
      </c>
      <c r="G4989" t="s">
        <v>22904</v>
      </c>
      <c r="H4989" t="s">
        <v>13587</v>
      </c>
      <c r="I4989" s="23">
        <v>41.3917</v>
      </c>
      <c r="J4989" s="23">
        <v>-91.056899999999999</v>
      </c>
      <c r="K4989">
        <v>221112</v>
      </c>
      <c r="L4989" t="s">
        <v>22905</v>
      </c>
      <c r="M4989" t="s">
        <v>9508</v>
      </c>
      <c r="N4989" s="49">
        <v>1169927.95</v>
      </c>
      <c r="O4989" s="49">
        <v>1240893.986</v>
      </c>
      <c r="P4989" s="49">
        <v>1166615.6100000001</v>
      </c>
      <c r="Q4989" s="49">
        <v>1358201.142</v>
      </c>
      <c r="R4989" s="49">
        <v>1364345.986</v>
      </c>
      <c r="S4989" s="49">
        <v>1502650.2439999999</v>
      </c>
      <c r="T4989" s="49">
        <v>1650552.3459999999</v>
      </c>
      <c r="U4989" s="49">
        <v>1172931.21</v>
      </c>
      <c r="V4989" s="49">
        <v>1407271.11</v>
      </c>
    </row>
    <row r="4990" spans="1:22" x14ac:dyDescent="0.3">
      <c r="A4990">
        <v>1000852</v>
      </c>
      <c r="B4990" t="s">
        <v>22906</v>
      </c>
      <c r="C4990" t="s">
        <v>22907</v>
      </c>
      <c r="D4990" t="s">
        <v>22908</v>
      </c>
      <c r="E4990" t="s">
        <v>663</v>
      </c>
      <c r="F4990" t="s">
        <v>14465</v>
      </c>
      <c r="G4990" t="s">
        <v>22909</v>
      </c>
      <c r="H4990" t="s">
        <v>3564</v>
      </c>
      <c r="I4990" s="23">
        <v>39.590800000000002</v>
      </c>
      <c r="J4990" s="23">
        <v>-81.679699999999997</v>
      </c>
      <c r="K4990">
        <v>221112</v>
      </c>
      <c r="L4990" t="s">
        <v>335</v>
      </c>
      <c r="M4990" t="s">
        <v>336</v>
      </c>
      <c r="R4990" s="49">
        <v>1326669.31</v>
      </c>
      <c r="S4990" s="49">
        <v>3001044.4279999998</v>
      </c>
      <c r="T4990" s="49">
        <v>2128517.7820000001</v>
      </c>
      <c r="U4990" s="49">
        <v>1729227.73</v>
      </c>
      <c r="V4990" s="49">
        <v>5365529.6059999997</v>
      </c>
    </row>
    <row r="4991" spans="1:22" x14ac:dyDescent="0.3">
      <c r="A4991">
        <v>1000860</v>
      </c>
      <c r="B4991" t="s">
        <v>22910</v>
      </c>
      <c r="C4991" t="s">
        <v>22911</v>
      </c>
      <c r="D4991" t="s">
        <v>22912</v>
      </c>
      <c r="E4991" t="s">
        <v>1418</v>
      </c>
      <c r="F4991" t="s">
        <v>22913</v>
      </c>
      <c r="G4991" t="s">
        <v>22914</v>
      </c>
      <c r="H4991" t="s">
        <v>22911</v>
      </c>
      <c r="I4991" s="23">
        <v>35.761699999999998</v>
      </c>
      <c r="J4991" s="23">
        <v>-95.284700000000001</v>
      </c>
      <c r="K4991">
        <v>221112</v>
      </c>
      <c r="L4991" t="s">
        <v>335</v>
      </c>
      <c r="M4991" t="s">
        <v>336</v>
      </c>
      <c r="N4991" s="49">
        <v>1303230.56</v>
      </c>
      <c r="O4991" s="49">
        <v>4225953.7520000003</v>
      </c>
      <c r="P4991" s="49">
        <v>7081434.926</v>
      </c>
      <c r="Q4991" s="49">
        <v>6958952.7199999997</v>
      </c>
      <c r="R4991" s="49">
        <v>5163300.6560000004</v>
      </c>
      <c r="S4991" s="49">
        <v>8307785.0760000004</v>
      </c>
      <c r="T4991" s="49">
        <v>7123146.2759999996</v>
      </c>
      <c r="U4991" s="49">
        <v>8709559.3719999995</v>
      </c>
      <c r="V4991" s="49">
        <v>9398906.9739999995</v>
      </c>
    </row>
    <row r="4992" spans="1:22" x14ac:dyDescent="0.3">
      <c r="A4992">
        <v>1006566</v>
      </c>
      <c r="B4992" t="s">
        <v>22915</v>
      </c>
      <c r="C4992" t="s">
        <v>22916</v>
      </c>
      <c r="D4992" t="s">
        <v>14012</v>
      </c>
      <c r="E4992" t="s">
        <v>1418</v>
      </c>
      <c r="F4992" t="s">
        <v>13688</v>
      </c>
      <c r="G4992" t="s">
        <v>22917</v>
      </c>
      <c r="H4992" t="s">
        <v>16879</v>
      </c>
      <c r="I4992" s="23">
        <v>35.4711</v>
      </c>
      <c r="J4992" s="23">
        <v>-97.673299999999998</v>
      </c>
      <c r="K4992">
        <v>221112</v>
      </c>
      <c r="L4992" t="s">
        <v>335</v>
      </c>
      <c r="M4992" t="s">
        <v>336</v>
      </c>
      <c r="N4992" s="49">
        <v>616347.11600000004</v>
      </c>
      <c r="O4992" s="49">
        <v>416451.66</v>
      </c>
      <c r="P4992" s="49">
        <v>104088.764</v>
      </c>
      <c r="Q4992" s="49">
        <v>210684.92</v>
      </c>
      <c r="R4992" s="49">
        <v>71778.183999999994</v>
      </c>
      <c r="S4992" s="49">
        <v>228934.9</v>
      </c>
      <c r="T4992" s="49">
        <v>280875.408</v>
      </c>
      <c r="U4992" s="49">
        <v>309261.49200000003</v>
      </c>
      <c r="V4992" s="49">
        <v>486287</v>
      </c>
    </row>
    <row r="4993" spans="1:22" x14ac:dyDescent="0.3">
      <c r="A4993">
        <v>1001305</v>
      </c>
      <c r="B4993" t="s">
        <v>22918</v>
      </c>
      <c r="C4993" t="s">
        <v>22919</v>
      </c>
      <c r="D4993" t="s">
        <v>10591</v>
      </c>
      <c r="E4993" t="s">
        <v>303</v>
      </c>
      <c r="F4993" t="s">
        <v>10592</v>
      </c>
      <c r="G4993" t="s">
        <v>22920</v>
      </c>
      <c r="H4993" t="s">
        <v>3489</v>
      </c>
      <c r="I4993" s="23">
        <v>32.972799999999999</v>
      </c>
      <c r="J4993" s="23">
        <v>-102.74169999999999</v>
      </c>
      <c r="K4993">
        <v>221112</v>
      </c>
      <c r="L4993" t="s">
        <v>335</v>
      </c>
      <c r="M4993" t="s">
        <v>336</v>
      </c>
      <c r="N4993" s="49">
        <v>1073939.42</v>
      </c>
      <c r="O4993" s="49">
        <v>896475.62800000003</v>
      </c>
      <c r="P4993" s="49">
        <v>822091.25199999998</v>
      </c>
      <c r="Q4993" s="49">
        <v>879383.54</v>
      </c>
      <c r="R4993" s="49">
        <v>270145.8</v>
      </c>
      <c r="S4993" s="49">
        <v>950274.02800000005</v>
      </c>
      <c r="T4993" s="49">
        <v>812152.04</v>
      </c>
      <c r="U4993" s="49">
        <v>1083233.8359999999</v>
      </c>
      <c r="V4993" s="49">
        <v>1070728.3319999999</v>
      </c>
    </row>
    <row r="4994" spans="1:22" x14ac:dyDescent="0.3">
      <c r="A4994">
        <v>1000470</v>
      </c>
      <c r="B4994" t="s">
        <v>22918</v>
      </c>
      <c r="C4994" t="s">
        <v>22921</v>
      </c>
      <c r="D4994" t="s">
        <v>10591</v>
      </c>
      <c r="E4994" t="s">
        <v>303</v>
      </c>
      <c r="F4994" t="s">
        <v>10592</v>
      </c>
      <c r="G4994" t="s">
        <v>22920</v>
      </c>
      <c r="H4994" t="s">
        <v>3489</v>
      </c>
      <c r="I4994" s="23">
        <v>32.974800000000002</v>
      </c>
      <c r="J4994" s="23">
        <v>-102.7432</v>
      </c>
      <c r="K4994">
        <v>221112</v>
      </c>
      <c r="L4994" t="s">
        <v>335</v>
      </c>
      <c r="M4994" t="s">
        <v>336</v>
      </c>
      <c r="N4994" s="49">
        <v>1059892.1240000001</v>
      </c>
      <c r="O4994" s="49">
        <v>575994.71600000001</v>
      </c>
      <c r="P4994" s="49">
        <v>258367.44399999999</v>
      </c>
      <c r="Q4994" s="49">
        <v>203305.59599999999</v>
      </c>
      <c r="R4994" s="49">
        <v>222181.628</v>
      </c>
      <c r="S4994" s="49">
        <v>78884.907999999996</v>
      </c>
      <c r="T4994" s="49">
        <v>98337.535999999993</v>
      </c>
      <c r="U4994" s="49">
        <v>97360.74</v>
      </c>
      <c r="V4994" s="49">
        <v>152546.93599999999</v>
      </c>
    </row>
    <row r="4995" spans="1:22" x14ac:dyDescent="0.3">
      <c r="A4995">
        <v>1010545</v>
      </c>
      <c r="B4995" t="s">
        <v>22922</v>
      </c>
      <c r="C4995" t="s">
        <v>22923</v>
      </c>
      <c r="D4995" t="s">
        <v>8683</v>
      </c>
      <c r="E4995" t="s">
        <v>1418</v>
      </c>
      <c r="F4995" t="s">
        <v>22020</v>
      </c>
      <c r="H4995" t="s">
        <v>9979</v>
      </c>
      <c r="I4995" s="23">
        <v>35.071950000000001</v>
      </c>
      <c r="J4995" s="23">
        <v>-96.019400000000005</v>
      </c>
      <c r="K4995">
        <v>486210</v>
      </c>
      <c r="L4995" t="s">
        <v>28</v>
      </c>
      <c r="M4995" t="s">
        <v>102</v>
      </c>
      <c r="R4995" s="49">
        <v>71292.932000000001</v>
      </c>
      <c r="S4995" s="49">
        <v>68208.444000000003</v>
      </c>
      <c r="T4995" s="49">
        <v>64084.707999999999</v>
      </c>
      <c r="U4995" s="49">
        <v>27981.844000000001</v>
      </c>
    </row>
    <row r="4996" spans="1:22" x14ac:dyDescent="0.3">
      <c r="A4996">
        <v>1000653</v>
      </c>
      <c r="B4996" t="s">
        <v>22924</v>
      </c>
      <c r="C4996" t="s">
        <v>22925</v>
      </c>
      <c r="D4996" t="s">
        <v>22926</v>
      </c>
      <c r="E4996" t="s">
        <v>1682</v>
      </c>
      <c r="F4996" t="s">
        <v>22927</v>
      </c>
      <c r="G4996" t="s">
        <v>22928</v>
      </c>
      <c r="H4996" t="s">
        <v>11841</v>
      </c>
      <c r="I4996" s="23">
        <v>42.3917</v>
      </c>
      <c r="J4996" s="23">
        <v>-71.066699999999997</v>
      </c>
      <c r="K4996">
        <v>221112</v>
      </c>
      <c r="L4996" t="s">
        <v>335</v>
      </c>
      <c r="M4996" t="s">
        <v>336</v>
      </c>
      <c r="N4996" s="49">
        <v>907565.02</v>
      </c>
      <c r="O4996" s="49">
        <v>1941333.1240000001</v>
      </c>
      <c r="P4996" s="49">
        <v>2888521.75</v>
      </c>
      <c r="Q4996" s="49">
        <v>2866057.1940000001</v>
      </c>
      <c r="R4996" s="49">
        <v>1275034.4939999999</v>
      </c>
      <c r="S4996" s="49">
        <v>845869.00199999998</v>
      </c>
      <c r="T4996" s="49">
        <v>2871198.3459999999</v>
      </c>
      <c r="U4996" s="49">
        <v>3394085.19</v>
      </c>
      <c r="V4996" s="49">
        <v>3728017.5460000001</v>
      </c>
    </row>
    <row r="4997" spans="1:22" x14ac:dyDescent="0.3">
      <c r="A4997">
        <v>1006470</v>
      </c>
      <c r="B4997" t="s">
        <v>22929</v>
      </c>
      <c r="C4997" t="s">
        <v>22930</v>
      </c>
      <c r="D4997" t="s">
        <v>22931</v>
      </c>
      <c r="E4997" t="s">
        <v>422</v>
      </c>
      <c r="F4997" t="s">
        <v>22932</v>
      </c>
      <c r="G4997" t="s">
        <v>22933</v>
      </c>
      <c r="H4997" t="s">
        <v>22934</v>
      </c>
      <c r="I4997" s="23">
        <v>36.338732</v>
      </c>
      <c r="J4997" s="23">
        <v>-92.375797000000006</v>
      </c>
      <c r="K4997">
        <v>562212</v>
      </c>
      <c r="L4997" t="s">
        <v>355</v>
      </c>
      <c r="M4997" t="s">
        <v>307</v>
      </c>
      <c r="V4997" s="49">
        <v>72268.25</v>
      </c>
    </row>
    <row r="4998" spans="1:22" x14ac:dyDescent="0.3">
      <c r="A4998">
        <v>1005930</v>
      </c>
      <c r="B4998" t="s">
        <v>22935</v>
      </c>
      <c r="C4998" t="s">
        <v>22936</v>
      </c>
      <c r="D4998" t="s">
        <v>22937</v>
      </c>
      <c r="E4998" t="s">
        <v>954</v>
      </c>
      <c r="F4998" t="s">
        <v>22938</v>
      </c>
      <c r="G4998" t="s">
        <v>22939</v>
      </c>
      <c r="H4998" t="s">
        <v>10790</v>
      </c>
      <c r="I4998" s="23">
        <v>33.834271000000001</v>
      </c>
      <c r="J4998" s="23">
        <v>-79.763919000000001</v>
      </c>
      <c r="K4998">
        <v>325211</v>
      </c>
      <c r="L4998" t="s">
        <v>28</v>
      </c>
      <c r="M4998" t="s">
        <v>315</v>
      </c>
      <c r="N4998" s="49">
        <v>152476.704</v>
      </c>
      <c r="O4998" s="49">
        <v>174534.10800000001</v>
      </c>
      <c r="P4998" s="49">
        <v>166587.08799999999</v>
      </c>
      <c r="Q4998" s="49">
        <v>170218.36799999999</v>
      </c>
      <c r="R4998" s="49">
        <v>170107.09</v>
      </c>
      <c r="S4998" s="49">
        <v>165535.038</v>
      </c>
      <c r="T4998" s="49">
        <v>168422.84</v>
      </c>
      <c r="U4998" s="49">
        <v>159780.64000000001</v>
      </c>
      <c r="V4998" s="49">
        <v>148579.74600000001</v>
      </c>
    </row>
    <row r="4999" spans="1:22" x14ac:dyDescent="0.3">
      <c r="A4999">
        <v>1012978</v>
      </c>
      <c r="B4999" t="s">
        <v>22940</v>
      </c>
      <c r="C4999" t="s">
        <v>22941</v>
      </c>
      <c r="D4999" t="s">
        <v>5420</v>
      </c>
      <c r="E4999" t="s">
        <v>303</v>
      </c>
      <c r="F4999" t="s">
        <v>22942</v>
      </c>
      <c r="G4999" t="s">
        <v>22943</v>
      </c>
      <c r="H4999" t="s">
        <v>483</v>
      </c>
      <c r="I4999" s="23">
        <v>29.550229000000002</v>
      </c>
      <c r="J4999" s="23">
        <v>-95.096976999999995</v>
      </c>
      <c r="K4999">
        <v>927110</v>
      </c>
      <c r="L4999" t="s">
        <v>28</v>
      </c>
      <c r="M4999" t="s">
        <v>315</v>
      </c>
      <c r="N4999" s="49">
        <v>64654.654000000002</v>
      </c>
      <c r="O4999" s="49">
        <v>50290.96</v>
      </c>
    </row>
    <row r="5000" spans="1:22" x14ac:dyDescent="0.3">
      <c r="A5000">
        <v>1000197</v>
      </c>
      <c r="B5000" t="s">
        <v>22944</v>
      </c>
      <c r="C5000" t="s">
        <v>22945</v>
      </c>
      <c r="D5000" t="s">
        <v>6303</v>
      </c>
      <c r="E5000" t="s">
        <v>542</v>
      </c>
      <c r="F5000" t="s">
        <v>6304</v>
      </c>
      <c r="G5000" t="s">
        <v>22946</v>
      </c>
      <c r="H5000" t="s">
        <v>6306</v>
      </c>
      <c r="I5000" s="23">
        <v>37.747999999999998</v>
      </c>
      <c r="J5000" s="23">
        <v>-99.984806000000006</v>
      </c>
      <c r="K5000">
        <v>311611</v>
      </c>
      <c r="L5000" t="s">
        <v>28</v>
      </c>
      <c r="M5000" t="s">
        <v>315</v>
      </c>
      <c r="N5000" s="49">
        <v>68528.892000000007</v>
      </c>
      <c r="O5000" s="49">
        <v>68740.092000000004</v>
      </c>
      <c r="P5000" s="49">
        <v>66277</v>
      </c>
      <c r="Q5000" s="49">
        <v>63252.112000000001</v>
      </c>
      <c r="R5000" s="49">
        <v>60431.072</v>
      </c>
      <c r="S5000" s="49">
        <v>61630.868000000002</v>
      </c>
      <c r="T5000" s="49">
        <v>63331.612000000001</v>
      </c>
      <c r="U5000" s="49">
        <v>52115.8</v>
      </c>
      <c r="V5000" s="49">
        <v>67922.543999999994</v>
      </c>
    </row>
    <row r="5001" spans="1:22" x14ac:dyDescent="0.3">
      <c r="A5001">
        <v>1006690</v>
      </c>
      <c r="B5001" t="s">
        <v>22947</v>
      </c>
      <c r="C5001" t="s">
        <v>22945</v>
      </c>
      <c r="D5001" t="s">
        <v>2121</v>
      </c>
      <c r="E5001" t="s">
        <v>542</v>
      </c>
      <c r="F5001" t="s">
        <v>2122</v>
      </c>
      <c r="G5001" t="s">
        <v>22948</v>
      </c>
      <c r="H5001" t="s">
        <v>2124</v>
      </c>
      <c r="I5001" s="23">
        <v>37.052610999999999</v>
      </c>
      <c r="J5001" s="23">
        <v>-100.8995</v>
      </c>
      <c r="K5001">
        <v>311611</v>
      </c>
      <c r="L5001" t="s">
        <v>28</v>
      </c>
      <c r="M5001" t="s">
        <v>315</v>
      </c>
      <c r="N5001" s="49">
        <v>73930.771999999997</v>
      </c>
      <c r="O5001" s="49">
        <v>71215.83</v>
      </c>
      <c r="P5001" s="49">
        <v>70667.08</v>
      </c>
      <c r="Q5001" s="49">
        <v>68455.305999999997</v>
      </c>
      <c r="R5001" s="49">
        <v>54908.642</v>
      </c>
      <c r="S5001" s="49">
        <v>48394.353999999999</v>
      </c>
      <c r="T5001" s="49">
        <v>59352.271999999997</v>
      </c>
      <c r="U5001" s="49">
        <v>54994.93</v>
      </c>
      <c r="V5001" s="49">
        <v>51481.56</v>
      </c>
    </row>
    <row r="5002" spans="1:22" x14ac:dyDescent="0.3">
      <c r="A5002">
        <v>1006642</v>
      </c>
      <c r="B5002" t="s">
        <v>22949</v>
      </c>
      <c r="C5002" t="s">
        <v>22950</v>
      </c>
      <c r="D5002" t="s">
        <v>22951</v>
      </c>
      <c r="E5002" t="s">
        <v>323</v>
      </c>
      <c r="F5002" t="s">
        <v>22952</v>
      </c>
      <c r="H5002" t="s">
        <v>2179</v>
      </c>
      <c r="I5002" s="23">
        <v>34.819862999999998</v>
      </c>
      <c r="J5002" s="23">
        <v>-118.748732</v>
      </c>
      <c r="K5002">
        <v>327310</v>
      </c>
      <c r="L5002" t="s">
        <v>2095</v>
      </c>
      <c r="M5002" t="s">
        <v>376</v>
      </c>
      <c r="N5002" s="49">
        <v>795656.28200000001</v>
      </c>
      <c r="O5002" s="49">
        <v>807060.31200000003</v>
      </c>
      <c r="P5002" s="49">
        <v>697575.79200000002</v>
      </c>
      <c r="Q5002" s="49">
        <v>680811.14399999997</v>
      </c>
      <c r="R5002" s="49">
        <v>679931.33600000001</v>
      </c>
      <c r="S5002" s="49">
        <v>623675.28</v>
      </c>
      <c r="T5002" s="49">
        <v>551012.76399999997</v>
      </c>
      <c r="U5002" s="49">
        <v>463719.91800000001</v>
      </c>
      <c r="V5002" s="49">
        <v>384309.864</v>
      </c>
    </row>
    <row r="5003" spans="1:22" x14ac:dyDescent="0.3">
      <c r="A5003">
        <v>1007985</v>
      </c>
      <c r="B5003" t="s">
        <v>22953</v>
      </c>
      <c r="C5003" t="s">
        <v>22954</v>
      </c>
      <c r="D5003" t="s">
        <v>702</v>
      </c>
      <c r="E5003" t="s">
        <v>386</v>
      </c>
      <c r="F5003" t="s">
        <v>703</v>
      </c>
      <c r="G5003" t="s">
        <v>22955</v>
      </c>
      <c r="H5003" t="s">
        <v>705</v>
      </c>
      <c r="I5003" s="23">
        <v>33.733584</v>
      </c>
      <c r="J5003" s="23">
        <v>-86.155216999999993</v>
      </c>
      <c r="K5003">
        <v>327310</v>
      </c>
      <c r="L5003" t="s">
        <v>28</v>
      </c>
      <c r="M5003" t="s">
        <v>376</v>
      </c>
      <c r="N5003" s="49">
        <v>837587.07</v>
      </c>
      <c r="O5003" s="49">
        <v>888377.10800000001</v>
      </c>
      <c r="P5003" s="49">
        <v>647320.72</v>
      </c>
      <c r="Q5003" s="49">
        <v>594762.08400000003</v>
      </c>
      <c r="R5003" s="49">
        <v>605118.03599999996</v>
      </c>
      <c r="S5003" s="49">
        <v>1454754.8019999999</v>
      </c>
      <c r="T5003" s="49">
        <v>491955.12599999999</v>
      </c>
      <c r="U5003" s="49">
        <v>480511.37400000001</v>
      </c>
      <c r="V5003" s="49">
        <v>381805.87199999997</v>
      </c>
    </row>
    <row r="5004" spans="1:22" x14ac:dyDescent="0.3">
      <c r="A5004">
        <v>1006704</v>
      </c>
      <c r="B5004" t="s">
        <v>22956</v>
      </c>
      <c r="C5004" t="s">
        <v>22957</v>
      </c>
      <c r="D5004" t="s">
        <v>3325</v>
      </c>
      <c r="E5004" t="s">
        <v>1663</v>
      </c>
      <c r="F5004" t="s">
        <v>5903</v>
      </c>
      <c r="G5004" t="s">
        <v>22958</v>
      </c>
      <c r="H5004" t="s">
        <v>4675</v>
      </c>
      <c r="I5004" s="23">
        <v>40.104649999999999</v>
      </c>
      <c r="J5004" s="23">
        <v>-74.829580000000007</v>
      </c>
      <c r="K5004">
        <v>327420</v>
      </c>
      <c r="L5004" t="s">
        <v>28</v>
      </c>
      <c r="M5004" t="s">
        <v>376</v>
      </c>
      <c r="N5004" s="49">
        <v>31161.632000000001</v>
      </c>
      <c r="O5004" s="49">
        <v>32163.027999999998</v>
      </c>
      <c r="P5004" s="49">
        <v>33218.824000000001</v>
      </c>
      <c r="Q5004" s="49">
        <v>32889.175999999999</v>
      </c>
      <c r="R5004" s="49">
        <v>33874.771999999997</v>
      </c>
      <c r="S5004" s="49">
        <v>33517.824000000001</v>
      </c>
      <c r="T5004" s="49">
        <v>32130.928</v>
      </c>
      <c r="U5004" s="49">
        <v>34187.072</v>
      </c>
      <c r="V5004" s="49">
        <v>35991.163999999997</v>
      </c>
    </row>
    <row r="5005" spans="1:22" x14ac:dyDescent="0.3">
      <c r="A5005">
        <v>1006248</v>
      </c>
      <c r="B5005" t="s">
        <v>22959</v>
      </c>
      <c r="C5005" t="s">
        <v>22957</v>
      </c>
      <c r="D5005" t="s">
        <v>2979</v>
      </c>
      <c r="E5005" t="s">
        <v>556</v>
      </c>
      <c r="F5005" t="s">
        <v>22960</v>
      </c>
      <c r="G5005" t="s">
        <v>22961</v>
      </c>
      <c r="H5005" t="s">
        <v>2982</v>
      </c>
      <c r="I5005" s="23">
        <v>39.263570000000001</v>
      </c>
      <c r="J5005" s="23">
        <v>-76.555250000000001</v>
      </c>
      <c r="K5005">
        <v>327420</v>
      </c>
      <c r="L5005" t="s">
        <v>28</v>
      </c>
      <c r="M5005" t="s">
        <v>376</v>
      </c>
      <c r="N5005" s="49">
        <v>98629.627999999997</v>
      </c>
      <c r="O5005" s="49">
        <v>95719.84</v>
      </c>
      <c r="P5005" s="49">
        <v>85735.928</v>
      </c>
      <c r="Q5005" s="49">
        <v>80092.248000000007</v>
      </c>
      <c r="R5005" s="49">
        <v>72581.076000000001</v>
      </c>
      <c r="S5005" s="49">
        <v>71307.532000000007</v>
      </c>
      <c r="T5005" s="49">
        <v>58201.08</v>
      </c>
      <c r="U5005" s="49">
        <v>51067.408000000003</v>
      </c>
      <c r="V5005" s="49">
        <v>53500.548000000003</v>
      </c>
    </row>
    <row r="5006" spans="1:22" x14ac:dyDescent="0.3">
      <c r="A5006">
        <v>1002717</v>
      </c>
      <c r="B5006" t="s">
        <v>22962</v>
      </c>
      <c r="C5006" t="s">
        <v>22963</v>
      </c>
      <c r="D5006" t="s">
        <v>22964</v>
      </c>
      <c r="E5006" t="s">
        <v>1650</v>
      </c>
      <c r="F5006" t="s">
        <v>15187</v>
      </c>
      <c r="G5006" t="s">
        <v>22965</v>
      </c>
      <c r="H5006" t="s">
        <v>15189</v>
      </c>
      <c r="I5006" s="23">
        <v>43.088056000000002</v>
      </c>
      <c r="J5006" s="23">
        <v>-70.767222000000004</v>
      </c>
      <c r="K5006">
        <v>327420</v>
      </c>
      <c r="L5006" t="s">
        <v>28</v>
      </c>
      <c r="M5006" t="s">
        <v>376</v>
      </c>
      <c r="N5006" s="49">
        <v>39025.004000000001</v>
      </c>
      <c r="O5006" s="49">
        <v>36398.512000000002</v>
      </c>
      <c r="P5006" s="49">
        <v>28986.94</v>
      </c>
      <c r="Q5006" s="49">
        <v>32981.675999999999</v>
      </c>
      <c r="R5006" s="49">
        <v>28673.792000000001</v>
      </c>
      <c r="S5006" s="49">
        <v>27697.495999999999</v>
      </c>
      <c r="T5006" s="49">
        <v>27250.348000000002</v>
      </c>
      <c r="U5006" s="49">
        <v>24917.856</v>
      </c>
      <c r="V5006" s="49">
        <v>23561.812000000002</v>
      </c>
    </row>
    <row r="5007" spans="1:22" x14ac:dyDescent="0.3">
      <c r="A5007">
        <v>1007520</v>
      </c>
      <c r="B5007" t="s">
        <v>22966</v>
      </c>
      <c r="C5007" t="s">
        <v>22967</v>
      </c>
      <c r="D5007" t="s">
        <v>22968</v>
      </c>
      <c r="E5007" t="s">
        <v>491</v>
      </c>
      <c r="F5007" t="s">
        <v>22969</v>
      </c>
      <c r="G5007" t="s">
        <v>22970</v>
      </c>
      <c r="H5007" t="s">
        <v>1262</v>
      </c>
      <c r="I5007" s="23">
        <v>41.031120999999999</v>
      </c>
      <c r="J5007" s="23">
        <v>-85.216173999999995</v>
      </c>
      <c r="K5007">
        <v>562212</v>
      </c>
      <c r="L5007" t="s">
        <v>355</v>
      </c>
      <c r="M5007" t="s">
        <v>307</v>
      </c>
      <c r="N5007" s="49">
        <v>85568.395999999993</v>
      </c>
      <c r="O5007" s="49">
        <v>82752.093999999997</v>
      </c>
      <c r="P5007" s="49">
        <v>89609.398000000001</v>
      </c>
      <c r="Q5007" s="49">
        <v>90556.343999999997</v>
      </c>
      <c r="R5007" s="49">
        <v>121589.446</v>
      </c>
      <c r="S5007" s="49">
        <v>135886.74400000001</v>
      </c>
      <c r="T5007" s="49">
        <v>137737.74600000001</v>
      </c>
      <c r="U5007" s="49">
        <v>192492.04800000001</v>
      </c>
      <c r="V5007" s="49">
        <v>96967.343999999997</v>
      </c>
    </row>
    <row r="5008" spans="1:22" x14ac:dyDescent="0.3">
      <c r="A5008">
        <v>1007972</v>
      </c>
      <c r="B5008" t="s">
        <v>22971</v>
      </c>
      <c r="C5008" t="s">
        <v>22972</v>
      </c>
      <c r="D5008" t="s">
        <v>2169</v>
      </c>
      <c r="E5008" t="s">
        <v>339</v>
      </c>
      <c r="F5008" t="s">
        <v>2170</v>
      </c>
      <c r="G5008" t="s">
        <v>22973</v>
      </c>
      <c r="H5008" t="s">
        <v>2171</v>
      </c>
      <c r="I5008" s="23">
        <v>32.848593000000001</v>
      </c>
      <c r="J5008" s="23">
        <v>-104.394383</v>
      </c>
      <c r="K5008">
        <v>324110</v>
      </c>
      <c r="L5008" t="s">
        <v>6080</v>
      </c>
      <c r="M5008" t="s">
        <v>6081</v>
      </c>
      <c r="N5008" s="49">
        <v>882971.01800000004</v>
      </c>
      <c r="O5008" s="49">
        <v>793726.05599999998</v>
      </c>
      <c r="P5008" s="49">
        <v>618292.20600000001</v>
      </c>
      <c r="Q5008" s="49">
        <v>681867.05</v>
      </c>
      <c r="R5008" s="49">
        <v>677850.56799999997</v>
      </c>
      <c r="S5008" s="49">
        <v>667603.45600000001</v>
      </c>
      <c r="T5008" s="49">
        <v>766058.50800000003</v>
      </c>
      <c r="U5008" s="49">
        <v>712551.58799999999</v>
      </c>
      <c r="V5008" s="49">
        <v>657175.87</v>
      </c>
    </row>
    <row r="5009" spans="1:22" x14ac:dyDescent="0.3">
      <c r="A5009">
        <v>1007771</v>
      </c>
      <c r="B5009" t="s">
        <v>22974</v>
      </c>
      <c r="C5009" t="s">
        <v>22975</v>
      </c>
      <c r="D5009" t="s">
        <v>22976</v>
      </c>
      <c r="E5009" t="s">
        <v>339</v>
      </c>
      <c r="F5009" t="s">
        <v>11768</v>
      </c>
      <c r="G5009" t="s">
        <v>22977</v>
      </c>
      <c r="H5009" t="s">
        <v>367</v>
      </c>
      <c r="I5009" s="23">
        <v>32.879252999999999</v>
      </c>
      <c r="J5009" s="23">
        <v>-103.29713700000001</v>
      </c>
      <c r="K5009">
        <v>324110</v>
      </c>
      <c r="L5009" t="s">
        <v>1344</v>
      </c>
      <c r="M5009" t="s">
        <v>1345</v>
      </c>
      <c r="N5009" s="49">
        <v>153043.57800000001</v>
      </c>
      <c r="O5009" s="49">
        <v>163840.54999999999</v>
      </c>
      <c r="P5009" s="49">
        <v>143188.71599999999</v>
      </c>
      <c r="Q5009" s="49">
        <v>158723.514</v>
      </c>
      <c r="R5009" s="49">
        <v>152915.64600000001</v>
      </c>
      <c r="S5009" s="49">
        <v>146933.66399999999</v>
      </c>
      <c r="T5009" s="49">
        <v>125771.952</v>
      </c>
      <c r="U5009" s="49">
        <v>145564.834</v>
      </c>
      <c r="V5009" s="49">
        <v>132855.26999999999</v>
      </c>
    </row>
    <row r="5010" spans="1:22" x14ac:dyDescent="0.3">
      <c r="A5010">
        <v>1006330</v>
      </c>
      <c r="B5010" t="s">
        <v>22978</v>
      </c>
      <c r="C5010" t="s">
        <v>22979</v>
      </c>
      <c r="D5010" t="s">
        <v>22980</v>
      </c>
      <c r="E5010" t="s">
        <v>556</v>
      </c>
      <c r="F5010" t="s">
        <v>22981</v>
      </c>
      <c r="G5010" t="s">
        <v>22982</v>
      </c>
      <c r="H5010" t="s">
        <v>22983</v>
      </c>
      <c r="I5010" s="23">
        <v>38.270690000000002</v>
      </c>
      <c r="J5010" s="23">
        <v>-76.419439999999994</v>
      </c>
      <c r="K5010">
        <v>928110</v>
      </c>
      <c r="L5010" t="s">
        <v>28</v>
      </c>
      <c r="M5010" t="s">
        <v>315</v>
      </c>
      <c r="R5010" s="49">
        <v>23362.216</v>
      </c>
      <c r="S5010" s="49">
        <v>24430.114000000001</v>
      </c>
      <c r="T5010" s="49">
        <v>24984.162</v>
      </c>
      <c r="U5010" s="49">
        <v>20840.626</v>
      </c>
      <c r="V5010" s="49">
        <v>20909.124</v>
      </c>
    </row>
    <row r="5011" spans="1:22" x14ac:dyDescent="0.3">
      <c r="A5011">
        <v>1005679</v>
      </c>
      <c r="B5011" t="s">
        <v>22984</v>
      </c>
      <c r="C5011" t="s">
        <v>22985</v>
      </c>
      <c r="D5011" t="s">
        <v>2087</v>
      </c>
      <c r="E5011" t="s">
        <v>5095</v>
      </c>
      <c r="F5011" t="s">
        <v>22986</v>
      </c>
      <c r="G5011" t="s">
        <v>22987</v>
      </c>
      <c r="H5011" t="s">
        <v>5098</v>
      </c>
      <c r="I5011" s="23">
        <v>38.824587000000001</v>
      </c>
      <c r="J5011" s="23">
        <v>-77.017398</v>
      </c>
      <c r="K5011">
        <v>928110</v>
      </c>
      <c r="L5011" t="s">
        <v>28</v>
      </c>
      <c r="M5011" t="s">
        <v>315</v>
      </c>
      <c r="N5011" s="49">
        <v>23672.632000000001</v>
      </c>
      <c r="O5011" s="49">
        <v>22901.883999999998</v>
      </c>
      <c r="P5011" s="49">
        <v>20863.401999999998</v>
      </c>
      <c r="Q5011" s="49">
        <v>21330.646000000001</v>
      </c>
      <c r="R5011" s="49">
        <v>22624.68</v>
      </c>
      <c r="S5011" s="49">
        <v>29279.437999999998</v>
      </c>
      <c r="T5011" s="49">
        <v>24441.599999999999</v>
      </c>
      <c r="U5011" s="49">
        <v>24786</v>
      </c>
      <c r="V5011" s="49">
        <v>24259.9</v>
      </c>
    </row>
    <row r="5012" spans="1:22" x14ac:dyDescent="0.3">
      <c r="A5012">
        <v>1006190</v>
      </c>
      <c r="B5012" t="s">
        <v>22988</v>
      </c>
      <c r="C5012" t="s">
        <v>22989</v>
      </c>
      <c r="D5012" t="s">
        <v>22990</v>
      </c>
      <c r="E5012" t="s">
        <v>351</v>
      </c>
      <c r="F5012" t="s">
        <v>22991</v>
      </c>
      <c r="G5012" t="s">
        <v>22992</v>
      </c>
      <c r="H5012" t="s">
        <v>354</v>
      </c>
      <c r="I5012" s="23">
        <v>41.910625000000003</v>
      </c>
      <c r="J5012" s="23">
        <v>-87.879981999999998</v>
      </c>
      <c r="K5012">
        <v>541380</v>
      </c>
      <c r="L5012" t="s">
        <v>28</v>
      </c>
      <c r="M5012" t="s">
        <v>315</v>
      </c>
      <c r="N5012" s="49">
        <v>4585.7759999999998</v>
      </c>
      <c r="O5012" s="49">
        <v>18289.392</v>
      </c>
      <c r="P5012" s="49">
        <v>17988.928</v>
      </c>
      <c r="Q5012" s="49">
        <v>19474.808000000001</v>
      </c>
      <c r="R5012" s="49">
        <v>29262.126</v>
      </c>
      <c r="S5012" s="49">
        <v>27360.148000000001</v>
      </c>
      <c r="T5012" s="49">
        <v>40947.902000000002</v>
      </c>
      <c r="U5012" s="49">
        <v>31829.065999999999</v>
      </c>
      <c r="V5012" s="49">
        <v>28614.124</v>
      </c>
    </row>
    <row r="5013" spans="1:22" x14ac:dyDescent="0.3">
      <c r="A5013">
        <v>1000459</v>
      </c>
      <c r="B5013" t="s">
        <v>22993</v>
      </c>
      <c r="C5013" t="s">
        <v>22994</v>
      </c>
      <c r="D5013" t="s">
        <v>22995</v>
      </c>
      <c r="E5013" t="s">
        <v>441</v>
      </c>
      <c r="F5013" t="s">
        <v>22996</v>
      </c>
      <c r="G5013" t="s">
        <v>22997</v>
      </c>
      <c r="H5013" t="s">
        <v>22998</v>
      </c>
      <c r="I5013" s="23">
        <v>34.970799999999997</v>
      </c>
      <c r="J5013" s="23">
        <v>-79.9208</v>
      </c>
      <c r="K5013">
        <v>221112</v>
      </c>
      <c r="L5013" t="s">
        <v>335</v>
      </c>
      <c r="M5013" t="s">
        <v>336</v>
      </c>
      <c r="N5013" s="49">
        <v>57206.43</v>
      </c>
      <c r="O5013" s="49">
        <v>221141.022</v>
      </c>
      <c r="P5013" s="49">
        <v>105380.79</v>
      </c>
      <c r="Q5013" s="49">
        <v>140542.55799999999</v>
      </c>
      <c r="R5013" s="49">
        <v>94755.778000000006</v>
      </c>
      <c r="S5013" s="49">
        <v>67600.990000000005</v>
      </c>
      <c r="T5013" s="49">
        <v>57639.122000000003</v>
      </c>
      <c r="U5013" s="49">
        <v>164333.19</v>
      </c>
      <c r="V5013" s="49">
        <v>125910.72</v>
      </c>
    </row>
    <row r="5014" spans="1:22" x14ac:dyDescent="0.3">
      <c r="A5014">
        <v>1000462</v>
      </c>
      <c r="B5014" t="s">
        <v>22999</v>
      </c>
      <c r="C5014" t="s">
        <v>23000</v>
      </c>
      <c r="D5014" t="s">
        <v>23001</v>
      </c>
      <c r="E5014" t="s">
        <v>441</v>
      </c>
      <c r="F5014" t="s">
        <v>23002</v>
      </c>
      <c r="G5014" t="s">
        <v>23003</v>
      </c>
      <c r="H5014" t="s">
        <v>3544</v>
      </c>
      <c r="I5014" s="23">
        <v>34.842199999999998</v>
      </c>
      <c r="J5014" s="23">
        <v>-79.736699999999999</v>
      </c>
      <c r="K5014">
        <v>221112</v>
      </c>
      <c r="L5014" t="s">
        <v>335</v>
      </c>
      <c r="M5014" t="s">
        <v>336</v>
      </c>
      <c r="N5014" s="49">
        <v>54935.542000000001</v>
      </c>
      <c r="O5014" s="49">
        <v>94087.525999999998</v>
      </c>
      <c r="P5014" s="49">
        <v>18207.274000000001</v>
      </c>
      <c r="Q5014" s="49">
        <v>29152.691999999999</v>
      </c>
      <c r="R5014" s="49">
        <v>38754.686000000002</v>
      </c>
      <c r="S5014" s="49">
        <v>31517.07</v>
      </c>
      <c r="T5014" s="49">
        <v>20003.288</v>
      </c>
      <c r="U5014" s="49">
        <v>136178.91800000001</v>
      </c>
      <c r="V5014" s="49">
        <v>77635.710000000006</v>
      </c>
    </row>
    <row r="5015" spans="1:22" x14ac:dyDescent="0.3">
      <c r="A5015">
        <v>1010979</v>
      </c>
      <c r="B5015" t="s">
        <v>23004</v>
      </c>
      <c r="C5015" t="s">
        <v>23005</v>
      </c>
      <c r="D5015" t="s">
        <v>8499</v>
      </c>
      <c r="E5015" t="s">
        <v>569</v>
      </c>
      <c r="F5015" t="s">
        <v>8500</v>
      </c>
      <c r="G5015" t="s">
        <v>23006</v>
      </c>
      <c r="H5015" t="s">
        <v>8502</v>
      </c>
      <c r="I5015" s="23">
        <v>42.486184999999999</v>
      </c>
      <c r="J5015" s="23">
        <v>-94.167732999999998</v>
      </c>
      <c r="K5015">
        <v>562212</v>
      </c>
      <c r="L5015" t="s">
        <v>51</v>
      </c>
      <c r="M5015" t="s">
        <v>307</v>
      </c>
      <c r="N5015" s="49">
        <v>48202.25</v>
      </c>
      <c r="O5015" s="49">
        <v>47482.75</v>
      </c>
      <c r="P5015" s="49">
        <v>46271.75</v>
      </c>
      <c r="Q5015" s="49">
        <v>45239.5</v>
      </c>
      <c r="R5015" s="49">
        <v>43711.25</v>
      </c>
      <c r="S5015" s="49">
        <v>42850</v>
      </c>
      <c r="T5015" s="49">
        <v>42204.5</v>
      </c>
      <c r="U5015" s="49">
        <v>50721</v>
      </c>
      <c r="V5015" s="49">
        <v>50702</v>
      </c>
    </row>
    <row r="5016" spans="1:22" x14ac:dyDescent="0.3">
      <c r="A5016">
        <v>1005699</v>
      </c>
      <c r="B5016" t="s">
        <v>23007</v>
      </c>
      <c r="C5016" t="s">
        <v>23008</v>
      </c>
      <c r="D5016" t="s">
        <v>6264</v>
      </c>
      <c r="E5016" t="s">
        <v>441</v>
      </c>
      <c r="F5016" t="s">
        <v>23009</v>
      </c>
      <c r="G5016" t="s">
        <v>23010</v>
      </c>
      <c r="H5016" t="s">
        <v>6267</v>
      </c>
      <c r="I5016" s="23">
        <v>35.785049999999998</v>
      </c>
      <c r="J5016" s="23">
        <v>-78.667516000000006</v>
      </c>
      <c r="K5016">
        <v>611310</v>
      </c>
      <c r="L5016" t="s">
        <v>28</v>
      </c>
      <c r="M5016" t="s">
        <v>315</v>
      </c>
      <c r="N5016" s="49">
        <v>106751.42600000001</v>
      </c>
      <c r="O5016" s="49">
        <v>95417.43</v>
      </c>
      <c r="P5016" s="49">
        <v>89427.877999999997</v>
      </c>
      <c r="Q5016" s="49">
        <v>93594.596000000005</v>
      </c>
      <c r="R5016" s="49">
        <v>96591.642000000007</v>
      </c>
      <c r="S5016" s="49">
        <v>101257.84</v>
      </c>
      <c r="T5016" s="49">
        <v>94515.707999999999</v>
      </c>
      <c r="U5016" s="49">
        <v>74446.395999999993</v>
      </c>
      <c r="V5016" s="49">
        <v>62453.71</v>
      </c>
    </row>
    <row r="5017" spans="1:22" x14ac:dyDescent="0.3">
      <c r="A5017">
        <v>1005422</v>
      </c>
      <c r="B5017" t="s">
        <v>23011</v>
      </c>
      <c r="C5017" t="s">
        <v>23012</v>
      </c>
      <c r="D5017" t="s">
        <v>6965</v>
      </c>
      <c r="E5017" t="s">
        <v>1248</v>
      </c>
      <c r="F5017" t="s">
        <v>23013</v>
      </c>
      <c r="G5017" t="s">
        <v>23014</v>
      </c>
      <c r="H5017" t="s">
        <v>389</v>
      </c>
      <c r="I5017" s="23">
        <v>39.495168</v>
      </c>
      <c r="J5017" s="23">
        <v>-80.127905999999996</v>
      </c>
      <c r="K5017">
        <v>322110</v>
      </c>
      <c r="L5017" t="s">
        <v>28</v>
      </c>
      <c r="M5017" t="s">
        <v>680</v>
      </c>
      <c r="N5017" s="49">
        <v>49541.364000000001</v>
      </c>
      <c r="O5017" s="49">
        <v>40032.800000000003</v>
      </c>
      <c r="P5017" s="49">
        <v>46342.222000000002</v>
      </c>
      <c r="Q5017" s="49">
        <v>40251.248</v>
      </c>
      <c r="R5017" s="49">
        <v>37185.660000000003</v>
      </c>
      <c r="S5017" s="49">
        <v>41515.544000000002</v>
      </c>
      <c r="T5017" s="49">
        <v>46292.57</v>
      </c>
      <c r="U5017" s="49">
        <v>42470.84</v>
      </c>
      <c r="V5017" s="49">
        <v>42173.59</v>
      </c>
    </row>
    <row r="5018" spans="1:22" x14ac:dyDescent="0.3">
      <c r="A5018">
        <v>1007069</v>
      </c>
      <c r="B5018" t="s">
        <v>23015</v>
      </c>
      <c r="C5018" t="s">
        <v>23016</v>
      </c>
      <c r="D5018" t="s">
        <v>18386</v>
      </c>
      <c r="E5018" t="s">
        <v>3929</v>
      </c>
      <c r="F5018" t="s">
        <v>18387</v>
      </c>
      <c r="G5018" t="s">
        <v>23017</v>
      </c>
      <c r="H5018" t="s">
        <v>18389</v>
      </c>
      <c r="I5018" s="23">
        <v>44.917361999999997</v>
      </c>
      <c r="J5018" s="23">
        <v>-68.636510999999999</v>
      </c>
      <c r="K5018">
        <v>322110</v>
      </c>
      <c r="L5018" t="s">
        <v>1940</v>
      </c>
      <c r="M5018" t="s">
        <v>680</v>
      </c>
      <c r="N5018" s="49">
        <v>46586.631999999998</v>
      </c>
      <c r="R5018" s="49">
        <v>161681.86799999999</v>
      </c>
      <c r="S5018" s="49">
        <v>33885.589999999997</v>
      </c>
      <c r="T5018" s="49">
        <v>64367</v>
      </c>
      <c r="U5018" s="49">
        <v>76871.3</v>
      </c>
      <c r="V5018" s="49">
        <v>60110</v>
      </c>
    </row>
    <row r="5019" spans="1:22" x14ac:dyDescent="0.3">
      <c r="A5019">
        <v>1003327</v>
      </c>
      <c r="B5019" t="s">
        <v>23018</v>
      </c>
      <c r="C5019" t="s">
        <v>23019</v>
      </c>
      <c r="D5019" t="s">
        <v>23020</v>
      </c>
      <c r="E5019" t="s">
        <v>393</v>
      </c>
      <c r="F5019" t="s">
        <v>23021</v>
      </c>
      <c r="G5019" t="s">
        <v>23022</v>
      </c>
      <c r="H5019" t="s">
        <v>726</v>
      </c>
      <c r="I5019" s="23">
        <v>44.428899999999999</v>
      </c>
      <c r="J5019" s="23">
        <v>-89.781700000000001</v>
      </c>
      <c r="K5019">
        <v>322121</v>
      </c>
      <c r="L5019" t="s">
        <v>28</v>
      </c>
      <c r="M5019" t="s">
        <v>680</v>
      </c>
      <c r="N5019" s="49">
        <v>176083.424</v>
      </c>
      <c r="O5019" s="49">
        <v>185999.818</v>
      </c>
      <c r="P5019" s="49">
        <v>178556.66399999999</v>
      </c>
      <c r="Q5019" s="49">
        <v>241467.902</v>
      </c>
      <c r="R5019" s="49">
        <v>386091.288</v>
      </c>
      <c r="S5019" s="49">
        <v>387959.54</v>
      </c>
      <c r="T5019" s="49">
        <v>349519.61200000002</v>
      </c>
      <c r="U5019" s="49">
        <v>481035.01199999999</v>
      </c>
      <c r="V5019" s="49">
        <v>472469.22600000002</v>
      </c>
    </row>
    <row r="5020" spans="1:22" x14ac:dyDescent="0.3">
      <c r="A5020">
        <v>1006366</v>
      </c>
      <c r="B5020" t="s">
        <v>23023</v>
      </c>
      <c r="C5020" t="s">
        <v>23024</v>
      </c>
      <c r="D5020" t="s">
        <v>23025</v>
      </c>
      <c r="E5020" t="s">
        <v>3929</v>
      </c>
      <c r="F5020" t="s">
        <v>23026</v>
      </c>
      <c r="G5020" t="s">
        <v>23027</v>
      </c>
      <c r="H5020" t="s">
        <v>23028</v>
      </c>
      <c r="I5020" s="23">
        <v>44.550800000000002</v>
      </c>
      <c r="J5020" s="23">
        <v>-70.5411</v>
      </c>
      <c r="K5020">
        <v>322121</v>
      </c>
      <c r="L5020" t="s">
        <v>1940</v>
      </c>
      <c r="M5020" t="s">
        <v>680</v>
      </c>
      <c r="N5020" s="49">
        <v>533265.66599999997</v>
      </c>
      <c r="O5020" s="49">
        <v>516100.07400000002</v>
      </c>
      <c r="P5020" s="49">
        <v>526435.33200000005</v>
      </c>
      <c r="Q5020" s="49">
        <v>513157.03600000002</v>
      </c>
      <c r="R5020" s="49">
        <v>497193.13</v>
      </c>
      <c r="S5020" s="49">
        <v>483719.12599999999</v>
      </c>
      <c r="T5020" s="49">
        <v>316532.71000000002</v>
      </c>
      <c r="U5020" s="49">
        <v>464866.33399999997</v>
      </c>
      <c r="V5020" s="49">
        <v>560678.21</v>
      </c>
    </row>
    <row r="5021" spans="1:22" x14ac:dyDescent="0.3">
      <c r="A5021">
        <v>1005282</v>
      </c>
      <c r="B5021" t="s">
        <v>23029</v>
      </c>
      <c r="C5021" t="s">
        <v>23030</v>
      </c>
      <c r="D5021" t="s">
        <v>23031</v>
      </c>
      <c r="E5021" t="s">
        <v>1781</v>
      </c>
      <c r="F5021" t="s">
        <v>23032</v>
      </c>
      <c r="G5021" t="s">
        <v>23033</v>
      </c>
      <c r="H5021" t="s">
        <v>23034</v>
      </c>
      <c r="I5021" s="23">
        <v>34.923149000000002</v>
      </c>
      <c r="J5021" s="23">
        <v>-88.845504000000005</v>
      </c>
      <c r="K5021">
        <v>562212</v>
      </c>
      <c r="L5021" t="s">
        <v>51</v>
      </c>
      <c r="M5021" t="s">
        <v>307</v>
      </c>
      <c r="N5021" s="49">
        <v>101858.75</v>
      </c>
      <c r="O5021" s="49">
        <v>229403.25</v>
      </c>
      <c r="P5021" s="49">
        <v>111764.75</v>
      </c>
      <c r="Q5021" s="49">
        <v>108347.25</v>
      </c>
      <c r="R5021" s="49">
        <v>116997</v>
      </c>
      <c r="S5021" s="49">
        <v>112673.75</v>
      </c>
      <c r="T5021" s="49">
        <v>151237.25</v>
      </c>
      <c r="U5021" s="49">
        <v>111715</v>
      </c>
      <c r="V5021" s="49">
        <v>86301.5</v>
      </c>
    </row>
    <row r="5022" spans="1:22" x14ac:dyDescent="0.3">
      <c r="A5022">
        <v>1004052</v>
      </c>
      <c r="B5022" t="s">
        <v>23035</v>
      </c>
      <c r="C5022" t="s">
        <v>23036</v>
      </c>
      <c r="D5022" t="s">
        <v>23037</v>
      </c>
      <c r="E5022" t="s">
        <v>323</v>
      </c>
      <c r="F5022" t="s">
        <v>23038</v>
      </c>
      <c r="G5022" t="s">
        <v>23039</v>
      </c>
      <c r="H5022" t="s">
        <v>1438</v>
      </c>
      <c r="I5022" s="23">
        <v>39.675699999999999</v>
      </c>
      <c r="J5022" s="23">
        <v>-121.7299</v>
      </c>
      <c r="K5022">
        <v>562212</v>
      </c>
      <c r="L5022" t="s">
        <v>51</v>
      </c>
      <c r="M5022" t="s">
        <v>307</v>
      </c>
      <c r="N5022" s="49">
        <v>11886</v>
      </c>
      <c r="O5022" s="49">
        <v>14936.75</v>
      </c>
      <c r="P5022" s="49">
        <v>14997.75</v>
      </c>
      <c r="Q5022" s="49">
        <v>15005</v>
      </c>
      <c r="R5022" s="49">
        <v>14383.5</v>
      </c>
      <c r="S5022" s="49">
        <v>20524.75</v>
      </c>
      <c r="T5022" s="49">
        <v>32822.5</v>
      </c>
      <c r="U5022" s="49">
        <v>37395</v>
      </c>
      <c r="V5022" s="49">
        <v>41547.699999999997</v>
      </c>
    </row>
    <row r="5023" spans="1:22" x14ac:dyDescent="0.3">
      <c r="A5023">
        <v>1004885</v>
      </c>
      <c r="B5023" t="s">
        <v>23040</v>
      </c>
      <c r="C5023" t="s">
        <v>23041</v>
      </c>
      <c r="D5023" t="s">
        <v>8790</v>
      </c>
      <c r="E5023" t="s">
        <v>393</v>
      </c>
      <c r="F5023" t="s">
        <v>8791</v>
      </c>
      <c r="G5023" t="s">
        <v>23042</v>
      </c>
      <c r="H5023" t="s">
        <v>6571</v>
      </c>
      <c r="I5023" s="23">
        <v>44.162430000000001</v>
      </c>
      <c r="J5023" s="23">
        <v>-88.473489999999998</v>
      </c>
      <c r="K5023">
        <v>331511</v>
      </c>
      <c r="L5023" t="s">
        <v>28</v>
      </c>
      <c r="M5023" t="s">
        <v>538</v>
      </c>
      <c r="N5023" s="49">
        <v>70809.153999999995</v>
      </c>
      <c r="O5023" s="49">
        <v>75060.676000000007</v>
      </c>
      <c r="P5023" s="49">
        <v>62539.413999999997</v>
      </c>
      <c r="Q5023" s="49">
        <v>57417.726000000002</v>
      </c>
      <c r="R5023" s="49">
        <v>68288.843999999997</v>
      </c>
      <c r="S5023" s="49">
        <v>74330.539999999994</v>
      </c>
      <c r="T5023" s="49">
        <v>64270.932000000001</v>
      </c>
      <c r="U5023" s="49">
        <v>66078.888000000006</v>
      </c>
      <c r="V5023" s="49">
        <v>62313.743999999999</v>
      </c>
    </row>
    <row r="5024" spans="1:22" x14ac:dyDescent="0.3">
      <c r="A5024">
        <v>1005293</v>
      </c>
      <c r="B5024" t="s">
        <v>23043</v>
      </c>
      <c r="C5024" t="s">
        <v>23044</v>
      </c>
      <c r="D5024" t="s">
        <v>23045</v>
      </c>
      <c r="E5024" t="s">
        <v>393</v>
      </c>
      <c r="F5024" t="s">
        <v>23046</v>
      </c>
      <c r="G5024" t="s">
        <v>23047</v>
      </c>
      <c r="H5024" t="s">
        <v>18737</v>
      </c>
      <c r="I5024" s="23">
        <v>44.481879999999997</v>
      </c>
      <c r="J5024" s="23">
        <v>-89.568389999999994</v>
      </c>
      <c r="K5024">
        <v>322121</v>
      </c>
      <c r="L5024" t="s">
        <v>28</v>
      </c>
      <c r="M5024" t="s">
        <v>680</v>
      </c>
      <c r="N5024" s="49">
        <v>52255.004000000001</v>
      </c>
      <c r="O5024" s="49">
        <v>52582.951999999997</v>
      </c>
      <c r="P5024" s="49">
        <v>53580.048000000003</v>
      </c>
      <c r="Q5024" s="49">
        <v>52597.152000000002</v>
      </c>
      <c r="R5024" s="49">
        <v>51531.756000000001</v>
      </c>
      <c r="S5024" s="49">
        <v>56519.036</v>
      </c>
      <c r="T5024" s="49">
        <v>54669.944000000003</v>
      </c>
      <c r="U5024" s="49">
        <v>48896.915999999997</v>
      </c>
      <c r="V5024" s="49">
        <v>42830.387999999999</v>
      </c>
    </row>
    <row r="5025" spans="1:22" x14ac:dyDescent="0.3">
      <c r="A5025">
        <v>1005838</v>
      </c>
      <c r="B5025" t="s">
        <v>23048</v>
      </c>
      <c r="C5025" t="s">
        <v>23049</v>
      </c>
      <c r="D5025" t="s">
        <v>23050</v>
      </c>
      <c r="E5025" t="s">
        <v>454</v>
      </c>
      <c r="F5025" t="s">
        <v>23051</v>
      </c>
      <c r="G5025" t="s">
        <v>23052</v>
      </c>
      <c r="H5025" t="s">
        <v>23053</v>
      </c>
      <c r="I5025" s="23">
        <v>46.408700000000003</v>
      </c>
      <c r="J5025" s="23">
        <v>-86.645499999999998</v>
      </c>
      <c r="K5025">
        <v>322121</v>
      </c>
      <c r="L5025" t="s">
        <v>28</v>
      </c>
      <c r="M5025" t="s">
        <v>680</v>
      </c>
      <c r="N5025" s="49">
        <v>76142.326000000001</v>
      </c>
      <c r="O5025" s="49">
        <v>125929.586</v>
      </c>
      <c r="P5025" s="49">
        <v>126979.122</v>
      </c>
      <c r="Q5025" s="49">
        <v>129615.914</v>
      </c>
      <c r="R5025" s="49">
        <v>128647.618</v>
      </c>
      <c r="S5025" s="49">
        <v>128423.944</v>
      </c>
      <c r="T5025" s="49">
        <v>114544.96799999999</v>
      </c>
      <c r="U5025" s="49">
        <v>121440.292</v>
      </c>
      <c r="V5025" s="49">
        <v>127009.622</v>
      </c>
    </row>
    <row r="5026" spans="1:22" x14ac:dyDescent="0.3">
      <c r="A5026">
        <v>1005559</v>
      </c>
      <c r="B5026" t="s">
        <v>23054</v>
      </c>
      <c r="C5026" t="s">
        <v>23055</v>
      </c>
      <c r="D5026" t="s">
        <v>23056</v>
      </c>
      <c r="E5026" t="s">
        <v>676</v>
      </c>
      <c r="F5026" t="s">
        <v>10880</v>
      </c>
      <c r="G5026" t="s">
        <v>23057</v>
      </c>
      <c r="H5026" t="s">
        <v>23058</v>
      </c>
      <c r="I5026" s="23">
        <v>36.046239999999997</v>
      </c>
      <c r="J5026" s="23">
        <v>-87.343270000000004</v>
      </c>
      <c r="K5026">
        <v>331524</v>
      </c>
      <c r="L5026" t="s">
        <v>28</v>
      </c>
      <c r="M5026" t="s">
        <v>538</v>
      </c>
      <c r="N5026" s="49">
        <v>27215.948</v>
      </c>
      <c r="O5026" s="49">
        <v>32352.428</v>
      </c>
      <c r="P5026" s="49">
        <v>29984.988000000001</v>
      </c>
      <c r="Q5026" s="49">
        <v>29842.687999999998</v>
      </c>
      <c r="R5026" s="49">
        <v>31088.732</v>
      </c>
      <c r="S5026" s="49">
        <v>30912.083999999999</v>
      </c>
      <c r="T5026" s="49">
        <v>30691.383999999998</v>
      </c>
      <c r="U5026" s="49">
        <v>25952.351999999999</v>
      </c>
      <c r="V5026" s="49">
        <v>27637.596000000001</v>
      </c>
    </row>
    <row r="5027" spans="1:22" x14ac:dyDescent="0.3">
      <c r="A5027">
        <v>1005547</v>
      </c>
      <c r="B5027" t="s">
        <v>23059</v>
      </c>
      <c r="C5027" t="s">
        <v>23055</v>
      </c>
      <c r="D5027" t="s">
        <v>1407</v>
      </c>
      <c r="E5027" t="s">
        <v>386</v>
      </c>
      <c r="F5027" t="s">
        <v>1408</v>
      </c>
      <c r="G5027" t="s">
        <v>23060</v>
      </c>
      <c r="H5027" t="s">
        <v>16401</v>
      </c>
      <c r="I5027" s="23">
        <v>33.206899999999997</v>
      </c>
      <c r="J5027" s="23">
        <v>-86.284059999999997</v>
      </c>
      <c r="K5027">
        <v>331523</v>
      </c>
      <c r="L5027" t="s">
        <v>28</v>
      </c>
      <c r="M5027" t="s">
        <v>538</v>
      </c>
      <c r="N5027" s="49">
        <v>16339.088</v>
      </c>
      <c r="O5027" s="49">
        <v>15903.94</v>
      </c>
      <c r="P5027" s="49">
        <v>13199.1</v>
      </c>
      <c r="Q5027" s="49">
        <v>28446.092000000001</v>
      </c>
      <c r="R5027" s="49">
        <v>44330.284</v>
      </c>
      <c r="S5027" s="49">
        <v>43064.588000000003</v>
      </c>
      <c r="T5027" s="49">
        <v>41561.74</v>
      </c>
      <c r="U5027" s="49">
        <v>36002.959999999999</v>
      </c>
      <c r="V5027" s="49">
        <v>25120.95</v>
      </c>
    </row>
    <row r="5028" spans="1:22" x14ac:dyDescent="0.3">
      <c r="A5028">
        <v>1004687</v>
      </c>
      <c r="B5028" t="s">
        <v>23061</v>
      </c>
      <c r="C5028" t="s">
        <v>23062</v>
      </c>
      <c r="D5028" t="s">
        <v>346</v>
      </c>
      <c r="E5028" t="s">
        <v>435</v>
      </c>
      <c r="F5028" t="s">
        <v>12937</v>
      </c>
      <c r="G5028" t="s">
        <v>23063</v>
      </c>
      <c r="H5028" t="s">
        <v>19733</v>
      </c>
      <c r="I5028" s="23">
        <v>36.961460000000002</v>
      </c>
      <c r="J5028" s="23">
        <v>-89.867844000000005</v>
      </c>
      <c r="K5028">
        <v>212325</v>
      </c>
      <c r="L5028" t="s">
        <v>28</v>
      </c>
      <c r="M5028" t="s">
        <v>315</v>
      </c>
      <c r="N5028" s="49">
        <v>63048.953999999998</v>
      </c>
      <c r="O5028" s="49">
        <v>59597.766000000003</v>
      </c>
      <c r="P5028" s="49">
        <v>58771.527999999998</v>
      </c>
      <c r="Q5028" s="49">
        <v>55316.991999999998</v>
      </c>
      <c r="R5028" s="49">
        <v>50670.26</v>
      </c>
      <c r="S5028" s="49">
        <v>48277.368000000002</v>
      </c>
      <c r="T5028" s="49">
        <v>49027.02</v>
      </c>
      <c r="U5028" s="49">
        <v>48593.42</v>
      </c>
      <c r="V5028" s="49">
        <v>48417.97</v>
      </c>
    </row>
    <row r="5029" spans="1:22" x14ac:dyDescent="0.3">
      <c r="A5029">
        <v>1006741</v>
      </c>
      <c r="B5029" t="s">
        <v>23064</v>
      </c>
      <c r="C5029" t="s">
        <v>23065</v>
      </c>
      <c r="D5029" t="s">
        <v>23066</v>
      </c>
      <c r="E5029" t="s">
        <v>793</v>
      </c>
      <c r="F5029" t="s">
        <v>23067</v>
      </c>
      <c r="G5029" t="s">
        <v>23068</v>
      </c>
      <c r="H5029" t="s">
        <v>23069</v>
      </c>
      <c r="I5029" s="23">
        <v>37.717225999999997</v>
      </c>
      <c r="J5029" s="23">
        <v>-77.115461999999994</v>
      </c>
      <c r="K5029">
        <v>212325</v>
      </c>
      <c r="L5029" t="s">
        <v>28</v>
      </c>
      <c r="M5029" t="s">
        <v>315</v>
      </c>
      <c r="N5029" s="49">
        <v>54868.05</v>
      </c>
      <c r="O5029" s="49">
        <v>50145.012000000002</v>
      </c>
      <c r="P5029" s="49">
        <v>43752.036</v>
      </c>
      <c r="Q5029" s="49">
        <v>45787.027999999998</v>
      </c>
      <c r="R5029" s="49">
        <v>38097.955999999998</v>
      </c>
      <c r="S5029" s="49">
        <v>37147.56</v>
      </c>
      <c r="T5029" s="49">
        <v>33889.472000000002</v>
      </c>
      <c r="U5029" s="49">
        <v>29410.639999999999</v>
      </c>
      <c r="V5029" s="49">
        <v>32194.171999999999</v>
      </c>
    </row>
    <row r="5030" spans="1:22" x14ac:dyDescent="0.3">
      <c r="A5030">
        <v>1001562</v>
      </c>
      <c r="B5030" t="s">
        <v>23070</v>
      </c>
      <c r="C5030" t="s">
        <v>23071</v>
      </c>
      <c r="D5030" t="s">
        <v>23072</v>
      </c>
      <c r="E5030" t="s">
        <v>1663</v>
      </c>
      <c r="F5030" t="s">
        <v>23073</v>
      </c>
      <c r="G5030" t="s">
        <v>23074</v>
      </c>
      <c r="H5030" t="s">
        <v>21414</v>
      </c>
      <c r="I5030" s="23">
        <v>40.251277999999999</v>
      </c>
      <c r="J5030" s="23">
        <v>-74.267416999999995</v>
      </c>
      <c r="K5030">
        <v>311920</v>
      </c>
      <c r="L5030" t="s">
        <v>28</v>
      </c>
      <c r="M5030" t="s">
        <v>315</v>
      </c>
      <c r="N5030" s="49">
        <v>35409.315999999999</v>
      </c>
      <c r="O5030" s="49">
        <v>36661.512000000002</v>
      </c>
      <c r="P5030" s="49">
        <v>47938.351999999999</v>
      </c>
      <c r="Q5030" s="49">
        <v>48410.767999999996</v>
      </c>
      <c r="R5030" s="49">
        <v>52442.714</v>
      </c>
      <c r="S5030" s="49">
        <v>52594.593999999997</v>
      </c>
      <c r="T5030" s="49">
        <v>57629.732000000004</v>
      </c>
      <c r="U5030" s="49">
        <v>59247.375999999997</v>
      </c>
      <c r="V5030" s="49">
        <v>65799.384000000005</v>
      </c>
    </row>
    <row r="5031" spans="1:22" x14ac:dyDescent="0.3">
      <c r="A5031">
        <v>1004174</v>
      </c>
      <c r="B5031" t="s">
        <v>23075</v>
      </c>
      <c r="C5031" t="s">
        <v>23076</v>
      </c>
      <c r="D5031" t="s">
        <v>23077</v>
      </c>
      <c r="E5031" t="s">
        <v>1920</v>
      </c>
      <c r="F5031" t="s">
        <v>23078</v>
      </c>
      <c r="H5031" t="s">
        <v>2049</v>
      </c>
      <c r="I5031" s="23">
        <v>39.619999999999997</v>
      </c>
      <c r="J5031" s="23">
        <v>-119.2628</v>
      </c>
      <c r="K5031">
        <v>327310</v>
      </c>
      <c r="L5031" t="s">
        <v>2095</v>
      </c>
      <c r="M5031" t="s">
        <v>376</v>
      </c>
      <c r="N5031" s="49">
        <v>336015.36599999998</v>
      </c>
      <c r="O5031" s="49">
        <v>410471.28399999999</v>
      </c>
      <c r="P5031" s="49">
        <v>364473.75</v>
      </c>
      <c r="Q5031" s="49">
        <v>455607.17800000001</v>
      </c>
      <c r="R5031" s="49">
        <v>446543.68599999999</v>
      </c>
      <c r="S5031" s="49">
        <v>453727.29</v>
      </c>
      <c r="T5031" s="49">
        <v>437996.13199999998</v>
      </c>
      <c r="U5031" s="49">
        <v>396821.68</v>
      </c>
      <c r="V5031" s="49">
        <v>432651.24</v>
      </c>
    </row>
    <row r="5032" spans="1:22" x14ac:dyDescent="0.3">
      <c r="A5032">
        <v>1007540</v>
      </c>
      <c r="B5032" t="s">
        <v>23079</v>
      </c>
      <c r="C5032" t="s">
        <v>23080</v>
      </c>
      <c r="D5032" t="s">
        <v>23081</v>
      </c>
      <c r="E5032" t="s">
        <v>1920</v>
      </c>
      <c r="F5032" t="s">
        <v>23082</v>
      </c>
      <c r="H5032" t="s">
        <v>23083</v>
      </c>
      <c r="I5032" s="23">
        <v>40.781300000000002</v>
      </c>
      <c r="J5032" s="23">
        <v>-116.1858</v>
      </c>
      <c r="K5032">
        <v>212221</v>
      </c>
      <c r="L5032" t="s">
        <v>28</v>
      </c>
      <c r="M5032" t="s">
        <v>315</v>
      </c>
      <c r="N5032" s="49">
        <v>81395.634000000005</v>
      </c>
      <c r="O5032" s="49">
        <v>77430.899999999994</v>
      </c>
      <c r="P5032" s="49">
        <v>81377.088000000003</v>
      </c>
      <c r="Q5032" s="49">
        <v>82346.351999999999</v>
      </c>
      <c r="R5032" s="49">
        <v>76498.282000000007</v>
      </c>
      <c r="S5032" s="49">
        <v>80841.357999999993</v>
      </c>
      <c r="T5032" s="49">
        <v>71670.039999999994</v>
      </c>
      <c r="U5032" s="49">
        <v>77542.372000000003</v>
      </c>
      <c r="V5032" s="49">
        <v>78821.907999999996</v>
      </c>
    </row>
    <row r="5033" spans="1:22" x14ac:dyDescent="0.3">
      <c r="A5033">
        <v>1003028</v>
      </c>
      <c r="B5033" t="s">
        <v>23084</v>
      </c>
      <c r="C5033" t="s">
        <v>23085</v>
      </c>
      <c r="D5033" t="s">
        <v>3928</v>
      </c>
      <c r="E5033" t="s">
        <v>331</v>
      </c>
      <c r="F5033" t="s">
        <v>23086</v>
      </c>
      <c r="H5033" t="s">
        <v>7719</v>
      </c>
      <c r="I5033" s="23">
        <v>42.316975999999997</v>
      </c>
      <c r="J5033" s="23">
        <v>-77.382535000000004</v>
      </c>
      <c r="K5033">
        <v>562212</v>
      </c>
      <c r="L5033" t="s">
        <v>355</v>
      </c>
      <c r="M5033" t="s">
        <v>307</v>
      </c>
      <c r="N5033" s="49">
        <v>12129.798000000001</v>
      </c>
      <c r="O5033" s="49">
        <v>12712.548000000001</v>
      </c>
      <c r="P5033" s="49">
        <v>11167.647999999999</v>
      </c>
      <c r="Q5033" s="49">
        <v>15523.198</v>
      </c>
      <c r="R5033" s="49">
        <v>25184.2</v>
      </c>
      <c r="S5033" s="49">
        <v>21191.8</v>
      </c>
      <c r="T5033" s="49">
        <v>19552.5</v>
      </c>
      <c r="U5033" s="49">
        <v>16358.897999999999</v>
      </c>
      <c r="V5033" s="49">
        <v>25813.748</v>
      </c>
    </row>
    <row r="5034" spans="1:22" x14ac:dyDescent="0.3">
      <c r="A5034">
        <v>1007670</v>
      </c>
      <c r="B5034" t="s">
        <v>23087</v>
      </c>
      <c r="C5034" t="s">
        <v>23088</v>
      </c>
      <c r="D5034" t="s">
        <v>23089</v>
      </c>
      <c r="E5034" t="s">
        <v>303</v>
      </c>
      <c r="F5034" t="s">
        <v>23090</v>
      </c>
      <c r="G5034" t="s">
        <v>23091</v>
      </c>
      <c r="H5034" t="s">
        <v>2938</v>
      </c>
      <c r="I5034" s="23">
        <v>33.463619999999999</v>
      </c>
      <c r="J5034" s="23">
        <v>-94.434451999999993</v>
      </c>
      <c r="K5034">
        <v>562212</v>
      </c>
      <c r="L5034" t="s">
        <v>355</v>
      </c>
      <c r="M5034" t="s">
        <v>307</v>
      </c>
      <c r="N5034" s="49">
        <v>29879.5</v>
      </c>
      <c r="O5034" s="49">
        <v>34704.199999999997</v>
      </c>
      <c r="P5034" s="49">
        <v>30258.45</v>
      </c>
      <c r="Q5034" s="49">
        <v>77220.45</v>
      </c>
      <c r="R5034" s="49">
        <v>75292</v>
      </c>
      <c r="S5034" s="49">
        <v>69920</v>
      </c>
      <c r="T5034" s="49">
        <v>63310.896000000001</v>
      </c>
      <c r="U5034" s="49">
        <v>58670.209154999997</v>
      </c>
      <c r="V5034" s="49">
        <v>102415.929</v>
      </c>
    </row>
    <row r="5035" spans="1:22" x14ac:dyDescent="0.3">
      <c r="A5035">
        <v>1006028</v>
      </c>
      <c r="B5035" t="s">
        <v>23092</v>
      </c>
      <c r="C5035" t="s">
        <v>23093</v>
      </c>
      <c r="D5035" t="s">
        <v>1430</v>
      </c>
      <c r="E5035" t="s">
        <v>386</v>
      </c>
      <c r="F5035" t="s">
        <v>534</v>
      </c>
      <c r="G5035" t="s">
        <v>23094</v>
      </c>
      <c r="H5035" t="s">
        <v>536</v>
      </c>
      <c r="I5035" s="23">
        <v>33.568480000000001</v>
      </c>
      <c r="J5035" s="23">
        <v>-86.774529999999999</v>
      </c>
      <c r="K5035">
        <v>562212</v>
      </c>
      <c r="L5035" t="s">
        <v>51</v>
      </c>
      <c r="M5035" t="s">
        <v>307</v>
      </c>
      <c r="N5035" s="49">
        <v>138392.25</v>
      </c>
      <c r="O5035" s="49">
        <v>134427.5</v>
      </c>
      <c r="P5035" s="49">
        <v>109156.25</v>
      </c>
      <c r="Q5035" s="49">
        <v>107793</v>
      </c>
      <c r="R5035" s="49">
        <v>105309</v>
      </c>
      <c r="S5035" s="49">
        <v>104109.75</v>
      </c>
      <c r="T5035" s="49">
        <v>108618.75</v>
      </c>
      <c r="U5035" s="49">
        <v>129877.25</v>
      </c>
      <c r="V5035" s="49">
        <v>127618.5</v>
      </c>
    </row>
    <row r="5036" spans="1:22" x14ac:dyDescent="0.3">
      <c r="A5036">
        <v>1006119</v>
      </c>
      <c r="B5036" t="s">
        <v>23095</v>
      </c>
      <c r="C5036" t="s">
        <v>23096</v>
      </c>
      <c r="D5036" t="s">
        <v>1067</v>
      </c>
      <c r="E5036" t="s">
        <v>441</v>
      </c>
      <c r="F5036" t="s">
        <v>19400</v>
      </c>
      <c r="G5036" t="s">
        <v>23097</v>
      </c>
      <c r="H5036" t="s">
        <v>11894</v>
      </c>
      <c r="I5036" s="23">
        <v>34.32188</v>
      </c>
      <c r="J5036" s="23">
        <v>-77.993120000000005</v>
      </c>
      <c r="K5036">
        <v>562212</v>
      </c>
      <c r="L5036" t="s">
        <v>51</v>
      </c>
      <c r="M5036" t="s">
        <v>307</v>
      </c>
      <c r="N5036" s="49">
        <v>50644.5</v>
      </c>
      <c r="O5036" s="49">
        <v>199091.75</v>
      </c>
      <c r="P5036" s="49">
        <v>186957.5</v>
      </c>
      <c r="Q5036" s="49">
        <v>147301.75</v>
      </c>
      <c r="R5036" s="49">
        <v>139886.75</v>
      </c>
      <c r="S5036" s="49">
        <v>133688.25</v>
      </c>
      <c r="T5036" s="49">
        <v>140458.75</v>
      </c>
      <c r="U5036" s="49">
        <v>146078.25</v>
      </c>
      <c r="V5036" s="49">
        <v>139984</v>
      </c>
    </row>
    <row r="5037" spans="1:22" x14ac:dyDescent="0.3">
      <c r="A5037">
        <v>1000391</v>
      </c>
      <c r="B5037" t="s">
        <v>23098</v>
      </c>
      <c r="C5037" t="s">
        <v>23099</v>
      </c>
      <c r="D5037" t="s">
        <v>1067</v>
      </c>
      <c r="E5037" t="s">
        <v>441</v>
      </c>
      <c r="F5037" t="s">
        <v>19400</v>
      </c>
      <c r="G5037" t="s">
        <v>23100</v>
      </c>
      <c r="H5037" t="s">
        <v>23101</v>
      </c>
      <c r="I5037" s="23">
        <v>34.281965999999997</v>
      </c>
      <c r="J5037" s="23">
        <v>-77.959050000000005</v>
      </c>
      <c r="K5037">
        <v>562213</v>
      </c>
      <c r="L5037" t="s">
        <v>28</v>
      </c>
      <c r="M5037" t="s">
        <v>307</v>
      </c>
      <c r="T5037" s="49">
        <v>0</v>
      </c>
      <c r="U5037" s="49">
        <v>0</v>
      </c>
      <c r="V5037" s="49">
        <v>7042.0619999999999</v>
      </c>
    </row>
    <row r="5038" spans="1:22" x14ac:dyDescent="0.3">
      <c r="A5038">
        <v>1006560</v>
      </c>
      <c r="B5038" t="s">
        <v>23102</v>
      </c>
      <c r="C5038" t="s">
        <v>23103</v>
      </c>
      <c r="D5038" t="s">
        <v>23104</v>
      </c>
      <c r="E5038" t="s">
        <v>468</v>
      </c>
      <c r="F5038" t="s">
        <v>23105</v>
      </c>
      <c r="G5038" t="s">
        <v>23106</v>
      </c>
      <c r="H5038" t="s">
        <v>11608</v>
      </c>
      <c r="I5038" s="23">
        <v>26.576744999999999</v>
      </c>
      <c r="J5038" s="23">
        <v>-80.746736999999996</v>
      </c>
      <c r="K5038">
        <v>221117</v>
      </c>
      <c r="L5038" t="s">
        <v>28</v>
      </c>
      <c r="M5038" t="s">
        <v>336</v>
      </c>
      <c r="N5038" s="49">
        <v>53491.097999999998</v>
      </c>
      <c r="O5038" s="49">
        <v>61852.883999999998</v>
      </c>
      <c r="P5038" s="49">
        <v>54426.995999999999</v>
      </c>
      <c r="Q5038" s="49">
        <v>89904.203999999998</v>
      </c>
      <c r="R5038" s="49">
        <v>83653.271999999997</v>
      </c>
      <c r="S5038" s="49">
        <v>74000.524000000005</v>
      </c>
      <c r="T5038" s="49">
        <v>88497.135999999999</v>
      </c>
      <c r="U5038" s="49">
        <v>73227.394</v>
      </c>
      <c r="V5038" s="49">
        <v>30707.074000000001</v>
      </c>
    </row>
    <row r="5039" spans="1:22" x14ac:dyDescent="0.3">
      <c r="A5039">
        <v>1005544</v>
      </c>
      <c r="B5039" t="s">
        <v>23107</v>
      </c>
      <c r="C5039" t="s">
        <v>23108</v>
      </c>
      <c r="D5039" t="s">
        <v>7733</v>
      </c>
      <c r="E5039" t="s">
        <v>339</v>
      </c>
      <c r="F5039" t="s">
        <v>23109</v>
      </c>
      <c r="G5039" t="s">
        <v>23110</v>
      </c>
      <c r="H5039" t="s">
        <v>6115</v>
      </c>
      <c r="I5039" s="23">
        <v>32.285915000000003</v>
      </c>
      <c r="J5039" s="23">
        <v>-106.72592899999999</v>
      </c>
      <c r="K5039">
        <v>611310</v>
      </c>
      <c r="L5039" t="s">
        <v>28</v>
      </c>
      <c r="M5039" t="s">
        <v>315</v>
      </c>
      <c r="N5039" s="49">
        <v>32447.328000000001</v>
      </c>
      <c r="O5039" s="49">
        <v>30402.036</v>
      </c>
      <c r="P5039" s="49">
        <v>31168.932000000001</v>
      </c>
      <c r="Q5039" s="49">
        <v>35052.868000000002</v>
      </c>
      <c r="R5039" s="49">
        <v>32265.928</v>
      </c>
      <c r="S5039" s="49">
        <v>32088.878000000001</v>
      </c>
      <c r="T5039" s="49">
        <v>31197.22</v>
      </c>
      <c r="U5039" s="49">
        <v>32303.32</v>
      </c>
      <c r="V5039" s="49">
        <v>33839.921999999999</v>
      </c>
    </row>
    <row r="5040" spans="1:22" x14ac:dyDescent="0.3">
      <c r="A5040">
        <v>1002888</v>
      </c>
      <c r="B5040" t="s">
        <v>23111</v>
      </c>
      <c r="C5040" t="s">
        <v>23112</v>
      </c>
      <c r="D5040" t="s">
        <v>23113</v>
      </c>
      <c r="E5040" t="s">
        <v>441</v>
      </c>
      <c r="F5040" t="s">
        <v>23114</v>
      </c>
      <c r="G5040" t="s">
        <v>23115</v>
      </c>
      <c r="H5040" t="s">
        <v>14122</v>
      </c>
      <c r="I5040" s="23">
        <v>35.3245</v>
      </c>
      <c r="J5040" s="23">
        <v>-80.999600000000001</v>
      </c>
      <c r="K5040">
        <v>327420</v>
      </c>
      <c r="L5040" t="s">
        <v>28</v>
      </c>
      <c r="M5040" t="s">
        <v>376</v>
      </c>
      <c r="N5040" s="49">
        <v>87297.872000000003</v>
      </c>
      <c r="O5040" s="49">
        <v>87606.32</v>
      </c>
      <c r="P5040" s="49">
        <v>84340.532000000007</v>
      </c>
      <c r="Q5040" s="49">
        <v>78097.656000000003</v>
      </c>
      <c r="R5040" s="49">
        <v>72511.576000000001</v>
      </c>
      <c r="S5040" s="49">
        <v>78967.051999999996</v>
      </c>
      <c r="T5040" s="49">
        <v>76866.259999999995</v>
      </c>
      <c r="U5040" s="49">
        <v>70783.784</v>
      </c>
      <c r="V5040" s="49">
        <v>59865.324000000001</v>
      </c>
    </row>
    <row r="5041" spans="1:22" x14ac:dyDescent="0.3">
      <c r="A5041">
        <v>1006231</v>
      </c>
      <c r="B5041" t="s">
        <v>23116</v>
      </c>
      <c r="C5041" t="s">
        <v>23117</v>
      </c>
      <c r="D5041" t="s">
        <v>23118</v>
      </c>
      <c r="E5041" t="s">
        <v>569</v>
      </c>
      <c r="F5041" t="s">
        <v>8500</v>
      </c>
      <c r="G5041" t="s">
        <v>23119</v>
      </c>
      <c r="H5041" t="s">
        <v>8502</v>
      </c>
      <c r="I5041" s="23">
        <v>42.486632999999998</v>
      </c>
      <c r="J5041" s="23">
        <v>-94.167738999999997</v>
      </c>
      <c r="K5041">
        <v>327420</v>
      </c>
      <c r="L5041" t="s">
        <v>28</v>
      </c>
      <c r="M5041" t="s">
        <v>376</v>
      </c>
      <c r="N5041" s="49">
        <v>40474.447999999997</v>
      </c>
      <c r="O5041" s="49">
        <v>41172.243999999999</v>
      </c>
      <c r="P5041" s="49">
        <v>41962.091999999997</v>
      </c>
      <c r="Q5041" s="49">
        <v>45917.127999999997</v>
      </c>
      <c r="R5041" s="49">
        <v>43162.987999999998</v>
      </c>
      <c r="S5041" s="49">
        <v>45517.627999999997</v>
      </c>
      <c r="T5041" s="49">
        <v>43729.936000000002</v>
      </c>
      <c r="U5041" s="49">
        <v>45342.080000000002</v>
      </c>
      <c r="V5041" s="49">
        <v>40332.947999999997</v>
      </c>
    </row>
    <row r="5042" spans="1:22" x14ac:dyDescent="0.3">
      <c r="A5042">
        <v>1002706</v>
      </c>
      <c r="B5042" t="s">
        <v>23120</v>
      </c>
      <c r="C5042" t="s">
        <v>23117</v>
      </c>
      <c r="D5042" t="s">
        <v>23121</v>
      </c>
      <c r="E5042" t="s">
        <v>542</v>
      </c>
      <c r="F5042" t="s">
        <v>23122</v>
      </c>
      <c r="G5042" t="s">
        <v>23123</v>
      </c>
      <c r="H5042" t="s">
        <v>23124</v>
      </c>
      <c r="I5042" s="23">
        <v>37.281480999999999</v>
      </c>
      <c r="J5042" s="23">
        <v>-98.591324</v>
      </c>
      <c r="K5042">
        <v>327420</v>
      </c>
      <c r="L5042" t="s">
        <v>28</v>
      </c>
      <c r="M5042" t="s">
        <v>376</v>
      </c>
      <c r="N5042" s="49">
        <v>45240.88</v>
      </c>
      <c r="O5042" s="49">
        <v>46486.724000000002</v>
      </c>
      <c r="P5042" s="49">
        <v>48280.567999999999</v>
      </c>
      <c r="Q5042" s="49">
        <v>46614.523999999998</v>
      </c>
      <c r="R5042" s="49">
        <v>43211.487999999998</v>
      </c>
      <c r="S5042" s="49">
        <v>44099.483999999997</v>
      </c>
      <c r="T5042" s="49">
        <v>39137.252</v>
      </c>
      <c r="U5042" s="49">
        <v>29958.988000000001</v>
      </c>
      <c r="V5042" s="49">
        <v>27799.495999999999</v>
      </c>
    </row>
    <row r="5043" spans="1:22" x14ac:dyDescent="0.3">
      <c r="A5043">
        <v>1002741</v>
      </c>
      <c r="B5043" t="s">
        <v>23125</v>
      </c>
      <c r="C5043" t="s">
        <v>23126</v>
      </c>
      <c r="D5043" t="s">
        <v>23127</v>
      </c>
      <c r="E5043" t="s">
        <v>491</v>
      </c>
      <c r="F5043" t="s">
        <v>23128</v>
      </c>
      <c r="G5043" t="s">
        <v>23129</v>
      </c>
      <c r="H5043" t="s">
        <v>6968</v>
      </c>
      <c r="I5043" s="23">
        <v>38.674028</v>
      </c>
      <c r="J5043" s="23">
        <v>-86.756556000000003</v>
      </c>
      <c r="K5043">
        <v>327420</v>
      </c>
      <c r="L5043" t="s">
        <v>28</v>
      </c>
      <c r="M5043" t="s">
        <v>376</v>
      </c>
      <c r="N5043" s="49">
        <v>33656.224000000002</v>
      </c>
      <c r="O5043" s="49">
        <v>32668.776000000002</v>
      </c>
      <c r="P5043" s="49">
        <v>32613.727999999999</v>
      </c>
      <c r="Q5043" s="49">
        <v>32913.275999999998</v>
      </c>
      <c r="R5043" s="49">
        <v>28983.24</v>
      </c>
      <c r="S5043" s="49">
        <v>24564.907999999999</v>
      </c>
      <c r="T5043" s="49">
        <v>23028.263999999999</v>
      </c>
      <c r="U5043" s="49">
        <v>15433.291999999999</v>
      </c>
      <c r="V5043" s="49">
        <v>16177.79</v>
      </c>
    </row>
    <row r="5044" spans="1:22" x14ac:dyDescent="0.3">
      <c r="A5044">
        <v>1011213</v>
      </c>
      <c r="B5044" t="s">
        <v>23130</v>
      </c>
      <c r="C5044" t="s">
        <v>23131</v>
      </c>
      <c r="D5044" t="s">
        <v>23132</v>
      </c>
      <c r="E5044" t="s">
        <v>323</v>
      </c>
      <c r="F5044" t="s">
        <v>23133</v>
      </c>
      <c r="G5044" t="s">
        <v>23134</v>
      </c>
      <c r="H5044" t="s">
        <v>963</v>
      </c>
      <c r="I5044" s="23">
        <v>33.780363999999999</v>
      </c>
      <c r="J5044" s="23">
        <v>-118.217951</v>
      </c>
      <c r="K5044">
        <v>327420</v>
      </c>
      <c r="L5044" t="s">
        <v>28</v>
      </c>
      <c r="M5044" t="s">
        <v>376</v>
      </c>
      <c r="N5044" s="49">
        <v>35082.368000000002</v>
      </c>
      <c r="O5044" s="49">
        <v>34882.868000000002</v>
      </c>
      <c r="P5044" s="49">
        <v>30216.635999999999</v>
      </c>
      <c r="Q5044" s="49">
        <v>25798.552</v>
      </c>
      <c r="R5044" s="49">
        <v>21297.119999999999</v>
      </c>
      <c r="S5044" s="49">
        <v>21308.92</v>
      </c>
      <c r="T5044" s="49">
        <v>25042.655999999999</v>
      </c>
    </row>
    <row r="5045" spans="1:22" x14ac:dyDescent="0.3">
      <c r="A5045">
        <v>1003042</v>
      </c>
      <c r="B5045" t="s">
        <v>23135</v>
      </c>
      <c r="C5045" t="s">
        <v>23136</v>
      </c>
      <c r="D5045" t="s">
        <v>23137</v>
      </c>
      <c r="E5045" t="s">
        <v>468</v>
      </c>
      <c r="F5045" t="s">
        <v>23138</v>
      </c>
      <c r="G5045" t="s">
        <v>23139</v>
      </c>
      <c r="H5045" t="s">
        <v>1653</v>
      </c>
      <c r="I5045" s="23">
        <v>27.8018</v>
      </c>
      <c r="J5045" s="23">
        <v>-82.386600000000001</v>
      </c>
      <c r="K5045">
        <v>327420</v>
      </c>
      <c r="L5045" t="s">
        <v>28</v>
      </c>
      <c r="M5045" t="s">
        <v>376</v>
      </c>
      <c r="N5045" s="49">
        <v>75890.763999999996</v>
      </c>
      <c r="O5045" s="49">
        <v>68659.592000000004</v>
      </c>
      <c r="P5045" s="49">
        <v>73322.123999999996</v>
      </c>
      <c r="Q5045" s="49">
        <v>69248.94</v>
      </c>
      <c r="R5045" s="49">
        <v>60098.923999999999</v>
      </c>
      <c r="S5045" s="49">
        <v>49447.163999999997</v>
      </c>
      <c r="T5045" s="49">
        <v>44127.883999999998</v>
      </c>
      <c r="U5045" s="49">
        <v>39510.951999999997</v>
      </c>
      <c r="V5045" s="49">
        <v>39123.951999999997</v>
      </c>
    </row>
    <row r="5046" spans="1:22" x14ac:dyDescent="0.3">
      <c r="A5046">
        <v>1005840</v>
      </c>
      <c r="B5046" t="s">
        <v>23140</v>
      </c>
      <c r="C5046" t="s">
        <v>23141</v>
      </c>
      <c r="D5046" t="s">
        <v>897</v>
      </c>
      <c r="E5046" t="s">
        <v>491</v>
      </c>
      <c r="F5046" t="s">
        <v>23142</v>
      </c>
      <c r="G5046" t="s">
        <v>23143</v>
      </c>
      <c r="H5046" t="s">
        <v>1118</v>
      </c>
      <c r="I5046" s="23">
        <v>39.855699999999999</v>
      </c>
      <c r="J5046" s="23">
        <v>-84.831699999999998</v>
      </c>
      <c r="K5046">
        <v>562212</v>
      </c>
      <c r="L5046" t="s">
        <v>355</v>
      </c>
      <c r="M5046" t="s">
        <v>307</v>
      </c>
      <c r="N5046" s="49">
        <v>37638.449999999997</v>
      </c>
      <c r="O5046" s="49">
        <v>28313.45</v>
      </c>
      <c r="P5046" s="49">
        <v>31684.55</v>
      </c>
      <c r="Q5046" s="49">
        <v>34546.85</v>
      </c>
      <c r="R5046" s="49">
        <v>29600.799999999999</v>
      </c>
      <c r="S5046" s="49">
        <v>25526.6</v>
      </c>
      <c r="T5046" s="49">
        <v>18318.900000000001</v>
      </c>
      <c r="U5046" s="49">
        <v>28956.55</v>
      </c>
      <c r="V5046" s="49">
        <v>29898.35</v>
      </c>
    </row>
    <row r="5047" spans="1:22" x14ac:dyDescent="0.3">
      <c r="A5047">
        <v>1007662</v>
      </c>
      <c r="B5047" t="s">
        <v>23144</v>
      </c>
      <c r="C5047" t="s">
        <v>23145</v>
      </c>
      <c r="D5047" t="s">
        <v>23146</v>
      </c>
      <c r="E5047" t="s">
        <v>793</v>
      </c>
      <c r="F5047" t="s">
        <v>23147</v>
      </c>
      <c r="G5047" t="s">
        <v>23148</v>
      </c>
      <c r="H5047" t="s">
        <v>425</v>
      </c>
      <c r="I5047" s="23">
        <v>37.193190000000001</v>
      </c>
      <c r="J5047" s="23">
        <v>-80.669749999999993</v>
      </c>
      <c r="K5047">
        <v>562212</v>
      </c>
      <c r="L5047" t="s">
        <v>51</v>
      </c>
      <c r="M5047" t="s">
        <v>307</v>
      </c>
      <c r="N5047" s="49">
        <v>49855</v>
      </c>
      <c r="O5047" s="49">
        <v>54453.75</v>
      </c>
      <c r="P5047" s="49">
        <v>51894.5</v>
      </c>
      <c r="Q5047" s="49">
        <v>52834</v>
      </c>
      <c r="R5047" s="49">
        <v>10566</v>
      </c>
      <c r="S5047" s="49">
        <v>22483</v>
      </c>
      <c r="T5047" s="49">
        <v>29580</v>
      </c>
      <c r="U5047" s="49">
        <v>24835</v>
      </c>
      <c r="V5047" s="49">
        <v>25482.5</v>
      </c>
    </row>
    <row r="5048" spans="1:22" x14ac:dyDescent="0.3">
      <c r="A5048">
        <v>1005630</v>
      </c>
      <c r="B5048" t="s">
        <v>23149</v>
      </c>
      <c r="C5048" t="s">
        <v>23150</v>
      </c>
      <c r="D5048" t="s">
        <v>23151</v>
      </c>
      <c r="E5048" t="s">
        <v>468</v>
      </c>
      <c r="F5048" t="s">
        <v>23152</v>
      </c>
      <c r="G5048" t="s">
        <v>23153</v>
      </c>
      <c r="H5048" t="s">
        <v>2284</v>
      </c>
      <c r="I5048" s="23">
        <v>30.097090000000001</v>
      </c>
      <c r="J5048" s="23">
        <v>-82.260369999999995</v>
      </c>
      <c r="K5048">
        <v>562212</v>
      </c>
      <c r="L5048" t="s">
        <v>51</v>
      </c>
      <c r="M5048" t="s">
        <v>307</v>
      </c>
      <c r="N5048" s="49">
        <v>69834.5</v>
      </c>
      <c r="O5048" s="49">
        <v>71968.25</v>
      </c>
      <c r="P5048" s="49">
        <v>93973</v>
      </c>
      <c r="Q5048" s="49">
        <v>100853.25</v>
      </c>
      <c r="R5048" s="49">
        <v>140994.5</v>
      </c>
      <c r="S5048" s="49">
        <v>172101.5</v>
      </c>
      <c r="T5048" s="49">
        <v>140418.75</v>
      </c>
      <c r="U5048" s="49">
        <v>86386</v>
      </c>
      <c r="V5048" s="49">
        <v>47990</v>
      </c>
    </row>
    <row r="5049" spans="1:22" x14ac:dyDescent="0.3">
      <c r="A5049">
        <v>1004629</v>
      </c>
      <c r="B5049" t="s">
        <v>23154</v>
      </c>
      <c r="C5049" t="s">
        <v>23155</v>
      </c>
      <c r="D5049" t="s">
        <v>474</v>
      </c>
      <c r="E5049" t="s">
        <v>331</v>
      </c>
      <c r="F5049" t="s">
        <v>23156</v>
      </c>
      <c r="G5049" t="s">
        <v>23157</v>
      </c>
      <c r="H5049" t="s">
        <v>7541</v>
      </c>
      <c r="I5049" s="23">
        <v>40.728403</v>
      </c>
      <c r="J5049" s="23">
        <v>-73.995407</v>
      </c>
      <c r="K5049">
        <v>611310</v>
      </c>
      <c r="L5049" t="s">
        <v>28</v>
      </c>
      <c r="M5049" t="s">
        <v>315</v>
      </c>
      <c r="N5049" s="49">
        <v>78604.456000000006</v>
      </c>
      <c r="O5049" s="49">
        <v>78742.149999999994</v>
      </c>
      <c r="P5049" s="49">
        <v>74343.740000000005</v>
      </c>
      <c r="Q5049" s="49">
        <v>82315.635999999999</v>
      </c>
      <c r="R5049" s="49">
        <v>86456.207999999999</v>
      </c>
      <c r="S5049" s="49">
        <v>88244.4</v>
      </c>
      <c r="T5049" s="49">
        <v>84232.877999999997</v>
      </c>
      <c r="U5049" s="49">
        <v>82713.144</v>
      </c>
      <c r="V5049" s="49">
        <v>99319.142000000007</v>
      </c>
    </row>
    <row r="5050" spans="1:22" x14ac:dyDescent="0.3">
      <c r="A5050">
        <v>1005970</v>
      </c>
      <c r="B5050" t="s">
        <v>23158</v>
      </c>
      <c r="C5050" t="s">
        <v>23159</v>
      </c>
      <c r="D5050" t="s">
        <v>23160</v>
      </c>
      <c r="E5050" t="s">
        <v>1682</v>
      </c>
      <c r="F5050" t="s">
        <v>23161</v>
      </c>
      <c r="G5050" t="s">
        <v>23162</v>
      </c>
      <c r="H5050" t="s">
        <v>3360</v>
      </c>
      <c r="I5050" s="23">
        <v>42.560572000000001</v>
      </c>
      <c r="J5050" s="23">
        <v>-71.849628999999993</v>
      </c>
      <c r="K5050">
        <v>322130</v>
      </c>
      <c r="L5050" t="s">
        <v>28</v>
      </c>
      <c r="M5050" t="s">
        <v>680</v>
      </c>
      <c r="N5050" s="49">
        <v>28859.092000000001</v>
      </c>
      <c r="O5050" s="49">
        <v>30173.236000000001</v>
      </c>
      <c r="P5050" s="49">
        <v>29855.288</v>
      </c>
      <c r="Q5050" s="49">
        <v>27306.696</v>
      </c>
      <c r="R5050" s="49">
        <v>29093.24</v>
      </c>
      <c r="S5050" s="49">
        <v>30947.083999999999</v>
      </c>
      <c r="T5050" s="49">
        <v>30661.781999999999</v>
      </c>
      <c r="U5050" s="49">
        <v>28188.344000000001</v>
      </c>
      <c r="V5050" s="49">
        <v>35191.716</v>
      </c>
    </row>
    <row r="5051" spans="1:22" x14ac:dyDescent="0.3">
      <c r="A5051">
        <v>1006179</v>
      </c>
      <c r="B5051" t="s">
        <v>23163</v>
      </c>
      <c r="C5051" t="s">
        <v>23164</v>
      </c>
      <c r="D5051" t="s">
        <v>23165</v>
      </c>
      <c r="E5051" t="s">
        <v>323</v>
      </c>
      <c r="F5051" t="s">
        <v>20459</v>
      </c>
      <c r="G5051" t="s">
        <v>23166</v>
      </c>
      <c r="H5051" t="s">
        <v>1244</v>
      </c>
      <c r="I5051" s="23">
        <v>37.45973</v>
      </c>
      <c r="J5051" s="23">
        <v>-121.94164000000001</v>
      </c>
      <c r="K5051">
        <v>562212</v>
      </c>
      <c r="L5051" t="s">
        <v>51</v>
      </c>
      <c r="M5051" t="s">
        <v>307</v>
      </c>
      <c r="N5051" s="49">
        <v>137311</v>
      </c>
      <c r="O5051" s="49">
        <v>131611</v>
      </c>
      <c r="P5051" s="49">
        <v>168317</v>
      </c>
      <c r="Q5051" s="49">
        <v>140085</v>
      </c>
      <c r="R5051" s="49">
        <v>129124.5</v>
      </c>
      <c r="S5051" s="49">
        <v>120020</v>
      </c>
      <c r="T5051" s="49">
        <v>111037.5</v>
      </c>
      <c r="U5051" s="49">
        <v>93000</v>
      </c>
      <c r="V5051" s="49">
        <v>105442.5</v>
      </c>
    </row>
    <row r="5052" spans="1:22" x14ac:dyDescent="0.3">
      <c r="A5052">
        <v>1004028</v>
      </c>
      <c r="B5052" t="s">
        <v>23167</v>
      </c>
      <c r="C5052" t="s">
        <v>23168</v>
      </c>
      <c r="D5052" t="s">
        <v>22032</v>
      </c>
      <c r="E5052" t="s">
        <v>1418</v>
      </c>
      <c r="F5052" t="s">
        <v>22033</v>
      </c>
      <c r="G5052" t="s">
        <v>23169</v>
      </c>
      <c r="H5052" t="s">
        <v>5943</v>
      </c>
      <c r="I5052" s="23">
        <v>35.264600000000002</v>
      </c>
      <c r="J5052" s="23">
        <v>-97.586399999999998</v>
      </c>
      <c r="K5052">
        <v>562212</v>
      </c>
      <c r="L5052" t="s">
        <v>51</v>
      </c>
      <c r="M5052" t="s">
        <v>307</v>
      </c>
      <c r="N5052" s="49">
        <v>41532.75</v>
      </c>
      <c r="O5052" s="49">
        <v>35717.25</v>
      </c>
      <c r="P5052" s="49">
        <v>37954.5</v>
      </c>
      <c r="Q5052" s="49">
        <v>39534.5</v>
      </c>
      <c r="R5052" s="49">
        <v>40766.75</v>
      </c>
      <c r="S5052" s="49">
        <v>37743.75</v>
      </c>
      <c r="T5052" s="49">
        <v>31765</v>
      </c>
      <c r="U5052" s="49">
        <v>41460</v>
      </c>
      <c r="V5052" s="49">
        <v>45107.5</v>
      </c>
    </row>
    <row r="5053" spans="1:22" x14ac:dyDescent="0.3">
      <c r="A5053">
        <v>1007029</v>
      </c>
      <c r="B5053" t="s">
        <v>23170</v>
      </c>
      <c r="C5053" t="s">
        <v>23171</v>
      </c>
      <c r="D5053" t="s">
        <v>5824</v>
      </c>
      <c r="E5053" t="s">
        <v>556</v>
      </c>
      <c r="F5053" t="s">
        <v>23172</v>
      </c>
      <c r="G5053" t="s">
        <v>23173</v>
      </c>
      <c r="H5053" t="s">
        <v>23174</v>
      </c>
      <c r="I5053" s="23">
        <v>38.3889</v>
      </c>
      <c r="J5053" s="23">
        <v>-75.640259999999998</v>
      </c>
      <c r="K5053">
        <v>562212</v>
      </c>
      <c r="L5053" t="s">
        <v>51</v>
      </c>
      <c r="M5053" t="s">
        <v>307</v>
      </c>
      <c r="N5053" s="49">
        <v>38019.75</v>
      </c>
      <c r="O5053" s="49">
        <v>43101.75</v>
      </c>
      <c r="P5053" s="49">
        <v>47523</v>
      </c>
      <c r="Q5053" s="49">
        <v>37653.75</v>
      </c>
      <c r="R5053" s="49">
        <v>37256.25</v>
      </c>
      <c r="S5053" s="49">
        <v>29805.75</v>
      </c>
      <c r="T5053" s="49">
        <v>27622</v>
      </c>
      <c r="U5053" s="49">
        <v>37452.75</v>
      </c>
      <c r="V5053" s="49">
        <v>0</v>
      </c>
    </row>
    <row r="5054" spans="1:22" x14ac:dyDescent="0.3">
      <c r="A5054">
        <v>1005979</v>
      </c>
      <c r="B5054" t="s">
        <v>23175</v>
      </c>
      <c r="C5054" t="s">
        <v>23176</v>
      </c>
      <c r="D5054" t="s">
        <v>2449</v>
      </c>
      <c r="E5054" t="s">
        <v>447</v>
      </c>
      <c r="F5054" t="s">
        <v>23177</v>
      </c>
      <c r="G5054" t="s">
        <v>23178</v>
      </c>
      <c r="H5054" t="s">
        <v>23179</v>
      </c>
      <c r="I5054" s="23">
        <v>40.014629999999997</v>
      </c>
      <c r="J5054" s="23">
        <v>-75.054339999999996</v>
      </c>
      <c r="K5054">
        <v>322130</v>
      </c>
      <c r="L5054" t="s">
        <v>28</v>
      </c>
      <c r="M5054" t="s">
        <v>680</v>
      </c>
      <c r="N5054" s="49">
        <v>29427.14</v>
      </c>
      <c r="O5054" s="49">
        <v>32024.98</v>
      </c>
      <c r="P5054" s="49">
        <v>31042.184000000001</v>
      </c>
      <c r="Q5054" s="49">
        <v>30144.536</v>
      </c>
      <c r="R5054" s="49">
        <v>30816.98</v>
      </c>
      <c r="S5054" s="49">
        <v>30769.984</v>
      </c>
      <c r="T5054" s="49">
        <v>29735.988000000001</v>
      </c>
      <c r="U5054" s="49">
        <v>30531.534</v>
      </c>
      <c r="V5054" s="49">
        <v>29359.54</v>
      </c>
    </row>
    <row r="5055" spans="1:22" x14ac:dyDescent="0.3">
      <c r="A5055">
        <v>1005783</v>
      </c>
      <c r="B5055" t="s">
        <v>23180</v>
      </c>
      <c r="C5055" t="s">
        <v>23181</v>
      </c>
      <c r="D5055" t="s">
        <v>16475</v>
      </c>
      <c r="E5055" t="s">
        <v>793</v>
      </c>
      <c r="F5055" t="s">
        <v>21017</v>
      </c>
      <c r="G5055" t="s">
        <v>23182</v>
      </c>
      <c r="H5055" t="s">
        <v>16478</v>
      </c>
      <c r="I5055" s="23">
        <v>37.141516000000003</v>
      </c>
      <c r="J5055" s="23">
        <v>-76.547253999999995</v>
      </c>
      <c r="K5055">
        <v>562212</v>
      </c>
      <c r="L5055" t="s">
        <v>51</v>
      </c>
      <c r="M5055" t="s">
        <v>307</v>
      </c>
      <c r="T5055" s="49">
        <v>4347.5</v>
      </c>
      <c r="U5055" s="49">
        <v>5745.25</v>
      </c>
      <c r="V5055" s="49">
        <v>6137</v>
      </c>
    </row>
    <row r="5056" spans="1:22" x14ac:dyDescent="0.3">
      <c r="A5056">
        <v>1005261</v>
      </c>
      <c r="B5056" t="s">
        <v>23183</v>
      </c>
      <c r="C5056" t="s">
        <v>23184</v>
      </c>
      <c r="D5056" t="s">
        <v>23185</v>
      </c>
      <c r="E5056" t="s">
        <v>2540</v>
      </c>
      <c r="F5056" t="s">
        <v>23186</v>
      </c>
      <c r="G5056" t="s">
        <v>23187</v>
      </c>
      <c r="H5056" t="s">
        <v>23188</v>
      </c>
      <c r="I5056" s="23">
        <v>44.908709999999999</v>
      </c>
      <c r="J5056" s="23">
        <v>-72.221040000000002</v>
      </c>
      <c r="K5056">
        <v>562212</v>
      </c>
      <c r="L5056" t="s">
        <v>355</v>
      </c>
      <c r="M5056" t="s">
        <v>307</v>
      </c>
      <c r="N5056" s="49">
        <v>73882.297999999995</v>
      </c>
      <c r="O5056" s="49">
        <v>62630.248</v>
      </c>
      <c r="P5056" s="49">
        <v>52625.55</v>
      </c>
      <c r="Q5056" s="49">
        <v>57840</v>
      </c>
      <c r="R5056" s="49">
        <v>81776.3</v>
      </c>
      <c r="S5056" s="49">
        <v>74973</v>
      </c>
      <c r="T5056" s="49">
        <v>71189.350000000006</v>
      </c>
      <c r="U5056" s="49">
        <v>79413.55</v>
      </c>
      <c r="V5056" s="49">
        <v>84038.399999999994</v>
      </c>
    </row>
    <row r="5057" spans="1:22" x14ac:dyDescent="0.3">
      <c r="A5057">
        <v>1006279</v>
      </c>
      <c r="B5057" t="s">
        <v>23189</v>
      </c>
      <c r="C5057" t="s">
        <v>23190</v>
      </c>
      <c r="D5057" t="s">
        <v>14230</v>
      </c>
      <c r="E5057" t="s">
        <v>690</v>
      </c>
      <c r="F5057" t="s">
        <v>23191</v>
      </c>
      <c r="G5057" t="s">
        <v>23192</v>
      </c>
      <c r="H5057" t="s">
        <v>5191</v>
      </c>
      <c r="I5057" s="23">
        <v>33.550116000000003</v>
      </c>
      <c r="J5057" s="23">
        <v>-83.895589999999999</v>
      </c>
      <c r="K5057">
        <v>562212</v>
      </c>
      <c r="L5057" t="s">
        <v>51</v>
      </c>
      <c r="M5057" t="s">
        <v>307</v>
      </c>
      <c r="N5057" s="49">
        <v>57144.25</v>
      </c>
      <c r="O5057" s="49">
        <v>56997.25</v>
      </c>
      <c r="P5057" s="49">
        <v>62437.75</v>
      </c>
      <c r="Q5057" s="49">
        <v>64974</v>
      </c>
      <c r="R5057" s="49">
        <v>62235.5</v>
      </c>
      <c r="S5057" s="49">
        <v>59510.75</v>
      </c>
      <c r="T5057" s="49">
        <v>57234.5</v>
      </c>
      <c r="U5057" s="49">
        <v>54931.25</v>
      </c>
      <c r="V5057" s="49">
        <v>52229.5</v>
      </c>
    </row>
    <row r="5058" spans="1:22" x14ac:dyDescent="0.3">
      <c r="A5058">
        <v>1003691</v>
      </c>
      <c r="B5058" t="s">
        <v>23193</v>
      </c>
      <c r="C5058" t="s">
        <v>23190</v>
      </c>
      <c r="D5058" t="s">
        <v>23194</v>
      </c>
      <c r="E5058" t="s">
        <v>491</v>
      </c>
      <c r="F5058" t="s">
        <v>23195</v>
      </c>
      <c r="G5058" t="s">
        <v>23196</v>
      </c>
      <c r="H5058" t="s">
        <v>5191</v>
      </c>
      <c r="I5058" s="23">
        <v>40.926074999999997</v>
      </c>
      <c r="J5058" s="23">
        <v>-87.347701999999998</v>
      </c>
      <c r="K5058">
        <v>562212</v>
      </c>
      <c r="L5058" t="s">
        <v>355</v>
      </c>
      <c r="M5058" t="s">
        <v>307</v>
      </c>
      <c r="N5058" s="49">
        <v>231818.09599999999</v>
      </c>
      <c r="O5058" s="49">
        <v>187974.89600000001</v>
      </c>
      <c r="P5058" s="49">
        <v>177766.14799999999</v>
      </c>
      <c r="Q5058" s="49">
        <v>249851.54</v>
      </c>
      <c r="R5058" s="49">
        <v>226576.24400000001</v>
      </c>
      <c r="S5058" s="49">
        <v>214522.29800000001</v>
      </c>
      <c r="T5058" s="49">
        <v>156316.29800000001</v>
      </c>
      <c r="U5058" s="49">
        <v>275688.598</v>
      </c>
      <c r="V5058" s="49">
        <v>309165.29800000001</v>
      </c>
    </row>
    <row r="5059" spans="1:22" x14ac:dyDescent="0.3">
      <c r="A5059">
        <v>1005754</v>
      </c>
      <c r="B5059" t="s">
        <v>23197</v>
      </c>
      <c r="C5059" t="s">
        <v>23198</v>
      </c>
      <c r="D5059" t="s">
        <v>6334</v>
      </c>
      <c r="E5059" t="s">
        <v>454</v>
      </c>
      <c r="F5059" t="s">
        <v>14262</v>
      </c>
      <c r="G5059" t="s">
        <v>23199</v>
      </c>
      <c r="H5059" t="s">
        <v>14264</v>
      </c>
      <c r="I5059" s="23">
        <v>43.414650000000002</v>
      </c>
      <c r="J5059" s="23">
        <v>-83.88064</v>
      </c>
      <c r="K5059">
        <v>336330</v>
      </c>
      <c r="L5059" t="s">
        <v>28</v>
      </c>
      <c r="M5059" t="s">
        <v>315</v>
      </c>
      <c r="N5059" s="49">
        <v>54472.495999999999</v>
      </c>
      <c r="O5059" s="49">
        <v>59721.523999999998</v>
      </c>
      <c r="P5059" s="49">
        <v>55246.64</v>
      </c>
      <c r="Q5059" s="49">
        <v>55470.692000000003</v>
      </c>
      <c r="R5059" s="49">
        <v>80752.673999999999</v>
      </c>
      <c r="S5059" s="49">
        <v>73427.093999999997</v>
      </c>
      <c r="T5059" s="49">
        <v>88493.721999999994</v>
      </c>
      <c r="U5059" s="49">
        <v>89659.91</v>
      </c>
      <c r="V5059" s="49">
        <v>93655.368000000002</v>
      </c>
    </row>
    <row r="5060" spans="1:22" x14ac:dyDescent="0.3">
      <c r="A5060">
        <v>1008740</v>
      </c>
      <c r="B5060" t="s">
        <v>23200</v>
      </c>
      <c r="C5060" t="s">
        <v>23201</v>
      </c>
      <c r="D5060" t="s">
        <v>1159</v>
      </c>
      <c r="E5060" t="s">
        <v>447</v>
      </c>
      <c r="F5060" t="s">
        <v>2088</v>
      </c>
      <c r="G5060" t="s">
        <v>23202</v>
      </c>
      <c r="H5060" t="s">
        <v>416</v>
      </c>
      <c r="I5060" s="23">
        <v>40.158332000000001</v>
      </c>
      <c r="J5060" s="23">
        <v>-80.336712000000006</v>
      </c>
      <c r="K5060">
        <v>486210</v>
      </c>
      <c r="L5060" t="s">
        <v>1275</v>
      </c>
      <c r="M5060" t="s">
        <v>102</v>
      </c>
      <c r="N5060" s="49">
        <v>4360.6940000000004</v>
      </c>
      <c r="O5060" s="49">
        <v>10117.742</v>
      </c>
      <c r="P5060" s="49">
        <v>31983.162</v>
      </c>
      <c r="Q5060" s="49">
        <v>29469.54</v>
      </c>
      <c r="R5060" s="49">
        <v>28863.306</v>
      </c>
      <c r="S5060" s="49">
        <v>29388.362000000001</v>
      </c>
      <c r="T5060" s="49">
        <v>44168.252</v>
      </c>
    </row>
    <row r="5061" spans="1:22" x14ac:dyDescent="0.3">
      <c r="A5061">
        <v>1008315</v>
      </c>
      <c r="B5061" t="s">
        <v>23203</v>
      </c>
      <c r="C5061" t="s">
        <v>23204</v>
      </c>
      <c r="D5061" t="s">
        <v>23205</v>
      </c>
      <c r="E5061" t="s">
        <v>331</v>
      </c>
      <c r="F5061" t="s">
        <v>23206</v>
      </c>
      <c r="G5061" t="s">
        <v>23207</v>
      </c>
      <c r="H5061" t="s">
        <v>3697</v>
      </c>
      <c r="I5061" s="23">
        <v>42.554859999999998</v>
      </c>
      <c r="J5061" s="23">
        <v>-78.783379999999994</v>
      </c>
      <c r="K5061">
        <v>486210</v>
      </c>
      <c r="L5061" t="s">
        <v>1275</v>
      </c>
      <c r="M5061" t="s">
        <v>102</v>
      </c>
      <c r="N5061" s="49">
        <v>54582.47</v>
      </c>
      <c r="O5061" s="49">
        <v>65747.005999999994</v>
      </c>
      <c r="P5061" s="49">
        <v>70697.258000000002</v>
      </c>
      <c r="Q5061" s="49">
        <v>61065.3</v>
      </c>
      <c r="R5061" s="49">
        <v>39410.118000000002</v>
      </c>
      <c r="S5061" s="49">
        <v>41097.131999999998</v>
      </c>
    </row>
    <row r="5062" spans="1:22" x14ac:dyDescent="0.3">
      <c r="A5062">
        <v>1001829</v>
      </c>
      <c r="B5062" t="s">
        <v>23208</v>
      </c>
      <c r="C5062" t="s">
        <v>23209</v>
      </c>
      <c r="D5062" t="s">
        <v>23210</v>
      </c>
      <c r="E5062" t="s">
        <v>447</v>
      </c>
      <c r="F5062" t="s">
        <v>11376</v>
      </c>
      <c r="G5062" t="s">
        <v>23211</v>
      </c>
      <c r="H5062" t="s">
        <v>2185</v>
      </c>
      <c r="I5062" s="23">
        <v>41.898969999999998</v>
      </c>
      <c r="J5062" s="23">
        <v>-77.91413</v>
      </c>
      <c r="K5062">
        <v>486210</v>
      </c>
      <c r="L5062" t="s">
        <v>1275</v>
      </c>
      <c r="M5062" t="s">
        <v>102</v>
      </c>
      <c r="N5062" s="49">
        <v>88700.774000000005</v>
      </c>
      <c r="O5062" s="49">
        <v>117501.85</v>
      </c>
      <c r="P5062" s="49">
        <v>102566.516</v>
      </c>
      <c r="Q5062" s="49">
        <v>139745.13399999999</v>
      </c>
      <c r="R5062" s="49">
        <v>117835.322</v>
      </c>
      <c r="S5062" s="49">
        <v>151365.02799999999</v>
      </c>
      <c r="T5062" s="49">
        <v>104004.89599999999</v>
      </c>
      <c r="U5062" s="49">
        <v>57646.536</v>
      </c>
      <c r="V5062" s="49">
        <v>61733.553999999996</v>
      </c>
    </row>
    <row r="5063" spans="1:22" x14ac:dyDescent="0.3">
      <c r="A5063">
        <v>1012269</v>
      </c>
      <c r="B5063" t="s">
        <v>23212</v>
      </c>
      <c r="C5063" t="s">
        <v>23213</v>
      </c>
      <c r="D5063" t="s">
        <v>23214</v>
      </c>
      <c r="E5063" t="s">
        <v>331</v>
      </c>
      <c r="F5063" t="s">
        <v>23215</v>
      </c>
      <c r="G5063" t="s">
        <v>23216</v>
      </c>
      <c r="H5063" t="s">
        <v>23217</v>
      </c>
      <c r="I5063" s="23">
        <v>42.175491999999998</v>
      </c>
      <c r="J5063" s="23">
        <v>-78.391925000000001</v>
      </c>
      <c r="K5063">
        <v>486210</v>
      </c>
      <c r="L5063" t="s">
        <v>1275</v>
      </c>
      <c r="M5063" t="s">
        <v>102</v>
      </c>
      <c r="N5063" s="49">
        <v>57279.85</v>
      </c>
      <c r="O5063" s="49">
        <v>57434.201999999997</v>
      </c>
      <c r="P5063" s="49">
        <v>53481.874000000003</v>
      </c>
      <c r="Q5063" s="49">
        <v>48028.531999999999</v>
      </c>
    </row>
    <row r="5064" spans="1:22" x14ac:dyDescent="0.3">
      <c r="A5064">
        <v>1008007</v>
      </c>
      <c r="B5064" t="s">
        <v>23218</v>
      </c>
      <c r="C5064" t="s">
        <v>23219</v>
      </c>
      <c r="D5064" t="s">
        <v>23220</v>
      </c>
      <c r="E5064" t="s">
        <v>331</v>
      </c>
      <c r="F5064" t="s">
        <v>23221</v>
      </c>
      <c r="G5064" t="s">
        <v>23222</v>
      </c>
      <c r="H5064" t="s">
        <v>16507</v>
      </c>
      <c r="I5064" s="23">
        <v>42.088073999999999</v>
      </c>
      <c r="J5064" s="23">
        <v>-77.783980999999997</v>
      </c>
      <c r="K5064">
        <v>486210</v>
      </c>
      <c r="L5064" t="s">
        <v>1714</v>
      </c>
      <c r="M5064" t="s">
        <v>102</v>
      </c>
      <c r="N5064" s="49">
        <v>34066.769999999997</v>
      </c>
      <c r="O5064" s="49">
        <v>38072.824000000001</v>
      </c>
      <c r="P5064" s="49">
        <v>31750.63</v>
      </c>
      <c r="Q5064" s="49">
        <v>31500.232</v>
      </c>
      <c r="R5064" s="49">
        <v>25306.78</v>
      </c>
      <c r="S5064" s="49">
        <v>39397.232000000004</v>
      </c>
    </row>
    <row r="5065" spans="1:22" x14ac:dyDescent="0.3">
      <c r="A5065">
        <v>1012600</v>
      </c>
      <c r="B5065" t="s">
        <v>23223</v>
      </c>
      <c r="C5065" t="s">
        <v>23224</v>
      </c>
      <c r="D5065" t="s">
        <v>3150</v>
      </c>
      <c r="E5065" t="s">
        <v>447</v>
      </c>
      <c r="F5065" t="s">
        <v>23225</v>
      </c>
      <c r="G5065" t="s">
        <v>23226</v>
      </c>
      <c r="H5065" t="s">
        <v>3244</v>
      </c>
      <c r="I5065" s="23">
        <v>41.278514999999999</v>
      </c>
      <c r="J5065" s="23">
        <v>-80.274821000000003</v>
      </c>
      <c r="K5065">
        <v>486210</v>
      </c>
      <c r="L5065" t="s">
        <v>1275</v>
      </c>
      <c r="M5065" t="s">
        <v>102</v>
      </c>
      <c r="N5065" s="49">
        <v>22111.25</v>
      </c>
      <c r="O5065" s="49">
        <v>25249.702000000001</v>
      </c>
      <c r="P5065" s="49">
        <v>25512.794000000002</v>
      </c>
      <c r="Q5065" s="49">
        <v>28371.687999999998</v>
      </c>
    </row>
    <row r="5066" spans="1:22" x14ac:dyDescent="0.3">
      <c r="A5066">
        <v>1009062</v>
      </c>
      <c r="B5066" t="s">
        <v>23227</v>
      </c>
      <c r="C5066" t="s">
        <v>23228</v>
      </c>
      <c r="D5066" t="s">
        <v>23229</v>
      </c>
      <c r="E5066" t="s">
        <v>447</v>
      </c>
      <c r="F5066" t="s">
        <v>23230</v>
      </c>
      <c r="G5066" t="s">
        <v>23231</v>
      </c>
      <c r="H5066" t="s">
        <v>4118</v>
      </c>
      <c r="I5066" s="23">
        <v>41.722090000000001</v>
      </c>
      <c r="J5066" s="23">
        <v>-78.970740000000006</v>
      </c>
      <c r="K5066">
        <v>486210</v>
      </c>
      <c r="L5066" t="s">
        <v>1275</v>
      </c>
      <c r="M5066" t="s">
        <v>102</v>
      </c>
      <c r="N5066" s="49">
        <v>23189.466</v>
      </c>
      <c r="O5066" s="49">
        <v>32129.966</v>
      </c>
      <c r="P5066" s="49">
        <v>27795.37</v>
      </c>
      <c r="Q5066" s="49">
        <v>26197.668000000001</v>
      </c>
      <c r="R5066" s="49">
        <v>25922.114000000001</v>
      </c>
      <c r="S5066" s="49">
        <v>30670.112000000001</v>
      </c>
    </row>
    <row r="5067" spans="1:22" x14ac:dyDescent="0.3">
      <c r="A5067">
        <v>1002887</v>
      </c>
      <c r="B5067" t="s">
        <v>23232</v>
      </c>
      <c r="C5067" t="s">
        <v>23233</v>
      </c>
      <c r="D5067" t="s">
        <v>23234</v>
      </c>
      <c r="E5067" t="s">
        <v>447</v>
      </c>
      <c r="F5067" t="s">
        <v>23235</v>
      </c>
      <c r="G5067" t="s">
        <v>23236</v>
      </c>
      <c r="H5067" t="s">
        <v>2284</v>
      </c>
      <c r="I5067" s="23">
        <v>41.057023999999998</v>
      </c>
      <c r="J5067" s="23">
        <v>-76.867564000000002</v>
      </c>
      <c r="K5067">
        <v>322121</v>
      </c>
      <c r="L5067" t="s">
        <v>28</v>
      </c>
      <c r="M5067" t="s">
        <v>680</v>
      </c>
      <c r="N5067" s="49">
        <v>41241.644</v>
      </c>
      <c r="O5067" s="49">
        <v>39677.5</v>
      </c>
      <c r="P5067" s="49">
        <v>41724.591999999997</v>
      </c>
      <c r="Q5067" s="49">
        <v>41856.392</v>
      </c>
      <c r="R5067" s="49">
        <v>40143.447999999997</v>
      </c>
      <c r="S5067" s="49">
        <v>37601.207999999999</v>
      </c>
      <c r="T5067" s="49">
        <v>41786.892</v>
      </c>
      <c r="U5067" s="49">
        <v>37890.908000000003</v>
      </c>
      <c r="V5067" s="49">
        <v>36250.663999999997</v>
      </c>
    </row>
    <row r="5068" spans="1:22" x14ac:dyDescent="0.3">
      <c r="A5068">
        <v>1006813</v>
      </c>
      <c r="B5068" t="s">
        <v>23237</v>
      </c>
      <c r="C5068" t="s">
        <v>23233</v>
      </c>
      <c r="D5068" t="s">
        <v>6005</v>
      </c>
      <c r="E5068" t="s">
        <v>1418</v>
      </c>
      <c r="F5068" t="s">
        <v>6006</v>
      </c>
      <c r="G5068" t="s">
        <v>23238</v>
      </c>
      <c r="H5068" t="s">
        <v>6008</v>
      </c>
      <c r="I5068" s="23">
        <v>36.250832000000003</v>
      </c>
      <c r="J5068" s="23">
        <v>-95.276947000000007</v>
      </c>
      <c r="K5068">
        <v>322121</v>
      </c>
      <c r="L5068" t="s">
        <v>28</v>
      </c>
      <c r="M5068" t="s">
        <v>680</v>
      </c>
      <c r="N5068" s="49">
        <v>44710.531999999999</v>
      </c>
      <c r="O5068" s="49">
        <v>44290.483999999997</v>
      </c>
      <c r="P5068" s="49">
        <v>41360.644</v>
      </c>
      <c r="Q5068" s="49">
        <v>43459.135999999999</v>
      </c>
      <c r="R5068" s="49">
        <v>39580.800000000003</v>
      </c>
      <c r="S5068" s="49">
        <v>42396.54</v>
      </c>
      <c r="T5068" s="49">
        <v>44042.184000000001</v>
      </c>
      <c r="U5068" s="49">
        <v>44773.932000000001</v>
      </c>
      <c r="V5068" s="49">
        <v>44710.531999999999</v>
      </c>
    </row>
    <row r="5069" spans="1:22" x14ac:dyDescent="0.3">
      <c r="A5069">
        <v>1002807</v>
      </c>
      <c r="B5069" t="s">
        <v>23239</v>
      </c>
      <c r="C5069" t="s">
        <v>23233</v>
      </c>
      <c r="D5069" t="s">
        <v>5770</v>
      </c>
      <c r="E5069" t="s">
        <v>447</v>
      </c>
      <c r="F5069" t="s">
        <v>5771</v>
      </c>
      <c r="G5069" t="s">
        <v>23240</v>
      </c>
      <c r="H5069" t="s">
        <v>1564</v>
      </c>
      <c r="I5069" s="23">
        <v>40.628979999999999</v>
      </c>
      <c r="J5069" s="23">
        <v>-80.419799999999995</v>
      </c>
      <c r="K5069">
        <v>327420</v>
      </c>
      <c r="L5069" t="s">
        <v>28</v>
      </c>
      <c r="M5069" t="s">
        <v>376</v>
      </c>
      <c r="N5069" s="49">
        <v>77355.707999999999</v>
      </c>
      <c r="O5069" s="49">
        <v>74052.572</v>
      </c>
      <c r="P5069" s="49">
        <v>71159.732000000004</v>
      </c>
      <c r="Q5069" s="49">
        <v>70760.384000000005</v>
      </c>
      <c r="R5069" s="49">
        <v>61515.468000000001</v>
      </c>
      <c r="S5069" s="49">
        <v>65499.004000000001</v>
      </c>
      <c r="T5069" s="49">
        <v>61497.167999999998</v>
      </c>
      <c r="U5069" s="49">
        <v>62726.663999999997</v>
      </c>
      <c r="V5069" s="49">
        <v>55430.991999999998</v>
      </c>
    </row>
    <row r="5070" spans="1:22" x14ac:dyDescent="0.3">
      <c r="A5070">
        <v>1008063</v>
      </c>
      <c r="B5070" t="s">
        <v>23241</v>
      </c>
      <c r="C5070" t="s">
        <v>23242</v>
      </c>
      <c r="D5070" t="s">
        <v>3314</v>
      </c>
      <c r="E5070" t="s">
        <v>441</v>
      </c>
      <c r="F5070" t="s">
        <v>6229</v>
      </c>
      <c r="G5070" t="s">
        <v>23243</v>
      </c>
      <c r="H5070" t="s">
        <v>6231</v>
      </c>
      <c r="I5070" s="23">
        <v>35.613999999999997</v>
      </c>
      <c r="J5070" s="23">
        <v>-80.816050000000004</v>
      </c>
      <c r="K5070">
        <v>336390</v>
      </c>
      <c r="L5070" t="s">
        <v>28</v>
      </c>
      <c r="M5070" t="s">
        <v>315</v>
      </c>
      <c r="N5070" s="49">
        <v>34683.019999999997</v>
      </c>
      <c r="O5070" s="49">
        <v>41076.896000000001</v>
      </c>
      <c r="P5070" s="49">
        <v>37543.608</v>
      </c>
      <c r="Q5070" s="49">
        <v>37111.360000000001</v>
      </c>
      <c r="R5070" s="49">
        <v>36805.612000000001</v>
      </c>
      <c r="S5070" s="49">
        <v>36746.548000000003</v>
      </c>
      <c r="T5070" s="49">
        <v>32745.975999999999</v>
      </c>
      <c r="U5070" s="49">
        <v>33796.072</v>
      </c>
      <c r="V5070" s="49">
        <v>29246.44</v>
      </c>
    </row>
    <row r="5071" spans="1:22" x14ac:dyDescent="0.3">
      <c r="A5071">
        <v>1006697</v>
      </c>
      <c r="B5071"/>
      <c r="C5071" t="s">
        <v>23244</v>
      </c>
      <c r="D5071" t="s">
        <v>23245</v>
      </c>
      <c r="E5071" t="s">
        <v>303</v>
      </c>
      <c r="F5071" t="s">
        <v>23246</v>
      </c>
      <c r="G5071" t="s">
        <v>23247</v>
      </c>
      <c r="I5071" s="23">
        <v>31.826355</v>
      </c>
      <c r="J5071" s="23">
        <v>-94.492107000000004</v>
      </c>
      <c r="K5071">
        <v>211130</v>
      </c>
      <c r="L5071" t="s">
        <v>368</v>
      </c>
      <c r="M5071" t="s">
        <v>102</v>
      </c>
      <c r="N5071" s="49">
        <v>36662.205999999998</v>
      </c>
      <c r="O5071" s="49">
        <v>35791.404000000002</v>
      </c>
    </row>
    <row r="5072" spans="1:22" x14ac:dyDescent="0.3">
      <c r="A5072">
        <v>1011005</v>
      </c>
      <c r="B5072" t="s">
        <v>23248</v>
      </c>
      <c r="C5072" t="s">
        <v>23249</v>
      </c>
      <c r="D5072" t="s">
        <v>23250</v>
      </c>
      <c r="E5072" t="s">
        <v>1418</v>
      </c>
      <c r="F5072" t="s">
        <v>23251</v>
      </c>
      <c r="H5072" t="s">
        <v>1564</v>
      </c>
      <c r="I5072" s="23">
        <v>36.556699999999999</v>
      </c>
      <c r="J5072" s="23">
        <v>-100.8839</v>
      </c>
      <c r="K5072">
        <v>486210</v>
      </c>
      <c r="L5072" t="s">
        <v>1275</v>
      </c>
      <c r="M5072" t="s">
        <v>102</v>
      </c>
      <c r="N5072" s="49">
        <v>24083.166000000001</v>
      </c>
      <c r="O5072" s="49">
        <v>23110.175999999999</v>
      </c>
      <c r="P5072" s="49">
        <v>15658.302</v>
      </c>
      <c r="Q5072" s="49">
        <v>11784.42</v>
      </c>
      <c r="R5072" s="49">
        <v>12218.118</v>
      </c>
      <c r="S5072" s="49">
        <v>47962.9</v>
      </c>
      <c r="T5072" s="49">
        <v>55680.1</v>
      </c>
    </row>
    <row r="5073" spans="1:22" x14ac:dyDescent="0.3">
      <c r="A5073">
        <v>1002745</v>
      </c>
      <c r="B5073" t="s">
        <v>23252</v>
      </c>
      <c r="C5073" t="s">
        <v>23253</v>
      </c>
      <c r="D5073" t="s">
        <v>23254</v>
      </c>
      <c r="E5073" t="s">
        <v>542</v>
      </c>
      <c r="F5073" t="s">
        <v>23255</v>
      </c>
      <c r="G5073" t="s">
        <v>23256</v>
      </c>
      <c r="H5073" t="s">
        <v>6306</v>
      </c>
      <c r="I5073" s="23">
        <v>37.522190000000002</v>
      </c>
      <c r="J5073" s="23">
        <v>-99.961119999999994</v>
      </c>
      <c r="K5073">
        <v>486210</v>
      </c>
      <c r="L5073" t="s">
        <v>1275</v>
      </c>
      <c r="M5073" t="s">
        <v>102</v>
      </c>
      <c r="N5073" s="49">
        <v>65279.362000000001</v>
      </c>
      <c r="O5073" s="49">
        <v>49218.076000000001</v>
      </c>
      <c r="P5073" s="49">
        <v>43773.451999999997</v>
      </c>
      <c r="Q5073" s="49">
        <v>31123.306</v>
      </c>
      <c r="R5073" s="49">
        <v>63053.245999999999</v>
      </c>
      <c r="S5073" s="49">
        <v>75067.678</v>
      </c>
      <c r="T5073" s="49">
        <v>66285.06</v>
      </c>
      <c r="U5073" s="49">
        <v>35349.879999999997</v>
      </c>
      <c r="V5073" s="49">
        <v>40174.69</v>
      </c>
    </row>
    <row r="5074" spans="1:22" x14ac:dyDescent="0.3">
      <c r="A5074">
        <v>1002743</v>
      </c>
      <c r="B5074" t="s">
        <v>23257</v>
      </c>
      <c r="C5074" t="s">
        <v>23258</v>
      </c>
      <c r="D5074" t="s">
        <v>23259</v>
      </c>
      <c r="E5074" t="s">
        <v>542</v>
      </c>
      <c r="F5074" t="s">
        <v>3849</v>
      </c>
      <c r="G5074" t="s">
        <v>23260</v>
      </c>
      <c r="H5074" t="s">
        <v>3851</v>
      </c>
      <c r="I5074" s="23">
        <v>38.41977</v>
      </c>
      <c r="J5074" s="23">
        <v>-98.930700000000002</v>
      </c>
      <c r="K5074">
        <v>486210</v>
      </c>
      <c r="L5074" t="s">
        <v>1275</v>
      </c>
      <c r="M5074" t="s">
        <v>102</v>
      </c>
      <c r="Q5074" s="49">
        <v>17214.403999999999</v>
      </c>
      <c r="R5074" s="49">
        <v>23280.588</v>
      </c>
      <c r="S5074" s="49">
        <v>23099.815999999999</v>
      </c>
      <c r="T5074" s="49">
        <v>12791.21</v>
      </c>
      <c r="U5074" s="49">
        <v>15117.04</v>
      </c>
      <c r="V5074" s="49">
        <v>29446.720000000001</v>
      </c>
    </row>
    <row r="5075" spans="1:22" x14ac:dyDescent="0.3">
      <c r="A5075">
        <v>1002917</v>
      </c>
      <c r="B5075" t="s">
        <v>23261</v>
      </c>
      <c r="C5075" t="s">
        <v>23262</v>
      </c>
      <c r="D5075" t="s">
        <v>23263</v>
      </c>
      <c r="E5075" t="s">
        <v>542</v>
      </c>
      <c r="F5075" t="s">
        <v>23264</v>
      </c>
      <c r="G5075" t="s">
        <v>23265</v>
      </c>
      <c r="H5075" t="s">
        <v>23266</v>
      </c>
      <c r="I5075" s="23">
        <v>39.364730000000002</v>
      </c>
      <c r="J5075" s="23">
        <v>-97.799239999999998</v>
      </c>
      <c r="K5075">
        <v>486210</v>
      </c>
      <c r="L5075" t="s">
        <v>1275</v>
      </c>
      <c r="M5075" t="s">
        <v>102</v>
      </c>
      <c r="N5075" s="49">
        <v>73691.53</v>
      </c>
      <c r="O5075" s="49">
        <v>59416.235999999997</v>
      </c>
      <c r="P5075" s="49">
        <v>63169.08</v>
      </c>
      <c r="Q5075" s="49">
        <v>48111.74</v>
      </c>
      <c r="R5075" s="49">
        <v>71749.456000000006</v>
      </c>
      <c r="S5075" s="49">
        <v>68748.36</v>
      </c>
      <c r="T5075" s="49">
        <v>58146.25</v>
      </c>
      <c r="U5075" s="49">
        <v>30968.58</v>
      </c>
      <c r="V5075" s="49">
        <v>39444.06</v>
      </c>
    </row>
    <row r="5076" spans="1:22" x14ac:dyDescent="0.3">
      <c r="A5076">
        <v>1002815</v>
      </c>
      <c r="B5076" t="s">
        <v>23267</v>
      </c>
      <c r="C5076" t="s">
        <v>23268</v>
      </c>
      <c r="D5076" t="s">
        <v>4970</v>
      </c>
      <c r="E5076" t="s">
        <v>922</v>
      </c>
      <c r="F5076" t="s">
        <v>4971</v>
      </c>
      <c r="G5076" t="s">
        <v>23269</v>
      </c>
      <c r="H5076" t="s">
        <v>4977</v>
      </c>
      <c r="I5076" s="23">
        <v>40.317320000000002</v>
      </c>
      <c r="J5076" s="23">
        <v>-96.746300000000005</v>
      </c>
      <c r="K5076">
        <v>486210</v>
      </c>
      <c r="L5076" t="s">
        <v>1275</v>
      </c>
      <c r="M5076" t="s">
        <v>102</v>
      </c>
      <c r="N5076" s="49">
        <v>49156.62</v>
      </c>
      <c r="O5076" s="49">
        <v>45540.534</v>
      </c>
      <c r="P5076" s="49">
        <v>44068.252</v>
      </c>
      <c r="Q5076" s="49">
        <v>45936.902000000002</v>
      </c>
      <c r="R5076" s="49">
        <v>55079.521999999997</v>
      </c>
      <c r="S5076" s="49">
        <v>55613.658000000003</v>
      </c>
      <c r="T5076" s="49">
        <v>53247.19</v>
      </c>
      <c r="U5076" s="49">
        <v>44050.96</v>
      </c>
      <c r="V5076" s="49">
        <v>36882.230000000003</v>
      </c>
    </row>
    <row r="5077" spans="1:22" x14ac:dyDescent="0.3">
      <c r="A5077">
        <v>1002413</v>
      </c>
      <c r="B5077" t="s">
        <v>23270</v>
      </c>
      <c r="C5077" t="s">
        <v>23271</v>
      </c>
      <c r="D5077" t="s">
        <v>23272</v>
      </c>
      <c r="E5077" t="s">
        <v>569</v>
      </c>
      <c r="F5077" t="s">
        <v>23273</v>
      </c>
      <c r="G5077" t="s">
        <v>23274</v>
      </c>
      <c r="H5077" t="s">
        <v>5870</v>
      </c>
      <c r="I5077" s="23">
        <v>41.059890000000003</v>
      </c>
      <c r="J5077" s="23">
        <v>-95.449079999999995</v>
      </c>
      <c r="K5077">
        <v>486210</v>
      </c>
      <c r="L5077" t="s">
        <v>1275</v>
      </c>
      <c r="M5077" t="s">
        <v>102</v>
      </c>
      <c r="N5077" s="49">
        <v>100781.93399999999</v>
      </c>
      <c r="O5077" s="49">
        <v>99762.885999999999</v>
      </c>
      <c r="P5077" s="49">
        <v>86596.851999999999</v>
      </c>
      <c r="Q5077" s="49">
        <v>81339.706000000006</v>
      </c>
      <c r="R5077" s="49">
        <v>77244.635999999999</v>
      </c>
      <c r="S5077" s="49">
        <v>76910.892000000007</v>
      </c>
      <c r="T5077" s="49">
        <v>64470.96</v>
      </c>
      <c r="U5077" s="49">
        <v>65244.43</v>
      </c>
      <c r="V5077" s="49">
        <v>70318.240000000005</v>
      </c>
    </row>
    <row r="5078" spans="1:22" x14ac:dyDescent="0.3">
      <c r="A5078">
        <v>1002456</v>
      </c>
      <c r="B5078" t="s">
        <v>23275</v>
      </c>
      <c r="C5078" t="s">
        <v>23276</v>
      </c>
      <c r="D5078" t="s">
        <v>23277</v>
      </c>
      <c r="E5078" t="s">
        <v>569</v>
      </c>
      <c r="F5078" t="s">
        <v>23278</v>
      </c>
      <c r="G5078" t="s">
        <v>23279</v>
      </c>
      <c r="H5078" t="s">
        <v>4118</v>
      </c>
      <c r="I5078" s="23">
        <v>41.227767999999998</v>
      </c>
      <c r="J5078" s="23">
        <v>-93.778339000000003</v>
      </c>
      <c r="K5078">
        <v>486210</v>
      </c>
      <c r="L5078" t="s">
        <v>1275</v>
      </c>
      <c r="M5078" t="s">
        <v>102</v>
      </c>
      <c r="N5078" s="49">
        <v>99278.347999999998</v>
      </c>
      <c r="O5078" s="49">
        <v>71208.702000000005</v>
      </c>
      <c r="P5078" s="49">
        <v>59519.254000000001</v>
      </c>
      <c r="Q5078" s="49">
        <v>44208.302000000003</v>
      </c>
      <c r="R5078" s="49">
        <v>67707.75</v>
      </c>
      <c r="S5078" s="49">
        <v>58008.103999999999</v>
      </c>
      <c r="T5078" s="49">
        <v>50270.54</v>
      </c>
      <c r="U5078" s="49">
        <v>43763.76</v>
      </c>
      <c r="V5078" s="49">
        <v>56439.95</v>
      </c>
    </row>
    <row r="5079" spans="1:22" x14ac:dyDescent="0.3">
      <c r="A5079">
        <v>1002075</v>
      </c>
      <c r="B5079" t="s">
        <v>23280</v>
      </c>
      <c r="C5079" t="s">
        <v>23281</v>
      </c>
      <c r="D5079" t="s">
        <v>23282</v>
      </c>
      <c r="E5079" t="s">
        <v>569</v>
      </c>
      <c r="F5079" t="s">
        <v>23283</v>
      </c>
      <c r="G5079" t="s">
        <v>23284</v>
      </c>
      <c r="H5079" t="s">
        <v>23285</v>
      </c>
      <c r="I5079" s="23">
        <v>41.356699999999996</v>
      </c>
      <c r="J5079" s="23">
        <v>-92.057199999999995</v>
      </c>
      <c r="K5079">
        <v>486210</v>
      </c>
      <c r="L5079" t="s">
        <v>1275</v>
      </c>
      <c r="M5079" t="s">
        <v>102</v>
      </c>
      <c r="N5079" s="49">
        <v>114777.728</v>
      </c>
      <c r="O5079" s="49">
        <v>93542.577999999994</v>
      </c>
      <c r="P5079" s="49">
        <v>83849.176000000007</v>
      </c>
      <c r="Q5079" s="49">
        <v>76812.998000000007</v>
      </c>
      <c r="R5079" s="49">
        <v>64571.256000000001</v>
      </c>
      <c r="S5079" s="49">
        <v>82043.937999999995</v>
      </c>
      <c r="T5079" s="49">
        <v>125012.35</v>
      </c>
      <c r="U5079" s="49">
        <v>57347.15</v>
      </c>
      <c r="V5079" s="49">
        <v>68532.81</v>
      </c>
    </row>
    <row r="5080" spans="1:22" x14ac:dyDescent="0.3">
      <c r="A5080">
        <v>1002930</v>
      </c>
      <c r="B5080" t="s">
        <v>23286</v>
      </c>
      <c r="C5080" t="s">
        <v>23287</v>
      </c>
      <c r="D5080" t="s">
        <v>23288</v>
      </c>
      <c r="E5080" t="s">
        <v>351</v>
      </c>
      <c r="F5080" t="s">
        <v>23289</v>
      </c>
      <c r="G5080" t="s">
        <v>23290</v>
      </c>
      <c r="H5080" t="s">
        <v>1737</v>
      </c>
      <c r="I5080" s="23">
        <v>41.391319000000003</v>
      </c>
      <c r="J5080" s="23">
        <v>-90.167528000000004</v>
      </c>
      <c r="K5080">
        <v>486210</v>
      </c>
      <c r="L5080" t="s">
        <v>1275</v>
      </c>
      <c r="M5080" t="s">
        <v>102</v>
      </c>
      <c r="N5080" s="49">
        <v>51035.184000000001</v>
      </c>
      <c r="O5080" s="49">
        <v>63922.271999999997</v>
      </c>
      <c r="P5080" s="49">
        <v>55431.37</v>
      </c>
      <c r="Q5080" s="49">
        <v>50841.055999999997</v>
      </c>
      <c r="R5080" s="49">
        <v>56540.474000000002</v>
      </c>
      <c r="S5080" s="49">
        <v>38716.017999999996</v>
      </c>
      <c r="T5080" s="49">
        <v>56022.27</v>
      </c>
      <c r="U5080" s="49">
        <v>42340.959999999999</v>
      </c>
      <c r="V5080" s="49">
        <v>46219.64</v>
      </c>
    </row>
    <row r="5081" spans="1:22" x14ac:dyDescent="0.3">
      <c r="A5081">
        <v>1011006</v>
      </c>
      <c r="B5081" t="s">
        <v>23291</v>
      </c>
      <c r="C5081" t="s">
        <v>23292</v>
      </c>
      <c r="D5081" t="s">
        <v>5848</v>
      </c>
      <c r="E5081" t="s">
        <v>1418</v>
      </c>
      <c r="F5081" t="s">
        <v>5849</v>
      </c>
      <c r="G5081" t="s">
        <v>23293</v>
      </c>
      <c r="H5081" t="s">
        <v>5851</v>
      </c>
      <c r="I5081" s="23">
        <v>35.307659999999998</v>
      </c>
      <c r="J5081" s="23">
        <v>-99.641431999999995</v>
      </c>
      <c r="K5081">
        <v>486210</v>
      </c>
      <c r="L5081" t="s">
        <v>18991</v>
      </c>
      <c r="M5081" t="s">
        <v>102</v>
      </c>
      <c r="N5081" s="49">
        <v>33029.682000000001</v>
      </c>
      <c r="O5081" s="49">
        <v>24277.68</v>
      </c>
      <c r="P5081" s="49">
        <v>23108.761999999999</v>
      </c>
      <c r="Q5081" s="49">
        <v>17426.468000000001</v>
      </c>
      <c r="R5081" s="49">
        <v>38501.767999999996</v>
      </c>
      <c r="S5081" s="49">
        <v>30247.119999999999</v>
      </c>
    </row>
    <row r="5082" spans="1:22" x14ac:dyDescent="0.3">
      <c r="A5082">
        <v>1008080</v>
      </c>
      <c r="B5082" t="s">
        <v>23294</v>
      </c>
      <c r="C5082" t="s">
        <v>23295</v>
      </c>
      <c r="D5082" t="s">
        <v>23296</v>
      </c>
      <c r="E5082" t="s">
        <v>542</v>
      </c>
      <c r="F5082" t="s">
        <v>23297</v>
      </c>
      <c r="G5082" t="s">
        <v>23298</v>
      </c>
      <c r="H5082" t="s">
        <v>3397</v>
      </c>
      <c r="I5082" s="23">
        <v>37.568800000000003</v>
      </c>
      <c r="J5082" s="23">
        <v>-95.937061999999997</v>
      </c>
      <c r="K5082">
        <v>486210</v>
      </c>
      <c r="L5082" t="s">
        <v>1275</v>
      </c>
      <c r="M5082" t="s">
        <v>102</v>
      </c>
      <c r="N5082" s="49">
        <v>45973.281999999999</v>
      </c>
      <c r="O5082" s="49">
        <v>43069.694000000003</v>
      </c>
      <c r="P5082" s="49">
        <v>14961.2</v>
      </c>
      <c r="Q5082" s="49">
        <v>21464.175999999999</v>
      </c>
      <c r="R5082" s="49">
        <v>40551.053999999996</v>
      </c>
      <c r="S5082" s="49">
        <v>70167.237999999998</v>
      </c>
      <c r="T5082" s="49">
        <v>72013.39</v>
      </c>
      <c r="U5082" s="49">
        <v>39417.360000000001</v>
      </c>
      <c r="V5082" s="49">
        <v>49736.92</v>
      </c>
    </row>
    <row r="5083" spans="1:22" x14ac:dyDescent="0.3">
      <c r="A5083">
        <v>1003140</v>
      </c>
      <c r="B5083" t="s">
        <v>23299</v>
      </c>
      <c r="C5083" t="s">
        <v>23300</v>
      </c>
      <c r="D5083" t="s">
        <v>23301</v>
      </c>
      <c r="E5083" t="s">
        <v>542</v>
      </c>
      <c r="F5083" t="s">
        <v>23302</v>
      </c>
      <c r="G5083" t="s">
        <v>23303</v>
      </c>
      <c r="H5083" t="s">
        <v>416</v>
      </c>
      <c r="I5083" s="23">
        <v>39.799100000000003</v>
      </c>
      <c r="J5083" s="23">
        <v>-97.327359999999999</v>
      </c>
      <c r="K5083">
        <v>486210</v>
      </c>
      <c r="L5083" t="s">
        <v>1275</v>
      </c>
      <c r="M5083" t="s">
        <v>102</v>
      </c>
      <c r="N5083" s="49">
        <v>30548.944</v>
      </c>
      <c r="O5083" s="49">
        <v>28649.946</v>
      </c>
      <c r="P5083" s="49">
        <v>14935.352000000001</v>
      </c>
      <c r="Q5083" s="49">
        <v>17866.544000000002</v>
      </c>
      <c r="R5083" s="49">
        <v>35424.160000000003</v>
      </c>
      <c r="S5083" s="49">
        <v>36641.714</v>
      </c>
      <c r="T5083" s="49">
        <v>30281.95</v>
      </c>
      <c r="U5083" s="49">
        <v>36116.26</v>
      </c>
      <c r="V5083" s="49">
        <v>25915.4</v>
      </c>
    </row>
    <row r="5084" spans="1:22" x14ac:dyDescent="0.3">
      <c r="A5084">
        <v>1012159</v>
      </c>
      <c r="B5084" t="s">
        <v>23304</v>
      </c>
      <c r="C5084" t="s">
        <v>23305</v>
      </c>
      <c r="D5084" t="s">
        <v>23306</v>
      </c>
      <c r="E5084" t="s">
        <v>922</v>
      </c>
      <c r="F5084" t="s">
        <v>23307</v>
      </c>
      <c r="G5084" t="s">
        <v>23308</v>
      </c>
      <c r="H5084" t="s">
        <v>23309</v>
      </c>
      <c r="I5084" s="23">
        <v>40.725918</v>
      </c>
      <c r="J5084" s="23">
        <v>-96.237301000000002</v>
      </c>
      <c r="K5084">
        <v>486210</v>
      </c>
      <c r="L5084" t="s">
        <v>1275</v>
      </c>
      <c r="M5084" t="s">
        <v>102</v>
      </c>
      <c r="N5084" s="49">
        <v>11811.023999999999</v>
      </c>
      <c r="O5084" s="49">
        <v>11964.16</v>
      </c>
      <c r="P5084" s="49">
        <v>11778.316000000001</v>
      </c>
      <c r="Q5084" s="49">
        <v>11335.482</v>
      </c>
      <c r="R5084" s="49">
        <v>36762.832000000002</v>
      </c>
    </row>
    <row r="5085" spans="1:22" x14ac:dyDescent="0.3">
      <c r="A5085">
        <v>1000202</v>
      </c>
      <c r="B5085" t="s">
        <v>23310</v>
      </c>
      <c r="C5085" t="s">
        <v>23311</v>
      </c>
      <c r="D5085" t="s">
        <v>6490</v>
      </c>
      <c r="E5085" t="s">
        <v>569</v>
      </c>
      <c r="F5085" t="s">
        <v>23312</v>
      </c>
      <c r="G5085" t="s">
        <v>23313</v>
      </c>
      <c r="H5085" t="s">
        <v>389</v>
      </c>
      <c r="I5085" s="23">
        <v>41.289521000000001</v>
      </c>
      <c r="J5085" s="23">
        <v>-93.032437000000002</v>
      </c>
      <c r="K5085">
        <v>486210</v>
      </c>
      <c r="L5085" t="s">
        <v>1275</v>
      </c>
      <c r="M5085" t="s">
        <v>102</v>
      </c>
      <c r="N5085" s="49">
        <v>54380.951999999997</v>
      </c>
      <c r="O5085" s="49">
        <v>47143.428</v>
      </c>
      <c r="P5085" s="49">
        <v>40310.212</v>
      </c>
      <c r="Q5085" s="49">
        <v>16359.498</v>
      </c>
      <c r="R5085" s="49">
        <v>34192.43</v>
      </c>
      <c r="S5085" s="49">
        <v>31506.74</v>
      </c>
      <c r="T5085" s="49">
        <v>27570.15</v>
      </c>
      <c r="U5085" s="49">
        <v>17028.14</v>
      </c>
      <c r="V5085" s="49">
        <v>34834.53</v>
      </c>
    </row>
    <row r="5086" spans="1:22" x14ac:dyDescent="0.3">
      <c r="A5086">
        <v>1002774</v>
      </c>
      <c r="B5086" t="s">
        <v>23314</v>
      </c>
      <c r="C5086" t="s">
        <v>23315</v>
      </c>
      <c r="D5086" t="s">
        <v>23316</v>
      </c>
      <c r="E5086" t="s">
        <v>351</v>
      </c>
      <c r="F5086" t="s">
        <v>23317</v>
      </c>
      <c r="G5086" t="s">
        <v>23318</v>
      </c>
      <c r="H5086" t="s">
        <v>3907</v>
      </c>
      <c r="I5086" s="23">
        <v>41.034182999999999</v>
      </c>
      <c r="J5086" s="23">
        <v>-88.090046999999998</v>
      </c>
      <c r="K5086">
        <v>486210</v>
      </c>
      <c r="L5086" t="s">
        <v>18991</v>
      </c>
      <c r="M5086" t="s">
        <v>102</v>
      </c>
      <c r="N5086" s="49">
        <v>49783.65</v>
      </c>
      <c r="O5086" s="49">
        <v>51553.781999999999</v>
      </c>
      <c r="P5086" s="49">
        <v>48042.06</v>
      </c>
      <c r="Q5086" s="49">
        <v>44158.697999999997</v>
      </c>
      <c r="R5086" s="49">
        <v>35182.519999999997</v>
      </c>
      <c r="S5086" s="49">
        <v>45628.872000000003</v>
      </c>
      <c r="T5086" s="49">
        <v>46210.93</v>
      </c>
      <c r="U5086" s="49">
        <v>38783.379999999997</v>
      </c>
      <c r="V5086" s="49">
        <v>47401.56</v>
      </c>
    </row>
    <row r="5087" spans="1:22" x14ac:dyDescent="0.3">
      <c r="A5087">
        <v>1010660</v>
      </c>
      <c r="B5087" t="s">
        <v>23319</v>
      </c>
      <c r="C5087" t="s">
        <v>23320</v>
      </c>
      <c r="D5087" t="s">
        <v>23321</v>
      </c>
      <c r="E5087" t="s">
        <v>569</v>
      </c>
      <c r="F5087" t="s">
        <v>23322</v>
      </c>
      <c r="G5087" t="s">
        <v>23323</v>
      </c>
      <c r="H5087" t="s">
        <v>23324</v>
      </c>
      <c r="I5087" s="23">
        <v>41.234217999999998</v>
      </c>
      <c r="J5087" s="23">
        <v>-91.349913999999998</v>
      </c>
      <c r="K5087">
        <v>486210</v>
      </c>
      <c r="L5087" t="s">
        <v>18991</v>
      </c>
      <c r="M5087" t="s">
        <v>102</v>
      </c>
      <c r="N5087" s="49">
        <v>28576.346000000001</v>
      </c>
      <c r="O5087" s="49">
        <v>27385.416000000001</v>
      </c>
      <c r="P5087" s="49">
        <v>31971.45</v>
      </c>
      <c r="Q5087" s="49">
        <v>22175.993999999999</v>
      </c>
      <c r="R5087" s="49">
        <v>22313.148000000001</v>
      </c>
      <c r="S5087" s="49">
        <v>27352.666000000001</v>
      </c>
      <c r="T5087" s="49">
        <v>25023.62</v>
      </c>
    </row>
    <row r="5088" spans="1:22" x14ac:dyDescent="0.3">
      <c r="A5088">
        <v>1002839</v>
      </c>
      <c r="B5088" t="s">
        <v>23325</v>
      </c>
      <c r="C5088" t="s">
        <v>23326</v>
      </c>
      <c r="D5088" t="s">
        <v>23327</v>
      </c>
      <c r="E5088" t="s">
        <v>351</v>
      </c>
      <c r="F5088" t="s">
        <v>13941</v>
      </c>
      <c r="G5088" t="s">
        <v>23328</v>
      </c>
      <c r="H5088" t="s">
        <v>6925</v>
      </c>
      <c r="I5088" s="23">
        <v>39.102169000000004</v>
      </c>
      <c r="J5088" s="23">
        <v>-88.860000999999997</v>
      </c>
      <c r="K5088">
        <v>486210</v>
      </c>
      <c r="L5088" t="s">
        <v>18991</v>
      </c>
      <c r="M5088" t="s">
        <v>102</v>
      </c>
      <c r="N5088" s="49">
        <v>51516.093999999997</v>
      </c>
      <c r="O5088" s="49">
        <v>32640.002</v>
      </c>
      <c r="P5088" s="49">
        <v>41347.18</v>
      </c>
      <c r="Q5088" s="49">
        <v>57932.362000000001</v>
      </c>
      <c r="R5088" s="49">
        <v>59211.16</v>
      </c>
      <c r="S5088" s="49">
        <v>56545.964</v>
      </c>
      <c r="T5088" s="49">
        <v>31736.948</v>
      </c>
      <c r="U5088" s="49">
        <v>30950.968000000001</v>
      </c>
      <c r="V5088" s="49">
        <v>29485.547999999999</v>
      </c>
    </row>
    <row r="5089" spans="1:22" x14ac:dyDescent="0.3">
      <c r="A5089">
        <v>1013552</v>
      </c>
      <c r="B5089" t="s">
        <v>23329</v>
      </c>
      <c r="C5089" t="s">
        <v>23330</v>
      </c>
      <c r="D5089" t="s">
        <v>5322</v>
      </c>
      <c r="E5089" t="s">
        <v>303</v>
      </c>
      <c r="F5089" t="s">
        <v>9587</v>
      </c>
      <c r="G5089" t="s">
        <v>23331</v>
      </c>
      <c r="H5089" t="s">
        <v>9592</v>
      </c>
      <c r="I5089" s="23">
        <v>29.399699999999999</v>
      </c>
      <c r="J5089" s="23">
        <v>-96.128131999999994</v>
      </c>
      <c r="K5089">
        <v>486210</v>
      </c>
      <c r="L5089" t="s">
        <v>1275</v>
      </c>
      <c r="M5089" t="s">
        <v>102</v>
      </c>
      <c r="N5089" s="49">
        <v>36690.561999999998</v>
      </c>
    </row>
    <row r="5090" spans="1:22" x14ac:dyDescent="0.3">
      <c r="A5090">
        <v>1012915</v>
      </c>
      <c r="B5090" t="s">
        <v>23332</v>
      </c>
      <c r="C5090" t="s">
        <v>23333</v>
      </c>
      <c r="D5090" t="s">
        <v>23334</v>
      </c>
      <c r="E5090" t="s">
        <v>303</v>
      </c>
      <c r="F5090" t="s">
        <v>1594</v>
      </c>
      <c r="G5090" t="s">
        <v>23335</v>
      </c>
      <c r="H5090" t="s">
        <v>1596</v>
      </c>
      <c r="I5090" s="23">
        <v>31.242557000000001</v>
      </c>
      <c r="J5090" s="23">
        <v>-94.698700000000002</v>
      </c>
      <c r="K5090">
        <v>486210</v>
      </c>
      <c r="L5090" t="s">
        <v>1275</v>
      </c>
      <c r="M5090" t="s">
        <v>102</v>
      </c>
      <c r="N5090" s="49">
        <v>86581.634000000005</v>
      </c>
      <c r="O5090" s="49">
        <v>38210.565999999999</v>
      </c>
      <c r="P5090" s="49">
        <v>35426.654000000002</v>
      </c>
    </row>
    <row r="5091" spans="1:22" x14ac:dyDescent="0.3">
      <c r="A5091">
        <v>1009085</v>
      </c>
      <c r="B5091" t="s">
        <v>23336</v>
      </c>
      <c r="C5091" t="s">
        <v>23337</v>
      </c>
      <c r="D5091" t="s">
        <v>2935</v>
      </c>
      <c r="E5091" t="s">
        <v>422</v>
      </c>
      <c r="F5091" t="s">
        <v>7681</v>
      </c>
      <c r="G5091" t="s">
        <v>23338</v>
      </c>
      <c r="H5091" t="s">
        <v>7683</v>
      </c>
      <c r="I5091" s="23">
        <v>33.470208999999997</v>
      </c>
      <c r="J5091" s="23">
        <v>-93.944581999999997</v>
      </c>
      <c r="K5091">
        <v>486210</v>
      </c>
      <c r="L5091" t="s">
        <v>1275</v>
      </c>
      <c r="M5091" t="s">
        <v>102</v>
      </c>
      <c r="N5091" s="49">
        <v>15793.796</v>
      </c>
      <c r="O5091" s="49">
        <v>14178.45</v>
      </c>
      <c r="P5091" s="49">
        <v>17219.297999999999</v>
      </c>
      <c r="Q5091" s="49">
        <v>21837.056</v>
      </c>
      <c r="R5091" s="49">
        <v>28952.281999999999</v>
      </c>
      <c r="S5091" s="49">
        <v>49866.938000000002</v>
      </c>
      <c r="T5091" s="49">
        <v>47774.79</v>
      </c>
      <c r="U5091" s="49">
        <v>33833.58</v>
      </c>
      <c r="V5091" s="49">
        <v>55056.72</v>
      </c>
    </row>
    <row r="5092" spans="1:22" x14ac:dyDescent="0.3">
      <c r="A5092">
        <v>1009087</v>
      </c>
      <c r="B5092" t="s">
        <v>23339</v>
      </c>
      <c r="C5092" t="s">
        <v>23340</v>
      </c>
      <c r="D5092" t="s">
        <v>20522</v>
      </c>
      <c r="E5092" t="s">
        <v>422</v>
      </c>
      <c r="F5092" t="s">
        <v>13181</v>
      </c>
      <c r="G5092" t="s">
        <v>23341</v>
      </c>
      <c r="H5092" t="s">
        <v>13183</v>
      </c>
      <c r="I5092" s="23">
        <v>34.271512000000001</v>
      </c>
      <c r="J5092" s="23">
        <v>-92.816119</v>
      </c>
      <c r="K5092">
        <v>486210</v>
      </c>
      <c r="L5092" t="s">
        <v>1275</v>
      </c>
      <c r="M5092" t="s">
        <v>102</v>
      </c>
      <c r="N5092" s="49">
        <v>18681.883999999998</v>
      </c>
      <c r="O5092" s="49">
        <v>7069.0820000000003</v>
      </c>
      <c r="P5092" s="49">
        <v>12379.675999999999</v>
      </c>
      <c r="Q5092" s="49">
        <v>7741.9340000000002</v>
      </c>
      <c r="R5092" s="49">
        <v>16061.266</v>
      </c>
      <c r="S5092" s="49">
        <v>41877.758000000002</v>
      </c>
      <c r="T5092" s="49">
        <v>81513.600000000006</v>
      </c>
      <c r="U5092" s="49">
        <v>106090.56</v>
      </c>
      <c r="V5092" s="49">
        <v>43606.96</v>
      </c>
    </row>
    <row r="5093" spans="1:22" x14ac:dyDescent="0.3">
      <c r="A5093">
        <v>1002918</v>
      </c>
      <c r="B5093" t="s">
        <v>23342</v>
      </c>
      <c r="C5093" t="s">
        <v>23343</v>
      </c>
      <c r="D5093" t="s">
        <v>23344</v>
      </c>
      <c r="E5093" t="s">
        <v>422</v>
      </c>
      <c r="F5093" t="s">
        <v>16700</v>
      </c>
      <c r="G5093" t="s">
        <v>23345</v>
      </c>
      <c r="H5093" t="s">
        <v>16702</v>
      </c>
      <c r="I5093" s="23">
        <v>35.205472</v>
      </c>
      <c r="J5093" s="23">
        <v>-91.771111000000005</v>
      </c>
      <c r="K5093">
        <v>486210</v>
      </c>
      <c r="L5093" t="s">
        <v>1275</v>
      </c>
      <c r="M5093" t="s">
        <v>102</v>
      </c>
      <c r="N5093" s="49">
        <v>26882.662</v>
      </c>
      <c r="O5093" s="49">
        <v>17575.941999999999</v>
      </c>
      <c r="P5093" s="49">
        <v>25397.225999999999</v>
      </c>
      <c r="Q5093" s="49">
        <v>31291.366000000002</v>
      </c>
      <c r="R5093" s="49">
        <v>50905.332000000002</v>
      </c>
      <c r="S5093" s="49">
        <v>82027.763999999996</v>
      </c>
      <c r="T5093" s="49">
        <v>67794.259999999995</v>
      </c>
      <c r="U5093" s="49">
        <v>57909</v>
      </c>
      <c r="V5093" s="49">
        <v>81367</v>
      </c>
    </row>
    <row r="5094" spans="1:22" x14ac:dyDescent="0.3">
      <c r="A5094">
        <v>1002376</v>
      </c>
      <c r="B5094" t="s">
        <v>23346</v>
      </c>
      <c r="C5094" t="s">
        <v>23347</v>
      </c>
      <c r="D5094" t="s">
        <v>23348</v>
      </c>
      <c r="E5094" t="s">
        <v>422</v>
      </c>
      <c r="F5094" t="s">
        <v>23349</v>
      </c>
      <c r="G5094" t="s">
        <v>23350</v>
      </c>
      <c r="H5094" t="s">
        <v>3403</v>
      </c>
      <c r="I5094" s="23">
        <v>36.298560000000002</v>
      </c>
      <c r="J5094" s="23">
        <v>-90.838982999999999</v>
      </c>
      <c r="K5094">
        <v>486210</v>
      </c>
      <c r="L5094" t="s">
        <v>1275</v>
      </c>
      <c r="M5094" t="s">
        <v>102</v>
      </c>
      <c r="N5094" s="49">
        <v>41018.410000000003</v>
      </c>
      <c r="O5094" s="49">
        <v>16565.342000000001</v>
      </c>
      <c r="P5094" s="49">
        <v>18092.903999999999</v>
      </c>
      <c r="Q5094" s="49">
        <v>34843.754000000001</v>
      </c>
      <c r="R5094" s="49">
        <v>46143.02</v>
      </c>
      <c r="S5094" s="49">
        <v>88492.06</v>
      </c>
      <c r="T5094" s="49">
        <v>83137.440000000002</v>
      </c>
      <c r="U5094" s="49">
        <v>71574.759999999995</v>
      </c>
      <c r="V5094" s="49">
        <v>89720.88</v>
      </c>
    </row>
    <row r="5095" spans="1:22" x14ac:dyDescent="0.3">
      <c r="A5095">
        <v>1002412</v>
      </c>
      <c r="B5095" t="s">
        <v>23351</v>
      </c>
      <c r="C5095" t="s">
        <v>23352</v>
      </c>
      <c r="D5095" t="s">
        <v>23353</v>
      </c>
      <c r="E5095" t="s">
        <v>435</v>
      </c>
      <c r="F5095" t="s">
        <v>23354</v>
      </c>
      <c r="G5095" t="s">
        <v>23355</v>
      </c>
      <c r="H5095" t="s">
        <v>23356</v>
      </c>
      <c r="I5095" s="23">
        <v>37.318581000000002</v>
      </c>
      <c r="J5095" s="23">
        <v>-89.944006000000002</v>
      </c>
      <c r="K5095">
        <v>486210</v>
      </c>
      <c r="L5095" t="s">
        <v>1275</v>
      </c>
      <c r="M5095" t="s">
        <v>102</v>
      </c>
      <c r="N5095" s="49">
        <v>25701.878000000001</v>
      </c>
      <c r="O5095" s="49">
        <v>25548.664000000001</v>
      </c>
      <c r="P5095" s="49">
        <v>25367.25</v>
      </c>
      <c r="Q5095" s="49">
        <v>26876.83</v>
      </c>
      <c r="R5095" s="49">
        <v>53629.284</v>
      </c>
      <c r="S5095" s="49">
        <v>81853.554000000004</v>
      </c>
      <c r="T5095" s="49">
        <v>73958.09</v>
      </c>
      <c r="U5095" s="49">
        <v>73188.710000000006</v>
      </c>
      <c r="V5095" s="49">
        <v>90512.38</v>
      </c>
    </row>
    <row r="5096" spans="1:22" x14ac:dyDescent="0.3">
      <c r="A5096">
        <v>1002742</v>
      </c>
      <c r="B5096" t="s">
        <v>23357</v>
      </c>
      <c r="C5096" t="s">
        <v>23358</v>
      </c>
      <c r="D5096" t="s">
        <v>8845</v>
      </c>
      <c r="E5096" t="s">
        <v>351</v>
      </c>
      <c r="F5096" t="s">
        <v>23359</v>
      </c>
      <c r="G5096" t="s">
        <v>23360</v>
      </c>
      <c r="H5096" t="s">
        <v>648</v>
      </c>
      <c r="I5096" s="23">
        <v>38.530340000000002</v>
      </c>
      <c r="J5096" s="23">
        <v>-89.263919999999999</v>
      </c>
      <c r="K5096">
        <v>486210</v>
      </c>
      <c r="L5096" t="s">
        <v>1275</v>
      </c>
      <c r="M5096" t="s">
        <v>102</v>
      </c>
      <c r="N5096" s="49">
        <v>31556.194</v>
      </c>
      <c r="O5096" s="49">
        <v>23068.666000000001</v>
      </c>
      <c r="P5096" s="49">
        <v>25160.39</v>
      </c>
      <c r="Q5096" s="49">
        <v>41543.192000000003</v>
      </c>
      <c r="R5096" s="49">
        <v>134482.628</v>
      </c>
      <c r="S5096" s="49">
        <v>91025.54</v>
      </c>
      <c r="T5096" s="49">
        <v>96246.05</v>
      </c>
      <c r="U5096" s="49">
        <v>73046.759999999995</v>
      </c>
      <c r="V5096" s="49">
        <v>94113.66</v>
      </c>
    </row>
    <row r="5097" spans="1:22" x14ac:dyDescent="0.3">
      <c r="A5097">
        <v>1002419</v>
      </c>
      <c r="B5097" t="s">
        <v>23361</v>
      </c>
      <c r="C5097" t="s">
        <v>23362</v>
      </c>
      <c r="D5097" t="s">
        <v>8486</v>
      </c>
      <c r="E5097" t="s">
        <v>351</v>
      </c>
      <c r="F5097" t="s">
        <v>23363</v>
      </c>
      <c r="G5097" t="s">
        <v>23364</v>
      </c>
      <c r="H5097" t="s">
        <v>23365</v>
      </c>
      <c r="I5097" s="23">
        <v>39.792149999999999</v>
      </c>
      <c r="J5097" s="23">
        <v>-88.587500000000006</v>
      </c>
      <c r="K5097">
        <v>486210</v>
      </c>
      <c r="L5097" t="s">
        <v>1275</v>
      </c>
      <c r="M5097" t="s">
        <v>102</v>
      </c>
      <c r="N5097" s="49">
        <v>43637.52</v>
      </c>
      <c r="O5097" s="49">
        <v>18880.64</v>
      </c>
      <c r="P5097" s="49">
        <v>32187.748</v>
      </c>
      <c r="Q5097" s="49">
        <v>30994.606</v>
      </c>
      <c r="R5097" s="49">
        <v>55224.639999999999</v>
      </c>
      <c r="S5097" s="49">
        <v>82488.926000000007</v>
      </c>
      <c r="T5097" s="49">
        <v>70124.160000000003</v>
      </c>
      <c r="U5097" s="49">
        <v>82753.83</v>
      </c>
      <c r="V5097" s="49">
        <v>75592.44</v>
      </c>
    </row>
    <row r="5098" spans="1:22" x14ac:dyDescent="0.3">
      <c r="A5098">
        <v>1013009</v>
      </c>
      <c r="B5098" t="s">
        <v>23366</v>
      </c>
      <c r="C5098" t="s">
        <v>23367</v>
      </c>
      <c r="D5098" t="s">
        <v>23368</v>
      </c>
      <c r="E5098" t="s">
        <v>351</v>
      </c>
      <c r="F5098" t="s">
        <v>23369</v>
      </c>
      <c r="H5098" t="s">
        <v>19860</v>
      </c>
      <c r="I5098" s="23">
        <v>40.622827000000001</v>
      </c>
      <c r="J5098" s="23">
        <v>-88.485712000000007</v>
      </c>
      <c r="K5098">
        <v>486210</v>
      </c>
      <c r="L5098" t="s">
        <v>1275</v>
      </c>
      <c r="M5098" t="s">
        <v>102</v>
      </c>
      <c r="N5098" s="49">
        <v>32276.684000000001</v>
      </c>
      <c r="O5098" s="49">
        <v>26601.454000000002</v>
      </c>
    </row>
    <row r="5099" spans="1:22" x14ac:dyDescent="0.3">
      <c r="A5099">
        <v>1002847</v>
      </c>
      <c r="B5099" t="s">
        <v>23370</v>
      </c>
      <c r="C5099" t="s">
        <v>23371</v>
      </c>
      <c r="D5099" t="s">
        <v>6109</v>
      </c>
      <c r="E5099" t="s">
        <v>583</v>
      </c>
      <c r="F5099" t="s">
        <v>6107</v>
      </c>
      <c r="G5099" t="s">
        <v>23372</v>
      </c>
      <c r="H5099" t="s">
        <v>8282</v>
      </c>
      <c r="I5099" s="23">
        <v>29.803588999999999</v>
      </c>
      <c r="J5099" s="23">
        <v>-93.753746000000007</v>
      </c>
      <c r="K5099">
        <v>486210</v>
      </c>
      <c r="L5099" t="s">
        <v>1275</v>
      </c>
      <c r="M5099" t="s">
        <v>102</v>
      </c>
      <c r="N5099" s="49">
        <v>67395.72</v>
      </c>
      <c r="O5099" s="49">
        <v>38495.258000000002</v>
      </c>
      <c r="P5099" s="49">
        <v>39094.158000000003</v>
      </c>
      <c r="Q5099" s="49">
        <v>21213.126</v>
      </c>
      <c r="R5099" s="49">
        <v>18551.495999999999</v>
      </c>
      <c r="S5099" s="49">
        <v>20032.144</v>
      </c>
      <c r="T5099" s="49">
        <v>31539.67</v>
      </c>
      <c r="U5099" s="49">
        <v>43389.735999999997</v>
      </c>
    </row>
    <row r="5100" spans="1:22" x14ac:dyDescent="0.3">
      <c r="A5100">
        <v>1007430</v>
      </c>
      <c r="B5100" t="s">
        <v>23373</v>
      </c>
      <c r="C5100" t="s">
        <v>23374</v>
      </c>
      <c r="D5100" t="s">
        <v>19897</v>
      </c>
      <c r="E5100" t="s">
        <v>303</v>
      </c>
      <c r="F5100" t="s">
        <v>23375</v>
      </c>
      <c r="G5100" t="s">
        <v>23376</v>
      </c>
      <c r="H5100" t="s">
        <v>987</v>
      </c>
      <c r="I5100" s="23">
        <v>32.600549999999998</v>
      </c>
      <c r="J5100" s="23">
        <v>-94.666290000000004</v>
      </c>
      <c r="K5100">
        <v>486210</v>
      </c>
      <c r="L5100" t="s">
        <v>18991</v>
      </c>
      <c r="M5100" t="s">
        <v>102</v>
      </c>
      <c r="N5100" s="49">
        <v>18138.03</v>
      </c>
      <c r="O5100" s="49">
        <v>13047.178</v>
      </c>
      <c r="P5100" s="49">
        <v>22596.045999999998</v>
      </c>
      <c r="Q5100" s="49">
        <v>13097.876</v>
      </c>
      <c r="R5100" s="49">
        <v>25654.5</v>
      </c>
      <c r="S5100" s="49">
        <v>40634.377999999997</v>
      </c>
      <c r="T5100" s="49">
        <v>33941.803999999996</v>
      </c>
      <c r="U5100" s="49">
        <v>36970.917999999998</v>
      </c>
      <c r="V5100" s="49">
        <v>56435.603999999999</v>
      </c>
    </row>
    <row r="5101" spans="1:22" x14ac:dyDescent="0.3">
      <c r="A5101">
        <v>1013566</v>
      </c>
      <c r="B5101" t="s">
        <v>23377</v>
      </c>
      <c r="C5101" t="s">
        <v>23378</v>
      </c>
      <c r="D5101" t="s">
        <v>3625</v>
      </c>
      <c r="E5101" t="s">
        <v>303</v>
      </c>
      <c r="F5101" t="s">
        <v>21024</v>
      </c>
      <c r="G5101" t="s">
        <v>23379</v>
      </c>
      <c r="H5101" t="s">
        <v>2231</v>
      </c>
      <c r="I5101" s="23">
        <v>33.074730000000002</v>
      </c>
      <c r="J5101" s="23">
        <v>-94.163135999999994</v>
      </c>
      <c r="K5101">
        <v>486210</v>
      </c>
      <c r="L5101" t="s">
        <v>1275</v>
      </c>
      <c r="M5101" t="s">
        <v>102</v>
      </c>
      <c r="N5101" s="49">
        <v>41850.451999999997</v>
      </c>
    </row>
    <row r="5102" spans="1:22" x14ac:dyDescent="0.3">
      <c r="A5102">
        <v>1002972</v>
      </c>
      <c r="B5102" t="s">
        <v>23380</v>
      </c>
      <c r="C5102" t="s">
        <v>23381</v>
      </c>
      <c r="D5102" t="s">
        <v>23382</v>
      </c>
      <c r="E5102" t="s">
        <v>1418</v>
      </c>
      <c r="F5102" t="s">
        <v>23383</v>
      </c>
      <c r="G5102" t="s">
        <v>23384</v>
      </c>
      <c r="H5102" t="s">
        <v>9693</v>
      </c>
      <c r="I5102" s="23">
        <v>34.433401000000003</v>
      </c>
      <c r="J5102" s="23">
        <v>-97.503067000000001</v>
      </c>
      <c r="K5102">
        <v>486210</v>
      </c>
      <c r="L5102" t="s">
        <v>1275</v>
      </c>
      <c r="M5102" t="s">
        <v>102</v>
      </c>
      <c r="N5102" s="49">
        <v>32582.644</v>
      </c>
      <c r="O5102" s="49">
        <v>54911.49</v>
      </c>
      <c r="P5102" s="49">
        <v>44199.444000000003</v>
      </c>
      <c r="Q5102" s="49">
        <v>45133.4</v>
      </c>
      <c r="R5102" s="49">
        <v>39083.887999999999</v>
      </c>
      <c r="S5102" s="49">
        <v>31580.606</v>
      </c>
      <c r="T5102" s="49">
        <v>33073.75</v>
      </c>
      <c r="U5102" s="49">
        <v>27590.75</v>
      </c>
      <c r="V5102" s="49">
        <v>26485.1</v>
      </c>
    </row>
    <row r="5103" spans="1:22" x14ac:dyDescent="0.3">
      <c r="A5103">
        <v>1002811</v>
      </c>
      <c r="B5103" t="s">
        <v>23385</v>
      </c>
      <c r="C5103" t="s">
        <v>23386</v>
      </c>
      <c r="D5103" t="s">
        <v>15901</v>
      </c>
      <c r="E5103" t="s">
        <v>303</v>
      </c>
      <c r="F5103" t="s">
        <v>15902</v>
      </c>
      <c r="G5103" t="s">
        <v>23387</v>
      </c>
      <c r="H5103" t="s">
        <v>5358</v>
      </c>
      <c r="I5103" s="23">
        <v>33.601832000000002</v>
      </c>
      <c r="J5103" s="23">
        <v>-95.624767000000006</v>
      </c>
      <c r="K5103">
        <v>486210</v>
      </c>
      <c r="L5103" t="s">
        <v>1275</v>
      </c>
      <c r="M5103" t="s">
        <v>102</v>
      </c>
      <c r="N5103" s="49">
        <v>45718.536</v>
      </c>
      <c r="O5103" s="49">
        <v>45749.781999999999</v>
      </c>
      <c r="P5103" s="49">
        <v>40727.504000000001</v>
      </c>
      <c r="Q5103" s="49">
        <v>38194.92</v>
      </c>
      <c r="R5103" s="49">
        <v>41646.31</v>
      </c>
      <c r="S5103" s="49">
        <v>33935.493999999999</v>
      </c>
      <c r="T5103" s="49">
        <v>34769.129999999997</v>
      </c>
      <c r="U5103" s="49">
        <v>55230.03</v>
      </c>
      <c r="V5103" s="49">
        <v>29757.85</v>
      </c>
    </row>
    <row r="5104" spans="1:22" x14ac:dyDescent="0.3">
      <c r="A5104">
        <v>1004772</v>
      </c>
      <c r="B5104" t="s">
        <v>23388</v>
      </c>
      <c r="C5104" t="s">
        <v>23389</v>
      </c>
      <c r="D5104" t="s">
        <v>10045</v>
      </c>
      <c r="E5104" t="s">
        <v>331</v>
      </c>
      <c r="F5104" t="s">
        <v>10046</v>
      </c>
      <c r="G5104" t="s">
        <v>23390</v>
      </c>
      <c r="H5104" t="s">
        <v>8644</v>
      </c>
      <c r="I5104" s="23">
        <v>43.09046</v>
      </c>
      <c r="J5104" s="23">
        <v>-78.998159999999999</v>
      </c>
      <c r="K5104">
        <v>562212</v>
      </c>
      <c r="L5104" t="s">
        <v>355</v>
      </c>
      <c r="M5104" t="s">
        <v>307</v>
      </c>
      <c r="N5104" s="49">
        <v>40448.048000000003</v>
      </c>
      <c r="O5104" s="49">
        <v>70803.748000000007</v>
      </c>
      <c r="P5104" s="49">
        <v>140714.95000000001</v>
      </c>
      <c r="Q5104" s="49">
        <v>141497</v>
      </c>
      <c r="R5104" s="49">
        <v>141553.29800000001</v>
      </c>
      <c r="S5104" s="49">
        <v>141395.64799999999</v>
      </c>
      <c r="T5104" s="49">
        <v>139912.198</v>
      </c>
      <c r="U5104" s="49">
        <v>164484.48642500001</v>
      </c>
      <c r="V5104" s="49">
        <v>177845.01412499999</v>
      </c>
    </row>
    <row r="5105" spans="1:22" x14ac:dyDescent="0.3">
      <c r="A5105">
        <v>1002932</v>
      </c>
      <c r="B5105" t="s">
        <v>23391</v>
      </c>
      <c r="C5105" t="s">
        <v>23392</v>
      </c>
      <c r="D5105" t="s">
        <v>19826</v>
      </c>
      <c r="E5105" t="s">
        <v>569</v>
      </c>
      <c r="F5105" t="s">
        <v>23393</v>
      </c>
      <c r="G5105" t="s">
        <v>23394</v>
      </c>
      <c r="H5105" t="s">
        <v>2068</v>
      </c>
      <c r="I5105" s="23">
        <v>41.4945351</v>
      </c>
      <c r="J5105" s="23">
        <v>-90.634630999999999</v>
      </c>
      <c r="K5105">
        <v>331315</v>
      </c>
      <c r="L5105" t="s">
        <v>28</v>
      </c>
      <c r="M5105" t="s">
        <v>538</v>
      </c>
      <c r="U5105" s="49">
        <v>6781.0240000000003</v>
      </c>
      <c r="V5105" s="49">
        <v>7421.0720000000001</v>
      </c>
    </row>
    <row r="5106" spans="1:22" x14ac:dyDescent="0.3">
      <c r="A5106">
        <v>1002971</v>
      </c>
      <c r="B5106" t="s">
        <v>23395</v>
      </c>
      <c r="C5106" t="s">
        <v>23396</v>
      </c>
      <c r="D5106" t="s">
        <v>399</v>
      </c>
      <c r="E5106" t="s">
        <v>386</v>
      </c>
      <c r="F5106" t="s">
        <v>2885</v>
      </c>
      <c r="G5106" t="s">
        <v>23397</v>
      </c>
      <c r="H5106" t="s">
        <v>16354</v>
      </c>
      <c r="I5106" s="23">
        <v>34.616900000000001</v>
      </c>
      <c r="J5106" s="23">
        <v>-87.017600000000002</v>
      </c>
      <c r="K5106">
        <v>331315</v>
      </c>
      <c r="L5106" t="s">
        <v>28</v>
      </c>
      <c r="M5106" t="s">
        <v>538</v>
      </c>
      <c r="U5106" s="49">
        <v>9048.9159999999993</v>
      </c>
      <c r="V5106" s="49">
        <v>8618.8680000000004</v>
      </c>
    </row>
    <row r="5107" spans="1:22" x14ac:dyDescent="0.3">
      <c r="A5107">
        <v>1002935</v>
      </c>
      <c r="B5107" t="s">
        <v>23398</v>
      </c>
      <c r="C5107" t="s">
        <v>23399</v>
      </c>
      <c r="D5107" t="s">
        <v>23400</v>
      </c>
      <c r="E5107" t="s">
        <v>351</v>
      </c>
      <c r="F5107" t="s">
        <v>23401</v>
      </c>
      <c r="G5107" t="s">
        <v>23402</v>
      </c>
      <c r="H5107" t="s">
        <v>522</v>
      </c>
      <c r="I5107" s="23">
        <v>42.189039999999999</v>
      </c>
      <c r="J5107" s="23">
        <v>-87.942170000000004</v>
      </c>
      <c r="K5107">
        <v>331315</v>
      </c>
      <c r="L5107" t="s">
        <v>28</v>
      </c>
      <c r="M5107" t="s">
        <v>538</v>
      </c>
      <c r="U5107" s="49">
        <v>4923.4319999999998</v>
      </c>
      <c r="V5107" s="49">
        <v>4905.3320000000003</v>
      </c>
    </row>
    <row r="5108" spans="1:22" x14ac:dyDescent="0.3">
      <c r="A5108">
        <v>1002933</v>
      </c>
      <c r="B5108" t="s">
        <v>23403</v>
      </c>
      <c r="C5108" t="s">
        <v>23404</v>
      </c>
      <c r="D5108" t="s">
        <v>19826</v>
      </c>
      <c r="E5108" t="s">
        <v>569</v>
      </c>
      <c r="F5108" t="s">
        <v>23393</v>
      </c>
      <c r="G5108" t="s">
        <v>23405</v>
      </c>
      <c r="H5108" t="s">
        <v>2068</v>
      </c>
      <c r="I5108" s="23">
        <v>41.496859999999998</v>
      </c>
      <c r="J5108" s="23">
        <v>-90.645870000000002</v>
      </c>
      <c r="K5108">
        <v>331314</v>
      </c>
      <c r="L5108" t="s">
        <v>28</v>
      </c>
      <c r="M5108" t="s">
        <v>538</v>
      </c>
      <c r="N5108" s="49">
        <v>48689.016000000003</v>
      </c>
      <c r="O5108" s="49">
        <v>49271.364000000001</v>
      </c>
      <c r="P5108" s="49">
        <v>43968.084000000003</v>
      </c>
      <c r="Q5108" s="49">
        <v>48838.415999999997</v>
      </c>
      <c r="R5108" s="49">
        <v>45630.928</v>
      </c>
      <c r="S5108" s="49">
        <v>50667.76</v>
      </c>
      <c r="T5108" s="49">
        <v>51391.455999999998</v>
      </c>
      <c r="U5108" s="49">
        <v>48611.216</v>
      </c>
      <c r="V5108" s="49">
        <v>48612.516000000003</v>
      </c>
    </row>
    <row r="5109" spans="1:22" x14ac:dyDescent="0.3">
      <c r="A5109">
        <v>1007874</v>
      </c>
      <c r="B5109" t="s">
        <v>23406</v>
      </c>
      <c r="C5109" t="s">
        <v>23407</v>
      </c>
      <c r="D5109" t="s">
        <v>4054</v>
      </c>
      <c r="E5109" t="s">
        <v>1370</v>
      </c>
      <c r="F5109" t="s">
        <v>4055</v>
      </c>
      <c r="G5109" t="s">
        <v>23408</v>
      </c>
      <c r="H5109" t="s">
        <v>4057</v>
      </c>
      <c r="I5109" s="23">
        <v>60.676600000000001</v>
      </c>
      <c r="J5109" s="23">
        <v>-151.37705</v>
      </c>
      <c r="K5109">
        <v>221112</v>
      </c>
      <c r="L5109" t="s">
        <v>28</v>
      </c>
      <c r="M5109" t="s">
        <v>336</v>
      </c>
      <c r="N5109" s="49">
        <v>129083.364</v>
      </c>
      <c r="O5109" s="49">
        <v>192573.12400000001</v>
      </c>
      <c r="P5109" s="49">
        <v>218051.02799999999</v>
      </c>
      <c r="Q5109" s="49">
        <v>189446.236</v>
      </c>
      <c r="R5109" s="49">
        <v>198337.00399999999</v>
      </c>
      <c r="S5109" s="49">
        <v>171829.052</v>
      </c>
      <c r="T5109" s="49">
        <v>143244.66</v>
      </c>
      <c r="U5109" s="49">
        <v>163901.88</v>
      </c>
      <c r="V5109" s="49">
        <v>190496.73199999999</v>
      </c>
    </row>
    <row r="5110" spans="1:22" x14ac:dyDescent="0.3">
      <c r="A5110">
        <v>1006360</v>
      </c>
      <c r="B5110" t="s">
        <v>23409</v>
      </c>
      <c r="C5110" t="s">
        <v>23410</v>
      </c>
      <c r="D5110" t="s">
        <v>984</v>
      </c>
      <c r="E5110" t="s">
        <v>946</v>
      </c>
      <c r="F5110" t="s">
        <v>7867</v>
      </c>
      <c r="G5110" t="s">
        <v>23411</v>
      </c>
      <c r="H5110" t="s">
        <v>10090</v>
      </c>
      <c r="I5110" s="23">
        <v>46.122748999999999</v>
      </c>
      <c r="J5110" s="23">
        <v>-122.974048</v>
      </c>
      <c r="K5110">
        <v>322121</v>
      </c>
      <c r="L5110" t="s">
        <v>1940</v>
      </c>
      <c r="M5110" t="s">
        <v>680</v>
      </c>
      <c r="N5110" s="49">
        <v>331645.48599999998</v>
      </c>
      <c r="O5110" s="49">
        <v>289325.16600000003</v>
      </c>
      <c r="P5110" s="49">
        <v>314283.78200000001</v>
      </c>
      <c r="Q5110" s="49">
        <v>341166.56</v>
      </c>
      <c r="R5110" s="49">
        <v>359759.14199999999</v>
      </c>
      <c r="S5110" s="49">
        <v>401112.80599999998</v>
      </c>
      <c r="T5110" s="49">
        <v>359557.54</v>
      </c>
      <c r="U5110" s="49">
        <v>384436.20400000003</v>
      </c>
      <c r="V5110" s="49">
        <v>402483.67599999998</v>
      </c>
    </row>
    <row r="5111" spans="1:22" x14ac:dyDescent="0.3">
      <c r="A5111">
        <v>1006767</v>
      </c>
      <c r="B5111" t="s">
        <v>23412</v>
      </c>
      <c r="C5111" t="s">
        <v>23413</v>
      </c>
      <c r="D5111" t="s">
        <v>5400</v>
      </c>
      <c r="E5111" t="s">
        <v>1781</v>
      </c>
      <c r="F5111" t="s">
        <v>6150</v>
      </c>
      <c r="G5111" t="s">
        <v>23414</v>
      </c>
      <c r="H5111" t="s">
        <v>900</v>
      </c>
      <c r="I5111" s="23">
        <v>32.571489999999997</v>
      </c>
      <c r="J5111" s="23">
        <v>-90.069299000000001</v>
      </c>
      <c r="K5111">
        <v>336111</v>
      </c>
      <c r="L5111" t="s">
        <v>28</v>
      </c>
      <c r="M5111" t="s">
        <v>315</v>
      </c>
      <c r="N5111" s="49">
        <v>38085.955999999998</v>
      </c>
      <c r="O5111" s="49">
        <v>41534.743999999999</v>
      </c>
      <c r="P5111" s="49">
        <v>39465.552000000003</v>
      </c>
      <c r="Q5111" s="49">
        <v>42964.288</v>
      </c>
      <c r="R5111" s="49">
        <v>45892.228000000003</v>
      </c>
      <c r="S5111" s="49">
        <v>48156.667999999998</v>
      </c>
      <c r="T5111" s="49">
        <v>45832.828000000001</v>
      </c>
      <c r="U5111" s="49">
        <v>35026.567999999999</v>
      </c>
      <c r="V5111" s="49">
        <v>34028.072</v>
      </c>
    </row>
    <row r="5112" spans="1:22" x14ac:dyDescent="0.3">
      <c r="A5112">
        <v>1003850</v>
      </c>
      <c r="B5112" t="s">
        <v>23415</v>
      </c>
      <c r="C5112" t="s">
        <v>23416</v>
      </c>
      <c r="D5112" t="s">
        <v>18411</v>
      </c>
      <c r="E5112" t="s">
        <v>676</v>
      </c>
      <c r="F5112" t="s">
        <v>23417</v>
      </c>
      <c r="G5112" t="s">
        <v>23418</v>
      </c>
      <c r="H5112" t="s">
        <v>4492</v>
      </c>
      <c r="I5112" s="23">
        <v>35.963700000000003</v>
      </c>
      <c r="J5112" s="23">
        <v>-86.484999999999999</v>
      </c>
      <c r="K5112">
        <v>336111</v>
      </c>
      <c r="L5112" t="s">
        <v>28</v>
      </c>
      <c r="M5112" t="s">
        <v>315</v>
      </c>
      <c r="N5112" s="49">
        <v>65034.455999999998</v>
      </c>
      <c r="O5112" s="49">
        <v>68100.444000000003</v>
      </c>
      <c r="P5112" s="49">
        <v>66457.8</v>
      </c>
      <c r="Q5112" s="49">
        <v>70256.936000000002</v>
      </c>
      <c r="R5112" s="49">
        <v>71531.88</v>
      </c>
      <c r="S5112" s="49">
        <v>77459.308000000005</v>
      </c>
      <c r="T5112" s="49">
        <v>78937.661999999997</v>
      </c>
      <c r="U5112" s="49">
        <v>70556.899999999994</v>
      </c>
      <c r="V5112" s="49">
        <v>65012.36</v>
      </c>
    </row>
    <row r="5113" spans="1:22" x14ac:dyDescent="0.3">
      <c r="A5113">
        <v>1009137</v>
      </c>
      <c r="B5113" t="s">
        <v>23419</v>
      </c>
      <c r="C5113" t="s">
        <v>23420</v>
      </c>
      <c r="D5113" t="s">
        <v>23421</v>
      </c>
      <c r="E5113" t="s">
        <v>1663</v>
      </c>
      <c r="F5113" t="s">
        <v>18920</v>
      </c>
      <c r="G5113" t="s">
        <v>23422</v>
      </c>
      <c r="H5113" t="s">
        <v>20790</v>
      </c>
      <c r="I5113" s="23">
        <v>40.775058000000001</v>
      </c>
      <c r="J5113" s="23">
        <v>-74.123041999999998</v>
      </c>
      <c r="K5113">
        <v>562212</v>
      </c>
      <c r="L5113" t="s">
        <v>355</v>
      </c>
      <c r="M5113" t="s">
        <v>307</v>
      </c>
      <c r="N5113" s="49">
        <v>26854</v>
      </c>
      <c r="O5113" s="49">
        <v>30052.05</v>
      </c>
      <c r="P5113" s="49">
        <v>27752.2</v>
      </c>
      <c r="Q5113" s="49">
        <v>31137.1</v>
      </c>
      <c r="R5113" s="49">
        <v>36334.148000000001</v>
      </c>
      <c r="S5113" s="49">
        <v>42615.55</v>
      </c>
      <c r="T5113" s="49">
        <v>44077.5</v>
      </c>
      <c r="U5113" s="49">
        <v>67357.5</v>
      </c>
      <c r="V5113" s="49">
        <v>64960</v>
      </c>
    </row>
    <row r="5114" spans="1:22" x14ac:dyDescent="0.3">
      <c r="A5114">
        <v>1007866</v>
      </c>
      <c r="B5114" t="s">
        <v>23423</v>
      </c>
      <c r="C5114" t="s">
        <v>23424</v>
      </c>
      <c r="D5114" t="s">
        <v>6218</v>
      </c>
      <c r="E5114" t="s">
        <v>491</v>
      </c>
      <c r="F5114" t="s">
        <v>23425</v>
      </c>
      <c r="G5114" t="s">
        <v>23426</v>
      </c>
      <c r="H5114" t="s">
        <v>1996</v>
      </c>
      <c r="I5114" s="23">
        <v>41.621519999999997</v>
      </c>
      <c r="J5114" s="23">
        <v>-87.161479999999997</v>
      </c>
      <c r="K5114">
        <v>331110</v>
      </c>
      <c r="L5114" t="s">
        <v>537</v>
      </c>
      <c r="M5114" t="s">
        <v>538</v>
      </c>
      <c r="N5114" s="49">
        <v>114458.268</v>
      </c>
      <c r="O5114" s="49">
        <v>127646.04399999999</v>
      </c>
      <c r="P5114" s="49">
        <v>118448.008</v>
      </c>
      <c r="Q5114" s="49">
        <v>102813.068</v>
      </c>
      <c r="R5114" s="49">
        <v>88819.292000000001</v>
      </c>
      <c r="S5114" s="49">
        <v>129050.1</v>
      </c>
      <c r="T5114" s="49">
        <v>122396.53599999999</v>
      </c>
      <c r="U5114" s="49">
        <v>144056.77600000001</v>
      </c>
      <c r="V5114" s="49">
        <v>120118.492</v>
      </c>
    </row>
    <row r="5115" spans="1:22" x14ac:dyDescent="0.3">
      <c r="A5115">
        <v>1006013</v>
      </c>
      <c r="B5115" t="s">
        <v>23427</v>
      </c>
      <c r="C5115" t="s">
        <v>23428</v>
      </c>
      <c r="D5115" t="s">
        <v>23429</v>
      </c>
      <c r="E5115" t="s">
        <v>447</v>
      </c>
      <c r="F5115" t="s">
        <v>23430</v>
      </c>
      <c r="G5115" t="s">
        <v>23431</v>
      </c>
      <c r="H5115" t="s">
        <v>3244</v>
      </c>
      <c r="I5115" s="23">
        <v>41.215632999999997</v>
      </c>
      <c r="J5115" s="23">
        <v>-80.508364</v>
      </c>
      <c r="K5115">
        <v>331221</v>
      </c>
      <c r="L5115" t="s">
        <v>28</v>
      </c>
      <c r="M5115" t="s">
        <v>538</v>
      </c>
      <c r="N5115" s="49">
        <v>170351.80799999999</v>
      </c>
      <c r="O5115" s="49">
        <v>192095.12400000001</v>
      </c>
      <c r="P5115" s="49">
        <v>185622.44399999999</v>
      </c>
      <c r="Q5115" s="49">
        <v>197424.73199999999</v>
      </c>
      <c r="R5115" s="49">
        <v>172627.35200000001</v>
      </c>
      <c r="S5115" s="49">
        <v>181335.66800000001</v>
      </c>
      <c r="T5115" s="49">
        <v>163813.07199999999</v>
      </c>
      <c r="U5115" s="49">
        <v>151505.728</v>
      </c>
      <c r="V5115" s="49">
        <v>150747.44</v>
      </c>
    </row>
    <row r="5116" spans="1:22" x14ac:dyDescent="0.3">
      <c r="A5116">
        <v>1007546</v>
      </c>
      <c r="B5116" t="s">
        <v>23432</v>
      </c>
      <c r="C5116" t="s">
        <v>23433</v>
      </c>
      <c r="D5116" t="s">
        <v>23434</v>
      </c>
      <c r="E5116" t="s">
        <v>922</v>
      </c>
      <c r="F5116" t="s">
        <v>23435</v>
      </c>
      <c r="G5116" t="s">
        <v>23436</v>
      </c>
      <c r="H5116" t="s">
        <v>23437</v>
      </c>
      <c r="I5116" s="23">
        <v>41.78651</v>
      </c>
      <c r="J5116" s="23">
        <v>-97.09357</v>
      </c>
      <c r="K5116">
        <v>562212</v>
      </c>
      <c r="L5116" t="s">
        <v>355</v>
      </c>
      <c r="M5116" t="s">
        <v>307</v>
      </c>
      <c r="N5116" s="49">
        <v>72829.55</v>
      </c>
      <c r="O5116" s="49">
        <v>69867.399999999994</v>
      </c>
      <c r="P5116" s="49">
        <v>67357.850000000006</v>
      </c>
      <c r="Q5116" s="49">
        <v>64402</v>
      </c>
      <c r="R5116" s="49">
        <v>61267.9</v>
      </c>
      <c r="S5116" s="49">
        <v>58678.7</v>
      </c>
      <c r="T5116" s="49">
        <v>55970.5</v>
      </c>
      <c r="U5116" s="49">
        <v>53149.8</v>
      </c>
      <c r="V5116" s="49">
        <v>50307.4</v>
      </c>
    </row>
    <row r="5117" spans="1:22" x14ac:dyDescent="0.3">
      <c r="A5117">
        <v>1004850</v>
      </c>
      <c r="B5117" t="s">
        <v>23438</v>
      </c>
      <c r="C5117" t="s">
        <v>23439</v>
      </c>
      <c r="D5117" t="s">
        <v>23440</v>
      </c>
      <c r="E5117" t="s">
        <v>663</v>
      </c>
      <c r="F5117" t="s">
        <v>23441</v>
      </c>
      <c r="G5117" t="s">
        <v>23442</v>
      </c>
      <c r="H5117" t="s">
        <v>1098</v>
      </c>
      <c r="I5117" s="23">
        <v>40.971102000000002</v>
      </c>
      <c r="J5117" s="23">
        <v>-82.485169999999997</v>
      </c>
      <c r="K5117">
        <v>562212</v>
      </c>
      <c r="L5117" t="s">
        <v>51</v>
      </c>
      <c r="M5117" t="s">
        <v>307</v>
      </c>
      <c r="N5117" s="49">
        <v>403943.25</v>
      </c>
      <c r="O5117" s="49">
        <v>356175.25</v>
      </c>
      <c r="P5117" s="49">
        <v>118605.5</v>
      </c>
      <c r="Q5117" s="49">
        <v>157560.25</v>
      </c>
      <c r="R5117" s="49">
        <v>276320.25</v>
      </c>
      <c r="S5117" s="49">
        <v>253529.25</v>
      </c>
      <c r="T5117" s="49">
        <v>204533.764</v>
      </c>
      <c r="U5117" s="49">
        <v>193538.57</v>
      </c>
      <c r="V5117" s="49">
        <v>181869.44</v>
      </c>
    </row>
    <row r="5118" spans="1:22" x14ac:dyDescent="0.3">
      <c r="A5118">
        <v>1005200</v>
      </c>
      <c r="B5118" t="s">
        <v>23443</v>
      </c>
      <c r="C5118" t="s">
        <v>23444</v>
      </c>
      <c r="D5118" t="s">
        <v>3918</v>
      </c>
      <c r="E5118" t="s">
        <v>1388</v>
      </c>
      <c r="F5118" t="s">
        <v>3919</v>
      </c>
      <c r="G5118" t="s">
        <v>23445</v>
      </c>
      <c r="H5118" t="s">
        <v>3921</v>
      </c>
      <c r="I5118" s="23">
        <v>43.201267000000001</v>
      </c>
      <c r="J5118" s="23">
        <v>-112.37685399999999</v>
      </c>
      <c r="K5118">
        <v>311999</v>
      </c>
      <c r="L5118" t="s">
        <v>28</v>
      </c>
      <c r="M5118" t="s">
        <v>315</v>
      </c>
      <c r="P5118" s="49">
        <v>15431.691999999999</v>
      </c>
      <c r="Q5118" s="49">
        <v>26794.5</v>
      </c>
      <c r="R5118" s="49">
        <v>29180.04</v>
      </c>
      <c r="S5118" s="49">
        <v>35272.468000000001</v>
      </c>
      <c r="T5118" s="49">
        <v>32587.43</v>
      </c>
      <c r="U5118" s="49">
        <v>40114.1</v>
      </c>
      <c r="V5118" s="49">
        <v>34362.400000000001</v>
      </c>
    </row>
    <row r="5119" spans="1:22" x14ac:dyDescent="0.3">
      <c r="A5119">
        <v>1007929</v>
      </c>
      <c r="B5119" t="s">
        <v>23446</v>
      </c>
      <c r="C5119" t="s">
        <v>23447</v>
      </c>
      <c r="D5119" t="s">
        <v>23448</v>
      </c>
      <c r="E5119" t="s">
        <v>583</v>
      </c>
      <c r="F5119" t="s">
        <v>20651</v>
      </c>
      <c r="G5119" t="s">
        <v>23449</v>
      </c>
      <c r="H5119" t="s">
        <v>1013</v>
      </c>
      <c r="I5119" s="23">
        <v>30.061499999999999</v>
      </c>
      <c r="J5119" s="23">
        <v>-90.665899999999993</v>
      </c>
      <c r="K5119">
        <v>331313</v>
      </c>
      <c r="L5119" t="s">
        <v>28</v>
      </c>
      <c r="M5119" t="s">
        <v>538</v>
      </c>
      <c r="N5119" s="49">
        <v>804213.41799999995</v>
      </c>
      <c r="O5119" s="49">
        <v>780325.56400000001</v>
      </c>
      <c r="P5119" s="49">
        <v>844347.62199999997</v>
      </c>
      <c r="Q5119" s="49">
        <v>772427.69200000004</v>
      </c>
      <c r="R5119" s="49">
        <v>778252.82200000004</v>
      </c>
      <c r="S5119" s="49">
        <v>794432.36</v>
      </c>
      <c r="T5119" s="49">
        <v>826482.68200000003</v>
      </c>
      <c r="U5119" s="49">
        <v>748636.28</v>
      </c>
      <c r="V5119" s="49">
        <v>764821.36800000002</v>
      </c>
    </row>
    <row r="5120" spans="1:22" x14ac:dyDescent="0.3">
      <c r="A5120">
        <v>1002572</v>
      </c>
      <c r="B5120" t="s">
        <v>23450</v>
      </c>
      <c r="C5120" t="s">
        <v>23451</v>
      </c>
      <c r="D5120" t="s">
        <v>23452</v>
      </c>
      <c r="E5120" t="s">
        <v>447</v>
      </c>
      <c r="F5120" t="s">
        <v>23453</v>
      </c>
      <c r="G5120" t="s">
        <v>23454</v>
      </c>
      <c r="H5120" t="s">
        <v>1939</v>
      </c>
      <c r="I5120" s="23">
        <v>40.532890000000002</v>
      </c>
      <c r="J5120" s="23">
        <v>-78.385329999999996</v>
      </c>
      <c r="K5120">
        <v>488210</v>
      </c>
      <c r="L5120" t="s">
        <v>28</v>
      </c>
      <c r="M5120" t="s">
        <v>315</v>
      </c>
      <c r="N5120" s="49">
        <v>13966.848</v>
      </c>
      <c r="O5120" s="49">
        <v>15368.191999999999</v>
      </c>
      <c r="P5120" s="49">
        <v>15695.34</v>
      </c>
      <c r="Q5120" s="49">
        <v>13601.248</v>
      </c>
      <c r="R5120" s="49">
        <v>31505.376</v>
      </c>
      <c r="S5120" s="49">
        <v>41933.205999999998</v>
      </c>
      <c r="T5120" s="49">
        <v>42000.805999999997</v>
      </c>
      <c r="U5120" s="49">
        <v>45535.712</v>
      </c>
      <c r="V5120" s="49">
        <v>60781.194000000003</v>
      </c>
    </row>
    <row r="5121" spans="1:22" x14ac:dyDescent="0.3">
      <c r="A5121">
        <v>1007970</v>
      </c>
      <c r="B5121" t="s">
        <v>23455</v>
      </c>
      <c r="C5121" t="s">
        <v>23456</v>
      </c>
      <c r="D5121" t="s">
        <v>2054</v>
      </c>
      <c r="E5121" t="s">
        <v>922</v>
      </c>
      <c r="F5121" t="s">
        <v>23457</v>
      </c>
      <c r="G5121" t="s">
        <v>23458</v>
      </c>
      <c r="H5121" t="s">
        <v>2057</v>
      </c>
      <c r="I5121" s="23">
        <v>40.86692</v>
      </c>
      <c r="J5121" s="23">
        <v>-96.653279999999995</v>
      </c>
      <c r="K5121">
        <v>562212</v>
      </c>
      <c r="L5121" t="s">
        <v>355</v>
      </c>
      <c r="M5121" t="s">
        <v>307</v>
      </c>
      <c r="N5121" s="49">
        <v>71326.8</v>
      </c>
      <c r="O5121" s="49">
        <v>73441.95</v>
      </c>
      <c r="P5121" s="49">
        <v>75114.899999999994</v>
      </c>
      <c r="Q5121" s="49">
        <v>91783.45</v>
      </c>
      <c r="R5121" s="49">
        <v>80651.55</v>
      </c>
      <c r="S5121" s="49">
        <v>98601.7</v>
      </c>
      <c r="T5121" s="49">
        <v>102092.7</v>
      </c>
      <c r="U5121" s="49">
        <v>111961.4</v>
      </c>
      <c r="V5121" s="49">
        <v>109506.45</v>
      </c>
    </row>
    <row r="5122" spans="1:22" x14ac:dyDescent="0.3">
      <c r="A5122">
        <v>1003829</v>
      </c>
      <c r="B5122" t="s">
        <v>23459</v>
      </c>
      <c r="C5122" t="s">
        <v>23460</v>
      </c>
      <c r="D5122" t="s">
        <v>6495</v>
      </c>
      <c r="E5122" t="s">
        <v>542</v>
      </c>
      <c r="F5122" t="s">
        <v>18673</v>
      </c>
      <c r="G5122" t="s">
        <v>23461</v>
      </c>
      <c r="H5122" t="s">
        <v>1703</v>
      </c>
      <c r="I5122" s="23">
        <v>38.329405000000001</v>
      </c>
      <c r="J5122" s="23">
        <v>-98.190724000000003</v>
      </c>
      <c r="K5122">
        <v>311942</v>
      </c>
      <c r="L5122" t="s">
        <v>28</v>
      </c>
      <c r="M5122" t="s">
        <v>315</v>
      </c>
      <c r="N5122" s="49">
        <v>54832.544000000002</v>
      </c>
      <c r="O5122" s="49">
        <v>53575.548000000003</v>
      </c>
      <c r="P5122" s="49">
        <v>51404.055999999997</v>
      </c>
      <c r="Q5122" s="49">
        <v>53024</v>
      </c>
      <c r="R5122" s="49">
        <v>53773.947999999997</v>
      </c>
      <c r="S5122" s="49">
        <v>54806.444000000003</v>
      </c>
      <c r="T5122" s="49">
        <v>49122.014000000003</v>
      </c>
      <c r="U5122" s="49">
        <v>52544.552000000003</v>
      </c>
      <c r="V5122" s="49">
        <v>51677.656000000003</v>
      </c>
    </row>
    <row r="5123" spans="1:22" x14ac:dyDescent="0.3">
      <c r="A5123">
        <v>1003046</v>
      </c>
      <c r="B5123" t="s">
        <v>23462</v>
      </c>
      <c r="C5123" t="s">
        <v>23463</v>
      </c>
      <c r="D5123" t="s">
        <v>23464</v>
      </c>
      <c r="E5123" t="s">
        <v>1902</v>
      </c>
      <c r="F5123" t="s">
        <v>23465</v>
      </c>
      <c r="G5123" t="s">
        <v>23466</v>
      </c>
      <c r="H5123" t="s">
        <v>2113</v>
      </c>
      <c r="I5123" s="23">
        <v>33.504378000000003</v>
      </c>
      <c r="J5123" s="23">
        <v>-111.787864</v>
      </c>
      <c r="K5123">
        <v>562212</v>
      </c>
      <c r="L5123" t="s">
        <v>51</v>
      </c>
      <c r="M5123" t="s">
        <v>307</v>
      </c>
      <c r="P5123" s="49">
        <v>24020.5</v>
      </c>
      <c r="Q5123" s="49">
        <v>2106.25</v>
      </c>
      <c r="R5123" s="49">
        <v>2360</v>
      </c>
      <c r="S5123" s="49">
        <v>1852.5</v>
      </c>
      <c r="T5123" s="49">
        <v>9227.25</v>
      </c>
      <c r="U5123" s="49">
        <v>67695</v>
      </c>
      <c r="V5123" s="49">
        <v>7707.5</v>
      </c>
    </row>
    <row r="5124" spans="1:22" x14ac:dyDescent="0.3">
      <c r="A5124">
        <v>1005255</v>
      </c>
      <c r="B5124" t="s">
        <v>23467</v>
      </c>
      <c r="C5124" t="s">
        <v>23468</v>
      </c>
      <c r="D5124" t="s">
        <v>5167</v>
      </c>
      <c r="E5124" t="s">
        <v>1650</v>
      </c>
      <c r="F5124" t="s">
        <v>23469</v>
      </c>
      <c r="G5124" t="s">
        <v>23470</v>
      </c>
      <c r="H5124" t="s">
        <v>10422</v>
      </c>
      <c r="I5124" s="23">
        <v>44.261426</v>
      </c>
      <c r="J5124" s="23">
        <v>-71.627390000000005</v>
      </c>
      <c r="K5124">
        <v>562212</v>
      </c>
      <c r="L5124" t="s">
        <v>355</v>
      </c>
      <c r="M5124" t="s">
        <v>307</v>
      </c>
      <c r="N5124" s="49">
        <v>74476.149999999994</v>
      </c>
      <c r="O5124" s="49">
        <v>88243.25</v>
      </c>
      <c r="P5124" s="49">
        <v>81881.75</v>
      </c>
      <c r="Q5124" s="49">
        <v>75644.350000000006</v>
      </c>
      <c r="R5124" s="49">
        <v>63156</v>
      </c>
      <c r="S5124" s="49">
        <v>47024.35</v>
      </c>
      <c r="T5124" s="49">
        <v>43361.55</v>
      </c>
      <c r="U5124" s="49">
        <v>38516.949999999997</v>
      </c>
      <c r="V5124" s="49">
        <v>44690.400000000001</v>
      </c>
    </row>
    <row r="5125" spans="1:22" x14ac:dyDescent="0.3">
      <c r="A5125">
        <v>1007197</v>
      </c>
      <c r="B5125" t="s">
        <v>23471</v>
      </c>
      <c r="C5125" t="s">
        <v>23472</v>
      </c>
      <c r="D5125" t="s">
        <v>14225</v>
      </c>
      <c r="E5125" t="s">
        <v>323</v>
      </c>
      <c r="F5125" t="s">
        <v>23473</v>
      </c>
      <c r="G5125" t="s">
        <v>23474</v>
      </c>
      <c r="H5125" t="s">
        <v>2916</v>
      </c>
      <c r="I5125" s="23">
        <v>38.10342</v>
      </c>
      <c r="J5125" s="23">
        <v>-121.10132</v>
      </c>
      <c r="K5125">
        <v>921120</v>
      </c>
      <c r="L5125" t="s">
        <v>51</v>
      </c>
      <c r="M5125" t="s">
        <v>307</v>
      </c>
      <c r="N5125" s="49">
        <v>120712.75</v>
      </c>
      <c r="O5125" s="49">
        <v>117151.25</v>
      </c>
      <c r="P5125" s="49">
        <v>252</v>
      </c>
      <c r="Q5125" s="49">
        <v>84441</v>
      </c>
      <c r="R5125" s="49">
        <v>82588</v>
      </c>
      <c r="S5125" s="49">
        <v>41966.75</v>
      </c>
      <c r="T5125" s="49">
        <v>34380</v>
      </c>
      <c r="U5125" s="49">
        <v>40752.5</v>
      </c>
      <c r="V5125" s="49">
        <v>52517.5</v>
      </c>
    </row>
    <row r="5126" spans="1:22" x14ac:dyDescent="0.3">
      <c r="A5126">
        <v>1002868</v>
      </c>
      <c r="B5126" t="s">
        <v>23475</v>
      </c>
      <c r="C5126" t="s">
        <v>23476</v>
      </c>
      <c r="D5126" t="s">
        <v>23477</v>
      </c>
      <c r="E5126" t="s">
        <v>303</v>
      </c>
      <c r="F5126" t="s">
        <v>23478</v>
      </c>
      <c r="G5126" t="s">
        <v>23479</v>
      </c>
      <c r="H5126" t="s">
        <v>4033</v>
      </c>
      <c r="I5126" s="23">
        <v>31.109439999999999</v>
      </c>
      <c r="J5126" s="23">
        <v>-102.298058</v>
      </c>
      <c r="K5126">
        <v>211120</v>
      </c>
      <c r="L5126" t="s">
        <v>368</v>
      </c>
      <c r="M5126" t="s">
        <v>102</v>
      </c>
      <c r="N5126" s="49">
        <v>38378.712</v>
      </c>
      <c r="O5126" s="49">
        <v>39810.006000000001</v>
      </c>
      <c r="P5126" s="49">
        <v>39791.758000000002</v>
      </c>
      <c r="Q5126" s="49">
        <v>14609.954</v>
      </c>
      <c r="R5126" s="49">
        <v>39991.915999999997</v>
      </c>
      <c r="S5126" s="49">
        <v>34144.792000000001</v>
      </c>
      <c r="T5126" s="49">
        <v>38644.07</v>
      </c>
      <c r="U5126" s="49">
        <v>61903.12</v>
      </c>
      <c r="V5126" s="49">
        <v>51257.03</v>
      </c>
    </row>
    <row r="5127" spans="1:22" x14ac:dyDescent="0.3">
      <c r="A5127">
        <v>1006292</v>
      </c>
      <c r="B5127" t="s">
        <v>23480</v>
      </c>
      <c r="C5127" t="s">
        <v>23481</v>
      </c>
      <c r="D5127" t="s">
        <v>467</v>
      </c>
      <c r="E5127" t="s">
        <v>468</v>
      </c>
      <c r="F5127" t="s">
        <v>23482</v>
      </c>
      <c r="G5127" t="s">
        <v>23483</v>
      </c>
      <c r="H5127" t="s">
        <v>471</v>
      </c>
      <c r="I5127" s="23">
        <v>25.967610000000001</v>
      </c>
      <c r="J5127" s="23">
        <v>-80.286748000000003</v>
      </c>
      <c r="K5127">
        <v>562212</v>
      </c>
      <c r="L5127" t="s">
        <v>51</v>
      </c>
      <c r="M5127" t="s">
        <v>307</v>
      </c>
      <c r="N5127" s="49">
        <v>254976.25</v>
      </c>
      <c r="O5127" s="49">
        <v>211271.75</v>
      </c>
      <c r="P5127" s="49">
        <v>45157.25</v>
      </c>
      <c r="Q5127" s="49">
        <v>48219.25</v>
      </c>
      <c r="R5127" s="49">
        <v>38475.75</v>
      </c>
      <c r="S5127" s="49">
        <v>43549.25</v>
      </c>
      <c r="T5127" s="49">
        <v>61019</v>
      </c>
      <c r="U5127" s="49">
        <v>45726</v>
      </c>
      <c r="V5127" s="49">
        <v>41866.5</v>
      </c>
    </row>
    <row r="5128" spans="1:22" x14ac:dyDescent="0.3">
      <c r="A5128">
        <v>1007141</v>
      </c>
      <c r="B5128" t="s">
        <v>23484</v>
      </c>
      <c r="C5128" t="s">
        <v>23485</v>
      </c>
      <c r="D5128" t="s">
        <v>7135</v>
      </c>
      <c r="E5128" t="s">
        <v>640</v>
      </c>
      <c r="F5128" t="s">
        <v>7136</v>
      </c>
      <c r="G5128" t="s">
        <v>23486</v>
      </c>
      <c r="H5128" t="s">
        <v>2231</v>
      </c>
      <c r="I5128" s="23">
        <v>46.893585999999999</v>
      </c>
      <c r="J5128" s="23">
        <v>-96.804109999999994</v>
      </c>
      <c r="K5128">
        <v>923110</v>
      </c>
      <c r="L5128" t="s">
        <v>28</v>
      </c>
      <c r="M5128" t="s">
        <v>315</v>
      </c>
      <c r="N5128" s="49">
        <v>53365.502</v>
      </c>
      <c r="O5128" s="49">
        <v>49930.73</v>
      </c>
      <c r="P5128" s="49">
        <v>43964.32</v>
      </c>
      <c r="Q5128" s="49">
        <v>39663.334000000003</v>
      </c>
      <c r="R5128" s="49">
        <v>48907.866000000002</v>
      </c>
      <c r="S5128" s="49">
        <v>56064.741999999998</v>
      </c>
      <c r="T5128" s="49">
        <v>70750.600000000006</v>
      </c>
      <c r="U5128" s="49">
        <v>708017.924</v>
      </c>
      <c r="V5128" s="49">
        <v>72751.491999999998</v>
      </c>
    </row>
    <row r="5129" spans="1:22" x14ac:dyDescent="0.3">
      <c r="A5129">
        <v>1006172</v>
      </c>
      <c r="B5129" t="s">
        <v>23487</v>
      </c>
      <c r="C5129" t="s">
        <v>23488</v>
      </c>
      <c r="D5129" t="s">
        <v>921</v>
      </c>
      <c r="E5129" t="s">
        <v>922</v>
      </c>
      <c r="F5129" t="s">
        <v>923</v>
      </c>
      <c r="G5129" t="s">
        <v>23489</v>
      </c>
      <c r="H5129" t="s">
        <v>10715</v>
      </c>
      <c r="I5129" s="23">
        <v>40.596501000000004</v>
      </c>
      <c r="J5129" s="23">
        <v>-98.388461000000007</v>
      </c>
      <c r="K5129">
        <v>221112</v>
      </c>
      <c r="L5129" t="s">
        <v>28</v>
      </c>
      <c r="M5129" t="s">
        <v>336</v>
      </c>
      <c r="R5129" s="49">
        <v>0</v>
      </c>
      <c r="S5129" s="49">
        <v>302.8</v>
      </c>
      <c r="T5129" s="49">
        <v>494.31</v>
      </c>
      <c r="U5129" s="49">
        <v>1225.28</v>
      </c>
      <c r="V5129" s="49">
        <v>409.67</v>
      </c>
    </row>
    <row r="5130" spans="1:22" x14ac:dyDescent="0.3">
      <c r="A5130">
        <v>1007558</v>
      </c>
      <c r="B5130" t="s">
        <v>23490</v>
      </c>
      <c r="C5130" t="s">
        <v>23491</v>
      </c>
      <c r="D5130" t="s">
        <v>8089</v>
      </c>
      <c r="E5130" t="s">
        <v>323</v>
      </c>
      <c r="F5130" t="s">
        <v>23492</v>
      </c>
      <c r="G5130" t="s">
        <v>23493</v>
      </c>
      <c r="H5130" t="s">
        <v>3177</v>
      </c>
      <c r="I5130" s="23">
        <v>32.836660000000002</v>
      </c>
      <c r="J5130" s="23">
        <v>-117.15226199999999</v>
      </c>
      <c r="K5130">
        <v>562212</v>
      </c>
      <c r="L5130" t="s">
        <v>51</v>
      </c>
      <c r="M5130" t="s">
        <v>307</v>
      </c>
      <c r="N5130" s="49">
        <v>2974.25</v>
      </c>
      <c r="O5130" s="49">
        <v>3270.5</v>
      </c>
      <c r="P5130" s="49">
        <v>2812.5</v>
      </c>
      <c r="Q5130" s="49">
        <v>2332.75</v>
      </c>
      <c r="R5130" s="49">
        <v>2411.25</v>
      </c>
      <c r="S5130" s="49">
        <v>2426</v>
      </c>
      <c r="T5130" s="49">
        <v>15830</v>
      </c>
      <c r="U5130" s="49">
        <v>3447.5</v>
      </c>
      <c r="V5130" s="49">
        <v>3792.5</v>
      </c>
    </row>
    <row r="5131" spans="1:22" x14ac:dyDescent="0.3">
      <c r="A5131">
        <v>1003390</v>
      </c>
      <c r="B5131" t="s">
        <v>23494</v>
      </c>
      <c r="C5131" t="s">
        <v>23495</v>
      </c>
      <c r="D5131" t="s">
        <v>6292</v>
      </c>
      <c r="E5131" t="s">
        <v>663</v>
      </c>
      <c r="F5131" t="s">
        <v>23496</v>
      </c>
      <c r="G5131" t="s">
        <v>23497</v>
      </c>
      <c r="H5131" t="s">
        <v>1952</v>
      </c>
      <c r="I5131" s="23">
        <v>39.696491999999999</v>
      </c>
      <c r="J5131" s="23">
        <v>-84.247579999999999</v>
      </c>
      <c r="K5131">
        <v>562212</v>
      </c>
      <c r="L5131" t="s">
        <v>51</v>
      </c>
      <c r="M5131" t="s">
        <v>307</v>
      </c>
      <c r="R5131" s="49">
        <v>2751</v>
      </c>
      <c r="S5131" s="49">
        <v>2628.75</v>
      </c>
      <c r="T5131" s="49">
        <v>5133.25</v>
      </c>
      <c r="U5131" s="49">
        <v>6563.3246749999998</v>
      </c>
      <c r="V5131" s="49">
        <v>6175</v>
      </c>
    </row>
    <row r="5132" spans="1:22" x14ac:dyDescent="0.3">
      <c r="A5132">
        <v>1006303</v>
      </c>
      <c r="B5132" t="s">
        <v>23498</v>
      </c>
      <c r="C5132" t="s">
        <v>23499</v>
      </c>
      <c r="D5132" t="s">
        <v>23500</v>
      </c>
      <c r="E5132" t="s">
        <v>676</v>
      </c>
      <c r="F5132" t="s">
        <v>23501</v>
      </c>
      <c r="G5132" t="s">
        <v>23502</v>
      </c>
      <c r="H5132" t="s">
        <v>1865</v>
      </c>
      <c r="I5132" s="23">
        <v>35.323399999999999</v>
      </c>
      <c r="J5132" s="23">
        <v>-89.946299999999994</v>
      </c>
      <c r="K5132">
        <v>562212</v>
      </c>
      <c r="L5132" t="s">
        <v>51</v>
      </c>
      <c r="M5132" t="s">
        <v>307</v>
      </c>
      <c r="N5132" s="49">
        <v>40868.25</v>
      </c>
      <c r="O5132" s="49">
        <v>42381.75</v>
      </c>
      <c r="P5132" s="49">
        <v>42834.75</v>
      </c>
      <c r="Q5132" s="49">
        <v>51588.5</v>
      </c>
      <c r="R5132" s="49">
        <v>53872</v>
      </c>
      <c r="S5132" s="49">
        <v>106418</v>
      </c>
      <c r="T5132" s="49">
        <v>43387.9</v>
      </c>
      <c r="U5132" s="49">
        <v>93721.8</v>
      </c>
      <c r="V5132" s="49">
        <v>85033.4</v>
      </c>
    </row>
    <row r="5133" spans="1:22" x14ac:dyDescent="0.3">
      <c r="A5133">
        <v>1005163</v>
      </c>
      <c r="B5133" t="s">
        <v>23503</v>
      </c>
      <c r="C5133" t="s">
        <v>23504</v>
      </c>
      <c r="D5133" t="s">
        <v>4332</v>
      </c>
      <c r="E5133" t="s">
        <v>663</v>
      </c>
      <c r="F5133" t="s">
        <v>23505</v>
      </c>
      <c r="G5133" t="s">
        <v>23506</v>
      </c>
      <c r="H5133" t="s">
        <v>3628</v>
      </c>
      <c r="I5133" s="23">
        <v>41.565170000000002</v>
      </c>
      <c r="J5133" s="23">
        <v>-84.037540000000007</v>
      </c>
      <c r="K5133">
        <v>331110</v>
      </c>
      <c r="L5133" t="s">
        <v>537</v>
      </c>
      <c r="M5133" t="s">
        <v>538</v>
      </c>
      <c r="N5133" s="49">
        <v>316080.424</v>
      </c>
      <c r="O5133" s="49">
        <v>297807.14</v>
      </c>
      <c r="P5133" s="49">
        <v>291032.46000000002</v>
      </c>
      <c r="Q5133" s="49">
        <v>267335.59600000002</v>
      </c>
      <c r="R5133" s="49">
        <v>290783.18</v>
      </c>
      <c r="S5133" s="49">
        <v>237397.82399999999</v>
      </c>
      <c r="T5133" s="49">
        <v>238789.872</v>
      </c>
      <c r="U5133" s="49">
        <v>304351.18400000001</v>
      </c>
      <c r="V5133" s="49">
        <v>302433.16399999999</v>
      </c>
    </row>
    <row r="5134" spans="1:22" x14ac:dyDescent="0.3">
      <c r="A5134">
        <v>1005786</v>
      </c>
      <c r="B5134" t="s">
        <v>23507</v>
      </c>
      <c r="C5134" t="s">
        <v>23508</v>
      </c>
      <c r="D5134" t="s">
        <v>6264</v>
      </c>
      <c r="E5134" t="s">
        <v>441</v>
      </c>
      <c r="F5134" t="s">
        <v>23509</v>
      </c>
      <c r="G5134" t="s">
        <v>23510</v>
      </c>
      <c r="H5134" t="s">
        <v>13118</v>
      </c>
      <c r="I5134" s="23">
        <v>35.905132999999999</v>
      </c>
      <c r="J5134" s="23">
        <v>-78.582115999999999</v>
      </c>
      <c r="K5134">
        <v>562212</v>
      </c>
      <c r="L5134" t="s">
        <v>51</v>
      </c>
      <c r="M5134" t="s">
        <v>307</v>
      </c>
      <c r="R5134" s="49">
        <v>10208.25</v>
      </c>
      <c r="S5134" s="49">
        <v>9235</v>
      </c>
      <c r="T5134" s="49">
        <v>10680</v>
      </c>
      <c r="U5134" s="49">
        <v>11470</v>
      </c>
      <c r="V5134" s="49">
        <v>12000</v>
      </c>
    </row>
    <row r="5135" spans="1:22" x14ac:dyDescent="0.3">
      <c r="A5135">
        <v>1007880</v>
      </c>
      <c r="B5135" t="s">
        <v>23511</v>
      </c>
      <c r="C5135" t="s">
        <v>23512</v>
      </c>
      <c r="D5135" t="s">
        <v>23513</v>
      </c>
      <c r="E5135" t="s">
        <v>1487</v>
      </c>
      <c r="F5135" t="s">
        <v>23514</v>
      </c>
      <c r="G5135" t="s">
        <v>23515</v>
      </c>
      <c r="H5135" t="s">
        <v>6242</v>
      </c>
      <c r="I5135" s="23">
        <v>40.5854</v>
      </c>
      <c r="J5135" s="23">
        <v>-104.83181</v>
      </c>
      <c r="K5135">
        <v>562212</v>
      </c>
      <c r="L5135" t="s">
        <v>355</v>
      </c>
      <c r="M5135" t="s">
        <v>307</v>
      </c>
      <c r="N5135" s="49">
        <v>107835.43799999999</v>
      </c>
      <c r="O5135" s="49">
        <v>136277.43799999999</v>
      </c>
      <c r="P5135" s="49">
        <v>129273.49</v>
      </c>
      <c r="Q5135" s="49">
        <v>122390.24</v>
      </c>
      <c r="R5135" s="49">
        <v>138303.49</v>
      </c>
      <c r="S5135" s="49">
        <v>129991.74</v>
      </c>
      <c r="T5135" s="49">
        <v>121748.03</v>
      </c>
      <c r="U5135" s="49">
        <v>113793.11857200001</v>
      </c>
      <c r="V5135" s="49">
        <v>155044.36720000001</v>
      </c>
    </row>
    <row r="5136" spans="1:22" x14ac:dyDescent="0.3">
      <c r="A5136">
        <v>1002593</v>
      </c>
      <c r="B5136" t="s">
        <v>23516</v>
      </c>
      <c r="C5136" t="s">
        <v>23517</v>
      </c>
      <c r="D5136" t="s">
        <v>23518</v>
      </c>
      <c r="E5136" t="s">
        <v>1682</v>
      </c>
      <c r="F5136" t="s">
        <v>23519</v>
      </c>
      <c r="G5136" t="s">
        <v>23520</v>
      </c>
      <c r="H5136" t="s">
        <v>14631</v>
      </c>
      <c r="I5136" s="23">
        <v>42.294159999999998</v>
      </c>
      <c r="J5136" s="23">
        <v>-72.71669</v>
      </c>
      <c r="K5136">
        <v>562212</v>
      </c>
      <c r="L5136" t="s">
        <v>355</v>
      </c>
      <c r="M5136" t="s">
        <v>307</v>
      </c>
      <c r="N5136" s="49">
        <v>21834.75</v>
      </c>
      <c r="O5136" s="49">
        <v>27698.75</v>
      </c>
      <c r="P5136" s="49">
        <v>39392.75</v>
      </c>
      <c r="Q5136" s="49">
        <v>53491.75</v>
      </c>
      <c r="R5136" s="49">
        <v>51678.25</v>
      </c>
      <c r="S5136" s="49">
        <v>55032</v>
      </c>
      <c r="T5136" s="49">
        <v>40041.5</v>
      </c>
      <c r="U5136" s="49">
        <v>47110.95</v>
      </c>
      <c r="V5136" s="49">
        <v>20387</v>
      </c>
    </row>
    <row r="5137" spans="1:22" x14ac:dyDescent="0.3">
      <c r="A5137">
        <v>1005319</v>
      </c>
      <c r="B5137" t="s">
        <v>23521</v>
      </c>
      <c r="C5137" t="s">
        <v>23522</v>
      </c>
      <c r="D5137" t="s">
        <v>23523</v>
      </c>
      <c r="E5137" t="s">
        <v>422</v>
      </c>
      <c r="F5137" t="s">
        <v>23524</v>
      </c>
      <c r="G5137" t="s">
        <v>23525</v>
      </c>
      <c r="H5137" t="s">
        <v>450</v>
      </c>
      <c r="I5137" s="23">
        <v>36.069716</v>
      </c>
      <c r="J5137" s="23">
        <v>-90.453316000000001</v>
      </c>
      <c r="K5137">
        <v>562212</v>
      </c>
      <c r="L5137" t="s">
        <v>51</v>
      </c>
      <c r="M5137" t="s">
        <v>307</v>
      </c>
      <c r="N5137" s="49">
        <v>87670.5</v>
      </c>
      <c r="O5137" s="49">
        <v>86557.75</v>
      </c>
      <c r="P5137" s="49">
        <v>85384.25</v>
      </c>
      <c r="Q5137" s="49">
        <v>84026.5</v>
      </c>
      <c r="R5137" s="49">
        <v>82796</v>
      </c>
      <c r="S5137" s="49">
        <v>81712.25</v>
      </c>
      <c r="T5137" s="49">
        <v>80897.5</v>
      </c>
      <c r="U5137" s="49">
        <v>79984.75</v>
      </c>
      <c r="V5137" s="49">
        <v>78560.5</v>
      </c>
    </row>
    <row r="5138" spans="1:22" x14ac:dyDescent="0.3">
      <c r="A5138">
        <v>1002558</v>
      </c>
      <c r="B5138" t="s">
        <v>23526</v>
      </c>
      <c r="C5138" t="s">
        <v>23527</v>
      </c>
      <c r="D5138" t="s">
        <v>18023</v>
      </c>
      <c r="E5138" t="s">
        <v>954</v>
      </c>
      <c r="F5138" t="s">
        <v>18024</v>
      </c>
      <c r="G5138" t="s">
        <v>23528</v>
      </c>
      <c r="H5138" t="s">
        <v>1098</v>
      </c>
      <c r="I5138" s="23">
        <v>34.013590999999998</v>
      </c>
      <c r="J5138" s="23">
        <v>-80.683431999999996</v>
      </c>
      <c r="K5138">
        <v>562212</v>
      </c>
      <c r="L5138" t="s">
        <v>51</v>
      </c>
      <c r="M5138" t="s">
        <v>307</v>
      </c>
      <c r="N5138" s="49">
        <v>18592</v>
      </c>
      <c r="O5138" s="49">
        <v>22632.75</v>
      </c>
      <c r="P5138" s="49">
        <v>19791.25</v>
      </c>
      <c r="Q5138" s="49">
        <v>28976.5</v>
      </c>
      <c r="R5138" s="49">
        <v>26561.75</v>
      </c>
      <c r="S5138" s="49">
        <v>39248.75</v>
      </c>
      <c r="T5138" s="49">
        <v>42182.5</v>
      </c>
      <c r="U5138" s="49">
        <v>34302.5</v>
      </c>
      <c r="V5138" s="49">
        <v>25900</v>
      </c>
    </row>
    <row r="5139" spans="1:22" x14ac:dyDescent="0.3">
      <c r="A5139">
        <v>1006653</v>
      </c>
      <c r="B5139" t="s">
        <v>23529</v>
      </c>
      <c r="C5139" t="s">
        <v>23530</v>
      </c>
      <c r="D5139" t="s">
        <v>23531</v>
      </c>
      <c r="E5139" t="s">
        <v>331</v>
      </c>
      <c r="F5139" t="s">
        <v>23532</v>
      </c>
      <c r="G5139" t="s">
        <v>23533</v>
      </c>
      <c r="H5139" t="s">
        <v>23534</v>
      </c>
      <c r="I5139" s="23">
        <v>42.050189000000003</v>
      </c>
      <c r="J5139" s="23">
        <v>-73.976794999999996</v>
      </c>
      <c r="K5139">
        <v>327999</v>
      </c>
      <c r="L5139" t="s">
        <v>28</v>
      </c>
      <c r="M5139" t="s">
        <v>376</v>
      </c>
      <c r="N5139" s="49">
        <v>85999.525999999998</v>
      </c>
      <c r="O5139" s="49">
        <v>81101.343999999997</v>
      </c>
      <c r="P5139" s="49">
        <v>72431.437999999995</v>
      </c>
      <c r="Q5139" s="49">
        <v>69641.53</v>
      </c>
      <c r="R5139" s="49">
        <v>53994.315999999999</v>
      </c>
      <c r="S5139" s="49">
        <v>56763.62</v>
      </c>
      <c r="T5139" s="49">
        <v>57422.103999999999</v>
      </c>
      <c r="U5139" s="49">
        <v>43009.04</v>
      </c>
      <c r="V5139" s="49">
        <v>39414.712</v>
      </c>
    </row>
    <row r="5140" spans="1:22" x14ac:dyDescent="0.3">
      <c r="A5140">
        <v>1005277</v>
      </c>
      <c r="B5140" t="s">
        <v>23535</v>
      </c>
      <c r="C5140" t="s">
        <v>23536</v>
      </c>
      <c r="D5140" t="s">
        <v>14110</v>
      </c>
      <c r="E5140" t="s">
        <v>1682</v>
      </c>
      <c r="F5140" t="s">
        <v>23537</v>
      </c>
      <c r="G5140" t="s">
        <v>23538</v>
      </c>
      <c r="H5140" t="s">
        <v>5563</v>
      </c>
      <c r="I5140" s="23">
        <v>42.337947999999997</v>
      </c>
      <c r="J5140" s="23">
        <v>-71.090442999999993</v>
      </c>
      <c r="K5140">
        <v>611310</v>
      </c>
      <c r="L5140" t="s">
        <v>28</v>
      </c>
      <c r="M5140" t="s">
        <v>315</v>
      </c>
      <c r="N5140" s="49">
        <v>29883.036</v>
      </c>
      <c r="O5140" s="49">
        <v>30845.632000000001</v>
      </c>
      <c r="P5140" s="49">
        <v>30010.878000000001</v>
      </c>
      <c r="Q5140" s="49">
        <v>28984.639999999999</v>
      </c>
      <c r="R5140" s="49">
        <v>31315.63</v>
      </c>
      <c r="S5140" s="49">
        <v>31159.53</v>
      </c>
      <c r="T5140" s="49">
        <v>33735.01</v>
      </c>
      <c r="U5140" s="49">
        <v>31572.813999999998</v>
      </c>
      <c r="V5140" s="49">
        <v>30347.824000000001</v>
      </c>
    </row>
    <row r="5141" spans="1:22" x14ac:dyDescent="0.3">
      <c r="A5141">
        <v>1011127</v>
      </c>
      <c r="B5141" t="s">
        <v>23539</v>
      </c>
      <c r="C5141" t="s">
        <v>23540</v>
      </c>
      <c r="D5141" t="s">
        <v>23541</v>
      </c>
      <c r="E5141" t="s">
        <v>303</v>
      </c>
      <c r="F5141" t="s">
        <v>11291</v>
      </c>
      <c r="G5141" t="s">
        <v>23542</v>
      </c>
      <c r="H5141" t="s">
        <v>23543</v>
      </c>
      <c r="I5141" s="23">
        <v>33.325499999999998</v>
      </c>
      <c r="J5141" s="23">
        <v>-102.29649999999999</v>
      </c>
      <c r="K5141">
        <v>486210</v>
      </c>
      <c r="L5141" t="s">
        <v>1275</v>
      </c>
      <c r="M5141" t="s">
        <v>102</v>
      </c>
      <c r="N5141" s="49">
        <v>45667.98</v>
      </c>
      <c r="O5141" s="49">
        <v>43621.788</v>
      </c>
      <c r="P5141" s="49">
        <v>15681.392</v>
      </c>
      <c r="Q5141" s="49">
        <v>4785.4840000000004</v>
      </c>
      <c r="R5141" s="49">
        <v>16057.392</v>
      </c>
      <c r="S5141" s="49">
        <v>25758.614000000001</v>
      </c>
      <c r="T5141" s="49">
        <v>30030.448</v>
      </c>
    </row>
    <row r="5142" spans="1:22" x14ac:dyDescent="0.3">
      <c r="A5142">
        <v>1002738</v>
      </c>
      <c r="B5142" t="s">
        <v>23544</v>
      </c>
      <c r="C5142" t="s">
        <v>23545</v>
      </c>
      <c r="D5142" t="s">
        <v>13524</v>
      </c>
      <c r="E5142" t="s">
        <v>569</v>
      </c>
      <c r="F5142" t="s">
        <v>23546</v>
      </c>
      <c r="G5142" t="s">
        <v>23547</v>
      </c>
      <c r="H5142" t="s">
        <v>4891</v>
      </c>
      <c r="I5142" s="23">
        <v>42.04907</v>
      </c>
      <c r="J5142" s="23">
        <v>-94.046859999999995</v>
      </c>
      <c r="K5142">
        <v>486210</v>
      </c>
      <c r="L5142" t="s">
        <v>1275</v>
      </c>
      <c r="M5142" t="s">
        <v>102</v>
      </c>
      <c r="N5142" s="49">
        <v>51874.34</v>
      </c>
      <c r="O5142" s="49">
        <v>62263.86</v>
      </c>
      <c r="P5142" s="49">
        <v>61978.775999999998</v>
      </c>
      <c r="Q5142" s="49">
        <v>61545.324000000001</v>
      </c>
      <c r="R5142" s="49">
        <v>54625.336000000003</v>
      </c>
      <c r="S5142" s="49">
        <v>51638.976000000002</v>
      </c>
      <c r="T5142" s="49">
        <v>46169.447999999997</v>
      </c>
      <c r="U5142" s="49">
        <v>51299.88</v>
      </c>
      <c r="V5142" s="49">
        <v>51815.324000000001</v>
      </c>
    </row>
    <row r="5143" spans="1:22" x14ac:dyDescent="0.3">
      <c r="A5143">
        <v>1002808</v>
      </c>
      <c r="B5143" t="s">
        <v>23548</v>
      </c>
      <c r="C5143" t="s">
        <v>23549</v>
      </c>
      <c r="D5143" t="s">
        <v>23550</v>
      </c>
      <c r="E5143" t="s">
        <v>542</v>
      </c>
      <c r="F5143" t="s">
        <v>23551</v>
      </c>
      <c r="G5143" t="s">
        <v>23552</v>
      </c>
      <c r="H5143" t="s">
        <v>2124</v>
      </c>
      <c r="I5143" s="23">
        <v>37.29945</v>
      </c>
      <c r="J5143" s="23">
        <v>-100.8691</v>
      </c>
      <c r="K5143">
        <v>486210</v>
      </c>
      <c r="L5143" t="s">
        <v>1275</v>
      </c>
      <c r="M5143" t="s">
        <v>102</v>
      </c>
      <c r="Q5143" s="49">
        <v>1.8</v>
      </c>
      <c r="R5143" s="49">
        <v>12595.36</v>
      </c>
      <c r="S5143" s="49">
        <v>10406.82</v>
      </c>
      <c r="T5143" s="49">
        <v>20317.490000000002</v>
      </c>
      <c r="U5143" s="49">
        <v>11706.918</v>
      </c>
      <c r="V5143" s="49">
        <v>29460.202000000001</v>
      </c>
    </row>
    <row r="5144" spans="1:22" x14ac:dyDescent="0.3">
      <c r="A5144">
        <v>1002739</v>
      </c>
      <c r="B5144" t="s">
        <v>23553</v>
      </c>
      <c r="C5144" t="s">
        <v>23554</v>
      </c>
      <c r="D5144" t="s">
        <v>3884</v>
      </c>
      <c r="E5144" t="s">
        <v>922</v>
      </c>
      <c r="F5144" t="s">
        <v>23555</v>
      </c>
      <c r="G5144" t="s">
        <v>23556</v>
      </c>
      <c r="H5144" t="s">
        <v>23309</v>
      </c>
      <c r="I5144" s="23">
        <v>40.745212000000002</v>
      </c>
      <c r="J5144" s="23">
        <v>-96.367599999999996</v>
      </c>
      <c r="K5144">
        <v>486210</v>
      </c>
      <c r="L5144" t="s">
        <v>1275</v>
      </c>
      <c r="M5144" t="s">
        <v>102</v>
      </c>
      <c r="N5144" s="49">
        <v>93767.56</v>
      </c>
      <c r="O5144" s="49">
        <v>90885.915999999997</v>
      </c>
      <c r="P5144" s="49">
        <v>68269.991999999998</v>
      </c>
      <c r="Q5144" s="49">
        <v>61217.383999999998</v>
      </c>
      <c r="R5144" s="49">
        <v>61780.548000000003</v>
      </c>
      <c r="S5144" s="49">
        <v>71812.611999999994</v>
      </c>
      <c r="T5144" s="49">
        <v>67248.661999999997</v>
      </c>
      <c r="U5144" s="49">
        <v>64583.775999999998</v>
      </c>
      <c r="V5144" s="49">
        <v>63397.144</v>
      </c>
    </row>
    <row r="5145" spans="1:22" x14ac:dyDescent="0.3">
      <c r="A5145">
        <v>1006586</v>
      </c>
      <c r="B5145" t="s">
        <v>23557</v>
      </c>
      <c r="C5145" t="s">
        <v>23558</v>
      </c>
      <c r="D5145" t="s">
        <v>20370</v>
      </c>
      <c r="E5145" t="s">
        <v>542</v>
      </c>
      <c r="F5145" t="s">
        <v>9454</v>
      </c>
      <c r="G5145" t="s">
        <v>23559</v>
      </c>
      <c r="H5145" t="s">
        <v>1460</v>
      </c>
      <c r="I5145" s="23">
        <v>39.549869999999999</v>
      </c>
      <c r="J5145" s="23">
        <v>-97.255160000000004</v>
      </c>
      <c r="K5145">
        <v>486210</v>
      </c>
      <c r="L5145" t="s">
        <v>1275</v>
      </c>
      <c r="M5145" t="s">
        <v>102</v>
      </c>
      <c r="N5145" s="49">
        <v>65784.644</v>
      </c>
      <c r="O5145" s="49">
        <v>76911.854000000007</v>
      </c>
      <c r="P5145" s="49">
        <v>39164.635999999999</v>
      </c>
      <c r="Q5145" s="49">
        <v>29637.932000000001</v>
      </c>
      <c r="R5145" s="49">
        <v>31815.212</v>
      </c>
      <c r="S5145" s="49">
        <v>46546.101999999999</v>
      </c>
      <c r="T5145" s="49">
        <v>44358.815999999999</v>
      </c>
      <c r="U5145" s="49">
        <v>24740.786</v>
      </c>
      <c r="V5145" s="49">
        <v>28004.374</v>
      </c>
    </row>
    <row r="5146" spans="1:22" x14ac:dyDescent="0.3">
      <c r="A5146">
        <v>1007729</v>
      </c>
      <c r="B5146" t="s">
        <v>23560</v>
      </c>
      <c r="C5146" t="s">
        <v>23561</v>
      </c>
      <c r="D5146" t="s">
        <v>3255</v>
      </c>
      <c r="E5146" t="s">
        <v>454</v>
      </c>
      <c r="F5146" t="s">
        <v>23562</v>
      </c>
      <c r="G5146" t="s">
        <v>23563</v>
      </c>
      <c r="H5146" t="s">
        <v>9856</v>
      </c>
      <c r="I5146" s="23">
        <v>43.996167</v>
      </c>
      <c r="J5146" s="23">
        <v>-84.798074</v>
      </c>
      <c r="K5146">
        <v>562212</v>
      </c>
      <c r="L5146" t="s">
        <v>355</v>
      </c>
      <c r="M5146" t="s">
        <v>307</v>
      </c>
      <c r="N5146" s="49">
        <v>28644.34</v>
      </c>
      <c r="O5146" s="49">
        <v>30699.223999999998</v>
      </c>
      <c r="P5146" s="49">
        <v>34402.885999999999</v>
      </c>
      <c r="Q5146" s="49">
        <v>33292.635999999999</v>
      </c>
      <c r="R5146" s="49">
        <v>39456.588000000003</v>
      </c>
      <c r="S5146" s="49">
        <v>40048.635999999999</v>
      </c>
      <c r="T5146" s="49">
        <v>48189.684000000001</v>
      </c>
      <c r="U5146" s="49">
        <v>47810.849864999996</v>
      </c>
      <c r="V5146" s="49">
        <v>54159.359450000004</v>
      </c>
    </row>
    <row r="5147" spans="1:22" x14ac:dyDescent="0.3">
      <c r="A5147">
        <v>1005276</v>
      </c>
      <c r="B5147" t="s">
        <v>23564</v>
      </c>
      <c r="C5147" t="s">
        <v>23565</v>
      </c>
      <c r="D5147" t="s">
        <v>23566</v>
      </c>
      <c r="E5147" t="s">
        <v>380</v>
      </c>
      <c r="F5147" t="s">
        <v>23567</v>
      </c>
      <c r="G5147" t="s">
        <v>23568</v>
      </c>
      <c r="H5147" t="s">
        <v>522</v>
      </c>
      <c r="I5147" s="23">
        <v>47.286000000000001</v>
      </c>
      <c r="J5147" s="23">
        <v>-91.26</v>
      </c>
      <c r="K5147">
        <v>212210</v>
      </c>
      <c r="L5147" t="s">
        <v>537</v>
      </c>
      <c r="M5147" t="s">
        <v>538</v>
      </c>
      <c r="N5147" s="49">
        <v>440958.50599999999</v>
      </c>
      <c r="O5147" s="49">
        <v>621879.18000000005</v>
      </c>
      <c r="P5147" s="49">
        <v>675310.89599999995</v>
      </c>
      <c r="Q5147" s="49">
        <v>438578.00199999998</v>
      </c>
      <c r="R5147" s="49">
        <v>721894.15800000005</v>
      </c>
      <c r="S5147" s="49">
        <v>988498.85800000001</v>
      </c>
      <c r="T5147" s="49">
        <v>873473.91200000001</v>
      </c>
      <c r="U5147" s="49">
        <v>811062.96200000006</v>
      </c>
      <c r="V5147" s="49">
        <v>1022700.432</v>
      </c>
    </row>
    <row r="5148" spans="1:22" x14ac:dyDescent="0.3">
      <c r="A5148">
        <v>1007258</v>
      </c>
      <c r="B5148" t="s">
        <v>23569</v>
      </c>
      <c r="C5148" t="s">
        <v>23570</v>
      </c>
      <c r="D5148" t="s">
        <v>9323</v>
      </c>
      <c r="E5148" t="s">
        <v>946</v>
      </c>
      <c r="F5148" t="s">
        <v>23571</v>
      </c>
      <c r="G5148" t="s">
        <v>23572</v>
      </c>
      <c r="H5148" t="s">
        <v>9323</v>
      </c>
      <c r="I5148" s="23">
        <v>47.787236800000002</v>
      </c>
      <c r="J5148" s="23">
        <v>-117.4644801</v>
      </c>
      <c r="K5148">
        <v>562212</v>
      </c>
      <c r="L5148" t="s">
        <v>51</v>
      </c>
      <c r="M5148" t="s">
        <v>307</v>
      </c>
      <c r="T5148" s="49">
        <v>9882.5</v>
      </c>
      <c r="U5148" s="49">
        <v>10471</v>
      </c>
      <c r="V5148" s="49">
        <v>10046.75</v>
      </c>
    </row>
    <row r="5149" spans="1:22" x14ac:dyDescent="0.3">
      <c r="A5149">
        <v>1003023</v>
      </c>
      <c r="B5149" t="s">
        <v>23573</v>
      </c>
      <c r="C5149" t="s">
        <v>23574</v>
      </c>
      <c r="D5149" t="s">
        <v>4395</v>
      </c>
      <c r="E5149" t="s">
        <v>1370</v>
      </c>
      <c r="F5149" t="s">
        <v>1371</v>
      </c>
      <c r="H5149" t="s">
        <v>4404</v>
      </c>
      <c r="I5149" s="23">
        <v>70.490881999999999</v>
      </c>
      <c r="J5149" s="23">
        <v>-148.69770399999999</v>
      </c>
      <c r="K5149">
        <v>211111</v>
      </c>
      <c r="L5149" t="s">
        <v>368</v>
      </c>
      <c r="M5149" t="s">
        <v>102</v>
      </c>
      <c r="P5149" s="49">
        <v>369328.46600000001</v>
      </c>
      <c r="Q5149" s="49">
        <v>356032.65600000002</v>
      </c>
      <c r="R5149" s="49">
        <v>359332.25199999998</v>
      </c>
      <c r="S5149" s="49">
        <v>360454.87199999997</v>
      </c>
      <c r="T5149" s="49">
        <v>374037.462</v>
      </c>
      <c r="U5149" s="49">
        <v>355277.77399999998</v>
      </c>
      <c r="V5149" s="49">
        <v>367734.016</v>
      </c>
    </row>
    <row r="5150" spans="1:22" x14ac:dyDescent="0.3">
      <c r="A5150">
        <v>1007134</v>
      </c>
      <c r="B5150" t="s">
        <v>23575</v>
      </c>
      <c r="C5150" t="s">
        <v>23576</v>
      </c>
      <c r="D5150" t="s">
        <v>23577</v>
      </c>
      <c r="E5150" t="s">
        <v>1388</v>
      </c>
      <c r="F5150" t="s">
        <v>23578</v>
      </c>
      <c r="G5150" t="s">
        <v>23579</v>
      </c>
      <c r="H5150" t="s">
        <v>1400</v>
      </c>
      <c r="I5150" s="23">
        <v>42.623372000000003</v>
      </c>
      <c r="J5150" s="23">
        <v>-114.884991</v>
      </c>
      <c r="K5150">
        <v>486210</v>
      </c>
      <c r="L5150" t="s">
        <v>1275</v>
      </c>
      <c r="M5150" t="s">
        <v>102</v>
      </c>
      <c r="R5150" s="49">
        <v>9474.9680000000008</v>
      </c>
      <c r="S5150" s="49">
        <v>6778.53</v>
      </c>
      <c r="T5150" s="49">
        <v>18184.11</v>
      </c>
      <c r="U5150" s="49">
        <v>19824.84</v>
      </c>
      <c r="V5150" s="49">
        <v>19448.5</v>
      </c>
    </row>
    <row r="5151" spans="1:22" x14ac:dyDescent="0.3">
      <c r="A5151">
        <v>1007342</v>
      </c>
      <c r="B5151" t="s">
        <v>23580</v>
      </c>
      <c r="C5151" t="s">
        <v>23581</v>
      </c>
      <c r="D5151" t="s">
        <v>23582</v>
      </c>
      <c r="E5151" t="s">
        <v>1388</v>
      </c>
      <c r="F5151" t="s">
        <v>23583</v>
      </c>
      <c r="G5151" t="s">
        <v>23584</v>
      </c>
      <c r="H5151" t="s">
        <v>1400</v>
      </c>
      <c r="I5151" s="23">
        <v>42.482058000000002</v>
      </c>
      <c r="J5151" s="23">
        <v>-114.048671</v>
      </c>
      <c r="K5151">
        <v>486210</v>
      </c>
      <c r="L5151" t="s">
        <v>1275</v>
      </c>
      <c r="M5151" t="s">
        <v>102</v>
      </c>
      <c r="Q5151" s="49">
        <v>8614.6319999999996</v>
      </c>
      <c r="R5151" s="49">
        <v>7045.326</v>
      </c>
      <c r="S5151" s="49">
        <v>11079.216</v>
      </c>
      <c r="T5151" s="49">
        <v>19965.990000000002</v>
      </c>
      <c r="U5151" s="49">
        <v>22985.81</v>
      </c>
      <c r="V5151" s="49">
        <v>28287.33</v>
      </c>
    </row>
    <row r="5152" spans="1:22" x14ac:dyDescent="0.3">
      <c r="A5152">
        <v>1007451</v>
      </c>
      <c r="B5152" t="s">
        <v>23585</v>
      </c>
      <c r="C5152" t="s">
        <v>23586</v>
      </c>
      <c r="D5152" t="s">
        <v>23587</v>
      </c>
      <c r="E5152" t="s">
        <v>1388</v>
      </c>
      <c r="F5152" t="s">
        <v>23588</v>
      </c>
      <c r="G5152" t="s">
        <v>23589</v>
      </c>
      <c r="H5152" t="s">
        <v>2208</v>
      </c>
      <c r="I5152" s="23">
        <v>42.629759999999997</v>
      </c>
      <c r="J5152" s="23">
        <v>-112.09093</v>
      </c>
      <c r="K5152">
        <v>486210</v>
      </c>
      <c r="L5152" t="s">
        <v>1275</v>
      </c>
      <c r="M5152" t="s">
        <v>102</v>
      </c>
      <c r="R5152" s="49">
        <v>5298.4340000000002</v>
      </c>
      <c r="S5152" s="49">
        <v>7821.8239999999996</v>
      </c>
      <c r="T5152" s="49">
        <v>16484</v>
      </c>
      <c r="U5152" s="49">
        <v>13202.26</v>
      </c>
      <c r="V5152" s="49">
        <v>21259.9</v>
      </c>
    </row>
    <row r="5153" spans="1:22" x14ac:dyDescent="0.3">
      <c r="A5153">
        <v>1007450</v>
      </c>
      <c r="B5153" t="s">
        <v>23590</v>
      </c>
      <c r="C5153" t="s">
        <v>23591</v>
      </c>
      <c r="D5153" t="s">
        <v>23592</v>
      </c>
      <c r="E5153" t="s">
        <v>461</v>
      </c>
      <c r="F5153" t="s">
        <v>18769</v>
      </c>
      <c r="G5153" t="s">
        <v>23593</v>
      </c>
      <c r="H5153" t="s">
        <v>8803</v>
      </c>
      <c r="I5153" s="23">
        <v>42.023456000000003</v>
      </c>
      <c r="J5153" s="23">
        <v>-110.56921800000001</v>
      </c>
      <c r="K5153">
        <v>486210</v>
      </c>
      <c r="L5153" t="s">
        <v>1275</v>
      </c>
      <c r="M5153" t="s">
        <v>102</v>
      </c>
      <c r="N5153" s="49">
        <v>27307.901999999998</v>
      </c>
      <c r="P5153" s="49">
        <v>10097.216</v>
      </c>
      <c r="Q5153" s="49">
        <v>6926.4780000000001</v>
      </c>
      <c r="R5153" s="49">
        <v>11712.111999999999</v>
      </c>
      <c r="S5153" s="49">
        <v>32323.846000000001</v>
      </c>
      <c r="T5153" s="49">
        <v>32006.6</v>
      </c>
      <c r="U5153" s="49">
        <v>28083.88</v>
      </c>
      <c r="V5153" s="49">
        <v>28864.55</v>
      </c>
    </row>
    <row r="5154" spans="1:22" x14ac:dyDescent="0.3">
      <c r="A5154">
        <v>1007012</v>
      </c>
      <c r="B5154" t="s">
        <v>23594</v>
      </c>
      <c r="C5154" t="s">
        <v>23595</v>
      </c>
      <c r="D5154" t="s">
        <v>23596</v>
      </c>
      <c r="E5154" t="s">
        <v>1388</v>
      </c>
      <c r="F5154" t="s">
        <v>23597</v>
      </c>
      <c r="G5154" t="s">
        <v>23598</v>
      </c>
      <c r="H5154" t="s">
        <v>23599</v>
      </c>
      <c r="I5154" s="23">
        <v>42.123914999999997</v>
      </c>
      <c r="J5154" s="23">
        <v>-111.159386</v>
      </c>
      <c r="K5154">
        <v>486210</v>
      </c>
      <c r="L5154" t="s">
        <v>1275</v>
      </c>
      <c r="M5154" t="s">
        <v>102</v>
      </c>
      <c r="S5154" s="49">
        <v>8038.0240000000003</v>
      </c>
      <c r="T5154" s="49">
        <v>9691.3700000000008</v>
      </c>
      <c r="U5154" s="49">
        <v>12185.41</v>
      </c>
      <c r="V5154" s="49">
        <v>20408.02</v>
      </c>
    </row>
    <row r="5155" spans="1:22" x14ac:dyDescent="0.3">
      <c r="A5155">
        <v>1007070</v>
      </c>
      <c r="B5155" t="s">
        <v>23600</v>
      </c>
      <c r="C5155" t="s">
        <v>23601</v>
      </c>
      <c r="D5155" t="s">
        <v>15699</v>
      </c>
      <c r="E5155" t="s">
        <v>1388</v>
      </c>
      <c r="F5155" t="s">
        <v>23602</v>
      </c>
      <c r="G5155" t="s">
        <v>23603</v>
      </c>
      <c r="H5155" t="s">
        <v>18371</v>
      </c>
      <c r="I5155" s="23">
        <v>42.817990999999999</v>
      </c>
      <c r="J5155" s="23">
        <v>-112.700248</v>
      </c>
      <c r="K5155">
        <v>486210</v>
      </c>
      <c r="L5155" t="s">
        <v>1275</v>
      </c>
      <c r="M5155" t="s">
        <v>102</v>
      </c>
      <c r="R5155" s="49">
        <v>9343.67</v>
      </c>
      <c r="S5155" s="49">
        <v>11202.22</v>
      </c>
      <c r="T5155" s="49">
        <v>16072.6</v>
      </c>
      <c r="U5155" s="49">
        <v>22189.79</v>
      </c>
      <c r="V5155" s="49">
        <v>23471.7</v>
      </c>
    </row>
    <row r="5156" spans="1:22" x14ac:dyDescent="0.3">
      <c r="A5156">
        <v>1007092</v>
      </c>
      <c r="B5156" t="s">
        <v>23604</v>
      </c>
      <c r="C5156" t="s">
        <v>23605</v>
      </c>
      <c r="D5156" t="s">
        <v>23606</v>
      </c>
      <c r="E5156" t="s">
        <v>946</v>
      </c>
      <c r="F5156" t="s">
        <v>23607</v>
      </c>
      <c r="G5156" t="s">
        <v>23608</v>
      </c>
      <c r="H5156" t="s">
        <v>5469</v>
      </c>
      <c r="I5156" s="23">
        <v>47.789430000000003</v>
      </c>
      <c r="J5156" s="23">
        <v>-122.05728000000001</v>
      </c>
      <c r="K5156">
        <v>486210</v>
      </c>
      <c r="L5156" t="s">
        <v>1275</v>
      </c>
      <c r="M5156" t="s">
        <v>102</v>
      </c>
      <c r="N5156" s="49">
        <v>25145.058000000001</v>
      </c>
      <c r="O5156" s="49">
        <v>50061.267999999996</v>
      </c>
      <c r="P5156" s="49">
        <v>51797.658000000003</v>
      </c>
      <c r="Q5156" s="49">
        <v>62758.57</v>
      </c>
      <c r="R5156" s="49">
        <v>66543.402000000002</v>
      </c>
      <c r="S5156" s="49">
        <v>38507.406000000003</v>
      </c>
      <c r="T5156" s="49">
        <v>33173.377999999997</v>
      </c>
      <c r="U5156" s="49">
        <v>31456.69</v>
      </c>
      <c r="V5156" s="49">
        <v>36170.82</v>
      </c>
    </row>
    <row r="5157" spans="1:22" x14ac:dyDescent="0.3">
      <c r="A5157">
        <v>1007013</v>
      </c>
      <c r="B5157" t="s">
        <v>23609</v>
      </c>
      <c r="C5157" t="s">
        <v>23610</v>
      </c>
      <c r="D5157" t="s">
        <v>3217</v>
      </c>
      <c r="E5157" t="s">
        <v>1388</v>
      </c>
      <c r="F5157" t="s">
        <v>23611</v>
      </c>
      <c r="G5157" t="s">
        <v>23612</v>
      </c>
      <c r="H5157" t="s">
        <v>23599</v>
      </c>
      <c r="I5157" s="23">
        <v>42.543152999999997</v>
      </c>
      <c r="J5157" s="23">
        <v>-111.41993600000001</v>
      </c>
      <c r="K5157">
        <v>486210</v>
      </c>
      <c r="L5157" t="s">
        <v>1275</v>
      </c>
      <c r="M5157" t="s">
        <v>102</v>
      </c>
      <c r="R5157" s="49">
        <v>9119.92</v>
      </c>
      <c r="S5157" s="49">
        <v>12131.12</v>
      </c>
      <c r="T5157" s="49">
        <v>20437.3</v>
      </c>
      <c r="U5157" s="49">
        <v>21440.99</v>
      </c>
      <c r="V5157" s="49">
        <v>25720.21</v>
      </c>
    </row>
    <row r="5158" spans="1:22" x14ac:dyDescent="0.3">
      <c r="A5158">
        <v>1009015</v>
      </c>
      <c r="B5158" t="s">
        <v>23613</v>
      </c>
      <c r="C5158" t="s">
        <v>23614</v>
      </c>
      <c r="D5158" t="s">
        <v>18435</v>
      </c>
      <c r="E5158" t="s">
        <v>946</v>
      </c>
      <c r="F5158" t="s">
        <v>8417</v>
      </c>
      <c r="G5158" t="s">
        <v>23615</v>
      </c>
      <c r="H5158" t="s">
        <v>3780</v>
      </c>
      <c r="I5158" s="23">
        <v>46.533324999999998</v>
      </c>
      <c r="J5158" s="23">
        <v>-122.87372999999999</v>
      </c>
      <c r="K5158">
        <v>486210</v>
      </c>
      <c r="L5158" t="s">
        <v>1275</v>
      </c>
      <c r="M5158" t="s">
        <v>102</v>
      </c>
      <c r="N5158" s="49">
        <v>3980.34</v>
      </c>
      <c r="O5158" s="49">
        <v>22586.38</v>
      </c>
      <c r="P5158" s="49">
        <v>17893.788</v>
      </c>
      <c r="Q5158" s="49">
        <v>27923.252</v>
      </c>
      <c r="R5158" s="49">
        <v>29670.394</v>
      </c>
    </row>
    <row r="5159" spans="1:22" x14ac:dyDescent="0.3">
      <c r="A5159">
        <v>1009017</v>
      </c>
      <c r="B5159" t="s">
        <v>23616</v>
      </c>
      <c r="C5159" t="s">
        <v>23617</v>
      </c>
      <c r="D5159" t="s">
        <v>23618</v>
      </c>
      <c r="E5159" t="s">
        <v>946</v>
      </c>
      <c r="F5159" t="s">
        <v>23619</v>
      </c>
      <c r="G5159" t="s">
        <v>23620</v>
      </c>
      <c r="H5159" t="s">
        <v>14547</v>
      </c>
      <c r="I5159" s="23">
        <v>45.771216000000003</v>
      </c>
      <c r="J5159" s="23">
        <v>-120.799267</v>
      </c>
      <c r="K5159">
        <v>486210</v>
      </c>
      <c r="L5159" t="s">
        <v>1275</v>
      </c>
      <c r="M5159" t="s">
        <v>102</v>
      </c>
      <c r="N5159" s="49">
        <v>36931.072</v>
      </c>
      <c r="O5159" s="49">
        <v>22440.973999999998</v>
      </c>
      <c r="P5159" s="49">
        <v>19062.088</v>
      </c>
      <c r="Q5159" s="49">
        <v>20351.633999999998</v>
      </c>
      <c r="R5159" s="49">
        <v>12873.46</v>
      </c>
      <c r="S5159" s="49">
        <v>21139.044000000002</v>
      </c>
      <c r="T5159" s="49">
        <v>35892.688000000002</v>
      </c>
      <c r="U5159" s="49">
        <v>27670.45</v>
      </c>
    </row>
    <row r="5160" spans="1:22" x14ac:dyDescent="0.3">
      <c r="A5160">
        <v>1008941</v>
      </c>
      <c r="B5160" t="s">
        <v>23621</v>
      </c>
      <c r="C5160" t="s">
        <v>23622</v>
      </c>
      <c r="D5160" t="s">
        <v>11477</v>
      </c>
      <c r="E5160" t="s">
        <v>461</v>
      </c>
      <c r="F5160" t="s">
        <v>9213</v>
      </c>
      <c r="G5160" t="s">
        <v>23623</v>
      </c>
      <c r="H5160" t="s">
        <v>5338</v>
      </c>
      <c r="I5160" s="23">
        <v>41.524895000000001</v>
      </c>
      <c r="J5160" s="23">
        <v>-109.521106</v>
      </c>
      <c r="K5160">
        <v>486210</v>
      </c>
      <c r="L5160" t="s">
        <v>1275</v>
      </c>
      <c r="M5160" t="s">
        <v>102</v>
      </c>
      <c r="N5160" s="49">
        <v>29938.295999999998</v>
      </c>
      <c r="O5160" s="49">
        <v>22128.223999999998</v>
      </c>
      <c r="P5160" s="49">
        <v>14551.252</v>
      </c>
      <c r="Q5160" s="49">
        <v>10688.966</v>
      </c>
      <c r="R5160" s="49">
        <v>17389.441999999999</v>
      </c>
      <c r="S5160" s="49">
        <v>23678.871999999999</v>
      </c>
      <c r="T5160" s="49">
        <v>29850.65</v>
      </c>
      <c r="U5160" s="49">
        <v>28071.599999999999</v>
      </c>
    </row>
    <row r="5161" spans="1:22" x14ac:dyDescent="0.3">
      <c r="A5161">
        <v>1009161</v>
      </c>
      <c r="B5161" t="s">
        <v>23624</v>
      </c>
      <c r="C5161" t="s">
        <v>23625</v>
      </c>
      <c r="D5161" t="s">
        <v>23626</v>
      </c>
      <c r="E5161" t="s">
        <v>946</v>
      </c>
      <c r="F5161" t="s">
        <v>23627</v>
      </c>
      <c r="G5161" t="s">
        <v>23628</v>
      </c>
      <c r="H5161" t="s">
        <v>2602</v>
      </c>
      <c r="I5161" s="23">
        <v>48.421925000000002</v>
      </c>
      <c r="J5161" s="23">
        <v>-122.21538700000001</v>
      </c>
      <c r="K5161">
        <v>486210</v>
      </c>
      <c r="L5161" t="s">
        <v>1275</v>
      </c>
      <c r="M5161" t="s">
        <v>102</v>
      </c>
      <c r="N5161" s="49">
        <v>35095.826000000001</v>
      </c>
      <c r="O5161" s="49">
        <v>56715.196000000004</v>
      </c>
      <c r="P5161" s="49">
        <v>62344.724000000002</v>
      </c>
      <c r="Q5161" s="49">
        <v>69093.248000000007</v>
      </c>
      <c r="R5161" s="49">
        <v>65775.962</v>
      </c>
      <c r="S5161" s="49">
        <v>48020.305999999997</v>
      </c>
      <c r="T5161" s="49">
        <v>27885.812000000002</v>
      </c>
      <c r="U5161" s="49">
        <v>29202.68</v>
      </c>
    </row>
    <row r="5162" spans="1:22" x14ac:dyDescent="0.3">
      <c r="A5162">
        <v>1009019</v>
      </c>
      <c r="B5162"/>
      <c r="C5162" t="s">
        <v>23629</v>
      </c>
      <c r="D5162" t="s">
        <v>23630</v>
      </c>
      <c r="E5162" t="s">
        <v>946</v>
      </c>
      <c r="F5162" t="s">
        <v>23619</v>
      </c>
      <c r="G5162" t="s">
        <v>23631</v>
      </c>
      <c r="I5162" s="23">
        <v>45.903445900000001</v>
      </c>
      <c r="J5162" s="23">
        <v>-120.213925</v>
      </c>
      <c r="K5162">
        <v>486210</v>
      </c>
      <c r="L5162" t="s">
        <v>1275</v>
      </c>
      <c r="M5162" t="s">
        <v>102</v>
      </c>
      <c r="N5162" s="49">
        <v>35402.131999999998</v>
      </c>
      <c r="Q5162" s="49">
        <v>9799.2219999999998</v>
      </c>
      <c r="R5162" s="49">
        <v>13756.164000000001</v>
      </c>
      <c r="S5162" s="49">
        <v>10855.97</v>
      </c>
      <c r="T5162" s="49">
        <v>28674.856</v>
      </c>
    </row>
    <row r="5163" spans="1:22" x14ac:dyDescent="0.3">
      <c r="A5163">
        <v>1007513</v>
      </c>
      <c r="B5163" t="s">
        <v>23632</v>
      </c>
      <c r="C5163" t="s">
        <v>23633</v>
      </c>
      <c r="D5163" t="s">
        <v>23634</v>
      </c>
      <c r="E5163" t="s">
        <v>946</v>
      </c>
      <c r="F5163" t="s">
        <v>23627</v>
      </c>
      <c r="G5163" t="s">
        <v>23635</v>
      </c>
      <c r="H5163" t="s">
        <v>1214</v>
      </c>
      <c r="I5163" s="23">
        <v>49.000999999999998</v>
      </c>
      <c r="J5163" s="23">
        <v>-122.2214</v>
      </c>
      <c r="K5163">
        <v>486210</v>
      </c>
      <c r="L5163" t="s">
        <v>1275</v>
      </c>
      <c r="M5163" t="s">
        <v>102</v>
      </c>
      <c r="N5163" s="49">
        <v>79134.665999999997</v>
      </c>
      <c r="O5163" s="49">
        <v>90782.721999999994</v>
      </c>
      <c r="P5163" s="49">
        <v>96857.4</v>
      </c>
      <c r="Q5163" s="49">
        <v>109639.15399999999</v>
      </c>
      <c r="R5163" s="49">
        <v>109422.35799999999</v>
      </c>
      <c r="S5163" s="49">
        <v>82829.801999999996</v>
      </c>
      <c r="T5163" s="49">
        <v>76727.88</v>
      </c>
      <c r="U5163" s="49">
        <v>70800.98</v>
      </c>
      <c r="V5163" s="49">
        <v>73846.41</v>
      </c>
    </row>
    <row r="5164" spans="1:22" x14ac:dyDescent="0.3">
      <c r="A5164">
        <v>1009163</v>
      </c>
      <c r="B5164" t="s">
        <v>23636</v>
      </c>
      <c r="C5164" t="s">
        <v>23637</v>
      </c>
      <c r="D5164" t="s">
        <v>14973</v>
      </c>
      <c r="E5164" t="s">
        <v>946</v>
      </c>
      <c r="F5164" t="s">
        <v>23607</v>
      </c>
      <c r="G5164" t="s">
        <v>23638</v>
      </c>
      <c r="H5164" t="s">
        <v>13917</v>
      </c>
      <c r="I5164" s="23">
        <v>47.228985999999999</v>
      </c>
      <c r="J5164" s="23">
        <v>-122.209551</v>
      </c>
      <c r="K5164">
        <v>486210</v>
      </c>
      <c r="L5164" t="s">
        <v>1275</v>
      </c>
      <c r="M5164" t="s">
        <v>102</v>
      </c>
      <c r="N5164" s="49">
        <v>14575.998</v>
      </c>
      <c r="O5164" s="49">
        <v>35848.017999999996</v>
      </c>
      <c r="P5164" s="49">
        <v>37485.811999999998</v>
      </c>
      <c r="Q5164" s="49">
        <v>46613.775999999998</v>
      </c>
      <c r="R5164" s="49">
        <v>50469.16</v>
      </c>
      <c r="S5164" s="49">
        <v>28561.144</v>
      </c>
    </row>
    <row r="5165" spans="1:22" x14ac:dyDescent="0.3">
      <c r="A5165">
        <v>1009215</v>
      </c>
      <c r="B5165" t="s">
        <v>23639</v>
      </c>
      <c r="C5165" t="s">
        <v>23640</v>
      </c>
      <c r="D5165" t="s">
        <v>23641</v>
      </c>
      <c r="E5165" t="s">
        <v>946</v>
      </c>
      <c r="F5165" t="s">
        <v>23642</v>
      </c>
      <c r="G5165" t="s">
        <v>23643</v>
      </c>
      <c r="H5165" t="s">
        <v>1559</v>
      </c>
      <c r="I5165" s="23">
        <v>45.632359999999998</v>
      </c>
      <c r="J5165" s="23">
        <v>-122.36516</v>
      </c>
      <c r="K5165">
        <v>486210</v>
      </c>
      <c r="L5165" t="s">
        <v>1275</v>
      </c>
      <c r="M5165" t="s">
        <v>102</v>
      </c>
      <c r="N5165" s="49">
        <v>25817.07</v>
      </c>
      <c r="O5165" s="49">
        <v>16346.044</v>
      </c>
      <c r="P5165" s="49">
        <v>14951.454</v>
      </c>
      <c r="Q5165" s="49">
        <v>15701.55</v>
      </c>
      <c r="R5165" s="49">
        <v>15534.152</v>
      </c>
      <c r="S5165" s="49">
        <v>11763.864</v>
      </c>
      <c r="T5165" s="49">
        <v>25392.822</v>
      </c>
    </row>
    <row r="5166" spans="1:22" x14ac:dyDescent="0.3">
      <c r="A5166">
        <v>1009016</v>
      </c>
      <c r="B5166" t="s">
        <v>23644</v>
      </c>
      <c r="C5166" t="s">
        <v>23645</v>
      </c>
      <c r="D5166" t="s">
        <v>8246</v>
      </c>
      <c r="E5166" t="s">
        <v>946</v>
      </c>
      <c r="F5166" t="s">
        <v>23646</v>
      </c>
      <c r="G5166" t="s">
        <v>23647</v>
      </c>
      <c r="H5166" t="s">
        <v>23648</v>
      </c>
      <c r="I5166" s="23">
        <v>45.776899999999998</v>
      </c>
      <c r="J5166" s="23">
        <v>-121.626</v>
      </c>
      <c r="K5166">
        <v>486210</v>
      </c>
      <c r="L5166" t="s">
        <v>1275</v>
      </c>
      <c r="M5166" t="s">
        <v>102</v>
      </c>
      <c r="N5166" s="49">
        <v>30842.342000000001</v>
      </c>
      <c r="Q5166" s="49">
        <v>7519.88</v>
      </c>
      <c r="R5166" s="49">
        <v>12442.861999999999</v>
      </c>
      <c r="S5166" s="49">
        <v>9441.92</v>
      </c>
      <c r="T5166" s="49">
        <v>27865.91</v>
      </c>
    </row>
    <row r="5167" spans="1:22" x14ac:dyDescent="0.3">
      <c r="A5167">
        <v>1007647</v>
      </c>
      <c r="B5167" t="s">
        <v>23649</v>
      </c>
      <c r="C5167" t="s">
        <v>23650</v>
      </c>
      <c r="D5167" t="s">
        <v>23651</v>
      </c>
      <c r="E5167" t="s">
        <v>447</v>
      </c>
      <c r="F5167" t="s">
        <v>23652</v>
      </c>
      <c r="G5167" t="s">
        <v>23653</v>
      </c>
      <c r="H5167" t="s">
        <v>1104</v>
      </c>
      <c r="I5167" s="23">
        <v>41.019165999999998</v>
      </c>
      <c r="J5167" s="23">
        <v>-79.902075999999994</v>
      </c>
      <c r="K5167">
        <v>562212</v>
      </c>
      <c r="L5167" t="s">
        <v>355</v>
      </c>
      <c r="M5167" t="s">
        <v>307</v>
      </c>
      <c r="N5167" s="49">
        <v>9612.6440000000002</v>
      </c>
      <c r="O5167" s="49">
        <v>9920.1440000000002</v>
      </c>
      <c r="P5167" s="49">
        <v>9706.3940000000002</v>
      </c>
      <c r="Q5167" s="49">
        <v>9554.4940000000006</v>
      </c>
      <c r="R5167" s="49">
        <v>11092.546</v>
      </c>
      <c r="S5167" s="49">
        <v>19386.991999999998</v>
      </c>
      <c r="T5167" s="49">
        <v>20657.371999999999</v>
      </c>
      <c r="U5167" s="49">
        <v>21983.668820999999</v>
      </c>
      <c r="V5167" s="49">
        <v>17304.427</v>
      </c>
    </row>
    <row r="5168" spans="1:22" x14ac:dyDescent="0.3">
      <c r="A5168">
        <v>1007062</v>
      </c>
      <c r="B5168" t="s">
        <v>23654</v>
      </c>
      <c r="C5168" t="s">
        <v>23655</v>
      </c>
      <c r="D5168" t="s">
        <v>6213</v>
      </c>
      <c r="E5168" t="s">
        <v>676</v>
      </c>
      <c r="F5168" t="s">
        <v>14579</v>
      </c>
      <c r="G5168" t="s">
        <v>23656</v>
      </c>
      <c r="H5168" t="s">
        <v>10943</v>
      </c>
      <c r="I5168" s="23">
        <v>36.402799999999999</v>
      </c>
      <c r="J5168" s="23">
        <v>-89.151799999999994</v>
      </c>
      <c r="K5168">
        <v>562212</v>
      </c>
      <c r="L5168" t="s">
        <v>355</v>
      </c>
      <c r="M5168" t="s">
        <v>307</v>
      </c>
      <c r="N5168" s="49">
        <v>20965.650000000001</v>
      </c>
      <c r="O5168" s="49">
        <v>28876.65</v>
      </c>
      <c r="P5168" s="49">
        <v>22240.9</v>
      </c>
      <c r="Q5168" s="49">
        <v>42514.9</v>
      </c>
      <c r="R5168" s="49">
        <v>50336.75</v>
      </c>
      <c r="S5168" s="49">
        <v>45556.2</v>
      </c>
      <c r="T5168" s="49">
        <v>78153</v>
      </c>
      <c r="U5168" s="49">
        <v>60320</v>
      </c>
      <c r="V5168" s="49">
        <v>32686.3</v>
      </c>
    </row>
    <row r="5169" spans="1:22" x14ac:dyDescent="0.3">
      <c r="A5169">
        <v>1007587</v>
      </c>
      <c r="B5169" t="s">
        <v>23657</v>
      </c>
      <c r="C5169" t="s">
        <v>23658</v>
      </c>
      <c r="D5169" t="s">
        <v>23659</v>
      </c>
      <c r="E5169" t="s">
        <v>1248</v>
      </c>
      <c r="F5169" t="s">
        <v>23660</v>
      </c>
      <c r="G5169" t="s">
        <v>23661</v>
      </c>
      <c r="H5169" t="s">
        <v>726</v>
      </c>
      <c r="I5169" s="23">
        <v>39.251849</v>
      </c>
      <c r="J5169" s="23">
        <v>-81.494539000000003</v>
      </c>
      <c r="K5169">
        <v>562212</v>
      </c>
      <c r="L5169" t="s">
        <v>355</v>
      </c>
      <c r="M5169" t="s">
        <v>307</v>
      </c>
      <c r="N5169" s="49">
        <v>93505.467999999993</v>
      </c>
      <c r="O5169" s="49">
        <v>86630.717999999993</v>
      </c>
      <c r="P5169" s="49">
        <v>88826.717999999993</v>
      </c>
      <c r="Q5169" s="49">
        <v>75192.118000000002</v>
      </c>
      <c r="R5169" s="49">
        <v>95117.118000000002</v>
      </c>
      <c r="S5169" s="49">
        <v>95113.618000000002</v>
      </c>
      <c r="T5169" s="49">
        <v>132223.826</v>
      </c>
      <c r="U5169" s="49">
        <v>113464.24</v>
      </c>
      <c r="V5169" s="49">
        <v>117175.678</v>
      </c>
    </row>
    <row r="5170" spans="1:22" x14ac:dyDescent="0.3">
      <c r="A5170">
        <v>1004520</v>
      </c>
      <c r="B5170" t="s">
        <v>23662</v>
      </c>
      <c r="C5170" t="s">
        <v>23663</v>
      </c>
      <c r="D5170" t="s">
        <v>1885</v>
      </c>
      <c r="E5170" t="s">
        <v>351</v>
      </c>
      <c r="F5170" t="s">
        <v>23664</v>
      </c>
      <c r="G5170" t="s">
        <v>23665</v>
      </c>
      <c r="H5170" t="s">
        <v>354</v>
      </c>
      <c r="I5170" s="23">
        <v>42.054816000000002</v>
      </c>
      <c r="J5170" s="23">
        <v>-87.674476999999996</v>
      </c>
      <c r="K5170">
        <v>611310</v>
      </c>
      <c r="L5170" t="s">
        <v>28</v>
      </c>
      <c r="M5170" t="s">
        <v>315</v>
      </c>
      <c r="N5170" s="49">
        <v>77088.703999999998</v>
      </c>
      <c r="O5170" s="49">
        <v>77878.152000000002</v>
      </c>
      <c r="P5170" s="49">
        <v>71180.429999999993</v>
      </c>
      <c r="Q5170" s="49">
        <v>73040.12</v>
      </c>
      <c r="R5170" s="49">
        <v>69466.588000000003</v>
      </c>
      <c r="S5170" s="49">
        <v>66337.22</v>
      </c>
      <c r="T5170" s="49">
        <v>58184.28</v>
      </c>
      <c r="U5170" s="49">
        <v>65186.103999999999</v>
      </c>
      <c r="V5170" s="49">
        <v>64537.555999999997</v>
      </c>
    </row>
    <row r="5171" spans="1:22" x14ac:dyDescent="0.3">
      <c r="A5171">
        <v>1004522</v>
      </c>
      <c r="B5171" t="s">
        <v>23666</v>
      </c>
      <c r="C5171" t="s">
        <v>23667</v>
      </c>
      <c r="D5171" t="s">
        <v>2998</v>
      </c>
      <c r="E5171" t="s">
        <v>351</v>
      </c>
      <c r="F5171" t="s">
        <v>23668</v>
      </c>
      <c r="G5171" t="s">
        <v>23669</v>
      </c>
      <c r="H5171" t="s">
        <v>354</v>
      </c>
      <c r="I5171" s="23">
        <v>41.895256000000003</v>
      </c>
      <c r="J5171" s="23">
        <v>-87.6173</v>
      </c>
      <c r="K5171">
        <v>611310</v>
      </c>
      <c r="L5171" t="s">
        <v>28</v>
      </c>
      <c r="M5171" t="s">
        <v>315</v>
      </c>
      <c r="N5171" s="49">
        <v>22702.164000000001</v>
      </c>
      <c r="O5171" s="49">
        <v>28404.944</v>
      </c>
      <c r="P5171" s="49">
        <v>29357.94</v>
      </c>
      <c r="Q5171" s="49">
        <v>28976.14</v>
      </c>
      <c r="R5171" s="49">
        <v>29943.687999999998</v>
      </c>
      <c r="S5171" s="49">
        <v>34006.748</v>
      </c>
      <c r="T5171" s="49">
        <v>34521.167999999998</v>
      </c>
      <c r="U5171" s="49">
        <v>31276.932000000001</v>
      </c>
      <c r="V5171" s="49">
        <v>35481.815999999999</v>
      </c>
    </row>
    <row r="5172" spans="1:22" x14ac:dyDescent="0.3">
      <c r="A5172">
        <v>1002046</v>
      </c>
      <c r="B5172" t="s">
        <v>23670</v>
      </c>
      <c r="C5172" t="s">
        <v>23671</v>
      </c>
      <c r="D5172" t="s">
        <v>990</v>
      </c>
      <c r="E5172" t="s">
        <v>583</v>
      </c>
      <c r="F5172" t="s">
        <v>991</v>
      </c>
      <c r="G5172" t="s">
        <v>23672</v>
      </c>
      <c r="H5172" t="s">
        <v>993</v>
      </c>
      <c r="I5172" s="23">
        <v>30.233183</v>
      </c>
      <c r="J5172" s="23">
        <v>-91.051000000000002</v>
      </c>
      <c r="K5172">
        <v>325110</v>
      </c>
      <c r="L5172" t="s">
        <v>2196</v>
      </c>
      <c r="M5172" t="s">
        <v>530</v>
      </c>
      <c r="N5172" s="49">
        <v>773891.10800000001</v>
      </c>
      <c r="O5172" s="49">
        <v>668464.45600000001</v>
      </c>
      <c r="P5172" s="49">
        <v>735681.93200000003</v>
      </c>
      <c r="Q5172" s="49">
        <v>778421.53200000001</v>
      </c>
      <c r="R5172" s="49">
        <v>742556.04</v>
      </c>
      <c r="S5172" s="49">
        <v>53700.712</v>
      </c>
      <c r="T5172" s="49">
        <v>316609.83600000001</v>
      </c>
      <c r="U5172" s="49">
        <v>654877.44799999997</v>
      </c>
      <c r="V5172" s="49">
        <v>592751.56000000006</v>
      </c>
    </row>
    <row r="5173" spans="1:22" x14ac:dyDescent="0.3">
      <c r="A5173">
        <v>1011859</v>
      </c>
      <c r="B5173" t="s">
        <v>23673</v>
      </c>
      <c r="C5173" t="s">
        <v>23674</v>
      </c>
      <c r="D5173" t="s">
        <v>14057</v>
      </c>
      <c r="E5173" t="s">
        <v>447</v>
      </c>
      <c r="F5173" t="s">
        <v>820</v>
      </c>
      <c r="G5173" t="s">
        <v>23675</v>
      </c>
      <c r="H5173" t="s">
        <v>1564</v>
      </c>
      <c r="I5173" s="23">
        <v>40.655278000000003</v>
      </c>
      <c r="J5173" s="23">
        <v>-80.356388999999993</v>
      </c>
      <c r="K5173">
        <v>325211</v>
      </c>
      <c r="L5173" t="s">
        <v>28</v>
      </c>
      <c r="M5173" t="s">
        <v>315</v>
      </c>
      <c r="N5173" s="49">
        <v>37274.546000000002</v>
      </c>
      <c r="O5173" s="49">
        <v>38608.892</v>
      </c>
      <c r="P5173" s="49">
        <v>33114.614000000001</v>
      </c>
      <c r="Q5173" s="49">
        <v>31245.421999999999</v>
      </c>
      <c r="R5173" s="49">
        <v>25846.842000000001</v>
      </c>
    </row>
    <row r="5174" spans="1:22" x14ac:dyDescent="0.3">
      <c r="A5174">
        <v>1003098</v>
      </c>
      <c r="B5174" t="s">
        <v>23676</v>
      </c>
      <c r="C5174" t="s">
        <v>23677</v>
      </c>
      <c r="D5174" t="s">
        <v>23678</v>
      </c>
      <c r="E5174" t="s">
        <v>1663</v>
      </c>
      <c r="F5174" t="s">
        <v>23679</v>
      </c>
      <c r="G5174" t="s">
        <v>23680</v>
      </c>
      <c r="H5174" t="s">
        <v>16627</v>
      </c>
      <c r="I5174" s="23">
        <v>40.806821999999997</v>
      </c>
      <c r="J5174" s="23">
        <v>-74.383763000000002</v>
      </c>
      <c r="K5174">
        <v>325412</v>
      </c>
      <c r="L5174" t="s">
        <v>28</v>
      </c>
      <c r="M5174" t="s">
        <v>530</v>
      </c>
      <c r="N5174" s="49">
        <v>17754.272000000001</v>
      </c>
      <c r="O5174" s="49">
        <v>16319.81</v>
      </c>
      <c r="P5174" s="49">
        <v>19282.675999999999</v>
      </c>
      <c r="Q5174" s="49">
        <v>20454.72</v>
      </c>
      <c r="R5174" s="49">
        <v>21921.148000000001</v>
      </c>
      <c r="S5174" s="49">
        <v>23654.243999999999</v>
      </c>
      <c r="T5174" s="49">
        <v>26209.912</v>
      </c>
      <c r="U5174" s="49">
        <v>26943.91</v>
      </c>
      <c r="V5174" s="49">
        <v>29790.137999999999</v>
      </c>
    </row>
    <row r="5175" spans="1:22" x14ac:dyDescent="0.3">
      <c r="A5175">
        <v>1004191</v>
      </c>
      <c r="B5175" t="s">
        <v>23681</v>
      </c>
      <c r="C5175" t="s">
        <v>23682</v>
      </c>
      <c r="D5175" t="s">
        <v>23683</v>
      </c>
      <c r="E5175" t="s">
        <v>311</v>
      </c>
      <c r="F5175" t="s">
        <v>23684</v>
      </c>
      <c r="G5175" t="s">
        <v>23685</v>
      </c>
      <c r="H5175" t="s">
        <v>900</v>
      </c>
      <c r="I5175" s="23">
        <v>37.601666999999999</v>
      </c>
      <c r="J5175" s="23">
        <v>-84.306944000000001</v>
      </c>
      <c r="K5175">
        <v>331314</v>
      </c>
      <c r="L5175" t="s">
        <v>28</v>
      </c>
      <c r="M5175" t="s">
        <v>538</v>
      </c>
      <c r="N5175" s="49">
        <v>47442.572</v>
      </c>
      <c r="O5175" s="49">
        <v>49502.264000000003</v>
      </c>
      <c r="P5175" s="49">
        <v>48043.32</v>
      </c>
      <c r="Q5175" s="49">
        <v>46265.175999999999</v>
      </c>
      <c r="R5175" s="49">
        <v>46606.923999999999</v>
      </c>
      <c r="S5175" s="49">
        <v>54207.095999999998</v>
      </c>
      <c r="T5175" s="49">
        <v>51119.714</v>
      </c>
      <c r="U5175" s="49">
        <v>51898.504000000001</v>
      </c>
      <c r="V5175" s="49">
        <v>53397.048000000003</v>
      </c>
    </row>
    <row r="5176" spans="1:22" x14ac:dyDescent="0.3">
      <c r="A5176">
        <v>1003434</v>
      </c>
      <c r="B5176" t="s">
        <v>23686</v>
      </c>
      <c r="C5176" t="s">
        <v>23687</v>
      </c>
      <c r="D5176" t="s">
        <v>7166</v>
      </c>
      <c r="E5176" t="s">
        <v>690</v>
      </c>
      <c r="F5176" t="s">
        <v>23688</v>
      </c>
      <c r="G5176" t="s">
        <v>23689</v>
      </c>
      <c r="H5176" t="s">
        <v>450</v>
      </c>
      <c r="I5176" s="23">
        <v>33.560172000000001</v>
      </c>
      <c r="J5176" s="23">
        <v>-83.197644999999994</v>
      </c>
      <c r="K5176">
        <v>331314</v>
      </c>
      <c r="L5176" t="s">
        <v>28</v>
      </c>
      <c r="M5176" t="s">
        <v>538</v>
      </c>
      <c r="N5176" s="49">
        <v>35285.014000000003</v>
      </c>
      <c r="O5176" s="49">
        <v>35664.654000000002</v>
      </c>
      <c r="P5176" s="49">
        <v>36509.012000000002</v>
      </c>
      <c r="Q5176" s="49">
        <v>34899.667999999998</v>
      </c>
      <c r="R5176" s="49">
        <v>34966.379999999997</v>
      </c>
      <c r="S5176" s="49">
        <v>31726.376</v>
      </c>
      <c r="T5176" s="49">
        <v>32205.727999999999</v>
      </c>
      <c r="U5176" s="49">
        <v>36304.464</v>
      </c>
      <c r="V5176" s="49">
        <v>35395.716</v>
      </c>
    </row>
    <row r="5177" spans="1:22" x14ac:dyDescent="0.3">
      <c r="A5177">
        <v>1002583</v>
      </c>
      <c r="B5177" t="s">
        <v>23690</v>
      </c>
      <c r="C5177" t="s">
        <v>23691</v>
      </c>
      <c r="D5177" t="s">
        <v>17798</v>
      </c>
      <c r="E5177" t="s">
        <v>331</v>
      </c>
      <c r="F5177" t="s">
        <v>17799</v>
      </c>
      <c r="G5177" t="s">
        <v>23692</v>
      </c>
      <c r="H5177" t="s">
        <v>3649</v>
      </c>
      <c r="I5177" s="23">
        <v>43.493834</v>
      </c>
      <c r="J5177" s="23">
        <v>-76.456711999999996</v>
      </c>
      <c r="K5177">
        <v>331315</v>
      </c>
      <c r="L5177" t="s">
        <v>28</v>
      </c>
      <c r="M5177" t="s">
        <v>538</v>
      </c>
      <c r="N5177" s="49">
        <v>191352.62599999999</v>
      </c>
      <c r="O5177" s="49">
        <v>195148.016</v>
      </c>
      <c r="P5177" s="49">
        <v>191134.07999999999</v>
      </c>
      <c r="Q5177" s="49">
        <v>147209.59599999999</v>
      </c>
      <c r="R5177" s="49">
        <v>161621.88200000001</v>
      </c>
      <c r="S5177" s="49">
        <v>169625.916</v>
      </c>
      <c r="T5177" s="49">
        <v>149646.39999999999</v>
      </c>
      <c r="U5177" s="49">
        <v>145838.40400000001</v>
      </c>
      <c r="V5177" s="49">
        <v>145159.05600000001</v>
      </c>
    </row>
    <row r="5178" spans="1:22" x14ac:dyDescent="0.3">
      <c r="A5178">
        <v>1007749</v>
      </c>
      <c r="B5178" t="s">
        <v>19868</v>
      </c>
      <c r="C5178" t="s">
        <v>23693</v>
      </c>
      <c r="D5178" t="s">
        <v>14225</v>
      </c>
      <c r="E5178" t="s">
        <v>323</v>
      </c>
      <c r="F5178" t="s">
        <v>14226</v>
      </c>
      <c r="G5178" t="s">
        <v>23694</v>
      </c>
      <c r="H5178" t="s">
        <v>2916</v>
      </c>
      <c r="I5178" s="23">
        <v>38.088000000000001</v>
      </c>
      <c r="J5178" s="23">
        <v>-121.3871</v>
      </c>
      <c r="K5178">
        <v>221112</v>
      </c>
      <c r="L5178" t="s">
        <v>30</v>
      </c>
      <c r="M5178" t="s">
        <v>336</v>
      </c>
      <c r="N5178" s="49">
        <v>5971.7280000000001</v>
      </c>
      <c r="O5178" s="49">
        <v>5507.78</v>
      </c>
      <c r="P5178" s="49">
        <v>5147.88</v>
      </c>
      <c r="Q5178" s="49">
        <v>1084.096</v>
      </c>
      <c r="R5178" s="49">
        <v>2339.2399999999998</v>
      </c>
      <c r="S5178" s="49">
        <v>1618.992</v>
      </c>
      <c r="T5178" s="49">
        <v>834.596</v>
      </c>
      <c r="U5178" s="49">
        <v>1075.4960000000001</v>
      </c>
      <c r="V5178" s="49">
        <v>828.79600000000005</v>
      </c>
    </row>
    <row r="5179" spans="1:22" x14ac:dyDescent="0.3">
      <c r="A5179">
        <v>1000779</v>
      </c>
      <c r="B5179" t="s">
        <v>23695</v>
      </c>
      <c r="C5179" t="s">
        <v>23696</v>
      </c>
      <c r="D5179" t="s">
        <v>3336</v>
      </c>
      <c r="E5179" t="s">
        <v>331</v>
      </c>
      <c r="F5179" t="s">
        <v>23697</v>
      </c>
      <c r="G5179" t="s">
        <v>23698</v>
      </c>
      <c r="H5179" t="s">
        <v>23699</v>
      </c>
      <c r="I5179" s="23">
        <v>42.49</v>
      </c>
      <c r="J5179" s="23">
        <v>-79.349999999999994</v>
      </c>
      <c r="K5179">
        <v>221112</v>
      </c>
      <c r="L5179" t="s">
        <v>335</v>
      </c>
      <c r="M5179" t="s">
        <v>336</v>
      </c>
      <c r="N5179" s="49">
        <v>544.64800000000002</v>
      </c>
      <c r="O5179" s="49">
        <v>544.64800000000002</v>
      </c>
      <c r="P5179" s="49">
        <v>10.9</v>
      </c>
      <c r="Q5179" s="49">
        <v>1065.9960000000001</v>
      </c>
      <c r="R5179" s="49">
        <v>472294.01799999998</v>
      </c>
      <c r="S5179" s="49">
        <v>399889.09899999999</v>
      </c>
      <c r="T5179" s="49">
        <v>494655.83899999998</v>
      </c>
      <c r="U5179" s="49">
        <v>666629.47900000005</v>
      </c>
      <c r="V5179" s="49">
        <v>2031994.9180000001</v>
      </c>
    </row>
    <row r="5180" spans="1:22" x14ac:dyDescent="0.3">
      <c r="A5180">
        <v>1005133</v>
      </c>
      <c r="B5180" t="s">
        <v>23700</v>
      </c>
      <c r="C5180" t="s">
        <v>23701</v>
      </c>
      <c r="D5180" t="s">
        <v>8089</v>
      </c>
      <c r="E5180" t="s">
        <v>323</v>
      </c>
      <c r="F5180" t="s">
        <v>23702</v>
      </c>
      <c r="H5180" t="s">
        <v>3177</v>
      </c>
      <c r="I5180" s="23">
        <v>32.735323000000001</v>
      </c>
      <c r="J5180" s="23">
        <v>-117.208299</v>
      </c>
      <c r="K5180">
        <v>221112</v>
      </c>
      <c r="L5180" t="s">
        <v>28</v>
      </c>
      <c r="M5180" t="s">
        <v>336</v>
      </c>
      <c r="O5180" s="49">
        <v>11457.156000000001</v>
      </c>
      <c r="P5180" s="49">
        <v>103303.26</v>
      </c>
      <c r="Q5180" s="49">
        <v>95372.892000000007</v>
      </c>
      <c r="R5180" s="49">
        <v>98416.58</v>
      </c>
      <c r="S5180" s="49">
        <v>103216.412</v>
      </c>
      <c r="T5180" s="49">
        <v>108811.24</v>
      </c>
      <c r="U5180" s="49">
        <v>99686.076000000001</v>
      </c>
      <c r="V5180" s="49">
        <v>87949.618000000002</v>
      </c>
    </row>
    <row r="5181" spans="1:22" x14ac:dyDescent="0.3">
      <c r="A5181">
        <v>1007921</v>
      </c>
      <c r="B5181" t="s">
        <v>23703</v>
      </c>
      <c r="C5181" t="s">
        <v>23704</v>
      </c>
      <c r="D5181" t="s">
        <v>21308</v>
      </c>
      <c r="E5181" t="s">
        <v>422</v>
      </c>
      <c r="F5181" t="s">
        <v>21309</v>
      </c>
      <c r="G5181" t="s">
        <v>23705</v>
      </c>
      <c r="H5181" t="s">
        <v>21311</v>
      </c>
      <c r="I5181" s="23">
        <v>35.941000000000003</v>
      </c>
      <c r="J5181" s="23">
        <v>-89.727000000000004</v>
      </c>
      <c r="K5181">
        <v>331110</v>
      </c>
      <c r="L5181" t="s">
        <v>537</v>
      </c>
      <c r="M5181" t="s">
        <v>538</v>
      </c>
      <c r="N5181" s="49">
        <v>386843.48800000001</v>
      </c>
      <c r="O5181" s="49">
        <v>376064.64</v>
      </c>
      <c r="P5181" s="49">
        <v>310404.68800000002</v>
      </c>
      <c r="Q5181" s="49">
        <v>307237.424</v>
      </c>
      <c r="R5181" s="49">
        <v>249103.74799999999</v>
      </c>
      <c r="S5181" s="49">
        <v>349025.60399999999</v>
      </c>
      <c r="T5181" s="49">
        <v>362863.24</v>
      </c>
      <c r="U5181" s="49">
        <v>644831.554</v>
      </c>
      <c r="V5181" s="49">
        <v>599415.5</v>
      </c>
    </row>
    <row r="5182" spans="1:22" x14ac:dyDescent="0.3">
      <c r="A5182">
        <v>1002266</v>
      </c>
      <c r="B5182" t="s">
        <v>23706</v>
      </c>
      <c r="C5182" t="s">
        <v>23707</v>
      </c>
      <c r="D5182" t="s">
        <v>23708</v>
      </c>
      <c r="E5182" t="s">
        <v>954</v>
      </c>
      <c r="F5182" t="s">
        <v>23709</v>
      </c>
      <c r="G5182" t="s">
        <v>23710</v>
      </c>
      <c r="H5182" t="s">
        <v>2101</v>
      </c>
      <c r="I5182" s="23">
        <v>33.004097000000002</v>
      </c>
      <c r="J5182" s="23">
        <v>-79.881600000000006</v>
      </c>
      <c r="K5182">
        <v>331110</v>
      </c>
      <c r="L5182" t="s">
        <v>537</v>
      </c>
      <c r="M5182" t="s">
        <v>538</v>
      </c>
      <c r="N5182" s="49">
        <v>649166.348</v>
      </c>
      <c r="O5182" s="49">
        <v>666332.02</v>
      </c>
      <c r="P5182" s="49">
        <v>645728.75399999996</v>
      </c>
      <c r="Q5182" s="49">
        <v>743591.804</v>
      </c>
      <c r="R5182" s="49">
        <v>671426.61600000004</v>
      </c>
      <c r="S5182" s="49">
        <v>594839.16799999995</v>
      </c>
      <c r="T5182" s="49">
        <v>577831.88199999998</v>
      </c>
      <c r="U5182" s="49">
        <v>626746.31400000001</v>
      </c>
      <c r="V5182" s="49">
        <v>475453.12400000001</v>
      </c>
    </row>
    <row r="5183" spans="1:22" x14ac:dyDescent="0.3">
      <c r="A5183">
        <v>1005777</v>
      </c>
      <c r="B5183" t="s">
        <v>23711</v>
      </c>
      <c r="C5183" t="s">
        <v>23712</v>
      </c>
      <c r="D5183" t="s">
        <v>11454</v>
      </c>
      <c r="E5183" t="s">
        <v>2294</v>
      </c>
      <c r="F5183" t="s">
        <v>23713</v>
      </c>
      <c r="G5183" t="s">
        <v>23714</v>
      </c>
      <c r="H5183" t="s">
        <v>2297</v>
      </c>
      <c r="I5183" s="23">
        <v>41.8825</v>
      </c>
      <c r="J5183" s="23">
        <v>-112.1964</v>
      </c>
      <c r="K5183">
        <v>331110</v>
      </c>
      <c r="L5183" t="s">
        <v>1105</v>
      </c>
      <c r="M5183" t="s">
        <v>1106</v>
      </c>
      <c r="N5183" s="49">
        <v>248406.49600000001</v>
      </c>
      <c r="O5183" s="49">
        <v>248509.59</v>
      </c>
      <c r="P5183" s="49">
        <v>218772.66</v>
      </c>
      <c r="Q5183" s="49">
        <v>245936.28400000001</v>
      </c>
      <c r="R5183" s="49">
        <v>219454.356</v>
      </c>
      <c r="S5183" s="49">
        <v>223979.99</v>
      </c>
      <c r="T5183" s="49">
        <v>226816.84599999999</v>
      </c>
      <c r="U5183" s="49">
        <v>213984.962</v>
      </c>
      <c r="V5183" s="49">
        <v>190353.068</v>
      </c>
    </row>
    <row r="5184" spans="1:22" x14ac:dyDescent="0.3">
      <c r="A5184">
        <v>1006341</v>
      </c>
      <c r="B5184" t="s">
        <v>23715</v>
      </c>
      <c r="C5184" t="s">
        <v>23716</v>
      </c>
      <c r="D5184" t="s">
        <v>2321</v>
      </c>
      <c r="E5184" t="s">
        <v>331</v>
      </c>
      <c r="F5184" t="s">
        <v>2322</v>
      </c>
      <c r="G5184" t="s">
        <v>23717</v>
      </c>
      <c r="H5184" t="s">
        <v>2324</v>
      </c>
      <c r="I5184" s="23">
        <v>42.950710000000001</v>
      </c>
      <c r="J5184" s="23">
        <v>-76.570869999999999</v>
      </c>
      <c r="K5184">
        <v>331110</v>
      </c>
      <c r="L5184" t="s">
        <v>537</v>
      </c>
      <c r="M5184" t="s">
        <v>538</v>
      </c>
      <c r="N5184" s="49">
        <v>100913.68799999999</v>
      </c>
      <c r="O5184" s="49">
        <v>103818.924</v>
      </c>
      <c r="P5184" s="49">
        <v>103971.236</v>
      </c>
      <c r="Q5184" s="49">
        <v>102874.088</v>
      </c>
      <c r="R5184" s="49">
        <v>98770.932000000001</v>
      </c>
      <c r="S5184" s="49">
        <v>96632.288</v>
      </c>
      <c r="T5184" s="49">
        <v>85918.948000000004</v>
      </c>
      <c r="U5184" s="49">
        <v>90992.555999999997</v>
      </c>
      <c r="V5184" s="49">
        <v>96400.152000000002</v>
      </c>
    </row>
    <row r="5185" spans="1:22" x14ac:dyDescent="0.3">
      <c r="A5185">
        <v>1004152</v>
      </c>
      <c r="B5185" t="s">
        <v>23718</v>
      </c>
      <c r="C5185" t="s">
        <v>23719</v>
      </c>
      <c r="D5185" t="s">
        <v>1430</v>
      </c>
      <c r="E5185" t="s">
        <v>386</v>
      </c>
      <c r="F5185" t="s">
        <v>23720</v>
      </c>
      <c r="G5185" t="s">
        <v>23721</v>
      </c>
      <c r="H5185" t="s">
        <v>536</v>
      </c>
      <c r="I5185" s="23">
        <v>33.545389999999998</v>
      </c>
      <c r="J5185" s="23">
        <v>-86.809299999999993</v>
      </c>
      <c r="K5185">
        <v>331110</v>
      </c>
      <c r="L5185" t="s">
        <v>537</v>
      </c>
      <c r="M5185" t="s">
        <v>538</v>
      </c>
      <c r="N5185" s="49">
        <v>65970.183999999994</v>
      </c>
      <c r="O5185" s="49">
        <v>102859.54399999999</v>
      </c>
      <c r="P5185" s="49">
        <v>65654.820000000007</v>
      </c>
      <c r="Q5185" s="49">
        <v>50679.72</v>
      </c>
      <c r="R5185" s="49">
        <v>53218.392</v>
      </c>
      <c r="S5185" s="49">
        <v>53150.036</v>
      </c>
      <c r="T5185" s="49">
        <v>44806.124000000003</v>
      </c>
      <c r="U5185" s="49">
        <v>79857.316000000006</v>
      </c>
      <c r="V5185" s="49">
        <v>51858.052000000003</v>
      </c>
    </row>
    <row r="5186" spans="1:22" x14ac:dyDescent="0.3">
      <c r="A5186">
        <v>1007946</v>
      </c>
      <c r="B5186" t="s">
        <v>23722</v>
      </c>
      <c r="C5186" t="s">
        <v>23723</v>
      </c>
      <c r="D5186" t="s">
        <v>23724</v>
      </c>
      <c r="E5186" t="s">
        <v>954</v>
      </c>
      <c r="F5186" t="s">
        <v>23725</v>
      </c>
      <c r="G5186" t="s">
        <v>23726</v>
      </c>
      <c r="H5186" t="s">
        <v>14084</v>
      </c>
      <c r="I5186" s="23">
        <v>34.375957999999997</v>
      </c>
      <c r="J5186" s="23">
        <v>-79.896878000000001</v>
      </c>
      <c r="K5186">
        <v>331110</v>
      </c>
      <c r="L5186" t="s">
        <v>537</v>
      </c>
      <c r="M5186" t="s">
        <v>538</v>
      </c>
      <c r="N5186" s="49">
        <v>182670.31200000001</v>
      </c>
      <c r="O5186" s="49">
        <v>198863.58799999999</v>
      </c>
      <c r="P5186" s="49">
        <v>193644.85200000001</v>
      </c>
      <c r="Q5186" s="49">
        <v>184708.04</v>
      </c>
      <c r="R5186" s="49">
        <v>168750.41200000001</v>
      </c>
      <c r="S5186" s="49">
        <v>186891.68400000001</v>
      </c>
      <c r="T5186" s="49">
        <v>170895.636</v>
      </c>
      <c r="U5186" s="49">
        <v>152796.992</v>
      </c>
      <c r="V5186" s="49">
        <v>148634.356</v>
      </c>
    </row>
    <row r="5187" spans="1:22" x14ac:dyDescent="0.3">
      <c r="A5187">
        <v>1005976</v>
      </c>
      <c r="B5187" t="s">
        <v>23727</v>
      </c>
      <c r="C5187" t="s">
        <v>23728</v>
      </c>
      <c r="D5187" t="s">
        <v>23729</v>
      </c>
      <c r="E5187" t="s">
        <v>386</v>
      </c>
      <c r="F5187" t="s">
        <v>11035</v>
      </c>
      <c r="G5187" t="s">
        <v>23730</v>
      </c>
      <c r="H5187" t="s">
        <v>402</v>
      </c>
      <c r="I5187" s="23">
        <v>34.638905999999999</v>
      </c>
      <c r="J5187" s="23">
        <v>-87.089035999999993</v>
      </c>
      <c r="K5187">
        <v>331110</v>
      </c>
      <c r="L5187" t="s">
        <v>537</v>
      </c>
      <c r="M5187" t="s">
        <v>538</v>
      </c>
      <c r="N5187" s="49">
        <v>516196.21799999999</v>
      </c>
      <c r="O5187" s="49">
        <v>401422.34</v>
      </c>
      <c r="P5187" s="49">
        <v>383258</v>
      </c>
      <c r="Q5187" s="49">
        <v>593651.98800000001</v>
      </c>
      <c r="R5187" s="49">
        <v>453091.96799999999</v>
      </c>
      <c r="S5187" s="49">
        <v>450586.26799999998</v>
      </c>
      <c r="T5187" s="49">
        <v>389986.92800000001</v>
      </c>
      <c r="U5187" s="49">
        <v>343743.60399999999</v>
      </c>
      <c r="V5187" s="49">
        <v>317305.55800000002</v>
      </c>
    </row>
    <row r="5188" spans="1:22" x14ac:dyDescent="0.3">
      <c r="A5188">
        <v>1002958</v>
      </c>
      <c r="B5188" t="s">
        <v>23731</v>
      </c>
      <c r="C5188" t="s">
        <v>23732</v>
      </c>
      <c r="D5188" t="s">
        <v>23733</v>
      </c>
      <c r="E5188" t="s">
        <v>441</v>
      </c>
      <c r="F5188" t="s">
        <v>23734</v>
      </c>
      <c r="G5188" t="s">
        <v>23735</v>
      </c>
      <c r="H5188" t="s">
        <v>23736</v>
      </c>
      <c r="I5188" s="23">
        <v>36.355215999999999</v>
      </c>
      <c r="J5188" s="23">
        <v>-76.811149999999998</v>
      </c>
      <c r="K5188">
        <v>331110</v>
      </c>
      <c r="L5188" t="s">
        <v>537</v>
      </c>
      <c r="M5188" t="s">
        <v>538</v>
      </c>
      <c r="N5188" s="49">
        <v>270940.712</v>
      </c>
      <c r="O5188" s="49">
        <v>309477.23200000002</v>
      </c>
      <c r="P5188" s="49">
        <v>326150.09999999998</v>
      </c>
      <c r="Q5188" s="49">
        <v>338621.804</v>
      </c>
      <c r="R5188" s="49">
        <v>327822.53200000001</v>
      </c>
      <c r="S5188" s="49">
        <v>438538.288</v>
      </c>
      <c r="T5188" s="49">
        <v>351571.25</v>
      </c>
      <c r="U5188" s="49">
        <v>332208.5</v>
      </c>
      <c r="V5188" s="49">
        <v>418477.48</v>
      </c>
    </row>
    <row r="5189" spans="1:22" x14ac:dyDescent="0.3">
      <c r="A5189">
        <v>1004151</v>
      </c>
      <c r="B5189" t="s">
        <v>23737</v>
      </c>
      <c r="C5189" t="s">
        <v>23738</v>
      </c>
      <c r="D5189" t="s">
        <v>7954</v>
      </c>
      <c r="E5189" t="s">
        <v>491</v>
      </c>
      <c r="F5189" t="s">
        <v>7955</v>
      </c>
      <c r="G5189" t="s">
        <v>23739</v>
      </c>
      <c r="H5189" t="s">
        <v>1952</v>
      </c>
      <c r="I5189" s="23">
        <v>39.974699999999999</v>
      </c>
      <c r="J5189" s="23">
        <v>-86.830100000000002</v>
      </c>
      <c r="K5189">
        <v>331110</v>
      </c>
      <c r="L5189" t="s">
        <v>537</v>
      </c>
      <c r="M5189" t="s">
        <v>538</v>
      </c>
      <c r="N5189" s="49">
        <v>366189.05</v>
      </c>
      <c r="O5189" s="49">
        <v>357828.93800000002</v>
      </c>
      <c r="P5189" s="49">
        <v>322165.44799999997</v>
      </c>
      <c r="Q5189" s="49">
        <v>297986.076</v>
      </c>
      <c r="R5189" s="49">
        <v>203442.94</v>
      </c>
      <c r="S5189" s="49">
        <v>292535.35399999999</v>
      </c>
      <c r="T5189" s="49">
        <v>275761.94799999997</v>
      </c>
      <c r="U5189" s="49">
        <v>262245.098</v>
      </c>
      <c r="V5189" s="49">
        <v>291048.49599999998</v>
      </c>
    </row>
    <row r="5190" spans="1:22" x14ac:dyDescent="0.3">
      <c r="A5190">
        <v>1006144</v>
      </c>
      <c r="B5190" t="s">
        <v>23740</v>
      </c>
      <c r="C5190" t="s">
        <v>23741</v>
      </c>
      <c r="D5190" t="s">
        <v>23742</v>
      </c>
      <c r="E5190" t="s">
        <v>1781</v>
      </c>
      <c r="F5190" t="s">
        <v>23743</v>
      </c>
      <c r="G5190" t="s">
        <v>23744</v>
      </c>
      <c r="H5190" t="s">
        <v>23745</v>
      </c>
      <c r="I5190" s="23">
        <v>32.312167000000002</v>
      </c>
      <c r="J5190" s="23">
        <v>-90.137277999999995</v>
      </c>
      <c r="K5190">
        <v>331110</v>
      </c>
      <c r="L5190" t="s">
        <v>537</v>
      </c>
      <c r="M5190" t="s">
        <v>538</v>
      </c>
      <c r="N5190" s="49">
        <v>96210.822</v>
      </c>
      <c r="O5190" s="49">
        <v>97691.093999999997</v>
      </c>
      <c r="P5190" s="49">
        <v>81146.672000000006</v>
      </c>
      <c r="Q5190" s="49">
        <v>67417.376000000004</v>
      </c>
      <c r="R5190" s="49">
        <v>52114.101999999999</v>
      </c>
      <c r="S5190" s="49">
        <v>72894.168000000005</v>
      </c>
      <c r="T5190" s="49">
        <v>69291.360000000001</v>
      </c>
      <c r="U5190" s="49">
        <v>77197.331999999995</v>
      </c>
      <c r="V5190" s="49">
        <v>82836.67</v>
      </c>
    </row>
    <row r="5191" spans="1:22" x14ac:dyDescent="0.3">
      <c r="A5191">
        <v>1002621</v>
      </c>
      <c r="B5191" t="s">
        <v>23746</v>
      </c>
      <c r="C5191" t="s">
        <v>23747</v>
      </c>
      <c r="D5191" t="s">
        <v>23748</v>
      </c>
      <c r="E5191" t="s">
        <v>351</v>
      </c>
      <c r="F5191" t="s">
        <v>23749</v>
      </c>
      <c r="G5191" t="s">
        <v>23750</v>
      </c>
      <c r="H5191" t="s">
        <v>3907</v>
      </c>
      <c r="I5191" s="23">
        <v>41.181331999999998</v>
      </c>
      <c r="J5191" s="23">
        <v>-87.856643000000005</v>
      </c>
      <c r="K5191">
        <v>331110</v>
      </c>
      <c r="L5191" t="s">
        <v>537</v>
      </c>
      <c r="M5191" t="s">
        <v>538</v>
      </c>
      <c r="N5191" s="49">
        <v>131108.38800000001</v>
      </c>
      <c r="O5191" s="49">
        <v>128831.2</v>
      </c>
      <c r="P5191" s="49">
        <v>100838.46799999999</v>
      </c>
      <c r="Q5191" s="49">
        <v>86254.668000000005</v>
      </c>
      <c r="R5191" s="49">
        <v>105482.96</v>
      </c>
      <c r="S5191" s="49">
        <v>127271.74800000001</v>
      </c>
      <c r="T5191" s="49">
        <v>130034.208</v>
      </c>
      <c r="U5191" s="49">
        <v>113793.16</v>
      </c>
      <c r="V5191" s="49">
        <v>95199.039999999994</v>
      </c>
    </row>
    <row r="5192" spans="1:22" x14ac:dyDescent="0.3">
      <c r="A5192">
        <v>1007577</v>
      </c>
      <c r="B5192" t="s">
        <v>23751</v>
      </c>
      <c r="C5192" t="s">
        <v>23752</v>
      </c>
      <c r="D5192" t="s">
        <v>6580</v>
      </c>
      <c r="E5192" t="s">
        <v>663</v>
      </c>
      <c r="F5192" t="s">
        <v>21836</v>
      </c>
      <c r="G5192" t="s">
        <v>23753</v>
      </c>
      <c r="H5192" t="s">
        <v>389</v>
      </c>
      <c r="I5192" s="23">
        <v>40.570700000000002</v>
      </c>
      <c r="J5192" s="23">
        <v>-83.138800000000003</v>
      </c>
      <c r="K5192">
        <v>331110</v>
      </c>
      <c r="L5192" t="s">
        <v>537</v>
      </c>
      <c r="M5192" t="s">
        <v>538</v>
      </c>
      <c r="N5192" s="49">
        <v>69577.983999999997</v>
      </c>
      <c r="O5192" s="49">
        <v>96176.9</v>
      </c>
      <c r="P5192" s="49">
        <v>104289.784</v>
      </c>
      <c r="Q5192" s="49">
        <v>68224.872000000003</v>
      </c>
      <c r="R5192" s="49">
        <v>67641.823999999993</v>
      </c>
      <c r="S5192" s="49">
        <v>68320.94</v>
      </c>
      <c r="T5192" s="49">
        <v>58721.811999999998</v>
      </c>
      <c r="U5192" s="49">
        <v>60351.472000000002</v>
      </c>
      <c r="V5192" s="49">
        <v>88084.88</v>
      </c>
    </row>
    <row r="5193" spans="1:22" x14ac:dyDescent="0.3">
      <c r="A5193">
        <v>1003093</v>
      </c>
      <c r="B5193" t="s">
        <v>23754</v>
      </c>
      <c r="C5193" t="s">
        <v>23755</v>
      </c>
      <c r="D5193" t="s">
        <v>2813</v>
      </c>
      <c r="E5193" t="s">
        <v>676</v>
      </c>
      <c r="F5193" t="s">
        <v>2814</v>
      </c>
      <c r="G5193" t="s">
        <v>23756</v>
      </c>
      <c r="H5193" t="s">
        <v>1865</v>
      </c>
      <c r="I5193" s="23">
        <v>35.049909999999997</v>
      </c>
      <c r="J5193" s="23">
        <v>-90.153139999999993</v>
      </c>
      <c r="K5193">
        <v>331110</v>
      </c>
      <c r="L5193" t="s">
        <v>537</v>
      </c>
      <c r="M5193" t="s">
        <v>538</v>
      </c>
      <c r="N5193" s="49">
        <v>157366.39199999999</v>
      </c>
      <c r="O5193" s="49">
        <v>196262.80799999999</v>
      </c>
      <c r="P5193" s="49">
        <v>171174.04399999999</v>
      </c>
      <c r="Q5193" s="49">
        <v>105879.63800000001</v>
      </c>
      <c r="R5193" s="49">
        <v>83851.774000000005</v>
      </c>
      <c r="S5193" s="49">
        <v>105804.416</v>
      </c>
      <c r="T5193" s="49">
        <v>103134.92200000001</v>
      </c>
      <c r="U5193" s="49">
        <v>79487.61</v>
      </c>
      <c r="V5193" s="49">
        <v>99765.043999999994</v>
      </c>
    </row>
    <row r="5194" spans="1:22" x14ac:dyDescent="0.3">
      <c r="A5194">
        <v>1007695</v>
      </c>
      <c r="B5194" t="s">
        <v>23757</v>
      </c>
      <c r="C5194" t="s">
        <v>23758</v>
      </c>
      <c r="D5194" t="s">
        <v>11919</v>
      </c>
      <c r="E5194" t="s">
        <v>922</v>
      </c>
      <c r="F5194" t="s">
        <v>11920</v>
      </c>
      <c r="G5194" t="s">
        <v>23759</v>
      </c>
      <c r="H5194" t="s">
        <v>23437</v>
      </c>
      <c r="I5194" s="23">
        <v>42.078346000000003</v>
      </c>
      <c r="J5194" s="23">
        <v>-97.360152999999997</v>
      </c>
      <c r="K5194">
        <v>331110</v>
      </c>
      <c r="L5194" t="s">
        <v>537</v>
      </c>
      <c r="M5194" t="s">
        <v>538</v>
      </c>
      <c r="N5194" s="49">
        <v>179470.576</v>
      </c>
      <c r="O5194" s="49">
        <v>208084.788</v>
      </c>
      <c r="P5194" s="49">
        <v>177839.43599999999</v>
      </c>
      <c r="Q5194" s="49">
        <v>169540.54399999999</v>
      </c>
      <c r="R5194" s="49">
        <v>151517.804</v>
      </c>
      <c r="S5194" s="49">
        <v>173980.89600000001</v>
      </c>
      <c r="T5194" s="49">
        <v>189319.236</v>
      </c>
      <c r="U5194" s="49">
        <v>193606.13200000001</v>
      </c>
      <c r="V5194" s="49">
        <v>217901.23199999999</v>
      </c>
    </row>
    <row r="5195" spans="1:22" x14ac:dyDescent="0.3">
      <c r="A5195">
        <v>1000029</v>
      </c>
      <c r="B5195" t="s">
        <v>23760</v>
      </c>
      <c r="C5195" t="s">
        <v>23761</v>
      </c>
      <c r="D5195" t="s">
        <v>2240</v>
      </c>
      <c r="E5195" t="s">
        <v>946</v>
      </c>
      <c r="F5195" t="s">
        <v>19448</v>
      </c>
      <c r="G5195" t="s">
        <v>23762</v>
      </c>
      <c r="H5195" t="s">
        <v>2243</v>
      </c>
      <c r="I5195" s="23">
        <v>47.569330999999998</v>
      </c>
      <c r="J5195" s="23">
        <v>-122.367332</v>
      </c>
      <c r="K5195">
        <v>331110</v>
      </c>
      <c r="L5195" t="s">
        <v>537</v>
      </c>
      <c r="M5195" t="s">
        <v>538</v>
      </c>
      <c r="N5195" s="49">
        <v>179009.29199999999</v>
      </c>
      <c r="O5195" s="49">
        <v>146394.416</v>
      </c>
      <c r="P5195" s="49">
        <v>168979.82800000001</v>
      </c>
      <c r="Q5195" s="49">
        <v>97810.335999999996</v>
      </c>
      <c r="R5195" s="49">
        <v>115172.68799999999</v>
      </c>
      <c r="S5195" s="49">
        <v>166108.644</v>
      </c>
      <c r="T5195" s="49">
        <v>128707.52</v>
      </c>
      <c r="U5195" s="49">
        <v>124468.292</v>
      </c>
      <c r="V5195" s="49">
        <v>134334.58600000001</v>
      </c>
    </row>
    <row r="5196" spans="1:22" x14ac:dyDescent="0.3">
      <c r="A5196">
        <v>1005832</v>
      </c>
      <c r="B5196" t="s">
        <v>23763</v>
      </c>
      <c r="C5196" t="s">
        <v>23764</v>
      </c>
      <c r="D5196" t="s">
        <v>20418</v>
      </c>
      <c r="E5196" t="s">
        <v>303</v>
      </c>
      <c r="F5196" t="s">
        <v>20419</v>
      </c>
      <c r="G5196" t="s">
        <v>23765</v>
      </c>
      <c r="H5196" t="s">
        <v>13758</v>
      </c>
      <c r="I5196" s="23">
        <v>31.354801999999999</v>
      </c>
      <c r="J5196" s="23">
        <v>-96.165199000000001</v>
      </c>
      <c r="K5196">
        <v>331110</v>
      </c>
      <c r="L5196" t="s">
        <v>537</v>
      </c>
      <c r="M5196" t="s">
        <v>538</v>
      </c>
      <c r="N5196" s="49">
        <v>179937.91</v>
      </c>
      <c r="O5196" s="49">
        <v>168155.356</v>
      </c>
      <c r="P5196" s="49">
        <v>164178.28</v>
      </c>
      <c r="Q5196" s="49">
        <v>182595.07800000001</v>
      </c>
      <c r="R5196" s="49">
        <v>134911.33600000001</v>
      </c>
      <c r="S5196" s="49">
        <v>173580.038</v>
      </c>
      <c r="T5196" s="49">
        <v>167222.98000000001</v>
      </c>
      <c r="U5196" s="49">
        <v>161298.27799999999</v>
      </c>
      <c r="V5196" s="49">
        <v>168012.07</v>
      </c>
    </row>
    <row r="5197" spans="1:22" x14ac:dyDescent="0.3">
      <c r="A5197">
        <v>1007642</v>
      </c>
      <c r="B5197" t="s">
        <v>23766</v>
      </c>
      <c r="C5197" t="s">
        <v>23767</v>
      </c>
      <c r="D5197" t="s">
        <v>21308</v>
      </c>
      <c r="E5197" t="s">
        <v>422</v>
      </c>
      <c r="F5197" t="s">
        <v>23768</v>
      </c>
      <c r="G5197" t="s">
        <v>23769</v>
      </c>
      <c r="H5197" t="s">
        <v>21311</v>
      </c>
      <c r="I5197" s="23">
        <v>35.901865999999998</v>
      </c>
      <c r="J5197" s="23">
        <v>-89.775643000000002</v>
      </c>
      <c r="K5197">
        <v>331110</v>
      </c>
      <c r="L5197" t="s">
        <v>537</v>
      </c>
      <c r="M5197" t="s">
        <v>538</v>
      </c>
      <c r="N5197" s="49">
        <v>410211.64199999999</v>
      </c>
      <c r="O5197" s="49">
        <v>475703.69400000002</v>
      </c>
      <c r="P5197" s="49">
        <v>355169.88199999998</v>
      </c>
      <c r="Q5197" s="49">
        <v>336422.77399999998</v>
      </c>
      <c r="R5197" s="49">
        <v>412583.114</v>
      </c>
      <c r="S5197" s="49">
        <v>445552.13199999998</v>
      </c>
      <c r="T5197" s="49">
        <v>523474.484</v>
      </c>
      <c r="U5197" s="49">
        <v>462654.33199999999</v>
      </c>
      <c r="V5197" s="49">
        <v>586277.51399999997</v>
      </c>
    </row>
    <row r="5198" spans="1:22" x14ac:dyDescent="0.3">
      <c r="A5198">
        <v>1004765</v>
      </c>
      <c r="B5198" t="s">
        <v>23770</v>
      </c>
      <c r="C5198" t="s">
        <v>23771</v>
      </c>
      <c r="D5198" t="s">
        <v>6580</v>
      </c>
      <c r="E5198" t="s">
        <v>549</v>
      </c>
      <c r="F5198" t="s">
        <v>23772</v>
      </c>
      <c r="G5198" t="s">
        <v>23773</v>
      </c>
      <c r="H5198" t="s">
        <v>23774</v>
      </c>
      <c r="I5198" s="23">
        <v>43.434634000000003</v>
      </c>
      <c r="J5198" s="23">
        <v>-97.273197999999994</v>
      </c>
      <c r="K5198">
        <v>325193</v>
      </c>
      <c r="L5198" t="s">
        <v>28</v>
      </c>
      <c r="M5198" t="s">
        <v>315</v>
      </c>
      <c r="N5198" s="49">
        <v>137643.432</v>
      </c>
      <c r="O5198" s="49">
        <v>194606.96799999999</v>
      </c>
      <c r="P5198" s="49">
        <v>181871.916</v>
      </c>
      <c r="Q5198" s="49">
        <v>172292.152</v>
      </c>
      <c r="R5198" s="49">
        <v>160065.796</v>
      </c>
      <c r="S5198" s="49">
        <v>159918.446</v>
      </c>
      <c r="T5198" s="49">
        <v>162304.03400000001</v>
      </c>
      <c r="U5198" s="49">
        <v>163828.92800000001</v>
      </c>
      <c r="V5198" s="49">
        <v>162744.978</v>
      </c>
    </row>
    <row r="5199" spans="1:22" x14ac:dyDescent="0.3">
      <c r="A5199">
        <v>1002982</v>
      </c>
      <c r="B5199" t="s">
        <v>23775</v>
      </c>
      <c r="C5199" t="s">
        <v>23776</v>
      </c>
      <c r="D5199" t="s">
        <v>4839</v>
      </c>
      <c r="E5199" t="s">
        <v>2235</v>
      </c>
      <c r="F5199" t="s">
        <v>4840</v>
      </c>
      <c r="G5199" t="s">
        <v>23777</v>
      </c>
      <c r="H5199" t="s">
        <v>4842</v>
      </c>
      <c r="I5199" s="23">
        <v>46.013660000000002</v>
      </c>
      <c r="J5199" s="23">
        <v>-112.53434</v>
      </c>
      <c r="K5199">
        <v>211112</v>
      </c>
      <c r="L5199" t="s">
        <v>23778</v>
      </c>
      <c r="M5199" t="s">
        <v>327</v>
      </c>
      <c r="S5199" s="49">
        <v>1122.0999999999999</v>
      </c>
      <c r="T5199" s="49">
        <v>862.4</v>
      </c>
      <c r="U5199" s="49">
        <v>1148.2</v>
      </c>
      <c r="V5199" s="49">
        <v>1186.9000000000001</v>
      </c>
    </row>
    <row r="5200" spans="1:22" x14ac:dyDescent="0.3">
      <c r="A5200">
        <v>1010066</v>
      </c>
      <c r="B5200" t="s">
        <v>23779</v>
      </c>
      <c r="C5200" t="s">
        <v>23780</v>
      </c>
      <c r="D5200" t="s">
        <v>13331</v>
      </c>
      <c r="E5200" t="s">
        <v>303</v>
      </c>
      <c r="F5200" t="s">
        <v>23781</v>
      </c>
      <c r="G5200" t="s">
        <v>23782</v>
      </c>
      <c r="H5200" t="s">
        <v>2347</v>
      </c>
      <c r="I5200" s="23">
        <v>30.27065</v>
      </c>
      <c r="J5200" s="23">
        <v>-97.669240000000002</v>
      </c>
      <c r="K5200">
        <v>334413</v>
      </c>
      <c r="L5200" t="s">
        <v>1560</v>
      </c>
      <c r="M5200" t="s">
        <v>315</v>
      </c>
      <c r="N5200" s="49">
        <v>72079.054845000006</v>
      </c>
      <c r="O5200" s="49">
        <v>97697.662383999996</v>
      </c>
      <c r="P5200" s="49">
        <v>94837.105183099993</v>
      </c>
      <c r="Q5200" s="49">
        <v>98168.201801999996</v>
      </c>
      <c r="R5200" s="49">
        <v>88105.325742000001</v>
      </c>
      <c r="S5200" s="49">
        <v>99365.650139000005</v>
      </c>
      <c r="T5200" s="49">
        <v>80167.237922200002</v>
      </c>
      <c r="U5200" s="49">
        <v>71019.498221300004</v>
      </c>
      <c r="V5200" s="49">
        <v>79380.570206000004</v>
      </c>
    </row>
    <row r="5201" spans="1:22" x14ac:dyDescent="0.3">
      <c r="A5201">
        <v>1010067</v>
      </c>
      <c r="B5201" t="s">
        <v>23783</v>
      </c>
      <c r="C5201" t="s">
        <v>23784</v>
      </c>
      <c r="D5201" t="s">
        <v>13331</v>
      </c>
      <c r="E5201" t="s">
        <v>303</v>
      </c>
      <c r="F5201" t="s">
        <v>23785</v>
      </c>
      <c r="G5201" t="s">
        <v>23786</v>
      </c>
      <c r="H5201" t="s">
        <v>2347</v>
      </c>
      <c r="I5201" s="23">
        <v>30.236799999999999</v>
      </c>
      <c r="J5201" s="23">
        <v>-97.865039999999993</v>
      </c>
      <c r="K5201">
        <v>334413</v>
      </c>
      <c r="L5201" t="s">
        <v>1560</v>
      </c>
      <c r="M5201" t="s">
        <v>315</v>
      </c>
      <c r="N5201" s="49">
        <v>142899.20103600001</v>
      </c>
      <c r="O5201" s="49">
        <v>129853.746655</v>
      </c>
      <c r="P5201" s="49">
        <v>136815.45497399999</v>
      </c>
      <c r="Q5201" s="49">
        <v>156094.10552000001</v>
      </c>
      <c r="R5201" s="49">
        <v>168390.15148999999</v>
      </c>
      <c r="S5201" s="49">
        <v>143776.83170000001</v>
      </c>
      <c r="T5201" s="49">
        <v>98235.772899999996</v>
      </c>
      <c r="U5201" s="49">
        <v>71214.809200000003</v>
      </c>
      <c r="V5201" s="49">
        <v>62547.142</v>
      </c>
    </row>
    <row r="5202" spans="1:22" x14ac:dyDescent="0.3">
      <c r="A5202">
        <v>1010083</v>
      </c>
      <c r="B5202" t="s">
        <v>23787</v>
      </c>
      <c r="C5202" t="s">
        <v>23788</v>
      </c>
      <c r="D5202" t="s">
        <v>9254</v>
      </c>
      <c r="E5202" t="s">
        <v>1902</v>
      </c>
      <c r="F5202" t="s">
        <v>23789</v>
      </c>
      <c r="G5202" t="s">
        <v>23790</v>
      </c>
      <c r="H5202" t="s">
        <v>2113</v>
      </c>
      <c r="I5202" s="23">
        <v>33.324120000000001</v>
      </c>
      <c r="J5202" s="23">
        <v>-111.85919</v>
      </c>
      <c r="K5202">
        <v>334413</v>
      </c>
      <c r="L5202" t="s">
        <v>1560</v>
      </c>
      <c r="M5202" t="s">
        <v>315</v>
      </c>
      <c r="N5202" s="49">
        <v>82815.994086000006</v>
      </c>
      <c r="O5202" s="49">
        <v>124510.539641</v>
      </c>
      <c r="P5202" s="49">
        <v>121642.254583</v>
      </c>
      <c r="Q5202" s="49">
        <v>121055.065265</v>
      </c>
      <c r="R5202" s="49">
        <v>117944.392868</v>
      </c>
      <c r="S5202" s="49">
        <v>132964.846074</v>
      </c>
      <c r="T5202" s="49">
        <v>102758.90979999999</v>
      </c>
      <c r="U5202" s="49">
        <v>64593.36</v>
      </c>
      <c r="V5202" s="49">
        <v>56499.867299999998</v>
      </c>
    </row>
    <row r="5203" spans="1:22" x14ac:dyDescent="0.3">
      <c r="A5203">
        <v>1009700</v>
      </c>
      <c r="B5203" t="s">
        <v>23791</v>
      </c>
      <c r="C5203" t="s">
        <v>23792</v>
      </c>
      <c r="D5203" t="s">
        <v>23793</v>
      </c>
      <c r="E5203" t="s">
        <v>331</v>
      </c>
      <c r="F5203" t="s">
        <v>23794</v>
      </c>
      <c r="G5203" t="s">
        <v>23795</v>
      </c>
      <c r="H5203" t="s">
        <v>23796</v>
      </c>
      <c r="I5203" s="23">
        <v>40.789585000000002</v>
      </c>
      <c r="J5203" s="23">
        <v>-73.884264999999999</v>
      </c>
      <c r="K5203">
        <v>561210</v>
      </c>
      <c r="L5203" t="s">
        <v>28</v>
      </c>
      <c r="M5203" t="s">
        <v>315</v>
      </c>
      <c r="P5203" s="49">
        <v>46967.082000000002</v>
      </c>
      <c r="Q5203" s="49">
        <v>72155.104000000007</v>
      </c>
      <c r="R5203" s="49">
        <v>70939.267999999996</v>
      </c>
      <c r="S5203" s="49">
        <v>46329.53</v>
      </c>
      <c r="T5203" s="49">
        <v>23539.29</v>
      </c>
      <c r="U5203" s="49">
        <v>50711.35</v>
      </c>
      <c r="V5203" s="49">
        <v>58721.34</v>
      </c>
    </row>
    <row r="5204" spans="1:22" x14ac:dyDescent="0.3">
      <c r="A5204">
        <v>1003824</v>
      </c>
      <c r="B5204" t="s">
        <v>23797</v>
      </c>
      <c r="C5204" t="s">
        <v>23798</v>
      </c>
      <c r="D5204" t="s">
        <v>1182</v>
      </c>
      <c r="E5204" t="s">
        <v>331</v>
      </c>
      <c r="F5204" t="s">
        <v>23799</v>
      </c>
      <c r="G5204" t="s">
        <v>23800</v>
      </c>
      <c r="H5204" t="s">
        <v>1185</v>
      </c>
      <c r="I5204" s="23">
        <v>42.654657999999998</v>
      </c>
      <c r="J5204" s="23">
        <v>-73.753873999999996</v>
      </c>
      <c r="K5204">
        <v>921190</v>
      </c>
      <c r="L5204" t="s">
        <v>28</v>
      </c>
      <c r="M5204" t="s">
        <v>315</v>
      </c>
      <c r="N5204" s="49">
        <v>77262.960000000006</v>
      </c>
      <c r="O5204" s="49">
        <v>80815.293999999994</v>
      </c>
      <c r="P5204" s="49">
        <v>74185.717999999993</v>
      </c>
      <c r="Q5204" s="49">
        <v>83497.822</v>
      </c>
      <c r="R5204" s="49">
        <v>79196.929999999993</v>
      </c>
      <c r="S5204" s="49">
        <v>70842.183999999994</v>
      </c>
      <c r="T5204" s="49">
        <v>71730.78</v>
      </c>
      <c r="U5204" s="49">
        <v>70497.89</v>
      </c>
      <c r="V5204" s="49">
        <v>74705.868000000002</v>
      </c>
    </row>
    <row r="5205" spans="1:22" x14ac:dyDescent="0.3">
      <c r="A5205">
        <v>1013396</v>
      </c>
      <c r="B5205" t="s">
        <v>23801</v>
      </c>
      <c r="C5205" t="s">
        <v>23802</v>
      </c>
      <c r="D5205" t="s">
        <v>9296</v>
      </c>
      <c r="E5205" t="s">
        <v>303</v>
      </c>
      <c r="F5205" t="s">
        <v>23803</v>
      </c>
      <c r="H5205" t="s">
        <v>1933</v>
      </c>
      <c r="I5205" s="23">
        <v>31.488800000000001</v>
      </c>
      <c r="J5205" s="23">
        <v>-94.6387</v>
      </c>
      <c r="K5205">
        <v>211130</v>
      </c>
      <c r="L5205" t="s">
        <v>368</v>
      </c>
      <c r="M5205" t="s">
        <v>102</v>
      </c>
      <c r="N5205" s="49">
        <v>173977.96</v>
      </c>
      <c r="O5205" s="49">
        <v>170192.28400000001</v>
      </c>
    </row>
    <row r="5206" spans="1:22" x14ac:dyDescent="0.3">
      <c r="A5206">
        <v>1000172</v>
      </c>
      <c r="B5206" t="s">
        <v>23804</v>
      </c>
      <c r="C5206" t="s">
        <v>23805</v>
      </c>
      <c r="D5206" t="s">
        <v>4872</v>
      </c>
      <c r="E5206" t="s">
        <v>303</v>
      </c>
      <c r="F5206" t="s">
        <v>23806</v>
      </c>
      <c r="G5206" t="s">
        <v>23807</v>
      </c>
      <c r="H5206" t="s">
        <v>9296</v>
      </c>
      <c r="I5206" s="23">
        <v>31.832599999999999</v>
      </c>
      <c r="J5206" s="23">
        <v>-94.900599999999997</v>
      </c>
      <c r="K5206">
        <v>221112</v>
      </c>
      <c r="L5206" t="s">
        <v>30</v>
      </c>
      <c r="M5206" t="s">
        <v>336</v>
      </c>
      <c r="Q5206" s="49">
        <v>1947.6559999999999</v>
      </c>
      <c r="R5206" s="49">
        <v>1765.5039999999999</v>
      </c>
      <c r="S5206" s="49">
        <v>3135.1819999999998</v>
      </c>
      <c r="T5206" s="49">
        <v>2186.52</v>
      </c>
      <c r="U5206" s="49">
        <v>8826.9500000000007</v>
      </c>
    </row>
    <row r="5207" spans="1:22" x14ac:dyDescent="0.3">
      <c r="A5207">
        <v>1009582</v>
      </c>
      <c r="B5207"/>
      <c r="C5207" t="s">
        <v>23808</v>
      </c>
      <c r="D5207" t="s">
        <v>2870</v>
      </c>
      <c r="E5207" t="s">
        <v>323</v>
      </c>
      <c r="F5207" t="s">
        <v>18747</v>
      </c>
      <c r="G5207" t="s">
        <v>23809</v>
      </c>
      <c r="I5207" s="23">
        <v>35.2421103</v>
      </c>
      <c r="J5207" s="23">
        <v>-118.9761519</v>
      </c>
      <c r="K5207">
        <v>211120</v>
      </c>
      <c r="L5207" t="s">
        <v>116</v>
      </c>
      <c r="M5207" t="s">
        <v>102</v>
      </c>
      <c r="V5207" s="49">
        <v>27917.894</v>
      </c>
    </row>
    <row r="5208" spans="1:22" x14ac:dyDescent="0.3">
      <c r="A5208">
        <v>1003559</v>
      </c>
      <c r="B5208" t="s">
        <v>23810</v>
      </c>
      <c r="C5208" t="s">
        <v>23811</v>
      </c>
      <c r="D5208" t="s">
        <v>577</v>
      </c>
      <c r="E5208" t="s">
        <v>583</v>
      </c>
      <c r="F5208" t="s">
        <v>578</v>
      </c>
      <c r="I5208" s="23">
        <v>28.521145000000001</v>
      </c>
      <c r="J5208" s="23">
        <v>-88.288789166699999</v>
      </c>
      <c r="K5208">
        <v>211120</v>
      </c>
      <c r="L5208" t="s">
        <v>579</v>
      </c>
      <c r="M5208" t="s">
        <v>102</v>
      </c>
      <c r="N5208" s="49">
        <v>148855.26999999999</v>
      </c>
      <c r="O5208" s="49">
        <v>149533.35800000001</v>
      </c>
      <c r="P5208" s="49">
        <v>133016.36799999999</v>
      </c>
      <c r="Q5208" s="49">
        <v>168052.8</v>
      </c>
      <c r="R5208" s="49">
        <v>162265.64600000001</v>
      </c>
      <c r="S5208" s="49">
        <v>176988.37</v>
      </c>
      <c r="T5208" s="49">
        <v>102734.59</v>
      </c>
      <c r="U5208" s="49">
        <v>91142.005999999994</v>
      </c>
      <c r="V5208" s="49">
        <v>96232.793999999994</v>
      </c>
    </row>
    <row r="5209" spans="1:22" x14ac:dyDescent="0.3">
      <c r="A5209">
        <v>1001776</v>
      </c>
      <c r="B5209" t="s">
        <v>23812</v>
      </c>
      <c r="C5209" t="s">
        <v>23813</v>
      </c>
      <c r="D5209" t="s">
        <v>577</v>
      </c>
      <c r="E5209" t="s">
        <v>303</v>
      </c>
      <c r="F5209" t="s">
        <v>578</v>
      </c>
      <c r="I5209" s="23">
        <v>27.367100000000001</v>
      </c>
      <c r="J5209" s="23">
        <v>-93.532300000000006</v>
      </c>
      <c r="K5209">
        <v>211120</v>
      </c>
      <c r="L5209" t="s">
        <v>579</v>
      </c>
      <c r="M5209" t="s">
        <v>102</v>
      </c>
      <c r="N5209" s="49">
        <v>28245.036</v>
      </c>
      <c r="O5209" s="49">
        <v>31280.06</v>
      </c>
      <c r="P5209" s="49">
        <v>62522.025999999998</v>
      </c>
      <c r="Q5209" s="49">
        <v>64651.112000000001</v>
      </c>
      <c r="R5209" s="49">
        <v>83433.929999999993</v>
      </c>
      <c r="S5209" s="49">
        <v>95046.126000000004</v>
      </c>
      <c r="T5209" s="49">
        <v>113765.89</v>
      </c>
      <c r="U5209" s="49">
        <v>132335.4</v>
      </c>
      <c r="V5209" s="49">
        <v>72560.592000000004</v>
      </c>
    </row>
    <row r="5210" spans="1:22" x14ac:dyDescent="0.3">
      <c r="A5210">
        <v>1007855</v>
      </c>
      <c r="B5210" t="s">
        <v>23814</v>
      </c>
      <c r="C5210" t="s">
        <v>23815</v>
      </c>
      <c r="D5210" t="s">
        <v>23816</v>
      </c>
      <c r="E5210" t="s">
        <v>468</v>
      </c>
      <c r="F5210" t="s">
        <v>23817</v>
      </c>
      <c r="G5210" t="s">
        <v>23818</v>
      </c>
      <c r="H5210" t="s">
        <v>23819</v>
      </c>
      <c r="I5210" s="23">
        <v>26.165868</v>
      </c>
      <c r="J5210" s="23">
        <v>-81.657891000000006</v>
      </c>
      <c r="K5210">
        <v>562212</v>
      </c>
      <c r="L5210" t="s">
        <v>355</v>
      </c>
      <c r="M5210" t="s">
        <v>307</v>
      </c>
      <c r="N5210" s="49">
        <v>26677.3</v>
      </c>
      <c r="O5210" s="49">
        <v>30854.813999999998</v>
      </c>
      <c r="P5210" s="49">
        <v>23646.43</v>
      </c>
      <c r="Q5210" s="49">
        <v>17978.669999999998</v>
      </c>
      <c r="R5210" s="49">
        <v>20349.092000000001</v>
      </c>
      <c r="S5210" s="49">
        <v>22567.954000000002</v>
      </c>
      <c r="T5210" s="49">
        <v>21730.25</v>
      </c>
      <c r="U5210" s="49">
        <v>46259</v>
      </c>
      <c r="V5210" s="49">
        <v>40650</v>
      </c>
    </row>
    <row r="5211" spans="1:22" x14ac:dyDescent="0.3">
      <c r="A5211">
        <v>1000763</v>
      </c>
      <c r="B5211" t="s">
        <v>23820</v>
      </c>
      <c r="C5211" t="s">
        <v>23821</v>
      </c>
      <c r="D5211" t="s">
        <v>330</v>
      </c>
      <c r="E5211" t="s">
        <v>331</v>
      </c>
      <c r="F5211" t="s">
        <v>332</v>
      </c>
      <c r="G5211" t="s">
        <v>23822</v>
      </c>
      <c r="H5211" t="s">
        <v>334</v>
      </c>
      <c r="I5211" s="23">
        <v>40.648600000000002</v>
      </c>
      <c r="J5211" s="23">
        <v>-74.020899999999997</v>
      </c>
      <c r="K5211">
        <v>221112</v>
      </c>
      <c r="L5211" t="s">
        <v>28</v>
      </c>
      <c r="M5211" t="s">
        <v>336</v>
      </c>
      <c r="N5211" s="49">
        <v>34645.620000000003</v>
      </c>
      <c r="O5211" s="49">
        <v>66468.998000000007</v>
      </c>
      <c r="P5211" s="49">
        <v>23171.905999999999</v>
      </c>
      <c r="Q5211" s="49">
        <v>72685.016000000003</v>
      </c>
      <c r="R5211" s="49">
        <v>57026.622000000003</v>
      </c>
      <c r="S5211" s="49">
        <v>25653.4</v>
      </c>
      <c r="T5211" s="49">
        <v>112345.07</v>
      </c>
      <c r="U5211" s="49">
        <v>99636.847999999998</v>
      </c>
      <c r="V5211" s="49">
        <v>107077.432</v>
      </c>
    </row>
    <row r="5212" spans="1:22" x14ac:dyDescent="0.3">
      <c r="A5212">
        <v>1001260</v>
      </c>
      <c r="B5212" t="s">
        <v>23823</v>
      </c>
      <c r="C5212" t="s">
        <v>23824</v>
      </c>
      <c r="D5212" t="s">
        <v>4291</v>
      </c>
      <c r="E5212" t="s">
        <v>331</v>
      </c>
      <c r="F5212" t="s">
        <v>23825</v>
      </c>
      <c r="G5212" t="s">
        <v>23826</v>
      </c>
      <c r="H5212" t="s">
        <v>5180</v>
      </c>
      <c r="I5212" s="23">
        <v>40.725900000000003</v>
      </c>
      <c r="J5212" s="23">
        <v>-73.588499999999996</v>
      </c>
      <c r="K5212">
        <v>221112</v>
      </c>
      <c r="L5212" t="s">
        <v>335</v>
      </c>
      <c r="M5212" t="s">
        <v>336</v>
      </c>
      <c r="N5212" s="49">
        <v>205735.386</v>
      </c>
      <c r="O5212" s="49">
        <v>201412.476</v>
      </c>
      <c r="P5212" s="49">
        <v>194496.28</v>
      </c>
      <c r="Q5212" s="49">
        <v>223881.49799999999</v>
      </c>
      <c r="R5212" s="49">
        <v>201517.114</v>
      </c>
      <c r="S5212" s="49">
        <v>213460.946</v>
      </c>
      <c r="T5212" s="49">
        <v>228516.30799999999</v>
      </c>
      <c r="U5212" s="49">
        <v>236108.07199999999</v>
      </c>
      <c r="V5212" s="49">
        <v>214156.33799999999</v>
      </c>
    </row>
    <row r="5213" spans="1:22" x14ac:dyDescent="0.3">
      <c r="A5213">
        <v>1000701</v>
      </c>
      <c r="B5213" t="s">
        <v>23827</v>
      </c>
      <c r="C5213" t="s">
        <v>23828</v>
      </c>
      <c r="D5213" t="s">
        <v>23829</v>
      </c>
      <c r="E5213" t="s">
        <v>1781</v>
      </c>
      <c r="F5213" t="s">
        <v>23830</v>
      </c>
      <c r="G5213" t="s">
        <v>23831</v>
      </c>
      <c r="H5213" t="s">
        <v>5413</v>
      </c>
      <c r="I5213" s="23">
        <v>31.598700000000001</v>
      </c>
      <c r="J5213" s="23">
        <v>-91.346400000000003</v>
      </c>
      <c r="K5213">
        <v>221112</v>
      </c>
      <c r="L5213" t="s">
        <v>30</v>
      </c>
      <c r="M5213" t="s">
        <v>336</v>
      </c>
      <c r="U5213" s="49">
        <v>0</v>
      </c>
      <c r="V5213" s="49">
        <v>0</v>
      </c>
    </row>
    <row r="5214" spans="1:22" x14ac:dyDescent="0.3">
      <c r="A5214">
        <v>1013382</v>
      </c>
      <c r="B5214" t="s">
        <v>23832</v>
      </c>
      <c r="C5214" t="s">
        <v>23833</v>
      </c>
      <c r="D5214" t="s">
        <v>9309</v>
      </c>
      <c r="E5214" t="s">
        <v>303</v>
      </c>
      <c r="F5214" t="s">
        <v>3858</v>
      </c>
      <c r="G5214" t="s">
        <v>23834</v>
      </c>
      <c r="H5214" t="s">
        <v>536</v>
      </c>
      <c r="I5214" s="23">
        <v>30.02779</v>
      </c>
      <c r="J5214" s="23">
        <v>-94.057860000000005</v>
      </c>
      <c r="K5214">
        <v>325199</v>
      </c>
      <c r="L5214" t="s">
        <v>2196</v>
      </c>
      <c r="M5214" t="s">
        <v>530</v>
      </c>
      <c r="N5214" s="49">
        <v>426556.81</v>
      </c>
      <c r="O5214" s="49">
        <v>277351.72399999999</v>
      </c>
    </row>
    <row r="5215" spans="1:22" x14ac:dyDescent="0.3">
      <c r="A5215">
        <v>1006568</v>
      </c>
      <c r="B5215" t="s">
        <v>23835</v>
      </c>
      <c r="C5215" t="s">
        <v>23836</v>
      </c>
      <c r="D5215" t="s">
        <v>23837</v>
      </c>
      <c r="E5215" t="s">
        <v>323</v>
      </c>
      <c r="F5215" t="s">
        <v>16371</v>
      </c>
      <c r="G5215" t="s">
        <v>23838</v>
      </c>
      <c r="H5215" t="s">
        <v>1316</v>
      </c>
      <c r="I5215" s="23">
        <v>32.995890000000003</v>
      </c>
      <c r="J5215" s="23">
        <v>-115.52</v>
      </c>
      <c r="K5215">
        <v>311611</v>
      </c>
      <c r="L5215" t="s">
        <v>28</v>
      </c>
      <c r="M5215" t="s">
        <v>315</v>
      </c>
      <c r="R5215" s="49">
        <v>0</v>
      </c>
      <c r="S5215" s="49">
        <v>11250.688</v>
      </c>
      <c r="T5215" s="49">
        <v>24752.3</v>
      </c>
      <c r="U5215" s="49">
        <v>21376.403999999999</v>
      </c>
      <c r="V5215" s="49">
        <v>23249.223999999998</v>
      </c>
    </row>
    <row r="5216" spans="1:22" x14ac:dyDescent="0.3">
      <c r="A5216">
        <v>1012977</v>
      </c>
      <c r="B5216" t="s">
        <v>23839</v>
      </c>
      <c r="C5216" t="s">
        <v>23840</v>
      </c>
      <c r="D5216" t="s">
        <v>3544</v>
      </c>
      <c r="E5216" t="s">
        <v>323</v>
      </c>
      <c r="F5216" t="s">
        <v>23841</v>
      </c>
      <c r="G5216" t="s">
        <v>23842</v>
      </c>
      <c r="H5216" t="s">
        <v>1001</v>
      </c>
      <c r="I5216" s="23">
        <v>37.918030000000002</v>
      </c>
      <c r="J5216" s="23">
        <v>-122.37299</v>
      </c>
      <c r="K5216">
        <v>327420</v>
      </c>
      <c r="L5216" t="s">
        <v>28</v>
      </c>
      <c r="M5216" t="s">
        <v>376</v>
      </c>
      <c r="N5216" s="49">
        <v>26454.1</v>
      </c>
      <c r="O5216" s="49">
        <v>29734.988000000001</v>
      </c>
      <c r="P5216" s="49">
        <v>26198.752</v>
      </c>
    </row>
    <row r="5217" spans="1:22" x14ac:dyDescent="0.3">
      <c r="A5217">
        <v>1012965</v>
      </c>
      <c r="B5217" t="s">
        <v>23843</v>
      </c>
      <c r="C5217" t="s">
        <v>23840</v>
      </c>
      <c r="D5217" t="s">
        <v>7931</v>
      </c>
      <c r="E5217" t="s">
        <v>386</v>
      </c>
      <c r="F5217" t="s">
        <v>23844</v>
      </c>
      <c r="G5217" t="s">
        <v>23845</v>
      </c>
      <c r="H5217" t="s">
        <v>1227</v>
      </c>
      <c r="I5217" s="23">
        <v>33.596443000000001</v>
      </c>
      <c r="J5217" s="23">
        <v>-85.925984999999997</v>
      </c>
      <c r="K5217">
        <v>327420</v>
      </c>
      <c r="L5217" t="s">
        <v>28</v>
      </c>
      <c r="M5217" t="s">
        <v>376</v>
      </c>
      <c r="N5217" s="49">
        <v>26007.952000000001</v>
      </c>
      <c r="O5217" s="49">
        <v>25061.856</v>
      </c>
      <c r="P5217" s="49">
        <v>28333.944</v>
      </c>
    </row>
    <row r="5218" spans="1:22" x14ac:dyDescent="0.3">
      <c r="A5218">
        <v>1013623</v>
      </c>
      <c r="B5218" t="s">
        <v>23846</v>
      </c>
      <c r="C5218" t="s">
        <v>23840</v>
      </c>
      <c r="D5218" t="s">
        <v>3043</v>
      </c>
      <c r="E5218" t="s">
        <v>441</v>
      </c>
      <c r="F5218" t="s">
        <v>23847</v>
      </c>
      <c r="G5218" t="s">
        <v>23848</v>
      </c>
      <c r="H5218" t="s">
        <v>11894</v>
      </c>
      <c r="I5218" s="23">
        <v>34.172170000000001</v>
      </c>
      <c r="J5218" s="23">
        <v>-77.946749999999994</v>
      </c>
      <c r="K5218">
        <v>327420</v>
      </c>
      <c r="L5218" t="s">
        <v>28</v>
      </c>
      <c r="M5218" t="s">
        <v>376</v>
      </c>
      <c r="N5218" s="49">
        <v>28775.491999999998</v>
      </c>
    </row>
    <row r="5219" spans="1:22" x14ac:dyDescent="0.3">
      <c r="A5219">
        <v>1008924</v>
      </c>
      <c r="B5219" t="s">
        <v>23849</v>
      </c>
      <c r="C5219" t="s">
        <v>23850</v>
      </c>
      <c r="D5219" t="s">
        <v>2121</v>
      </c>
      <c r="E5219" t="s">
        <v>542</v>
      </c>
      <c r="F5219" t="s">
        <v>2122</v>
      </c>
      <c r="H5219" t="s">
        <v>2124</v>
      </c>
      <c r="I5219" s="23">
        <v>37.159199999999998</v>
      </c>
      <c r="J5219" s="23">
        <v>-100.7625</v>
      </c>
      <c r="K5219">
        <v>211130</v>
      </c>
      <c r="L5219" t="s">
        <v>368</v>
      </c>
      <c r="M5219" t="s">
        <v>102</v>
      </c>
      <c r="N5219" s="49">
        <v>44646.428</v>
      </c>
      <c r="O5219" s="49">
        <v>46465.18</v>
      </c>
      <c r="P5219" s="49">
        <v>32872.328000000001</v>
      </c>
      <c r="Q5219" s="49">
        <v>32424.425999999999</v>
      </c>
    </row>
    <row r="5220" spans="1:22" x14ac:dyDescent="0.3">
      <c r="A5220">
        <v>1012318</v>
      </c>
      <c r="B5220" t="s">
        <v>23851</v>
      </c>
      <c r="C5220" t="s">
        <v>23852</v>
      </c>
      <c r="D5220" t="s">
        <v>23853</v>
      </c>
      <c r="E5220" t="s">
        <v>556</v>
      </c>
      <c r="F5220" t="s">
        <v>23854</v>
      </c>
      <c r="G5220" t="s">
        <v>23855</v>
      </c>
      <c r="H5220" t="s">
        <v>1952</v>
      </c>
      <c r="I5220" s="23">
        <v>39.141730000000003</v>
      </c>
      <c r="J5220" s="23">
        <v>-77.217749999999995</v>
      </c>
      <c r="K5220">
        <v>921190</v>
      </c>
      <c r="L5220" t="s">
        <v>28</v>
      </c>
      <c r="M5220" t="s">
        <v>315</v>
      </c>
      <c r="N5220" s="49">
        <v>52315.052000000003</v>
      </c>
      <c r="O5220" s="49">
        <v>39136.192000000003</v>
      </c>
      <c r="P5220" s="49">
        <v>43620.428</v>
      </c>
      <c r="Q5220" s="49">
        <v>40733.482000000004</v>
      </c>
      <c r="R5220" s="49">
        <v>42751.574000000001</v>
      </c>
    </row>
    <row r="5221" spans="1:22" x14ac:dyDescent="0.3">
      <c r="A5221">
        <v>1011497</v>
      </c>
      <c r="B5221" t="s">
        <v>23856</v>
      </c>
      <c r="C5221" t="s">
        <v>23857</v>
      </c>
      <c r="D5221" t="s">
        <v>7862</v>
      </c>
      <c r="E5221" t="s">
        <v>1248</v>
      </c>
      <c r="F5221" t="s">
        <v>6654</v>
      </c>
      <c r="G5221" t="s">
        <v>23858</v>
      </c>
      <c r="H5221" t="s">
        <v>2144</v>
      </c>
      <c r="I5221" s="23">
        <v>39.759694000000003</v>
      </c>
      <c r="J5221" s="23">
        <v>-80.861722</v>
      </c>
      <c r="K5221">
        <v>211130</v>
      </c>
      <c r="L5221" t="s">
        <v>326</v>
      </c>
      <c r="M5221" t="s">
        <v>327</v>
      </c>
      <c r="N5221" s="49">
        <v>204082.12599999999</v>
      </c>
      <c r="O5221" s="49">
        <v>127914.326</v>
      </c>
      <c r="P5221" s="49">
        <v>133840.81200000001</v>
      </c>
      <c r="Q5221" s="49">
        <v>132915.864</v>
      </c>
      <c r="R5221" s="49">
        <v>48573.034</v>
      </c>
      <c r="S5221" s="49">
        <v>203080.49400000001</v>
      </c>
    </row>
    <row r="5222" spans="1:22" x14ac:dyDescent="0.3">
      <c r="A5222">
        <v>1008205</v>
      </c>
      <c r="B5222" t="s">
        <v>23859</v>
      </c>
      <c r="C5222" t="s">
        <v>23860</v>
      </c>
      <c r="D5222" t="s">
        <v>3129</v>
      </c>
      <c r="E5222" t="s">
        <v>2294</v>
      </c>
      <c r="F5222" t="s">
        <v>3130</v>
      </c>
      <c r="G5222" t="s">
        <v>23861</v>
      </c>
      <c r="H5222" t="s">
        <v>3131</v>
      </c>
      <c r="I5222" s="23">
        <v>40.433987999999999</v>
      </c>
      <c r="J5222" s="23">
        <v>-109.506125</v>
      </c>
      <c r="K5222">
        <v>211111</v>
      </c>
      <c r="L5222" t="s">
        <v>368</v>
      </c>
      <c r="M5222" t="s">
        <v>102</v>
      </c>
      <c r="R5222" s="49">
        <v>21181.67</v>
      </c>
      <c r="S5222" s="49">
        <v>14619.884</v>
      </c>
      <c r="T5222" s="49">
        <v>29775.842000000001</v>
      </c>
      <c r="U5222" s="49">
        <v>32439.13</v>
      </c>
      <c r="V5222" s="49">
        <v>28258.756000000001</v>
      </c>
    </row>
    <row r="5223" spans="1:22" x14ac:dyDescent="0.3">
      <c r="A5223">
        <v>1010576</v>
      </c>
      <c r="B5223" t="s">
        <v>23862</v>
      </c>
      <c r="C5223" t="s">
        <v>23863</v>
      </c>
      <c r="D5223" t="s">
        <v>7013</v>
      </c>
      <c r="E5223" t="s">
        <v>1487</v>
      </c>
      <c r="F5223" t="s">
        <v>7014</v>
      </c>
      <c r="G5223" t="s">
        <v>23864</v>
      </c>
      <c r="H5223" t="s">
        <v>7016</v>
      </c>
      <c r="I5223" s="23">
        <v>39.886476999999999</v>
      </c>
      <c r="J5223" s="23">
        <v>-108.33266500000001</v>
      </c>
      <c r="K5223">
        <v>325180</v>
      </c>
      <c r="L5223" t="s">
        <v>28</v>
      </c>
      <c r="M5223" t="s">
        <v>530</v>
      </c>
      <c r="N5223" s="49">
        <v>43496.635999999999</v>
      </c>
      <c r="O5223" s="49">
        <v>40760.896000000001</v>
      </c>
      <c r="P5223" s="49">
        <v>47386.372000000003</v>
      </c>
      <c r="Q5223" s="49">
        <v>53868.45</v>
      </c>
      <c r="R5223" s="49">
        <v>50796.508000000002</v>
      </c>
      <c r="S5223" s="49">
        <v>43144.987999999998</v>
      </c>
      <c r="T5223" s="49">
        <v>31901.48</v>
      </c>
      <c r="U5223" s="49">
        <v>29890.18</v>
      </c>
      <c r="V5223" s="49">
        <v>25986.851999999999</v>
      </c>
    </row>
    <row r="5224" spans="1:22" x14ac:dyDescent="0.3">
      <c r="A5224">
        <v>1006206</v>
      </c>
      <c r="B5224" t="s">
        <v>23865</v>
      </c>
      <c r="C5224" t="s">
        <v>23866</v>
      </c>
      <c r="D5224" t="s">
        <v>12181</v>
      </c>
      <c r="E5224" t="s">
        <v>1902</v>
      </c>
      <c r="F5224" t="s">
        <v>12182</v>
      </c>
      <c r="G5224" t="s">
        <v>23867</v>
      </c>
      <c r="H5224" t="s">
        <v>23868</v>
      </c>
      <c r="I5224" s="23">
        <v>32.469830000000002</v>
      </c>
      <c r="J5224" s="23">
        <v>-109.93306</v>
      </c>
      <c r="K5224">
        <v>111419</v>
      </c>
      <c r="L5224" t="s">
        <v>28</v>
      </c>
      <c r="M5224" t="s">
        <v>315</v>
      </c>
      <c r="N5224" s="49">
        <v>22393.759999999998</v>
      </c>
      <c r="O5224" s="49">
        <v>30115.777999999998</v>
      </c>
      <c r="P5224" s="49">
        <v>34200.964</v>
      </c>
      <c r="Q5224" s="49">
        <v>29019.24</v>
      </c>
      <c r="R5224" s="49">
        <v>37577.908000000003</v>
      </c>
      <c r="S5224" s="49">
        <v>41019.694000000003</v>
      </c>
      <c r="T5224" s="49">
        <v>74088.614000000001</v>
      </c>
      <c r="U5224" s="49">
        <v>82075.173999999999</v>
      </c>
      <c r="V5224" s="49">
        <v>80378.381999999998</v>
      </c>
    </row>
    <row r="5225" spans="1:22" x14ac:dyDescent="0.3">
      <c r="A5225">
        <v>1003239</v>
      </c>
      <c r="B5225" t="s">
        <v>8423</v>
      </c>
      <c r="C5225" t="s">
        <v>23869</v>
      </c>
      <c r="D5225" t="s">
        <v>8425</v>
      </c>
      <c r="E5225" t="s">
        <v>922</v>
      </c>
      <c r="F5225" t="s">
        <v>8426</v>
      </c>
      <c r="G5225" t="s">
        <v>23870</v>
      </c>
      <c r="H5225" t="s">
        <v>416</v>
      </c>
      <c r="I5225" s="23">
        <v>41.520412</v>
      </c>
      <c r="J5225" s="23">
        <v>-96.079271000000006</v>
      </c>
      <c r="K5225">
        <v>325211</v>
      </c>
      <c r="L5225" t="s">
        <v>28</v>
      </c>
      <c r="M5225" t="s">
        <v>315</v>
      </c>
      <c r="Q5225" s="49">
        <v>0</v>
      </c>
      <c r="R5225" s="49">
        <v>0</v>
      </c>
      <c r="S5225" s="49">
        <v>0</v>
      </c>
      <c r="T5225" s="49">
        <v>0</v>
      </c>
      <c r="U5225" s="49">
        <v>41356.743999999999</v>
      </c>
      <c r="V5225" s="49">
        <v>41100.196000000004</v>
      </c>
    </row>
    <row r="5226" spans="1:22" x14ac:dyDescent="0.3">
      <c r="A5226">
        <v>1000991</v>
      </c>
      <c r="B5226" t="s">
        <v>23871</v>
      </c>
      <c r="C5226" t="s">
        <v>23872</v>
      </c>
      <c r="D5226" t="s">
        <v>18768</v>
      </c>
      <c r="E5226" t="s">
        <v>461</v>
      </c>
      <c r="F5226" t="s">
        <v>18769</v>
      </c>
      <c r="G5226" t="s">
        <v>23873</v>
      </c>
      <c r="H5226" t="s">
        <v>10506</v>
      </c>
      <c r="I5226" s="23">
        <v>41.757199999999997</v>
      </c>
      <c r="J5226" s="23">
        <v>-110.5986</v>
      </c>
      <c r="K5226">
        <v>221112</v>
      </c>
      <c r="L5226" t="s">
        <v>30</v>
      </c>
      <c r="M5226" t="s">
        <v>336</v>
      </c>
      <c r="N5226" s="49">
        <v>3098187.5860000001</v>
      </c>
      <c r="O5226" s="49">
        <v>5094003.58</v>
      </c>
      <c r="P5226" s="49">
        <v>5070746.83</v>
      </c>
      <c r="Q5226" s="49">
        <v>5148526.892</v>
      </c>
      <c r="R5226" s="49">
        <v>5117045.4539999999</v>
      </c>
      <c r="S5226" s="49">
        <v>5056425.0039999997</v>
      </c>
      <c r="T5226" s="49">
        <v>5638494.9079999998</v>
      </c>
      <c r="U5226" s="49">
        <v>5177022.4419999998</v>
      </c>
      <c r="V5226" s="49">
        <v>5151009.47</v>
      </c>
    </row>
    <row r="5227" spans="1:22" x14ac:dyDescent="0.3">
      <c r="A5227">
        <v>1000999</v>
      </c>
      <c r="B5227" t="s">
        <v>23874</v>
      </c>
      <c r="C5227" t="s">
        <v>23875</v>
      </c>
      <c r="D5227" t="s">
        <v>23876</v>
      </c>
      <c r="E5227" t="s">
        <v>1902</v>
      </c>
      <c r="F5227" t="s">
        <v>23877</v>
      </c>
      <c r="H5227" t="s">
        <v>23878</v>
      </c>
      <c r="I5227" s="23">
        <v>36.904699999999998</v>
      </c>
      <c r="J5227" s="23">
        <v>-111.3886</v>
      </c>
      <c r="K5227">
        <v>221112</v>
      </c>
      <c r="L5227" t="s">
        <v>335</v>
      </c>
      <c r="M5227" t="s">
        <v>336</v>
      </c>
      <c r="N5227" s="49">
        <v>10900039.051999999</v>
      </c>
      <c r="O5227" s="49">
        <v>13960705.864</v>
      </c>
      <c r="P5227" s="49">
        <v>14535235.844000001</v>
      </c>
      <c r="Q5227" s="49">
        <v>12774729.842</v>
      </c>
      <c r="R5227" s="49">
        <v>14168998.903999999</v>
      </c>
      <c r="S5227" s="49">
        <v>17248449.460000001</v>
      </c>
      <c r="T5227" s="49">
        <v>16295829.594000001</v>
      </c>
      <c r="U5227" s="49">
        <v>15478851.908</v>
      </c>
      <c r="V5227" s="49">
        <v>16935827.124000002</v>
      </c>
    </row>
    <row r="5228" spans="1:22" x14ac:dyDescent="0.3">
      <c r="A5228">
        <v>1001816</v>
      </c>
      <c r="B5228" t="s">
        <v>23879</v>
      </c>
      <c r="C5228" t="s">
        <v>23880</v>
      </c>
      <c r="D5228" t="s">
        <v>23881</v>
      </c>
      <c r="E5228" t="s">
        <v>946</v>
      </c>
      <c r="F5228" t="s">
        <v>23882</v>
      </c>
      <c r="G5228" t="s">
        <v>23883</v>
      </c>
      <c r="H5228" t="s">
        <v>23884</v>
      </c>
      <c r="I5228" s="23">
        <v>47.559165999999998</v>
      </c>
      <c r="J5228" s="23">
        <v>-122.647222</v>
      </c>
      <c r="K5228">
        <v>928110</v>
      </c>
      <c r="L5228" t="s">
        <v>28</v>
      </c>
      <c r="M5228" t="s">
        <v>315</v>
      </c>
      <c r="N5228" s="49">
        <v>45128.326000000001</v>
      </c>
      <c r="O5228" s="49">
        <v>43239.982000000004</v>
      </c>
      <c r="P5228" s="49">
        <v>46624.67</v>
      </c>
      <c r="Q5228" s="49">
        <v>43755.13</v>
      </c>
      <c r="R5228" s="49">
        <v>42287.125999999997</v>
      </c>
      <c r="S5228" s="49">
        <v>45961.222000000002</v>
      </c>
      <c r="T5228" s="49">
        <v>46550.618000000002</v>
      </c>
      <c r="U5228" s="49">
        <v>49575.053999999996</v>
      </c>
      <c r="V5228" s="49">
        <v>53303.55</v>
      </c>
    </row>
    <row r="5229" spans="1:22" x14ac:dyDescent="0.3">
      <c r="A5229">
        <v>1003756</v>
      </c>
      <c r="B5229" t="s">
        <v>23885</v>
      </c>
      <c r="C5229" t="s">
        <v>23886</v>
      </c>
      <c r="D5229" t="s">
        <v>3174</v>
      </c>
      <c r="E5229" t="s">
        <v>323</v>
      </c>
      <c r="F5229" t="s">
        <v>23887</v>
      </c>
      <c r="G5229" t="s">
        <v>23888</v>
      </c>
      <c r="H5229" t="s">
        <v>3177</v>
      </c>
      <c r="I5229" s="23">
        <v>32.726030999999999</v>
      </c>
      <c r="J5229" s="23">
        <v>-117.143292</v>
      </c>
      <c r="K5229">
        <v>928110</v>
      </c>
      <c r="L5229" t="s">
        <v>28</v>
      </c>
      <c r="M5229" t="s">
        <v>315</v>
      </c>
      <c r="N5229" s="49">
        <v>16767.788</v>
      </c>
      <c r="O5229" s="49">
        <v>20303.824000000001</v>
      </c>
      <c r="P5229" s="49">
        <v>24256.907999999999</v>
      </c>
      <c r="Q5229" s="49">
        <v>10964.407999999999</v>
      </c>
      <c r="R5229" s="49">
        <v>13841.948</v>
      </c>
      <c r="S5229" s="49">
        <v>23547.011999999999</v>
      </c>
      <c r="T5229" s="49">
        <v>25367.756000000001</v>
      </c>
      <c r="U5229" s="49">
        <v>26159.052</v>
      </c>
      <c r="V5229" s="49">
        <v>25633.851999999999</v>
      </c>
    </row>
    <row r="5230" spans="1:22" x14ac:dyDescent="0.3">
      <c r="A5230">
        <v>1000286</v>
      </c>
      <c r="B5230" t="s">
        <v>23889</v>
      </c>
      <c r="C5230" t="s">
        <v>23890</v>
      </c>
      <c r="D5230" t="s">
        <v>23891</v>
      </c>
      <c r="E5230" t="s">
        <v>351</v>
      </c>
      <c r="F5230" t="s">
        <v>23892</v>
      </c>
      <c r="G5230" t="s">
        <v>23893</v>
      </c>
      <c r="H5230" t="s">
        <v>522</v>
      </c>
      <c r="I5230" s="23">
        <v>42.315497999999998</v>
      </c>
      <c r="J5230" s="23">
        <v>-87.838127</v>
      </c>
      <c r="K5230">
        <v>928110</v>
      </c>
      <c r="L5230" t="s">
        <v>28</v>
      </c>
      <c r="M5230" t="s">
        <v>315</v>
      </c>
      <c r="N5230" s="49">
        <v>31719.777999999998</v>
      </c>
      <c r="O5230" s="49">
        <v>31243.53</v>
      </c>
      <c r="P5230" s="49">
        <v>29515.286</v>
      </c>
      <c r="Q5230" s="49">
        <v>26905.948</v>
      </c>
      <c r="R5230" s="49">
        <v>40739.294000000002</v>
      </c>
      <c r="S5230" s="49">
        <v>49121.614000000001</v>
      </c>
      <c r="T5230" s="49">
        <v>54928.542000000001</v>
      </c>
      <c r="U5230" s="49">
        <v>55964.05</v>
      </c>
      <c r="V5230" s="49">
        <v>63896.767999999996</v>
      </c>
    </row>
    <row r="5231" spans="1:22" x14ac:dyDescent="0.3">
      <c r="A5231">
        <v>1002311</v>
      </c>
      <c r="B5231" t="s">
        <v>23894</v>
      </c>
      <c r="C5231" t="s">
        <v>23895</v>
      </c>
      <c r="D5231" t="s">
        <v>23896</v>
      </c>
      <c r="E5231" t="s">
        <v>2780</v>
      </c>
      <c r="F5231" t="s">
        <v>23897</v>
      </c>
      <c r="H5231" t="s">
        <v>22609</v>
      </c>
      <c r="I5231" s="23">
        <v>41.398516999999998</v>
      </c>
      <c r="J5231" s="23">
        <v>-72.087231000000003</v>
      </c>
      <c r="K5231">
        <v>928110</v>
      </c>
      <c r="L5231" t="s">
        <v>28</v>
      </c>
      <c r="M5231" t="s">
        <v>315</v>
      </c>
      <c r="N5231" s="49">
        <v>32882.71</v>
      </c>
      <c r="O5231" s="49">
        <v>30873.972000000002</v>
      </c>
      <c r="P5231" s="49">
        <v>34549.856</v>
      </c>
      <c r="Q5231" s="49">
        <v>32563.313999999998</v>
      </c>
      <c r="R5231" s="49">
        <v>30244.822</v>
      </c>
      <c r="S5231" s="49">
        <v>37100.133999999998</v>
      </c>
      <c r="T5231" s="49">
        <v>33005.262000000002</v>
      </c>
      <c r="U5231" s="49">
        <v>42741.402000000002</v>
      </c>
      <c r="V5231" s="49">
        <v>32398.387999999999</v>
      </c>
    </row>
    <row r="5232" spans="1:22" x14ac:dyDescent="0.3">
      <c r="A5232">
        <v>1000756</v>
      </c>
      <c r="B5232" t="s">
        <v>23898</v>
      </c>
      <c r="C5232" t="s">
        <v>23899</v>
      </c>
      <c r="D5232" t="s">
        <v>23900</v>
      </c>
      <c r="E5232" t="s">
        <v>556</v>
      </c>
      <c r="F5232" t="s">
        <v>23901</v>
      </c>
      <c r="G5232" t="s">
        <v>23902</v>
      </c>
      <c r="H5232" t="s">
        <v>1952</v>
      </c>
      <c r="I5232" s="23">
        <v>39.000798000000003</v>
      </c>
      <c r="J5232" s="23">
        <v>-77.094408999999999</v>
      </c>
      <c r="K5232">
        <v>928110</v>
      </c>
      <c r="L5232" t="s">
        <v>28</v>
      </c>
      <c r="M5232" t="s">
        <v>315</v>
      </c>
      <c r="N5232" s="49">
        <v>40621.79</v>
      </c>
      <c r="O5232" s="49">
        <v>41135.235999999997</v>
      </c>
      <c r="P5232" s="49">
        <v>39006.802000000003</v>
      </c>
      <c r="Q5232" s="49">
        <v>38092.902000000002</v>
      </c>
      <c r="R5232" s="49">
        <v>32272.6</v>
      </c>
      <c r="S5232" s="49">
        <v>33066.302000000003</v>
      </c>
      <c r="T5232" s="49">
        <v>34498.682000000001</v>
      </c>
      <c r="U5232" s="49">
        <v>28134.092000000001</v>
      </c>
      <c r="V5232" s="49">
        <v>25773.601999999999</v>
      </c>
    </row>
    <row r="5233" spans="1:22" x14ac:dyDescent="0.3">
      <c r="A5233">
        <v>1007019</v>
      </c>
      <c r="B5233" t="s">
        <v>23903</v>
      </c>
      <c r="C5233" t="s">
        <v>23904</v>
      </c>
      <c r="D5233" t="s">
        <v>3949</v>
      </c>
      <c r="E5233" t="s">
        <v>542</v>
      </c>
      <c r="F5233" t="s">
        <v>23905</v>
      </c>
      <c r="G5233" t="s">
        <v>23906</v>
      </c>
      <c r="H5233" t="s">
        <v>19096</v>
      </c>
      <c r="I5233" s="23">
        <v>39.171399999999998</v>
      </c>
      <c r="J5233" s="23">
        <v>-94.695800000000006</v>
      </c>
      <c r="K5233">
        <v>221112</v>
      </c>
      <c r="L5233" t="s">
        <v>335</v>
      </c>
      <c r="M5233" t="s">
        <v>336</v>
      </c>
      <c r="N5233" s="49">
        <v>1292176.5719999999</v>
      </c>
      <c r="O5233" s="49">
        <v>1077774.5060000001</v>
      </c>
      <c r="P5233" s="49">
        <v>1085751.5079999999</v>
      </c>
      <c r="Q5233" s="49">
        <v>728267.50199999998</v>
      </c>
      <c r="R5233" s="49">
        <v>1442931.46</v>
      </c>
      <c r="S5233" s="49">
        <v>1728176.446</v>
      </c>
      <c r="T5233" s="49">
        <v>1610414.986</v>
      </c>
      <c r="U5233" s="49">
        <v>1372559.6040000001</v>
      </c>
      <c r="V5233" s="49">
        <v>1814639.1159999999</v>
      </c>
    </row>
    <row r="5234" spans="1:22" x14ac:dyDescent="0.3">
      <c r="A5234">
        <v>1009879</v>
      </c>
      <c r="B5234" t="s">
        <v>23907</v>
      </c>
      <c r="C5234" t="s">
        <v>23908</v>
      </c>
      <c r="D5234" t="s">
        <v>12913</v>
      </c>
      <c r="E5234" t="s">
        <v>663</v>
      </c>
      <c r="F5234" t="s">
        <v>23909</v>
      </c>
      <c r="G5234" t="s">
        <v>23910</v>
      </c>
      <c r="H5234" t="s">
        <v>23911</v>
      </c>
      <c r="I5234" s="23">
        <v>39.73359</v>
      </c>
      <c r="J5234" s="23">
        <v>-84.62415</v>
      </c>
      <c r="K5234">
        <v>336330</v>
      </c>
      <c r="L5234" t="s">
        <v>7628</v>
      </c>
      <c r="M5234" t="s">
        <v>538</v>
      </c>
      <c r="Q5234" s="49">
        <v>11647.915999999999</v>
      </c>
      <c r="R5234" s="49">
        <v>10709.296</v>
      </c>
      <c r="S5234" s="49">
        <v>16650.896000000001</v>
      </c>
      <c r="T5234" s="49">
        <v>21527.556</v>
      </c>
      <c r="U5234" s="49">
        <v>22761.063999999998</v>
      </c>
      <c r="V5234" s="49">
        <v>24982.491999999998</v>
      </c>
    </row>
    <row r="5235" spans="1:22" x14ac:dyDescent="0.3">
      <c r="A5235">
        <v>1000444</v>
      </c>
      <c r="B5235" t="s">
        <v>23912</v>
      </c>
      <c r="C5235" t="s">
        <v>23913</v>
      </c>
      <c r="D5235" t="s">
        <v>23914</v>
      </c>
      <c r="E5235" t="s">
        <v>2294</v>
      </c>
      <c r="F5235" t="s">
        <v>23915</v>
      </c>
      <c r="G5235" t="s">
        <v>23916</v>
      </c>
      <c r="H5235" t="s">
        <v>20098</v>
      </c>
      <c r="I5235" s="23">
        <v>40.061399999999999</v>
      </c>
      <c r="J5235" s="23">
        <v>-111.7294</v>
      </c>
      <c r="K5235">
        <v>221112</v>
      </c>
      <c r="L5235" t="s">
        <v>30</v>
      </c>
      <c r="M5235" t="s">
        <v>336</v>
      </c>
      <c r="O5235" s="49">
        <v>181229.92800000001</v>
      </c>
      <c r="Q5235" s="49">
        <v>210243.82</v>
      </c>
      <c r="R5235" s="49">
        <v>200213.008</v>
      </c>
      <c r="S5235" s="49">
        <v>149077.448</v>
      </c>
      <c r="T5235" s="49">
        <v>161408.152</v>
      </c>
      <c r="U5235" s="49">
        <v>182101.576</v>
      </c>
      <c r="V5235" s="49">
        <v>137465.34</v>
      </c>
    </row>
    <row r="5236" spans="1:22" x14ac:dyDescent="0.3">
      <c r="A5236">
        <v>1001026</v>
      </c>
      <c r="B5236" t="s">
        <v>23917</v>
      </c>
      <c r="C5236" t="s">
        <v>23918</v>
      </c>
      <c r="D5236" t="s">
        <v>23919</v>
      </c>
      <c r="E5236" t="s">
        <v>922</v>
      </c>
      <c r="F5236" t="s">
        <v>23920</v>
      </c>
      <c r="G5236" t="s">
        <v>23921</v>
      </c>
      <c r="H5236" t="s">
        <v>23922</v>
      </c>
      <c r="I5236" s="23">
        <v>40.621499999999997</v>
      </c>
      <c r="J5236" s="23">
        <v>-95.776499999999999</v>
      </c>
      <c r="K5236">
        <v>221112</v>
      </c>
      <c r="L5236" t="s">
        <v>335</v>
      </c>
      <c r="M5236" t="s">
        <v>336</v>
      </c>
      <c r="N5236" s="49">
        <v>6819458.0499999998</v>
      </c>
      <c r="O5236" s="49">
        <v>8893494.0960000008</v>
      </c>
      <c r="P5236" s="49">
        <v>8543453.5240000002</v>
      </c>
      <c r="Q5236" s="49">
        <v>8425789.0899999999</v>
      </c>
      <c r="R5236" s="49">
        <v>8429553.0260000005</v>
      </c>
      <c r="S5236" s="49">
        <v>8602468.7339999992</v>
      </c>
      <c r="T5236" s="49">
        <v>9314971.1180000007</v>
      </c>
      <c r="U5236" s="49">
        <v>9047796.898</v>
      </c>
      <c r="V5236" s="49">
        <v>8751488.0700000003</v>
      </c>
    </row>
    <row r="5237" spans="1:22" x14ac:dyDescent="0.3">
      <c r="A5237">
        <v>1004039</v>
      </c>
      <c r="B5237" t="s">
        <v>23923</v>
      </c>
      <c r="C5237" t="s">
        <v>23924</v>
      </c>
      <c r="D5237" t="s">
        <v>23925</v>
      </c>
      <c r="E5237" t="s">
        <v>922</v>
      </c>
      <c r="F5237" t="s">
        <v>23926</v>
      </c>
      <c r="G5237" t="s">
        <v>23927</v>
      </c>
      <c r="H5237" t="s">
        <v>23928</v>
      </c>
      <c r="I5237" s="23">
        <v>40.280479999999997</v>
      </c>
      <c r="J5237" s="23">
        <v>-100.163</v>
      </c>
      <c r="K5237">
        <v>325193</v>
      </c>
      <c r="L5237" t="s">
        <v>28</v>
      </c>
      <c r="M5237" t="s">
        <v>315</v>
      </c>
      <c r="N5237" s="49">
        <v>55083.091999999997</v>
      </c>
      <c r="O5237" s="49">
        <v>54735.243999999999</v>
      </c>
      <c r="P5237" s="49">
        <v>54749.544000000002</v>
      </c>
      <c r="Q5237" s="49">
        <v>54835.144</v>
      </c>
      <c r="R5237" s="49">
        <v>52743.951999999997</v>
      </c>
      <c r="S5237" s="49">
        <v>54137.495999999999</v>
      </c>
      <c r="T5237" s="49">
        <v>49952.411999999997</v>
      </c>
      <c r="U5237" s="49">
        <v>49752.311999999998</v>
      </c>
      <c r="V5237" s="49">
        <v>48004.62</v>
      </c>
    </row>
    <row r="5238" spans="1:22" x14ac:dyDescent="0.3">
      <c r="A5238">
        <v>1013391</v>
      </c>
      <c r="B5238" t="s">
        <v>23929</v>
      </c>
      <c r="C5238" t="s">
        <v>23930</v>
      </c>
      <c r="D5238" t="s">
        <v>4986</v>
      </c>
      <c r="E5238" t="s">
        <v>303</v>
      </c>
      <c r="F5238" t="s">
        <v>4987</v>
      </c>
      <c r="G5238" t="s">
        <v>23931</v>
      </c>
      <c r="H5238" t="s">
        <v>536</v>
      </c>
      <c r="I5238" s="23">
        <v>29.963705999999998</v>
      </c>
      <c r="J5238" s="23">
        <v>-93.999500999999995</v>
      </c>
      <c r="K5238">
        <v>486910</v>
      </c>
      <c r="L5238" t="s">
        <v>28</v>
      </c>
      <c r="M5238" t="s">
        <v>102</v>
      </c>
      <c r="N5238" s="49">
        <v>40034</v>
      </c>
      <c r="O5238" s="49">
        <v>25643.004000000001</v>
      </c>
    </row>
    <row r="5239" spans="1:22" x14ac:dyDescent="0.3">
      <c r="A5239">
        <v>1001332</v>
      </c>
      <c r="B5239" t="s">
        <v>23932</v>
      </c>
      <c r="C5239" t="s">
        <v>23933</v>
      </c>
      <c r="D5239" t="s">
        <v>8790</v>
      </c>
      <c r="E5239" t="s">
        <v>393</v>
      </c>
      <c r="F5239" t="s">
        <v>8791</v>
      </c>
      <c r="G5239" t="s">
        <v>23934</v>
      </c>
      <c r="H5239" t="s">
        <v>23935</v>
      </c>
      <c r="I5239" s="23">
        <v>44.193399999999997</v>
      </c>
      <c r="J5239" s="23">
        <v>-88.505499999999998</v>
      </c>
      <c r="K5239">
        <v>221112</v>
      </c>
      <c r="L5239" t="s">
        <v>335</v>
      </c>
      <c r="M5239" t="s">
        <v>336</v>
      </c>
      <c r="N5239" s="49">
        <v>181355.18</v>
      </c>
      <c r="O5239" s="49">
        <v>142885.272</v>
      </c>
      <c r="P5239" s="49">
        <v>219456.08799999999</v>
      </c>
      <c r="Q5239" s="49">
        <v>165226.58799999999</v>
      </c>
      <c r="R5239" s="49">
        <v>70779.088000000003</v>
      </c>
      <c r="S5239" s="49">
        <v>32452.880000000001</v>
      </c>
      <c r="T5239" s="49">
        <v>48361.120000000003</v>
      </c>
      <c r="U5239" s="49">
        <v>62966.468000000001</v>
      </c>
      <c r="V5239" s="49">
        <v>19316.259999999998</v>
      </c>
    </row>
    <row r="5240" spans="1:22" x14ac:dyDescent="0.3">
      <c r="A5240">
        <v>1000598</v>
      </c>
      <c r="B5240" t="s">
        <v>23936</v>
      </c>
      <c r="C5240" t="s">
        <v>23937</v>
      </c>
      <c r="D5240" t="s">
        <v>460</v>
      </c>
      <c r="E5240" t="s">
        <v>461</v>
      </c>
      <c r="F5240" t="s">
        <v>3547</v>
      </c>
      <c r="G5240" t="s">
        <v>23938</v>
      </c>
      <c r="H5240" t="s">
        <v>3548</v>
      </c>
      <c r="I5240" s="23">
        <v>44.285366000000003</v>
      </c>
      <c r="J5240" s="23">
        <v>-105.38249</v>
      </c>
      <c r="K5240">
        <v>221112</v>
      </c>
      <c r="L5240" t="s">
        <v>28</v>
      </c>
      <c r="M5240" t="s">
        <v>336</v>
      </c>
      <c r="S5240" s="49">
        <v>61464.072</v>
      </c>
      <c r="T5240" s="49">
        <v>291828.22399999999</v>
      </c>
      <c r="U5240" s="49">
        <v>314062.15000000002</v>
      </c>
      <c r="V5240" s="49">
        <v>295920.15999999997</v>
      </c>
    </row>
    <row r="5241" spans="1:22" x14ac:dyDescent="0.3">
      <c r="A5241">
        <v>1001125</v>
      </c>
      <c r="B5241" t="s">
        <v>23939</v>
      </c>
      <c r="C5241" t="s">
        <v>23940</v>
      </c>
      <c r="D5241" t="s">
        <v>3817</v>
      </c>
      <c r="E5241" t="s">
        <v>461</v>
      </c>
      <c r="F5241" t="s">
        <v>3547</v>
      </c>
      <c r="G5241" t="s">
        <v>23941</v>
      </c>
      <c r="H5241" t="s">
        <v>2932</v>
      </c>
      <c r="I5241" s="23">
        <v>44.285299999999999</v>
      </c>
      <c r="J5241" s="23">
        <v>-105.3841</v>
      </c>
      <c r="K5241">
        <v>221112</v>
      </c>
      <c r="L5241" t="s">
        <v>335</v>
      </c>
      <c r="M5241" t="s">
        <v>336</v>
      </c>
      <c r="N5241" s="49">
        <v>868196.06400000001</v>
      </c>
      <c r="O5241" s="49">
        <v>844842.67200000002</v>
      </c>
      <c r="P5241" s="49">
        <v>700443.22600000002</v>
      </c>
      <c r="Q5241" s="49">
        <v>768218.01599999995</v>
      </c>
      <c r="R5241" s="49">
        <v>761209.13600000006</v>
      </c>
      <c r="S5241" s="49">
        <v>694888.72</v>
      </c>
      <c r="T5241" s="49">
        <v>814328.16200000001</v>
      </c>
      <c r="U5241" s="49">
        <v>720765.152</v>
      </c>
      <c r="V5241" s="49">
        <v>796640.75800000003</v>
      </c>
    </row>
    <row r="5242" spans="1:22" x14ac:dyDescent="0.3">
      <c r="A5242">
        <v>1000827</v>
      </c>
      <c r="B5242" t="s">
        <v>23936</v>
      </c>
      <c r="C5242" t="s">
        <v>23942</v>
      </c>
      <c r="D5242" t="s">
        <v>3817</v>
      </c>
      <c r="E5242" t="s">
        <v>461</v>
      </c>
      <c r="F5242" t="s">
        <v>3547</v>
      </c>
      <c r="G5242" t="s">
        <v>23941</v>
      </c>
      <c r="H5242" t="s">
        <v>2932</v>
      </c>
      <c r="I5242" s="23">
        <v>44.285299999999999</v>
      </c>
      <c r="J5242" s="23">
        <v>-105.3841</v>
      </c>
      <c r="K5242">
        <v>221112</v>
      </c>
      <c r="L5242" t="s">
        <v>335</v>
      </c>
      <c r="M5242" t="s">
        <v>336</v>
      </c>
      <c r="N5242" s="49">
        <v>9757.5640000000003</v>
      </c>
      <c r="O5242" s="49">
        <v>6566.3760000000002</v>
      </c>
      <c r="P5242" s="49">
        <v>4332.5839999999998</v>
      </c>
      <c r="Q5242" s="49">
        <v>3245.0880000000002</v>
      </c>
      <c r="R5242" s="49">
        <v>3881.7359999999999</v>
      </c>
      <c r="S5242" s="49">
        <v>2396.5920000000001</v>
      </c>
      <c r="T5242" s="49">
        <v>8246.82</v>
      </c>
      <c r="U5242" s="49">
        <v>6953.0720000000001</v>
      </c>
      <c r="V5242" s="49">
        <v>3782.7359999999999</v>
      </c>
    </row>
    <row r="5243" spans="1:22" x14ac:dyDescent="0.3">
      <c r="A5243">
        <v>1006459</v>
      </c>
      <c r="B5243" t="s">
        <v>23943</v>
      </c>
      <c r="C5243" t="s">
        <v>23944</v>
      </c>
      <c r="D5243" t="s">
        <v>23945</v>
      </c>
      <c r="E5243" t="s">
        <v>311</v>
      </c>
      <c r="F5243" t="s">
        <v>1470</v>
      </c>
      <c r="G5243" t="s">
        <v>23946</v>
      </c>
      <c r="H5243" t="s">
        <v>18308</v>
      </c>
      <c r="I5243" s="23">
        <v>37.823062</v>
      </c>
      <c r="J5243" s="23">
        <v>-85.540611999999996</v>
      </c>
      <c r="K5243">
        <v>562212</v>
      </c>
      <c r="L5243" t="s">
        <v>51</v>
      </c>
      <c r="M5243" t="s">
        <v>307</v>
      </c>
      <c r="N5243" s="49">
        <v>69870</v>
      </c>
      <c r="O5243" s="49">
        <v>68144.5</v>
      </c>
      <c r="P5243" s="49">
        <v>66645.75</v>
      </c>
      <c r="Q5243" s="49">
        <v>58937.25</v>
      </c>
      <c r="R5243" s="49">
        <v>58077.25</v>
      </c>
      <c r="S5243" s="49">
        <v>57180</v>
      </c>
      <c r="T5243" s="49">
        <v>56167.25</v>
      </c>
      <c r="U5243" s="49">
        <v>50830</v>
      </c>
      <c r="V5243" s="49">
        <v>60915.75</v>
      </c>
    </row>
    <row r="5244" spans="1:22" x14ac:dyDescent="0.3">
      <c r="A5244">
        <v>1000984</v>
      </c>
      <c r="B5244" t="s">
        <v>23947</v>
      </c>
      <c r="C5244" t="s">
        <v>23948</v>
      </c>
      <c r="D5244" t="s">
        <v>10806</v>
      </c>
      <c r="E5244" t="s">
        <v>393</v>
      </c>
      <c r="F5244" t="s">
        <v>10807</v>
      </c>
      <c r="G5244" t="s">
        <v>23949</v>
      </c>
      <c r="H5244" t="s">
        <v>5262</v>
      </c>
      <c r="I5244" s="23">
        <v>42.722499999999997</v>
      </c>
      <c r="J5244" s="23">
        <v>-91.008499999999998</v>
      </c>
      <c r="K5244">
        <v>221112</v>
      </c>
      <c r="L5244" t="s">
        <v>30</v>
      </c>
      <c r="M5244" t="s">
        <v>336</v>
      </c>
      <c r="R5244" s="49">
        <v>1321974.29</v>
      </c>
      <c r="S5244" s="49">
        <v>1353836.7660000001</v>
      </c>
      <c r="T5244" s="49">
        <v>1359991.348</v>
      </c>
      <c r="U5244" s="49">
        <v>1091695.7279999999</v>
      </c>
      <c r="V5244" s="49">
        <v>1307445.314</v>
      </c>
    </row>
    <row r="5245" spans="1:22" x14ac:dyDescent="0.3">
      <c r="A5245">
        <v>1001353</v>
      </c>
      <c r="B5245" t="s">
        <v>23950</v>
      </c>
      <c r="C5245" t="s">
        <v>23951</v>
      </c>
      <c r="D5245" t="s">
        <v>23952</v>
      </c>
      <c r="E5245" t="s">
        <v>351</v>
      </c>
      <c r="F5245" t="s">
        <v>23953</v>
      </c>
      <c r="G5245" t="s">
        <v>23954</v>
      </c>
      <c r="H5245" t="s">
        <v>13817</v>
      </c>
      <c r="I5245" s="23">
        <v>41.774900000000002</v>
      </c>
      <c r="J5245" s="23">
        <v>-89.606700000000004</v>
      </c>
      <c r="K5245">
        <v>221112</v>
      </c>
      <c r="L5245" t="s">
        <v>335</v>
      </c>
      <c r="M5245" t="s">
        <v>336</v>
      </c>
      <c r="N5245" s="49">
        <v>1514843.6359999999</v>
      </c>
      <c r="O5245" s="49">
        <v>1342281.1240000001</v>
      </c>
      <c r="P5245" s="49">
        <v>851460.39599999995</v>
      </c>
      <c r="Q5245" s="49">
        <v>419751.84399999998</v>
      </c>
      <c r="R5245" s="49">
        <v>81164.399999999994</v>
      </c>
    </row>
    <row r="5246" spans="1:22" x14ac:dyDescent="0.3">
      <c r="A5246">
        <v>1011256</v>
      </c>
      <c r="B5246" t="s">
        <v>23955</v>
      </c>
      <c r="C5246" t="s">
        <v>23956</v>
      </c>
      <c r="D5246" t="s">
        <v>2716</v>
      </c>
      <c r="E5246" t="s">
        <v>303</v>
      </c>
      <c r="F5246" t="s">
        <v>18141</v>
      </c>
      <c r="G5246" t="s">
        <v>23957</v>
      </c>
      <c r="H5246" t="s">
        <v>2719</v>
      </c>
      <c r="I5246" s="23">
        <v>29.326969999999999</v>
      </c>
      <c r="J5246" s="23">
        <v>-98.667861000000002</v>
      </c>
      <c r="K5246">
        <v>562212</v>
      </c>
      <c r="L5246" t="s">
        <v>51</v>
      </c>
      <c r="M5246" t="s">
        <v>307</v>
      </c>
      <c r="N5246" s="49">
        <v>98372</v>
      </c>
      <c r="O5246" s="49">
        <v>100610.75</v>
      </c>
      <c r="P5246" s="49">
        <v>107950.5</v>
      </c>
      <c r="Q5246" s="49">
        <v>132207.25</v>
      </c>
      <c r="R5246" s="49">
        <v>140126.75</v>
      </c>
      <c r="S5246" s="49">
        <v>231102.75</v>
      </c>
      <c r="T5246" s="49">
        <v>172533.75</v>
      </c>
      <c r="U5246" s="49">
        <v>216561.75</v>
      </c>
      <c r="V5246" s="49">
        <v>226915</v>
      </c>
    </row>
    <row r="5247" spans="1:22" x14ac:dyDescent="0.3">
      <c r="A5247">
        <v>1000513</v>
      </c>
      <c r="B5247" t="s">
        <v>23958</v>
      </c>
      <c r="C5247" t="s">
        <v>23959</v>
      </c>
      <c r="D5247" t="s">
        <v>7052</v>
      </c>
      <c r="E5247" t="s">
        <v>583</v>
      </c>
      <c r="F5247" t="s">
        <v>1005</v>
      </c>
      <c r="G5247" t="s">
        <v>23960</v>
      </c>
      <c r="H5247" t="s">
        <v>8165</v>
      </c>
      <c r="I5247" s="23">
        <v>30.286100000000001</v>
      </c>
      <c r="J5247" s="23">
        <v>-93.291700000000006</v>
      </c>
      <c r="K5247">
        <v>221112</v>
      </c>
      <c r="L5247" t="s">
        <v>28</v>
      </c>
      <c r="M5247" t="s">
        <v>336</v>
      </c>
      <c r="N5247" s="49">
        <v>1764981.2139999999</v>
      </c>
      <c r="O5247" s="49">
        <v>1833362.466</v>
      </c>
      <c r="P5247" s="49">
        <v>1872199.1640000001</v>
      </c>
      <c r="Q5247" s="49">
        <v>1873435.132</v>
      </c>
      <c r="R5247" s="49">
        <v>1477708.888</v>
      </c>
      <c r="S5247" s="49">
        <v>1741838.936</v>
      </c>
      <c r="T5247" s="49">
        <v>1809776.0360000001</v>
      </c>
      <c r="U5247" s="49">
        <v>1857194.6839999999</v>
      </c>
      <c r="V5247" s="49">
        <v>1881809.4939999999</v>
      </c>
    </row>
    <row r="5248" spans="1:22" x14ac:dyDescent="0.3">
      <c r="A5248">
        <v>1006488</v>
      </c>
      <c r="B5248" t="s">
        <v>23961</v>
      </c>
      <c r="C5248" t="s">
        <v>23962</v>
      </c>
      <c r="D5248" t="s">
        <v>12628</v>
      </c>
      <c r="E5248" t="s">
        <v>393</v>
      </c>
      <c r="F5248" t="s">
        <v>23963</v>
      </c>
      <c r="G5248" t="s">
        <v>23964</v>
      </c>
      <c r="H5248" t="s">
        <v>19331</v>
      </c>
      <c r="I5248" s="23">
        <v>43.70823</v>
      </c>
      <c r="J5248" s="23">
        <v>-87.752600000000001</v>
      </c>
      <c r="K5248">
        <v>331314</v>
      </c>
      <c r="L5248" t="s">
        <v>28</v>
      </c>
      <c r="M5248" t="s">
        <v>538</v>
      </c>
      <c r="N5248" s="49">
        <v>23310.511999999999</v>
      </c>
      <c r="O5248" s="49">
        <v>28119.844000000001</v>
      </c>
      <c r="P5248" s="49">
        <v>34679.42</v>
      </c>
      <c r="Q5248" s="49">
        <v>38567.203999999998</v>
      </c>
      <c r="R5248" s="49">
        <v>36519.646000000001</v>
      </c>
      <c r="S5248" s="49">
        <v>40569.32</v>
      </c>
      <c r="T5248" s="49">
        <v>35629.398000000001</v>
      </c>
      <c r="U5248" s="49">
        <v>35946.048000000003</v>
      </c>
      <c r="V5248" s="49">
        <v>35293.555999999997</v>
      </c>
    </row>
    <row r="5249" spans="1:22" x14ac:dyDescent="0.3">
      <c r="A5249">
        <v>1005069</v>
      </c>
      <c r="B5249" t="s">
        <v>23965</v>
      </c>
      <c r="C5249" t="s">
        <v>23966</v>
      </c>
      <c r="D5249" t="s">
        <v>23967</v>
      </c>
      <c r="E5249" t="s">
        <v>583</v>
      </c>
      <c r="F5249" t="s">
        <v>7545</v>
      </c>
      <c r="G5249" t="s">
        <v>23968</v>
      </c>
      <c r="H5249" t="s">
        <v>23969</v>
      </c>
      <c r="I5249" s="23">
        <v>32.601590999999999</v>
      </c>
      <c r="J5249" s="23">
        <v>-91.484881999999999</v>
      </c>
      <c r="K5249">
        <v>211130</v>
      </c>
      <c r="L5249" t="s">
        <v>368</v>
      </c>
      <c r="M5249" t="s">
        <v>102</v>
      </c>
      <c r="N5249" s="49">
        <v>144372.41800000001</v>
      </c>
      <c r="O5249" s="49">
        <v>146368.17000000001</v>
      </c>
      <c r="P5249" s="49">
        <v>144552.25200000001</v>
      </c>
      <c r="Q5249" s="49">
        <v>166439.04199999999</v>
      </c>
      <c r="R5249" s="49">
        <v>166602.038</v>
      </c>
      <c r="S5249" s="49">
        <v>157002.628</v>
      </c>
      <c r="T5249" s="49">
        <v>161818.378</v>
      </c>
      <c r="U5249" s="49">
        <v>158165.07199999999</v>
      </c>
      <c r="V5249" s="49">
        <v>77517.34</v>
      </c>
    </row>
    <row r="5250" spans="1:22" x14ac:dyDescent="0.3">
      <c r="A5250">
        <v>1007288</v>
      </c>
      <c r="B5250" t="s">
        <v>23970</v>
      </c>
      <c r="C5250" t="s">
        <v>23971</v>
      </c>
      <c r="D5250" t="s">
        <v>577</v>
      </c>
      <c r="E5250" t="s">
        <v>583</v>
      </c>
      <c r="F5250" t="s">
        <v>578</v>
      </c>
      <c r="I5250" s="23">
        <v>27.370080000000002</v>
      </c>
      <c r="J5250" s="23">
        <v>-89.924024000000003</v>
      </c>
      <c r="K5250">
        <v>211130</v>
      </c>
      <c r="L5250" t="s">
        <v>579</v>
      </c>
      <c r="M5250" t="s">
        <v>102</v>
      </c>
      <c r="N5250" s="49">
        <v>53007.802000000003</v>
      </c>
      <c r="O5250" s="49">
        <v>55832.196000000004</v>
      </c>
      <c r="P5250" s="49">
        <v>51503.936000000002</v>
      </c>
      <c r="Q5250" s="49">
        <v>47838.103999999999</v>
      </c>
      <c r="R5250" s="49">
        <v>53499.093999999997</v>
      </c>
      <c r="S5250" s="49">
        <v>59365.466</v>
      </c>
      <c r="T5250" s="49">
        <v>54783.868000000002</v>
      </c>
      <c r="U5250" s="49">
        <v>58947.964</v>
      </c>
      <c r="V5250" s="49">
        <v>49486.883999999998</v>
      </c>
    </row>
    <row r="5251" spans="1:22" x14ac:dyDescent="0.3">
      <c r="A5251">
        <v>1011633</v>
      </c>
      <c r="B5251" t="s">
        <v>23972</v>
      </c>
      <c r="C5251" t="s">
        <v>23973</v>
      </c>
      <c r="D5251" t="s">
        <v>23974</v>
      </c>
      <c r="E5251" t="s">
        <v>569</v>
      </c>
      <c r="F5251" t="s">
        <v>23393</v>
      </c>
      <c r="G5251" t="s">
        <v>23975</v>
      </c>
      <c r="H5251" t="s">
        <v>2068</v>
      </c>
      <c r="I5251" s="23">
        <v>41.514589999999998</v>
      </c>
      <c r="J5251" s="23">
        <v>-90.608159999999998</v>
      </c>
      <c r="K5251">
        <v>311111</v>
      </c>
      <c r="L5251" t="s">
        <v>28</v>
      </c>
      <c r="M5251" t="s">
        <v>315</v>
      </c>
      <c r="N5251" s="49">
        <v>31844.48</v>
      </c>
      <c r="O5251" s="49">
        <v>25591.004000000001</v>
      </c>
      <c r="P5251" s="49">
        <v>5.4</v>
      </c>
      <c r="Q5251" s="49">
        <v>25110.254000000001</v>
      </c>
      <c r="R5251" s="49">
        <v>24412.006000000001</v>
      </c>
      <c r="S5251" s="49">
        <v>25076.756000000001</v>
      </c>
    </row>
    <row r="5252" spans="1:22" x14ac:dyDescent="0.3">
      <c r="A5252">
        <v>1006970</v>
      </c>
      <c r="B5252" t="s">
        <v>23976</v>
      </c>
      <c r="C5252" t="s">
        <v>23977</v>
      </c>
      <c r="D5252" t="s">
        <v>2460</v>
      </c>
      <c r="E5252" t="s">
        <v>491</v>
      </c>
      <c r="F5252" t="s">
        <v>2461</v>
      </c>
      <c r="G5252" t="s">
        <v>23978</v>
      </c>
      <c r="H5252" t="s">
        <v>900</v>
      </c>
      <c r="I5252" s="23">
        <v>40.039870999999998</v>
      </c>
      <c r="J5252" s="23">
        <v>-85.746274</v>
      </c>
      <c r="K5252">
        <v>311511</v>
      </c>
      <c r="L5252" t="s">
        <v>28</v>
      </c>
      <c r="M5252" t="s">
        <v>315</v>
      </c>
      <c r="N5252" s="49">
        <v>63815.858</v>
      </c>
      <c r="O5252" s="49">
        <v>58610.428</v>
      </c>
      <c r="P5252" s="49">
        <v>59920.124000000003</v>
      </c>
      <c r="Q5252" s="49">
        <v>57963.33</v>
      </c>
      <c r="R5252" s="49">
        <v>55988.637999999999</v>
      </c>
      <c r="S5252" s="49">
        <v>58254.612000000001</v>
      </c>
      <c r="T5252" s="49">
        <v>50392.06</v>
      </c>
      <c r="U5252" s="49">
        <v>46578.224000000002</v>
      </c>
      <c r="V5252" s="49">
        <v>43334.936000000002</v>
      </c>
    </row>
    <row r="5253" spans="1:22" x14ac:dyDescent="0.3">
      <c r="A5253">
        <v>1002877</v>
      </c>
      <c r="B5253" t="s">
        <v>23979</v>
      </c>
      <c r="C5253" t="s">
        <v>23980</v>
      </c>
      <c r="D5253" t="s">
        <v>23981</v>
      </c>
      <c r="E5253" t="s">
        <v>1920</v>
      </c>
      <c r="F5253" t="s">
        <v>23082</v>
      </c>
      <c r="H5253" t="s">
        <v>23083</v>
      </c>
      <c r="I5253" s="23">
        <v>40.981115000000003</v>
      </c>
      <c r="J5253" s="23">
        <v>-116.37644</v>
      </c>
      <c r="K5253">
        <v>212221</v>
      </c>
      <c r="L5253" t="s">
        <v>28</v>
      </c>
      <c r="M5253" t="s">
        <v>315</v>
      </c>
      <c r="N5253" s="49">
        <v>347545.45</v>
      </c>
      <c r="O5253" s="49">
        <v>324711.83600000001</v>
      </c>
      <c r="P5253" s="49">
        <v>306602.86200000002</v>
      </c>
      <c r="Q5253" s="49">
        <v>303441.228</v>
      </c>
      <c r="R5253" s="49">
        <v>273625.46399999998</v>
      </c>
      <c r="S5253" s="49">
        <v>247884.78400000001</v>
      </c>
      <c r="T5253" s="49">
        <v>260603.11</v>
      </c>
      <c r="U5253" s="49">
        <v>298139.50400000002</v>
      </c>
      <c r="V5253" s="49">
        <v>270438.614</v>
      </c>
    </row>
    <row r="5254" spans="1:22" x14ac:dyDescent="0.3">
      <c r="A5254">
        <v>1000884</v>
      </c>
      <c r="B5254" t="s">
        <v>23982</v>
      </c>
      <c r="C5254" t="s">
        <v>9191</v>
      </c>
      <c r="D5254" t="s">
        <v>23983</v>
      </c>
      <c r="E5254" t="s">
        <v>447</v>
      </c>
      <c r="F5254" t="s">
        <v>23984</v>
      </c>
      <c r="G5254" t="s">
        <v>23985</v>
      </c>
      <c r="H5254" t="s">
        <v>5249</v>
      </c>
      <c r="I5254" s="23">
        <v>40.937800000000003</v>
      </c>
      <c r="J5254" s="23">
        <v>-80.368099999999998</v>
      </c>
      <c r="K5254">
        <v>221112</v>
      </c>
      <c r="L5254" t="s">
        <v>335</v>
      </c>
      <c r="M5254" t="s">
        <v>336</v>
      </c>
      <c r="N5254" s="49">
        <v>218944.63800000001</v>
      </c>
      <c r="O5254" s="49">
        <v>273192.38400000002</v>
      </c>
      <c r="P5254" s="49">
        <v>367388.08600000001</v>
      </c>
      <c r="Q5254" s="49">
        <v>575168.69999999995</v>
      </c>
      <c r="R5254" s="49">
        <v>339029.82199999999</v>
      </c>
      <c r="S5254" s="49">
        <v>319400.83</v>
      </c>
      <c r="T5254" s="49">
        <v>418107.62800000003</v>
      </c>
      <c r="U5254" s="49">
        <v>407796.93400000001</v>
      </c>
      <c r="V5254" s="49">
        <v>614375.07400000002</v>
      </c>
    </row>
    <row r="5255" spans="1:22" x14ac:dyDescent="0.3">
      <c r="A5255">
        <v>1001406</v>
      </c>
      <c r="B5255" t="s">
        <v>23986</v>
      </c>
      <c r="C5255" t="s">
        <v>23987</v>
      </c>
      <c r="D5255" t="s">
        <v>23988</v>
      </c>
      <c r="E5255" t="s">
        <v>454</v>
      </c>
      <c r="F5255" t="s">
        <v>23989</v>
      </c>
      <c r="G5255" t="s">
        <v>23990</v>
      </c>
      <c r="H5255" t="s">
        <v>2827</v>
      </c>
      <c r="I5255" s="23">
        <v>42.323099999999997</v>
      </c>
      <c r="J5255" s="23">
        <v>-86.292500000000004</v>
      </c>
      <c r="K5255">
        <v>221112</v>
      </c>
      <c r="L5255" t="s">
        <v>335</v>
      </c>
      <c r="M5255" t="s">
        <v>336</v>
      </c>
      <c r="N5255" s="49">
        <v>2750107.7080000001</v>
      </c>
      <c r="O5255" s="49">
        <v>2579507.04</v>
      </c>
      <c r="P5255" s="49">
        <v>2399817.108</v>
      </c>
      <c r="Q5255" s="49">
        <v>2253729.196</v>
      </c>
      <c r="R5255" s="49">
        <v>1297423.4920000001</v>
      </c>
      <c r="S5255" s="49">
        <v>616830.96400000004</v>
      </c>
      <c r="T5255" s="49">
        <v>712819.00800000003</v>
      </c>
      <c r="U5255" s="49">
        <v>1533776.1159999999</v>
      </c>
      <c r="V5255" s="49">
        <v>748236.228</v>
      </c>
    </row>
    <row r="5256" spans="1:22" x14ac:dyDescent="0.3">
      <c r="A5256">
        <v>1010108</v>
      </c>
      <c r="B5256" t="s">
        <v>23991</v>
      </c>
      <c r="C5256" t="s">
        <v>23992</v>
      </c>
      <c r="D5256" t="s">
        <v>23993</v>
      </c>
      <c r="E5256" t="s">
        <v>351</v>
      </c>
      <c r="F5256" t="s">
        <v>23994</v>
      </c>
      <c r="G5256" t="s">
        <v>23995</v>
      </c>
      <c r="H5256" t="s">
        <v>20720</v>
      </c>
      <c r="I5256" s="23">
        <v>37.824299000000003</v>
      </c>
      <c r="J5256" s="23">
        <v>-88.583702000000002</v>
      </c>
      <c r="K5256">
        <v>212112</v>
      </c>
      <c r="L5256" t="s">
        <v>2673</v>
      </c>
      <c r="M5256" t="s">
        <v>315</v>
      </c>
      <c r="P5256" s="49">
        <v>44867.671999999999</v>
      </c>
      <c r="Q5256" s="49">
        <v>788007.17200000002</v>
      </c>
      <c r="R5256" s="49">
        <v>1136884.0360000001</v>
      </c>
      <c r="S5256" s="49">
        <v>740804.03599999996</v>
      </c>
      <c r="T5256" s="49">
        <v>1194106.68</v>
      </c>
      <c r="U5256" s="49">
        <v>1156364.0959999999</v>
      </c>
      <c r="V5256" s="49">
        <v>1051470.834</v>
      </c>
    </row>
    <row r="5257" spans="1:22" x14ac:dyDescent="0.3">
      <c r="A5257">
        <v>1011101</v>
      </c>
      <c r="B5257" t="s">
        <v>23996</v>
      </c>
      <c r="C5257" t="s">
        <v>23997</v>
      </c>
      <c r="D5257" t="s">
        <v>23993</v>
      </c>
      <c r="E5257" t="s">
        <v>351</v>
      </c>
      <c r="F5257" t="s">
        <v>23994</v>
      </c>
      <c r="G5257" t="s">
        <v>23998</v>
      </c>
      <c r="H5257" t="s">
        <v>20720</v>
      </c>
      <c r="I5257" s="23">
        <v>37.82967</v>
      </c>
      <c r="J5257" s="23">
        <v>-88.639849999999996</v>
      </c>
      <c r="K5257">
        <v>212112</v>
      </c>
      <c r="L5257" t="s">
        <v>90</v>
      </c>
      <c r="M5257" t="s">
        <v>315</v>
      </c>
      <c r="P5257" s="49">
        <v>337780.5</v>
      </c>
      <c r="Q5257" s="49">
        <v>885343</v>
      </c>
      <c r="R5257" s="49">
        <v>925804.75</v>
      </c>
      <c r="S5257" s="49">
        <v>888035.75</v>
      </c>
      <c r="T5257" s="49">
        <v>726700.5</v>
      </c>
    </row>
    <row r="5258" spans="1:22" x14ac:dyDescent="0.3">
      <c r="A5258">
        <v>1001234</v>
      </c>
      <c r="B5258" t="s">
        <v>23999</v>
      </c>
      <c r="C5258" t="s">
        <v>24000</v>
      </c>
      <c r="D5258" t="s">
        <v>24001</v>
      </c>
      <c r="E5258" t="s">
        <v>303</v>
      </c>
      <c r="F5258" t="s">
        <v>24002</v>
      </c>
      <c r="G5258" t="s">
        <v>24003</v>
      </c>
      <c r="H5258" t="s">
        <v>5322</v>
      </c>
      <c r="I5258" s="23">
        <v>29.2639</v>
      </c>
      <c r="J5258" s="23">
        <v>-95.899699999999996</v>
      </c>
      <c r="K5258">
        <v>221112</v>
      </c>
      <c r="L5258" t="s">
        <v>30</v>
      </c>
      <c r="M5258" t="s">
        <v>336</v>
      </c>
      <c r="N5258" s="49">
        <v>9998.5120000000006</v>
      </c>
      <c r="O5258" s="49">
        <v>16044.94</v>
      </c>
      <c r="P5258" s="49">
        <v>3613.136</v>
      </c>
      <c r="Q5258" s="49">
        <v>6907.5240000000003</v>
      </c>
      <c r="R5258" s="49">
        <v>1785.0440000000001</v>
      </c>
      <c r="S5258" s="49">
        <v>1703.0440000000001</v>
      </c>
      <c r="T5258" s="49">
        <v>2524.7399999999998</v>
      </c>
      <c r="U5258" s="49">
        <v>1805.644</v>
      </c>
      <c r="V5258" s="49">
        <v>12189.504000000001</v>
      </c>
    </row>
    <row r="5259" spans="1:22" x14ac:dyDescent="0.3">
      <c r="A5259">
        <v>1000100</v>
      </c>
      <c r="B5259" t="s">
        <v>24004</v>
      </c>
      <c r="C5259" t="s">
        <v>24005</v>
      </c>
      <c r="D5259" t="s">
        <v>24006</v>
      </c>
      <c r="E5259" t="s">
        <v>1902</v>
      </c>
      <c r="F5259" t="s">
        <v>12221</v>
      </c>
      <c r="G5259" t="s">
        <v>24007</v>
      </c>
      <c r="H5259" t="s">
        <v>1964</v>
      </c>
      <c r="I5259" s="23">
        <v>33.475900000000003</v>
      </c>
      <c r="J5259" s="23">
        <v>-113.1133</v>
      </c>
      <c r="K5259">
        <v>221112</v>
      </c>
      <c r="L5259" t="s">
        <v>30</v>
      </c>
      <c r="M5259" t="s">
        <v>336</v>
      </c>
      <c r="N5259" s="49">
        <v>0</v>
      </c>
      <c r="O5259" s="49">
        <v>1982.944</v>
      </c>
      <c r="P5259" s="49">
        <v>720489.68</v>
      </c>
      <c r="Q5259" s="49">
        <v>1267332.2039999999</v>
      </c>
      <c r="R5259" s="49">
        <v>567737.89599999995</v>
      </c>
      <c r="S5259" s="49">
        <v>502008.98800000001</v>
      </c>
      <c r="T5259" s="49">
        <v>655357.02</v>
      </c>
      <c r="U5259" s="49">
        <v>562157.16799999995</v>
      </c>
      <c r="V5259" s="49">
        <v>203714.39600000001</v>
      </c>
    </row>
    <row r="5260" spans="1:22" x14ac:dyDescent="0.3">
      <c r="A5260">
        <v>1005996</v>
      </c>
      <c r="B5260" t="s">
        <v>24008</v>
      </c>
      <c r="C5260" t="s">
        <v>24009</v>
      </c>
      <c r="D5260" t="s">
        <v>7847</v>
      </c>
      <c r="E5260" t="s">
        <v>2780</v>
      </c>
      <c r="F5260" t="s">
        <v>24010</v>
      </c>
      <c r="G5260" t="s">
        <v>24011</v>
      </c>
      <c r="H5260" t="s">
        <v>2783</v>
      </c>
      <c r="I5260" s="23">
        <v>41.2836</v>
      </c>
      <c r="J5260" s="23">
        <v>-72.904200000000003</v>
      </c>
      <c r="K5260">
        <v>221112</v>
      </c>
      <c r="L5260" t="s">
        <v>335</v>
      </c>
      <c r="M5260" t="s">
        <v>336</v>
      </c>
      <c r="N5260" s="49">
        <v>15690.085999999999</v>
      </c>
      <c r="O5260" s="49">
        <v>50234.885999999999</v>
      </c>
      <c r="P5260" s="49">
        <v>41661.29</v>
      </c>
      <c r="Q5260" s="49">
        <v>45040.01</v>
      </c>
      <c r="R5260" s="49">
        <v>119017.908</v>
      </c>
      <c r="S5260" s="49">
        <v>185776.72399999999</v>
      </c>
      <c r="T5260" s="49">
        <v>97306.822</v>
      </c>
      <c r="U5260" s="49">
        <v>83203.498000000007</v>
      </c>
      <c r="V5260" s="49">
        <v>70408.59</v>
      </c>
    </row>
    <row r="5261" spans="1:22" x14ac:dyDescent="0.3">
      <c r="A5261">
        <v>1000715</v>
      </c>
      <c r="B5261" t="s">
        <v>24012</v>
      </c>
      <c r="C5261" t="s">
        <v>24013</v>
      </c>
      <c r="D5261" t="s">
        <v>24014</v>
      </c>
      <c r="E5261" t="s">
        <v>435</v>
      </c>
      <c r="F5261" t="s">
        <v>24015</v>
      </c>
      <c r="G5261" t="s">
        <v>24016</v>
      </c>
      <c r="H5261" t="s">
        <v>24017</v>
      </c>
      <c r="I5261" s="23">
        <v>36.514699999999998</v>
      </c>
      <c r="J5261" s="23">
        <v>-89.561700000000002</v>
      </c>
      <c r="K5261">
        <v>221112</v>
      </c>
      <c r="L5261" t="s">
        <v>335</v>
      </c>
      <c r="M5261" t="s">
        <v>336</v>
      </c>
      <c r="N5261" s="49">
        <v>6223523.3399999999</v>
      </c>
      <c r="O5261" s="49">
        <v>6904702.9359999998</v>
      </c>
      <c r="P5261" s="49">
        <v>6465842.1699999999</v>
      </c>
      <c r="Q5261" s="49">
        <v>5774891.54</v>
      </c>
      <c r="R5261" s="49">
        <v>5815693.8700000001</v>
      </c>
      <c r="S5261" s="49">
        <v>7466305.784</v>
      </c>
      <c r="T5261" s="49">
        <v>7390397.7000000002</v>
      </c>
      <c r="U5261" s="49">
        <v>7119551.5140000004</v>
      </c>
      <c r="V5261" s="49">
        <v>6732630.4939999999</v>
      </c>
    </row>
    <row r="5262" spans="1:22" x14ac:dyDescent="0.3">
      <c r="A5262">
        <v>1011919</v>
      </c>
      <c r="B5262"/>
      <c r="C5262" t="s">
        <v>24018</v>
      </c>
      <c r="D5262" t="s">
        <v>4777</v>
      </c>
      <c r="E5262" t="s">
        <v>1248</v>
      </c>
      <c r="F5262" t="s">
        <v>4778</v>
      </c>
      <c r="G5262" t="s">
        <v>24019</v>
      </c>
      <c r="I5262" s="23">
        <v>39.229655000000001</v>
      </c>
      <c r="J5262" s="23">
        <v>-80.696082000000004</v>
      </c>
      <c r="K5262">
        <v>211111</v>
      </c>
      <c r="L5262" t="s">
        <v>28</v>
      </c>
      <c r="M5262" t="s">
        <v>102</v>
      </c>
      <c r="R5262" s="49">
        <v>27174.348000000002</v>
      </c>
    </row>
    <row r="5263" spans="1:22" x14ac:dyDescent="0.3">
      <c r="A5263">
        <v>1012493</v>
      </c>
      <c r="B5263" t="s">
        <v>24020</v>
      </c>
      <c r="C5263" t="s">
        <v>24021</v>
      </c>
      <c r="D5263" t="s">
        <v>24022</v>
      </c>
      <c r="E5263" t="s">
        <v>583</v>
      </c>
      <c r="F5263" t="s">
        <v>9953</v>
      </c>
      <c r="G5263" t="s">
        <v>24023</v>
      </c>
      <c r="H5263" t="s">
        <v>9955</v>
      </c>
      <c r="I5263" s="23">
        <v>29.915980000000001</v>
      </c>
      <c r="J5263" s="23">
        <v>-90.14367</v>
      </c>
      <c r="K5263">
        <v>327420</v>
      </c>
      <c r="L5263" t="s">
        <v>28</v>
      </c>
      <c r="M5263" t="s">
        <v>376</v>
      </c>
      <c r="N5263" s="49">
        <v>26036.752</v>
      </c>
      <c r="O5263" s="49">
        <v>23743.46</v>
      </c>
      <c r="P5263" s="49">
        <v>24877.556</v>
      </c>
      <c r="Q5263" s="49">
        <v>26609.3</v>
      </c>
    </row>
    <row r="5264" spans="1:22" x14ac:dyDescent="0.3">
      <c r="A5264">
        <v>1011579</v>
      </c>
      <c r="B5264" t="s">
        <v>24024</v>
      </c>
      <c r="C5264" t="s">
        <v>24025</v>
      </c>
      <c r="D5264" t="s">
        <v>4965</v>
      </c>
      <c r="E5264" t="s">
        <v>690</v>
      </c>
      <c r="F5264" t="s">
        <v>12891</v>
      </c>
      <c r="G5264" t="s">
        <v>24026</v>
      </c>
      <c r="H5264" t="s">
        <v>1990</v>
      </c>
      <c r="I5264" s="23">
        <v>32.10819</v>
      </c>
      <c r="J5264" s="23">
        <v>-81.146910000000005</v>
      </c>
      <c r="K5264">
        <v>327420</v>
      </c>
      <c r="L5264" t="s">
        <v>28</v>
      </c>
      <c r="M5264" t="s">
        <v>376</v>
      </c>
      <c r="N5264" s="49">
        <v>28003.243999999999</v>
      </c>
      <c r="O5264" s="49">
        <v>33315.023999999998</v>
      </c>
      <c r="P5264" s="49">
        <v>36444.012000000002</v>
      </c>
      <c r="Q5264" s="49">
        <v>33666.423999999999</v>
      </c>
      <c r="R5264" s="49">
        <v>30391.835999999999</v>
      </c>
      <c r="S5264" s="49">
        <v>28856.092000000001</v>
      </c>
    </row>
    <row r="5265" spans="1:22" x14ac:dyDescent="0.3">
      <c r="A5265">
        <v>1004988</v>
      </c>
      <c r="B5265" t="s">
        <v>24027</v>
      </c>
      <c r="C5265" t="s">
        <v>24028</v>
      </c>
      <c r="D5265" t="s">
        <v>24029</v>
      </c>
      <c r="E5265" t="s">
        <v>331</v>
      </c>
      <c r="F5265" t="s">
        <v>8569</v>
      </c>
      <c r="G5265" t="s">
        <v>24030</v>
      </c>
      <c r="H5265" t="s">
        <v>1609</v>
      </c>
      <c r="I5265" s="23">
        <v>43.093693999999999</v>
      </c>
      <c r="J5265" s="23">
        <v>-76.066277999999997</v>
      </c>
      <c r="K5265">
        <v>336350</v>
      </c>
      <c r="L5265" t="s">
        <v>28</v>
      </c>
      <c r="M5265" t="s">
        <v>315</v>
      </c>
      <c r="U5265" s="49">
        <v>12273.603999999999</v>
      </c>
      <c r="V5265" s="49">
        <v>24325.207999999999</v>
      </c>
    </row>
    <row r="5266" spans="1:22" x14ac:dyDescent="0.3">
      <c r="A5266">
        <v>1003927</v>
      </c>
      <c r="B5266" t="s">
        <v>24031</v>
      </c>
      <c r="C5266" t="s">
        <v>24032</v>
      </c>
      <c r="D5266" t="s">
        <v>24033</v>
      </c>
      <c r="E5266" t="s">
        <v>422</v>
      </c>
      <c r="F5266" t="s">
        <v>24034</v>
      </c>
      <c r="G5266" t="s">
        <v>24035</v>
      </c>
      <c r="H5266" t="s">
        <v>7872</v>
      </c>
      <c r="I5266" s="23">
        <v>35.348292999999998</v>
      </c>
      <c r="J5266" s="23">
        <v>-92.209879000000001</v>
      </c>
      <c r="K5266">
        <v>213112</v>
      </c>
      <c r="L5266" t="s">
        <v>28</v>
      </c>
      <c r="M5266" t="s">
        <v>102</v>
      </c>
      <c r="R5266" s="49">
        <v>49833.712</v>
      </c>
      <c r="S5266" s="49">
        <v>55655.94</v>
      </c>
      <c r="T5266" s="49">
        <v>35503.410000000003</v>
      </c>
      <c r="U5266" s="49">
        <v>34059.171999999999</v>
      </c>
      <c r="V5266" s="49">
        <v>32060.18</v>
      </c>
    </row>
    <row r="5267" spans="1:22" x14ac:dyDescent="0.3">
      <c r="A5267">
        <v>1003928</v>
      </c>
      <c r="B5267" t="s">
        <v>24036</v>
      </c>
      <c r="C5267" t="s">
        <v>24037</v>
      </c>
      <c r="D5267" t="s">
        <v>24033</v>
      </c>
      <c r="E5267" t="s">
        <v>422</v>
      </c>
      <c r="F5267" t="s">
        <v>24034</v>
      </c>
      <c r="G5267" t="s">
        <v>24038</v>
      </c>
      <c r="H5267" t="s">
        <v>7872</v>
      </c>
      <c r="I5267" s="23">
        <v>35.414689000000003</v>
      </c>
      <c r="J5267" s="23">
        <v>-92.184329000000005</v>
      </c>
      <c r="K5267">
        <v>213112</v>
      </c>
      <c r="L5267" t="s">
        <v>28</v>
      </c>
      <c r="M5267" t="s">
        <v>102</v>
      </c>
      <c r="R5267" s="49">
        <v>33654.423999999999</v>
      </c>
      <c r="S5267" s="49">
        <v>26718.1</v>
      </c>
      <c r="T5267" s="49">
        <v>24029.85</v>
      </c>
      <c r="U5267" s="49">
        <v>32122.628000000001</v>
      </c>
      <c r="V5267" s="49">
        <v>35738.915999999997</v>
      </c>
    </row>
    <row r="5268" spans="1:22" x14ac:dyDescent="0.3">
      <c r="A5268">
        <v>1009509</v>
      </c>
      <c r="B5268" t="s">
        <v>24039</v>
      </c>
      <c r="C5268" t="s">
        <v>24040</v>
      </c>
      <c r="D5268" t="s">
        <v>24033</v>
      </c>
      <c r="E5268" t="s">
        <v>422</v>
      </c>
      <c r="F5268" t="s">
        <v>24034</v>
      </c>
      <c r="G5268" t="s">
        <v>24041</v>
      </c>
      <c r="H5268" t="s">
        <v>8981</v>
      </c>
      <c r="I5268" s="23">
        <v>35.394959999999998</v>
      </c>
      <c r="J5268" s="23">
        <v>-92.189949999999996</v>
      </c>
      <c r="K5268">
        <v>213112</v>
      </c>
      <c r="L5268" t="s">
        <v>28</v>
      </c>
      <c r="M5268" t="s">
        <v>102</v>
      </c>
      <c r="R5268" s="49">
        <v>42818.688000000002</v>
      </c>
      <c r="S5268" s="49">
        <v>52900.1</v>
      </c>
      <c r="T5268" s="49">
        <v>41138.239999999998</v>
      </c>
      <c r="U5268" s="49">
        <v>40148.847999999998</v>
      </c>
      <c r="V5268" s="49">
        <v>37216.76</v>
      </c>
    </row>
    <row r="5269" spans="1:22" x14ac:dyDescent="0.3">
      <c r="A5269">
        <v>1011879</v>
      </c>
      <c r="B5269"/>
      <c r="C5269" t="s">
        <v>24042</v>
      </c>
      <c r="D5269" t="s">
        <v>24033</v>
      </c>
      <c r="E5269" t="s">
        <v>422</v>
      </c>
      <c r="F5269" t="s">
        <v>24034</v>
      </c>
      <c r="G5269" t="s">
        <v>24043</v>
      </c>
      <c r="I5269" s="23">
        <v>35.312182999999997</v>
      </c>
      <c r="J5269" s="23">
        <v>-92.249528999999995</v>
      </c>
      <c r="K5269">
        <v>211111</v>
      </c>
      <c r="L5269" t="s">
        <v>28</v>
      </c>
      <c r="M5269" t="s">
        <v>102</v>
      </c>
      <c r="R5269" s="49">
        <v>26822.400000000001</v>
      </c>
    </row>
    <row r="5270" spans="1:22" x14ac:dyDescent="0.3">
      <c r="A5270">
        <v>1009604</v>
      </c>
      <c r="B5270" t="s">
        <v>24044</v>
      </c>
      <c r="C5270" t="s">
        <v>24045</v>
      </c>
      <c r="D5270" t="s">
        <v>477</v>
      </c>
      <c r="E5270" t="s">
        <v>331</v>
      </c>
      <c r="F5270" t="s">
        <v>24046</v>
      </c>
      <c r="G5270" t="s">
        <v>24047</v>
      </c>
      <c r="H5270" t="s">
        <v>7541</v>
      </c>
      <c r="I5270" s="23">
        <v>40.841332000000001</v>
      </c>
      <c r="J5270" s="23">
        <v>-73.940374000000006</v>
      </c>
      <c r="K5270">
        <v>622110</v>
      </c>
      <c r="L5270" t="s">
        <v>28</v>
      </c>
      <c r="M5270" t="s">
        <v>315</v>
      </c>
      <c r="N5270" s="49">
        <v>55233.767999999996</v>
      </c>
      <c r="O5270" s="49">
        <v>59768.656000000003</v>
      </c>
      <c r="P5270" s="49">
        <v>49701.385999999999</v>
      </c>
      <c r="Q5270" s="49">
        <v>49467.298000000003</v>
      </c>
      <c r="R5270" s="49">
        <v>50347.146000000001</v>
      </c>
      <c r="S5270" s="49">
        <v>29408.403999999999</v>
      </c>
      <c r="T5270" s="49">
        <v>17546.560000000001</v>
      </c>
      <c r="U5270" s="49">
        <v>56654.97</v>
      </c>
      <c r="V5270" s="49">
        <v>57196.476000000002</v>
      </c>
    </row>
    <row r="5271" spans="1:22" x14ac:dyDescent="0.3">
      <c r="A5271">
        <v>1009696</v>
      </c>
      <c r="B5271" t="s">
        <v>24048</v>
      </c>
      <c r="C5271" t="s">
        <v>24049</v>
      </c>
      <c r="D5271" t="s">
        <v>477</v>
      </c>
      <c r="E5271" t="s">
        <v>331</v>
      </c>
      <c r="F5271" t="s">
        <v>486</v>
      </c>
      <c r="G5271" t="s">
        <v>24050</v>
      </c>
      <c r="H5271" t="s">
        <v>2368</v>
      </c>
      <c r="I5271" s="23">
        <v>40.624065000000002</v>
      </c>
      <c r="J5271" s="23">
        <v>-73.916297999999998</v>
      </c>
      <c r="K5271">
        <v>622110</v>
      </c>
      <c r="L5271" t="s">
        <v>28</v>
      </c>
      <c r="M5271" t="s">
        <v>315</v>
      </c>
      <c r="N5271" s="49">
        <v>77913.822</v>
      </c>
      <c r="O5271" s="49">
        <v>75321.149999999994</v>
      </c>
      <c r="P5271" s="49">
        <v>71990.414000000004</v>
      </c>
      <c r="Q5271" s="49">
        <v>76181.043999999994</v>
      </c>
      <c r="R5271" s="49">
        <v>71729.097999999998</v>
      </c>
      <c r="S5271" s="49">
        <v>82947.062000000005</v>
      </c>
      <c r="T5271" s="49">
        <v>99696.622000000003</v>
      </c>
      <c r="U5271" s="49">
        <v>96879.983999999997</v>
      </c>
      <c r="V5271" s="49">
        <v>119523.46</v>
      </c>
    </row>
    <row r="5272" spans="1:22" x14ac:dyDescent="0.3">
      <c r="A5272">
        <v>1000348</v>
      </c>
      <c r="B5272" t="s">
        <v>24051</v>
      </c>
      <c r="C5272" t="s">
        <v>24052</v>
      </c>
      <c r="D5272" t="s">
        <v>24053</v>
      </c>
      <c r="E5272" t="s">
        <v>954</v>
      </c>
      <c r="F5272" t="s">
        <v>24054</v>
      </c>
      <c r="G5272" t="s">
        <v>24055</v>
      </c>
      <c r="H5272" t="s">
        <v>5778</v>
      </c>
      <c r="I5272" s="23">
        <v>34.845599999999997</v>
      </c>
      <c r="J5272" s="23">
        <v>-80.894199999999998</v>
      </c>
      <c r="K5272">
        <v>322121</v>
      </c>
      <c r="L5272" t="s">
        <v>1172</v>
      </c>
      <c r="M5272" t="s">
        <v>1173</v>
      </c>
      <c r="N5272" s="49">
        <v>137042.75200000001</v>
      </c>
      <c r="O5272" s="49">
        <v>143980.00399999999</v>
      </c>
      <c r="P5272" s="49">
        <v>146177.492</v>
      </c>
      <c r="Q5272" s="49">
        <v>163707.486</v>
      </c>
      <c r="R5272" s="49">
        <v>151146.856</v>
      </c>
      <c r="S5272" s="49">
        <v>197432.448</v>
      </c>
      <c r="T5272" s="49">
        <v>133279.14000000001</v>
      </c>
      <c r="U5272" s="49">
        <v>150300.95800000001</v>
      </c>
      <c r="V5272" s="49">
        <v>146409.242</v>
      </c>
    </row>
    <row r="5273" spans="1:22" x14ac:dyDescent="0.3">
      <c r="A5273">
        <v>1005938</v>
      </c>
      <c r="B5273" t="s">
        <v>24056</v>
      </c>
      <c r="C5273" t="s">
        <v>24057</v>
      </c>
      <c r="D5273" t="s">
        <v>19023</v>
      </c>
      <c r="E5273" t="s">
        <v>323</v>
      </c>
      <c r="F5273" t="s">
        <v>21272</v>
      </c>
      <c r="G5273" t="s">
        <v>24058</v>
      </c>
      <c r="H5273" t="s">
        <v>3837</v>
      </c>
      <c r="I5273" s="23">
        <v>34.048070000000003</v>
      </c>
      <c r="J5273" s="23">
        <v>-117.53933000000001</v>
      </c>
      <c r="K5273">
        <v>322130</v>
      </c>
      <c r="L5273" t="s">
        <v>28</v>
      </c>
      <c r="M5273" t="s">
        <v>680</v>
      </c>
      <c r="N5273" s="49">
        <v>232583.32399999999</v>
      </c>
      <c r="O5273" s="49">
        <v>228965.68799999999</v>
      </c>
      <c r="P5273" s="49">
        <v>227939.592</v>
      </c>
      <c r="Q5273" s="49">
        <v>231483.32800000001</v>
      </c>
      <c r="R5273" s="49">
        <v>240049.39600000001</v>
      </c>
      <c r="S5273" s="49">
        <v>237067.008</v>
      </c>
      <c r="T5273" s="49">
        <v>242171.38800000001</v>
      </c>
      <c r="U5273" s="49">
        <v>233502.72</v>
      </c>
      <c r="V5273" s="49">
        <v>234128.86799999999</v>
      </c>
    </row>
    <row r="5274" spans="1:22" x14ac:dyDescent="0.3">
      <c r="A5274">
        <v>1006048</v>
      </c>
      <c r="B5274" t="s">
        <v>24059</v>
      </c>
      <c r="C5274" t="s">
        <v>24060</v>
      </c>
      <c r="D5274" t="s">
        <v>21762</v>
      </c>
      <c r="E5274" t="s">
        <v>323</v>
      </c>
      <c r="F5274" t="s">
        <v>24061</v>
      </c>
      <c r="G5274" t="s">
        <v>24062</v>
      </c>
      <c r="H5274" t="s">
        <v>1523</v>
      </c>
      <c r="I5274" s="23">
        <v>34.141759999999998</v>
      </c>
      <c r="J5274" s="23">
        <v>-119.18398000000001</v>
      </c>
      <c r="K5274">
        <v>322130</v>
      </c>
      <c r="L5274" t="s">
        <v>28</v>
      </c>
      <c r="M5274" t="s">
        <v>680</v>
      </c>
      <c r="N5274" s="49">
        <v>114267.82</v>
      </c>
      <c r="O5274" s="49">
        <v>118179.556</v>
      </c>
      <c r="P5274" s="49">
        <v>119632.6</v>
      </c>
      <c r="Q5274" s="49">
        <v>122443.88800000001</v>
      </c>
      <c r="R5274" s="49">
        <v>118668.052</v>
      </c>
      <c r="S5274" s="49">
        <v>123485.68399999999</v>
      </c>
      <c r="T5274" s="49">
        <v>122090.34</v>
      </c>
      <c r="U5274" s="49">
        <v>124342.53200000001</v>
      </c>
      <c r="V5274" s="49">
        <v>105119.304</v>
      </c>
    </row>
    <row r="5275" spans="1:22" x14ac:dyDescent="0.3">
      <c r="A5275">
        <v>1001239</v>
      </c>
      <c r="B5275" t="s">
        <v>24063</v>
      </c>
      <c r="C5275" t="s">
        <v>24064</v>
      </c>
      <c r="D5275" t="s">
        <v>1662</v>
      </c>
      <c r="E5275" t="s">
        <v>1663</v>
      </c>
      <c r="F5275" t="s">
        <v>12326</v>
      </c>
      <c r="G5275" t="s">
        <v>24065</v>
      </c>
      <c r="H5275" t="s">
        <v>12932</v>
      </c>
      <c r="I5275" s="23">
        <v>40.719700000000003</v>
      </c>
      <c r="J5275" s="23">
        <v>-74.13</v>
      </c>
      <c r="K5275">
        <v>221112</v>
      </c>
      <c r="L5275" t="s">
        <v>335</v>
      </c>
      <c r="M5275" t="s">
        <v>336</v>
      </c>
      <c r="N5275" s="49">
        <v>10788.912</v>
      </c>
      <c r="O5275" s="49">
        <v>16814.387999999999</v>
      </c>
      <c r="P5275" s="49">
        <v>25631.155999999999</v>
      </c>
      <c r="Q5275" s="49">
        <v>174719.804</v>
      </c>
      <c r="R5275" s="49">
        <v>233718.18400000001</v>
      </c>
      <c r="S5275" s="49">
        <v>192463.636</v>
      </c>
      <c r="T5275" s="49">
        <v>174045.05600000001</v>
      </c>
      <c r="U5275" s="49">
        <v>401112.364</v>
      </c>
      <c r="V5275" s="49">
        <v>255878.95199999999</v>
      </c>
    </row>
    <row r="5276" spans="1:22" x14ac:dyDescent="0.3">
      <c r="A5276">
        <v>1010973</v>
      </c>
      <c r="B5276" t="s">
        <v>24066</v>
      </c>
      <c r="C5276" t="s">
        <v>24067</v>
      </c>
      <c r="D5276" t="s">
        <v>24068</v>
      </c>
      <c r="E5276" t="s">
        <v>1663</v>
      </c>
      <c r="F5276" t="s">
        <v>12326</v>
      </c>
      <c r="G5276" t="s">
        <v>24069</v>
      </c>
      <c r="H5276" t="s">
        <v>1666</v>
      </c>
      <c r="I5276" s="23">
        <v>40.708795000000002</v>
      </c>
      <c r="J5276" s="23">
        <v>-74.128275000000002</v>
      </c>
      <c r="K5276">
        <v>221112</v>
      </c>
      <c r="L5276" t="s">
        <v>335</v>
      </c>
      <c r="M5276" t="s">
        <v>336</v>
      </c>
      <c r="N5276" s="49">
        <v>1797311.34</v>
      </c>
      <c r="O5276" s="49">
        <v>1670034.76</v>
      </c>
      <c r="P5276" s="49">
        <v>1541795.52</v>
      </c>
      <c r="Q5276" s="49">
        <v>1587013.1680000001</v>
      </c>
      <c r="R5276" s="49">
        <v>447792.79200000002</v>
      </c>
    </row>
    <row r="5277" spans="1:22" x14ac:dyDescent="0.3">
      <c r="A5277">
        <v>1013052</v>
      </c>
      <c r="B5277" t="s">
        <v>24070</v>
      </c>
      <c r="C5277" t="s">
        <v>24071</v>
      </c>
      <c r="D5277" t="s">
        <v>2808</v>
      </c>
      <c r="E5277" t="s">
        <v>303</v>
      </c>
      <c r="F5277" t="s">
        <v>24072</v>
      </c>
      <c r="H5277" t="s">
        <v>3161</v>
      </c>
      <c r="I5277" s="23">
        <v>31.852716000000001</v>
      </c>
      <c r="J5277" s="23">
        <v>-101.777816</v>
      </c>
      <c r="K5277">
        <v>211130</v>
      </c>
      <c r="L5277" t="s">
        <v>368</v>
      </c>
      <c r="M5277" t="s">
        <v>102</v>
      </c>
      <c r="N5277" s="49">
        <v>148205.614</v>
      </c>
      <c r="O5277" s="49">
        <v>141047.18599999999</v>
      </c>
      <c r="P5277" s="49">
        <v>67178.785999999993</v>
      </c>
    </row>
    <row r="5278" spans="1:22" x14ac:dyDescent="0.3">
      <c r="A5278">
        <v>1006599</v>
      </c>
      <c r="B5278" t="s">
        <v>24073</v>
      </c>
      <c r="C5278" t="s">
        <v>24074</v>
      </c>
      <c r="D5278" t="s">
        <v>24075</v>
      </c>
      <c r="E5278" t="s">
        <v>461</v>
      </c>
      <c r="F5278" t="s">
        <v>24076</v>
      </c>
      <c r="G5278" t="s">
        <v>24077</v>
      </c>
      <c r="H5278" t="s">
        <v>24078</v>
      </c>
      <c r="I5278" s="23">
        <v>43.637509999999999</v>
      </c>
      <c r="J5278" s="23">
        <v>-104.54031999999999</v>
      </c>
      <c r="K5278">
        <v>211111</v>
      </c>
      <c r="L5278" t="s">
        <v>326</v>
      </c>
      <c r="M5278" t="s">
        <v>327</v>
      </c>
      <c r="P5278" s="49">
        <v>7896.9780000000001</v>
      </c>
      <c r="Q5278" s="49">
        <v>8229.7739999999994</v>
      </c>
      <c r="R5278" s="49">
        <v>6336.73</v>
      </c>
      <c r="S5278" s="49">
        <v>8070.8760000000002</v>
      </c>
      <c r="T5278" s="49">
        <v>15027.227999999999</v>
      </c>
      <c r="U5278" s="49">
        <v>6686.8779999999997</v>
      </c>
      <c r="V5278" s="49">
        <v>7334.3779999999997</v>
      </c>
    </row>
    <row r="5279" spans="1:22" x14ac:dyDescent="0.3">
      <c r="A5279">
        <v>1001181</v>
      </c>
      <c r="B5279" t="s">
        <v>24079</v>
      </c>
      <c r="C5279" t="s">
        <v>15186</v>
      </c>
      <c r="D5279" t="s">
        <v>24080</v>
      </c>
      <c r="E5279" t="s">
        <v>1650</v>
      </c>
      <c r="F5279" t="s">
        <v>15187</v>
      </c>
      <c r="G5279" t="s">
        <v>24081</v>
      </c>
      <c r="H5279" t="s">
        <v>8647</v>
      </c>
      <c r="I5279" s="23">
        <v>43.0974</v>
      </c>
      <c r="J5279" s="23">
        <v>-70.7834</v>
      </c>
      <c r="K5279">
        <v>221112</v>
      </c>
      <c r="L5279" t="s">
        <v>335</v>
      </c>
      <c r="M5279" t="s">
        <v>336</v>
      </c>
      <c r="N5279" s="49">
        <v>8892.7039999999997</v>
      </c>
      <c r="O5279" s="49">
        <v>112484.67</v>
      </c>
      <c r="P5279" s="49">
        <v>42906.125999999997</v>
      </c>
      <c r="Q5279" s="49">
        <v>43854.277999999998</v>
      </c>
      <c r="R5279" s="49">
        <v>120603.91</v>
      </c>
      <c r="S5279" s="49">
        <v>128234.962</v>
      </c>
      <c r="T5279" s="49">
        <v>85093.763999999996</v>
      </c>
      <c r="U5279" s="49">
        <v>65397.442000000003</v>
      </c>
      <c r="V5279" s="49">
        <v>120420.768</v>
      </c>
    </row>
    <row r="5280" spans="1:22" x14ac:dyDescent="0.3">
      <c r="A5280">
        <v>1000170</v>
      </c>
      <c r="B5280" t="s">
        <v>24082</v>
      </c>
      <c r="C5280" t="s">
        <v>24083</v>
      </c>
      <c r="D5280" t="s">
        <v>24080</v>
      </c>
      <c r="E5280" t="s">
        <v>1650</v>
      </c>
      <c r="F5280" t="s">
        <v>15187</v>
      </c>
      <c r="G5280" t="s">
        <v>24084</v>
      </c>
      <c r="H5280" t="s">
        <v>8647</v>
      </c>
      <c r="I5280" s="23">
        <v>43.104700000000001</v>
      </c>
      <c r="J5280" s="23">
        <v>-70.804400000000001</v>
      </c>
      <c r="K5280">
        <v>221112</v>
      </c>
      <c r="L5280" t="s">
        <v>335</v>
      </c>
      <c r="M5280" t="s">
        <v>336</v>
      </c>
      <c r="N5280" s="49">
        <v>212590.068</v>
      </c>
      <c r="O5280" s="49">
        <v>339086.61</v>
      </c>
      <c r="P5280" s="49">
        <v>353534.29200000002</v>
      </c>
      <c r="Q5280" s="49">
        <v>516221.07799999998</v>
      </c>
      <c r="R5280" s="49">
        <v>554308.57200000004</v>
      </c>
      <c r="S5280" s="49">
        <v>414878.94199999998</v>
      </c>
      <c r="T5280" s="49">
        <v>290236.85600000003</v>
      </c>
      <c r="U5280" s="49">
        <v>860507.522</v>
      </c>
      <c r="V5280" s="49">
        <v>1074508.1200000001</v>
      </c>
    </row>
    <row r="5281" spans="1:22" x14ac:dyDescent="0.3">
      <c r="A5281">
        <v>1004401</v>
      </c>
      <c r="B5281" t="s">
        <v>24085</v>
      </c>
      <c r="C5281" t="s">
        <v>24086</v>
      </c>
      <c r="D5281" t="s">
        <v>11570</v>
      </c>
      <c r="E5281" t="s">
        <v>1418</v>
      </c>
      <c r="F5281" t="s">
        <v>5655</v>
      </c>
      <c r="H5281" t="s">
        <v>9979</v>
      </c>
      <c r="I5281" s="23">
        <v>34.97363</v>
      </c>
      <c r="J5281" s="23">
        <v>-95.995040000000003</v>
      </c>
      <c r="K5281">
        <v>486210</v>
      </c>
      <c r="L5281" t="s">
        <v>28</v>
      </c>
      <c r="M5281" t="s">
        <v>102</v>
      </c>
      <c r="R5281" s="49">
        <v>27682.495999999999</v>
      </c>
      <c r="S5281" s="49">
        <v>19500.175999999999</v>
      </c>
      <c r="T5281" s="49">
        <v>18389.080000000002</v>
      </c>
      <c r="U5281" s="49">
        <v>34262.120000000003</v>
      </c>
      <c r="V5281" s="49">
        <v>38636.103999999999</v>
      </c>
    </row>
    <row r="5282" spans="1:22" x14ac:dyDescent="0.3">
      <c r="A5282">
        <v>1006966</v>
      </c>
      <c r="B5282" t="s">
        <v>24087</v>
      </c>
      <c r="C5282" t="s">
        <v>24086</v>
      </c>
      <c r="D5282" t="s">
        <v>7317</v>
      </c>
      <c r="E5282" t="s">
        <v>303</v>
      </c>
      <c r="F5282" t="s">
        <v>10379</v>
      </c>
      <c r="G5282" t="s">
        <v>24088</v>
      </c>
      <c r="H5282" t="s">
        <v>9934</v>
      </c>
      <c r="I5282" s="23">
        <v>31.985800000000001</v>
      </c>
      <c r="J5282" s="23">
        <v>-106.43219999999999</v>
      </c>
      <c r="K5282">
        <v>221112</v>
      </c>
      <c r="L5282" t="s">
        <v>335</v>
      </c>
      <c r="M5282" t="s">
        <v>336</v>
      </c>
      <c r="N5282" s="49">
        <v>1657945.0560000001</v>
      </c>
      <c r="O5282" s="49">
        <v>1709101.368</v>
      </c>
      <c r="P5282" s="49">
        <v>1153975.2239999999</v>
      </c>
      <c r="Q5282" s="49">
        <v>1115799.264</v>
      </c>
      <c r="R5282" s="49">
        <v>1433052.04</v>
      </c>
      <c r="S5282" s="49">
        <v>1458657.196</v>
      </c>
      <c r="T5282" s="49">
        <v>1764660.86</v>
      </c>
      <c r="U5282" s="49">
        <v>1574059.32</v>
      </c>
      <c r="V5282" s="49">
        <v>1478351.32</v>
      </c>
    </row>
    <row r="5283" spans="1:22" x14ac:dyDescent="0.3">
      <c r="A5283">
        <v>1010139</v>
      </c>
      <c r="B5283" t="s">
        <v>24089</v>
      </c>
      <c r="C5283" t="s">
        <v>24090</v>
      </c>
      <c r="D5283" t="s">
        <v>7882</v>
      </c>
      <c r="E5283" t="s">
        <v>323</v>
      </c>
      <c r="F5283" t="s">
        <v>24091</v>
      </c>
      <c r="G5283" t="s">
        <v>24092</v>
      </c>
      <c r="H5283" t="s">
        <v>1165</v>
      </c>
      <c r="I5283" s="23">
        <v>33.661960000000001</v>
      </c>
      <c r="J5283" s="23">
        <v>-117.85845</v>
      </c>
      <c r="K5283">
        <v>334413</v>
      </c>
      <c r="L5283" t="s">
        <v>1560</v>
      </c>
      <c r="M5283" t="s">
        <v>315</v>
      </c>
      <c r="N5283" s="49">
        <v>72548.797133999993</v>
      </c>
      <c r="O5283" s="49">
        <v>87280.611661899995</v>
      </c>
      <c r="P5283" s="49">
        <v>77293.778154700005</v>
      </c>
      <c r="Q5283" s="49">
        <v>80504.624563699996</v>
      </c>
      <c r="R5283" s="49">
        <v>121614.900009</v>
      </c>
      <c r="S5283" s="49">
        <v>113240.8233054</v>
      </c>
      <c r="T5283" s="49">
        <v>33019.051049499998</v>
      </c>
      <c r="U5283" s="49">
        <v>30922.896049499999</v>
      </c>
      <c r="V5283" s="49">
        <v>79894.826043499997</v>
      </c>
    </row>
    <row r="5284" spans="1:22" x14ac:dyDescent="0.3">
      <c r="A5284">
        <v>1007109</v>
      </c>
      <c r="B5284" t="s">
        <v>24093</v>
      </c>
      <c r="C5284" t="s">
        <v>24094</v>
      </c>
      <c r="D5284" t="s">
        <v>460</v>
      </c>
      <c r="E5284" t="s">
        <v>461</v>
      </c>
      <c r="F5284" t="s">
        <v>462</v>
      </c>
      <c r="H5284" t="s">
        <v>3548</v>
      </c>
      <c r="I5284" s="23">
        <v>44.015999999999998</v>
      </c>
      <c r="J5284" s="23">
        <v>-105.9864</v>
      </c>
      <c r="K5284">
        <v>211111</v>
      </c>
      <c r="L5284" t="s">
        <v>28</v>
      </c>
      <c r="M5284" t="s">
        <v>102</v>
      </c>
      <c r="R5284" s="49">
        <v>16755.736000000001</v>
      </c>
      <c r="S5284" s="49">
        <v>21092.62</v>
      </c>
      <c r="T5284" s="49">
        <v>22679.763999999999</v>
      </c>
      <c r="U5284" s="49">
        <v>26180.351999999999</v>
      </c>
      <c r="V5284" s="49">
        <v>28078.995999999999</v>
      </c>
    </row>
    <row r="5285" spans="1:22" x14ac:dyDescent="0.3">
      <c r="A5285">
        <v>1001005</v>
      </c>
      <c r="B5285" t="s">
        <v>24095</v>
      </c>
      <c r="C5285" t="s">
        <v>5188</v>
      </c>
      <c r="D5285" t="s">
        <v>4202</v>
      </c>
      <c r="E5285" t="s">
        <v>351</v>
      </c>
      <c r="F5285" t="s">
        <v>24096</v>
      </c>
      <c r="G5285" t="s">
        <v>24097</v>
      </c>
      <c r="H5285" t="s">
        <v>3560</v>
      </c>
      <c r="I5285" s="23">
        <v>38.936100000000003</v>
      </c>
      <c r="J5285" s="23">
        <v>-88.277799999999999</v>
      </c>
      <c r="K5285">
        <v>221112</v>
      </c>
      <c r="L5285" t="s">
        <v>30</v>
      </c>
      <c r="M5285" t="s">
        <v>336</v>
      </c>
      <c r="N5285" s="49">
        <v>2967861.14</v>
      </c>
      <c r="O5285" s="49">
        <v>3061528.148</v>
      </c>
      <c r="P5285" s="49">
        <v>3193194.4339999999</v>
      </c>
      <c r="Q5285" s="49">
        <v>3454011.2540000002</v>
      </c>
      <c r="R5285" s="49">
        <v>4832734.8159999996</v>
      </c>
      <c r="S5285" s="49">
        <v>6305750.148</v>
      </c>
      <c r="T5285" s="49">
        <v>6577618.1140000001</v>
      </c>
      <c r="U5285" s="49">
        <v>5372692.5199999996</v>
      </c>
      <c r="V5285" s="49">
        <v>7286371.7640000004</v>
      </c>
    </row>
    <row r="5286" spans="1:22" x14ac:dyDescent="0.3">
      <c r="A5286">
        <v>1007591</v>
      </c>
      <c r="B5286" t="s">
        <v>24098</v>
      </c>
      <c r="C5286" t="s">
        <v>24099</v>
      </c>
      <c r="D5286" t="s">
        <v>24100</v>
      </c>
      <c r="E5286" t="s">
        <v>303</v>
      </c>
      <c r="F5286" t="s">
        <v>10010</v>
      </c>
      <c r="G5286" t="s">
        <v>24101</v>
      </c>
      <c r="H5286" t="s">
        <v>5191</v>
      </c>
      <c r="I5286" s="23">
        <v>30.342033000000001</v>
      </c>
      <c r="J5286" s="23">
        <v>-93.848444000000001</v>
      </c>
      <c r="K5286">
        <v>562212</v>
      </c>
      <c r="L5286" t="s">
        <v>51</v>
      </c>
      <c r="M5286" t="s">
        <v>307</v>
      </c>
      <c r="N5286" s="49">
        <v>129247.5</v>
      </c>
      <c r="O5286" s="49">
        <v>125470.25</v>
      </c>
      <c r="P5286" s="49">
        <v>117417.5</v>
      </c>
      <c r="Q5286" s="49">
        <v>115391.25</v>
      </c>
      <c r="R5286" s="49">
        <v>113258.25</v>
      </c>
      <c r="S5286" s="49">
        <v>111637.25</v>
      </c>
      <c r="T5286" s="49">
        <v>109736</v>
      </c>
      <c r="U5286" s="49">
        <v>128686.65005</v>
      </c>
      <c r="V5286" s="49">
        <v>185334.935</v>
      </c>
    </row>
    <row r="5287" spans="1:22" x14ac:dyDescent="0.3">
      <c r="A5287">
        <v>1011339</v>
      </c>
      <c r="B5287" t="s">
        <v>24102</v>
      </c>
      <c r="C5287" t="s">
        <v>24103</v>
      </c>
      <c r="D5287" t="s">
        <v>8946</v>
      </c>
      <c r="E5287" t="s">
        <v>435</v>
      </c>
      <c r="F5287" t="s">
        <v>24104</v>
      </c>
      <c r="G5287" t="s">
        <v>24105</v>
      </c>
      <c r="H5287" t="s">
        <v>5191</v>
      </c>
      <c r="I5287" s="23">
        <v>36.807029999999997</v>
      </c>
      <c r="J5287" s="23">
        <v>-94.377960000000002</v>
      </c>
      <c r="K5287">
        <v>562212</v>
      </c>
      <c r="L5287" t="s">
        <v>51</v>
      </c>
      <c r="M5287" t="s">
        <v>307</v>
      </c>
      <c r="N5287" s="49">
        <v>11603</v>
      </c>
      <c r="O5287" s="49">
        <v>12283.5</v>
      </c>
      <c r="P5287" s="49">
        <v>20241.25</v>
      </c>
      <c r="Q5287" s="49">
        <v>21157</v>
      </c>
      <c r="R5287" s="49">
        <v>139.75</v>
      </c>
      <c r="S5287" s="49">
        <v>35630</v>
      </c>
    </row>
    <row r="5288" spans="1:22" x14ac:dyDescent="0.3">
      <c r="A5288">
        <v>1001235</v>
      </c>
      <c r="B5288" t="s">
        <v>24106</v>
      </c>
      <c r="C5288" t="s">
        <v>24107</v>
      </c>
      <c r="D5288" t="s">
        <v>10045</v>
      </c>
      <c r="E5288" t="s">
        <v>331</v>
      </c>
      <c r="F5288" t="s">
        <v>10046</v>
      </c>
      <c r="G5288" t="s">
        <v>24108</v>
      </c>
      <c r="H5288" t="s">
        <v>10048</v>
      </c>
      <c r="I5288" s="23">
        <v>43.080399999999997</v>
      </c>
      <c r="J5288" s="23">
        <v>-79.008200000000002</v>
      </c>
      <c r="K5288">
        <v>221112</v>
      </c>
      <c r="L5288" t="s">
        <v>335</v>
      </c>
      <c r="M5288" t="s">
        <v>336</v>
      </c>
      <c r="S5288" s="49">
        <v>41469.468000000001</v>
      </c>
      <c r="T5288" s="49">
        <v>35839.19</v>
      </c>
      <c r="U5288" s="49">
        <v>80338.937999999995</v>
      </c>
      <c r="V5288" s="49">
        <v>0</v>
      </c>
    </row>
    <row r="5289" spans="1:22" x14ac:dyDescent="0.3">
      <c r="A5289">
        <v>1011941</v>
      </c>
      <c r="B5289" t="s">
        <v>24109</v>
      </c>
      <c r="C5289" t="s">
        <v>24110</v>
      </c>
      <c r="D5289" t="s">
        <v>3153</v>
      </c>
      <c r="E5289" t="s">
        <v>1248</v>
      </c>
      <c r="F5289" t="s">
        <v>3154</v>
      </c>
      <c r="G5289" t="s">
        <v>24111</v>
      </c>
      <c r="H5289" t="s">
        <v>4780</v>
      </c>
      <c r="I5289" s="23">
        <v>39.291352000000003</v>
      </c>
      <c r="J5289" s="23">
        <v>-80.867112000000006</v>
      </c>
      <c r="K5289">
        <v>211111</v>
      </c>
      <c r="L5289" t="s">
        <v>28</v>
      </c>
      <c r="M5289" t="s">
        <v>102</v>
      </c>
      <c r="R5289" s="49">
        <v>53882.248</v>
      </c>
    </row>
    <row r="5290" spans="1:22" x14ac:dyDescent="0.3">
      <c r="A5290">
        <v>1000939</v>
      </c>
      <c r="B5290" t="s">
        <v>16703</v>
      </c>
      <c r="C5290" t="s">
        <v>24112</v>
      </c>
      <c r="D5290" t="s">
        <v>2182</v>
      </c>
      <c r="E5290" t="s">
        <v>303</v>
      </c>
      <c r="F5290" t="s">
        <v>2183</v>
      </c>
      <c r="G5290" t="s">
        <v>24113</v>
      </c>
      <c r="H5290" t="s">
        <v>16706</v>
      </c>
      <c r="I5290" s="23">
        <v>35.282499999999999</v>
      </c>
      <c r="J5290" s="23">
        <v>-101.7458</v>
      </c>
      <c r="K5290">
        <v>221112</v>
      </c>
      <c r="L5290" t="s">
        <v>335</v>
      </c>
      <c r="M5290" t="s">
        <v>336</v>
      </c>
      <c r="N5290" s="49">
        <v>707687.27599999995</v>
      </c>
      <c r="O5290" s="49">
        <v>551680.95600000001</v>
      </c>
      <c r="P5290" s="49">
        <v>274322.58399999997</v>
      </c>
      <c r="Q5290" s="49">
        <v>306757.81199999998</v>
      </c>
      <c r="R5290" s="49">
        <v>270664.29599999997</v>
      </c>
      <c r="S5290" s="49">
        <v>320980.65999999997</v>
      </c>
      <c r="T5290" s="49">
        <v>503265.23599999998</v>
      </c>
      <c r="U5290" s="49">
        <v>715338.54799999995</v>
      </c>
      <c r="V5290" s="49">
        <v>652113.88399999996</v>
      </c>
    </row>
    <row r="5291" spans="1:22" x14ac:dyDescent="0.3">
      <c r="A5291">
        <v>1004322</v>
      </c>
      <c r="B5291" t="s">
        <v>24114</v>
      </c>
      <c r="C5291" t="s">
        <v>24115</v>
      </c>
      <c r="D5291" t="s">
        <v>24116</v>
      </c>
      <c r="E5291" t="s">
        <v>351</v>
      </c>
      <c r="F5291" t="s">
        <v>24117</v>
      </c>
      <c r="G5291" t="s">
        <v>24118</v>
      </c>
      <c r="H5291" t="s">
        <v>19860</v>
      </c>
      <c r="I5291" s="23">
        <v>41.037909999999997</v>
      </c>
      <c r="J5291" s="23">
        <v>-88.910977000000003</v>
      </c>
      <c r="K5291">
        <v>221210</v>
      </c>
      <c r="L5291" t="s">
        <v>1714</v>
      </c>
      <c r="M5291" t="s">
        <v>102</v>
      </c>
      <c r="N5291" s="49">
        <v>40776.993999999999</v>
      </c>
      <c r="O5291" s="49">
        <v>41727.343999999997</v>
      </c>
      <c r="P5291" s="49">
        <v>41193.894</v>
      </c>
      <c r="Q5291" s="49">
        <v>38300.305999999997</v>
      </c>
      <c r="R5291" s="49">
        <v>26485.01</v>
      </c>
      <c r="S5291" s="49">
        <v>38915.955999999998</v>
      </c>
      <c r="T5291" s="49">
        <v>40154.400000000001</v>
      </c>
      <c r="U5291" s="49">
        <v>38065.802000000003</v>
      </c>
      <c r="V5291" s="49">
        <v>45739.902000000002</v>
      </c>
    </row>
    <row r="5292" spans="1:22" x14ac:dyDescent="0.3">
      <c r="A5292">
        <v>1008653</v>
      </c>
      <c r="B5292" t="s">
        <v>24119</v>
      </c>
      <c r="C5292" t="s">
        <v>24120</v>
      </c>
      <c r="D5292" t="s">
        <v>4916</v>
      </c>
      <c r="E5292" t="s">
        <v>351</v>
      </c>
      <c r="F5292" t="s">
        <v>24121</v>
      </c>
      <c r="G5292" t="s">
        <v>24122</v>
      </c>
      <c r="H5292" t="s">
        <v>24123</v>
      </c>
      <c r="I5292" s="23">
        <v>40.582920000000001</v>
      </c>
      <c r="J5292" s="23">
        <v>-88.941379999999995</v>
      </c>
      <c r="K5292">
        <v>221210</v>
      </c>
      <c r="L5292" t="s">
        <v>1714</v>
      </c>
      <c r="M5292" t="s">
        <v>102</v>
      </c>
      <c r="S5292" s="49">
        <v>12217.621999999999</v>
      </c>
      <c r="T5292" s="49">
        <v>13165.92</v>
      </c>
      <c r="U5292" s="49">
        <v>11470.874</v>
      </c>
      <c r="V5292" s="49">
        <v>13811.072</v>
      </c>
    </row>
    <row r="5293" spans="1:22" x14ac:dyDescent="0.3">
      <c r="A5293">
        <v>1008445</v>
      </c>
      <c r="B5293" t="s">
        <v>24124</v>
      </c>
      <c r="C5293" t="s">
        <v>24125</v>
      </c>
      <c r="D5293" t="s">
        <v>24126</v>
      </c>
      <c r="E5293" t="s">
        <v>351</v>
      </c>
      <c r="F5293" t="s">
        <v>24127</v>
      </c>
      <c r="G5293" t="s">
        <v>24128</v>
      </c>
      <c r="H5293" t="s">
        <v>24123</v>
      </c>
      <c r="I5293" s="23">
        <v>40.685326000000003</v>
      </c>
      <c r="J5293" s="23">
        <v>-88.918490000000006</v>
      </c>
      <c r="K5293">
        <v>221210</v>
      </c>
      <c r="L5293" t="s">
        <v>1714</v>
      </c>
      <c r="M5293" t="s">
        <v>102</v>
      </c>
      <c r="S5293" s="49">
        <v>9904.732</v>
      </c>
      <c r="T5293" s="49">
        <v>11119.578</v>
      </c>
      <c r="U5293" s="49">
        <v>10441.428</v>
      </c>
      <c r="V5293" s="49">
        <v>11148.48</v>
      </c>
    </row>
    <row r="5294" spans="1:22" x14ac:dyDescent="0.3">
      <c r="A5294">
        <v>1008446</v>
      </c>
      <c r="B5294" t="s">
        <v>24129</v>
      </c>
      <c r="C5294" t="s">
        <v>24130</v>
      </c>
      <c r="D5294" t="s">
        <v>9159</v>
      </c>
      <c r="E5294" t="s">
        <v>351</v>
      </c>
      <c r="F5294" t="s">
        <v>24131</v>
      </c>
      <c r="G5294" t="s">
        <v>24132</v>
      </c>
      <c r="H5294" t="s">
        <v>24123</v>
      </c>
      <c r="I5294" s="23">
        <v>40.625374999999998</v>
      </c>
      <c r="J5294" s="23">
        <v>-88.836580999999995</v>
      </c>
      <c r="K5294">
        <v>221210</v>
      </c>
      <c r="L5294" t="s">
        <v>1714</v>
      </c>
      <c r="M5294" t="s">
        <v>102</v>
      </c>
      <c r="S5294" s="49">
        <v>9082.982</v>
      </c>
      <c r="T5294" s="49">
        <v>9036.9320000000007</v>
      </c>
      <c r="U5294" s="49">
        <v>8352.0820000000003</v>
      </c>
      <c r="V5294" s="49">
        <v>9740.982</v>
      </c>
    </row>
    <row r="5295" spans="1:22" x14ac:dyDescent="0.3">
      <c r="A5295">
        <v>1008667</v>
      </c>
      <c r="B5295" t="s">
        <v>24133</v>
      </c>
      <c r="C5295" t="s">
        <v>24134</v>
      </c>
      <c r="D5295" t="s">
        <v>24135</v>
      </c>
      <c r="E5295" t="s">
        <v>351</v>
      </c>
      <c r="F5295" t="s">
        <v>19858</v>
      </c>
      <c r="G5295" t="s">
        <v>24136</v>
      </c>
      <c r="H5295" t="s">
        <v>3298</v>
      </c>
      <c r="I5295" s="23">
        <v>40.860059999999997</v>
      </c>
      <c r="J5295" s="23">
        <v>-88.541854999999998</v>
      </c>
      <c r="K5295">
        <v>221210</v>
      </c>
      <c r="L5295" t="s">
        <v>1714</v>
      </c>
      <c r="M5295" t="s">
        <v>102</v>
      </c>
      <c r="S5295" s="49">
        <v>12376.822</v>
      </c>
      <c r="T5295" s="49">
        <v>12665.672</v>
      </c>
      <c r="U5295" s="49">
        <v>11783.724</v>
      </c>
      <c r="V5295" s="49">
        <v>13167.175999999999</v>
      </c>
    </row>
    <row r="5296" spans="1:22" x14ac:dyDescent="0.3">
      <c r="A5296">
        <v>1008652</v>
      </c>
      <c r="B5296" t="s">
        <v>24137</v>
      </c>
      <c r="C5296" t="s">
        <v>24138</v>
      </c>
      <c r="D5296" t="s">
        <v>24139</v>
      </c>
      <c r="E5296" t="s">
        <v>351</v>
      </c>
      <c r="F5296" t="s">
        <v>24140</v>
      </c>
      <c r="G5296" t="s">
        <v>24141</v>
      </c>
      <c r="H5296" t="s">
        <v>17442</v>
      </c>
      <c r="I5296" s="23">
        <v>41.454689999999999</v>
      </c>
      <c r="J5296" s="23">
        <v>-89.13279</v>
      </c>
      <c r="K5296">
        <v>221210</v>
      </c>
      <c r="L5296" t="s">
        <v>1714</v>
      </c>
      <c r="M5296" t="s">
        <v>102</v>
      </c>
      <c r="N5296" s="49">
        <v>34109.19</v>
      </c>
      <c r="O5296" s="49">
        <v>34056.885999999999</v>
      </c>
      <c r="P5296" s="49">
        <v>23627.826000000001</v>
      </c>
      <c r="Q5296" s="49">
        <v>23581.026000000002</v>
      </c>
      <c r="R5296" s="49">
        <v>18126.536</v>
      </c>
      <c r="S5296" s="49">
        <v>25623.425999999999</v>
      </c>
      <c r="T5296" s="49">
        <v>24314.026000000002</v>
      </c>
      <c r="U5296" s="49">
        <v>19625.29</v>
      </c>
      <c r="V5296" s="49">
        <v>24012.43</v>
      </c>
    </row>
    <row r="5297" spans="1:22" x14ac:dyDescent="0.3">
      <c r="A5297">
        <v>1000541</v>
      </c>
      <c r="B5297" t="s">
        <v>24142</v>
      </c>
      <c r="C5297" t="s">
        <v>24143</v>
      </c>
      <c r="D5297" t="s">
        <v>24144</v>
      </c>
      <c r="E5297" t="s">
        <v>323</v>
      </c>
      <c r="F5297" t="s">
        <v>24145</v>
      </c>
      <c r="G5297" t="s">
        <v>24146</v>
      </c>
      <c r="H5297" t="s">
        <v>12683</v>
      </c>
      <c r="I5297" s="23">
        <v>33.243200000000002</v>
      </c>
      <c r="J5297" s="23">
        <v>-115.498</v>
      </c>
      <c r="K5297">
        <v>221112</v>
      </c>
      <c r="L5297" t="s">
        <v>30</v>
      </c>
      <c r="M5297" t="s">
        <v>336</v>
      </c>
      <c r="N5297" s="49">
        <v>43372.84</v>
      </c>
      <c r="O5297" s="49">
        <v>35692.968000000001</v>
      </c>
      <c r="P5297" s="49">
        <v>37503.411999999997</v>
      </c>
      <c r="Q5297" s="49">
        <v>40797.599999999999</v>
      </c>
      <c r="R5297" s="49">
        <v>14627.696</v>
      </c>
      <c r="S5297" s="49">
        <v>41938.243999999999</v>
      </c>
      <c r="T5297" s="49">
        <v>28627.191999999999</v>
      </c>
      <c r="U5297" s="49">
        <v>40538.1</v>
      </c>
      <c r="V5297" s="49">
        <v>21189.871999999999</v>
      </c>
    </row>
    <row r="5298" spans="1:22" x14ac:dyDescent="0.3">
      <c r="A5298">
        <v>1000850</v>
      </c>
      <c r="B5298" t="s">
        <v>24147</v>
      </c>
      <c r="C5298" t="s">
        <v>24148</v>
      </c>
      <c r="D5298" t="s">
        <v>24149</v>
      </c>
      <c r="E5298" t="s">
        <v>663</v>
      </c>
      <c r="F5298" t="s">
        <v>24150</v>
      </c>
      <c r="G5298" t="s">
        <v>24151</v>
      </c>
      <c r="H5298" t="s">
        <v>24152</v>
      </c>
      <c r="I5298" s="23">
        <v>41.166699999999999</v>
      </c>
      <c r="J5298" s="23">
        <v>-80.75</v>
      </c>
      <c r="K5298">
        <v>221112</v>
      </c>
      <c r="L5298" t="s">
        <v>28</v>
      </c>
      <c r="M5298" t="s">
        <v>336</v>
      </c>
      <c r="R5298" s="49">
        <v>222.14599999999999</v>
      </c>
      <c r="S5298" s="49">
        <v>662.74</v>
      </c>
      <c r="T5298" s="49">
        <v>978.08399999999995</v>
      </c>
      <c r="U5298" s="49">
        <v>57042.531999999999</v>
      </c>
      <c r="V5298" s="49">
        <v>207676.32199999999</v>
      </c>
    </row>
    <row r="5299" spans="1:22" x14ac:dyDescent="0.3">
      <c r="A5299">
        <v>1001606</v>
      </c>
      <c r="B5299" t="s">
        <v>24153</v>
      </c>
      <c r="C5299" t="s">
        <v>24154</v>
      </c>
      <c r="D5299" t="s">
        <v>24155</v>
      </c>
      <c r="E5299" t="s">
        <v>583</v>
      </c>
      <c r="F5299" t="s">
        <v>9953</v>
      </c>
      <c r="G5299" t="s">
        <v>24156</v>
      </c>
      <c r="H5299" t="s">
        <v>8413</v>
      </c>
      <c r="I5299" s="23">
        <v>29.947199999999999</v>
      </c>
      <c r="J5299" s="23">
        <v>-90.145799999999994</v>
      </c>
      <c r="K5299">
        <v>221112</v>
      </c>
      <c r="L5299" t="s">
        <v>335</v>
      </c>
      <c r="M5299" t="s">
        <v>336</v>
      </c>
      <c r="N5299" s="49">
        <v>4648623.0719999997</v>
      </c>
      <c r="O5299" s="49">
        <v>4127523.2039999999</v>
      </c>
      <c r="P5299" s="49">
        <v>3933459.4240000001</v>
      </c>
      <c r="Q5299" s="49">
        <v>4184056.48</v>
      </c>
      <c r="R5299" s="49">
        <v>4188947.53</v>
      </c>
      <c r="S5299" s="49">
        <v>2429350.3319999999</v>
      </c>
      <c r="T5299" s="49">
        <v>2593656.4360000002</v>
      </c>
      <c r="U5299" s="49">
        <v>2623615.676</v>
      </c>
      <c r="V5299" s="49">
        <v>2604143.2519999999</v>
      </c>
    </row>
    <row r="5300" spans="1:22" x14ac:dyDescent="0.3">
      <c r="A5300">
        <v>1004339</v>
      </c>
      <c r="B5300" t="s">
        <v>24157</v>
      </c>
      <c r="C5300" t="s">
        <v>24158</v>
      </c>
      <c r="D5300" t="s">
        <v>675</v>
      </c>
      <c r="E5300" t="s">
        <v>676</v>
      </c>
      <c r="F5300" t="s">
        <v>24159</v>
      </c>
      <c r="G5300" t="s">
        <v>24160</v>
      </c>
      <c r="H5300" t="s">
        <v>1786</v>
      </c>
      <c r="I5300" s="23">
        <v>35.075920000000004</v>
      </c>
      <c r="J5300" s="23">
        <v>-85.277366999999998</v>
      </c>
      <c r="K5300">
        <v>325199</v>
      </c>
      <c r="L5300" t="s">
        <v>28</v>
      </c>
      <c r="M5300" t="s">
        <v>530</v>
      </c>
      <c r="Q5300" s="49">
        <v>1373.5440000000001</v>
      </c>
      <c r="R5300" s="49">
        <v>1711.2439999999999</v>
      </c>
      <c r="S5300" s="49">
        <v>1877.492</v>
      </c>
      <c r="T5300" s="49">
        <v>30445.53</v>
      </c>
      <c r="U5300" s="49">
        <v>19384.87</v>
      </c>
      <c r="V5300" s="49">
        <v>43465.04</v>
      </c>
    </row>
    <row r="5301" spans="1:22" x14ac:dyDescent="0.3">
      <c r="A5301">
        <v>1001270</v>
      </c>
      <c r="B5301" t="s">
        <v>24161</v>
      </c>
      <c r="C5301" t="s">
        <v>24162</v>
      </c>
      <c r="D5301" t="s">
        <v>24163</v>
      </c>
      <c r="E5301" t="s">
        <v>331</v>
      </c>
      <c r="F5301" t="s">
        <v>24164</v>
      </c>
      <c r="G5301" t="s">
        <v>24165</v>
      </c>
      <c r="H5301" t="s">
        <v>5651</v>
      </c>
      <c r="I5301" s="23">
        <v>40.916800000000002</v>
      </c>
      <c r="J5301" s="23">
        <v>-73.129199999999997</v>
      </c>
      <c r="K5301">
        <v>221112</v>
      </c>
      <c r="L5301" t="s">
        <v>30</v>
      </c>
      <c r="M5301" t="s">
        <v>336</v>
      </c>
      <c r="N5301" s="49">
        <v>179113.93599999999</v>
      </c>
      <c r="O5301" s="49">
        <v>190032.14199999999</v>
      </c>
      <c r="P5301" s="49">
        <v>186611.30600000001</v>
      </c>
      <c r="Q5301" s="49">
        <v>175962.74799999999</v>
      </c>
      <c r="R5301" s="49">
        <v>171580.264</v>
      </c>
      <c r="S5301" s="49">
        <v>185517.25599999999</v>
      </c>
      <c r="T5301" s="49">
        <v>196719.666</v>
      </c>
      <c r="U5301" s="49">
        <v>190035.796</v>
      </c>
      <c r="V5301" s="49">
        <v>173891.45600000001</v>
      </c>
    </row>
    <row r="5302" spans="1:22" x14ac:dyDescent="0.3">
      <c r="A5302">
        <v>1010605</v>
      </c>
      <c r="B5302" t="s">
        <v>24166</v>
      </c>
      <c r="C5302" t="s">
        <v>24167</v>
      </c>
      <c r="D5302" t="s">
        <v>24168</v>
      </c>
      <c r="E5302" t="s">
        <v>303</v>
      </c>
      <c r="F5302" t="s">
        <v>24169</v>
      </c>
      <c r="G5302" t="s">
        <v>24170</v>
      </c>
      <c r="H5302" t="s">
        <v>3397</v>
      </c>
      <c r="I5302" s="23">
        <v>29.261336</v>
      </c>
      <c r="J5302" s="23">
        <v>-97.786581999999996</v>
      </c>
      <c r="K5302">
        <v>324110</v>
      </c>
      <c r="L5302" t="s">
        <v>6863</v>
      </c>
      <c r="M5302" t="s">
        <v>6864</v>
      </c>
      <c r="O5302" s="49">
        <v>23020.756000000001</v>
      </c>
      <c r="P5302" s="49">
        <v>22554.457999999999</v>
      </c>
      <c r="Q5302" s="49">
        <v>23679.248</v>
      </c>
      <c r="R5302" s="49">
        <v>31028.544000000002</v>
      </c>
      <c r="S5302" s="49">
        <v>26090.477999999999</v>
      </c>
      <c r="T5302" s="49">
        <v>57808.553999999996</v>
      </c>
      <c r="U5302" s="49">
        <v>43631.864000000001</v>
      </c>
    </row>
    <row r="5303" spans="1:22" x14ac:dyDescent="0.3">
      <c r="A5303">
        <v>1000386</v>
      </c>
      <c r="B5303" t="s">
        <v>24171</v>
      </c>
      <c r="C5303" t="s">
        <v>24172</v>
      </c>
      <c r="D5303" t="s">
        <v>24173</v>
      </c>
      <c r="E5303" t="s">
        <v>1248</v>
      </c>
      <c r="F5303" t="s">
        <v>24174</v>
      </c>
      <c r="G5303" t="s">
        <v>24175</v>
      </c>
      <c r="H5303" t="s">
        <v>6264</v>
      </c>
      <c r="I5303" s="23">
        <v>37.799780800000001</v>
      </c>
      <c r="J5303" s="23">
        <v>-81.229853000000006</v>
      </c>
      <c r="K5303">
        <v>212112</v>
      </c>
      <c r="L5303" t="s">
        <v>90</v>
      </c>
      <c r="M5303" t="s">
        <v>315</v>
      </c>
      <c r="U5303" s="49">
        <v>15604.75</v>
      </c>
      <c r="V5303" s="49">
        <v>9776.5</v>
      </c>
    </row>
    <row r="5304" spans="1:22" x14ac:dyDescent="0.3">
      <c r="A5304">
        <v>1001542</v>
      </c>
      <c r="B5304" t="s">
        <v>24176</v>
      </c>
      <c r="C5304" t="s">
        <v>24177</v>
      </c>
      <c r="D5304" t="s">
        <v>24178</v>
      </c>
      <c r="E5304" t="s">
        <v>491</v>
      </c>
      <c r="F5304" t="s">
        <v>24179</v>
      </c>
      <c r="G5304" t="s">
        <v>24180</v>
      </c>
      <c r="H5304" t="s">
        <v>12804</v>
      </c>
      <c r="I5304" s="23">
        <v>40.096899999999998</v>
      </c>
      <c r="J5304" s="23">
        <v>-85.971400000000003</v>
      </c>
      <c r="K5304">
        <v>221112</v>
      </c>
      <c r="L5304" t="s">
        <v>335</v>
      </c>
      <c r="M5304" t="s">
        <v>336</v>
      </c>
      <c r="N5304" s="49">
        <v>577277.81200000003</v>
      </c>
      <c r="O5304" s="49">
        <v>597224.74</v>
      </c>
      <c r="P5304" s="49">
        <v>245893.88800000001</v>
      </c>
      <c r="Q5304" s="49">
        <v>441774.76400000002</v>
      </c>
      <c r="R5304" s="49">
        <v>438679.72399999999</v>
      </c>
      <c r="S5304" s="49">
        <v>141722.024</v>
      </c>
      <c r="T5304" s="49">
        <v>210836.52</v>
      </c>
      <c r="U5304" s="49">
        <v>349789.54</v>
      </c>
      <c r="V5304" s="49">
        <v>154982.82</v>
      </c>
    </row>
    <row r="5305" spans="1:22" x14ac:dyDescent="0.3">
      <c r="A5305">
        <v>1001141</v>
      </c>
      <c r="B5305" t="s">
        <v>24181</v>
      </c>
      <c r="C5305" t="s">
        <v>24182</v>
      </c>
      <c r="D5305" t="s">
        <v>24183</v>
      </c>
      <c r="E5305" t="s">
        <v>435</v>
      </c>
      <c r="F5305" t="s">
        <v>24184</v>
      </c>
      <c r="G5305" t="s">
        <v>24185</v>
      </c>
      <c r="H5305" t="s">
        <v>24186</v>
      </c>
      <c r="I5305" s="23">
        <v>40.287700000000001</v>
      </c>
      <c r="J5305" s="23">
        <v>-94.791300000000007</v>
      </c>
      <c r="K5305">
        <v>221112</v>
      </c>
      <c r="L5305" t="s">
        <v>30</v>
      </c>
      <c r="M5305" t="s">
        <v>336</v>
      </c>
      <c r="Q5305" s="49">
        <v>1213.096</v>
      </c>
      <c r="R5305" s="49">
        <v>1254.796</v>
      </c>
      <c r="S5305" s="49">
        <v>2199.04</v>
      </c>
      <c r="T5305" s="49">
        <v>1194.096</v>
      </c>
      <c r="U5305" s="49">
        <v>12744.204</v>
      </c>
      <c r="V5305" s="49">
        <v>4164.1360000000004</v>
      </c>
    </row>
    <row r="5306" spans="1:22" x14ac:dyDescent="0.3">
      <c r="A5306">
        <v>1005070</v>
      </c>
      <c r="B5306" t="s">
        <v>24187</v>
      </c>
      <c r="C5306" t="s">
        <v>24188</v>
      </c>
      <c r="D5306" t="s">
        <v>2633</v>
      </c>
      <c r="E5306" t="s">
        <v>583</v>
      </c>
      <c r="F5306" t="s">
        <v>2634</v>
      </c>
      <c r="G5306" t="s">
        <v>24189</v>
      </c>
      <c r="H5306" t="s">
        <v>2636</v>
      </c>
      <c r="I5306" s="23">
        <v>30.01418</v>
      </c>
      <c r="J5306" s="23">
        <v>-90.405209999999997</v>
      </c>
      <c r="K5306">
        <v>211130</v>
      </c>
      <c r="L5306" t="s">
        <v>326</v>
      </c>
      <c r="M5306" t="s">
        <v>327</v>
      </c>
      <c r="N5306" s="49">
        <v>144586.01199999999</v>
      </c>
      <c r="O5306" s="49">
        <v>142083.43599999999</v>
      </c>
      <c r="P5306" s="49">
        <v>124195.27</v>
      </c>
      <c r="Q5306" s="49">
        <v>111605.42200000001</v>
      </c>
      <c r="R5306" s="49">
        <v>93281.202000000005</v>
      </c>
      <c r="S5306" s="49">
        <v>92837.148000000001</v>
      </c>
      <c r="T5306" s="49">
        <v>85801.725999999995</v>
      </c>
      <c r="U5306" s="49">
        <v>74765.915999999997</v>
      </c>
      <c r="V5306" s="49">
        <v>100311.026</v>
      </c>
    </row>
    <row r="5307" spans="1:22" x14ac:dyDescent="0.3">
      <c r="A5307">
        <v>1005911</v>
      </c>
      <c r="B5307" t="s">
        <v>24190</v>
      </c>
      <c r="C5307" t="s">
        <v>24191</v>
      </c>
      <c r="D5307" t="s">
        <v>2633</v>
      </c>
      <c r="E5307" t="s">
        <v>583</v>
      </c>
      <c r="F5307" t="s">
        <v>2634</v>
      </c>
      <c r="G5307" t="s">
        <v>24192</v>
      </c>
      <c r="H5307" t="s">
        <v>2636</v>
      </c>
      <c r="I5307" s="23">
        <v>30.000964</v>
      </c>
      <c r="J5307" s="23">
        <v>-90.403863000000001</v>
      </c>
      <c r="K5307">
        <v>324110</v>
      </c>
      <c r="L5307" t="s">
        <v>12417</v>
      </c>
      <c r="M5307" t="s">
        <v>6081</v>
      </c>
      <c r="N5307" s="49">
        <v>3961651.568</v>
      </c>
      <c r="O5307" s="49">
        <v>3901231.0980000002</v>
      </c>
      <c r="P5307" s="49">
        <v>4071426.79</v>
      </c>
      <c r="Q5307" s="49">
        <v>3981844.4759999998</v>
      </c>
      <c r="R5307" s="49">
        <v>3522731.9840000002</v>
      </c>
      <c r="S5307" s="49">
        <v>3596964.6239999998</v>
      </c>
      <c r="T5307" s="49">
        <v>3586524.5060000001</v>
      </c>
      <c r="U5307" s="49">
        <v>4032241.8820000002</v>
      </c>
      <c r="V5307" s="49">
        <v>4433912.22</v>
      </c>
    </row>
    <row r="5308" spans="1:22" x14ac:dyDescent="0.3">
      <c r="A5308">
        <v>1004562</v>
      </c>
      <c r="B5308" t="s">
        <v>24193</v>
      </c>
      <c r="C5308" t="s">
        <v>24194</v>
      </c>
      <c r="D5308" t="s">
        <v>5603</v>
      </c>
      <c r="E5308" t="s">
        <v>556</v>
      </c>
      <c r="F5308" t="s">
        <v>24195</v>
      </c>
      <c r="G5308" t="s">
        <v>24196</v>
      </c>
      <c r="H5308" t="s">
        <v>7634</v>
      </c>
      <c r="I5308" s="23">
        <v>39.280839999999998</v>
      </c>
      <c r="J5308" s="23">
        <v>-76.491810000000001</v>
      </c>
      <c r="K5308">
        <v>562212</v>
      </c>
      <c r="L5308" t="s">
        <v>51</v>
      </c>
      <c r="M5308" t="s">
        <v>307</v>
      </c>
      <c r="O5308" s="49">
        <v>4657.75</v>
      </c>
      <c r="P5308" s="49">
        <v>10543.25</v>
      </c>
      <c r="Q5308" s="49">
        <v>11865</v>
      </c>
      <c r="R5308" s="49">
        <v>4550.75</v>
      </c>
      <c r="S5308" s="49">
        <v>7351</v>
      </c>
      <c r="T5308" s="49">
        <v>4592.5</v>
      </c>
      <c r="U5308" s="49">
        <v>6245</v>
      </c>
      <c r="V5308" s="49">
        <v>11787.5</v>
      </c>
    </row>
    <row r="5309" spans="1:22" x14ac:dyDescent="0.3">
      <c r="A5309">
        <v>1000108</v>
      </c>
      <c r="B5309" t="s">
        <v>24197</v>
      </c>
      <c r="C5309" t="s">
        <v>24198</v>
      </c>
      <c r="D5309" t="s">
        <v>330</v>
      </c>
      <c r="E5309" t="s">
        <v>331</v>
      </c>
      <c r="F5309" t="s">
        <v>24199</v>
      </c>
      <c r="G5309" t="s">
        <v>24200</v>
      </c>
      <c r="H5309" t="s">
        <v>334</v>
      </c>
      <c r="I5309" s="23">
        <v>40.716799999999999</v>
      </c>
      <c r="J5309" s="23">
        <v>-73.966499999999996</v>
      </c>
      <c r="K5309">
        <v>221112</v>
      </c>
      <c r="L5309" t="s">
        <v>335</v>
      </c>
      <c r="M5309" t="s">
        <v>336</v>
      </c>
      <c r="N5309" s="49">
        <v>18430.531999999999</v>
      </c>
      <c r="O5309" s="49">
        <v>31069.936000000002</v>
      </c>
      <c r="P5309" s="49">
        <v>22460.315999999999</v>
      </c>
      <c r="Q5309" s="49">
        <v>26369.452000000001</v>
      </c>
      <c r="R5309" s="49">
        <v>18559.932000000001</v>
      </c>
      <c r="S5309" s="49">
        <v>20816.324000000001</v>
      </c>
      <c r="T5309" s="49">
        <v>26629.452000000001</v>
      </c>
      <c r="U5309" s="49">
        <v>26775.5</v>
      </c>
      <c r="V5309" s="49">
        <v>45473.832000000002</v>
      </c>
    </row>
    <row r="5310" spans="1:22" x14ac:dyDescent="0.3">
      <c r="A5310">
        <v>1011630</v>
      </c>
      <c r="B5310" t="s">
        <v>24201</v>
      </c>
      <c r="C5310" t="s">
        <v>24202</v>
      </c>
      <c r="D5310" t="s">
        <v>24203</v>
      </c>
      <c r="E5310" t="s">
        <v>1418</v>
      </c>
      <c r="F5310" t="s">
        <v>24204</v>
      </c>
      <c r="H5310" t="s">
        <v>17186</v>
      </c>
      <c r="I5310" s="23">
        <v>36.876714</v>
      </c>
      <c r="J5310" s="23">
        <v>-98.593862000000001</v>
      </c>
      <c r="K5310">
        <v>211111</v>
      </c>
      <c r="L5310" t="s">
        <v>28</v>
      </c>
      <c r="M5310" t="s">
        <v>102</v>
      </c>
      <c r="R5310" s="49">
        <v>25051.056</v>
      </c>
      <c r="S5310" s="49">
        <v>27505.396000000001</v>
      </c>
    </row>
    <row r="5311" spans="1:22" x14ac:dyDescent="0.3">
      <c r="A5311">
        <v>1005048</v>
      </c>
      <c r="B5311" t="s">
        <v>24205</v>
      </c>
      <c r="C5311" t="s">
        <v>24206</v>
      </c>
      <c r="D5311" t="s">
        <v>24203</v>
      </c>
      <c r="E5311" t="s">
        <v>1418</v>
      </c>
      <c r="F5311" t="s">
        <v>24204</v>
      </c>
      <c r="G5311" t="s">
        <v>24207</v>
      </c>
      <c r="H5311" t="s">
        <v>24208</v>
      </c>
      <c r="I5311" s="23">
        <v>36.856000000000002</v>
      </c>
      <c r="J5311" s="23">
        <v>-98.742999999999995</v>
      </c>
      <c r="K5311">
        <v>211111</v>
      </c>
      <c r="L5311" t="s">
        <v>28</v>
      </c>
      <c r="M5311" t="s">
        <v>102</v>
      </c>
      <c r="R5311" s="49">
        <v>21476.32</v>
      </c>
      <c r="S5311" s="49">
        <v>24653.308000000001</v>
      </c>
      <c r="T5311" s="49">
        <v>25681.304</v>
      </c>
    </row>
    <row r="5312" spans="1:22" x14ac:dyDescent="0.3">
      <c r="A5312">
        <v>1011242</v>
      </c>
      <c r="B5312" t="s">
        <v>24209</v>
      </c>
      <c r="C5312" t="s">
        <v>24210</v>
      </c>
      <c r="D5312" t="s">
        <v>24211</v>
      </c>
      <c r="E5312" t="s">
        <v>447</v>
      </c>
      <c r="F5312" t="s">
        <v>24212</v>
      </c>
      <c r="G5312" t="s">
        <v>24213</v>
      </c>
      <c r="H5312" t="s">
        <v>7397</v>
      </c>
      <c r="I5312" s="23">
        <v>40.192646000000003</v>
      </c>
      <c r="J5312" s="23">
        <v>-78.933993999999998</v>
      </c>
      <c r="K5312">
        <v>331110</v>
      </c>
      <c r="L5312" t="s">
        <v>537</v>
      </c>
      <c r="M5312" t="s">
        <v>538</v>
      </c>
      <c r="N5312" s="49">
        <v>28610.639999999999</v>
      </c>
      <c r="O5312" s="49">
        <v>30463.124</v>
      </c>
      <c r="P5312" s="49">
        <v>24982.588</v>
      </c>
      <c r="Q5312" s="49">
        <v>23915.936000000002</v>
      </c>
      <c r="R5312" s="49">
        <v>25150.883999999998</v>
      </c>
      <c r="S5312" s="49">
        <v>28295.88</v>
      </c>
      <c r="T5312" s="49">
        <v>26220.727999999999</v>
      </c>
    </row>
    <row r="5313" spans="1:22" x14ac:dyDescent="0.3">
      <c r="A5313">
        <v>1002977</v>
      </c>
      <c r="B5313" t="s">
        <v>24214</v>
      </c>
      <c r="C5313" t="s">
        <v>24215</v>
      </c>
      <c r="D5313" t="s">
        <v>15258</v>
      </c>
      <c r="E5313" t="s">
        <v>311</v>
      </c>
      <c r="F5313" t="s">
        <v>15259</v>
      </c>
      <c r="G5313" t="s">
        <v>24216</v>
      </c>
      <c r="H5313" t="s">
        <v>877</v>
      </c>
      <c r="I5313" s="23">
        <v>38.727778000000001</v>
      </c>
      <c r="J5313" s="23">
        <v>-85.072221999999996</v>
      </c>
      <c r="K5313">
        <v>331110</v>
      </c>
      <c r="L5313" t="s">
        <v>537</v>
      </c>
      <c r="M5313" t="s">
        <v>538</v>
      </c>
      <c r="N5313" s="49">
        <v>292262.13199999998</v>
      </c>
      <c r="O5313" s="49">
        <v>340528.52799999999</v>
      </c>
      <c r="P5313" s="49">
        <v>336100.81599999999</v>
      </c>
      <c r="Q5313" s="49">
        <v>317489.64399999997</v>
      </c>
      <c r="R5313" s="49">
        <v>286563.99599999998</v>
      </c>
      <c r="S5313" s="49">
        <v>314943.81199999998</v>
      </c>
      <c r="T5313" s="49">
        <v>299003.55200000003</v>
      </c>
      <c r="U5313" s="49">
        <v>290378.70799999998</v>
      </c>
      <c r="V5313" s="49">
        <v>275064.22399999999</v>
      </c>
    </row>
    <row r="5314" spans="1:22" x14ac:dyDescent="0.3">
      <c r="A5314">
        <v>1006167</v>
      </c>
      <c r="B5314" t="s">
        <v>24217</v>
      </c>
      <c r="C5314" t="s">
        <v>24218</v>
      </c>
      <c r="D5314" t="s">
        <v>23245</v>
      </c>
      <c r="E5314" t="s">
        <v>303</v>
      </c>
      <c r="F5314" t="s">
        <v>23246</v>
      </c>
      <c r="H5314" t="s">
        <v>24219</v>
      </c>
      <c r="I5314" s="23">
        <v>31.805174999999998</v>
      </c>
      <c r="J5314" s="23">
        <v>-94.526561000000001</v>
      </c>
      <c r="K5314">
        <v>486210</v>
      </c>
      <c r="L5314" t="s">
        <v>368</v>
      </c>
      <c r="M5314" t="s">
        <v>102</v>
      </c>
      <c r="Q5314" s="49">
        <v>8499.6239999999998</v>
      </c>
      <c r="R5314" s="49">
        <v>9904.268</v>
      </c>
      <c r="S5314" s="49">
        <v>14082.804</v>
      </c>
      <c r="T5314" s="49">
        <v>16820.194</v>
      </c>
      <c r="U5314" s="49">
        <v>19991.03</v>
      </c>
      <c r="V5314" s="49">
        <v>29517.806</v>
      </c>
    </row>
    <row r="5315" spans="1:22" x14ac:dyDescent="0.3">
      <c r="A5315">
        <v>1009781</v>
      </c>
      <c r="B5315" t="s">
        <v>24220</v>
      </c>
      <c r="C5315" t="s">
        <v>24221</v>
      </c>
      <c r="D5315" t="s">
        <v>24222</v>
      </c>
      <c r="E5315" t="s">
        <v>1902</v>
      </c>
      <c r="F5315" t="s">
        <v>24223</v>
      </c>
      <c r="G5315" t="s">
        <v>24224</v>
      </c>
      <c r="H5315" t="s">
        <v>12202</v>
      </c>
      <c r="I5315" s="23">
        <v>33.600549999999998</v>
      </c>
      <c r="J5315" s="23">
        <v>-114.529539</v>
      </c>
      <c r="K5315">
        <v>486210</v>
      </c>
      <c r="L5315" t="s">
        <v>1275</v>
      </c>
      <c r="M5315" t="s">
        <v>102</v>
      </c>
      <c r="N5315" s="49">
        <v>40520.6</v>
      </c>
      <c r="O5315" s="49">
        <v>41570.305999999997</v>
      </c>
      <c r="P5315" s="49">
        <v>37114.118000000002</v>
      </c>
      <c r="Q5315" s="49">
        <v>34697.425999999999</v>
      </c>
      <c r="R5315" s="49">
        <v>35197.421999999999</v>
      </c>
      <c r="S5315" s="49">
        <v>34552.125999999997</v>
      </c>
      <c r="T5315" s="49">
        <v>33099.536</v>
      </c>
      <c r="U5315" s="49">
        <v>34064.94</v>
      </c>
      <c r="V5315" s="49">
        <v>30641.8</v>
      </c>
    </row>
    <row r="5316" spans="1:22" x14ac:dyDescent="0.3">
      <c r="A5316">
        <v>1004690</v>
      </c>
      <c r="B5316" t="s">
        <v>24225</v>
      </c>
      <c r="C5316" t="s">
        <v>24226</v>
      </c>
      <c r="D5316" t="s">
        <v>1072</v>
      </c>
      <c r="E5316" t="s">
        <v>303</v>
      </c>
      <c r="F5316" t="s">
        <v>11592</v>
      </c>
      <c r="H5316" t="s">
        <v>1322</v>
      </c>
      <c r="I5316" s="23">
        <v>35.550469440000001</v>
      </c>
      <c r="J5316" s="23">
        <v>-100.10719166</v>
      </c>
      <c r="K5316">
        <v>486210</v>
      </c>
      <c r="L5316" t="s">
        <v>28</v>
      </c>
      <c r="M5316" t="s">
        <v>102</v>
      </c>
      <c r="R5316" s="49">
        <v>28034.444</v>
      </c>
      <c r="S5316" s="49">
        <v>28314.743999999999</v>
      </c>
      <c r="T5316" s="49">
        <v>31877.484</v>
      </c>
      <c r="U5316" s="49">
        <v>37459.71</v>
      </c>
      <c r="V5316" s="49">
        <v>33945.271999999997</v>
      </c>
    </row>
    <row r="5317" spans="1:22" x14ac:dyDescent="0.3">
      <c r="A5317">
        <v>1011940</v>
      </c>
      <c r="B5317" t="s">
        <v>24227</v>
      </c>
      <c r="C5317" t="s">
        <v>24228</v>
      </c>
      <c r="D5317" t="s">
        <v>9665</v>
      </c>
      <c r="E5317" t="s">
        <v>1248</v>
      </c>
      <c r="F5317" t="s">
        <v>9666</v>
      </c>
      <c r="G5317" t="s">
        <v>24229</v>
      </c>
      <c r="H5317" t="s">
        <v>4780</v>
      </c>
      <c r="I5317" s="23">
        <v>39.397826000000002</v>
      </c>
      <c r="J5317" s="23">
        <v>-80.690161000000003</v>
      </c>
      <c r="K5317">
        <v>211111</v>
      </c>
      <c r="L5317" t="s">
        <v>28</v>
      </c>
      <c r="M5317" t="s">
        <v>102</v>
      </c>
      <c r="R5317" s="49">
        <v>39311.152000000002</v>
      </c>
    </row>
    <row r="5318" spans="1:22" x14ac:dyDescent="0.3">
      <c r="A5318">
        <v>1002975</v>
      </c>
      <c r="B5318" t="s">
        <v>24230</v>
      </c>
      <c r="C5318" t="s">
        <v>24231</v>
      </c>
      <c r="D5318" t="s">
        <v>11986</v>
      </c>
      <c r="E5318" t="s">
        <v>351</v>
      </c>
      <c r="F5318" t="s">
        <v>520</v>
      </c>
      <c r="G5318" t="s">
        <v>24232</v>
      </c>
      <c r="H5318" t="s">
        <v>522</v>
      </c>
      <c r="I5318" s="23">
        <v>42.333970000000001</v>
      </c>
      <c r="J5318" s="23">
        <v>-87.838549999999998</v>
      </c>
      <c r="K5318">
        <v>325411</v>
      </c>
      <c r="L5318" t="s">
        <v>28</v>
      </c>
      <c r="M5318" t="s">
        <v>530</v>
      </c>
      <c r="N5318" s="49">
        <v>67345.895999999993</v>
      </c>
      <c r="O5318" s="49">
        <v>68458.392000000007</v>
      </c>
      <c r="P5318" s="49">
        <v>66884.148000000001</v>
      </c>
      <c r="Q5318" s="49">
        <v>74017.072</v>
      </c>
      <c r="R5318" s="49">
        <v>74157.820000000007</v>
      </c>
      <c r="S5318" s="49">
        <v>84941.48</v>
      </c>
      <c r="T5318" s="49">
        <v>79560</v>
      </c>
      <c r="U5318" s="49">
        <v>80240.948000000004</v>
      </c>
      <c r="V5318" s="49">
        <v>84209.43</v>
      </c>
    </row>
    <row r="5319" spans="1:22" x14ac:dyDescent="0.3">
      <c r="A5319">
        <v>1004534</v>
      </c>
      <c r="B5319" t="s">
        <v>24233</v>
      </c>
      <c r="C5319" t="s">
        <v>24234</v>
      </c>
      <c r="D5319" t="s">
        <v>24235</v>
      </c>
      <c r="E5319" t="s">
        <v>583</v>
      </c>
      <c r="F5319" t="s">
        <v>24236</v>
      </c>
      <c r="G5319" t="s">
        <v>24237</v>
      </c>
      <c r="H5319" t="s">
        <v>4885</v>
      </c>
      <c r="I5319" s="23">
        <v>32.240769</v>
      </c>
      <c r="J5319" s="23">
        <v>-93.654866999999996</v>
      </c>
      <c r="K5319">
        <v>211120</v>
      </c>
      <c r="L5319" t="s">
        <v>368</v>
      </c>
      <c r="M5319" t="s">
        <v>102</v>
      </c>
      <c r="N5319" s="49">
        <v>216947.804</v>
      </c>
      <c r="O5319" s="49">
        <v>175692.79199999999</v>
      </c>
      <c r="P5319" s="49">
        <v>198478.51</v>
      </c>
      <c r="Q5319" s="49">
        <v>311195.74599999998</v>
      </c>
      <c r="R5319" s="49">
        <v>345635.03200000001</v>
      </c>
      <c r="S5319" s="49">
        <v>104812.92200000001</v>
      </c>
      <c r="T5319" s="49">
        <v>42471.455999999998</v>
      </c>
      <c r="U5319" s="49">
        <v>172048.09</v>
      </c>
      <c r="V5319" s="49">
        <v>225530.772</v>
      </c>
    </row>
    <row r="5320" spans="1:22" x14ac:dyDescent="0.3">
      <c r="A5320">
        <v>1009561</v>
      </c>
      <c r="B5320" t="s">
        <v>8048</v>
      </c>
      <c r="C5320" t="s">
        <v>24238</v>
      </c>
      <c r="D5320" t="s">
        <v>10269</v>
      </c>
      <c r="E5320" t="s">
        <v>793</v>
      </c>
      <c r="F5320" t="s">
        <v>10270</v>
      </c>
      <c r="G5320" t="s">
        <v>24239</v>
      </c>
      <c r="H5320" t="s">
        <v>24240</v>
      </c>
      <c r="I5320" s="23">
        <v>36.919429000000001</v>
      </c>
      <c r="J5320" s="23">
        <v>-82.794549000000004</v>
      </c>
      <c r="K5320">
        <v>212112</v>
      </c>
      <c r="L5320" t="s">
        <v>90</v>
      </c>
      <c r="M5320" t="s">
        <v>315</v>
      </c>
      <c r="R5320" s="49">
        <v>0</v>
      </c>
      <c r="S5320" s="49">
        <v>0</v>
      </c>
      <c r="T5320" s="49">
        <v>13676</v>
      </c>
      <c r="U5320" s="49">
        <v>36094.25</v>
      </c>
      <c r="V5320" s="49">
        <v>48605.5</v>
      </c>
    </row>
    <row r="5321" spans="1:22" x14ac:dyDescent="0.3">
      <c r="A5321">
        <v>1002447</v>
      </c>
      <c r="B5321" t="s">
        <v>24241</v>
      </c>
      <c r="C5321" t="s">
        <v>24242</v>
      </c>
      <c r="D5321" t="s">
        <v>364</v>
      </c>
      <c r="E5321" t="s">
        <v>339</v>
      </c>
      <c r="F5321" t="s">
        <v>365</v>
      </c>
      <c r="G5321" t="s">
        <v>24243</v>
      </c>
      <c r="H5321" t="s">
        <v>367</v>
      </c>
      <c r="I5321" s="23">
        <v>32.682040000000001</v>
      </c>
      <c r="J5321" s="23">
        <v>-103.14912</v>
      </c>
      <c r="K5321">
        <v>211111</v>
      </c>
      <c r="L5321" t="s">
        <v>368</v>
      </c>
      <c r="M5321" t="s">
        <v>102</v>
      </c>
      <c r="Q5321" s="49">
        <v>8230.3760000000002</v>
      </c>
      <c r="R5321" s="49">
        <v>14524.598</v>
      </c>
      <c r="S5321" s="49">
        <v>23213.578000000001</v>
      </c>
      <c r="T5321" s="49">
        <v>17534.650000000001</v>
      </c>
      <c r="U5321" s="49">
        <v>24449.346000000001</v>
      </c>
      <c r="V5321" s="49">
        <v>35027.086000000003</v>
      </c>
    </row>
    <row r="5322" spans="1:22" x14ac:dyDescent="0.3">
      <c r="A5322">
        <v>1000549</v>
      </c>
      <c r="B5322" t="s">
        <v>24244</v>
      </c>
      <c r="C5322" t="s">
        <v>24245</v>
      </c>
      <c r="D5322" t="s">
        <v>24246</v>
      </c>
      <c r="E5322" t="s">
        <v>323</v>
      </c>
      <c r="F5322" t="s">
        <v>24247</v>
      </c>
      <c r="G5322" t="s">
        <v>24248</v>
      </c>
      <c r="H5322" t="s">
        <v>3174</v>
      </c>
      <c r="I5322" s="23">
        <v>32.704999999999998</v>
      </c>
      <c r="J5322" s="23">
        <v>-117.18899999999999</v>
      </c>
      <c r="K5322">
        <v>221112</v>
      </c>
      <c r="L5322" t="s">
        <v>28</v>
      </c>
      <c r="M5322" t="s">
        <v>336</v>
      </c>
      <c r="O5322" s="49">
        <v>17806.083999999999</v>
      </c>
      <c r="P5322" s="49">
        <v>163697.484</v>
      </c>
      <c r="Q5322" s="49">
        <v>164738.22399999999</v>
      </c>
      <c r="R5322" s="49">
        <v>167678.26800000001</v>
      </c>
      <c r="S5322" s="49">
        <v>159407.49799999999</v>
      </c>
      <c r="T5322" s="49">
        <v>158831.598</v>
      </c>
      <c r="U5322" s="49">
        <v>156256.75599999999</v>
      </c>
      <c r="V5322" s="49">
        <v>164593.86799999999</v>
      </c>
    </row>
    <row r="5323" spans="1:22" x14ac:dyDescent="0.3">
      <c r="A5323">
        <v>1001208</v>
      </c>
      <c r="B5323" t="s">
        <v>24249</v>
      </c>
      <c r="C5323" t="s">
        <v>24250</v>
      </c>
      <c r="D5323" t="s">
        <v>7366</v>
      </c>
      <c r="E5323" t="s">
        <v>1663</v>
      </c>
      <c r="F5323" t="s">
        <v>7367</v>
      </c>
      <c r="G5323" t="s">
        <v>24251</v>
      </c>
      <c r="H5323" t="s">
        <v>11841</v>
      </c>
      <c r="I5323" s="23">
        <v>40.439</v>
      </c>
      <c r="J5323" s="23">
        <v>-74.344399999999993</v>
      </c>
      <c r="K5323">
        <v>221112</v>
      </c>
      <c r="L5323" t="s">
        <v>30</v>
      </c>
      <c r="M5323" t="s">
        <v>336</v>
      </c>
      <c r="N5323" s="49">
        <v>188575.4</v>
      </c>
      <c r="O5323" s="49">
        <v>323845.7</v>
      </c>
      <c r="P5323" s="49">
        <v>388392.712</v>
      </c>
      <c r="Q5323" s="49">
        <v>423316.47999999998</v>
      </c>
      <c r="R5323" s="49">
        <v>573425.62399999995</v>
      </c>
      <c r="S5323" s="49">
        <v>626343.07999999996</v>
      </c>
      <c r="T5323" s="49">
        <v>551495.55599999998</v>
      </c>
      <c r="U5323" s="49">
        <v>724690.76399999997</v>
      </c>
      <c r="V5323" s="49">
        <v>465228.17599999998</v>
      </c>
    </row>
    <row r="5324" spans="1:22" x14ac:dyDescent="0.3">
      <c r="A5324">
        <v>1002053</v>
      </c>
      <c r="B5324" t="s">
        <v>24252</v>
      </c>
      <c r="C5324" t="s">
        <v>24253</v>
      </c>
      <c r="D5324" t="s">
        <v>24253</v>
      </c>
      <c r="E5324" t="s">
        <v>323</v>
      </c>
      <c r="F5324" t="s">
        <v>8203</v>
      </c>
      <c r="G5324" t="s">
        <v>24254</v>
      </c>
      <c r="H5324" t="s">
        <v>2876</v>
      </c>
      <c r="I5324" s="23">
        <v>35.6355</v>
      </c>
      <c r="J5324" s="23">
        <v>-119.904659</v>
      </c>
      <c r="K5324">
        <v>211111</v>
      </c>
      <c r="L5324" t="s">
        <v>28</v>
      </c>
      <c r="M5324" t="s">
        <v>102</v>
      </c>
      <c r="R5324" s="49">
        <v>28148.896000000001</v>
      </c>
      <c r="S5324" s="49">
        <v>18158.083999999999</v>
      </c>
      <c r="T5324" s="49">
        <v>19920.276000000002</v>
      </c>
      <c r="U5324" s="49">
        <v>21167.77</v>
      </c>
      <c r="V5324" s="49">
        <v>23474.04</v>
      </c>
    </row>
    <row r="5325" spans="1:22" x14ac:dyDescent="0.3">
      <c r="A5325">
        <v>1011281</v>
      </c>
      <c r="B5325" t="s">
        <v>24255</v>
      </c>
      <c r="C5325" t="s">
        <v>24256</v>
      </c>
      <c r="D5325" t="s">
        <v>24235</v>
      </c>
      <c r="E5325" t="s">
        <v>583</v>
      </c>
      <c r="F5325" t="s">
        <v>24257</v>
      </c>
      <c r="G5325" t="s">
        <v>24258</v>
      </c>
      <c r="H5325" t="s">
        <v>4885</v>
      </c>
      <c r="I5325" s="23">
        <v>32.217508000000002</v>
      </c>
      <c r="J5325" s="23">
        <v>-93.656724999999994</v>
      </c>
      <c r="K5325">
        <v>211130</v>
      </c>
      <c r="L5325" t="s">
        <v>368</v>
      </c>
      <c r="M5325" t="s">
        <v>102</v>
      </c>
      <c r="N5325" s="49">
        <v>49826.353999999999</v>
      </c>
      <c r="O5325" s="49">
        <v>62160.428</v>
      </c>
      <c r="P5325" s="49">
        <v>53955.597999999998</v>
      </c>
      <c r="Q5325" s="49">
        <v>64931.618000000002</v>
      </c>
      <c r="R5325" s="49">
        <v>72064.652000000002</v>
      </c>
      <c r="S5325" s="49">
        <v>67573.293999999994</v>
      </c>
      <c r="T5325" s="49">
        <v>47928.298000000003</v>
      </c>
    </row>
    <row r="5326" spans="1:22" x14ac:dyDescent="0.3">
      <c r="A5326">
        <v>1002293</v>
      </c>
      <c r="B5326" t="s">
        <v>24259</v>
      </c>
      <c r="C5326" t="s">
        <v>24260</v>
      </c>
      <c r="D5326" t="s">
        <v>2481</v>
      </c>
      <c r="E5326" t="s">
        <v>323</v>
      </c>
      <c r="F5326" t="s">
        <v>24261</v>
      </c>
      <c r="G5326" t="s">
        <v>24262</v>
      </c>
      <c r="H5326" t="s">
        <v>2876</v>
      </c>
      <c r="I5326" s="23">
        <v>35.228985000000002</v>
      </c>
      <c r="J5326" s="23">
        <v>-119.57704</v>
      </c>
      <c r="K5326">
        <v>211111</v>
      </c>
      <c r="L5326" t="s">
        <v>28</v>
      </c>
      <c r="M5326" t="s">
        <v>102</v>
      </c>
      <c r="R5326" s="49">
        <v>174850.89</v>
      </c>
      <c r="S5326" s="49">
        <v>181545.82</v>
      </c>
      <c r="T5326" s="49">
        <v>130007.712</v>
      </c>
      <c r="U5326" s="49">
        <v>140650.64000000001</v>
      </c>
      <c r="V5326" s="49">
        <v>142546.03</v>
      </c>
    </row>
    <row r="5327" spans="1:22" x14ac:dyDescent="0.3">
      <c r="A5327">
        <v>1006069</v>
      </c>
      <c r="B5327" t="s">
        <v>24263</v>
      </c>
      <c r="C5327" t="s">
        <v>24264</v>
      </c>
      <c r="D5327" t="s">
        <v>10725</v>
      </c>
      <c r="E5327" t="s">
        <v>922</v>
      </c>
      <c r="F5327" t="s">
        <v>24265</v>
      </c>
      <c r="G5327" t="s">
        <v>24266</v>
      </c>
      <c r="H5327" t="s">
        <v>3124</v>
      </c>
      <c r="I5327" s="23">
        <v>41.329700000000003</v>
      </c>
      <c r="J5327" s="23">
        <v>-95.945800000000006</v>
      </c>
      <c r="K5327">
        <v>221112</v>
      </c>
      <c r="L5327" t="s">
        <v>30</v>
      </c>
      <c r="M5327" t="s">
        <v>336</v>
      </c>
      <c r="N5327" s="49">
        <v>2131063.85</v>
      </c>
      <c r="O5327" s="49">
        <v>1900345.1880000001</v>
      </c>
      <c r="P5327" s="49">
        <v>2031187.142</v>
      </c>
      <c r="Q5327" s="49">
        <v>2153517.2540000002</v>
      </c>
      <c r="R5327" s="49">
        <v>3353959.372</v>
      </c>
      <c r="S5327" s="49">
        <v>3396598.7059999998</v>
      </c>
      <c r="T5327" s="49">
        <v>3611507.2439999999</v>
      </c>
      <c r="U5327" s="49">
        <v>3354061.628</v>
      </c>
      <c r="V5327" s="49">
        <v>3701564.3020000001</v>
      </c>
    </row>
    <row r="5328" spans="1:22" x14ac:dyDescent="0.3">
      <c r="A5328">
        <v>1012181</v>
      </c>
      <c r="B5328" t="s">
        <v>24267</v>
      </c>
      <c r="C5328" t="s">
        <v>24268</v>
      </c>
      <c r="D5328" t="s">
        <v>19897</v>
      </c>
      <c r="E5328" t="s">
        <v>946</v>
      </c>
      <c r="F5328" t="s">
        <v>7867</v>
      </c>
      <c r="G5328" t="s">
        <v>24269</v>
      </c>
      <c r="H5328" t="s">
        <v>10090</v>
      </c>
      <c r="I5328" s="23">
        <v>46.118735000000001</v>
      </c>
      <c r="J5328" s="23">
        <v>-122.968082</v>
      </c>
      <c r="K5328">
        <v>322122</v>
      </c>
      <c r="L5328" t="s">
        <v>28</v>
      </c>
      <c r="M5328" t="s">
        <v>680</v>
      </c>
      <c r="N5328" s="49">
        <v>38215.955999999998</v>
      </c>
      <c r="O5328" s="49">
        <v>37344.76</v>
      </c>
      <c r="P5328" s="49">
        <v>34365.32</v>
      </c>
      <c r="Q5328" s="49">
        <v>37297.86</v>
      </c>
    </row>
    <row r="5329" spans="1:22" x14ac:dyDescent="0.3">
      <c r="A5329">
        <v>1004966</v>
      </c>
      <c r="B5329" t="s">
        <v>24270</v>
      </c>
      <c r="C5329" t="s">
        <v>24271</v>
      </c>
      <c r="D5329" t="s">
        <v>11342</v>
      </c>
      <c r="E5329" t="s">
        <v>461</v>
      </c>
      <c r="F5329" t="s">
        <v>11343</v>
      </c>
      <c r="H5329" t="s">
        <v>11479</v>
      </c>
      <c r="I5329" s="23">
        <v>41.387189999999997</v>
      </c>
      <c r="J5329" s="23">
        <v>-108.74324</v>
      </c>
      <c r="K5329">
        <v>211111</v>
      </c>
      <c r="L5329" t="s">
        <v>24272</v>
      </c>
      <c r="M5329" t="s">
        <v>8304</v>
      </c>
      <c r="R5329" s="49">
        <v>1261.596</v>
      </c>
      <c r="S5329" s="49">
        <v>1591.644</v>
      </c>
      <c r="T5329" s="49">
        <v>9463.4599999999991</v>
      </c>
      <c r="U5329" s="49">
        <v>8779.2099999999991</v>
      </c>
      <c r="V5329" s="49">
        <v>46930.82</v>
      </c>
    </row>
    <row r="5330" spans="1:22" x14ac:dyDescent="0.3">
      <c r="A5330">
        <v>1005071</v>
      </c>
      <c r="B5330" t="s">
        <v>24273</v>
      </c>
      <c r="C5330" t="s">
        <v>24274</v>
      </c>
      <c r="D5330" t="s">
        <v>15267</v>
      </c>
      <c r="E5330" t="s">
        <v>583</v>
      </c>
      <c r="F5330" t="s">
        <v>24275</v>
      </c>
      <c r="G5330" t="s">
        <v>24276</v>
      </c>
      <c r="H5330" t="s">
        <v>24277</v>
      </c>
      <c r="I5330" s="23">
        <v>29.625699999999998</v>
      </c>
      <c r="J5330" s="23">
        <v>-90.928899999999999</v>
      </c>
      <c r="K5330">
        <v>211130</v>
      </c>
      <c r="L5330" t="s">
        <v>368</v>
      </c>
      <c r="M5330" t="s">
        <v>102</v>
      </c>
      <c r="N5330" s="49">
        <v>307975.99</v>
      </c>
      <c r="O5330" s="49">
        <v>229860.33600000001</v>
      </c>
      <c r="P5330" s="49">
        <v>194438.318</v>
      </c>
      <c r="Q5330" s="49">
        <v>216519.08600000001</v>
      </c>
      <c r="R5330" s="49">
        <v>292713.39799999999</v>
      </c>
      <c r="S5330" s="49">
        <v>312585.924</v>
      </c>
      <c r="T5330" s="49">
        <v>313640.41800000001</v>
      </c>
      <c r="U5330" s="49">
        <v>339163.52399999998</v>
      </c>
      <c r="V5330" s="49">
        <v>383446.64600000001</v>
      </c>
    </row>
    <row r="5331" spans="1:22" x14ac:dyDescent="0.3">
      <c r="A5331">
        <v>1005625</v>
      </c>
      <c r="B5331" t="s">
        <v>24278</v>
      </c>
      <c r="C5331" t="s">
        <v>24279</v>
      </c>
      <c r="D5331" t="s">
        <v>24280</v>
      </c>
      <c r="E5331" t="s">
        <v>303</v>
      </c>
      <c r="F5331" t="s">
        <v>19127</v>
      </c>
      <c r="G5331" t="s">
        <v>24281</v>
      </c>
      <c r="H5331" t="s">
        <v>24282</v>
      </c>
      <c r="I5331" s="23">
        <v>32.778300000000002</v>
      </c>
      <c r="J5331" s="23">
        <v>-97.695599999999999</v>
      </c>
      <c r="K5331">
        <v>221112</v>
      </c>
      <c r="L5331" t="s">
        <v>30</v>
      </c>
      <c r="M5331" t="s">
        <v>336</v>
      </c>
      <c r="T5331" s="49">
        <v>0</v>
      </c>
      <c r="U5331" s="49">
        <v>0</v>
      </c>
      <c r="V5331" s="49">
        <v>0</v>
      </c>
    </row>
    <row r="5332" spans="1:22" x14ac:dyDescent="0.3">
      <c r="A5332">
        <v>1013635</v>
      </c>
      <c r="B5332" t="s">
        <v>24283</v>
      </c>
      <c r="C5332" t="s">
        <v>24284</v>
      </c>
      <c r="D5332" t="s">
        <v>16003</v>
      </c>
      <c r="E5332" t="s">
        <v>2294</v>
      </c>
      <c r="F5332" t="s">
        <v>24285</v>
      </c>
      <c r="G5332" t="s">
        <v>24286</v>
      </c>
      <c r="H5332" t="s">
        <v>7187</v>
      </c>
      <c r="I5332" s="23">
        <v>41.93394</v>
      </c>
      <c r="J5332" s="23">
        <v>-112.0457</v>
      </c>
      <c r="K5332">
        <v>562212</v>
      </c>
      <c r="L5332" t="s">
        <v>51</v>
      </c>
      <c r="M5332" t="s">
        <v>307</v>
      </c>
      <c r="N5332" s="49">
        <v>2089.75</v>
      </c>
    </row>
    <row r="5333" spans="1:22" x14ac:dyDescent="0.3">
      <c r="A5333">
        <v>1001197</v>
      </c>
      <c r="B5333" t="s">
        <v>24287</v>
      </c>
      <c r="C5333" t="s">
        <v>24288</v>
      </c>
      <c r="D5333" t="s">
        <v>24289</v>
      </c>
      <c r="E5333" t="s">
        <v>1920</v>
      </c>
      <c r="F5333" t="s">
        <v>24290</v>
      </c>
      <c r="G5333" t="s">
        <v>24291</v>
      </c>
      <c r="H5333" t="s">
        <v>24292</v>
      </c>
      <c r="I5333" s="23">
        <v>40.883099999999999</v>
      </c>
      <c r="J5333" s="23">
        <v>-117.1542</v>
      </c>
      <c r="K5333">
        <v>221112</v>
      </c>
      <c r="L5333" t="s">
        <v>335</v>
      </c>
      <c r="M5333" t="s">
        <v>336</v>
      </c>
      <c r="N5333" s="49">
        <v>1700772.1980000001</v>
      </c>
      <c r="O5333" s="49">
        <v>1483359.2520000001</v>
      </c>
      <c r="P5333" s="49">
        <v>714342.06200000003</v>
      </c>
      <c r="Q5333" s="49">
        <v>995072.696</v>
      </c>
      <c r="R5333" s="49">
        <v>1452011.398</v>
      </c>
      <c r="S5333" s="49">
        <v>2635215.1660000002</v>
      </c>
      <c r="T5333" s="49">
        <v>2459191.39</v>
      </c>
      <c r="U5333" s="49">
        <v>1580090.024</v>
      </c>
      <c r="V5333" s="49">
        <v>1859817.79</v>
      </c>
    </row>
    <row r="5334" spans="1:22" x14ac:dyDescent="0.3">
      <c r="A5334">
        <v>1003929</v>
      </c>
      <c r="B5334" t="s">
        <v>24293</v>
      </c>
      <c r="C5334" t="s">
        <v>24294</v>
      </c>
      <c r="D5334" t="s">
        <v>24295</v>
      </c>
      <c r="E5334" t="s">
        <v>422</v>
      </c>
      <c r="F5334" t="s">
        <v>24296</v>
      </c>
      <c r="G5334" t="s">
        <v>24297</v>
      </c>
      <c r="H5334" t="s">
        <v>10077</v>
      </c>
      <c r="I5334" s="23">
        <v>35.521957</v>
      </c>
      <c r="J5334" s="23">
        <v>-92.299401000000003</v>
      </c>
      <c r="K5334">
        <v>213112</v>
      </c>
      <c r="L5334" t="s">
        <v>28</v>
      </c>
      <c r="M5334" t="s">
        <v>102</v>
      </c>
      <c r="R5334" s="49">
        <v>29964.788</v>
      </c>
      <c r="S5334" s="49">
        <v>34066.472000000002</v>
      </c>
      <c r="T5334" s="49">
        <v>34319.730000000003</v>
      </c>
      <c r="U5334" s="49">
        <v>32065.68</v>
      </c>
      <c r="V5334" s="49">
        <v>32855.775999999998</v>
      </c>
    </row>
    <row r="5335" spans="1:22" x14ac:dyDescent="0.3">
      <c r="A5335">
        <v>1003931</v>
      </c>
      <c r="B5335" t="s">
        <v>24298</v>
      </c>
      <c r="C5335" t="s">
        <v>24299</v>
      </c>
      <c r="D5335" t="s">
        <v>10065</v>
      </c>
      <c r="E5335" t="s">
        <v>422</v>
      </c>
      <c r="F5335" t="s">
        <v>10066</v>
      </c>
      <c r="G5335" t="s">
        <v>24300</v>
      </c>
      <c r="H5335" t="s">
        <v>10077</v>
      </c>
      <c r="I5335" s="23">
        <v>35.496872000000003</v>
      </c>
      <c r="J5335" s="23">
        <v>-92.362803999999997</v>
      </c>
      <c r="K5335">
        <v>213112</v>
      </c>
      <c r="L5335" t="s">
        <v>28</v>
      </c>
      <c r="M5335" t="s">
        <v>102</v>
      </c>
      <c r="R5335" s="49">
        <v>26561.7</v>
      </c>
      <c r="S5335" s="49">
        <v>37316.559999999998</v>
      </c>
      <c r="T5335" s="49">
        <v>46468.52</v>
      </c>
      <c r="U5335" s="49">
        <v>35351.915999999997</v>
      </c>
      <c r="V5335" s="49">
        <v>33320.824000000001</v>
      </c>
    </row>
    <row r="5336" spans="1:22" x14ac:dyDescent="0.3">
      <c r="A5336">
        <v>1006645</v>
      </c>
      <c r="B5336" t="s">
        <v>24301</v>
      </c>
      <c r="C5336" t="s">
        <v>24302</v>
      </c>
      <c r="D5336" t="s">
        <v>23518</v>
      </c>
      <c r="E5336" t="s">
        <v>447</v>
      </c>
      <c r="F5336" t="s">
        <v>24303</v>
      </c>
      <c r="G5336" t="s">
        <v>24304</v>
      </c>
      <c r="H5336" t="s">
        <v>5174</v>
      </c>
      <c r="I5336" s="23">
        <v>40.691699999999997</v>
      </c>
      <c r="J5336" s="23">
        <v>-75.479200000000006</v>
      </c>
      <c r="K5336">
        <v>221112</v>
      </c>
      <c r="L5336" t="s">
        <v>335</v>
      </c>
      <c r="M5336" t="s">
        <v>336</v>
      </c>
      <c r="N5336" s="49">
        <v>203586.098</v>
      </c>
      <c r="O5336" s="49">
        <v>272434.538</v>
      </c>
      <c r="P5336" s="49">
        <v>289797.61</v>
      </c>
      <c r="Q5336" s="49">
        <v>346982.864</v>
      </c>
      <c r="R5336" s="49">
        <v>578846.19400000002</v>
      </c>
      <c r="S5336" s="49">
        <v>833744.93</v>
      </c>
      <c r="T5336" s="49">
        <v>939518.73199999996</v>
      </c>
      <c r="U5336" s="49">
        <v>950431.14599999995</v>
      </c>
      <c r="V5336" s="49">
        <v>1079711.176</v>
      </c>
    </row>
    <row r="5337" spans="1:22" x14ac:dyDescent="0.3">
      <c r="A5337">
        <v>1000862</v>
      </c>
      <c r="B5337" t="s">
        <v>24305</v>
      </c>
      <c r="C5337" t="s">
        <v>24306</v>
      </c>
      <c r="D5337" t="s">
        <v>24307</v>
      </c>
      <c r="E5337" t="s">
        <v>1418</v>
      </c>
      <c r="F5337" t="s">
        <v>24308</v>
      </c>
      <c r="G5337" t="s">
        <v>24309</v>
      </c>
      <c r="H5337" t="s">
        <v>24310</v>
      </c>
      <c r="I5337" s="23">
        <v>36.431699999999999</v>
      </c>
      <c r="J5337" s="23">
        <v>-95.700800000000001</v>
      </c>
      <c r="K5337">
        <v>221112</v>
      </c>
      <c r="L5337" t="s">
        <v>335</v>
      </c>
      <c r="M5337" t="s">
        <v>336</v>
      </c>
      <c r="N5337" s="49">
        <v>3501278.736</v>
      </c>
      <c r="O5337" s="49">
        <v>3832350.8739999998</v>
      </c>
      <c r="P5337" s="49">
        <v>3036326.5320000001</v>
      </c>
      <c r="Q5337" s="49">
        <v>3590265.07</v>
      </c>
      <c r="R5337" s="49">
        <v>7125910.6979999999</v>
      </c>
      <c r="S5337" s="49">
        <v>8087516.2039999999</v>
      </c>
      <c r="T5337" s="49">
        <v>8132419.2960000001</v>
      </c>
      <c r="U5337" s="49">
        <v>7221200.6799999997</v>
      </c>
      <c r="V5337" s="49">
        <v>8309747.8859999999</v>
      </c>
    </row>
    <row r="5338" spans="1:22" x14ac:dyDescent="0.3">
      <c r="A5338">
        <v>1001233</v>
      </c>
      <c r="B5338" t="s">
        <v>24311</v>
      </c>
      <c r="C5338" t="s">
        <v>24312</v>
      </c>
      <c r="D5338" t="s">
        <v>24313</v>
      </c>
      <c r="E5338" t="s">
        <v>447</v>
      </c>
      <c r="F5338" t="s">
        <v>24314</v>
      </c>
      <c r="G5338" t="s">
        <v>24315</v>
      </c>
      <c r="H5338" t="s">
        <v>18540</v>
      </c>
      <c r="I5338" s="23">
        <v>40.873699999999999</v>
      </c>
      <c r="J5338" s="23">
        <v>-75.993600000000001</v>
      </c>
      <c r="K5338">
        <v>221112</v>
      </c>
      <c r="L5338" t="s">
        <v>335</v>
      </c>
      <c r="M5338" t="s">
        <v>336</v>
      </c>
      <c r="O5338" s="49">
        <v>238131.45600000001</v>
      </c>
      <c r="P5338" s="49">
        <v>257622.568</v>
      </c>
      <c r="Q5338" s="49">
        <v>231556.734</v>
      </c>
      <c r="R5338" s="49">
        <v>306672.76400000002</v>
      </c>
      <c r="S5338" s="49">
        <v>306915.61</v>
      </c>
      <c r="T5338" s="49">
        <v>617897.06200000003</v>
      </c>
      <c r="U5338" s="49">
        <v>572299.76199999999</v>
      </c>
      <c r="V5338" s="49">
        <v>575476.01199999999</v>
      </c>
    </row>
    <row r="5339" spans="1:22" x14ac:dyDescent="0.3">
      <c r="A5339">
        <v>1004762</v>
      </c>
      <c r="B5339" t="s">
        <v>24316</v>
      </c>
      <c r="C5339" t="s">
        <v>24317</v>
      </c>
      <c r="D5339" t="s">
        <v>24318</v>
      </c>
      <c r="E5339" t="s">
        <v>793</v>
      </c>
      <c r="F5339" t="s">
        <v>24319</v>
      </c>
      <c r="G5339" t="s">
        <v>24320</v>
      </c>
      <c r="H5339" t="s">
        <v>24321</v>
      </c>
      <c r="I5339" s="23">
        <v>37.447006199999997</v>
      </c>
      <c r="J5339" s="23">
        <v>-77.665065999999996</v>
      </c>
      <c r="K5339">
        <v>562212</v>
      </c>
      <c r="L5339" t="s">
        <v>51</v>
      </c>
      <c r="M5339" t="s">
        <v>307</v>
      </c>
      <c r="S5339" s="49">
        <v>21547.75</v>
      </c>
      <c r="T5339" s="49">
        <v>18979.5</v>
      </c>
      <c r="U5339" s="49">
        <v>20831.75</v>
      </c>
      <c r="V5339" s="49">
        <v>20154.25</v>
      </c>
    </row>
    <row r="5340" spans="1:22" x14ac:dyDescent="0.3">
      <c r="A5340">
        <v>1004786</v>
      </c>
      <c r="B5340" t="s">
        <v>24322</v>
      </c>
      <c r="C5340" t="s">
        <v>24323</v>
      </c>
      <c r="D5340" t="s">
        <v>24324</v>
      </c>
      <c r="E5340" t="s">
        <v>640</v>
      </c>
      <c r="F5340" t="s">
        <v>24325</v>
      </c>
      <c r="G5340" t="s">
        <v>24326</v>
      </c>
      <c r="H5340" t="s">
        <v>4380</v>
      </c>
      <c r="I5340" s="23">
        <v>47.769399999999997</v>
      </c>
      <c r="J5340" s="23">
        <v>-103.4999</v>
      </c>
      <c r="K5340">
        <v>486210</v>
      </c>
      <c r="L5340" t="s">
        <v>1275</v>
      </c>
      <c r="M5340" t="s">
        <v>102</v>
      </c>
      <c r="N5340" s="49">
        <v>47972.921999999999</v>
      </c>
      <c r="O5340" s="49">
        <v>52339.112000000001</v>
      </c>
      <c r="P5340" s="49">
        <v>59960.127999999997</v>
      </c>
      <c r="Q5340" s="49">
        <v>53204.45</v>
      </c>
      <c r="R5340" s="49">
        <v>28064.898000000001</v>
      </c>
      <c r="S5340" s="49">
        <v>37783.730000000003</v>
      </c>
      <c r="T5340" s="49">
        <v>98819.432000000001</v>
      </c>
      <c r="U5340" s="49">
        <v>70461.448000000004</v>
      </c>
      <c r="V5340" s="49">
        <v>30173.187999999998</v>
      </c>
    </row>
    <row r="5341" spans="1:22" x14ac:dyDescent="0.3">
      <c r="A5341">
        <v>1004906</v>
      </c>
      <c r="B5341" t="s">
        <v>24327</v>
      </c>
      <c r="C5341" t="s">
        <v>24328</v>
      </c>
      <c r="D5341" t="s">
        <v>3171</v>
      </c>
      <c r="E5341" t="s">
        <v>640</v>
      </c>
      <c r="F5341" t="s">
        <v>24329</v>
      </c>
      <c r="G5341" t="s">
        <v>24330</v>
      </c>
      <c r="H5341" t="s">
        <v>1559</v>
      </c>
      <c r="I5341" s="23">
        <v>45.067410000000002</v>
      </c>
      <c r="J5341" s="23">
        <v>-97.797409000000002</v>
      </c>
      <c r="K5341">
        <v>486210</v>
      </c>
      <c r="L5341" t="s">
        <v>1275</v>
      </c>
      <c r="M5341" t="s">
        <v>102</v>
      </c>
      <c r="N5341" s="49">
        <v>120192.74800000001</v>
      </c>
      <c r="O5341" s="49">
        <v>118673.556</v>
      </c>
      <c r="P5341" s="49">
        <v>115316.86599999999</v>
      </c>
      <c r="Q5341" s="49">
        <v>108920.742</v>
      </c>
      <c r="R5341" s="49">
        <v>97890.088000000003</v>
      </c>
      <c r="S5341" s="49">
        <v>80345.101999999999</v>
      </c>
      <c r="T5341" s="49">
        <v>113125.07799999999</v>
      </c>
      <c r="U5341" s="49">
        <v>116810.21</v>
      </c>
      <c r="V5341" s="49">
        <v>117276.36199999999</v>
      </c>
    </row>
    <row r="5342" spans="1:22" x14ac:dyDescent="0.3">
      <c r="A5342">
        <v>1005957</v>
      </c>
      <c r="B5342" t="s">
        <v>10243</v>
      </c>
      <c r="C5342" t="s">
        <v>24331</v>
      </c>
      <c r="D5342" t="s">
        <v>24332</v>
      </c>
      <c r="E5342" t="s">
        <v>2235</v>
      </c>
      <c r="F5342" t="s">
        <v>10246</v>
      </c>
      <c r="G5342" t="s">
        <v>24333</v>
      </c>
      <c r="H5342" t="s">
        <v>24334</v>
      </c>
      <c r="I5342" s="23">
        <v>48.215615</v>
      </c>
      <c r="J5342" s="23">
        <v>-104.39662300000001</v>
      </c>
      <c r="K5342">
        <v>486210</v>
      </c>
      <c r="L5342" t="s">
        <v>1275</v>
      </c>
      <c r="M5342" t="s">
        <v>102</v>
      </c>
      <c r="N5342" s="49">
        <v>2135.7919999999999</v>
      </c>
      <c r="O5342" s="49">
        <v>20839.022000000001</v>
      </c>
      <c r="P5342" s="49">
        <v>81163.754000000001</v>
      </c>
      <c r="Q5342" s="49">
        <v>94982.592000000004</v>
      </c>
      <c r="R5342" s="49">
        <v>80343.703999999998</v>
      </c>
      <c r="S5342" s="49">
        <v>72030.042000000001</v>
      </c>
      <c r="T5342" s="49">
        <v>100960.02800000001</v>
      </c>
      <c r="U5342" s="49">
        <v>103429.374</v>
      </c>
      <c r="V5342" s="49">
        <v>95968.9</v>
      </c>
    </row>
    <row r="5343" spans="1:22" x14ac:dyDescent="0.3">
      <c r="A5343">
        <v>1004908</v>
      </c>
      <c r="B5343" t="s">
        <v>24335</v>
      </c>
      <c r="C5343" t="s">
        <v>24336</v>
      </c>
      <c r="D5343" t="s">
        <v>24337</v>
      </c>
      <c r="E5343" t="s">
        <v>640</v>
      </c>
      <c r="F5343" t="s">
        <v>24338</v>
      </c>
      <c r="G5343" t="s">
        <v>24339</v>
      </c>
      <c r="H5343" t="s">
        <v>2560</v>
      </c>
      <c r="I5343" s="23">
        <v>44.586185</v>
      </c>
      <c r="J5343" s="23">
        <v>-96.899450000000002</v>
      </c>
      <c r="K5343">
        <v>486210</v>
      </c>
      <c r="L5343" t="s">
        <v>1275</v>
      </c>
      <c r="M5343" t="s">
        <v>102</v>
      </c>
      <c r="N5343" s="49">
        <v>118426.556</v>
      </c>
      <c r="O5343" s="49">
        <v>117114.81</v>
      </c>
      <c r="P5343" s="49">
        <v>117484.51</v>
      </c>
      <c r="Q5343" s="49">
        <v>110595.486</v>
      </c>
      <c r="R5343" s="49">
        <v>108824.29399999999</v>
      </c>
      <c r="S5343" s="49">
        <v>99173.077999999994</v>
      </c>
      <c r="T5343" s="49">
        <v>114500.022</v>
      </c>
      <c r="U5343" s="49">
        <v>115601.818</v>
      </c>
      <c r="V5343" s="49">
        <v>117299.26</v>
      </c>
    </row>
    <row r="5344" spans="1:22" x14ac:dyDescent="0.3">
      <c r="A5344">
        <v>1006368</v>
      </c>
      <c r="B5344" t="s">
        <v>24340</v>
      </c>
      <c r="C5344" t="s">
        <v>24341</v>
      </c>
      <c r="D5344" t="s">
        <v>4436</v>
      </c>
      <c r="E5344" t="s">
        <v>380</v>
      </c>
      <c r="F5344" t="s">
        <v>24342</v>
      </c>
      <c r="G5344" t="s">
        <v>24343</v>
      </c>
      <c r="H5344" t="s">
        <v>2049</v>
      </c>
      <c r="I5344" s="23">
        <v>44.235314000000002</v>
      </c>
      <c r="J5344" s="23">
        <v>-95.775103000000001</v>
      </c>
      <c r="K5344">
        <v>486210</v>
      </c>
      <c r="L5344" t="s">
        <v>1275</v>
      </c>
      <c r="M5344" t="s">
        <v>102</v>
      </c>
      <c r="N5344" s="49">
        <v>111981.33</v>
      </c>
      <c r="O5344" s="49">
        <v>115247.416</v>
      </c>
      <c r="P5344" s="49">
        <v>113892.674</v>
      </c>
      <c r="Q5344" s="49">
        <v>109600.14</v>
      </c>
      <c r="R5344" s="49">
        <v>102451.91800000001</v>
      </c>
      <c r="S5344" s="49">
        <v>101051.97199999999</v>
      </c>
      <c r="T5344" s="49">
        <v>110559.88400000001</v>
      </c>
      <c r="U5344" s="49">
        <v>115189.518</v>
      </c>
      <c r="V5344" s="49">
        <v>111145.484</v>
      </c>
    </row>
    <row r="5345" spans="1:22" x14ac:dyDescent="0.3">
      <c r="A5345">
        <v>1004784</v>
      </c>
      <c r="B5345" t="s">
        <v>24344</v>
      </c>
      <c r="C5345" t="s">
        <v>24345</v>
      </c>
      <c r="D5345" t="s">
        <v>24346</v>
      </c>
      <c r="E5345" t="s">
        <v>2235</v>
      </c>
      <c r="F5345" t="s">
        <v>24347</v>
      </c>
      <c r="G5345" t="s">
        <v>24348</v>
      </c>
      <c r="H5345" t="s">
        <v>14781</v>
      </c>
      <c r="I5345" s="23">
        <v>48.175922999999997</v>
      </c>
      <c r="J5345" s="23">
        <v>-106.59291</v>
      </c>
      <c r="K5345">
        <v>486210</v>
      </c>
      <c r="L5345" t="s">
        <v>1275</v>
      </c>
      <c r="M5345" t="s">
        <v>102</v>
      </c>
      <c r="Q5345" s="49">
        <v>458.2</v>
      </c>
      <c r="R5345" s="49">
        <v>1242.45</v>
      </c>
      <c r="S5345" s="49">
        <v>1980.394</v>
      </c>
      <c r="T5345" s="49">
        <v>19102.63</v>
      </c>
      <c r="U5345" s="49">
        <v>65079.658000000003</v>
      </c>
      <c r="V5345" s="49">
        <v>32019.882000000001</v>
      </c>
    </row>
    <row r="5346" spans="1:22" x14ac:dyDescent="0.3">
      <c r="A5346">
        <v>1004912</v>
      </c>
      <c r="B5346" t="s">
        <v>24349</v>
      </c>
      <c r="C5346" t="s">
        <v>24350</v>
      </c>
      <c r="D5346" t="s">
        <v>24351</v>
      </c>
      <c r="E5346" t="s">
        <v>640</v>
      </c>
      <c r="F5346" t="s">
        <v>24352</v>
      </c>
      <c r="G5346" t="s">
        <v>24353</v>
      </c>
      <c r="H5346" t="s">
        <v>21796</v>
      </c>
      <c r="I5346" s="23">
        <v>46.821001000000003</v>
      </c>
      <c r="J5346" s="23">
        <v>-101.75827200000001</v>
      </c>
      <c r="K5346">
        <v>486210</v>
      </c>
      <c r="L5346" t="s">
        <v>1275</v>
      </c>
      <c r="M5346" t="s">
        <v>102</v>
      </c>
      <c r="N5346" s="49">
        <v>112642.126</v>
      </c>
      <c r="O5346" s="49">
        <v>118566.85400000001</v>
      </c>
      <c r="P5346" s="49">
        <v>114110.572</v>
      </c>
      <c r="Q5346" s="49">
        <v>106757</v>
      </c>
      <c r="R5346" s="49">
        <v>96820.638000000006</v>
      </c>
      <c r="S5346" s="49">
        <v>85734.678</v>
      </c>
      <c r="T5346" s="49">
        <v>110820.686</v>
      </c>
      <c r="U5346" s="49">
        <v>119400.988</v>
      </c>
      <c r="V5346" s="49">
        <v>109881.488</v>
      </c>
    </row>
    <row r="5347" spans="1:22" x14ac:dyDescent="0.3">
      <c r="A5347">
        <v>1005011</v>
      </c>
      <c r="B5347" t="s">
        <v>24354</v>
      </c>
      <c r="C5347" t="s">
        <v>24355</v>
      </c>
      <c r="D5347" t="s">
        <v>874</v>
      </c>
      <c r="E5347" t="s">
        <v>640</v>
      </c>
      <c r="F5347" t="s">
        <v>24356</v>
      </c>
      <c r="G5347" t="s">
        <v>24357</v>
      </c>
      <c r="H5347" t="s">
        <v>5233</v>
      </c>
      <c r="I5347" s="23">
        <v>47.251575000000003</v>
      </c>
      <c r="J5347" s="23">
        <v>-102.717303</v>
      </c>
      <c r="K5347">
        <v>486210</v>
      </c>
      <c r="L5347" t="s">
        <v>1275</v>
      </c>
      <c r="M5347" t="s">
        <v>102</v>
      </c>
      <c r="N5347" s="49">
        <v>108550.746</v>
      </c>
      <c r="O5347" s="49">
        <v>112486.98</v>
      </c>
      <c r="P5347" s="49">
        <v>111454.49400000001</v>
      </c>
      <c r="Q5347" s="49">
        <v>101669.18</v>
      </c>
      <c r="R5347" s="49">
        <v>99155.487999999998</v>
      </c>
      <c r="S5347" s="49">
        <v>101645.954</v>
      </c>
      <c r="T5347" s="49">
        <v>151249.53599999999</v>
      </c>
      <c r="U5347" s="49">
        <v>107923.4</v>
      </c>
      <c r="V5347" s="49">
        <v>83728.09</v>
      </c>
    </row>
    <row r="5348" spans="1:22" x14ac:dyDescent="0.3">
      <c r="A5348">
        <v>1004771</v>
      </c>
      <c r="B5348" t="s">
        <v>24358</v>
      </c>
      <c r="C5348" t="s">
        <v>24359</v>
      </c>
      <c r="D5348" t="s">
        <v>24360</v>
      </c>
      <c r="E5348" t="s">
        <v>640</v>
      </c>
      <c r="F5348" t="s">
        <v>24361</v>
      </c>
      <c r="G5348" t="s">
        <v>24362</v>
      </c>
      <c r="H5348" t="s">
        <v>21796</v>
      </c>
      <c r="I5348" s="23">
        <v>46.51388</v>
      </c>
      <c r="J5348" s="23">
        <v>-100.79812</v>
      </c>
      <c r="K5348">
        <v>486210</v>
      </c>
      <c r="L5348" t="s">
        <v>1275</v>
      </c>
      <c r="M5348" t="s">
        <v>102</v>
      </c>
      <c r="N5348" s="49">
        <v>123058.83199999999</v>
      </c>
      <c r="O5348" s="49">
        <v>117761.958</v>
      </c>
      <c r="P5348" s="49">
        <v>113482.882</v>
      </c>
      <c r="Q5348" s="49">
        <v>104839.708</v>
      </c>
      <c r="R5348" s="49">
        <v>107826.902</v>
      </c>
      <c r="S5348" s="49">
        <v>82482.691999999995</v>
      </c>
      <c r="T5348" s="49">
        <v>114601.92200000001</v>
      </c>
      <c r="U5348" s="49">
        <v>110336.28599999999</v>
      </c>
      <c r="V5348" s="49">
        <v>106483.15</v>
      </c>
    </row>
    <row r="5349" spans="1:22" x14ac:dyDescent="0.3">
      <c r="A5349">
        <v>1004917</v>
      </c>
      <c r="B5349" t="s">
        <v>24363</v>
      </c>
      <c r="C5349" t="s">
        <v>24364</v>
      </c>
      <c r="D5349" t="s">
        <v>20101</v>
      </c>
      <c r="E5349" t="s">
        <v>380</v>
      </c>
      <c r="F5349" t="s">
        <v>20102</v>
      </c>
      <c r="G5349" t="s">
        <v>24365</v>
      </c>
      <c r="H5349" t="s">
        <v>6968</v>
      </c>
      <c r="I5349" s="23">
        <v>43.760509999999996</v>
      </c>
      <c r="J5349" s="23">
        <v>-94.754270000000005</v>
      </c>
      <c r="K5349">
        <v>486210</v>
      </c>
      <c r="L5349" t="s">
        <v>1275</v>
      </c>
      <c r="M5349" t="s">
        <v>102</v>
      </c>
      <c r="N5349" s="49">
        <v>110024.636</v>
      </c>
      <c r="O5349" s="49">
        <v>112982.276</v>
      </c>
      <c r="P5349" s="49">
        <v>115285.618</v>
      </c>
      <c r="Q5349" s="49">
        <v>106947.4</v>
      </c>
      <c r="R5349" s="49">
        <v>105531.356</v>
      </c>
      <c r="S5349" s="49">
        <v>101367.372</v>
      </c>
      <c r="T5349" s="49">
        <v>110681.336</v>
      </c>
      <c r="U5349" s="49">
        <v>113285.226</v>
      </c>
      <c r="V5349" s="49">
        <v>114049.67200000001</v>
      </c>
    </row>
    <row r="5350" spans="1:22" x14ac:dyDescent="0.3">
      <c r="A5350">
        <v>1004922</v>
      </c>
      <c r="B5350" t="s">
        <v>24366</v>
      </c>
      <c r="C5350" t="s">
        <v>24367</v>
      </c>
      <c r="D5350" t="s">
        <v>24368</v>
      </c>
      <c r="E5350" t="s">
        <v>640</v>
      </c>
      <c r="F5350" t="s">
        <v>24369</v>
      </c>
      <c r="G5350" t="s">
        <v>24370</v>
      </c>
      <c r="H5350" t="s">
        <v>552</v>
      </c>
      <c r="I5350" s="23">
        <v>45.534084</v>
      </c>
      <c r="J5350" s="23">
        <v>-98.784481999999997</v>
      </c>
      <c r="K5350">
        <v>486210</v>
      </c>
      <c r="L5350" t="s">
        <v>1275</v>
      </c>
      <c r="M5350" t="s">
        <v>102</v>
      </c>
      <c r="N5350" s="49">
        <v>118999.504</v>
      </c>
      <c r="O5350" s="49">
        <v>120428.198</v>
      </c>
      <c r="P5350" s="49">
        <v>125081.8</v>
      </c>
      <c r="Q5350" s="49">
        <v>109362.542</v>
      </c>
      <c r="R5350" s="49">
        <v>110123.24</v>
      </c>
      <c r="S5350" s="49">
        <v>92904.456000000006</v>
      </c>
      <c r="T5350" s="49">
        <v>118420.35400000001</v>
      </c>
      <c r="U5350" s="49">
        <v>118710.754</v>
      </c>
      <c r="V5350" s="49">
        <v>114632.27</v>
      </c>
    </row>
    <row r="5351" spans="1:22" x14ac:dyDescent="0.3">
      <c r="A5351">
        <v>1004785</v>
      </c>
      <c r="B5351" t="s">
        <v>24371</v>
      </c>
      <c r="C5351" t="s">
        <v>24372</v>
      </c>
      <c r="D5351" t="s">
        <v>24373</v>
      </c>
      <c r="E5351" t="s">
        <v>2235</v>
      </c>
      <c r="F5351" t="s">
        <v>24374</v>
      </c>
      <c r="G5351" t="s">
        <v>24375</v>
      </c>
      <c r="H5351" t="s">
        <v>24334</v>
      </c>
      <c r="I5351" s="23">
        <v>48.416840000000001</v>
      </c>
      <c r="J5351" s="23">
        <v>-105.53722500000001</v>
      </c>
      <c r="K5351">
        <v>486210</v>
      </c>
      <c r="L5351" t="s">
        <v>1275</v>
      </c>
      <c r="M5351" t="s">
        <v>102</v>
      </c>
      <c r="Q5351" s="49">
        <v>945.7</v>
      </c>
      <c r="R5351" s="49">
        <v>1146.3</v>
      </c>
      <c r="S5351" s="49">
        <v>13628.75</v>
      </c>
      <c r="T5351" s="49">
        <v>66192.501999999993</v>
      </c>
      <c r="U5351" s="49">
        <v>56714.642</v>
      </c>
      <c r="V5351" s="49">
        <v>43350.3</v>
      </c>
    </row>
    <row r="5352" spans="1:22" x14ac:dyDescent="0.3">
      <c r="A5352">
        <v>1004858</v>
      </c>
      <c r="B5352" t="s">
        <v>24376</v>
      </c>
      <c r="C5352" t="s">
        <v>24377</v>
      </c>
      <c r="D5352" t="s">
        <v>2350</v>
      </c>
      <c r="E5352" t="s">
        <v>640</v>
      </c>
      <c r="F5352" t="s">
        <v>24378</v>
      </c>
      <c r="G5352" t="s">
        <v>24379</v>
      </c>
      <c r="H5352" t="s">
        <v>24380</v>
      </c>
      <c r="I5352" s="23">
        <v>46.066600000000001</v>
      </c>
      <c r="J5352" s="23">
        <v>-99.796700000000001</v>
      </c>
      <c r="K5352">
        <v>486210</v>
      </c>
      <c r="L5352" t="s">
        <v>1275</v>
      </c>
      <c r="M5352" t="s">
        <v>102</v>
      </c>
      <c r="N5352" s="49">
        <v>121710.644</v>
      </c>
      <c r="O5352" s="49">
        <v>122222.092</v>
      </c>
      <c r="P5352" s="49">
        <v>117961.16</v>
      </c>
      <c r="Q5352" s="49">
        <v>110636.836</v>
      </c>
      <c r="R5352" s="49">
        <v>105631.508</v>
      </c>
      <c r="S5352" s="49">
        <v>105471.158</v>
      </c>
      <c r="T5352" s="49">
        <v>117874.10799999999</v>
      </c>
      <c r="U5352" s="49">
        <v>116445.416</v>
      </c>
      <c r="V5352" s="49">
        <v>115443.322</v>
      </c>
    </row>
    <row r="5353" spans="1:22" x14ac:dyDescent="0.3">
      <c r="A5353">
        <v>1011391</v>
      </c>
      <c r="B5353" t="s">
        <v>24381</v>
      </c>
      <c r="C5353" t="s">
        <v>24382</v>
      </c>
      <c r="D5353" t="s">
        <v>24383</v>
      </c>
      <c r="E5353" t="s">
        <v>556</v>
      </c>
      <c r="F5353" t="s">
        <v>24384</v>
      </c>
      <c r="G5353" t="s">
        <v>24385</v>
      </c>
      <c r="H5353" t="s">
        <v>877</v>
      </c>
      <c r="I5353" s="23">
        <v>39.548189999999998</v>
      </c>
      <c r="J5353" s="23">
        <v>-76.943629999999999</v>
      </c>
      <c r="K5353">
        <v>562212</v>
      </c>
      <c r="L5353" t="s">
        <v>355</v>
      </c>
      <c r="M5353" t="s">
        <v>307</v>
      </c>
      <c r="R5353" s="49">
        <v>6598.7</v>
      </c>
      <c r="S5353" s="49">
        <v>19639.95</v>
      </c>
    </row>
    <row r="5354" spans="1:22" x14ac:dyDescent="0.3">
      <c r="A5354">
        <v>1013349</v>
      </c>
      <c r="B5354" t="s">
        <v>24386</v>
      </c>
      <c r="C5354" t="s">
        <v>24387</v>
      </c>
      <c r="D5354" t="s">
        <v>24388</v>
      </c>
      <c r="E5354" t="s">
        <v>3929</v>
      </c>
      <c r="F5354" t="s">
        <v>21692</v>
      </c>
      <c r="G5354" t="s">
        <v>24389</v>
      </c>
      <c r="H5354" t="s">
        <v>18389</v>
      </c>
      <c r="I5354" s="23">
        <v>44.808366999999997</v>
      </c>
      <c r="J5354" s="23">
        <v>-68.750801999999993</v>
      </c>
      <c r="K5354">
        <v>622110</v>
      </c>
      <c r="L5354" t="s">
        <v>28</v>
      </c>
      <c r="M5354" t="s">
        <v>315</v>
      </c>
      <c r="N5354" s="49">
        <v>25223.455999999998</v>
      </c>
      <c r="O5354" s="49">
        <v>25361.502</v>
      </c>
    </row>
    <row r="5355" spans="1:22" x14ac:dyDescent="0.3">
      <c r="A5355">
        <v>1011253</v>
      </c>
      <c r="B5355" t="s">
        <v>24390</v>
      </c>
      <c r="C5355" t="s">
        <v>24391</v>
      </c>
      <c r="D5355" t="s">
        <v>24392</v>
      </c>
      <c r="E5355" t="s">
        <v>380</v>
      </c>
      <c r="F5355" t="s">
        <v>24393</v>
      </c>
      <c r="G5355" t="s">
        <v>24394</v>
      </c>
      <c r="H5355" t="s">
        <v>2840</v>
      </c>
      <c r="I5355" s="23">
        <v>43.825650000000003</v>
      </c>
      <c r="J5355" s="23">
        <v>-93.397859999999994</v>
      </c>
      <c r="K5355">
        <v>486210</v>
      </c>
      <c r="L5355" t="s">
        <v>1275</v>
      </c>
      <c r="M5355" t="s">
        <v>102</v>
      </c>
      <c r="N5355" s="49">
        <v>23735.063999999998</v>
      </c>
      <c r="O5355" s="49">
        <v>29264.444</v>
      </c>
      <c r="P5355" s="49">
        <v>9136.9680000000008</v>
      </c>
      <c r="Q5355" s="49">
        <v>12853.804</v>
      </c>
      <c r="R5355" s="49">
        <v>14089.147999999999</v>
      </c>
      <c r="S5355" s="49">
        <v>22762.867999999999</v>
      </c>
      <c r="T5355" s="49">
        <v>32413.182000000001</v>
      </c>
    </row>
    <row r="5356" spans="1:22" x14ac:dyDescent="0.3">
      <c r="A5356">
        <v>1013295</v>
      </c>
      <c r="B5356" t="s">
        <v>24395</v>
      </c>
      <c r="C5356" t="s">
        <v>24396</v>
      </c>
      <c r="D5356" t="s">
        <v>24397</v>
      </c>
      <c r="E5356" t="s">
        <v>303</v>
      </c>
      <c r="F5356" t="s">
        <v>24398</v>
      </c>
      <c r="G5356" t="s">
        <v>24399</v>
      </c>
      <c r="H5356" t="s">
        <v>10963</v>
      </c>
      <c r="I5356" s="23">
        <v>34.987237</v>
      </c>
      <c r="J5356" s="23">
        <v>-101.38716599999999</v>
      </c>
      <c r="K5356">
        <v>486210</v>
      </c>
      <c r="L5356" t="s">
        <v>1275</v>
      </c>
      <c r="M5356" t="s">
        <v>102</v>
      </c>
      <c r="N5356" s="49">
        <v>37641.824000000001</v>
      </c>
      <c r="O5356" s="49">
        <v>39316.42</v>
      </c>
    </row>
    <row r="5357" spans="1:22" x14ac:dyDescent="0.3">
      <c r="A5357">
        <v>1013296</v>
      </c>
      <c r="B5357"/>
      <c r="C5357" t="s">
        <v>24400</v>
      </c>
      <c r="D5357" t="s">
        <v>9304</v>
      </c>
      <c r="E5357" t="s">
        <v>303</v>
      </c>
      <c r="F5357" t="s">
        <v>9305</v>
      </c>
      <c r="G5357" t="s">
        <v>24401</v>
      </c>
      <c r="I5357" s="23">
        <v>35.519562999999998</v>
      </c>
      <c r="J5357" s="23">
        <v>-100.97235999999999</v>
      </c>
      <c r="K5357">
        <v>486210</v>
      </c>
      <c r="L5357" t="s">
        <v>1275</v>
      </c>
      <c r="M5357" t="s">
        <v>102</v>
      </c>
      <c r="N5357" s="49">
        <v>41046.557999999997</v>
      </c>
      <c r="O5357" s="49">
        <v>41271.06</v>
      </c>
    </row>
    <row r="5358" spans="1:22" x14ac:dyDescent="0.3">
      <c r="A5358">
        <v>1013298</v>
      </c>
      <c r="B5358"/>
      <c r="C5358" t="s">
        <v>24402</v>
      </c>
      <c r="D5358" t="s">
        <v>24403</v>
      </c>
      <c r="E5358" t="s">
        <v>303</v>
      </c>
      <c r="F5358" t="s">
        <v>11291</v>
      </c>
      <c r="G5358" t="s">
        <v>24404</v>
      </c>
      <c r="I5358" s="23">
        <v>34.064560999999998</v>
      </c>
      <c r="J5358" s="23">
        <v>-101.845405</v>
      </c>
      <c r="K5358">
        <v>486210</v>
      </c>
      <c r="L5358" t="s">
        <v>1275</v>
      </c>
      <c r="M5358" t="s">
        <v>102</v>
      </c>
      <c r="N5358" s="49">
        <v>26308.606</v>
      </c>
      <c r="O5358" s="49">
        <v>31502.936000000002</v>
      </c>
    </row>
    <row r="5359" spans="1:22" x14ac:dyDescent="0.3">
      <c r="A5359">
        <v>1013302</v>
      </c>
      <c r="B5359" t="s">
        <v>24405</v>
      </c>
      <c r="C5359" t="s">
        <v>24406</v>
      </c>
      <c r="D5359" t="s">
        <v>24407</v>
      </c>
      <c r="E5359" t="s">
        <v>542</v>
      </c>
      <c r="F5359" t="s">
        <v>24408</v>
      </c>
      <c r="G5359" t="s">
        <v>24409</v>
      </c>
      <c r="H5359" t="s">
        <v>2353</v>
      </c>
      <c r="I5359" s="23">
        <v>39.052222999999998</v>
      </c>
      <c r="J5359" s="23">
        <v>-97.863892000000007</v>
      </c>
      <c r="K5359">
        <v>486210</v>
      </c>
      <c r="L5359" t="s">
        <v>1275</v>
      </c>
      <c r="M5359" t="s">
        <v>102</v>
      </c>
      <c r="N5359" s="49">
        <v>25863.513999999999</v>
      </c>
      <c r="O5359" s="49">
        <v>33410.18</v>
      </c>
    </row>
    <row r="5360" spans="1:22" x14ac:dyDescent="0.3">
      <c r="A5360">
        <v>1013299</v>
      </c>
      <c r="B5360" t="s">
        <v>24410</v>
      </c>
      <c r="C5360" t="s">
        <v>24411</v>
      </c>
      <c r="D5360" t="s">
        <v>24412</v>
      </c>
      <c r="E5360" t="s">
        <v>569</v>
      </c>
      <c r="F5360" t="s">
        <v>24413</v>
      </c>
      <c r="G5360" t="s">
        <v>24414</v>
      </c>
      <c r="H5360" t="s">
        <v>666</v>
      </c>
      <c r="I5360" s="23">
        <v>43.157017000000003</v>
      </c>
      <c r="J5360" s="23">
        <v>-93.512542999999994</v>
      </c>
      <c r="K5360">
        <v>486210</v>
      </c>
      <c r="L5360" t="s">
        <v>1275</v>
      </c>
      <c r="M5360" t="s">
        <v>102</v>
      </c>
      <c r="N5360" s="49">
        <v>22612.49</v>
      </c>
      <c r="O5360" s="49">
        <v>34114.235999999997</v>
      </c>
    </row>
    <row r="5361" spans="1:22" x14ac:dyDescent="0.3">
      <c r="A5361">
        <v>1012011</v>
      </c>
      <c r="B5361" t="s">
        <v>24415</v>
      </c>
      <c r="C5361" t="s">
        <v>24416</v>
      </c>
      <c r="D5361" t="s">
        <v>24417</v>
      </c>
      <c r="E5361" t="s">
        <v>303</v>
      </c>
      <c r="F5361" t="s">
        <v>11291</v>
      </c>
      <c r="G5361" t="s">
        <v>24418</v>
      </c>
      <c r="I5361" s="23">
        <v>32.979657000000003</v>
      </c>
      <c r="J5361" s="23">
        <v>-102.819714</v>
      </c>
      <c r="K5361">
        <v>486210</v>
      </c>
      <c r="L5361" t="s">
        <v>1275</v>
      </c>
      <c r="M5361" t="s">
        <v>102</v>
      </c>
      <c r="N5361" s="49">
        <v>696.15</v>
      </c>
      <c r="O5361" s="49">
        <v>11023.1</v>
      </c>
      <c r="P5361" s="49">
        <v>14161.748</v>
      </c>
      <c r="Q5361" s="49">
        <v>17238.975999999999</v>
      </c>
      <c r="R5361" s="49">
        <v>35345.667999999998</v>
      </c>
    </row>
    <row r="5362" spans="1:22" x14ac:dyDescent="0.3">
      <c r="A5362">
        <v>1000771</v>
      </c>
      <c r="B5362" t="s">
        <v>24419</v>
      </c>
      <c r="C5362" t="s">
        <v>24420</v>
      </c>
      <c r="D5362" t="s">
        <v>24421</v>
      </c>
      <c r="E5362" t="s">
        <v>331</v>
      </c>
      <c r="F5362" t="s">
        <v>24422</v>
      </c>
      <c r="G5362" t="s">
        <v>24423</v>
      </c>
      <c r="H5362" t="s">
        <v>5651</v>
      </c>
      <c r="I5362" s="23">
        <v>40.923099999999998</v>
      </c>
      <c r="J5362" s="23">
        <v>-73.341700000000003</v>
      </c>
      <c r="K5362">
        <v>221112</v>
      </c>
      <c r="L5362" t="s">
        <v>335</v>
      </c>
      <c r="M5362" t="s">
        <v>336</v>
      </c>
      <c r="N5362" s="49">
        <v>1235419.08</v>
      </c>
      <c r="O5362" s="49">
        <v>1622224.5060000001</v>
      </c>
      <c r="P5362" s="49">
        <v>992247.848</v>
      </c>
      <c r="Q5362" s="49">
        <v>1481120.5519999999</v>
      </c>
      <c r="R5362" s="49">
        <v>1836382.108</v>
      </c>
      <c r="S5362" s="49">
        <v>1656151.69</v>
      </c>
      <c r="T5362" s="49">
        <v>1886742.7860000001</v>
      </c>
      <c r="U5362" s="49">
        <v>1952018.6340000001</v>
      </c>
      <c r="V5362" s="49">
        <v>2111284.6779999998</v>
      </c>
    </row>
    <row r="5363" spans="1:22" x14ac:dyDescent="0.3">
      <c r="A5363">
        <v>1007865</v>
      </c>
      <c r="B5363" t="s">
        <v>24424</v>
      </c>
      <c r="C5363" t="s">
        <v>24425</v>
      </c>
      <c r="D5363" t="s">
        <v>10997</v>
      </c>
      <c r="E5363" t="s">
        <v>1418</v>
      </c>
      <c r="F5363" t="s">
        <v>9541</v>
      </c>
      <c r="H5363" t="s">
        <v>2819</v>
      </c>
      <c r="I5363" s="23">
        <v>34.852699999999999</v>
      </c>
      <c r="J5363" s="23">
        <v>-96.228999999999999</v>
      </c>
      <c r="K5363">
        <v>211130</v>
      </c>
      <c r="L5363" t="s">
        <v>368</v>
      </c>
      <c r="M5363" t="s">
        <v>102</v>
      </c>
      <c r="N5363" s="49">
        <v>42437.845999999998</v>
      </c>
      <c r="O5363" s="49">
        <v>45111.838000000003</v>
      </c>
      <c r="P5363" s="49">
        <v>83867.716</v>
      </c>
      <c r="Q5363" s="49">
        <v>85432.214000000007</v>
      </c>
      <c r="R5363" s="49">
        <v>80702.661999999997</v>
      </c>
      <c r="S5363" s="49">
        <v>98303.245999999999</v>
      </c>
      <c r="T5363" s="49">
        <v>74764.615999999995</v>
      </c>
      <c r="U5363" s="49">
        <v>84184.906000000003</v>
      </c>
      <c r="V5363" s="49">
        <v>101025.85799999999</v>
      </c>
    </row>
    <row r="5364" spans="1:22" x14ac:dyDescent="0.3">
      <c r="A5364">
        <v>1001498</v>
      </c>
      <c r="B5364" t="s">
        <v>24426</v>
      </c>
      <c r="C5364" t="s">
        <v>24427</v>
      </c>
      <c r="D5364" t="s">
        <v>1644</v>
      </c>
      <c r="E5364" t="s">
        <v>468</v>
      </c>
      <c r="F5364" t="s">
        <v>24428</v>
      </c>
      <c r="G5364" t="s">
        <v>24429</v>
      </c>
      <c r="H5364" t="s">
        <v>5611</v>
      </c>
      <c r="I5364" s="23">
        <v>30.417200000000001</v>
      </c>
      <c r="J5364" s="23">
        <v>-81.552499999999995</v>
      </c>
      <c r="K5364">
        <v>221112</v>
      </c>
      <c r="L5364" t="s">
        <v>335</v>
      </c>
      <c r="M5364" t="s">
        <v>336</v>
      </c>
      <c r="N5364" s="49">
        <v>3503535.17</v>
      </c>
      <c r="O5364" s="49">
        <v>3986302.088</v>
      </c>
      <c r="P5364" s="49">
        <v>2563630.3960000002</v>
      </c>
      <c r="Q5364" s="49">
        <v>4470391.97</v>
      </c>
      <c r="R5364" s="49">
        <v>3713118.568</v>
      </c>
      <c r="S5364" s="49">
        <v>4042312.84</v>
      </c>
      <c r="T5364" s="49">
        <v>3095122.15</v>
      </c>
      <c r="U5364" s="49">
        <v>2068828.388</v>
      </c>
      <c r="V5364" s="49">
        <v>3192828.61</v>
      </c>
    </row>
    <row r="5365" spans="1:22" x14ac:dyDescent="0.3">
      <c r="A5365">
        <v>1011758</v>
      </c>
      <c r="B5365" t="s">
        <v>24430</v>
      </c>
      <c r="C5365" t="s">
        <v>24431</v>
      </c>
      <c r="D5365" t="s">
        <v>24432</v>
      </c>
      <c r="E5365" t="s">
        <v>422</v>
      </c>
      <c r="F5365" t="s">
        <v>24296</v>
      </c>
      <c r="G5365" t="s">
        <v>24433</v>
      </c>
      <c r="H5365" t="s">
        <v>8981</v>
      </c>
      <c r="I5365" s="23">
        <v>35.577021999999999</v>
      </c>
      <c r="J5365" s="23">
        <v>-92.177374999999998</v>
      </c>
      <c r="K5365">
        <v>213112</v>
      </c>
      <c r="L5365" t="s">
        <v>28</v>
      </c>
      <c r="M5365" t="s">
        <v>102</v>
      </c>
      <c r="R5365" s="49">
        <v>44873.232000000004</v>
      </c>
      <c r="S5365" s="49">
        <v>35006.667999999998</v>
      </c>
    </row>
    <row r="5366" spans="1:22" x14ac:dyDescent="0.3">
      <c r="A5366">
        <v>1010524</v>
      </c>
      <c r="B5366" t="s">
        <v>24434</v>
      </c>
      <c r="C5366" t="s">
        <v>24435</v>
      </c>
      <c r="D5366" t="s">
        <v>885</v>
      </c>
      <c r="E5366" t="s">
        <v>569</v>
      </c>
      <c r="F5366" t="s">
        <v>886</v>
      </c>
      <c r="G5366" t="s">
        <v>24436</v>
      </c>
      <c r="H5366" t="s">
        <v>24437</v>
      </c>
      <c r="I5366" s="23">
        <v>43.127228000000002</v>
      </c>
      <c r="J5366" s="23">
        <v>-95.893817999999996</v>
      </c>
      <c r="K5366">
        <v>562212</v>
      </c>
      <c r="L5366" t="s">
        <v>355</v>
      </c>
      <c r="M5366" t="s">
        <v>307</v>
      </c>
      <c r="N5366" s="49">
        <v>53424.7</v>
      </c>
      <c r="O5366" s="49">
        <v>51389.15</v>
      </c>
      <c r="P5366" s="49">
        <v>49345.15</v>
      </c>
      <c r="Q5366" s="49">
        <v>48556.95</v>
      </c>
      <c r="R5366" s="49">
        <v>47782.35</v>
      </c>
      <c r="S5366" s="49">
        <v>47027.65</v>
      </c>
      <c r="T5366" s="49">
        <v>46233.2</v>
      </c>
      <c r="U5366" s="49">
        <v>54442.25</v>
      </c>
      <c r="V5366" s="49">
        <v>53386.95</v>
      </c>
    </row>
    <row r="5367" spans="1:22" x14ac:dyDescent="0.3">
      <c r="A5367">
        <v>1000031</v>
      </c>
      <c r="B5367" t="s">
        <v>24438</v>
      </c>
      <c r="C5367" t="s">
        <v>24439</v>
      </c>
      <c r="D5367" t="s">
        <v>24440</v>
      </c>
      <c r="E5367" t="s">
        <v>1902</v>
      </c>
      <c r="F5367" t="s">
        <v>24441</v>
      </c>
      <c r="G5367" t="s">
        <v>24442</v>
      </c>
      <c r="H5367" t="s">
        <v>2113</v>
      </c>
      <c r="I5367" s="23">
        <v>33.682020000000001</v>
      </c>
      <c r="J5367" s="23">
        <v>-112.4701</v>
      </c>
      <c r="K5367">
        <v>562212</v>
      </c>
      <c r="L5367" t="s">
        <v>355</v>
      </c>
      <c r="M5367" t="s">
        <v>307</v>
      </c>
      <c r="N5367" s="49">
        <v>111476.3</v>
      </c>
      <c r="O5367" s="49">
        <v>101475.556</v>
      </c>
      <c r="P5367" s="49">
        <v>91643.26</v>
      </c>
      <c r="Q5367" s="49">
        <v>71019.123999999996</v>
      </c>
      <c r="R5367" s="49">
        <v>91106.884000000005</v>
      </c>
      <c r="S5367" s="49">
        <v>50977.074000000001</v>
      </c>
      <c r="T5367" s="49">
        <v>76786.861999999994</v>
      </c>
      <c r="U5367" s="49">
        <v>54824.048883000003</v>
      </c>
      <c r="V5367" s="49">
        <v>49031.654000000002</v>
      </c>
    </row>
    <row r="5368" spans="1:22" x14ac:dyDescent="0.3">
      <c r="A5368">
        <v>1005574</v>
      </c>
      <c r="B5368" t="s">
        <v>24443</v>
      </c>
      <c r="C5368" t="s">
        <v>24444</v>
      </c>
      <c r="D5368" t="s">
        <v>13773</v>
      </c>
      <c r="E5368" t="s">
        <v>351</v>
      </c>
      <c r="F5368" t="s">
        <v>23668</v>
      </c>
      <c r="G5368" t="s">
        <v>24445</v>
      </c>
      <c r="H5368" t="s">
        <v>354</v>
      </c>
      <c r="I5368" s="23">
        <v>41.894551</v>
      </c>
      <c r="J5368" s="23">
        <v>-87.620919999999998</v>
      </c>
      <c r="K5368">
        <v>622110</v>
      </c>
      <c r="L5368" t="s">
        <v>28</v>
      </c>
      <c r="M5368" t="s">
        <v>315</v>
      </c>
      <c r="N5368" s="49">
        <v>29949.436000000002</v>
      </c>
      <c r="O5368" s="49">
        <v>21565.065999999999</v>
      </c>
      <c r="P5368" s="49">
        <v>24057.405999999999</v>
      </c>
      <c r="Q5368" s="49">
        <v>24268.207999999999</v>
      </c>
      <c r="R5368" s="49">
        <v>22914.412</v>
      </c>
      <c r="S5368" s="49">
        <v>27626.044000000002</v>
      </c>
      <c r="T5368" s="49">
        <v>22742.01</v>
      </c>
      <c r="U5368" s="49">
        <v>19568.223999999998</v>
      </c>
      <c r="V5368" s="49">
        <v>22352.664000000001</v>
      </c>
    </row>
    <row r="5369" spans="1:22" x14ac:dyDescent="0.3">
      <c r="A5369">
        <v>1001470</v>
      </c>
      <c r="B5369" t="s">
        <v>24446</v>
      </c>
      <c r="C5369" t="s">
        <v>24447</v>
      </c>
      <c r="D5369" t="s">
        <v>24448</v>
      </c>
      <c r="E5369" t="s">
        <v>2780</v>
      </c>
      <c r="F5369" t="s">
        <v>24449</v>
      </c>
      <c r="G5369" t="s">
        <v>24450</v>
      </c>
      <c r="H5369" t="s">
        <v>5461</v>
      </c>
      <c r="I5369" s="23">
        <v>41.0732</v>
      </c>
      <c r="J5369" s="23">
        <v>-73.409800000000004</v>
      </c>
      <c r="K5369">
        <v>221112</v>
      </c>
      <c r="L5369" t="s">
        <v>335</v>
      </c>
      <c r="M5369" t="s">
        <v>336</v>
      </c>
      <c r="S5369" s="49">
        <v>0</v>
      </c>
      <c r="T5369" s="49">
        <v>19284.411</v>
      </c>
      <c r="U5369" s="49">
        <v>24132.881000000001</v>
      </c>
      <c r="V5369" s="49">
        <v>27820.448</v>
      </c>
    </row>
    <row r="5370" spans="1:22" x14ac:dyDescent="0.3">
      <c r="A5370">
        <v>1007767</v>
      </c>
      <c r="B5370" t="s">
        <v>24451</v>
      </c>
      <c r="C5370" t="s">
        <v>24452</v>
      </c>
      <c r="D5370" t="s">
        <v>1612</v>
      </c>
      <c r="E5370" t="s">
        <v>1781</v>
      </c>
      <c r="F5370" t="s">
        <v>24453</v>
      </c>
      <c r="G5370" t="s">
        <v>24454</v>
      </c>
      <c r="H5370" t="s">
        <v>693</v>
      </c>
      <c r="I5370" s="23">
        <v>33.423639000000001</v>
      </c>
      <c r="J5370" s="23">
        <v>-88.395083</v>
      </c>
      <c r="K5370">
        <v>325180</v>
      </c>
      <c r="L5370" t="s">
        <v>28</v>
      </c>
      <c r="M5370" t="s">
        <v>530</v>
      </c>
      <c r="N5370" s="49">
        <v>23127.964</v>
      </c>
      <c r="O5370" s="49">
        <v>21467.42</v>
      </c>
      <c r="P5370" s="49">
        <v>25995.752</v>
      </c>
      <c r="Q5370" s="49">
        <v>32158.98</v>
      </c>
      <c r="R5370" s="49">
        <v>38589.603999999999</v>
      </c>
      <c r="S5370" s="49">
        <v>38611.904000000002</v>
      </c>
      <c r="T5370" s="49">
        <v>39608</v>
      </c>
      <c r="U5370" s="49">
        <v>32242.027999999998</v>
      </c>
      <c r="V5370" s="49">
        <v>32749.975999999999</v>
      </c>
    </row>
    <row r="5371" spans="1:22" x14ac:dyDescent="0.3">
      <c r="A5371">
        <v>1006649</v>
      </c>
      <c r="B5371" t="s">
        <v>24455</v>
      </c>
      <c r="C5371" t="s">
        <v>24456</v>
      </c>
      <c r="D5371" t="s">
        <v>24457</v>
      </c>
      <c r="E5371" t="s">
        <v>1902</v>
      </c>
      <c r="F5371" t="s">
        <v>24458</v>
      </c>
      <c r="G5371" t="s">
        <v>24459</v>
      </c>
      <c r="H5371" t="s">
        <v>12191</v>
      </c>
      <c r="I5371" s="23">
        <v>34.503981000000003</v>
      </c>
      <c r="J5371" s="23">
        <v>-110.33618</v>
      </c>
      <c r="K5371">
        <v>221117</v>
      </c>
      <c r="L5371" t="s">
        <v>649</v>
      </c>
      <c r="M5371" t="s">
        <v>4599</v>
      </c>
      <c r="N5371" s="49">
        <v>101198.47199999999</v>
      </c>
      <c r="O5371" s="49">
        <v>102851.9</v>
      </c>
      <c r="P5371" s="49">
        <v>104238.572</v>
      </c>
      <c r="Q5371" s="49">
        <v>107837.476</v>
      </c>
      <c r="R5371" s="49">
        <v>109728.52</v>
      </c>
      <c r="S5371" s="49">
        <v>111418.03599999999</v>
      </c>
      <c r="T5371" s="49">
        <v>114363.31600000001</v>
      </c>
      <c r="U5371" s="49">
        <v>603948.31799999997</v>
      </c>
      <c r="V5371" s="49">
        <v>866651.13399999996</v>
      </c>
    </row>
    <row r="5372" spans="1:22" x14ac:dyDescent="0.3">
      <c r="A5372">
        <v>1007676</v>
      </c>
      <c r="B5372" t="s">
        <v>24460</v>
      </c>
      <c r="C5372" t="s">
        <v>24461</v>
      </c>
      <c r="D5372" t="s">
        <v>24462</v>
      </c>
      <c r="E5372" t="s">
        <v>1487</v>
      </c>
      <c r="F5372" t="s">
        <v>24463</v>
      </c>
      <c r="G5372" t="s">
        <v>24464</v>
      </c>
      <c r="H5372" t="s">
        <v>24465</v>
      </c>
      <c r="I5372" s="23">
        <v>38.238700000000001</v>
      </c>
      <c r="J5372" s="23">
        <v>-108.50830000000001</v>
      </c>
      <c r="K5372">
        <v>221112</v>
      </c>
      <c r="L5372" t="s">
        <v>335</v>
      </c>
      <c r="M5372" t="s">
        <v>336</v>
      </c>
      <c r="N5372" s="49">
        <v>154503.48800000001</v>
      </c>
      <c r="O5372" s="49">
        <v>92520.745999999999</v>
      </c>
      <c r="P5372" s="49">
        <v>125372.826</v>
      </c>
      <c r="Q5372" s="49">
        <v>310268.11599999998</v>
      </c>
      <c r="R5372" s="49">
        <v>543775.39399999997</v>
      </c>
      <c r="S5372" s="49">
        <v>519444.984</v>
      </c>
      <c r="T5372" s="49">
        <v>450840.72200000001</v>
      </c>
      <c r="U5372" s="49">
        <v>673839.17</v>
      </c>
      <c r="V5372" s="49">
        <v>724860.72199999995</v>
      </c>
    </row>
    <row r="5373" spans="1:22" x14ac:dyDescent="0.3">
      <c r="A5373">
        <v>1013493</v>
      </c>
      <c r="B5373" t="s">
        <v>24466</v>
      </c>
      <c r="C5373" t="s">
        <v>24467</v>
      </c>
      <c r="D5373" t="s">
        <v>24468</v>
      </c>
      <c r="E5373" t="s">
        <v>491</v>
      </c>
      <c r="F5373" t="s">
        <v>24469</v>
      </c>
      <c r="G5373" t="s">
        <v>24470</v>
      </c>
      <c r="H5373" t="s">
        <v>10545</v>
      </c>
      <c r="I5373" s="23">
        <v>41.312840000000001</v>
      </c>
      <c r="J5373" s="23">
        <v>-84.870599999999996</v>
      </c>
      <c r="K5373">
        <v>332312</v>
      </c>
      <c r="L5373" t="s">
        <v>28</v>
      </c>
      <c r="M5373" t="s">
        <v>315</v>
      </c>
      <c r="N5373" s="49">
        <v>25380.504000000001</v>
      </c>
      <c r="O5373" s="49">
        <v>26476</v>
      </c>
    </row>
    <row r="5374" spans="1:22" x14ac:dyDescent="0.3">
      <c r="A5374">
        <v>1005700</v>
      </c>
      <c r="B5374" t="s">
        <v>24471</v>
      </c>
      <c r="C5374" t="s">
        <v>24472</v>
      </c>
      <c r="D5374" t="s">
        <v>24473</v>
      </c>
      <c r="E5374" t="s">
        <v>311</v>
      </c>
      <c r="F5374" t="s">
        <v>15259</v>
      </c>
      <c r="G5374" t="s">
        <v>24474</v>
      </c>
      <c r="H5374" t="s">
        <v>7090</v>
      </c>
      <c r="I5374" s="23">
        <v>38.766666999999998</v>
      </c>
      <c r="J5374" s="23">
        <v>-85.004166999999995</v>
      </c>
      <c r="K5374">
        <v>331110</v>
      </c>
      <c r="L5374" t="s">
        <v>537</v>
      </c>
      <c r="M5374" t="s">
        <v>538</v>
      </c>
      <c r="N5374" s="49">
        <v>263210.58399999997</v>
      </c>
      <c r="O5374" s="49">
        <v>321468.68</v>
      </c>
      <c r="P5374" s="49">
        <v>287762.37599999999</v>
      </c>
      <c r="Q5374" s="49">
        <v>224878.53200000001</v>
      </c>
      <c r="R5374" s="49">
        <v>227887.66399999999</v>
      </c>
      <c r="S5374" s="49">
        <v>239035.23199999999</v>
      </c>
      <c r="T5374" s="49">
        <v>199455.32399999999</v>
      </c>
      <c r="U5374" s="49">
        <v>191487.62400000001</v>
      </c>
      <c r="V5374" s="49">
        <v>190896.12400000001</v>
      </c>
    </row>
    <row r="5375" spans="1:22" x14ac:dyDescent="0.3">
      <c r="A5375">
        <v>1012352</v>
      </c>
      <c r="B5375" t="s">
        <v>24475</v>
      </c>
      <c r="C5375" t="s">
        <v>24476</v>
      </c>
      <c r="D5375" t="s">
        <v>19897</v>
      </c>
      <c r="E5375" t="s">
        <v>303</v>
      </c>
      <c r="F5375" t="s">
        <v>19307</v>
      </c>
      <c r="G5375" t="s">
        <v>24477</v>
      </c>
      <c r="I5375" s="23">
        <v>32.381758699999999</v>
      </c>
      <c r="J5375" s="23">
        <v>-94.707061600000003</v>
      </c>
      <c r="K5375">
        <v>331110</v>
      </c>
      <c r="L5375" t="s">
        <v>537</v>
      </c>
      <c r="M5375" t="s">
        <v>538</v>
      </c>
      <c r="N5375" s="49">
        <v>73130.736000000004</v>
      </c>
      <c r="O5375" s="49">
        <v>69214.551999999996</v>
      </c>
      <c r="P5375" s="49">
        <v>48858.527999999998</v>
      </c>
      <c r="Q5375" s="49">
        <v>34084.875999999997</v>
      </c>
    </row>
    <row r="5376" spans="1:22" x14ac:dyDescent="0.3">
      <c r="A5376">
        <v>1010766</v>
      </c>
      <c r="B5376" t="s">
        <v>24478</v>
      </c>
      <c r="C5376" t="s">
        <v>24479</v>
      </c>
      <c r="D5376" t="s">
        <v>24480</v>
      </c>
      <c r="E5376" t="s">
        <v>583</v>
      </c>
      <c r="F5376" t="s">
        <v>1011</v>
      </c>
      <c r="G5376" t="s">
        <v>24481</v>
      </c>
      <c r="H5376" t="s">
        <v>1013</v>
      </c>
      <c r="I5376" s="23">
        <v>30.096907999999999</v>
      </c>
      <c r="J5376" s="23">
        <v>-90.843978000000007</v>
      </c>
      <c r="K5376">
        <v>331110</v>
      </c>
      <c r="L5376" t="s">
        <v>537</v>
      </c>
      <c r="M5376" t="s">
        <v>538</v>
      </c>
      <c r="N5376" s="49">
        <v>978660.63800000004</v>
      </c>
      <c r="O5376" s="49">
        <v>1031807.46</v>
      </c>
      <c r="P5376" s="49">
        <v>673971</v>
      </c>
      <c r="Q5376" s="49">
        <v>828887.52</v>
      </c>
      <c r="R5376" s="49">
        <v>588491.06799999997</v>
      </c>
      <c r="S5376" s="49">
        <v>77288.475999999995</v>
      </c>
    </row>
    <row r="5377" spans="1:22" x14ac:dyDescent="0.3">
      <c r="A5377">
        <v>1003457</v>
      </c>
      <c r="B5377" t="s">
        <v>24482</v>
      </c>
      <c r="C5377" t="s">
        <v>24483</v>
      </c>
      <c r="D5377" t="s">
        <v>24484</v>
      </c>
      <c r="E5377" t="s">
        <v>386</v>
      </c>
      <c r="F5377" t="s">
        <v>24485</v>
      </c>
      <c r="G5377" t="s">
        <v>24486</v>
      </c>
      <c r="H5377" t="s">
        <v>4199</v>
      </c>
      <c r="I5377" s="23">
        <v>33.233750000000001</v>
      </c>
      <c r="J5377" s="23">
        <v>-87.506929999999997</v>
      </c>
      <c r="K5377">
        <v>331110</v>
      </c>
      <c r="L5377" t="s">
        <v>537</v>
      </c>
      <c r="M5377" t="s">
        <v>538</v>
      </c>
      <c r="N5377" s="49">
        <v>225305.12</v>
      </c>
      <c r="O5377" s="49">
        <v>281210.65999999997</v>
      </c>
      <c r="P5377" s="49">
        <v>307954.46799999999</v>
      </c>
      <c r="Q5377" s="49">
        <v>265734.54399999999</v>
      </c>
      <c r="R5377" s="49">
        <v>243297.42</v>
      </c>
      <c r="S5377" s="49">
        <v>302859.68800000002</v>
      </c>
      <c r="T5377" s="49">
        <v>244694.00399999999</v>
      </c>
      <c r="U5377" s="49">
        <v>275103.18</v>
      </c>
      <c r="V5377" s="49">
        <v>254618.34</v>
      </c>
    </row>
    <row r="5378" spans="1:22" x14ac:dyDescent="0.3">
      <c r="A5378">
        <v>1000922</v>
      </c>
      <c r="B5378" t="s">
        <v>24487</v>
      </c>
      <c r="C5378" t="s">
        <v>24488</v>
      </c>
      <c r="D5378" t="s">
        <v>966</v>
      </c>
      <c r="E5378" t="s">
        <v>303</v>
      </c>
      <c r="F5378" t="s">
        <v>24489</v>
      </c>
      <c r="G5378" t="s">
        <v>24490</v>
      </c>
      <c r="H5378" t="s">
        <v>4798</v>
      </c>
      <c r="I5378" s="23">
        <v>27.818200000000001</v>
      </c>
      <c r="J5378" s="23">
        <v>-97.418899999999994</v>
      </c>
      <c r="K5378">
        <v>221112</v>
      </c>
      <c r="L5378" t="s">
        <v>335</v>
      </c>
      <c r="M5378" t="s">
        <v>336</v>
      </c>
      <c r="N5378" s="49">
        <v>667042.02800000005</v>
      </c>
      <c r="O5378" s="49">
        <v>902956.10400000005</v>
      </c>
      <c r="P5378" s="49">
        <v>467652.41600000003</v>
      </c>
      <c r="Q5378" s="49">
        <v>496533.86</v>
      </c>
      <c r="R5378" s="49">
        <v>657358.06400000001</v>
      </c>
      <c r="S5378" s="49">
        <v>653872.076</v>
      </c>
      <c r="T5378" s="49">
        <v>906909.74</v>
      </c>
      <c r="U5378" s="49">
        <v>1045281.676</v>
      </c>
      <c r="V5378" s="49">
        <v>861769.05599999998</v>
      </c>
    </row>
    <row r="5379" spans="1:22" x14ac:dyDescent="0.3">
      <c r="A5379">
        <v>1000848</v>
      </c>
      <c r="B5379" t="s">
        <v>24491</v>
      </c>
      <c r="C5379" t="s">
        <v>24492</v>
      </c>
      <c r="D5379" t="s">
        <v>24493</v>
      </c>
      <c r="E5379" t="s">
        <v>663</v>
      </c>
      <c r="F5379" t="s">
        <v>24494</v>
      </c>
      <c r="G5379" t="s">
        <v>24495</v>
      </c>
      <c r="H5379" t="s">
        <v>7957</v>
      </c>
      <c r="I5379" s="23">
        <v>39.609400000000001</v>
      </c>
      <c r="J5379" s="23">
        <v>-84.293099999999995</v>
      </c>
      <c r="K5379">
        <v>221112</v>
      </c>
      <c r="L5379" t="s">
        <v>335</v>
      </c>
      <c r="M5379" t="s">
        <v>336</v>
      </c>
      <c r="S5379" s="49">
        <v>0</v>
      </c>
      <c r="T5379" s="49">
        <v>811.29600000000005</v>
      </c>
      <c r="U5379" s="49">
        <v>65815.971999999994</v>
      </c>
      <c r="V5379" s="49">
        <v>101984.344</v>
      </c>
    </row>
    <row r="5380" spans="1:22" x14ac:dyDescent="0.3">
      <c r="A5380">
        <v>1005975</v>
      </c>
      <c r="B5380" t="s">
        <v>24496</v>
      </c>
      <c r="C5380" t="s">
        <v>24497</v>
      </c>
      <c r="D5380" t="s">
        <v>15867</v>
      </c>
      <c r="E5380" t="s">
        <v>323</v>
      </c>
      <c r="F5380" t="s">
        <v>20615</v>
      </c>
      <c r="G5380" t="s">
        <v>24498</v>
      </c>
      <c r="H5380" t="s">
        <v>1244</v>
      </c>
      <c r="I5380" s="23">
        <v>37.408332999999999</v>
      </c>
      <c r="J5380" s="23">
        <v>-121.92916700000001</v>
      </c>
      <c r="K5380">
        <v>221112</v>
      </c>
      <c r="L5380" t="s">
        <v>28</v>
      </c>
      <c r="M5380" t="s">
        <v>336</v>
      </c>
      <c r="N5380" s="49">
        <v>3516.5360000000001</v>
      </c>
      <c r="O5380" s="49">
        <v>8313.5679999999993</v>
      </c>
      <c r="P5380" s="49">
        <v>10750.46</v>
      </c>
      <c r="Q5380" s="49">
        <v>8754.0679999999993</v>
      </c>
      <c r="R5380" s="49">
        <v>15772.54</v>
      </c>
      <c r="S5380" s="49">
        <v>7849.42</v>
      </c>
      <c r="T5380" s="49">
        <v>9422.8639999999996</v>
      </c>
      <c r="U5380" s="49">
        <v>68668.691999999995</v>
      </c>
      <c r="V5380" s="49">
        <v>88506.41</v>
      </c>
    </row>
    <row r="5381" spans="1:22" x14ac:dyDescent="0.3">
      <c r="A5381">
        <v>1000570</v>
      </c>
      <c r="B5381" t="s">
        <v>18139</v>
      </c>
      <c r="C5381" t="s">
        <v>24499</v>
      </c>
      <c r="D5381" t="s">
        <v>6160</v>
      </c>
      <c r="E5381" t="s">
        <v>303</v>
      </c>
      <c r="F5381" t="s">
        <v>18141</v>
      </c>
      <c r="G5381" t="s">
        <v>18142</v>
      </c>
      <c r="H5381" t="s">
        <v>18143</v>
      </c>
      <c r="I5381" s="23">
        <v>29.3078</v>
      </c>
      <c r="J5381" s="23">
        <v>-98.324399999999997</v>
      </c>
      <c r="K5381">
        <v>221112</v>
      </c>
      <c r="L5381" t="s">
        <v>335</v>
      </c>
      <c r="M5381" t="s">
        <v>336</v>
      </c>
      <c r="N5381" s="49">
        <v>712399.2732393801</v>
      </c>
      <c r="O5381" s="49">
        <v>581473.43169993907</v>
      </c>
      <c r="P5381" s="49">
        <v>295940.76055276138</v>
      </c>
      <c r="Q5381" s="49">
        <v>311314.74231814995</v>
      </c>
      <c r="R5381" s="49">
        <v>349361.68621039018</v>
      </c>
      <c r="S5381" s="49">
        <v>363816.40385057998</v>
      </c>
      <c r="T5381" s="49">
        <v>547836.10975410743</v>
      </c>
      <c r="U5381" s="49">
        <v>444478.49800000002</v>
      </c>
      <c r="V5381" s="49">
        <v>285713.19</v>
      </c>
    </row>
    <row r="5382" spans="1:22" x14ac:dyDescent="0.3">
      <c r="A5382">
        <v>1010119</v>
      </c>
      <c r="B5382" t="s">
        <v>24500</v>
      </c>
      <c r="C5382" t="s">
        <v>24501</v>
      </c>
      <c r="D5382" t="s">
        <v>12005</v>
      </c>
      <c r="E5382" t="s">
        <v>1487</v>
      </c>
      <c r="F5382" t="s">
        <v>12006</v>
      </c>
      <c r="H5382" t="s">
        <v>6242</v>
      </c>
      <c r="I5382" s="23">
        <v>40.352206000000002</v>
      </c>
      <c r="J5382" s="23">
        <v>-104.587772</v>
      </c>
      <c r="K5382">
        <v>211130</v>
      </c>
      <c r="L5382" t="s">
        <v>368</v>
      </c>
      <c r="M5382" t="s">
        <v>102</v>
      </c>
      <c r="N5382" s="49">
        <v>92228.09</v>
      </c>
      <c r="O5382" s="49">
        <v>63534.493999999999</v>
      </c>
      <c r="P5382" s="49">
        <v>81535.361999999994</v>
      </c>
      <c r="Q5382" s="49">
        <v>92070.96</v>
      </c>
      <c r="R5382" s="49">
        <v>89507.061799999996</v>
      </c>
      <c r="S5382" s="49">
        <v>69297.596000000005</v>
      </c>
    </row>
    <row r="5383" spans="1:22" x14ac:dyDescent="0.3">
      <c r="A5383">
        <v>1005841</v>
      </c>
      <c r="B5383" t="s">
        <v>24502</v>
      </c>
      <c r="C5383" t="s">
        <v>24503</v>
      </c>
      <c r="D5383" t="s">
        <v>2998</v>
      </c>
      <c r="E5383" t="s">
        <v>351</v>
      </c>
      <c r="F5383" t="s">
        <v>24504</v>
      </c>
      <c r="G5383" t="s">
        <v>24505</v>
      </c>
      <c r="H5383" t="s">
        <v>354</v>
      </c>
      <c r="I5383" s="23">
        <v>41.995750000000001</v>
      </c>
      <c r="J5383" s="23">
        <v>-87.886030000000005</v>
      </c>
      <c r="K5383">
        <v>488119</v>
      </c>
      <c r="L5383" t="s">
        <v>28</v>
      </c>
      <c r="M5383" t="s">
        <v>315</v>
      </c>
      <c r="N5383" s="49">
        <v>50921.703999999998</v>
      </c>
      <c r="O5383" s="49">
        <v>48032.976000000002</v>
      </c>
      <c r="P5383" s="49">
        <v>45317.565999999999</v>
      </c>
      <c r="Q5383" s="49">
        <v>48832.52</v>
      </c>
      <c r="R5383" s="49">
        <v>49609.281999999999</v>
      </c>
      <c r="S5383" s="49">
        <v>55526.718000000001</v>
      </c>
      <c r="T5383" s="49">
        <v>53400.915999999997</v>
      </c>
      <c r="U5383" s="49">
        <v>36852.303999999996</v>
      </c>
      <c r="V5383" s="49">
        <v>54026.517999999996</v>
      </c>
    </row>
    <row r="5384" spans="1:22" x14ac:dyDescent="0.3">
      <c r="A5384">
        <v>1013651</v>
      </c>
      <c r="B5384" t="s">
        <v>24506</v>
      </c>
      <c r="C5384" t="s">
        <v>24507</v>
      </c>
      <c r="D5384" t="s">
        <v>4851</v>
      </c>
      <c r="E5384" t="s">
        <v>331</v>
      </c>
      <c r="F5384" t="s">
        <v>4852</v>
      </c>
      <c r="G5384" t="s">
        <v>24508</v>
      </c>
      <c r="H5384" t="s">
        <v>4462</v>
      </c>
      <c r="I5384" s="23">
        <v>42.980789999999999</v>
      </c>
      <c r="J5384" s="23">
        <v>-78.162210000000002</v>
      </c>
      <c r="K5384">
        <v>311512</v>
      </c>
      <c r="L5384" t="s">
        <v>28</v>
      </c>
      <c r="M5384" t="s">
        <v>315</v>
      </c>
      <c r="N5384" s="49">
        <v>27496.396000000001</v>
      </c>
    </row>
    <row r="5385" spans="1:22" x14ac:dyDescent="0.3">
      <c r="A5385">
        <v>1002722</v>
      </c>
      <c r="B5385" t="s">
        <v>24509</v>
      </c>
      <c r="C5385" t="s">
        <v>24510</v>
      </c>
      <c r="D5385" t="s">
        <v>24511</v>
      </c>
      <c r="E5385" t="s">
        <v>676</v>
      </c>
      <c r="F5385" t="s">
        <v>24512</v>
      </c>
      <c r="G5385" t="s">
        <v>24513</v>
      </c>
      <c r="H5385" t="s">
        <v>2284</v>
      </c>
      <c r="I5385" s="23">
        <v>36.229109999999999</v>
      </c>
      <c r="J5385" s="23">
        <v>-83.715360000000004</v>
      </c>
      <c r="K5385">
        <v>327410</v>
      </c>
      <c r="L5385" t="s">
        <v>1404</v>
      </c>
      <c r="M5385" t="s">
        <v>376</v>
      </c>
      <c r="N5385" s="49">
        <v>191628.29199999999</v>
      </c>
      <c r="O5385" s="49">
        <v>187275.198</v>
      </c>
      <c r="P5385" s="49">
        <v>222740.696</v>
      </c>
      <c r="Q5385" s="49">
        <v>221796.584</v>
      </c>
      <c r="R5385" s="49">
        <v>205568.894</v>
      </c>
      <c r="S5385" s="49">
        <v>232553.606</v>
      </c>
      <c r="T5385" s="49">
        <v>234155.08799999999</v>
      </c>
      <c r="U5385" s="49">
        <v>217835.978</v>
      </c>
      <c r="V5385" s="49">
        <v>231352.37400000001</v>
      </c>
    </row>
    <row r="5386" spans="1:22" x14ac:dyDescent="0.3">
      <c r="A5386">
        <v>1006362</v>
      </c>
      <c r="B5386" t="s">
        <v>24514</v>
      </c>
      <c r="C5386" t="s">
        <v>24515</v>
      </c>
      <c r="D5386" t="s">
        <v>24516</v>
      </c>
      <c r="E5386" t="s">
        <v>793</v>
      </c>
      <c r="F5386" t="s">
        <v>24517</v>
      </c>
      <c r="G5386" t="s">
        <v>24518</v>
      </c>
      <c r="H5386" t="s">
        <v>13512</v>
      </c>
      <c r="I5386" s="23">
        <v>39.256689999999999</v>
      </c>
      <c r="J5386" s="23">
        <v>-78.084800000000001</v>
      </c>
      <c r="K5386">
        <v>327410</v>
      </c>
      <c r="L5386" t="s">
        <v>1404</v>
      </c>
      <c r="M5386" t="s">
        <v>376</v>
      </c>
      <c r="N5386" s="49">
        <v>199554.652</v>
      </c>
      <c r="O5386" s="49">
        <v>196059.86</v>
      </c>
      <c r="P5386" s="49">
        <v>176180.19200000001</v>
      </c>
      <c r="Q5386" s="49">
        <v>143199.024</v>
      </c>
    </row>
    <row r="5387" spans="1:22" x14ac:dyDescent="0.3">
      <c r="A5387">
        <v>1004512</v>
      </c>
      <c r="B5387" t="s">
        <v>24519</v>
      </c>
      <c r="C5387" t="s">
        <v>24520</v>
      </c>
      <c r="D5387" t="s">
        <v>24521</v>
      </c>
      <c r="E5387" t="s">
        <v>386</v>
      </c>
      <c r="F5387" t="s">
        <v>24522</v>
      </c>
      <c r="G5387" t="s">
        <v>24523</v>
      </c>
      <c r="H5387" t="s">
        <v>536</v>
      </c>
      <c r="I5387" s="23">
        <v>33.450749999999999</v>
      </c>
      <c r="J5387" s="23">
        <v>-87.037229999999994</v>
      </c>
      <c r="K5387">
        <v>212112</v>
      </c>
      <c r="L5387" t="s">
        <v>2673</v>
      </c>
      <c r="M5387" t="s">
        <v>315</v>
      </c>
      <c r="N5387" s="49">
        <v>863645.74800000002</v>
      </c>
      <c r="O5387" s="49">
        <v>840601.92799999996</v>
      </c>
      <c r="P5387" s="49">
        <v>737521.348</v>
      </c>
      <c r="Q5387" s="49">
        <v>747894.71400000004</v>
      </c>
      <c r="R5387" s="49">
        <v>1147903.476</v>
      </c>
      <c r="S5387" s="49">
        <v>1071497.4979999999</v>
      </c>
      <c r="T5387" s="49">
        <v>887828.45600000001</v>
      </c>
      <c r="U5387" s="49">
        <v>768596.47</v>
      </c>
      <c r="V5387" s="49">
        <v>1158672.2</v>
      </c>
    </row>
    <row r="5388" spans="1:22" x14ac:dyDescent="0.3">
      <c r="A5388">
        <v>1002477</v>
      </c>
      <c r="B5388" t="s">
        <v>24524</v>
      </c>
      <c r="C5388" t="s">
        <v>24525</v>
      </c>
      <c r="D5388" t="s">
        <v>24526</v>
      </c>
      <c r="E5388" t="s">
        <v>690</v>
      </c>
      <c r="F5388" t="s">
        <v>24527</v>
      </c>
      <c r="G5388" t="s">
        <v>24528</v>
      </c>
      <c r="H5388" t="s">
        <v>24529</v>
      </c>
      <c r="I5388" s="23">
        <v>33.965319999999998</v>
      </c>
      <c r="J5388" s="23">
        <v>-83.773099999999999</v>
      </c>
      <c r="K5388">
        <v>562212</v>
      </c>
      <c r="L5388" t="s">
        <v>51</v>
      </c>
      <c r="M5388" t="s">
        <v>307</v>
      </c>
      <c r="N5388" s="49">
        <v>38566.5</v>
      </c>
      <c r="O5388" s="49">
        <v>44357</v>
      </c>
      <c r="P5388" s="49">
        <v>44917.25</v>
      </c>
      <c r="Q5388" s="49">
        <v>28381.25</v>
      </c>
      <c r="R5388" s="49">
        <v>25849.5</v>
      </c>
      <c r="S5388" s="49">
        <v>26737.5</v>
      </c>
      <c r="T5388" s="49">
        <v>42945.5</v>
      </c>
      <c r="U5388" s="49">
        <v>93880</v>
      </c>
      <c r="V5388" s="49">
        <v>68767.5</v>
      </c>
    </row>
    <row r="5389" spans="1:22" x14ac:dyDescent="0.3">
      <c r="A5389">
        <v>1007581</v>
      </c>
      <c r="B5389" t="s">
        <v>24530</v>
      </c>
      <c r="C5389" t="s">
        <v>24531</v>
      </c>
      <c r="D5389" t="s">
        <v>19690</v>
      </c>
      <c r="E5389" t="s">
        <v>491</v>
      </c>
      <c r="F5389" t="s">
        <v>19691</v>
      </c>
      <c r="G5389" t="s">
        <v>24532</v>
      </c>
      <c r="H5389" t="s">
        <v>2231</v>
      </c>
      <c r="I5389" s="23">
        <v>40.722999999999999</v>
      </c>
      <c r="J5389" s="23">
        <v>-86.346100000000007</v>
      </c>
      <c r="K5389">
        <v>562212</v>
      </c>
      <c r="L5389" t="s">
        <v>355</v>
      </c>
      <c r="M5389" t="s">
        <v>307</v>
      </c>
      <c r="N5389" s="49">
        <v>16980.416000000001</v>
      </c>
      <c r="O5389" s="49">
        <v>20880.024000000001</v>
      </c>
      <c r="P5389" s="49">
        <v>28276.137999999999</v>
      </c>
      <c r="Q5389" s="49">
        <v>18435.225999999999</v>
      </c>
      <c r="R5389" s="49">
        <v>38714.243999999999</v>
      </c>
      <c r="S5389" s="49">
        <v>53400.182000000001</v>
      </c>
      <c r="T5389" s="49">
        <v>38826.106</v>
      </c>
      <c r="U5389" s="49">
        <v>40038.943832999998</v>
      </c>
      <c r="V5389" s="49">
        <v>40479.647564999999</v>
      </c>
    </row>
    <row r="5390" spans="1:22" x14ac:dyDescent="0.3">
      <c r="A5390">
        <v>1003686</v>
      </c>
      <c r="B5390" t="s">
        <v>24533</v>
      </c>
      <c r="C5390" t="s">
        <v>24534</v>
      </c>
      <c r="D5390" t="s">
        <v>24535</v>
      </c>
      <c r="E5390" t="s">
        <v>454</v>
      </c>
      <c r="F5390" t="s">
        <v>13065</v>
      </c>
      <c r="G5390" t="s">
        <v>24536</v>
      </c>
      <c r="H5390" t="s">
        <v>13067</v>
      </c>
      <c r="I5390" s="23">
        <v>42.708547000000003</v>
      </c>
      <c r="J5390" s="23">
        <v>-83.247951999999998</v>
      </c>
      <c r="K5390">
        <v>562212</v>
      </c>
      <c r="L5390" t="s">
        <v>355</v>
      </c>
      <c r="M5390" t="s">
        <v>307</v>
      </c>
      <c r="N5390" s="49">
        <v>87601.05</v>
      </c>
      <c r="O5390" s="49">
        <v>84779.8</v>
      </c>
      <c r="P5390" s="49">
        <v>73957.8</v>
      </c>
      <c r="Q5390" s="49">
        <v>78143.850000000006</v>
      </c>
      <c r="R5390" s="49">
        <v>94391.75</v>
      </c>
      <c r="S5390" s="49">
        <v>73387.597999999998</v>
      </c>
      <c r="T5390" s="49">
        <v>82568.899999999994</v>
      </c>
      <c r="U5390" s="49">
        <v>83640</v>
      </c>
      <c r="V5390" s="49">
        <v>154120.9</v>
      </c>
    </row>
    <row r="5391" spans="1:22" x14ac:dyDescent="0.3">
      <c r="A5391">
        <v>1007582</v>
      </c>
      <c r="B5391" t="s">
        <v>24537</v>
      </c>
      <c r="C5391" t="s">
        <v>24538</v>
      </c>
      <c r="D5391" t="s">
        <v>24539</v>
      </c>
      <c r="E5391" t="s">
        <v>954</v>
      </c>
      <c r="F5391" t="s">
        <v>24540</v>
      </c>
      <c r="G5391" t="s">
        <v>24541</v>
      </c>
      <c r="H5391" t="s">
        <v>3446</v>
      </c>
      <c r="I5391" s="23">
        <v>33.131811999999996</v>
      </c>
      <c r="J5391" s="23">
        <v>-80.362966999999998</v>
      </c>
      <c r="K5391">
        <v>562212</v>
      </c>
      <c r="L5391" t="s">
        <v>51</v>
      </c>
      <c r="M5391" t="s">
        <v>307</v>
      </c>
      <c r="N5391" s="49">
        <v>45106.75</v>
      </c>
      <c r="O5391" s="49">
        <v>44894.25</v>
      </c>
      <c r="P5391" s="49">
        <v>29907.5</v>
      </c>
      <c r="Q5391" s="49">
        <v>30687.75</v>
      </c>
      <c r="R5391" s="49">
        <v>48148</v>
      </c>
      <c r="S5391" s="49">
        <v>75184.75</v>
      </c>
      <c r="T5391" s="49">
        <v>46062.25</v>
      </c>
      <c r="U5391" s="49">
        <v>51789.4493</v>
      </c>
      <c r="V5391" s="49">
        <v>36600</v>
      </c>
    </row>
    <row r="5392" spans="1:22" x14ac:dyDescent="0.3">
      <c r="A5392">
        <v>1001666</v>
      </c>
      <c r="B5392" t="s">
        <v>24542</v>
      </c>
      <c r="C5392" t="s">
        <v>24543</v>
      </c>
      <c r="D5392" t="s">
        <v>1010</v>
      </c>
      <c r="E5392" t="s">
        <v>583</v>
      </c>
      <c r="F5392" t="s">
        <v>1011</v>
      </c>
      <c r="G5392" t="s">
        <v>24544</v>
      </c>
      <c r="H5392" t="s">
        <v>1013</v>
      </c>
      <c r="I5392" s="23">
        <v>30.05509</v>
      </c>
      <c r="J5392" s="23">
        <v>-90.830839999999995</v>
      </c>
      <c r="K5392">
        <v>325180</v>
      </c>
      <c r="L5392" t="s">
        <v>28</v>
      </c>
      <c r="M5392" t="s">
        <v>530</v>
      </c>
      <c r="N5392" s="49">
        <v>86365.724000000002</v>
      </c>
      <c r="O5392" s="49">
        <v>84195.284</v>
      </c>
      <c r="P5392" s="49">
        <v>85327.827999999994</v>
      </c>
      <c r="Q5392" s="49">
        <v>86125.876000000004</v>
      </c>
      <c r="R5392" s="49">
        <v>76660.312000000005</v>
      </c>
      <c r="S5392" s="49">
        <v>74589.418000000005</v>
      </c>
      <c r="T5392" s="49">
        <v>76110.957999999999</v>
      </c>
      <c r="U5392" s="49">
        <v>80758.183999999994</v>
      </c>
      <c r="V5392" s="49">
        <v>72972.376000000004</v>
      </c>
    </row>
    <row r="5393" spans="1:22" x14ac:dyDescent="0.3">
      <c r="A5393">
        <v>1001706</v>
      </c>
      <c r="B5393" t="s">
        <v>24545</v>
      </c>
      <c r="C5393" t="s">
        <v>24546</v>
      </c>
      <c r="D5393" t="s">
        <v>990</v>
      </c>
      <c r="E5393" t="s">
        <v>583</v>
      </c>
      <c r="F5393" t="s">
        <v>991</v>
      </c>
      <c r="G5393" t="s">
        <v>24547</v>
      </c>
      <c r="H5393" t="s">
        <v>993</v>
      </c>
      <c r="I5393" s="23">
        <v>30.185099999999998</v>
      </c>
      <c r="J5393" s="23">
        <v>-90.980400000000003</v>
      </c>
      <c r="K5393">
        <v>325199</v>
      </c>
      <c r="L5393" t="s">
        <v>2196</v>
      </c>
      <c r="M5393" t="s">
        <v>530</v>
      </c>
      <c r="N5393" s="49">
        <v>130464.88800000001</v>
      </c>
      <c r="O5393" s="49">
        <v>135359.82</v>
      </c>
      <c r="P5393" s="49">
        <v>136769.96799999999</v>
      </c>
      <c r="Q5393" s="49">
        <v>135096.67199999999</v>
      </c>
      <c r="R5393" s="49">
        <v>139624.80799999999</v>
      </c>
      <c r="S5393" s="49">
        <v>142688.03599999999</v>
      </c>
      <c r="T5393" s="49">
        <v>131599.74</v>
      </c>
      <c r="U5393" s="49">
        <v>136569.228</v>
      </c>
      <c r="V5393" s="49">
        <v>152115.43</v>
      </c>
    </row>
    <row r="5394" spans="1:22" x14ac:dyDescent="0.3">
      <c r="A5394">
        <v>1001708</v>
      </c>
      <c r="B5394" t="s">
        <v>24548</v>
      </c>
      <c r="C5394" t="s">
        <v>24549</v>
      </c>
      <c r="D5394" t="s">
        <v>22259</v>
      </c>
      <c r="E5394" t="s">
        <v>454</v>
      </c>
      <c r="F5394" t="s">
        <v>15624</v>
      </c>
      <c r="G5394" t="s">
        <v>24550</v>
      </c>
      <c r="H5394" t="s">
        <v>1928</v>
      </c>
      <c r="I5394" s="23">
        <v>43.939585999999998</v>
      </c>
      <c r="J5394" s="23">
        <v>-86.434714999999997</v>
      </c>
      <c r="K5394">
        <v>325180</v>
      </c>
      <c r="L5394" t="s">
        <v>28</v>
      </c>
      <c r="M5394" t="s">
        <v>530</v>
      </c>
      <c r="N5394" s="49">
        <v>35425.516000000003</v>
      </c>
      <c r="O5394" s="49">
        <v>38569.904000000002</v>
      </c>
      <c r="P5394" s="49">
        <v>31082.632000000001</v>
      </c>
      <c r="Q5394" s="49">
        <v>24423.207999999999</v>
      </c>
      <c r="R5394" s="49">
        <v>43932.684000000001</v>
      </c>
      <c r="S5394" s="49">
        <v>55252.491999999998</v>
      </c>
      <c r="T5394" s="49">
        <v>35218.699999999997</v>
      </c>
      <c r="U5394" s="49">
        <v>33617.300000000003</v>
      </c>
      <c r="V5394" s="49">
        <v>45733.599999999999</v>
      </c>
    </row>
    <row r="5395" spans="1:22" x14ac:dyDescent="0.3">
      <c r="A5395">
        <v>1001709</v>
      </c>
      <c r="B5395" t="s">
        <v>24551</v>
      </c>
      <c r="C5395" t="s">
        <v>24552</v>
      </c>
      <c r="D5395" t="s">
        <v>24553</v>
      </c>
      <c r="E5395" t="s">
        <v>583</v>
      </c>
      <c r="F5395" t="s">
        <v>24554</v>
      </c>
      <c r="G5395" t="s">
        <v>24555</v>
      </c>
      <c r="H5395" t="s">
        <v>2636</v>
      </c>
      <c r="I5395" s="23">
        <v>29.9861</v>
      </c>
      <c r="J5395" s="23">
        <v>-90.457499999999996</v>
      </c>
      <c r="K5395">
        <v>325180</v>
      </c>
      <c r="L5395" t="s">
        <v>335</v>
      </c>
      <c r="M5395" t="s">
        <v>336</v>
      </c>
      <c r="N5395" s="49">
        <v>2399412.66</v>
      </c>
      <c r="O5395" s="49">
        <v>2239733.352</v>
      </c>
      <c r="P5395" s="49">
        <v>2325816.58</v>
      </c>
      <c r="Q5395" s="49">
        <v>2441616.7519999999</v>
      </c>
      <c r="R5395" s="49">
        <v>2081806.0360000001</v>
      </c>
      <c r="S5395" s="49">
        <v>2285091.932</v>
      </c>
      <c r="T5395" s="49">
        <v>2171508.7039999999</v>
      </c>
      <c r="U5395" s="49">
        <v>2190413.432</v>
      </c>
      <c r="V5395" s="49">
        <v>2325930.08</v>
      </c>
    </row>
    <row r="5396" spans="1:22" x14ac:dyDescent="0.3">
      <c r="A5396">
        <v>1001705</v>
      </c>
      <c r="B5396" t="s">
        <v>24556</v>
      </c>
      <c r="C5396" t="s">
        <v>24557</v>
      </c>
      <c r="D5396" t="s">
        <v>24558</v>
      </c>
      <c r="E5396" t="s">
        <v>303</v>
      </c>
      <c r="F5396" t="s">
        <v>24559</v>
      </c>
      <c r="G5396" t="s">
        <v>24560</v>
      </c>
      <c r="H5396" t="s">
        <v>9019</v>
      </c>
      <c r="I5396" s="23">
        <v>27.883610999999998</v>
      </c>
      <c r="J5396" s="23">
        <v>-97.241382999999999</v>
      </c>
      <c r="K5396">
        <v>325199</v>
      </c>
      <c r="L5396" t="s">
        <v>2196</v>
      </c>
      <c r="M5396" t="s">
        <v>530</v>
      </c>
      <c r="N5396" s="49">
        <v>1884793.7660000001</v>
      </c>
      <c r="O5396" s="49">
        <v>1738325.49</v>
      </c>
      <c r="P5396" s="49">
        <v>1778721.338</v>
      </c>
      <c r="Q5396" s="49">
        <v>1489195.9080000001</v>
      </c>
      <c r="R5396" s="49">
        <v>1482591.22</v>
      </c>
      <c r="S5396" s="49">
        <v>1518400.5360000001</v>
      </c>
      <c r="T5396" s="49">
        <v>1477969.7320000001</v>
      </c>
      <c r="U5396" s="49">
        <v>1429945.6880000001</v>
      </c>
      <c r="V5396" s="49">
        <v>1424420.01</v>
      </c>
    </row>
    <row r="5397" spans="1:22" x14ac:dyDescent="0.3">
      <c r="A5397">
        <v>1001072</v>
      </c>
      <c r="B5397" t="s">
        <v>24561</v>
      </c>
      <c r="C5397" t="s">
        <v>24562</v>
      </c>
      <c r="D5397" t="s">
        <v>8812</v>
      </c>
      <c r="E5397" t="s">
        <v>303</v>
      </c>
      <c r="F5397" t="s">
        <v>24563</v>
      </c>
      <c r="G5397" t="s">
        <v>24564</v>
      </c>
      <c r="H5397" t="s">
        <v>3637</v>
      </c>
      <c r="I5397" s="23">
        <v>32.754689999999997</v>
      </c>
      <c r="J5397" s="23">
        <v>-96.778260000000003</v>
      </c>
      <c r="K5397">
        <v>325188</v>
      </c>
      <c r="L5397" t="s">
        <v>11895</v>
      </c>
      <c r="M5397" t="s">
        <v>530</v>
      </c>
      <c r="R5397" s="49">
        <v>16185.204</v>
      </c>
      <c r="S5397" s="49">
        <v>23731.128000000001</v>
      </c>
      <c r="T5397" s="49">
        <v>21782.835999999999</v>
      </c>
      <c r="U5397" s="49">
        <v>24196.376</v>
      </c>
      <c r="V5397" s="49">
        <v>23037.232</v>
      </c>
    </row>
    <row r="5398" spans="1:22" x14ac:dyDescent="0.3">
      <c r="A5398">
        <v>1002667</v>
      </c>
      <c r="B5398" t="s">
        <v>24565</v>
      </c>
      <c r="C5398" t="s">
        <v>24566</v>
      </c>
      <c r="D5398" t="s">
        <v>1278</v>
      </c>
      <c r="E5398" t="s">
        <v>1663</v>
      </c>
      <c r="F5398" t="s">
        <v>24567</v>
      </c>
      <c r="G5398" t="s">
        <v>24568</v>
      </c>
      <c r="H5398" t="s">
        <v>24569</v>
      </c>
      <c r="I5398" s="23">
        <v>40.031664999999997</v>
      </c>
      <c r="J5398" s="23">
        <v>-74.253609999999995</v>
      </c>
      <c r="K5398">
        <v>562212</v>
      </c>
      <c r="L5398" t="s">
        <v>355</v>
      </c>
      <c r="M5398" t="s">
        <v>307</v>
      </c>
      <c r="N5398" s="49">
        <v>90806.898000000001</v>
      </c>
      <c r="O5398" s="49">
        <v>125714.298</v>
      </c>
      <c r="P5398" s="49">
        <v>106710.648</v>
      </c>
      <c r="Q5398" s="49">
        <v>100857.598</v>
      </c>
      <c r="R5398" s="49">
        <v>110639.24800000001</v>
      </c>
      <c r="S5398" s="49">
        <v>101041.048</v>
      </c>
      <c r="T5398" s="49">
        <v>104029.948</v>
      </c>
      <c r="U5398" s="49">
        <v>112900.848</v>
      </c>
      <c r="V5398" s="49">
        <v>122369.298</v>
      </c>
    </row>
    <row r="5399" spans="1:22" x14ac:dyDescent="0.3">
      <c r="A5399">
        <v>1010636</v>
      </c>
      <c r="B5399" t="s">
        <v>24570</v>
      </c>
      <c r="C5399" t="s">
        <v>24571</v>
      </c>
      <c r="D5399" t="s">
        <v>4986</v>
      </c>
      <c r="E5399" t="s">
        <v>303</v>
      </c>
      <c r="F5399" t="s">
        <v>4987</v>
      </c>
      <c r="G5399" t="s">
        <v>24572</v>
      </c>
      <c r="H5399" t="s">
        <v>536</v>
      </c>
      <c r="I5399" s="23">
        <v>30.013943999999999</v>
      </c>
      <c r="J5399" s="23">
        <v>-94.048333</v>
      </c>
      <c r="K5399">
        <v>325199</v>
      </c>
      <c r="L5399" t="s">
        <v>2196</v>
      </c>
      <c r="M5399" t="s">
        <v>530</v>
      </c>
      <c r="N5399" s="49">
        <v>153823.51</v>
      </c>
      <c r="O5399" s="49">
        <v>616990.28399999999</v>
      </c>
      <c r="P5399" s="49">
        <v>374733.37</v>
      </c>
      <c r="Q5399" s="49">
        <v>392509.45</v>
      </c>
      <c r="R5399" s="49">
        <v>731074.05</v>
      </c>
      <c r="S5399" s="49">
        <v>534108.1</v>
      </c>
      <c r="T5399" s="49">
        <v>485352.2</v>
      </c>
      <c r="U5399" s="49">
        <v>263534.08000000002</v>
      </c>
    </row>
    <row r="5400" spans="1:22" x14ac:dyDescent="0.3">
      <c r="A5400">
        <v>1011778</v>
      </c>
      <c r="B5400" t="s">
        <v>24573</v>
      </c>
      <c r="C5400" t="s">
        <v>24574</v>
      </c>
      <c r="D5400" t="s">
        <v>8307</v>
      </c>
      <c r="E5400" t="s">
        <v>1418</v>
      </c>
      <c r="F5400" t="s">
        <v>6066</v>
      </c>
      <c r="H5400" t="s">
        <v>6068</v>
      </c>
      <c r="I5400" s="23">
        <v>35.516370000000002</v>
      </c>
      <c r="J5400" s="23">
        <v>-98.182280000000006</v>
      </c>
      <c r="K5400">
        <v>211111</v>
      </c>
      <c r="L5400" t="s">
        <v>28</v>
      </c>
      <c r="M5400" t="s">
        <v>102</v>
      </c>
      <c r="R5400" s="49">
        <v>26405.1</v>
      </c>
      <c r="S5400" s="49">
        <v>28381.844000000001</v>
      </c>
    </row>
    <row r="5401" spans="1:22" x14ac:dyDescent="0.3">
      <c r="A5401">
        <v>1003973</v>
      </c>
      <c r="B5401" t="s">
        <v>24575</v>
      </c>
      <c r="C5401" t="s">
        <v>24576</v>
      </c>
      <c r="D5401" t="s">
        <v>24577</v>
      </c>
      <c r="E5401" t="s">
        <v>1418</v>
      </c>
      <c r="F5401" t="s">
        <v>24578</v>
      </c>
      <c r="H5401" t="s">
        <v>4347</v>
      </c>
      <c r="I5401" s="23">
        <v>35.654800000000002</v>
      </c>
      <c r="J5401" s="23">
        <v>-98.3279</v>
      </c>
      <c r="K5401">
        <v>211111</v>
      </c>
      <c r="L5401" t="s">
        <v>28</v>
      </c>
      <c r="M5401" t="s">
        <v>102</v>
      </c>
      <c r="R5401" s="49">
        <v>55784.639999999999</v>
      </c>
      <c r="S5401" s="49">
        <v>39368.652000000002</v>
      </c>
      <c r="T5401" s="49">
        <v>37912.807999999997</v>
      </c>
      <c r="U5401" s="49">
        <v>39171.652000000002</v>
      </c>
    </row>
    <row r="5402" spans="1:22" x14ac:dyDescent="0.3">
      <c r="A5402">
        <v>1010529</v>
      </c>
      <c r="B5402" t="s">
        <v>24579</v>
      </c>
      <c r="C5402" t="s">
        <v>24580</v>
      </c>
      <c r="D5402" t="s">
        <v>24577</v>
      </c>
      <c r="E5402" t="s">
        <v>1418</v>
      </c>
      <c r="F5402" t="s">
        <v>24578</v>
      </c>
      <c r="H5402" t="s">
        <v>562</v>
      </c>
      <c r="I5402" s="23">
        <v>35.618000000000002</v>
      </c>
      <c r="J5402" s="23">
        <v>-98.200999999999993</v>
      </c>
      <c r="K5402">
        <v>211111</v>
      </c>
      <c r="L5402" t="s">
        <v>28</v>
      </c>
      <c r="M5402" t="s">
        <v>102</v>
      </c>
      <c r="R5402" s="49">
        <v>59171.728000000003</v>
      </c>
      <c r="S5402" s="49">
        <v>58467.48</v>
      </c>
      <c r="T5402" s="49">
        <v>41438.944000000003</v>
      </c>
    </row>
    <row r="5403" spans="1:22" x14ac:dyDescent="0.3">
      <c r="A5403">
        <v>1003738</v>
      </c>
      <c r="B5403" t="s">
        <v>24581</v>
      </c>
      <c r="C5403" t="s">
        <v>24582</v>
      </c>
      <c r="D5403" t="s">
        <v>10198</v>
      </c>
      <c r="E5403" t="s">
        <v>1418</v>
      </c>
      <c r="F5403" t="s">
        <v>4435</v>
      </c>
      <c r="H5403" t="s">
        <v>4436</v>
      </c>
      <c r="I5403" s="23">
        <v>34.847569399999998</v>
      </c>
      <c r="J5403" s="23">
        <v>-97.562922200000003</v>
      </c>
      <c r="K5403">
        <v>211111</v>
      </c>
      <c r="L5403" t="s">
        <v>28</v>
      </c>
      <c r="M5403" t="s">
        <v>102</v>
      </c>
      <c r="R5403" s="49">
        <v>44794.631999999998</v>
      </c>
      <c r="S5403" s="49">
        <v>47582.720000000001</v>
      </c>
      <c r="T5403" s="49">
        <v>43675.536</v>
      </c>
      <c r="U5403" s="49">
        <v>38237.656000000003</v>
      </c>
      <c r="V5403" s="49">
        <v>38431.455999999998</v>
      </c>
    </row>
    <row r="5404" spans="1:22" x14ac:dyDescent="0.3">
      <c r="A5404">
        <v>1009362</v>
      </c>
      <c r="B5404"/>
      <c r="C5404" t="s">
        <v>24583</v>
      </c>
      <c r="D5404" t="s">
        <v>24577</v>
      </c>
      <c r="E5404" t="s">
        <v>1418</v>
      </c>
      <c r="F5404" t="s">
        <v>24578</v>
      </c>
      <c r="G5404" t="s">
        <v>24584</v>
      </c>
      <c r="I5404" s="23">
        <v>35.652903999999999</v>
      </c>
      <c r="J5404" s="23">
        <v>-98.268358000000006</v>
      </c>
      <c r="K5404">
        <v>211111</v>
      </c>
      <c r="L5404" t="s">
        <v>28</v>
      </c>
      <c r="M5404" t="s">
        <v>102</v>
      </c>
      <c r="R5404" s="49">
        <v>46836.624000000003</v>
      </c>
    </row>
    <row r="5405" spans="1:22" x14ac:dyDescent="0.3">
      <c r="A5405">
        <v>1003955</v>
      </c>
      <c r="B5405" t="s">
        <v>24585</v>
      </c>
      <c r="C5405" t="s">
        <v>24586</v>
      </c>
      <c r="D5405" t="s">
        <v>1547</v>
      </c>
      <c r="E5405" t="s">
        <v>1418</v>
      </c>
      <c r="F5405" t="s">
        <v>24587</v>
      </c>
      <c r="H5405" t="s">
        <v>24588</v>
      </c>
      <c r="I5405" s="23">
        <v>35.8303583</v>
      </c>
      <c r="J5405" s="23">
        <v>-99.783175</v>
      </c>
      <c r="K5405">
        <v>211130</v>
      </c>
      <c r="L5405" t="s">
        <v>368</v>
      </c>
      <c r="M5405" t="s">
        <v>102</v>
      </c>
      <c r="N5405" s="49">
        <v>23818.941999999999</v>
      </c>
      <c r="O5405" s="49">
        <v>31931.277999999998</v>
      </c>
      <c r="P5405" s="49">
        <v>28715.93</v>
      </c>
      <c r="Q5405" s="49">
        <v>28485.288</v>
      </c>
      <c r="R5405" s="49">
        <v>29395.436000000002</v>
      </c>
      <c r="S5405" s="49">
        <v>34641.671999999999</v>
      </c>
      <c r="T5405" s="49">
        <v>35154.222000000002</v>
      </c>
      <c r="U5405" s="49">
        <v>30557.133999999998</v>
      </c>
      <c r="V5405" s="49">
        <v>27601.826000000001</v>
      </c>
    </row>
    <row r="5406" spans="1:22" x14ac:dyDescent="0.3">
      <c r="A5406">
        <v>1010547</v>
      </c>
      <c r="B5406" t="s">
        <v>24589</v>
      </c>
      <c r="C5406" t="s">
        <v>24590</v>
      </c>
      <c r="D5406" t="s">
        <v>8307</v>
      </c>
      <c r="E5406" t="s">
        <v>1418</v>
      </c>
      <c r="F5406" t="s">
        <v>6066</v>
      </c>
      <c r="G5406" t="s">
        <v>24591</v>
      </c>
      <c r="H5406" t="s">
        <v>6068</v>
      </c>
      <c r="I5406" s="23">
        <v>35.591268999999997</v>
      </c>
      <c r="J5406" s="23">
        <v>-98.141060999999993</v>
      </c>
      <c r="K5406">
        <v>211130</v>
      </c>
      <c r="L5406" t="s">
        <v>368</v>
      </c>
      <c r="M5406" t="s">
        <v>102</v>
      </c>
      <c r="N5406" s="49">
        <v>43949.154000000002</v>
      </c>
      <c r="O5406" s="49">
        <v>39395.811999999998</v>
      </c>
      <c r="P5406" s="49">
        <v>45516.692000000003</v>
      </c>
      <c r="Q5406" s="49">
        <v>25746.407999999999</v>
      </c>
      <c r="R5406" s="49">
        <v>32152.36</v>
      </c>
      <c r="S5406" s="49">
        <v>25544.080000000002</v>
      </c>
    </row>
    <row r="5407" spans="1:22" x14ac:dyDescent="0.3">
      <c r="A5407">
        <v>1003736</v>
      </c>
      <c r="B5407" t="s">
        <v>24592</v>
      </c>
      <c r="C5407" t="s">
        <v>24593</v>
      </c>
      <c r="D5407" t="s">
        <v>24594</v>
      </c>
      <c r="E5407" t="s">
        <v>1418</v>
      </c>
      <c r="F5407" t="s">
        <v>24595</v>
      </c>
      <c r="H5407" t="s">
        <v>3185</v>
      </c>
      <c r="I5407" s="23">
        <v>35.648919399999997</v>
      </c>
      <c r="J5407" s="23">
        <v>-98.898058300000002</v>
      </c>
      <c r="K5407">
        <v>211130</v>
      </c>
      <c r="L5407" t="s">
        <v>368</v>
      </c>
      <c r="M5407" t="s">
        <v>102</v>
      </c>
      <c r="N5407" s="49">
        <v>73444.551999999996</v>
      </c>
      <c r="O5407" s="49">
        <v>86372.248000000007</v>
      </c>
      <c r="P5407" s="49">
        <v>78297.501999999993</v>
      </c>
      <c r="Q5407" s="49">
        <v>59903.444000000003</v>
      </c>
      <c r="R5407" s="49">
        <v>57591.15</v>
      </c>
      <c r="S5407" s="49">
        <v>75223.721999999994</v>
      </c>
      <c r="T5407" s="49">
        <v>89409.64</v>
      </c>
      <c r="U5407" s="49">
        <v>72428.338000000003</v>
      </c>
      <c r="V5407" s="49">
        <v>63596.87</v>
      </c>
    </row>
    <row r="5408" spans="1:22" x14ac:dyDescent="0.3">
      <c r="A5408">
        <v>1003734</v>
      </c>
      <c r="B5408" t="s">
        <v>24596</v>
      </c>
      <c r="C5408" t="s">
        <v>24597</v>
      </c>
      <c r="D5408" t="s">
        <v>24598</v>
      </c>
      <c r="E5408" t="s">
        <v>1418</v>
      </c>
      <c r="F5408" t="s">
        <v>24599</v>
      </c>
      <c r="G5408" t="s">
        <v>24600</v>
      </c>
      <c r="H5408" t="s">
        <v>24588</v>
      </c>
      <c r="I5408" s="23">
        <v>35.850288999999997</v>
      </c>
      <c r="J5408" s="23">
        <v>-99.411720000000003</v>
      </c>
      <c r="K5408">
        <v>211130</v>
      </c>
      <c r="L5408" t="s">
        <v>28</v>
      </c>
      <c r="M5408" t="s">
        <v>102</v>
      </c>
      <c r="N5408" s="49">
        <v>21141.52</v>
      </c>
      <c r="O5408" s="49">
        <v>21612.367999999999</v>
      </c>
      <c r="P5408" s="49">
        <v>17396.083999999999</v>
      </c>
      <c r="Q5408" s="49">
        <v>11525.556</v>
      </c>
      <c r="R5408" s="49">
        <v>12502.052</v>
      </c>
      <c r="S5408" s="49">
        <v>28375.315999999999</v>
      </c>
      <c r="T5408" s="49">
        <v>33189.449999999997</v>
      </c>
    </row>
    <row r="5409" spans="1:22" x14ac:dyDescent="0.3">
      <c r="A5409">
        <v>1006184</v>
      </c>
      <c r="B5409" t="s">
        <v>24601</v>
      </c>
      <c r="C5409" t="s">
        <v>24602</v>
      </c>
      <c r="D5409" t="s">
        <v>6339</v>
      </c>
      <c r="E5409" t="s">
        <v>1418</v>
      </c>
      <c r="F5409" t="s">
        <v>24603</v>
      </c>
      <c r="H5409" t="s">
        <v>11945</v>
      </c>
      <c r="I5409" s="23">
        <v>34.819177799999999</v>
      </c>
      <c r="J5409" s="23">
        <v>-97.442658300000005</v>
      </c>
      <c r="K5409">
        <v>211130</v>
      </c>
      <c r="L5409" t="s">
        <v>368</v>
      </c>
      <c r="M5409" t="s">
        <v>102</v>
      </c>
      <c r="N5409" s="49">
        <v>257271.024</v>
      </c>
      <c r="O5409" s="49">
        <v>227954.74799999999</v>
      </c>
      <c r="P5409" s="49">
        <v>216664.394</v>
      </c>
      <c r="Q5409" s="49">
        <v>171104.576</v>
      </c>
      <c r="R5409" s="49">
        <v>240555.91200000001</v>
      </c>
      <c r="S5409" s="49">
        <v>221511.764</v>
      </c>
      <c r="T5409" s="49">
        <v>220455.96599999999</v>
      </c>
      <c r="U5409" s="49">
        <v>209955.27600000001</v>
      </c>
      <c r="V5409" s="49">
        <v>199035.728</v>
      </c>
    </row>
    <row r="5410" spans="1:22" x14ac:dyDescent="0.3">
      <c r="A5410">
        <v>1003727</v>
      </c>
      <c r="B5410" t="s">
        <v>24604</v>
      </c>
      <c r="C5410" t="s">
        <v>24605</v>
      </c>
      <c r="D5410" t="s">
        <v>8366</v>
      </c>
      <c r="E5410" t="s">
        <v>1418</v>
      </c>
      <c r="F5410" t="s">
        <v>8367</v>
      </c>
      <c r="H5410" t="s">
        <v>3185</v>
      </c>
      <c r="I5410" s="23">
        <v>35.549149999999997</v>
      </c>
      <c r="J5410" s="23">
        <v>-99.2941</v>
      </c>
      <c r="K5410">
        <v>211130</v>
      </c>
      <c r="L5410" t="s">
        <v>368</v>
      </c>
      <c r="M5410" t="s">
        <v>102</v>
      </c>
      <c r="N5410" s="49">
        <v>93538.07</v>
      </c>
      <c r="O5410" s="49">
        <v>128038.262</v>
      </c>
      <c r="P5410" s="49">
        <v>80248.687999999995</v>
      </c>
      <c r="Q5410" s="49">
        <v>80147.445999999996</v>
      </c>
      <c r="R5410" s="49">
        <v>72174.203999999998</v>
      </c>
      <c r="S5410" s="49">
        <v>109149.592</v>
      </c>
      <c r="T5410" s="49">
        <v>80935.902000000002</v>
      </c>
      <c r="U5410" s="49">
        <v>74156.31</v>
      </c>
      <c r="V5410" s="49">
        <v>59032.148000000001</v>
      </c>
    </row>
    <row r="5411" spans="1:22" x14ac:dyDescent="0.3">
      <c r="A5411">
        <v>1006316</v>
      </c>
      <c r="B5411" t="s">
        <v>24606</v>
      </c>
      <c r="C5411" t="s">
        <v>24607</v>
      </c>
      <c r="D5411" t="s">
        <v>22701</v>
      </c>
      <c r="E5411" t="s">
        <v>1418</v>
      </c>
      <c r="F5411" t="s">
        <v>24608</v>
      </c>
      <c r="H5411" t="s">
        <v>1830</v>
      </c>
      <c r="I5411" s="23">
        <v>36.441400000000002</v>
      </c>
      <c r="J5411" s="23">
        <v>-99.477500000000006</v>
      </c>
      <c r="K5411">
        <v>211130</v>
      </c>
      <c r="L5411" t="s">
        <v>368</v>
      </c>
      <c r="M5411" t="s">
        <v>102</v>
      </c>
      <c r="N5411" s="49">
        <v>70749.847999999998</v>
      </c>
      <c r="O5411" s="49">
        <v>71627.448000000004</v>
      </c>
      <c r="P5411" s="49">
        <v>67143.45</v>
      </c>
      <c r="Q5411" s="49">
        <v>45124.648000000001</v>
      </c>
      <c r="R5411" s="49">
        <v>42282.093999999997</v>
      </c>
      <c r="S5411" s="49">
        <v>38698.050000000003</v>
      </c>
      <c r="T5411" s="49">
        <v>38096.296000000002</v>
      </c>
      <c r="U5411" s="49">
        <v>48777.803999999996</v>
      </c>
      <c r="V5411" s="49">
        <v>32959.203999999998</v>
      </c>
    </row>
    <row r="5412" spans="1:22" x14ac:dyDescent="0.3">
      <c r="A5412">
        <v>1006177</v>
      </c>
      <c r="B5412" t="s">
        <v>24609</v>
      </c>
      <c r="C5412" t="s">
        <v>24610</v>
      </c>
      <c r="D5412" t="s">
        <v>17374</v>
      </c>
      <c r="E5412" t="s">
        <v>793</v>
      </c>
      <c r="F5412" t="s">
        <v>17375</v>
      </c>
      <c r="G5412" t="s">
        <v>24611</v>
      </c>
      <c r="H5412" t="s">
        <v>17377</v>
      </c>
      <c r="I5412" s="23">
        <v>38.695399999999999</v>
      </c>
      <c r="J5412" s="23">
        <v>-77.240700000000004</v>
      </c>
      <c r="K5412">
        <v>562213</v>
      </c>
      <c r="L5412" t="s">
        <v>28</v>
      </c>
      <c r="M5412" t="s">
        <v>307</v>
      </c>
      <c r="N5412" s="49">
        <v>451182.23</v>
      </c>
      <c r="O5412" s="49">
        <v>333602.04399999999</v>
      </c>
      <c r="P5412" s="49">
        <v>35207.985999999997</v>
      </c>
      <c r="Q5412" s="49">
        <v>353913.81599999999</v>
      </c>
      <c r="R5412" s="49">
        <v>327236.326</v>
      </c>
      <c r="S5412" s="49">
        <v>377184.62199999997</v>
      </c>
      <c r="T5412" s="49">
        <v>398370.68400000001</v>
      </c>
      <c r="U5412" s="49">
        <v>343802.554</v>
      </c>
      <c r="V5412" s="49">
        <v>353140.33</v>
      </c>
    </row>
    <row r="5413" spans="1:22" x14ac:dyDescent="0.3">
      <c r="A5413">
        <v>1004467</v>
      </c>
      <c r="B5413" t="s">
        <v>24612</v>
      </c>
      <c r="C5413" t="s">
        <v>24613</v>
      </c>
      <c r="D5413" t="s">
        <v>24614</v>
      </c>
      <c r="E5413" t="s">
        <v>311</v>
      </c>
      <c r="F5413" t="s">
        <v>24615</v>
      </c>
      <c r="G5413" t="s">
        <v>24616</v>
      </c>
      <c r="H5413" t="s">
        <v>5243</v>
      </c>
      <c r="I5413" s="23">
        <v>37.410392999999999</v>
      </c>
      <c r="J5413" s="23">
        <v>-86.935151000000005</v>
      </c>
      <c r="K5413">
        <v>562212</v>
      </c>
      <c r="L5413" t="s">
        <v>355</v>
      </c>
      <c r="M5413" t="s">
        <v>307</v>
      </c>
      <c r="N5413" s="49">
        <v>44922.400000000001</v>
      </c>
      <c r="O5413" s="49">
        <v>31975.25</v>
      </c>
      <c r="P5413" s="49">
        <v>29854.95</v>
      </c>
      <c r="Q5413" s="49">
        <v>29905.4</v>
      </c>
      <c r="R5413" s="49">
        <v>38747.85</v>
      </c>
      <c r="S5413" s="49">
        <v>23455.25</v>
      </c>
      <c r="T5413" s="49">
        <v>40444.6</v>
      </c>
      <c r="U5413" s="49">
        <v>36222.9</v>
      </c>
      <c r="V5413" s="49">
        <v>44533.5</v>
      </c>
    </row>
    <row r="5414" spans="1:22" x14ac:dyDescent="0.3">
      <c r="A5414">
        <v>1001671</v>
      </c>
      <c r="B5414" t="s">
        <v>24617</v>
      </c>
      <c r="C5414" t="s">
        <v>24618</v>
      </c>
      <c r="D5414" t="s">
        <v>2979</v>
      </c>
      <c r="E5414" t="s">
        <v>663</v>
      </c>
      <c r="F5414" t="s">
        <v>24619</v>
      </c>
      <c r="G5414" t="s">
        <v>24620</v>
      </c>
      <c r="H5414" t="s">
        <v>1570</v>
      </c>
      <c r="I5414" s="23">
        <v>39.847189999999998</v>
      </c>
      <c r="J5414" s="23">
        <v>-82.604680000000002</v>
      </c>
      <c r="K5414">
        <v>322130</v>
      </c>
      <c r="L5414" t="s">
        <v>573</v>
      </c>
      <c r="M5414" t="s">
        <v>1173</v>
      </c>
      <c r="N5414" s="49">
        <v>23290.306</v>
      </c>
      <c r="O5414" s="49">
        <v>23255.558000000001</v>
      </c>
      <c r="P5414" s="49">
        <v>20600.313999999998</v>
      </c>
      <c r="Q5414" s="49">
        <v>20933.87</v>
      </c>
      <c r="R5414" s="49">
        <v>20295.673999999999</v>
      </c>
      <c r="S5414" s="49">
        <v>28024.71</v>
      </c>
      <c r="T5414" s="49">
        <v>28538.462</v>
      </c>
      <c r="U5414" s="49">
        <v>28853.563999999998</v>
      </c>
      <c r="V5414" s="49">
        <v>36854.745999999999</v>
      </c>
    </row>
    <row r="5415" spans="1:22" x14ac:dyDescent="0.3">
      <c r="A5415">
        <v>1006948</v>
      </c>
      <c r="B5415" t="s">
        <v>24621</v>
      </c>
      <c r="C5415" t="s">
        <v>24622</v>
      </c>
      <c r="D5415" t="s">
        <v>3608</v>
      </c>
      <c r="E5415" t="s">
        <v>663</v>
      </c>
      <c r="F5415" t="s">
        <v>3603</v>
      </c>
      <c r="G5415" t="s">
        <v>24623</v>
      </c>
      <c r="H5415" t="s">
        <v>3605</v>
      </c>
      <c r="I5415" s="23">
        <v>39.327559999999998</v>
      </c>
      <c r="J5415" s="23">
        <v>-82.108580000000003</v>
      </c>
      <c r="K5415">
        <v>611310</v>
      </c>
      <c r="L5415" t="s">
        <v>28</v>
      </c>
      <c r="M5415" t="s">
        <v>315</v>
      </c>
      <c r="O5415" s="49">
        <v>29460.74</v>
      </c>
      <c r="P5415" s="49">
        <v>26847.348000000002</v>
      </c>
      <c r="Q5415" s="49">
        <v>34235.572</v>
      </c>
      <c r="R5415" s="49">
        <v>43345.775999999998</v>
      </c>
      <c r="S5415" s="49">
        <v>53732.947999999997</v>
      </c>
      <c r="U5415" s="49">
        <v>48460.152000000002</v>
      </c>
      <c r="V5415" s="49">
        <v>75425.176000000007</v>
      </c>
    </row>
    <row r="5416" spans="1:22" x14ac:dyDescent="0.3">
      <c r="A5416">
        <v>1006535</v>
      </c>
      <c r="B5416" t="s">
        <v>24624</v>
      </c>
      <c r="C5416" t="s">
        <v>24625</v>
      </c>
      <c r="D5416" t="s">
        <v>18999</v>
      </c>
      <c r="E5416" t="s">
        <v>311</v>
      </c>
      <c r="F5416" t="s">
        <v>24626</v>
      </c>
      <c r="G5416" t="s">
        <v>24627</v>
      </c>
      <c r="H5416" t="s">
        <v>1865</v>
      </c>
      <c r="I5416" s="23">
        <v>38.209029999999998</v>
      </c>
      <c r="J5416" s="23">
        <v>-85.256770000000003</v>
      </c>
      <c r="K5416">
        <v>331314</v>
      </c>
      <c r="L5416" t="s">
        <v>28</v>
      </c>
      <c r="M5416" t="s">
        <v>538</v>
      </c>
      <c r="N5416" s="49">
        <v>35206.267999999996</v>
      </c>
      <c r="O5416" s="49">
        <v>35826.616000000002</v>
      </c>
      <c r="P5416" s="49">
        <v>33715.224000000002</v>
      </c>
      <c r="Q5416" s="49">
        <v>34271.919999999998</v>
      </c>
      <c r="R5416" s="49">
        <v>36576.112000000001</v>
      </c>
      <c r="S5416" s="49">
        <v>38408.656000000003</v>
      </c>
      <c r="T5416" s="49">
        <v>37229.06</v>
      </c>
      <c r="U5416" s="49">
        <v>35272.067999999999</v>
      </c>
      <c r="V5416" s="49">
        <v>32482.428</v>
      </c>
    </row>
    <row r="5417" spans="1:22" x14ac:dyDescent="0.3">
      <c r="A5417">
        <v>1003661</v>
      </c>
      <c r="B5417" t="s">
        <v>24628</v>
      </c>
      <c r="C5417" t="s">
        <v>24629</v>
      </c>
      <c r="D5417" t="s">
        <v>24630</v>
      </c>
      <c r="E5417" t="s">
        <v>663</v>
      </c>
      <c r="F5417" t="s">
        <v>24631</v>
      </c>
      <c r="G5417" t="s">
        <v>24632</v>
      </c>
      <c r="H5417" t="s">
        <v>314</v>
      </c>
      <c r="I5417" s="23">
        <v>39.9086</v>
      </c>
      <c r="J5417" s="23">
        <v>-82.249399999999994</v>
      </c>
      <c r="K5417">
        <v>562212</v>
      </c>
      <c r="L5417" t="s">
        <v>355</v>
      </c>
      <c r="M5417" t="s">
        <v>307</v>
      </c>
      <c r="N5417" s="49">
        <v>49123.014000000003</v>
      </c>
      <c r="O5417" s="49">
        <v>52070.966</v>
      </c>
      <c r="P5417" s="49">
        <v>46874.178</v>
      </c>
      <c r="Q5417" s="49">
        <v>88105.301999999996</v>
      </c>
      <c r="R5417" s="49">
        <v>85541.956000000006</v>
      </c>
      <c r="S5417" s="49">
        <v>78911.483999999997</v>
      </c>
      <c r="T5417" s="49">
        <v>96975.43</v>
      </c>
      <c r="U5417" s="49">
        <v>132239.61762599999</v>
      </c>
      <c r="V5417" s="49">
        <v>145500.14294300001</v>
      </c>
    </row>
    <row r="5418" spans="1:22" x14ac:dyDescent="0.3">
      <c r="A5418">
        <v>1004425</v>
      </c>
      <c r="B5418" t="s">
        <v>24633</v>
      </c>
      <c r="C5418" t="s">
        <v>24634</v>
      </c>
      <c r="D5418" t="s">
        <v>428</v>
      </c>
      <c r="E5418" t="s">
        <v>542</v>
      </c>
      <c r="F5418" t="s">
        <v>6283</v>
      </c>
      <c r="G5418" t="s">
        <v>24635</v>
      </c>
      <c r="H5418" t="s">
        <v>6285</v>
      </c>
      <c r="I5418" s="23">
        <v>38.028750000000002</v>
      </c>
      <c r="J5418" s="23">
        <v>-97.976939999999999</v>
      </c>
      <c r="K5418">
        <v>211130</v>
      </c>
      <c r="L5418" t="s">
        <v>326</v>
      </c>
      <c r="M5418" t="s">
        <v>327</v>
      </c>
      <c r="N5418" s="49">
        <v>75568.216</v>
      </c>
      <c r="O5418" s="49">
        <v>81232.596000000005</v>
      </c>
      <c r="P5418" s="49">
        <v>69706.64</v>
      </c>
      <c r="Q5418" s="49">
        <v>56102.993999999999</v>
      </c>
      <c r="R5418" s="49">
        <v>65414.574000000001</v>
      </c>
      <c r="S5418" s="49">
        <v>55884.944000000003</v>
      </c>
      <c r="T5418" s="49">
        <v>71268.032000000007</v>
      </c>
      <c r="U5418" s="49">
        <v>74262.072</v>
      </c>
      <c r="V5418" s="49">
        <v>65775.653999999995</v>
      </c>
    </row>
    <row r="5419" spans="1:22" x14ac:dyDescent="0.3">
      <c r="A5419">
        <v>1006338</v>
      </c>
      <c r="B5419" t="s">
        <v>24636</v>
      </c>
      <c r="C5419" t="s">
        <v>24637</v>
      </c>
      <c r="D5419" t="s">
        <v>6959</v>
      </c>
      <c r="E5419" t="s">
        <v>542</v>
      </c>
      <c r="F5419" t="s">
        <v>6960</v>
      </c>
      <c r="G5419" t="s">
        <v>24638</v>
      </c>
      <c r="H5419" t="s">
        <v>6962</v>
      </c>
      <c r="I5419" s="23">
        <v>38.379899999999999</v>
      </c>
      <c r="J5419" s="23">
        <v>-97.83905</v>
      </c>
      <c r="K5419">
        <v>325110</v>
      </c>
      <c r="L5419" t="s">
        <v>28</v>
      </c>
      <c r="M5419" t="s">
        <v>530</v>
      </c>
      <c r="N5419" s="49">
        <v>5121.58</v>
      </c>
      <c r="O5419" s="49">
        <v>12506.652</v>
      </c>
      <c r="P5419" s="49">
        <v>13982.348</v>
      </c>
      <c r="Q5419" s="49">
        <v>26346.9</v>
      </c>
      <c r="R5419" s="49">
        <v>6927.3239999999996</v>
      </c>
      <c r="S5419" s="49">
        <v>28517.491999999998</v>
      </c>
      <c r="T5419" s="49">
        <v>11771.156000000001</v>
      </c>
      <c r="U5419" s="49">
        <v>25772.452000000001</v>
      </c>
      <c r="V5419" s="49">
        <v>34127.372000000003</v>
      </c>
    </row>
    <row r="5420" spans="1:22" x14ac:dyDescent="0.3">
      <c r="A5420">
        <v>1004418</v>
      </c>
      <c r="B5420" t="s">
        <v>24639</v>
      </c>
      <c r="C5420" t="s">
        <v>24640</v>
      </c>
      <c r="D5420" t="s">
        <v>24641</v>
      </c>
      <c r="E5420" t="s">
        <v>1418</v>
      </c>
      <c r="F5420" t="s">
        <v>24642</v>
      </c>
      <c r="G5420" t="s">
        <v>24643</v>
      </c>
      <c r="H5420" t="s">
        <v>4141</v>
      </c>
      <c r="I5420" s="23">
        <v>36.776420000000002</v>
      </c>
      <c r="J5420" s="23">
        <v>-97.756299999999996</v>
      </c>
      <c r="K5420">
        <v>211130</v>
      </c>
      <c r="L5420" t="s">
        <v>326</v>
      </c>
      <c r="M5420" t="s">
        <v>327</v>
      </c>
      <c r="N5420" s="49">
        <v>229596.58600000001</v>
      </c>
      <c r="O5420" s="49">
        <v>191419.478</v>
      </c>
      <c r="P5420" s="49">
        <v>195424.16399999999</v>
      </c>
      <c r="Q5420" s="49">
        <v>171580.50399999999</v>
      </c>
      <c r="R5420" s="49">
        <v>190506.93799999999</v>
      </c>
      <c r="S5420" s="49">
        <v>228469.492</v>
      </c>
      <c r="T5420" s="49">
        <v>234258.32</v>
      </c>
      <c r="U5420" s="49">
        <v>234257.92199999999</v>
      </c>
      <c r="V5420" s="49">
        <v>236566.462</v>
      </c>
    </row>
    <row r="5421" spans="1:22" x14ac:dyDescent="0.3">
      <c r="A5421">
        <v>1010917</v>
      </c>
      <c r="B5421" t="s">
        <v>24644</v>
      </c>
      <c r="C5421" t="s">
        <v>24645</v>
      </c>
      <c r="D5421" t="s">
        <v>2609</v>
      </c>
      <c r="E5421" t="s">
        <v>303</v>
      </c>
      <c r="F5421" t="s">
        <v>2610</v>
      </c>
      <c r="G5421" t="s">
        <v>24646</v>
      </c>
      <c r="H5421" t="s">
        <v>2612</v>
      </c>
      <c r="I5421" s="23">
        <v>29.858332999999998</v>
      </c>
      <c r="J5421" s="23">
        <v>-94.886944</v>
      </c>
      <c r="K5421">
        <v>211130</v>
      </c>
      <c r="L5421" t="s">
        <v>326</v>
      </c>
      <c r="M5421" t="s">
        <v>327</v>
      </c>
      <c r="N5421" s="49">
        <v>224281.80600000001</v>
      </c>
      <c r="O5421" s="49">
        <v>232651.82399999999</v>
      </c>
      <c r="P5421" s="49">
        <v>199537.448</v>
      </c>
      <c r="Q5421" s="49">
        <v>187035.196</v>
      </c>
      <c r="R5421" s="49">
        <v>180790.92</v>
      </c>
      <c r="S5421" s="49">
        <v>89190.115999999995</v>
      </c>
    </row>
    <row r="5422" spans="1:22" x14ac:dyDescent="0.3">
      <c r="A5422">
        <v>1005981</v>
      </c>
      <c r="B5422" t="s">
        <v>24647</v>
      </c>
      <c r="C5422" t="s">
        <v>24648</v>
      </c>
      <c r="D5422" t="s">
        <v>24649</v>
      </c>
      <c r="E5422" t="s">
        <v>690</v>
      </c>
      <c r="F5422" t="s">
        <v>24650</v>
      </c>
      <c r="G5422" t="s">
        <v>24651</v>
      </c>
      <c r="H5422" t="s">
        <v>24652</v>
      </c>
      <c r="I5422" s="23">
        <v>30.990694000000001</v>
      </c>
      <c r="J5422" s="23">
        <v>-84.079471999999996</v>
      </c>
      <c r="K5422">
        <v>212325</v>
      </c>
      <c r="L5422" t="s">
        <v>28</v>
      </c>
      <c r="M5422" t="s">
        <v>315</v>
      </c>
      <c r="R5422" s="49">
        <v>53.1</v>
      </c>
      <c r="S5422" s="49">
        <v>68.8</v>
      </c>
      <c r="T5422" s="49">
        <v>71.897999999999996</v>
      </c>
      <c r="U5422" s="49">
        <v>395.7</v>
      </c>
      <c r="V5422" s="49">
        <v>1835.4939999999999</v>
      </c>
    </row>
    <row r="5423" spans="1:22" x14ac:dyDescent="0.3">
      <c r="A5423">
        <v>1004960</v>
      </c>
      <c r="B5423" t="s">
        <v>24653</v>
      </c>
      <c r="C5423" t="s">
        <v>24654</v>
      </c>
      <c r="D5423" t="s">
        <v>24655</v>
      </c>
      <c r="E5423" t="s">
        <v>1781</v>
      </c>
      <c r="F5423" t="s">
        <v>24656</v>
      </c>
      <c r="G5423" t="s">
        <v>24657</v>
      </c>
      <c r="H5423" t="s">
        <v>23034</v>
      </c>
      <c r="I5423" s="23">
        <v>34.736443999999999</v>
      </c>
      <c r="J5423" s="23">
        <v>-88.945055999999994</v>
      </c>
      <c r="K5423">
        <v>212325</v>
      </c>
      <c r="L5423" t="s">
        <v>28</v>
      </c>
      <c r="M5423" t="s">
        <v>315</v>
      </c>
      <c r="R5423" s="49">
        <v>22402.716</v>
      </c>
      <c r="S5423" s="49">
        <v>19653.376</v>
      </c>
      <c r="T5423" s="49">
        <v>22772.964</v>
      </c>
      <c r="U5423" s="49">
        <v>21575.968000000001</v>
      </c>
      <c r="V5423" s="49">
        <v>24237.207999999999</v>
      </c>
    </row>
    <row r="5424" spans="1:22" x14ac:dyDescent="0.3">
      <c r="A5424">
        <v>1006533</v>
      </c>
      <c r="B5424" t="s">
        <v>24658</v>
      </c>
      <c r="C5424" t="s">
        <v>24659</v>
      </c>
      <c r="D5424" t="s">
        <v>3783</v>
      </c>
      <c r="E5424" t="s">
        <v>323</v>
      </c>
      <c r="F5424" t="s">
        <v>2871</v>
      </c>
      <c r="G5424" t="s">
        <v>24660</v>
      </c>
      <c r="H5424" t="s">
        <v>2179</v>
      </c>
      <c r="I5424" s="23">
        <v>35.418500000000002</v>
      </c>
      <c r="J5424" s="23">
        <v>-119.0112</v>
      </c>
      <c r="K5424">
        <v>221112</v>
      </c>
      <c r="L5424" t="s">
        <v>28</v>
      </c>
      <c r="M5424" t="s">
        <v>336</v>
      </c>
      <c r="Q5424" s="49">
        <v>170.7</v>
      </c>
      <c r="R5424" s="49">
        <v>81075.144</v>
      </c>
      <c r="S5424" s="49">
        <v>130548.308</v>
      </c>
      <c r="T5424" s="49">
        <v>124536.732</v>
      </c>
      <c r="U5424" s="49">
        <v>164386.68</v>
      </c>
      <c r="V5424" s="49">
        <v>173708.196</v>
      </c>
    </row>
    <row r="5425" spans="1:22" x14ac:dyDescent="0.3">
      <c r="A5425">
        <v>1007624</v>
      </c>
      <c r="B5425" t="s">
        <v>24661</v>
      </c>
      <c r="C5425" t="s">
        <v>24662</v>
      </c>
      <c r="D5425" t="s">
        <v>14012</v>
      </c>
      <c r="E5425" t="s">
        <v>1418</v>
      </c>
      <c r="F5425" t="s">
        <v>24663</v>
      </c>
      <c r="G5425" t="s">
        <v>24664</v>
      </c>
      <c r="H5425" t="s">
        <v>13690</v>
      </c>
      <c r="I5425" s="23">
        <v>35.450870000000002</v>
      </c>
      <c r="J5425" s="23">
        <v>-97.645880000000005</v>
      </c>
      <c r="K5425">
        <v>562212</v>
      </c>
      <c r="L5425" t="s">
        <v>355</v>
      </c>
      <c r="M5425" t="s">
        <v>307</v>
      </c>
      <c r="N5425" s="49">
        <v>200849.25</v>
      </c>
      <c r="O5425" s="49">
        <v>176819.8</v>
      </c>
      <c r="P5425" s="49">
        <v>187803.6</v>
      </c>
      <c r="Q5425" s="49">
        <v>185512.25</v>
      </c>
      <c r="R5425" s="49">
        <v>448647.5</v>
      </c>
      <c r="S5425" s="49">
        <v>350989.8</v>
      </c>
      <c r="T5425" s="49">
        <v>314428.25</v>
      </c>
      <c r="U5425" s="49">
        <v>215527</v>
      </c>
      <c r="V5425" s="49">
        <v>185979</v>
      </c>
    </row>
    <row r="5426" spans="1:22" x14ac:dyDescent="0.3">
      <c r="A5426">
        <v>1006257</v>
      </c>
      <c r="B5426" t="s">
        <v>24665</v>
      </c>
      <c r="C5426" t="s">
        <v>24666</v>
      </c>
      <c r="D5426" t="s">
        <v>24667</v>
      </c>
      <c r="E5426" t="s">
        <v>1418</v>
      </c>
      <c r="F5426" t="s">
        <v>24668</v>
      </c>
      <c r="G5426" t="s">
        <v>24669</v>
      </c>
      <c r="H5426" t="s">
        <v>2947</v>
      </c>
      <c r="I5426" s="23">
        <v>34.913006000000003</v>
      </c>
      <c r="J5426" s="23">
        <v>-97.915710000000004</v>
      </c>
      <c r="K5426">
        <v>562212</v>
      </c>
      <c r="L5426" t="s">
        <v>355</v>
      </c>
      <c r="M5426" t="s">
        <v>307</v>
      </c>
      <c r="N5426" s="49">
        <v>53492.097999999998</v>
      </c>
      <c r="O5426" s="49">
        <v>72349.75</v>
      </c>
      <c r="P5426" s="49">
        <v>89037.5</v>
      </c>
      <c r="Q5426" s="49">
        <v>51876.9</v>
      </c>
      <c r="R5426" s="49">
        <v>172552.5</v>
      </c>
      <c r="S5426" s="49">
        <v>137267.25</v>
      </c>
      <c r="T5426" s="49">
        <v>117796.95</v>
      </c>
      <c r="U5426" s="49">
        <v>43567.25</v>
      </c>
      <c r="V5426" s="49">
        <v>39100</v>
      </c>
    </row>
    <row r="5427" spans="1:22" x14ac:dyDescent="0.3">
      <c r="A5427">
        <v>1001634</v>
      </c>
      <c r="B5427" t="s">
        <v>24670</v>
      </c>
      <c r="C5427" t="s">
        <v>24671</v>
      </c>
      <c r="D5427" t="s">
        <v>24672</v>
      </c>
      <c r="E5427" t="s">
        <v>1418</v>
      </c>
      <c r="F5427" t="s">
        <v>24673</v>
      </c>
      <c r="G5427" t="s">
        <v>24674</v>
      </c>
      <c r="H5427" t="s">
        <v>4874</v>
      </c>
      <c r="I5427" s="23">
        <v>36.119900000000001</v>
      </c>
      <c r="J5427" s="23">
        <v>-97.088842</v>
      </c>
      <c r="K5427">
        <v>221122</v>
      </c>
      <c r="L5427" t="s">
        <v>28</v>
      </c>
      <c r="M5427" t="s">
        <v>336</v>
      </c>
      <c r="N5427" s="49">
        <v>25661.704000000002</v>
      </c>
      <c r="O5427" s="49">
        <v>25114.653999999999</v>
      </c>
      <c r="P5427" s="49">
        <v>21901.768</v>
      </c>
      <c r="Q5427" s="49">
        <v>30466.148000000001</v>
      </c>
      <c r="R5427" s="49">
        <v>15782</v>
      </c>
      <c r="S5427" s="49">
        <v>52.4</v>
      </c>
      <c r="T5427" s="49">
        <v>23835.759999999998</v>
      </c>
      <c r="U5427" s="49">
        <v>23872.959999999999</v>
      </c>
      <c r="V5427" s="49">
        <v>30231.436000000002</v>
      </c>
    </row>
    <row r="5428" spans="1:22" x14ac:dyDescent="0.3">
      <c r="A5428">
        <v>1006252</v>
      </c>
      <c r="B5428" t="s">
        <v>24675</v>
      </c>
      <c r="C5428" t="s">
        <v>24676</v>
      </c>
      <c r="D5428" t="s">
        <v>897</v>
      </c>
      <c r="E5428" t="s">
        <v>793</v>
      </c>
      <c r="F5428" t="s">
        <v>24677</v>
      </c>
      <c r="G5428" t="s">
        <v>24678</v>
      </c>
      <c r="H5428" t="s">
        <v>24679</v>
      </c>
      <c r="I5428" s="23">
        <v>37.589910000000003</v>
      </c>
      <c r="J5428" s="23">
        <v>-77.529870000000003</v>
      </c>
      <c r="K5428">
        <v>562212</v>
      </c>
      <c r="L5428" t="s">
        <v>51</v>
      </c>
      <c r="M5428" t="s">
        <v>307</v>
      </c>
      <c r="N5428" s="49">
        <v>59786.75</v>
      </c>
      <c r="O5428" s="49">
        <v>64095</v>
      </c>
      <c r="P5428" s="49">
        <v>90770.25</v>
      </c>
      <c r="Q5428" s="49">
        <v>95898.75</v>
      </c>
      <c r="R5428" s="49">
        <v>81257.75</v>
      </c>
      <c r="S5428" s="49">
        <v>69724</v>
      </c>
      <c r="T5428" s="49">
        <v>104030</v>
      </c>
      <c r="U5428" s="49">
        <v>140340</v>
      </c>
      <c r="V5428" s="49">
        <v>144010</v>
      </c>
    </row>
    <row r="5429" spans="1:22" x14ac:dyDescent="0.3">
      <c r="A5429">
        <v>1005473</v>
      </c>
      <c r="B5429" t="s">
        <v>24680</v>
      </c>
      <c r="C5429" t="s">
        <v>24681</v>
      </c>
      <c r="D5429" t="s">
        <v>24682</v>
      </c>
      <c r="E5429" t="s">
        <v>1682</v>
      </c>
      <c r="F5429" t="s">
        <v>24683</v>
      </c>
      <c r="G5429" t="s">
        <v>24684</v>
      </c>
      <c r="H5429" t="s">
        <v>7587</v>
      </c>
      <c r="I5429" s="23">
        <v>42.300789999999999</v>
      </c>
      <c r="J5429" s="23">
        <v>-73.250839999999997</v>
      </c>
      <c r="K5429">
        <v>212312</v>
      </c>
      <c r="L5429" t="s">
        <v>1404</v>
      </c>
      <c r="M5429" t="s">
        <v>376</v>
      </c>
      <c r="N5429" s="49">
        <v>16585.168000000001</v>
      </c>
      <c r="O5429" s="49">
        <v>21860.457999999999</v>
      </c>
      <c r="P5429" s="49">
        <v>22072.616000000002</v>
      </c>
      <c r="Q5429" s="49">
        <v>21049.232</v>
      </c>
      <c r="R5429" s="49">
        <v>27397.882000000001</v>
      </c>
      <c r="S5429" s="49">
        <v>28934.148000000001</v>
      </c>
      <c r="T5429" s="49">
        <v>26897.581999999999</v>
      </c>
      <c r="U5429" s="49">
        <v>16315.183999999999</v>
      </c>
      <c r="V5429" s="49">
        <v>15512.907999999999</v>
      </c>
    </row>
    <row r="5430" spans="1:22" x14ac:dyDescent="0.3">
      <c r="A5430">
        <v>1001717</v>
      </c>
      <c r="B5430" t="s">
        <v>24685</v>
      </c>
      <c r="C5430" t="s">
        <v>24686</v>
      </c>
      <c r="D5430" t="s">
        <v>24687</v>
      </c>
      <c r="E5430" t="s">
        <v>351</v>
      </c>
      <c r="F5430" t="s">
        <v>24688</v>
      </c>
      <c r="G5430" t="s">
        <v>24689</v>
      </c>
      <c r="H5430" t="s">
        <v>900</v>
      </c>
      <c r="I5430" s="23">
        <v>38.896129999999999</v>
      </c>
      <c r="J5430" s="23">
        <v>-90.100560000000002</v>
      </c>
      <c r="K5430">
        <v>332992</v>
      </c>
      <c r="L5430" t="s">
        <v>28</v>
      </c>
      <c r="M5430" t="s">
        <v>315</v>
      </c>
      <c r="N5430" s="49">
        <v>18732.473999999998</v>
      </c>
      <c r="O5430" s="49">
        <v>19150.272000000001</v>
      </c>
      <c r="P5430" s="49">
        <v>17341.080000000002</v>
      </c>
      <c r="Q5430" s="49">
        <v>18209.031999999999</v>
      </c>
      <c r="R5430" s="49">
        <v>21785.614000000001</v>
      </c>
      <c r="S5430" s="49">
        <v>25955.398000000001</v>
      </c>
      <c r="T5430" s="49">
        <v>27892.495999999999</v>
      </c>
      <c r="U5430" s="49">
        <v>25906.5</v>
      </c>
      <c r="V5430" s="49">
        <v>29486.637999999999</v>
      </c>
    </row>
    <row r="5431" spans="1:22" x14ac:dyDescent="0.3">
      <c r="A5431">
        <v>1002320</v>
      </c>
      <c r="B5431" t="s">
        <v>24690</v>
      </c>
      <c r="C5431" t="s">
        <v>24691</v>
      </c>
      <c r="D5431" t="s">
        <v>24692</v>
      </c>
      <c r="E5431" t="s">
        <v>323</v>
      </c>
      <c r="F5431" t="s">
        <v>24693</v>
      </c>
      <c r="G5431" t="s">
        <v>24694</v>
      </c>
      <c r="H5431" t="s">
        <v>1165</v>
      </c>
      <c r="I5431" s="23">
        <v>33.937800000000003</v>
      </c>
      <c r="J5431" s="23">
        <v>-117.83750000000001</v>
      </c>
      <c r="K5431">
        <v>562212</v>
      </c>
      <c r="L5431" t="s">
        <v>51</v>
      </c>
      <c r="M5431" t="s">
        <v>307</v>
      </c>
      <c r="N5431" s="49">
        <v>418814</v>
      </c>
      <c r="O5431" s="49">
        <v>390934.25</v>
      </c>
      <c r="P5431" s="49">
        <v>387916.5</v>
      </c>
      <c r="Q5431" s="49">
        <v>325084.5</v>
      </c>
      <c r="R5431" s="49">
        <v>308514.5</v>
      </c>
      <c r="S5431" s="49">
        <v>286532.75</v>
      </c>
      <c r="T5431" s="49">
        <v>356603</v>
      </c>
      <c r="U5431" s="49">
        <v>366932.5</v>
      </c>
      <c r="V5431" s="49">
        <v>384798.25</v>
      </c>
    </row>
    <row r="5432" spans="1:22" x14ac:dyDescent="0.3">
      <c r="A5432">
        <v>1006033</v>
      </c>
      <c r="B5432" t="s">
        <v>24695</v>
      </c>
      <c r="C5432" t="s">
        <v>24696</v>
      </c>
      <c r="D5432" t="s">
        <v>8630</v>
      </c>
      <c r="E5432" t="s">
        <v>380</v>
      </c>
      <c r="F5432" t="s">
        <v>8631</v>
      </c>
      <c r="G5432" t="s">
        <v>24697</v>
      </c>
      <c r="H5432" t="s">
        <v>24698</v>
      </c>
      <c r="I5432" s="23">
        <v>44.043444000000001</v>
      </c>
      <c r="J5432" s="23">
        <v>-92.583805999999996</v>
      </c>
      <c r="K5432">
        <v>562212</v>
      </c>
      <c r="L5432" t="s">
        <v>51</v>
      </c>
      <c r="M5432" t="s">
        <v>307</v>
      </c>
      <c r="R5432" s="49">
        <v>14243</v>
      </c>
      <c r="S5432" s="49">
        <v>14792.5</v>
      </c>
      <c r="T5432" s="49">
        <v>20445.5</v>
      </c>
      <c r="U5432" s="49">
        <v>22563</v>
      </c>
      <c r="V5432" s="49">
        <v>23437</v>
      </c>
    </row>
    <row r="5433" spans="1:22" x14ac:dyDescent="0.3">
      <c r="A5433">
        <v>1005528</v>
      </c>
      <c r="B5433" t="s">
        <v>24699</v>
      </c>
      <c r="C5433" t="s">
        <v>24700</v>
      </c>
      <c r="D5433" t="s">
        <v>8630</v>
      </c>
      <c r="E5433" t="s">
        <v>380</v>
      </c>
      <c r="F5433" t="s">
        <v>24701</v>
      </c>
      <c r="G5433" t="s">
        <v>24702</v>
      </c>
      <c r="H5433" t="s">
        <v>20894</v>
      </c>
      <c r="I5433" s="23">
        <v>44.026536</v>
      </c>
      <c r="J5433" s="23">
        <v>-92.429100000000005</v>
      </c>
      <c r="K5433">
        <v>562213</v>
      </c>
      <c r="L5433" t="s">
        <v>28</v>
      </c>
      <c r="M5433" t="s">
        <v>307</v>
      </c>
      <c r="N5433" s="49">
        <v>57685.915999999997</v>
      </c>
      <c r="O5433" s="49">
        <v>60704.124000000003</v>
      </c>
      <c r="P5433" s="49">
        <v>57006.28</v>
      </c>
      <c r="Q5433" s="49">
        <v>52178.474000000002</v>
      </c>
      <c r="R5433" s="49">
        <v>56798.703999999998</v>
      </c>
      <c r="S5433" s="49">
        <v>46331.998</v>
      </c>
      <c r="T5433" s="49">
        <v>47888.771999999997</v>
      </c>
      <c r="U5433" s="49">
        <v>45997.97</v>
      </c>
      <c r="V5433" s="49">
        <v>29545.484</v>
      </c>
    </row>
    <row r="5434" spans="1:22" x14ac:dyDescent="0.3">
      <c r="A5434">
        <v>1001971</v>
      </c>
      <c r="B5434" t="s">
        <v>24703</v>
      </c>
      <c r="C5434" t="s">
        <v>24704</v>
      </c>
      <c r="D5434" t="s">
        <v>24705</v>
      </c>
      <c r="E5434" t="s">
        <v>323</v>
      </c>
      <c r="F5434" t="s">
        <v>24706</v>
      </c>
      <c r="G5434" t="s">
        <v>24707</v>
      </c>
      <c r="H5434" t="s">
        <v>3837</v>
      </c>
      <c r="I5434" s="23">
        <v>33.989443999999999</v>
      </c>
      <c r="J5434" s="23">
        <v>-117.681111</v>
      </c>
      <c r="K5434">
        <v>221112</v>
      </c>
      <c r="L5434" t="s">
        <v>28</v>
      </c>
      <c r="M5434" t="s">
        <v>336</v>
      </c>
      <c r="N5434" s="49">
        <v>8892.6679999999997</v>
      </c>
      <c r="O5434" s="49">
        <v>18717.48</v>
      </c>
      <c r="P5434" s="49">
        <v>100975.92</v>
      </c>
      <c r="Q5434" s="49">
        <v>107565.296</v>
      </c>
      <c r="R5434" s="49">
        <v>106767.74800000001</v>
      </c>
      <c r="S5434" s="49">
        <v>109072.64</v>
      </c>
      <c r="T5434" s="49">
        <v>109743.836</v>
      </c>
      <c r="U5434" s="49">
        <v>102587.412</v>
      </c>
      <c r="V5434" s="49">
        <v>108906.54</v>
      </c>
    </row>
    <row r="5435" spans="1:22" x14ac:dyDescent="0.3">
      <c r="A5435">
        <v>1003586</v>
      </c>
      <c r="B5435" t="s">
        <v>24708</v>
      </c>
      <c r="C5435" t="s">
        <v>24709</v>
      </c>
      <c r="D5435" t="s">
        <v>24710</v>
      </c>
      <c r="E5435" t="s">
        <v>946</v>
      </c>
      <c r="F5435" t="s">
        <v>24711</v>
      </c>
      <c r="G5435" t="s">
        <v>24712</v>
      </c>
      <c r="H5435" t="s">
        <v>23884</v>
      </c>
      <c r="I5435" s="23">
        <v>47.504730000000002</v>
      </c>
      <c r="J5435" s="23">
        <v>-122.78081</v>
      </c>
      <c r="K5435">
        <v>562212</v>
      </c>
      <c r="L5435" t="s">
        <v>51</v>
      </c>
      <c r="M5435" t="s">
        <v>307</v>
      </c>
      <c r="N5435" s="49">
        <v>1040.25</v>
      </c>
      <c r="O5435" s="49">
        <v>1904.25</v>
      </c>
      <c r="P5435" s="49">
        <v>1983</v>
      </c>
      <c r="Q5435" s="49">
        <v>766</v>
      </c>
      <c r="R5435" s="49">
        <v>979.75</v>
      </c>
      <c r="S5435" s="49">
        <v>1114</v>
      </c>
      <c r="T5435" s="49">
        <v>1864</v>
      </c>
      <c r="U5435" s="49">
        <v>1546.4888249999999</v>
      </c>
      <c r="V5435" s="49">
        <v>2800</v>
      </c>
    </row>
    <row r="5436" spans="1:22" x14ac:dyDescent="0.3">
      <c r="A5436">
        <v>1000209</v>
      </c>
      <c r="B5436" t="s">
        <v>24713</v>
      </c>
      <c r="C5436" t="s">
        <v>24714</v>
      </c>
      <c r="D5436" t="s">
        <v>1538</v>
      </c>
      <c r="E5436" t="s">
        <v>663</v>
      </c>
      <c r="F5436" t="s">
        <v>1539</v>
      </c>
      <c r="G5436" t="s">
        <v>24715</v>
      </c>
      <c r="H5436" t="s">
        <v>1541</v>
      </c>
      <c r="I5436" s="23">
        <v>41.388300000000001</v>
      </c>
      <c r="J5436" s="23">
        <v>-83.640600000000006</v>
      </c>
      <c r="K5436">
        <v>221112</v>
      </c>
      <c r="L5436" t="s">
        <v>30</v>
      </c>
      <c r="M5436" t="s">
        <v>336</v>
      </c>
      <c r="U5436" s="49">
        <v>2292.692</v>
      </c>
      <c r="V5436" s="49">
        <v>1527.3440000000001</v>
      </c>
    </row>
    <row r="5437" spans="1:22" x14ac:dyDescent="0.3">
      <c r="A5437">
        <v>1006507</v>
      </c>
      <c r="B5437" t="s">
        <v>24716</v>
      </c>
      <c r="C5437" t="s">
        <v>24717</v>
      </c>
      <c r="D5437" t="s">
        <v>12804</v>
      </c>
      <c r="E5437" t="s">
        <v>663</v>
      </c>
      <c r="F5437" t="s">
        <v>24718</v>
      </c>
      <c r="G5437" t="s">
        <v>24719</v>
      </c>
      <c r="H5437" t="s">
        <v>1124</v>
      </c>
      <c r="I5437" s="23">
        <v>39.352800000000002</v>
      </c>
      <c r="J5437" s="23">
        <v>-84.518299999999996</v>
      </c>
      <c r="K5437">
        <v>221112</v>
      </c>
      <c r="L5437" t="s">
        <v>30</v>
      </c>
      <c r="M5437" t="s">
        <v>336</v>
      </c>
      <c r="U5437" s="49">
        <v>1136.4960000000001</v>
      </c>
      <c r="V5437" s="49">
        <v>1223.1959999999999</v>
      </c>
    </row>
    <row r="5438" spans="1:22" x14ac:dyDescent="0.3">
      <c r="A5438">
        <v>1008930</v>
      </c>
      <c r="B5438" t="s">
        <v>24720</v>
      </c>
      <c r="C5438" t="s">
        <v>24721</v>
      </c>
      <c r="D5438" t="s">
        <v>15699</v>
      </c>
      <c r="E5438" t="s">
        <v>1388</v>
      </c>
      <c r="F5438" t="s">
        <v>23602</v>
      </c>
      <c r="G5438" t="s">
        <v>24722</v>
      </c>
      <c r="H5438" t="s">
        <v>13450</v>
      </c>
      <c r="I5438" s="23">
        <v>42.866748000000001</v>
      </c>
      <c r="J5438" s="23">
        <v>-112.414601</v>
      </c>
      <c r="K5438">
        <v>334413</v>
      </c>
      <c r="L5438" t="s">
        <v>1560</v>
      </c>
      <c r="M5438" t="s">
        <v>315</v>
      </c>
      <c r="N5438" s="49">
        <v>25109.542501</v>
      </c>
      <c r="O5438" s="49">
        <v>35920.734712999998</v>
      </c>
      <c r="P5438" s="49">
        <v>32209.426334</v>
      </c>
      <c r="Q5438" s="49">
        <v>33453.106742999997</v>
      </c>
      <c r="R5438" s="49">
        <v>28605.440106999999</v>
      </c>
      <c r="S5438" s="49">
        <v>31414.262319000001</v>
      </c>
      <c r="T5438" s="49">
        <v>24397.67</v>
      </c>
      <c r="U5438" s="49">
        <v>21911.237000000001</v>
      </c>
      <c r="V5438" s="49">
        <v>26699.742999999999</v>
      </c>
    </row>
    <row r="5439" spans="1:22" x14ac:dyDescent="0.3">
      <c r="A5439">
        <v>1007527</v>
      </c>
      <c r="B5439" t="s">
        <v>24723</v>
      </c>
      <c r="C5439" t="s">
        <v>24721</v>
      </c>
      <c r="D5439" t="s">
        <v>24724</v>
      </c>
      <c r="E5439" t="s">
        <v>2164</v>
      </c>
      <c r="F5439" t="s">
        <v>21191</v>
      </c>
      <c r="G5439" t="s">
        <v>24725</v>
      </c>
      <c r="H5439" t="s">
        <v>12986</v>
      </c>
      <c r="I5439" s="23">
        <v>45.524721</v>
      </c>
      <c r="J5439" s="23">
        <v>-122.42608300000001</v>
      </c>
      <c r="K5439">
        <v>334413</v>
      </c>
      <c r="L5439" t="s">
        <v>1560</v>
      </c>
      <c r="M5439" t="s">
        <v>315</v>
      </c>
      <c r="N5439" s="49">
        <v>79494.228092000005</v>
      </c>
      <c r="O5439" s="49">
        <v>76226.365598999997</v>
      </c>
      <c r="P5439" s="49">
        <v>92515.859788000002</v>
      </c>
      <c r="Q5439" s="49">
        <v>108633.463</v>
      </c>
      <c r="R5439" s="49">
        <v>93912.141787999994</v>
      </c>
      <c r="S5439" s="49">
        <v>95005.063152000002</v>
      </c>
      <c r="T5439" s="49">
        <v>74251.796409999995</v>
      </c>
      <c r="U5439" s="49">
        <v>140728.79550000001</v>
      </c>
      <c r="V5439" s="49">
        <v>114246.0575</v>
      </c>
    </row>
    <row r="5440" spans="1:22" x14ac:dyDescent="0.3">
      <c r="A5440">
        <v>1010158</v>
      </c>
      <c r="B5440" t="s">
        <v>24726</v>
      </c>
      <c r="C5440" t="s">
        <v>24721</v>
      </c>
      <c r="D5440" t="s">
        <v>20551</v>
      </c>
      <c r="E5440" t="s">
        <v>1902</v>
      </c>
      <c r="F5440" t="s">
        <v>24727</v>
      </c>
      <c r="G5440" t="s">
        <v>24728</v>
      </c>
      <c r="H5440" t="s">
        <v>24729</v>
      </c>
      <c r="I5440" s="23">
        <v>33.461660000000002</v>
      </c>
      <c r="J5440" s="23">
        <v>-111.9708</v>
      </c>
      <c r="K5440">
        <v>551114</v>
      </c>
      <c r="L5440" t="s">
        <v>28</v>
      </c>
      <c r="M5440" t="s">
        <v>315</v>
      </c>
      <c r="U5440" s="49">
        <v>1566.8440000000001</v>
      </c>
      <c r="V5440" s="49">
        <v>3364.192</v>
      </c>
    </row>
    <row r="5441" spans="1:22" x14ac:dyDescent="0.3">
      <c r="A5441">
        <v>1002356</v>
      </c>
      <c r="B5441" t="s">
        <v>24730</v>
      </c>
      <c r="C5441" t="s">
        <v>24731</v>
      </c>
      <c r="D5441" t="s">
        <v>15273</v>
      </c>
      <c r="E5441" t="s">
        <v>351</v>
      </c>
      <c r="F5441" t="s">
        <v>15274</v>
      </c>
      <c r="G5441" t="s">
        <v>24732</v>
      </c>
      <c r="H5441" t="s">
        <v>6306</v>
      </c>
      <c r="I5441" s="23">
        <v>40.471085000000002</v>
      </c>
      <c r="J5441" s="23">
        <v>-88.395740000000004</v>
      </c>
      <c r="K5441">
        <v>325193</v>
      </c>
      <c r="L5441" t="s">
        <v>28</v>
      </c>
      <c r="M5441" t="s">
        <v>315</v>
      </c>
      <c r="N5441" s="49">
        <v>199451.14799999999</v>
      </c>
      <c r="O5441" s="49">
        <v>200523.24600000001</v>
      </c>
      <c r="P5441" s="49">
        <v>175020.49</v>
      </c>
      <c r="Q5441" s="49">
        <v>159666.14799999999</v>
      </c>
      <c r="R5441" s="49">
        <v>170579.85</v>
      </c>
      <c r="S5441" s="49">
        <v>173601.69</v>
      </c>
      <c r="T5441" s="49">
        <v>170204.70800000001</v>
      </c>
      <c r="U5441" s="49">
        <v>208639.07399999999</v>
      </c>
      <c r="V5441" s="49">
        <v>244537.198</v>
      </c>
    </row>
    <row r="5442" spans="1:22" x14ac:dyDescent="0.3">
      <c r="A5442">
        <v>1004715</v>
      </c>
      <c r="B5442" t="s">
        <v>24733</v>
      </c>
      <c r="C5442" t="s">
        <v>24734</v>
      </c>
      <c r="D5442" t="s">
        <v>5923</v>
      </c>
      <c r="E5442" t="s">
        <v>542</v>
      </c>
      <c r="F5442" t="s">
        <v>5924</v>
      </c>
      <c r="G5442" t="s">
        <v>24735</v>
      </c>
      <c r="H5442" t="s">
        <v>1703</v>
      </c>
      <c r="I5442" s="23">
        <v>38.521769999999997</v>
      </c>
      <c r="J5442" s="23">
        <v>-98.351254999999995</v>
      </c>
      <c r="K5442">
        <v>211130</v>
      </c>
      <c r="L5442" t="s">
        <v>326</v>
      </c>
      <c r="M5442" t="s">
        <v>327</v>
      </c>
      <c r="N5442" s="49">
        <v>345698.95400000003</v>
      </c>
      <c r="O5442" s="49">
        <v>249935.67199999999</v>
      </c>
      <c r="P5442" s="49">
        <v>255984.696</v>
      </c>
      <c r="Q5442" s="49">
        <v>258598.24600000001</v>
      </c>
      <c r="R5442" s="49">
        <v>252005.11199999999</v>
      </c>
      <c r="S5442" s="49">
        <v>220955.16399999999</v>
      </c>
      <c r="T5442" s="49">
        <v>222649.16</v>
      </c>
      <c r="U5442" s="49">
        <v>238161.36199999999</v>
      </c>
      <c r="V5442" s="49">
        <v>212847.79399999999</v>
      </c>
    </row>
    <row r="5443" spans="1:22" x14ac:dyDescent="0.3">
      <c r="A5443">
        <v>1006772</v>
      </c>
      <c r="B5443" t="s">
        <v>24736</v>
      </c>
      <c r="C5443" t="s">
        <v>24737</v>
      </c>
      <c r="D5443" t="s">
        <v>24738</v>
      </c>
      <c r="E5443" t="s">
        <v>331</v>
      </c>
      <c r="F5443" t="s">
        <v>24739</v>
      </c>
      <c r="G5443" t="s">
        <v>24740</v>
      </c>
      <c r="H5443" t="s">
        <v>1609</v>
      </c>
      <c r="I5443" s="23">
        <v>43.004784999999998</v>
      </c>
      <c r="J5443" s="23">
        <v>-76.114729999999994</v>
      </c>
      <c r="K5443">
        <v>562213</v>
      </c>
      <c r="L5443" t="s">
        <v>28</v>
      </c>
      <c r="M5443" t="s">
        <v>307</v>
      </c>
      <c r="N5443" s="49">
        <v>164039.19200000001</v>
      </c>
      <c r="O5443" s="49">
        <v>172535.23</v>
      </c>
      <c r="P5443" s="49">
        <v>157203.628</v>
      </c>
      <c r="Q5443" s="49">
        <v>151334.70000000001</v>
      </c>
      <c r="R5443" s="49">
        <v>144473.59400000001</v>
      </c>
      <c r="S5443" s="49">
        <v>138324.23000000001</v>
      </c>
      <c r="T5443" s="49">
        <v>135971.954</v>
      </c>
      <c r="U5443" s="49">
        <v>144866.772</v>
      </c>
      <c r="V5443" s="49">
        <v>143615.46799999999</v>
      </c>
    </row>
    <row r="5444" spans="1:22" x14ac:dyDescent="0.3">
      <c r="A5444">
        <v>1001953</v>
      </c>
      <c r="B5444" t="s">
        <v>24741</v>
      </c>
      <c r="C5444" t="s">
        <v>24742</v>
      </c>
      <c r="D5444" t="s">
        <v>1644</v>
      </c>
      <c r="E5444" t="s">
        <v>441</v>
      </c>
      <c r="F5444" t="s">
        <v>24743</v>
      </c>
      <c r="G5444" t="s">
        <v>24744</v>
      </c>
      <c r="H5444" t="s">
        <v>24745</v>
      </c>
      <c r="I5444" s="23">
        <v>34.79804</v>
      </c>
      <c r="J5444" s="23">
        <v>-77.537809999999993</v>
      </c>
      <c r="K5444">
        <v>562212</v>
      </c>
      <c r="L5444" t="s">
        <v>51</v>
      </c>
      <c r="M5444" t="s">
        <v>307</v>
      </c>
      <c r="N5444" s="49">
        <v>77298.25</v>
      </c>
      <c r="O5444" s="49">
        <v>76677</v>
      </c>
      <c r="P5444" s="49">
        <v>70001.5</v>
      </c>
      <c r="Q5444" s="49">
        <v>70700.25</v>
      </c>
      <c r="R5444" s="49">
        <v>60226.75</v>
      </c>
      <c r="S5444" s="49">
        <v>55176.25</v>
      </c>
      <c r="T5444" s="49">
        <v>51123.5</v>
      </c>
      <c r="U5444" s="49">
        <v>120847.75</v>
      </c>
      <c r="V5444" s="49">
        <v>115649</v>
      </c>
    </row>
    <row r="5445" spans="1:22" x14ac:dyDescent="0.3">
      <c r="A5445">
        <v>1005257</v>
      </c>
      <c r="B5445" t="s">
        <v>24746</v>
      </c>
      <c r="C5445" t="s">
        <v>24747</v>
      </c>
      <c r="D5445" t="s">
        <v>595</v>
      </c>
      <c r="E5445" t="s">
        <v>331</v>
      </c>
      <c r="F5445" t="s">
        <v>24748</v>
      </c>
      <c r="G5445" t="s">
        <v>24749</v>
      </c>
      <c r="H5445" t="s">
        <v>14903</v>
      </c>
      <c r="I5445" s="23">
        <v>42.855604999999997</v>
      </c>
      <c r="J5445" s="23">
        <v>-77.090565999999995</v>
      </c>
      <c r="K5445">
        <v>562212</v>
      </c>
      <c r="L5445" t="s">
        <v>355</v>
      </c>
      <c r="M5445" t="s">
        <v>307</v>
      </c>
      <c r="N5445" s="49">
        <v>106229.9</v>
      </c>
      <c r="O5445" s="49">
        <v>84209.15</v>
      </c>
      <c r="P5445" s="49">
        <v>71742.2</v>
      </c>
      <c r="Q5445" s="49">
        <v>72425.399999999994</v>
      </c>
      <c r="R5445" s="49">
        <v>72590.850000000006</v>
      </c>
      <c r="S5445" s="49">
        <v>75568.748000000007</v>
      </c>
      <c r="T5445" s="49">
        <v>81856.148000000001</v>
      </c>
      <c r="U5445" s="49">
        <v>119540.45</v>
      </c>
      <c r="V5445" s="49">
        <v>93162.05</v>
      </c>
    </row>
    <row r="5446" spans="1:22" x14ac:dyDescent="0.3">
      <c r="A5446">
        <v>1007397</v>
      </c>
      <c r="B5446" t="s">
        <v>24750</v>
      </c>
      <c r="C5446" t="s">
        <v>24751</v>
      </c>
      <c r="D5446" t="s">
        <v>17664</v>
      </c>
      <c r="E5446" t="s">
        <v>793</v>
      </c>
      <c r="F5446" t="s">
        <v>24752</v>
      </c>
      <c r="G5446" t="s">
        <v>24753</v>
      </c>
      <c r="H5446" t="s">
        <v>1165</v>
      </c>
      <c r="I5446" s="23">
        <v>38.241100000000003</v>
      </c>
      <c r="J5446" s="23">
        <v>-78.034099999999995</v>
      </c>
      <c r="K5446">
        <v>562212</v>
      </c>
      <c r="L5446" t="s">
        <v>51</v>
      </c>
      <c r="M5446" t="s">
        <v>307</v>
      </c>
      <c r="N5446" s="49">
        <v>26587</v>
      </c>
      <c r="O5446" s="49">
        <v>25318.75</v>
      </c>
      <c r="P5446" s="49">
        <v>24463.5</v>
      </c>
      <c r="Q5446" s="49">
        <v>23348.5</v>
      </c>
      <c r="R5446" s="49">
        <v>22549.75</v>
      </c>
      <c r="S5446" s="49">
        <v>21930.75</v>
      </c>
      <c r="T5446" s="49">
        <v>32287.25</v>
      </c>
      <c r="U5446" s="49">
        <v>31243.25</v>
      </c>
      <c r="V5446" s="49">
        <v>31254.25</v>
      </c>
    </row>
    <row r="5447" spans="1:22" x14ac:dyDescent="0.3">
      <c r="A5447">
        <v>1008215</v>
      </c>
      <c r="B5447" t="s">
        <v>24754</v>
      </c>
      <c r="C5447" t="s">
        <v>24751</v>
      </c>
      <c r="D5447" t="s">
        <v>10297</v>
      </c>
      <c r="E5447" t="s">
        <v>468</v>
      </c>
      <c r="F5447" t="s">
        <v>24755</v>
      </c>
      <c r="G5447" t="s">
        <v>24756</v>
      </c>
      <c r="H5447" t="s">
        <v>1165</v>
      </c>
      <c r="I5447" s="23">
        <v>28.480789999999999</v>
      </c>
      <c r="J5447" s="23">
        <v>-81.21875</v>
      </c>
      <c r="K5447">
        <v>562212</v>
      </c>
      <c r="L5447" t="s">
        <v>51</v>
      </c>
      <c r="M5447" t="s">
        <v>307</v>
      </c>
      <c r="N5447" s="49">
        <v>804551</v>
      </c>
      <c r="O5447" s="49">
        <v>317056.25</v>
      </c>
      <c r="P5447" s="49">
        <v>313985.5</v>
      </c>
      <c r="Q5447" s="49">
        <v>216875</v>
      </c>
      <c r="R5447" s="49">
        <v>239698.25</v>
      </c>
      <c r="S5447" s="49">
        <v>259216.75</v>
      </c>
      <c r="T5447" s="49">
        <v>300839.75</v>
      </c>
      <c r="U5447" s="49">
        <v>342352.5</v>
      </c>
      <c r="V5447" s="49">
        <v>339929</v>
      </c>
    </row>
    <row r="5448" spans="1:22" x14ac:dyDescent="0.3">
      <c r="A5448">
        <v>1002684</v>
      </c>
      <c r="B5448" t="s">
        <v>24757</v>
      </c>
      <c r="C5448" t="s">
        <v>24758</v>
      </c>
      <c r="D5448" t="s">
        <v>24759</v>
      </c>
      <c r="E5448" t="s">
        <v>454</v>
      </c>
      <c r="F5448" t="s">
        <v>24760</v>
      </c>
      <c r="G5448" t="s">
        <v>24761</v>
      </c>
      <c r="H5448" t="s">
        <v>1720</v>
      </c>
      <c r="I5448" s="23">
        <v>42.171419999999998</v>
      </c>
      <c r="J5448" s="23">
        <v>-86.281257999999994</v>
      </c>
      <c r="K5448">
        <v>562212</v>
      </c>
      <c r="L5448" t="s">
        <v>355</v>
      </c>
      <c r="M5448" t="s">
        <v>307</v>
      </c>
      <c r="N5448" s="49">
        <v>36862.550000000003</v>
      </c>
      <c r="O5448" s="49">
        <v>33651.599999999999</v>
      </c>
      <c r="P5448" s="49">
        <v>24862</v>
      </c>
      <c r="Q5448" s="49">
        <v>27164.75</v>
      </c>
      <c r="R5448" s="49">
        <v>35702.6</v>
      </c>
      <c r="S5448" s="49">
        <v>38773.550000000003</v>
      </c>
      <c r="T5448" s="49">
        <v>47168.1</v>
      </c>
      <c r="U5448" s="49">
        <v>45445.599999999999</v>
      </c>
      <c r="V5448" s="49">
        <v>44460.800000000003</v>
      </c>
    </row>
    <row r="5449" spans="1:22" x14ac:dyDescent="0.3">
      <c r="A5449">
        <v>1006876</v>
      </c>
      <c r="B5449" t="s">
        <v>24762</v>
      </c>
      <c r="C5449" t="s">
        <v>24763</v>
      </c>
      <c r="D5449" t="s">
        <v>24764</v>
      </c>
      <c r="E5449" t="s">
        <v>393</v>
      </c>
      <c r="F5449" t="s">
        <v>24765</v>
      </c>
      <c r="G5449" t="s">
        <v>24766</v>
      </c>
      <c r="H5449" t="s">
        <v>732</v>
      </c>
      <c r="I5449" s="23">
        <v>43.149000000000001</v>
      </c>
      <c r="J5449" s="23">
        <v>-88.122100000000003</v>
      </c>
      <c r="K5449">
        <v>562212</v>
      </c>
      <c r="L5449" t="s">
        <v>355</v>
      </c>
      <c r="M5449" t="s">
        <v>307</v>
      </c>
      <c r="N5449" s="49">
        <v>94573.86</v>
      </c>
      <c r="O5449" s="49">
        <v>88706.971999999994</v>
      </c>
      <c r="P5449" s="49">
        <v>120245.886</v>
      </c>
      <c r="Q5449" s="49">
        <v>96549.804000000004</v>
      </c>
      <c r="R5449" s="49">
        <v>87760.402000000002</v>
      </c>
      <c r="S5449" s="49">
        <v>92273.432000000001</v>
      </c>
      <c r="T5449" s="49">
        <v>110983.56200000001</v>
      </c>
      <c r="U5449" s="49">
        <v>116921.65182299999</v>
      </c>
      <c r="V5449" s="49">
        <v>129846.17600000001</v>
      </c>
    </row>
    <row r="5450" spans="1:22" x14ac:dyDescent="0.3">
      <c r="A5450">
        <v>1004658</v>
      </c>
      <c r="B5450" t="s">
        <v>24767</v>
      </c>
      <c r="C5450" t="s">
        <v>24768</v>
      </c>
      <c r="D5450" t="s">
        <v>7410</v>
      </c>
      <c r="E5450" t="s">
        <v>2164</v>
      </c>
      <c r="F5450" t="s">
        <v>24769</v>
      </c>
      <c r="G5450" t="s">
        <v>24770</v>
      </c>
      <c r="H5450" t="s">
        <v>949</v>
      </c>
      <c r="I5450" s="23">
        <v>44.562710000000003</v>
      </c>
      <c r="J5450" s="23">
        <v>-123.281386</v>
      </c>
      <c r="K5450">
        <v>611310</v>
      </c>
      <c r="L5450" t="s">
        <v>28</v>
      </c>
      <c r="M5450" t="s">
        <v>315</v>
      </c>
      <c r="N5450" s="49">
        <v>40208.447999999997</v>
      </c>
      <c r="O5450" s="49">
        <v>37261.360000000001</v>
      </c>
      <c r="P5450" s="49">
        <v>38549.103999999999</v>
      </c>
      <c r="Q5450" s="49">
        <v>36609.712</v>
      </c>
      <c r="R5450" s="49">
        <v>39790.050000000003</v>
      </c>
      <c r="S5450" s="49">
        <v>43241.688000000002</v>
      </c>
      <c r="T5450" s="49">
        <v>48201.667999999998</v>
      </c>
      <c r="U5450" s="49">
        <v>44137.281999999999</v>
      </c>
      <c r="V5450" s="49">
        <v>46970.521999999997</v>
      </c>
    </row>
    <row r="5451" spans="1:22" x14ac:dyDescent="0.3">
      <c r="A5451">
        <v>1012616</v>
      </c>
      <c r="B5451" t="s">
        <v>24771</v>
      </c>
      <c r="C5451" t="s">
        <v>24772</v>
      </c>
      <c r="D5451" t="s">
        <v>17002</v>
      </c>
      <c r="E5451" t="s">
        <v>640</v>
      </c>
      <c r="F5451" t="s">
        <v>17003</v>
      </c>
      <c r="G5451" t="s">
        <v>24773</v>
      </c>
      <c r="H5451" t="s">
        <v>4380</v>
      </c>
      <c r="I5451" s="23">
        <v>47.772970999999998</v>
      </c>
      <c r="J5451" s="23">
        <v>-103.54045600000001</v>
      </c>
      <c r="K5451">
        <v>211130</v>
      </c>
      <c r="L5451" t="s">
        <v>368</v>
      </c>
      <c r="M5451" t="s">
        <v>102</v>
      </c>
      <c r="N5451" s="49">
        <v>43921.737999999998</v>
      </c>
      <c r="O5451" s="49">
        <v>45812.182000000001</v>
      </c>
      <c r="P5451" s="49">
        <v>35379.824000000001</v>
      </c>
      <c r="Q5451" s="49">
        <v>39754.328000000001</v>
      </c>
    </row>
    <row r="5452" spans="1:22" x14ac:dyDescent="0.3">
      <c r="A5452">
        <v>1003843</v>
      </c>
      <c r="B5452" t="s">
        <v>24774</v>
      </c>
      <c r="C5452" t="s">
        <v>24775</v>
      </c>
      <c r="D5452" t="s">
        <v>7654</v>
      </c>
      <c r="E5452" t="s">
        <v>663</v>
      </c>
      <c r="F5452" t="s">
        <v>24776</v>
      </c>
      <c r="G5452" t="s">
        <v>24777</v>
      </c>
      <c r="H5452" t="s">
        <v>2281</v>
      </c>
      <c r="I5452" s="23">
        <v>39.704999999999998</v>
      </c>
      <c r="J5452" s="23">
        <v>-80.841660000000005</v>
      </c>
      <c r="K5452">
        <v>331312</v>
      </c>
      <c r="L5452" t="s">
        <v>1222</v>
      </c>
      <c r="M5452" t="s">
        <v>538</v>
      </c>
      <c r="T5452" s="49">
        <v>387528.93199999997</v>
      </c>
      <c r="U5452" s="49">
        <v>709485.12399999995</v>
      </c>
      <c r="V5452" s="49">
        <v>956922.12399999995</v>
      </c>
    </row>
    <row r="5453" spans="1:22" x14ac:dyDescent="0.3">
      <c r="A5453">
        <v>1003263</v>
      </c>
      <c r="B5453" t="s">
        <v>24778</v>
      </c>
      <c r="C5453" t="s">
        <v>24779</v>
      </c>
      <c r="D5453" t="s">
        <v>24780</v>
      </c>
      <c r="E5453" t="s">
        <v>663</v>
      </c>
      <c r="F5453" t="s">
        <v>24781</v>
      </c>
      <c r="G5453" t="s">
        <v>24782</v>
      </c>
      <c r="H5453" t="s">
        <v>1118</v>
      </c>
      <c r="I5453" s="23">
        <v>40.850406999999997</v>
      </c>
      <c r="J5453" s="23">
        <v>-81.766313999999994</v>
      </c>
      <c r="K5453">
        <v>221112</v>
      </c>
      <c r="L5453" t="s">
        <v>28</v>
      </c>
      <c r="M5453" t="s">
        <v>336</v>
      </c>
      <c r="N5453" s="49">
        <v>22436.464</v>
      </c>
      <c r="O5453" s="49">
        <v>36301.082000000002</v>
      </c>
      <c r="P5453" s="49">
        <v>83158.437999999995</v>
      </c>
      <c r="Q5453" s="49">
        <v>269131.16200000001</v>
      </c>
      <c r="R5453" s="49">
        <v>310659.462</v>
      </c>
      <c r="S5453" s="49">
        <v>373089.74400000001</v>
      </c>
      <c r="T5453" s="49">
        <v>303761.90600000002</v>
      </c>
      <c r="U5453" s="49">
        <v>306567.50400000002</v>
      </c>
      <c r="V5453" s="49">
        <v>443127.33199999999</v>
      </c>
    </row>
    <row r="5454" spans="1:22" x14ac:dyDescent="0.3">
      <c r="A5454">
        <v>1000349</v>
      </c>
      <c r="B5454" t="s">
        <v>24783</v>
      </c>
      <c r="C5454" t="s">
        <v>24784</v>
      </c>
      <c r="D5454" t="s">
        <v>14267</v>
      </c>
      <c r="E5454" t="s">
        <v>468</v>
      </c>
      <c r="F5454" t="s">
        <v>24785</v>
      </c>
      <c r="G5454" t="s">
        <v>24786</v>
      </c>
      <c r="H5454" t="s">
        <v>7571</v>
      </c>
      <c r="I5454" s="23">
        <v>28.787738999999998</v>
      </c>
      <c r="J5454" s="23">
        <v>-81.081861000000004</v>
      </c>
      <c r="K5454">
        <v>562212</v>
      </c>
      <c r="L5454" t="s">
        <v>51</v>
      </c>
      <c r="M5454" t="s">
        <v>307</v>
      </c>
      <c r="N5454" s="49">
        <v>283232.25</v>
      </c>
      <c r="O5454" s="49">
        <v>262754.25</v>
      </c>
      <c r="P5454" s="49">
        <v>244775.5</v>
      </c>
      <c r="Q5454" s="49">
        <v>234220</v>
      </c>
      <c r="R5454" s="49">
        <v>237899.5</v>
      </c>
      <c r="S5454" s="49">
        <v>206908.25</v>
      </c>
      <c r="T5454" s="49">
        <v>154323.25</v>
      </c>
      <c r="U5454" s="49">
        <v>132108</v>
      </c>
      <c r="V5454" s="49">
        <v>129343.25</v>
      </c>
    </row>
    <row r="5455" spans="1:22" x14ac:dyDescent="0.3">
      <c r="A5455">
        <v>1012564</v>
      </c>
      <c r="B5455" t="s">
        <v>24787</v>
      </c>
      <c r="C5455" t="s">
        <v>24788</v>
      </c>
      <c r="D5455" t="s">
        <v>24789</v>
      </c>
      <c r="E5455" t="s">
        <v>663</v>
      </c>
      <c r="F5455" t="s">
        <v>24790</v>
      </c>
      <c r="G5455" t="s">
        <v>24791</v>
      </c>
      <c r="H5455" t="s">
        <v>1310</v>
      </c>
      <c r="I5455" s="23">
        <v>39.057751000000003</v>
      </c>
      <c r="J5455" s="23">
        <v>-82.635407999999998</v>
      </c>
      <c r="K5455">
        <v>331511</v>
      </c>
      <c r="L5455" t="s">
        <v>28</v>
      </c>
      <c r="M5455" t="s">
        <v>538</v>
      </c>
      <c r="N5455" s="49">
        <v>21814.002</v>
      </c>
      <c r="O5455" s="49">
        <v>25719.704000000002</v>
      </c>
      <c r="P5455" s="49">
        <v>28975.876</v>
      </c>
      <c r="Q5455" s="49">
        <v>27805.204000000002</v>
      </c>
      <c r="R5455" s="49">
        <v>24689.439999999999</v>
      </c>
      <c r="S5455" s="49">
        <v>24273.444</v>
      </c>
      <c r="T5455" s="49">
        <v>25170.78</v>
      </c>
    </row>
    <row r="5456" spans="1:22" x14ac:dyDescent="0.3">
      <c r="A5456">
        <v>1005052</v>
      </c>
      <c r="B5456" t="s">
        <v>24792</v>
      </c>
      <c r="C5456" t="s">
        <v>24793</v>
      </c>
      <c r="D5456" t="s">
        <v>13578</v>
      </c>
      <c r="E5456" t="s">
        <v>311</v>
      </c>
      <c r="F5456" t="s">
        <v>24794</v>
      </c>
      <c r="G5456" t="s">
        <v>24795</v>
      </c>
      <c r="H5456" t="s">
        <v>24796</v>
      </c>
      <c r="I5456" s="23">
        <v>38.044490000000003</v>
      </c>
      <c r="J5456" s="23">
        <v>-84.753659999999996</v>
      </c>
      <c r="K5456">
        <v>327212</v>
      </c>
      <c r="L5456" t="s">
        <v>375</v>
      </c>
      <c r="M5456" t="s">
        <v>376</v>
      </c>
      <c r="Q5456" s="49">
        <v>21650.191999999999</v>
      </c>
      <c r="V5456" s="49">
        <v>37262.644</v>
      </c>
    </row>
    <row r="5457" spans="1:22" x14ac:dyDescent="0.3">
      <c r="A5457">
        <v>1002448</v>
      </c>
      <c r="B5457" t="s">
        <v>24797</v>
      </c>
      <c r="C5457" t="s">
        <v>24798</v>
      </c>
      <c r="D5457" t="s">
        <v>24799</v>
      </c>
      <c r="E5457" t="s">
        <v>447</v>
      </c>
      <c r="F5457" t="s">
        <v>24800</v>
      </c>
      <c r="G5457" t="s">
        <v>24801</v>
      </c>
      <c r="H5457" t="s">
        <v>9089</v>
      </c>
      <c r="I5457" s="23">
        <v>41.748330000000003</v>
      </c>
      <c r="J5457" s="23">
        <v>-77.287807000000001</v>
      </c>
      <c r="K5457">
        <v>327212</v>
      </c>
      <c r="L5457" t="s">
        <v>375</v>
      </c>
      <c r="M5457" t="s">
        <v>376</v>
      </c>
      <c r="Q5457" s="49">
        <v>32377.743999999999</v>
      </c>
      <c r="R5457" s="49">
        <v>37152.18</v>
      </c>
      <c r="S5457" s="49">
        <v>36012.483999999997</v>
      </c>
      <c r="T5457" s="49">
        <v>37577.936000000002</v>
      </c>
      <c r="U5457" s="49">
        <v>40850.375999999997</v>
      </c>
      <c r="V5457" s="49">
        <v>41513.949999999997</v>
      </c>
    </row>
    <row r="5458" spans="1:22" x14ac:dyDescent="0.3">
      <c r="A5458">
        <v>1006910</v>
      </c>
      <c r="B5458" t="s">
        <v>24802</v>
      </c>
      <c r="C5458" t="s">
        <v>24803</v>
      </c>
      <c r="D5458" t="s">
        <v>9234</v>
      </c>
      <c r="E5458" t="s">
        <v>331</v>
      </c>
      <c r="F5458" t="s">
        <v>3647</v>
      </c>
      <c r="G5458" t="s">
        <v>24804</v>
      </c>
      <c r="H5458" t="s">
        <v>3649</v>
      </c>
      <c r="I5458" s="23">
        <v>43.349200000000003</v>
      </c>
      <c r="J5458" s="23">
        <v>-76.425600000000003</v>
      </c>
      <c r="K5458">
        <v>562213</v>
      </c>
      <c r="L5458" t="s">
        <v>28</v>
      </c>
      <c r="M5458" t="s">
        <v>307</v>
      </c>
      <c r="N5458" s="49">
        <v>26657.466</v>
      </c>
      <c r="O5458" s="49">
        <v>29101.297999999999</v>
      </c>
      <c r="P5458" s="49">
        <v>27699.040000000001</v>
      </c>
      <c r="Q5458" s="49">
        <v>29446.171999999999</v>
      </c>
      <c r="R5458" s="49">
        <v>28739.813999999998</v>
      </c>
      <c r="S5458" s="49">
        <v>16900.583999999999</v>
      </c>
      <c r="T5458" s="49">
        <v>31039.326000000001</v>
      </c>
      <c r="U5458" s="49">
        <v>30640.704000000002</v>
      </c>
      <c r="V5458" s="49">
        <v>30979.606</v>
      </c>
    </row>
    <row r="5459" spans="1:22" x14ac:dyDescent="0.3">
      <c r="A5459">
        <v>1008030</v>
      </c>
      <c r="B5459" t="s">
        <v>24805</v>
      </c>
      <c r="C5459" t="s">
        <v>24806</v>
      </c>
      <c r="D5459" t="s">
        <v>9198</v>
      </c>
      <c r="E5459" t="s">
        <v>323</v>
      </c>
      <c r="F5459" t="s">
        <v>9199</v>
      </c>
      <c r="G5459" t="s">
        <v>24807</v>
      </c>
      <c r="H5459" t="s">
        <v>3177</v>
      </c>
      <c r="I5459" s="23">
        <v>32.605499999999999</v>
      </c>
      <c r="J5459" s="23">
        <v>-117.00503999999999</v>
      </c>
      <c r="K5459">
        <v>562212</v>
      </c>
      <c r="L5459" t="s">
        <v>51</v>
      </c>
      <c r="M5459" t="s">
        <v>307</v>
      </c>
      <c r="N5459" s="49">
        <v>90593.5</v>
      </c>
      <c r="O5459" s="49">
        <v>103728.75</v>
      </c>
      <c r="P5459" s="49">
        <v>99446</v>
      </c>
      <c r="Q5459" s="49">
        <v>92766.5</v>
      </c>
      <c r="R5459" s="49">
        <v>120592</v>
      </c>
      <c r="S5459" s="49">
        <v>139204.85</v>
      </c>
      <c r="T5459" s="49">
        <v>143182.5</v>
      </c>
      <c r="U5459" s="49">
        <v>166985.5</v>
      </c>
      <c r="V5459" s="49">
        <v>179382.2</v>
      </c>
    </row>
    <row r="5460" spans="1:22" x14ac:dyDescent="0.3">
      <c r="A5460">
        <v>1007027</v>
      </c>
      <c r="B5460" t="s">
        <v>24808</v>
      </c>
      <c r="C5460" t="s">
        <v>24809</v>
      </c>
      <c r="D5460" t="s">
        <v>24810</v>
      </c>
      <c r="E5460" t="s">
        <v>454</v>
      </c>
      <c r="F5460" t="s">
        <v>9875</v>
      </c>
      <c r="G5460" t="s">
        <v>24811</v>
      </c>
      <c r="H5460" t="s">
        <v>2353</v>
      </c>
      <c r="I5460" s="23">
        <v>43.050628000000003</v>
      </c>
      <c r="J5460" s="23">
        <v>-85.956757999999994</v>
      </c>
      <c r="K5460">
        <v>562212</v>
      </c>
      <c r="L5460" t="s">
        <v>355</v>
      </c>
      <c r="M5460" t="s">
        <v>307</v>
      </c>
      <c r="N5460" s="49">
        <v>64029.9</v>
      </c>
      <c r="O5460" s="49">
        <v>40764.9</v>
      </c>
      <c r="P5460" s="49">
        <v>66355.649999999994</v>
      </c>
      <c r="Q5460" s="49">
        <v>74786.350000000006</v>
      </c>
      <c r="R5460" s="49">
        <v>69703.55</v>
      </c>
      <c r="S5460" s="49">
        <v>69121.2</v>
      </c>
      <c r="T5460" s="49">
        <v>64108.9</v>
      </c>
      <c r="U5460" s="49">
        <v>77790.2</v>
      </c>
      <c r="V5460" s="49">
        <v>66423.100000000006</v>
      </c>
    </row>
    <row r="5461" spans="1:22" x14ac:dyDescent="0.3">
      <c r="A5461">
        <v>1004484</v>
      </c>
      <c r="B5461" t="s">
        <v>24812</v>
      </c>
      <c r="C5461" t="s">
        <v>24813</v>
      </c>
      <c r="D5461" t="s">
        <v>24814</v>
      </c>
      <c r="E5461" t="s">
        <v>663</v>
      </c>
      <c r="F5461" t="s">
        <v>24815</v>
      </c>
      <c r="G5461" t="s">
        <v>24816</v>
      </c>
      <c r="H5461" t="s">
        <v>2353</v>
      </c>
      <c r="I5461" s="23">
        <v>41.524265</v>
      </c>
      <c r="J5461" s="23">
        <v>-83.020356000000007</v>
      </c>
      <c r="K5461">
        <v>562212</v>
      </c>
      <c r="L5461" t="s">
        <v>355</v>
      </c>
      <c r="M5461" t="s">
        <v>307</v>
      </c>
      <c r="N5461" s="49">
        <v>9358.9</v>
      </c>
      <c r="O5461" s="49">
        <v>11520.35</v>
      </c>
      <c r="P5461" s="49">
        <v>9903.5</v>
      </c>
      <c r="Q5461" s="49">
        <v>10694.2</v>
      </c>
      <c r="R5461" s="49">
        <v>9491.5</v>
      </c>
      <c r="S5461" s="49">
        <v>10719.65</v>
      </c>
      <c r="T5461" s="49">
        <v>10561.8</v>
      </c>
      <c r="U5461" s="49">
        <v>15467.4</v>
      </c>
      <c r="V5461" s="49">
        <v>31804.6</v>
      </c>
    </row>
    <row r="5462" spans="1:22" x14ac:dyDescent="0.3">
      <c r="A5462">
        <v>1002609</v>
      </c>
      <c r="B5462" t="s">
        <v>24817</v>
      </c>
      <c r="C5462" t="s">
        <v>24818</v>
      </c>
      <c r="D5462" t="s">
        <v>24819</v>
      </c>
      <c r="E5462" t="s">
        <v>569</v>
      </c>
      <c r="F5462" t="s">
        <v>18260</v>
      </c>
      <c r="G5462" t="s">
        <v>24820</v>
      </c>
      <c r="H5462" t="s">
        <v>18262</v>
      </c>
      <c r="I5462" s="23">
        <v>41.080711999999998</v>
      </c>
      <c r="J5462" s="23">
        <v>-92.475184999999996</v>
      </c>
      <c r="K5462">
        <v>562212</v>
      </c>
      <c r="L5462" t="s">
        <v>355</v>
      </c>
      <c r="M5462" t="s">
        <v>307</v>
      </c>
      <c r="N5462" s="49">
        <v>38090.199999999997</v>
      </c>
      <c r="O5462" s="49">
        <v>37689.15</v>
      </c>
      <c r="P5462" s="49">
        <v>37316</v>
      </c>
      <c r="Q5462" s="49">
        <v>37029.300000000003</v>
      </c>
      <c r="R5462" s="49">
        <v>36709.800000000003</v>
      </c>
      <c r="S5462" s="49">
        <v>36266</v>
      </c>
      <c r="T5462" s="49">
        <v>35308.5</v>
      </c>
      <c r="U5462" s="49">
        <v>40925.1</v>
      </c>
      <c r="V5462" s="49">
        <v>39615.1</v>
      </c>
    </row>
    <row r="5463" spans="1:22" x14ac:dyDescent="0.3">
      <c r="A5463">
        <v>1007075</v>
      </c>
      <c r="B5463" t="s">
        <v>24821</v>
      </c>
      <c r="C5463" t="s">
        <v>24822</v>
      </c>
      <c r="D5463" t="s">
        <v>1943</v>
      </c>
      <c r="E5463" t="s">
        <v>393</v>
      </c>
      <c r="F5463" t="s">
        <v>1944</v>
      </c>
      <c r="G5463" t="s">
        <v>24823</v>
      </c>
      <c r="H5463" t="s">
        <v>1946</v>
      </c>
      <c r="I5463" s="23">
        <v>44.292498000000002</v>
      </c>
      <c r="J5463" s="23">
        <v>-88.340023000000002</v>
      </c>
      <c r="K5463">
        <v>562212</v>
      </c>
      <c r="L5463" t="s">
        <v>355</v>
      </c>
      <c r="M5463" t="s">
        <v>307</v>
      </c>
      <c r="N5463" s="49">
        <v>70712.850000000006</v>
      </c>
      <c r="O5463" s="49">
        <v>74345.45</v>
      </c>
      <c r="P5463" s="49">
        <v>52694.9</v>
      </c>
      <c r="Q5463" s="49">
        <v>43049.5</v>
      </c>
      <c r="R5463" s="49">
        <v>29531.599999999999</v>
      </c>
      <c r="S5463" s="49">
        <v>29076.05</v>
      </c>
      <c r="T5463" s="49">
        <v>26766.698</v>
      </c>
      <c r="U5463" s="49">
        <v>52683.8</v>
      </c>
      <c r="V5463" s="49">
        <v>28334.7</v>
      </c>
    </row>
    <row r="5464" spans="1:22" x14ac:dyDescent="0.3">
      <c r="A5464">
        <v>1007901</v>
      </c>
      <c r="B5464" t="s">
        <v>24824</v>
      </c>
      <c r="C5464" t="s">
        <v>24825</v>
      </c>
      <c r="D5464" t="s">
        <v>1510</v>
      </c>
      <c r="E5464" t="s">
        <v>311</v>
      </c>
      <c r="F5464" t="s">
        <v>24826</v>
      </c>
      <c r="G5464" t="s">
        <v>24827</v>
      </c>
      <c r="H5464" t="s">
        <v>536</v>
      </c>
      <c r="I5464" s="23">
        <v>38.135209000000003</v>
      </c>
      <c r="J5464" s="23">
        <v>-85.717973000000001</v>
      </c>
      <c r="K5464">
        <v>562212</v>
      </c>
      <c r="L5464" t="s">
        <v>355</v>
      </c>
      <c r="M5464" t="s">
        <v>307</v>
      </c>
      <c r="N5464" s="49">
        <v>45843.482000000004</v>
      </c>
      <c r="O5464" s="49">
        <v>32664.135999999999</v>
      </c>
      <c r="P5464" s="49">
        <v>32676.092000000001</v>
      </c>
      <c r="Q5464" s="49">
        <v>32301.441999999999</v>
      </c>
      <c r="R5464" s="49">
        <v>32992.292000000001</v>
      </c>
      <c r="S5464" s="49">
        <v>36842.091999999997</v>
      </c>
      <c r="T5464" s="49">
        <v>72161.441999999995</v>
      </c>
      <c r="U5464" s="49">
        <v>99023.718368999995</v>
      </c>
      <c r="V5464" s="49">
        <v>96184.186000000002</v>
      </c>
    </row>
    <row r="5465" spans="1:22" x14ac:dyDescent="0.3">
      <c r="A5465">
        <v>1001983</v>
      </c>
      <c r="B5465" t="s">
        <v>24828</v>
      </c>
      <c r="C5465" t="s">
        <v>24829</v>
      </c>
      <c r="D5465" t="s">
        <v>14115</v>
      </c>
      <c r="E5465" t="s">
        <v>323</v>
      </c>
      <c r="F5465" t="s">
        <v>24830</v>
      </c>
      <c r="G5465" t="s">
        <v>24831</v>
      </c>
      <c r="H5465" t="s">
        <v>2928</v>
      </c>
      <c r="I5465" s="23">
        <v>37.768239999999999</v>
      </c>
      <c r="J5465" s="23">
        <v>-122.22723999999999</v>
      </c>
      <c r="K5465">
        <v>327213</v>
      </c>
      <c r="L5465" t="s">
        <v>375</v>
      </c>
      <c r="M5465" t="s">
        <v>376</v>
      </c>
      <c r="R5465" s="49">
        <v>38873.336000000003</v>
      </c>
      <c r="S5465" s="49">
        <v>59282.972000000002</v>
      </c>
      <c r="T5465" s="49">
        <v>68987.856</v>
      </c>
      <c r="U5465" s="49">
        <v>69398.703999999998</v>
      </c>
      <c r="V5465" s="49">
        <v>58517.991999999998</v>
      </c>
    </row>
    <row r="5466" spans="1:22" x14ac:dyDescent="0.3">
      <c r="A5466">
        <v>1001978</v>
      </c>
      <c r="B5466" t="s">
        <v>24832</v>
      </c>
      <c r="C5466" t="s">
        <v>24833</v>
      </c>
      <c r="D5466" t="s">
        <v>24834</v>
      </c>
      <c r="E5466" t="s">
        <v>447</v>
      </c>
      <c r="F5466" t="s">
        <v>24835</v>
      </c>
      <c r="G5466" t="s">
        <v>24836</v>
      </c>
      <c r="H5466" t="s">
        <v>536</v>
      </c>
      <c r="I5466" s="23">
        <v>41.2515</v>
      </c>
      <c r="J5466" s="23">
        <v>-78.742440000000002</v>
      </c>
      <c r="K5466">
        <v>327213</v>
      </c>
      <c r="L5466" t="s">
        <v>375</v>
      </c>
      <c r="M5466" t="s">
        <v>376</v>
      </c>
      <c r="N5466" s="49">
        <v>81597.944000000003</v>
      </c>
      <c r="O5466" s="49">
        <v>83007.839999999997</v>
      </c>
      <c r="P5466" s="49">
        <v>83450.039999999994</v>
      </c>
      <c r="Q5466" s="49">
        <v>84915.236000000004</v>
      </c>
      <c r="R5466" s="49">
        <v>83002.395999999993</v>
      </c>
      <c r="S5466" s="49">
        <v>79052.304000000004</v>
      </c>
      <c r="T5466" s="49">
        <v>83866.991999999998</v>
      </c>
      <c r="U5466" s="49">
        <v>83998.732000000004</v>
      </c>
      <c r="V5466" s="49">
        <v>90979.572</v>
      </c>
    </row>
    <row r="5467" spans="1:22" x14ac:dyDescent="0.3">
      <c r="A5467">
        <v>1001961</v>
      </c>
      <c r="B5467" t="s">
        <v>24837</v>
      </c>
      <c r="C5467" t="s">
        <v>24838</v>
      </c>
      <c r="D5467" t="s">
        <v>10383</v>
      </c>
      <c r="E5467" t="s">
        <v>1418</v>
      </c>
      <c r="F5467" t="s">
        <v>14604</v>
      </c>
      <c r="G5467" t="s">
        <v>24839</v>
      </c>
      <c r="H5467" t="s">
        <v>10386</v>
      </c>
      <c r="I5467" s="23">
        <v>35.768500000000003</v>
      </c>
      <c r="J5467" s="23">
        <v>-95.338499999999996</v>
      </c>
      <c r="K5467">
        <v>327213</v>
      </c>
      <c r="L5467" t="s">
        <v>375</v>
      </c>
      <c r="M5467" t="s">
        <v>376</v>
      </c>
      <c r="N5467" s="49">
        <v>72784.52</v>
      </c>
      <c r="O5467" s="49">
        <v>71183.923999999999</v>
      </c>
      <c r="P5467" s="49">
        <v>72217.576000000001</v>
      </c>
      <c r="Q5467" s="49">
        <v>68118.831999999995</v>
      </c>
      <c r="R5467" s="49">
        <v>56072.055999999997</v>
      </c>
      <c r="S5467" s="49">
        <v>59227.544000000002</v>
      </c>
      <c r="T5467" s="49">
        <v>63721.031999999999</v>
      </c>
      <c r="U5467" s="49">
        <v>67600.771999999997</v>
      </c>
      <c r="V5467" s="49">
        <v>65243.328000000001</v>
      </c>
    </row>
    <row r="5468" spans="1:22" x14ac:dyDescent="0.3">
      <c r="A5468">
        <v>1004852</v>
      </c>
      <c r="B5468" t="s">
        <v>24840</v>
      </c>
      <c r="C5468" t="s">
        <v>24841</v>
      </c>
      <c r="D5468" t="s">
        <v>4279</v>
      </c>
      <c r="E5468" t="s">
        <v>676</v>
      </c>
      <c r="F5468" t="s">
        <v>18431</v>
      </c>
      <c r="G5468" t="s">
        <v>24842</v>
      </c>
      <c r="H5468" t="s">
        <v>900</v>
      </c>
      <c r="I5468" s="23">
        <v>35.633789999999998</v>
      </c>
      <c r="J5468" s="23">
        <v>-88.911919999999995</v>
      </c>
      <c r="K5468">
        <v>327212</v>
      </c>
      <c r="L5468" t="s">
        <v>375</v>
      </c>
      <c r="M5468" t="s">
        <v>376</v>
      </c>
      <c r="N5468" s="49">
        <v>42097.716</v>
      </c>
      <c r="O5468" s="49">
        <v>41869.116000000002</v>
      </c>
      <c r="P5468" s="49">
        <v>41867.616000000002</v>
      </c>
      <c r="Q5468" s="49">
        <v>36026.483999999997</v>
      </c>
      <c r="R5468" s="49">
        <v>37335.527999999998</v>
      </c>
      <c r="S5468" s="49">
        <v>46496.955999999998</v>
      </c>
      <c r="T5468" s="49">
        <v>48043.21</v>
      </c>
      <c r="U5468" s="49">
        <v>44658.01</v>
      </c>
      <c r="V5468" s="49">
        <v>47454.41</v>
      </c>
    </row>
    <row r="5469" spans="1:22" x14ac:dyDescent="0.3">
      <c r="A5469">
        <v>1002129</v>
      </c>
      <c r="B5469" t="s">
        <v>24843</v>
      </c>
      <c r="C5469" t="s">
        <v>24844</v>
      </c>
      <c r="D5469" t="s">
        <v>24845</v>
      </c>
      <c r="E5469" t="s">
        <v>331</v>
      </c>
      <c r="F5469" t="s">
        <v>24846</v>
      </c>
      <c r="G5469" t="s">
        <v>24847</v>
      </c>
      <c r="H5469" t="s">
        <v>1185</v>
      </c>
      <c r="I5469" s="23">
        <v>42.583540999999997</v>
      </c>
      <c r="J5469" s="23">
        <v>-73.867541000000003</v>
      </c>
      <c r="K5469">
        <v>327993</v>
      </c>
      <c r="L5469" t="s">
        <v>375</v>
      </c>
      <c r="M5469" t="s">
        <v>376</v>
      </c>
      <c r="N5469" s="49">
        <v>41473.644</v>
      </c>
      <c r="O5469" s="49">
        <v>40587.148000000001</v>
      </c>
      <c r="P5469" s="49">
        <v>44246.631999999998</v>
      </c>
      <c r="Q5469" s="49">
        <v>41868.343999999997</v>
      </c>
      <c r="R5469" s="49">
        <v>41319.696000000004</v>
      </c>
      <c r="S5469" s="49">
        <v>44591.987999999998</v>
      </c>
      <c r="T5469" s="49">
        <v>38764.129999999997</v>
      </c>
      <c r="U5469" s="49">
        <v>41224.589999999997</v>
      </c>
      <c r="V5469" s="49">
        <v>27700.952000000001</v>
      </c>
    </row>
    <row r="5470" spans="1:22" x14ac:dyDescent="0.3">
      <c r="A5470">
        <v>1002221</v>
      </c>
      <c r="B5470" t="s">
        <v>24848</v>
      </c>
      <c r="C5470" t="s">
        <v>24849</v>
      </c>
      <c r="D5470" t="s">
        <v>24850</v>
      </c>
      <c r="E5470" t="s">
        <v>690</v>
      </c>
      <c r="F5470" t="s">
        <v>24851</v>
      </c>
      <c r="G5470" t="s">
        <v>24852</v>
      </c>
      <c r="H5470" t="s">
        <v>3628</v>
      </c>
      <c r="I5470" s="23">
        <v>33.538888999999998</v>
      </c>
      <c r="J5470" s="23">
        <v>-84.616667000000007</v>
      </c>
      <c r="K5470">
        <v>327993</v>
      </c>
      <c r="L5470" t="s">
        <v>375</v>
      </c>
      <c r="M5470" t="s">
        <v>376</v>
      </c>
      <c r="N5470" s="49">
        <v>23696.812000000002</v>
      </c>
      <c r="O5470" s="49">
        <v>25299.603999999999</v>
      </c>
      <c r="P5470" s="49">
        <v>26588.1</v>
      </c>
    </row>
    <row r="5471" spans="1:22" x14ac:dyDescent="0.3">
      <c r="A5471">
        <v>1013294</v>
      </c>
      <c r="B5471" t="s">
        <v>24853</v>
      </c>
      <c r="C5471" t="s">
        <v>24854</v>
      </c>
      <c r="D5471" t="s">
        <v>24855</v>
      </c>
      <c r="E5471" t="s">
        <v>435</v>
      </c>
      <c r="F5471" t="s">
        <v>24856</v>
      </c>
      <c r="G5471" t="s">
        <v>24857</v>
      </c>
      <c r="H5471" t="s">
        <v>5738</v>
      </c>
      <c r="I5471" s="23">
        <v>37.074693000000003</v>
      </c>
      <c r="J5471" s="23">
        <v>-94.617857000000001</v>
      </c>
      <c r="K5471">
        <v>327993</v>
      </c>
      <c r="L5471" t="s">
        <v>28</v>
      </c>
      <c r="M5471" t="s">
        <v>376</v>
      </c>
      <c r="N5471" s="49">
        <v>42898.947999999997</v>
      </c>
      <c r="O5471" s="49">
        <v>33121.949999999997</v>
      </c>
    </row>
    <row r="5472" spans="1:22" x14ac:dyDescent="0.3">
      <c r="A5472">
        <v>1002143</v>
      </c>
      <c r="B5472" t="s">
        <v>24858</v>
      </c>
      <c r="C5472" t="s">
        <v>24859</v>
      </c>
      <c r="D5472" t="s">
        <v>3949</v>
      </c>
      <c r="E5472" t="s">
        <v>542</v>
      </c>
      <c r="F5472" t="s">
        <v>6643</v>
      </c>
      <c r="G5472" t="s">
        <v>24860</v>
      </c>
      <c r="H5472" t="s">
        <v>6645</v>
      </c>
      <c r="I5472" s="23">
        <v>39.146590000000003</v>
      </c>
      <c r="J5472" s="23">
        <v>-94.614739999999998</v>
      </c>
      <c r="K5472">
        <v>327993</v>
      </c>
      <c r="L5472" t="s">
        <v>375</v>
      </c>
      <c r="M5472" t="s">
        <v>376</v>
      </c>
      <c r="N5472" s="49">
        <v>34446.124000000003</v>
      </c>
      <c r="O5472" s="49">
        <v>40839.652000000002</v>
      </c>
      <c r="P5472" s="49">
        <v>42552.243999999999</v>
      </c>
      <c r="Q5472" s="49">
        <v>37015.616000000002</v>
      </c>
      <c r="R5472" s="49">
        <v>40153.256000000001</v>
      </c>
      <c r="S5472" s="49">
        <v>41399.552000000003</v>
      </c>
      <c r="T5472" s="49">
        <v>41604.639999999999</v>
      </c>
      <c r="U5472" s="49">
        <v>38185.18</v>
      </c>
      <c r="V5472" s="49">
        <v>37394.01</v>
      </c>
    </row>
    <row r="5473" spans="1:22" x14ac:dyDescent="0.3">
      <c r="A5473">
        <v>1002145</v>
      </c>
      <c r="B5473" t="s">
        <v>24861</v>
      </c>
      <c r="C5473" t="s">
        <v>24862</v>
      </c>
      <c r="D5473" t="s">
        <v>1662</v>
      </c>
      <c r="E5473" t="s">
        <v>663</v>
      </c>
      <c r="F5473" t="s">
        <v>24863</v>
      </c>
      <c r="G5473" t="s">
        <v>24864</v>
      </c>
      <c r="H5473" t="s">
        <v>11437</v>
      </c>
      <c r="I5473" s="23">
        <v>40.069699999999997</v>
      </c>
      <c r="J5473" s="23">
        <v>-82.401880000000006</v>
      </c>
      <c r="K5473">
        <v>327993</v>
      </c>
      <c r="L5473" t="s">
        <v>375</v>
      </c>
      <c r="M5473" t="s">
        <v>376</v>
      </c>
      <c r="N5473" s="49">
        <v>43931.836000000003</v>
      </c>
      <c r="O5473" s="49">
        <v>43169.64</v>
      </c>
      <c r="P5473" s="49">
        <v>41243.296000000002</v>
      </c>
      <c r="Q5473" s="49">
        <v>43269.24</v>
      </c>
      <c r="R5473" s="49">
        <v>40566.152000000002</v>
      </c>
      <c r="S5473" s="49">
        <v>44908.84</v>
      </c>
      <c r="T5473" s="49">
        <v>44148.99</v>
      </c>
      <c r="U5473" s="49">
        <v>44595.99</v>
      </c>
      <c r="V5473" s="49">
        <v>45186.239999999998</v>
      </c>
    </row>
    <row r="5474" spans="1:22" x14ac:dyDescent="0.3">
      <c r="A5474">
        <v>1002019</v>
      </c>
      <c r="B5474" t="s">
        <v>24865</v>
      </c>
      <c r="C5474" t="s">
        <v>24866</v>
      </c>
      <c r="D5474" t="s">
        <v>10414</v>
      </c>
      <c r="E5474" t="s">
        <v>303</v>
      </c>
      <c r="F5474" t="s">
        <v>10415</v>
      </c>
      <c r="G5474" t="s">
        <v>24867</v>
      </c>
      <c r="H5474" t="s">
        <v>2220</v>
      </c>
      <c r="I5474" s="23">
        <v>32.44126</v>
      </c>
      <c r="J5474" s="23">
        <v>-96.850390000000004</v>
      </c>
      <c r="K5474">
        <v>327993</v>
      </c>
      <c r="L5474" t="s">
        <v>375</v>
      </c>
      <c r="M5474" t="s">
        <v>376</v>
      </c>
      <c r="N5474" s="49">
        <v>52487.66</v>
      </c>
      <c r="O5474" s="49">
        <v>53773.603999999999</v>
      </c>
      <c r="P5474" s="49">
        <v>52087.756000000001</v>
      </c>
      <c r="Q5474" s="49">
        <v>52207.856</v>
      </c>
      <c r="R5474" s="49">
        <v>50823.112000000001</v>
      </c>
      <c r="S5474" s="49">
        <v>55217.748</v>
      </c>
      <c r="T5474" s="49">
        <v>53215.67</v>
      </c>
      <c r="U5474" s="49">
        <v>47924.42</v>
      </c>
      <c r="V5474" s="49">
        <v>44667.89</v>
      </c>
    </row>
    <row r="5475" spans="1:22" x14ac:dyDescent="0.3">
      <c r="A5475">
        <v>1002180</v>
      </c>
      <c r="B5475" t="s">
        <v>24868</v>
      </c>
      <c r="C5475" t="s">
        <v>24869</v>
      </c>
      <c r="D5475" t="s">
        <v>4286</v>
      </c>
      <c r="E5475" t="s">
        <v>690</v>
      </c>
      <c r="F5475" t="s">
        <v>11164</v>
      </c>
      <c r="G5475" t="s">
        <v>24870</v>
      </c>
      <c r="H5475" t="s">
        <v>3628</v>
      </c>
      <c r="I5475" s="23">
        <v>33.668489999999998</v>
      </c>
      <c r="J5475" s="23">
        <v>-84.418899999999994</v>
      </c>
      <c r="K5475">
        <v>327213</v>
      </c>
      <c r="L5475" t="s">
        <v>375</v>
      </c>
      <c r="M5475" t="s">
        <v>376</v>
      </c>
      <c r="O5475" s="49">
        <v>41983.775999999998</v>
      </c>
      <c r="P5475" s="49">
        <v>76597.58</v>
      </c>
      <c r="Q5475" s="49">
        <v>84777.207999999999</v>
      </c>
      <c r="R5475" s="49">
        <v>79698.12</v>
      </c>
      <c r="S5475" s="49">
        <v>89198.152000000002</v>
      </c>
      <c r="T5475" s="49">
        <v>90369.952000000005</v>
      </c>
      <c r="U5475" s="49">
        <v>89478.567999999999</v>
      </c>
      <c r="V5475" s="49">
        <v>72727.907999999996</v>
      </c>
    </row>
    <row r="5476" spans="1:22" x14ac:dyDescent="0.3">
      <c r="A5476">
        <v>1001987</v>
      </c>
      <c r="B5476" t="s">
        <v>24871</v>
      </c>
      <c r="C5476" t="s">
        <v>24872</v>
      </c>
      <c r="D5476" t="s">
        <v>2321</v>
      </c>
      <c r="E5476" t="s">
        <v>331</v>
      </c>
      <c r="F5476" t="s">
        <v>2322</v>
      </c>
      <c r="G5476" t="s">
        <v>24873</v>
      </c>
      <c r="H5476" t="s">
        <v>2324</v>
      </c>
      <c r="I5476" s="23">
        <v>42.963610000000003</v>
      </c>
      <c r="J5476" s="23">
        <v>-76.558710000000005</v>
      </c>
      <c r="K5476">
        <v>327213</v>
      </c>
      <c r="L5476" t="s">
        <v>375</v>
      </c>
      <c r="M5476" t="s">
        <v>376</v>
      </c>
      <c r="N5476" s="49">
        <v>77768.088000000003</v>
      </c>
      <c r="O5476" s="49">
        <v>74952.639999999999</v>
      </c>
      <c r="P5476" s="49">
        <v>77346.888000000006</v>
      </c>
      <c r="Q5476" s="49">
        <v>76279.539999999994</v>
      </c>
      <c r="R5476" s="49">
        <v>75297.792000000001</v>
      </c>
      <c r="S5476" s="49">
        <v>74399.547999999995</v>
      </c>
      <c r="T5476" s="49">
        <v>72534.452000000005</v>
      </c>
      <c r="U5476" s="49">
        <v>69470.415999999997</v>
      </c>
      <c r="V5476" s="49">
        <v>70306.308000000005</v>
      </c>
    </row>
    <row r="5477" spans="1:22" x14ac:dyDescent="0.3">
      <c r="A5477">
        <v>1001975</v>
      </c>
      <c r="B5477" t="s">
        <v>24874</v>
      </c>
      <c r="C5477" t="s">
        <v>24875</v>
      </c>
      <c r="D5477" t="s">
        <v>11562</v>
      </c>
      <c r="E5477" t="s">
        <v>1487</v>
      </c>
      <c r="F5477" t="s">
        <v>6240</v>
      </c>
      <c r="G5477" t="s">
        <v>24876</v>
      </c>
      <c r="H5477" t="s">
        <v>6242</v>
      </c>
      <c r="I5477" s="23">
        <v>40.461452000000001</v>
      </c>
      <c r="J5477" s="23">
        <v>-104.849165</v>
      </c>
      <c r="K5477">
        <v>327213</v>
      </c>
      <c r="L5477" t="s">
        <v>375</v>
      </c>
      <c r="M5477" t="s">
        <v>376</v>
      </c>
      <c r="N5477" s="49">
        <v>116390.412</v>
      </c>
      <c r="O5477" s="49">
        <v>114187.872</v>
      </c>
      <c r="P5477" s="49">
        <v>106415.5</v>
      </c>
      <c r="Q5477" s="49">
        <v>101916.852</v>
      </c>
      <c r="R5477" s="49">
        <v>92157.471999999994</v>
      </c>
      <c r="S5477" s="49">
        <v>95022.423999999999</v>
      </c>
      <c r="T5477" s="49">
        <v>100137.016</v>
      </c>
      <c r="U5477" s="49">
        <v>104056.664</v>
      </c>
      <c r="V5477" s="49">
        <v>101765.72</v>
      </c>
    </row>
    <row r="5478" spans="1:22" x14ac:dyDescent="0.3">
      <c r="A5478">
        <v>1002226</v>
      </c>
      <c r="B5478" t="s">
        <v>24877</v>
      </c>
      <c r="C5478" t="s">
        <v>24878</v>
      </c>
      <c r="D5478" t="s">
        <v>1077</v>
      </c>
      <c r="E5478" t="s">
        <v>663</v>
      </c>
      <c r="F5478" t="s">
        <v>1078</v>
      </c>
      <c r="G5478" t="s">
        <v>24879</v>
      </c>
      <c r="H5478" t="s">
        <v>1080</v>
      </c>
      <c r="I5478" s="23">
        <v>39.948782000000001</v>
      </c>
      <c r="J5478" s="23">
        <v>-82.017730999999998</v>
      </c>
      <c r="K5478">
        <v>327213</v>
      </c>
      <c r="L5478" t="s">
        <v>375</v>
      </c>
      <c r="M5478" t="s">
        <v>376</v>
      </c>
      <c r="N5478" s="49">
        <v>86051.32</v>
      </c>
      <c r="O5478" s="49">
        <v>86498.567999999999</v>
      </c>
      <c r="P5478" s="49">
        <v>83304.872000000003</v>
      </c>
      <c r="Q5478" s="49">
        <v>84047.02</v>
      </c>
      <c r="R5478" s="49">
        <v>80292.788</v>
      </c>
      <c r="S5478" s="49">
        <v>81253.088000000003</v>
      </c>
      <c r="T5478" s="49">
        <v>79392.392000000007</v>
      </c>
      <c r="U5478" s="49">
        <v>82128.135999999999</v>
      </c>
      <c r="V5478" s="49">
        <v>81880.84</v>
      </c>
    </row>
    <row r="5479" spans="1:22" x14ac:dyDescent="0.3">
      <c r="A5479">
        <v>1001980</v>
      </c>
      <c r="B5479" t="s">
        <v>24880</v>
      </c>
      <c r="C5479" t="s">
        <v>24881</v>
      </c>
      <c r="D5479" t="s">
        <v>24882</v>
      </c>
      <c r="E5479" t="s">
        <v>447</v>
      </c>
      <c r="F5479" t="s">
        <v>24883</v>
      </c>
      <c r="G5479" t="s">
        <v>24884</v>
      </c>
      <c r="H5479" t="s">
        <v>536</v>
      </c>
      <c r="I5479" s="23">
        <v>41.242952000000002</v>
      </c>
      <c r="J5479" s="23">
        <v>-78.786422000000002</v>
      </c>
      <c r="K5479">
        <v>327213</v>
      </c>
      <c r="L5479" t="s">
        <v>375</v>
      </c>
      <c r="M5479" t="s">
        <v>376</v>
      </c>
      <c r="N5479" s="49">
        <v>22077.68</v>
      </c>
      <c r="O5479" s="49">
        <v>18665.04</v>
      </c>
      <c r="P5479" s="49">
        <v>22743.328000000001</v>
      </c>
      <c r="Q5479" s="49">
        <v>24824.12</v>
      </c>
      <c r="R5479" s="49">
        <v>25219.82</v>
      </c>
      <c r="S5479" s="49">
        <v>27060.464</v>
      </c>
      <c r="T5479" s="49">
        <v>26705.864000000001</v>
      </c>
      <c r="U5479" s="49">
        <v>28136.112000000001</v>
      </c>
      <c r="V5479" s="49">
        <v>27525.812000000002</v>
      </c>
    </row>
    <row r="5480" spans="1:22" x14ac:dyDescent="0.3">
      <c r="A5480">
        <v>1002007</v>
      </c>
      <c r="B5480" t="s">
        <v>24885</v>
      </c>
      <c r="C5480" t="s">
        <v>24886</v>
      </c>
      <c r="D5480" t="s">
        <v>24887</v>
      </c>
      <c r="E5480" t="s">
        <v>323</v>
      </c>
      <c r="F5480" t="s">
        <v>24888</v>
      </c>
      <c r="G5480" t="s">
        <v>24889</v>
      </c>
      <c r="H5480" t="s">
        <v>2916</v>
      </c>
      <c r="I5480" s="23">
        <v>37.715147000000002</v>
      </c>
      <c r="J5480" s="23">
        <v>-121.49157</v>
      </c>
      <c r="K5480">
        <v>327213</v>
      </c>
      <c r="L5480" t="s">
        <v>375</v>
      </c>
      <c r="M5480" t="s">
        <v>376</v>
      </c>
      <c r="N5480" s="49">
        <v>87241.847999999998</v>
      </c>
      <c r="O5480" s="49">
        <v>85223.956000000006</v>
      </c>
      <c r="P5480" s="49">
        <v>94033.744000000006</v>
      </c>
      <c r="Q5480" s="49">
        <v>88959.6</v>
      </c>
      <c r="R5480" s="49">
        <v>84546.895999999993</v>
      </c>
      <c r="S5480" s="49">
        <v>88973.732000000004</v>
      </c>
      <c r="T5480" s="49">
        <v>86619.244000000006</v>
      </c>
      <c r="U5480" s="49">
        <v>88285.745999999999</v>
      </c>
      <c r="V5480" s="49">
        <v>89605.892000000007</v>
      </c>
    </row>
    <row r="5481" spans="1:22" x14ac:dyDescent="0.3">
      <c r="A5481">
        <v>1002911</v>
      </c>
      <c r="B5481" t="s">
        <v>24890</v>
      </c>
      <c r="C5481" t="s">
        <v>24891</v>
      </c>
      <c r="D5481" t="s">
        <v>8310</v>
      </c>
      <c r="E5481" t="s">
        <v>441</v>
      </c>
      <c r="F5481" t="s">
        <v>24892</v>
      </c>
      <c r="G5481" t="s">
        <v>24893</v>
      </c>
      <c r="H5481" t="s">
        <v>5538</v>
      </c>
      <c r="I5481" s="23">
        <v>35.950270000000003</v>
      </c>
      <c r="J5481" s="23">
        <v>-80.217780000000005</v>
      </c>
      <c r="K5481">
        <v>327213</v>
      </c>
      <c r="L5481" t="s">
        <v>375</v>
      </c>
      <c r="M5481" t="s">
        <v>376</v>
      </c>
      <c r="N5481" s="49">
        <v>67873.372000000003</v>
      </c>
      <c r="O5481" s="49">
        <v>73731.555999999997</v>
      </c>
      <c r="P5481" s="49">
        <v>70625.111999999994</v>
      </c>
      <c r="Q5481" s="49">
        <v>73253.259999999995</v>
      </c>
      <c r="R5481" s="49">
        <v>67783.123999999996</v>
      </c>
      <c r="S5481" s="49">
        <v>73040.804000000004</v>
      </c>
      <c r="T5481" s="49">
        <v>76235.043999999994</v>
      </c>
      <c r="U5481" s="49">
        <v>74024.347999999998</v>
      </c>
      <c r="V5481" s="49">
        <v>73307.504000000001</v>
      </c>
    </row>
    <row r="5482" spans="1:22" x14ac:dyDescent="0.3">
      <c r="A5482">
        <v>1007499</v>
      </c>
      <c r="B5482" t="s">
        <v>24894</v>
      </c>
      <c r="C5482" t="s">
        <v>24895</v>
      </c>
      <c r="D5482" t="s">
        <v>24896</v>
      </c>
      <c r="E5482" t="s">
        <v>303</v>
      </c>
      <c r="F5482" t="s">
        <v>24897</v>
      </c>
      <c r="G5482" t="s">
        <v>24898</v>
      </c>
      <c r="H5482" t="s">
        <v>9343</v>
      </c>
      <c r="I5482" s="23">
        <v>31.510090999999999</v>
      </c>
      <c r="J5482" s="23">
        <v>-97.170302000000007</v>
      </c>
      <c r="K5482">
        <v>327213</v>
      </c>
      <c r="L5482" t="s">
        <v>375</v>
      </c>
      <c r="M5482" t="s">
        <v>376</v>
      </c>
      <c r="N5482" s="49">
        <v>107355.4</v>
      </c>
      <c r="O5482" s="49">
        <v>114415.804</v>
      </c>
      <c r="P5482" s="49">
        <v>124643.03599999999</v>
      </c>
      <c r="Q5482" s="49">
        <v>117400.89599999999</v>
      </c>
      <c r="R5482" s="49">
        <v>102714.52800000001</v>
      </c>
      <c r="S5482" s="49">
        <v>97601.072</v>
      </c>
      <c r="T5482" s="49">
        <v>97738.631999999998</v>
      </c>
      <c r="U5482" s="49">
        <v>103535.67</v>
      </c>
      <c r="V5482" s="49">
        <v>105186.66800000001</v>
      </c>
    </row>
    <row r="5483" spans="1:22" x14ac:dyDescent="0.3">
      <c r="A5483">
        <v>1007823</v>
      </c>
      <c r="B5483" t="s">
        <v>24899</v>
      </c>
      <c r="C5483" t="s">
        <v>24900</v>
      </c>
      <c r="D5483" t="s">
        <v>21720</v>
      </c>
      <c r="E5483" t="s">
        <v>323</v>
      </c>
      <c r="F5483" t="s">
        <v>21721</v>
      </c>
      <c r="G5483" t="s">
        <v>24901</v>
      </c>
      <c r="H5483" t="s">
        <v>963</v>
      </c>
      <c r="I5483" s="23">
        <v>33.997199999999999</v>
      </c>
      <c r="J5483" s="23">
        <v>-118.21720000000001</v>
      </c>
      <c r="K5483">
        <v>327213</v>
      </c>
      <c r="L5483" t="s">
        <v>375</v>
      </c>
      <c r="M5483" t="s">
        <v>376</v>
      </c>
      <c r="N5483" s="49">
        <v>58694.428</v>
      </c>
      <c r="O5483" s="49">
        <v>58444.38</v>
      </c>
      <c r="P5483" s="49">
        <v>49087.807999999997</v>
      </c>
      <c r="Q5483" s="49">
        <v>63598.616000000002</v>
      </c>
      <c r="R5483" s="49">
        <v>64372.811999999998</v>
      </c>
      <c r="S5483" s="49">
        <v>65304.012000000002</v>
      </c>
      <c r="T5483" s="49">
        <v>66188.508000000002</v>
      </c>
      <c r="U5483" s="49">
        <v>64638.315999999999</v>
      </c>
      <c r="V5483" s="49">
        <v>66116.160000000003</v>
      </c>
    </row>
    <row r="5484" spans="1:22" x14ac:dyDescent="0.3">
      <c r="A5484">
        <v>1006551</v>
      </c>
      <c r="B5484" t="s">
        <v>24902</v>
      </c>
      <c r="C5484" t="s">
        <v>24903</v>
      </c>
      <c r="D5484" t="s">
        <v>24904</v>
      </c>
      <c r="E5484" t="s">
        <v>491</v>
      </c>
      <c r="F5484" t="s">
        <v>24905</v>
      </c>
      <c r="G5484" t="s">
        <v>24906</v>
      </c>
      <c r="H5484" t="s">
        <v>900</v>
      </c>
      <c r="I5484" s="23">
        <v>40.064929999999997</v>
      </c>
      <c r="J5484" s="23">
        <v>-85.853449999999995</v>
      </c>
      <c r="K5484">
        <v>327213</v>
      </c>
      <c r="L5484" t="s">
        <v>375</v>
      </c>
      <c r="M5484" t="s">
        <v>376</v>
      </c>
      <c r="N5484" s="49">
        <v>67771.48</v>
      </c>
      <c r="O5484" s="49">
        <v>69643.176000000007</v>
      </c>
      <c r="P5484" s="49">
        <v>66239.592000000004</v>
      </c>
      <c r="Q5484" s="49">
        <v>60531.387999999999</v>
      </c>
      <c r="R5484" s="49">
        <v>64680.084000000003</v>
      </c>
      <c r="S5484" s="49">
        <v>63904.784</v>
      </c>
      <c r="T5484" s="49">
        <v>69586.16</v>
      </c>
      <c r="U5484" s="49">
        <v>67076.415999999997</v>
      </c>
      <c r="V5484" s="49">
        <v>68976.724000000002</v>
      </c>
    </row>
    <row r="5485" spans="1:22" x14ac:dyDescent="0.3">
      <c r="A5485">
        <v>1002189</v>
      </c>
      <c r="B5485" t="s">
        <v>24907</v>
      </c>
      <c r="C5485" t="s">
        <v>24908</v>
      </c>
      <c r="D5485" t="s">
        <v>24116</v>
      </c>
      <c r="E5485" t="s">
        <v>351</v>
      </c>
      <c r="F5485" t="s">
        <v>24117</v>
      </c>
      <c r="G5485" t="s">
        <v>24909</v>
      </c>
      <c r="H5485" t="s">
        <v>17442</v>
      </c>
      <c r="I5485" s="23">
        <v>41.128320000000002</v>
      </c>
      <c r="J5485" s="23">
        <v>-88.825355999999999</v>
      </c>
      <c r="K5485">
        <v>327213</v>
      </c>
      <c r="L5485" t="s">
        <v>375</v>
      </c>
      <c r="M5485" t="s">
        <v>376</v>
      </c>
      <c r="N5485" s="49">
        <v>69897.66</v>
      </c>
      <c r="O5485" s="49">
        <v>60774.084000000003</v>
      </c>
      <c r="P5485" s="49">
        <v>63460.784</v>
      </c>
      <c r="Q5485" s="49">
        <v>65206.38</v>
      </c>
      <c r="R5485" s="49">
        <v>64867.68</v>
      </c>
      <c r="S5485" s="49">
        <v>62588.288</v>
      </c>
      <c r="T5485" s="49">
        <v>60453.34</v>
      </c>
      <c r="U5485" s="49">
        <v>64762.031999999999</v>
      </c>
      <c r="V5485" s="49">
        <v>63243.936000000002</v>
      </c>
    </row>
    <row r="5486" spans="1:22" x14ac:dyDescent="0.3">
      <c r="A5486">
        <v>1006053</v>
      </c>
      <c r="B5486" t="s">
        <v>24910</v>
      </c>
      <c r="C5486" t="s">
        <v>24911</v>
      </c>
      <c r="D5486" t="s">
        <v>18240</v>
      </c>
      <c r="E5486" t="s">
        <v>2164</v>
      </c>
      <c r="F5486" t="s">
        <v>24912</v>
      </c>
      <c r="G5486" t="s">
        <v>24913</v>
      </c>
      <c r="H5486" t="s">
        <v>12986</v>
      </c>
      <c r="I5486" s="23">
        <v>45.563330000000001</v>
      </c>
      <c r="J5486" s="23">
        <v>-122.56462000000001</v>
      </c>
      <c r="K5486">
        <v>327213</v>
      </c>
      <c r="L5486" t="s">
        <v>375</v>
      </c>
      <c r="M5486" t="s">
        <v>376</v>
      </c>
      <c r="N5486" s="49">
        <v>39853.124000000003</v>
      </c>
      <c r="O5486" s="49">
        <v>39269.275999999998</v>
      </c>
      <c r="P5486" s="49">
        <v>41117.675999999999</v>
      </c>
      <c r="Q5486" s="49">
        <v>38678.379999999997</v>
      </c>
      <c r="R5486" s="49">
        <v>40450.875999999997</v>
      </c>
      <c r="S5486" s="49">
        <v>42401.872000000003</v>
      </c>
      <c r="T5486" s="49">
        <v>44450.824000000001</v>
      </c>
      <c r="U5486" s="49">
        <v>44556.072</v>
      </c>
      <c r="V5486" s="49">
        <v>45797.072</v>
      </c>
    </row>
    <row r="5487" spans="1:22" x14ac:dyDescent="0.3">
      <c r="A5487">
        <v>1002929</v>
      </c>
      <c r="B5487" t="s">
        <v>24914</v>
      </c>
      <c r="C5487" t="s">
        <v>24915</v>
      </c>
      <c r="D5487" t="s">
        <v>15937</v>
      </c>
      <c r="E5487" t="s">
        <v>793</v>
      </c>
      <c r="F5487" t="s">
        <v>24916</v>
      </c>
      <c r="G5487" t="s">
        <v>24917</v>
      </c>
      <c r="H5487" t="s">
        <v>24918</v>
      </c>
      <c r="I5487" s="23">
        <v>36.602420000000002</v>
      </c>
      <c r="J5487" s="23">
        <v>-79.324709999999996</v>
      </c>
      <c r="K5487">
        <v>327213</v>
      </c>
      <c r="L5487" t="s">
        <v>375</v>
      </c>
      <c r="M5487" t="s">
        <v>376</v>
      </c>
      <c r="N5487" s="49">
        <v>49590.872000000003</v>
      </c>
      <c r="O5487" s="49">
        <v>49758.423999999999</v>
      </c>
      <c r="P5487" s="49">
        <v>48563.423999999999</v>
      </c>
      <c r="Q5487" s="49">
        <v>48260.824000000001</v>
      </c>
      <c r="R5487" s="49">
        <v>46228.328000000001</v>
      </c>
      <c r="S5487" s="49">
        <v>47737.275999999998</v>
      </c>
      <c r="T5487" s="49">
        <v>46872.875999999997</v>
      </c>
      <c r="U5487" s="49">
        <v>44393.68</v>
      </c>
      <c r="V5487" s="49">
        <v>42600.928</v>
      </c>
    </row>
    <row r="5488" spans="1:22" x14ac:dyDescent="0.3">
      <c r="A5488">
        <v>1006050</v>
      </c>
      <c r="B5488" t="s">
        <v>24919</v>
      </c>
      <c r="C5488" t="s">
        <v>24920</v>
      </c>
      <c r="D5488" t="s">
        <v>24921</v>
      </c>
      <c r="E5488" t="s">
        <v>793</v>
      </c>
      <c r="F5488" t="s">
        <v>24922</v>
      </c>
      <c r="G5488" t="s">
        <v>24923</v>
      </c>
      <c r="H5488" t="s">
        <v>1637</v>
      </c>
      <c r="I5488" s="23">
        <v>37.38635</v>
      </c>
      <c r="J5488" s="23">
        <v>-76.797560000000004</v>
      </c>
      <c r="K5488">
        <v>327213</v>
      </c>
      <c r="L5488" t="s">
        <v>375</v>
      </c>
      <c r="M5488" t="s">
        <v>376</v>
      </c>
      <c r="N5488" s="49">
        <v>51754.307999999997</v>
      </c>
      <c r="O5488" s="49">
        <v>53674.303999999996</v>
      </c>
      <c r="P5488" s="49">
        <v>54415.96</v>
      </c>
      <c r="Q5488" s="49">
        <v>57666.648000000001</v>
      </c>
      <c r="R5488" s="49">
        <v>53962.055999999997</v>
      </c>
      <c r="S5488" s="49">
        <v>55358.603999999999</v>
      </c>
      <c r="T5488" s="49">
        <v>50308.26</v>
      </c>
      <c r="U5488" s="49">
        <v>45498.315999999999</v>
      </c>
      <c r="V5488" s="49">
        <v>49959.955999999998</v>
      </c>
    </row>
    <row r="5489" spans="1:22" x14ac:dyDescent="0.3">
      <c r="A5489">
        <v>1003930</v>
      </c>
      <c r="B5489" t="s">
        <v>24924</v>
      </c>
      <c r="C5489" t="s">
        <v>24925</v>
      </c>
      <c r="D5489" t="s">
        <v>12775</v>
      </c>
      <c r="E5489" t="s">
        <v>311</v>
      </c>
      <c r="F5489" t="s">
        <v>24926</v>
      </c>
      <c r="G5489" t="s">
        <v>24927</v>
      </c>
      <c r="H5489" t="s">
        <v>10432</v>
      </c>
      <c r="I5489" s="23">
        <v>37.775410000000001</v>
      </c>
      <c r="J5489" s="23">
        <v>-87.102909999999994</v>
      </c>
      <c r="K5489">
        <v>333241</v>
      </c>
      <c r="L5489" t="s">
        <v>28</v>
      </c>
      <c r="M5489" t="s">
        <v>315</v>
      </c>
      <c r="N5489" s="49">
        <v>62781.663999999997</v>
      </c>
      <c r="O5489" s="49">
        <v>63059.112000000001</v>
      </c>
      <c r="P5489" s="49">
        <v>77934.456000000006</v>
      </c>
      <c r="Q5489" s="49">
        <v>98770.134000000005</v>
      </c>
      <c r="R5489" s="49">
        <v>101606.954</v>
      </c>
      <c r="S5489" s="49">
        <v>88107.562000000005</v>
      </c>
      <c r="T5489" s="49">
        <v>71703.254000000001</v>
      </c>
      <c r="U5489" s="49">
        <v>80757.17</v>
      </c>
      <c r="V5489" s="49">
        <v>72754.024000000005</v>
      </c>
    </row>
    <row r="5490" spans="1:22" x14ac:dyDescent="0.3">
      <c r="A5490">
        <v>1013726</v>
      </c>
      <c r="B5490"/>
      <c r="C5490" t="s">
        <v>24928</v>
      </c>
      <c r="D5490" t="s">
        <v>12598</v>
      </c>
      <c r="E5490" t="s">
        <v>303</v>
      </c>
      <c r="F5490" t="s">
        <v>1580</v>
      </c>
      <c r="G5490" t="s">
        <v>24929</v>
      </c>
      <c r="I5490" s="23"/>
      <c r="J5490" s="23"/>
      <c r="K5490">
        <v>486210</v>
      </c>
      <c r="L5490" t="s">
        <v>1275</v>
      </c>
      <c r="M5490" t="s">
        <v>102</v>
      </c>
      <c r="N5490" s="49">
        <v>30443.366000000002</v>
      </c>
    </row>
    <row r="5491" spans="1:22" x14ac:dyDescent="0.3">
      <c r="A5491">
        <v>1004816</v>
      </c>
      <c r="B5491" t="s">
        <v>24930</v>
      </c>
      <c r="C5491" t="s">
        <v>24931</v>
      </c>
      <c r="D5491" t="s">
        <v>24932</v>
      </c>
      <c r="E5491" t="s">
        <v>1248</v>
      </c>
      <c r="F5491" t="s">
        <v>24933</v>
      </c>
      <c r="G5491" t="s">
        <v>24934</v>
      </c>
      <c r="H5491" t="s">
        <v>536</v>
      </c>
      <c r="I5491" s="23">
        <v>39.313372999999999</v>
      </c>
      <c r="J5491" s="23">
        <v>-77.799290999999997</v>
      </c>
      <c r="K5491">
        <v>322130</v>
      </c>
      <c r="L5491" t="s">
        <v>28</v>
      </c>
      <c r="M5491" t="s">
        <v>680</v>
      </c>
      <c r="N5491" s="49">
        <v>15594.5</v>
      </c>
      <c r="O5491" s="49">
        <v>34792.92</v>
      </c>
      <c r="P5491" s="49">
        <v>29821.936000000002</v>
      </c>
      <c r="Q5491" s="49">
        <v>29248.804</v>
      </c>
      <c r="R5491" s="49">
        <v>27798.403999999999</v>
      </c>
      <c r="S5491" s="49">
        <v>25988.315999999999</v>
      </c>
      <c r="T5491" s="49">
        <v>25291.09</v>
      </c>
      <c r="U5491" s="49">
        <v>26194.81</v>
      </c>
      <c r="V5491" s="49">
        <v>25322.14</v>
      </c>
    </row>
    <row r="5492" spans="1:22" x14ac:dyDescent="0.3">
      <c r="A5492">
        <v>1006578</v>
      </c>
      <c r="B5492" t="s">
        <v>24935</v>
      </c>
      <c r="C5492" t="s">
        <v>24936</v>
      </c>
      <c r="D5492" t="s">
        <v>3913</v>
      </c>
      <c r="E5492" t="s">
        <v>303</v>
      </c>
      <c r="F5492" t="s">
        <v>2628</v>
      </c>
      <c r="G5492" t="s">
        <v>24937</v>
      </c>
      <c r="H5492" t="s">
        <v>536</v>
      </c>
      <c r="I5492" s="23">
        <v>29.835111000000001</v>
      </c>
      <c r="J5492" s="23">
        <v>-93.963542000000004</v>
      </c>
      <c r="K5492">
        <v>324199</v>
      </c>
      <c r="L5492" t="s">
        <v>28</v>
      </c>
      <c r="M5492" t="s">
        <v>102</v>
      </c>
      <c r="N5492" s="49">
        <v>339094.77399999998</v>
      </c>
      <c r="O5492" s="49">
        <v>321591.78399999999</v>
      </c>
      <c r="P5492" s="49">
        <v>349446.94</v>
      </c>
      <c r="Q5492" s="49">
        <v>343180.342</v>
      </c>
      <c r="R5492" s="49">
        <v>288236.59000000003</v>
      </c>
      <c r="S5492" s="49">
        <v>341858.86200000002</v>
      </c>
      <c r="T5492" s="49">
        <v>240304.91800000001</v>
      </c>
      <c r="U5492" s="49">
        <v>244486.03599999999</v>
      </c>
      <c r="V5492" s="49">
        <v>338470.68</v>
      </c>
    </row>
    <row r="5493" spans="1:22" x14ac:dyDescent="0.3">
      <c r="A5493">
        <v>1004521</v>
      </c>
      <c r="B5493" t="s">
        <v>24938</v>
      </c>
      <c r="C5493" t="s">
        <v>24939</v>
      </c>
      <c r="D5493" t="s">
        <v>24940</v>
      </c>
      <c r="E5493" t="s">
        <v>1418</v>
      </c>
      <c r="F5493" t="s">
        <v>24941</v>
      </c>
      <c r="G5493" t="s">
        <v>24942</v>
      </c>
      <c r="H5493" t="s">
        <v>3826</v>
      </c>
      <c r="I5493" s="23">
        <v>36.5184</v>
      </c>
      <c r="J5493" s="23">
        <v>-97.838899999999995</v>
      </c>
      <c r="K5493">
        <v>324199</v>
      </c>
      <c r="L5493" t="s">
        <v>28</v>
      </c>
      <c r="M5493" t="s">
        <v>102</v>
      </c>
      <c r="N5493" s="49">
        <v>302370.43800000002</v>
      </c>
      <c r="O5493" s="49">
        <v>361837.47600000002</v>
      </c>
      <c r="P5493" s="49">
        <v>352173.57</v>
      </c>
      <c r="Q5493" s="49">
        <v>291410.29200000002</v>
      </c>
      <c r="R5493" s="49">
        <v>282629.39199999999</v>
      </c>
      <c r="S5493" s="49">
        <v>244448.592</v>
      </c>
      <c r="T5493" s="49">
        <v>238787.29199999999</v>
      </c>
      <c r="U5493" s="49">
        <v>292941.14399999997</v>
      </c>
      <c r="V5493" s="49">
        <v>291407.99599999998</v>
      </c>
    </row>
    <row r="5494" spans="1:22" x14ac:dyDescent="0.3">
      <c r="A5494">
        <v>1007127</v>
      </c>
      <c r="B5494" t="s">
        <v>24943</v>
      </c>
      <c r="C5494" t="s">
        <v>24944</v>
      </c>
      <c r="D5494" t="s">
        <v>20309</v>
      </c>
      <c r="E5494" t="s">
        <v>351</v>
      </c>
      <c r="F5494" t="s">
        <v>20310</v>
      </c>
      <c r="G5494" t="s">
        <v>24945</v>
      </c>
      <c r="H5494" t="s">
        <v>2666</v>
      </c>
      <c r="I5494" s="23">
        <v>41.662495999999997</v>
      </c>
      <c r="J5494" s="23">
        <v>-88.038265999999993</v>
      </c>
      <c r="K5494">
        <v>324199</v>
      </c>
      <c r="L5494" t="s">
        <v>28</v>
      </c>
      <c r="M5494" t="s">
        <v>102</v>
      </c>
      <c r="Q5494" s="49">
        <v>677.34799999999996</v>
      </c>
      <c r="R5494" s="49">
        <v>254.7</v>
      </c>
      <c r="S5494" s="49">
        <v>310.24799999999999</v>
      </c>
      <c r="T5494" s="49">
        <v>89238.1</v>
      </c>
      <c r="U5494" s="49">
        <v>142189.19200000001</v>
      </c>
      <c r="V5494" s="49">
        <v>152280.24400000001</v>
      </c>
    </row>
    <row r="5495" spans="1:22" x14ac:dyDescent="0.3">
      <c r="A5495">
        <v>1006890</v>
      </c>
      <c r="B5495" t="s">
        <v>24946</v>
      </c>
      <c r="C5495" t="s">
        <v>24947</v>
      </c>
      <c r="D5495" t="s">
        <v>12269</v>
      </c>
      <c r="E5495" t="s">
        <v>303</v>
      </c>
      <c r="F5495" t="s">
        <v>12270</v>
      </c>
      <c r="G5495" t="s">
        <v>24948</v>
      </c>
      <c r="H5495" t="s">
        <v>12272</v>
      </c>
      <c r="I5495" s="23">
        <v>28.861920999999999</v>
      </c>
      <c r="J5495" s="23">
        <v>-96.020763000000002</v>
      </c>
      <c r="K5495">
        <v>325199</v>
      </c>
      <c r="L5495" t="s">
        <v>28</v>
      </c>
      <c r="M5495" t="s">
        <v>530</v>
      </c>
      <c r="N5495" s="49">
        <v>346865.00799999997</v>
      </c>
      <c r="O5495" s="49">
        <v>373053.06800000003</v>
      </c>
      <c r="P5495" s="49">
        <v>325690.32400000002</v>
      </c>
      <c r="Q5495" s="49">
        <v>325546.35600000003</v>
      </c>
      <c r="R5495" s="49">
        <v>327557.636</v>
      </c>
      <c r="S5495" s="49">
        <v>294125.47600000002</v>
      </c>
      <c r="T5495" s="49">
        <v>357942.58799999999</v>
      </c>
      <c r="U5495" s="49">
        <v>332514.75599999999</v>
      </c>
      <c r="V5495" s="49">
        <v>357068.58399999997</v>
      </c>
    </row>
    <row r="5496" spans="1:22" x14ac:dyDescent="0.3">
      <c r="A5496">
        <v>1001712</v>
      </c>
      <c r="B5496" t="s">
        <v>24949</v>
      </c>
      <c r="C5496" t="s">
        <v>24950</v>
      </c>
      <c r="D5496" t="s">
        <v>11086</v>
      </c>
      <c r="E5496" t="s">
        <v>303</v>
      </c>
      <c r="F5496" t="s">
        <v>11087</v>
      </c>
      <c r="G5496" t="s">
        <v>24951</v>
      </c>
      <c r="H5496" t="s">
        <v>483</v>
      </c>
      <c r="I5496" s="23">
        <v>29.726130000000001</v>
      </c>
      <c r="J5496" s="23">
        <v>-95.108019999999996</v>
      </c>
      <c r="K5496">
        <v>325211</v>
      </c>
      <c r="L5496" t="s">
        <v>28</v>
      </c>
      <c r="M5496" t="s">
        <v>315</v>
      </c>
      <c r="N5496" s="49">
        <v>38713.004000000001</v>
      </c>
      <c r="O5496" s="49">
        <v>42720.04</v>
      </c>
      <c r="P5496" s="49">
        <v>41.4</v>
      </c>
      <c r="Q5496" s="49">
        <v>41</v>
      </c>
      <c r="R5496" s="49">
        <v>41.5</v>
      </c>
      <c r="S5496" s="49">
        <v>42.6</v>
      </c>
      <c r="T5496" s="49">
        <v>43017.39</v>
      </c>
      <c r="U5496" s="49">
        <v>45317.78</v>
      </c>
      <c r="V5496" s="49">
        <v>44381.34</v>
      </c>
    </row>
    <row r="5497" spans="1:22" x14ac:dyDescent="0.3">
      <c r="A5497">
        <v>1001711</v>
      </c>
      <c r="B5497" t="s">
        <v>24952</v>
      </c>
      <c r="C5497" t="s">
        <v>24953</v>
      </c>
      <c r="D5497" t="s">
        <v>11086</v>
      </c>
      <c r="E5497" t="s">
        <v>303</v>
      </c>
      <c r="F5497" t="s">
        <v>11087</v>
      </c>
      <c r="G5497" t="s">
        <v>24954</v>
      </c>
      <c r="H5497" t="s">
        <v>483</v>
      </c>
      <c r="I5497" s="23">
        <v>29.728559000000001</v>
      </c>
      <c r="J5497" s="23">
        <v>-95.110764000000003</v>
      </c>
      <c r="K5497">
        <v>325199</v>
      </c>
      <c r="L5497" t="s">
        <v>2196</v>
      </c>
      <c r="M5497" t="s">
        <v>530</v>
      </c>
      <c r="N5497" s="49">
        <v>100708.03599999999</v>
      </c>
      <c r="O5497" s="49">
        <v>110813.60400000001</v>
      </c>
      <c r="P5497" s="49">
        <v>104355.584</v>
      </c>
      <c r="Q5497" s="49">
        <v>120828.128</v>
      </c>
      <c r="R5497" s="49">
        <v>99627.8</v>
      </c>
      <c r="S5497" s="49">
        <v>106304.78</v>
      </c>
      <c r="T5497" s="49">
        <v>89575.92</v>
      </c>
      <c r="U5497" s="49">
        <v>100777.3</v>
      </c>
      <c r="V5497" s="49">
        <v>100218.2</v>
      </c>
    </row>
    <row r="5498" spans="1:22" x14ac:dyDescent="0.3">
      <c r="A5498">
        <v>1001713</v>
      </c>
      <c r="B5498" t="s">
        <v>24955</v>
      </c>
      <c r="C5498" t="s">
        <v>24956</v>
      </c>
      <c r="D5498" t="s">
        <v>4450</v>
      </c>
      <c r="E5498" t="s">
        <v>303</v>
      </c>
      <c r="F5498" t="s">
        <v>2623</v>
      </c>
      <c r="G5498" t="s">
        <v>24957</v>
      </c>
      <c r="H5498" t="s">
        <v>483</v>
      </c>
      <c r="I5498" s="23">
        <v>29.723700000000001</v>
      </c>
      <c r="J5498" s="23">
        <v>-95.074079999999995</v>
      </c>
      <c r="K5498">
        <v>325180</v>
      </c>
      <c r="L5498" t="s">
        <v>2196</v>
      </c>
      <c r="M5498" t="s">
        <v>530</v>
      </c>
      <c r="N5498" s="49">
        <v>1228963.5079999999</v>
      </c>
      <c r="O5498" s="49">
        <v>1238002.3600000001</v>
      </c>
      <c r="P5498" s="49">
        <v>1258158.48</v>
      </c>
      <c r="Q5498" s="49">
        <v>1205914.3559999999</v>
      </c>
      <c r="R5498" s="49">
        <v>1269461.5759999999</v>
      </c>
      <c r="S5498" s="49">
        <v>1267096.7560000001</v>
      </c>
      <c r="T5498" s="49">
        <v>1230802.5900000001</v>
      </c>
      <c r="U5498" s="49">
        <v>1270037.9099999999</v>
      </c>
      <c r="V5498" s="49">
        <v>1175726.92</v>
      </c>
    </row>
    <row r="5499" spans="1:22" x14ac:dyDescent="0.3">
      <c r="A5499">
        <v>1005815</v>
      </c>
      <c r="B5499" t="s">
        <v>24958</v>
      </c>
      <c r="C5499" t="s">
        <v>24959</v>
      </c>
      <c r="D5499" t="s">
        <v>24960</v>
      </c>
      <c r="E5499" t="s">
        <v>303</v>
      </c>
      <c r="F5499" t="s">
        <v>24961</v>
      </c>
      <c r="H5499" t="s">
        <v>24962</v>
      </c>
      <c r="I5499" s="23">
        <v>30.6327</v>
      </c>
      <c r="J5499" s="23">
        <v>-101.07120999999999</v>
      </c>
      <c r="K5499">
        <v>486210</v>
      </c>
      <c r="L5499" t="s">
        <v>1275</v>
      </c>
      <c r="M5499" t="s">
        <v>102</v>
      </c>
      <c r="N5499" s="49">
        <v>66507.573999999993</v>
      </c>
      <c r="O5499" s="49">
        <v>63079.597999999998</v>
      </c>
      <c r="P5499" s="49">
        <v>52341.114000000001</v>
      </c>
      <c r="Q5499" s="49">
        <v>49327.063999999998</v>
      </c>
    </row>
    <row r="5500" spans="1:22" x14ac:dyDescent="0.3">
      <c r="A5500">
        <v>1002422</v>
      </c>
      <c r="B5500" t="s">
        <v>24963</v>
      </c>
      <c r="C5500" t="s">
        <v>24964</v>
      </c>
      <c r="D5500" t="s">
        <v>24960</v>
      </c>
      <c r="E5500" t="s">
        <v>303</v>
      </c>
      <c r="F5500" t="s">
        <v>24961</v>
      </c>
      <c r="H5500" t="s">
        <v>24962</v>
      </c>
      <c r="I5500" s="23">
        <v>30.681699999999999</v>
      </c>
      <c r="J5500" s="23">
        <v>-101.21729999999999</v>
      </c>
      <c r="K5500">
        <v>211130</v>
      </c>
      <c r="L5500" t="s">
        <v>326</v>
      </c>
      <c r="M5500" t="s">
        <v>327</v>
      </c>
      <c r="N5500" s="49">
        <v>56675.108</v>
      </c>
      <c r="O5500" s="49">
        <v>61782.845999999998</v>
      </c>
      <c r="P5500" s="49">
        <v>55815.966</v>
      </c>
      <c r="Q5500" s="49">
        <v>63079.453999999998</v>
      </c>
      <c r="R5500" s="49">
        <v>68108.204400000002</v>
      </c>
      <c r="S5500" s="49">
        <v>70792.274000000005</v>
      </c>
      <c r="T5500" s="49">
        <v>65171.063999999998</v>
      </c>
      <c r="U5500" s="49">
        <v>73172.911999999997</v>
      </c>
      <c r="V5500" s="49">
        <v>65844.502999999997</v>
      </c>
    </row>
    <row r="5501" spans="1:22" x14ac:dyDescent="0.3">
      <c r="A5501">
        <v>1007505</v>
      </c>
      <c r="B5501" t="s">
        <v>24965</v>
      </c>
      <c r="C5501" t="s">
        <v>24966</v>
      </c>
      <c r="D5501" t="s">
        <v>3954</v>
      </c>
      <c r="E5501" t="s">
        <v>303</v>
      </c>
      <c r="F5501" t="s">
        <v>8290</v>
      </c>
      <c r="G5501" t="s">
        <v>24967</v>
      </c>
      <c r="H5501" t="s">
        <v>24968</v>
      </c>
      <c r="I5501" s="23">
        <v>31.184999999999999</v>
      </c>
      <c r="J5501" s="23">
        <v>-96.485299999999995</v>
      </c>
      <c r="K5501">
        <v>221112</v>
      </c>
      <c r="L5501" t="s">
        <v>335</v>
      </c>
      <c r="M5501" t="s">
        <v>336</v>
      </c>
      <c r="N5501" s="49">
        <v>12336776.664000001</v>
      </c>
      <c r="O5501" s="49">
        <v>12072908.728</v>
      </c>
      <c r="P5501" s="49">
        <v>13441753.704</v>
      </c>
      <c r="Q5501" s="49">
        <v>12047246.710000001</v>
      </c>
      <c r="R5501" s="49">
        <v>12076128.084000001</v>
      </c>
      <c r="S5501" s="49">
        <v>12888185.223999999</v>
      </c>
      <c r="T5501" s="49">
        <v>11943466.062000001</v>
      </c>
      <c r="U5501" s="49">
        <v>11284379.880000001</v>
      </c>
      <c r="V5501" s="49">
        <v>12126416.272</v>
      </c>
    </row>
    <row r="5502" spans="1:22" x14ac:dyDescent="0.3">
      <c r="A5502">
        <v>1007990</v>
      </c>
      <c r="B5502" t="s">
        <v>24969</v>
      </c>
      <c r="C5502" t="s">
        <v>24970</v>
      </c>
      <c r="D5502" t="s">
        <v>20441</v>
      </c>
      <c r="E5502" t="s">
        <v>542</v>
      </c>
      <c r="F5502" t="s">
        <v>24971</v>
      </c>
      <c r="G5502" t="s">
        <v>24972</v>
      </c>
      <c r="H5502" t="s">
        <v>2830</v>
      </c>
      <c r="I5502" s="23">
        <v>37.629640000000002</v>
      </c>
      <c r="J5502" s="23">
        <v>-94.639859999999999</v>
      </c>
      <c r="K5502">
        <v>562212</v>
      </c>
      <c r="L5502" t="s">
        <v>355</v>
      </c>
      <c r="M5502" t="s">
        <v>307</v>
      </c>
      <c r="N5502" s="49">
        <v>53918.65</v>
      </c>
      <c r="O5502" s="49">
        <v>67175.95</v>
      </c>
      <c r="P5502" s="49">
        <v>65873.899999999994</v>
      </c>
      <c r="Q5502" s="49">
        <v>26933.7</v>
      </c>
      <c r="R5502" s="49">
        <v>33397.35</v>
      </c>
      <c r="S5502" s="49">
        <v>36994.9</v>
      </c>
      <c r="T5502" s="49">
        <v>29123.599999999999</v>
      </c>
      <c r="U5502" s="49">
        <v>31532</v>
      </c>
      <c r="V5502" s="49">
        <v>28172</v>
      </c>
    </row>
    <row r="5503" spans="1:22" x14ac:dyDescent="0.3">
      <c r="A5503">
        <v>1011160</v>
      </c>
      <c r="B5503" t="s">
        <v>24973</v>
      </c>
      <c r="C5503" t="s">
        <v>24974</v>
      </c>
      <c r="D5503" t="s">
        <v>22818</v>
      </c>
      <c r="E5503" t="s">
        <v>1248</v>
      </c>
      <c r="F5503" t="s">
        <v>19076</v>
      </c>
      <c r="G5503" t="s">
        <v>24975</v>
      </c>
      <c r="H5503" t="s">
        <v>2144</v>
      </c>
      <c r="I5503" s="23">
        <v>39.868630000000003</v>
      </c>
      <c r="J5503" s="23">
        <v>-80.693309999999997</v>
      </c>
      <c r="K5503">
        <v>211130</v>
      </c>
      <c r="L5503" t="s">
        <v>326</v>
      </c>
      <c r="M5503" t="s">
        <v>327</v>
      </c>
      <c r="N5503" s="49">
        <v>101793.96799999999</v>
      </c>
      <c r="O5503" s="49">
        <v>93034.043999999994</v>
      </c>
      <c r="P5503" s="49">
        <v>88472.398000000001</v>
      </c>
      <c r="Q5503" s="49">
        <v>87084.403999999995</v>
      </c>
      <c r="R5503" s="49">
        <v>89864.86</v>
      </c>
      <c r="S5503" s="49">
        <v>28249.853999999999</v>
      </c>
    </row>
    <row r="5504" spans="1:22" x14ac:dyDescent="0.3">
      <c r="A5504">
        <v>1002294</v>
      </c>
      <c r="B5504" t="s">
        <v>24976</v>
      </c>
      <c r="C5504" t="s">
        <v>24977</v>
      </c>
      <c r="D5504" t="s">
        <v>6558</v>
      </c>
      <c r="E5504" t="s">
        <v>303</v>
      </c>
      <c r="F5504" t="s">
        <v>5266</v>
      </c>
      <c r="H5504" t="s">
        <v>24978</v>
      </c>
      <c r="I5504" s="23">
        <v>32.379640000000002</v>
      </c>
      <c r="J5504" s="23">
        <v>-94.594700000000003</v>
      </c>
      <c r="K5504">
        <v>211111</v>
      </c>
      <c r="L5504" t="s">
        <v>28</v>
      </c>
      <c r="M5504" t="s">
        <v>102</v>
      </c>
      <c r="R5504" s="49">
        <v>10477.76</v>
      </c>
      <c r="S5504" s="49">
        <v>11598.856</v>
      </c>
      <c r="T5504" s="49">
        <v>20250.581999999999</v>
      </c>
      <c r="U5504" s="49">
        <v>27204.77</v>
      </c>
      <c r="V5504" s="49">
        <v>33928.402000000002</v>
      </c>
    </row>
    <row r="5505" spans="1:22" x14ac:dyDescent="0.3">
      <c r="A5505">
        <v>1011658</v>
      </c>
      <c r="B5505" t="s">
        <v>24979</v>
      </c>
      <c r="C5505" t="s">
        <v>24980</v>
      </c>
      <c r="D5505" t="s">
        <v>16600</v>
      </c>
      <c r="E5505" t="s">
        <v>569</v>
      </c>
      <c r="F5505" t="s">
        <v>24981</v>
      </c>
      <c r="G5505" t="s">
        <v>24982</v>
      </c>
      <c r="H5505" t="s">
        <v>14845</v>
      </c>
      <c r="I5505" s="23">
        <v>41.318019999999997</v>
      </c>
      <c r="J5505" s="23">
        <v>-95.302769999999995</v>
      </c>
      <c r="K5505">
        <v>486210</v>
      </c>
      <c r="L5505" t="s">
        <v>1275</v>
      </c>
      <c r="M5505" t="s">
        <v>102</v>
      </c>
      <c r="N5505" s="49">
        <v>34993.491999999998</v>
      </c>
      <c r="O5505" s="49">
        <v>37866.383999999998</v>
      </c>
      <c r="P5505" s="49">
        <v>18463.052</v>
      </c>
      <c r="Q5505" s="49">
        <v>19025.808000000001</v>
      </c>
      <c r="R5505" s="49">
        <v>27840.624</v>
      </c>
      <c r="S5505" s="49">
        <v>29961.948</v>
      </c>
    </row>
    <row r="5506" spans="1:22" x14ac:dyDescent="0.3">
      <c r="A5506">
        <v>1003469</v>
      </c>
      <c r="B5506" t="s">
        <v>24983</v>
      </c>
      <c r="C5506" t="s">
        <v>24984</v>
      </c>
      <c r="D5506" t="s">
        <v>24985</v>
      </c>
      <c r="E5506" t="s">
        <v>556</v>
      </c>
      <c r="F5506" t="s">
        <v>24986</v>
      </c>
      <c r="G5506" t="s">
        <v>24987</v>
      </c>
      <c r="H5506" t="s">
        <v>7617</v>
      </c>
      <c r="I5506" s="23">
        <v>39.190615999999999</v>
      </c>
      <c r="J5506" s="23">
        <v>-77.121883999999994</v>
      </c>
      <c r="K5506">
        <v>562212</v>
      </c>
      <c r="L5506" t="s">
        <v>355</v>
      </c>
      <c r="M5506" t="s">
        <v>307</v>
      </c>
      <c r="S5506" s="49">
        <v>9011.0920000000006</v>
      </c>
      <c r="T5506" s="49">
        <v>7704.0780000000004</v>
      </c>
      <c r="U5506" s="49">
        <v>7625.6220000000003</v>
      </c>
      <c r="V5506" s="49">
        <v>53070.462</v>
      </c>
    </row>
    <row r="5507" spans="1:22" x14ac:dyDescent="0.3">
      <c r="A5507">
        <v>1011240</v>
      </c>
      <c r="B5507" t="s">
        <v>24988</v>
      </c>
      <c r="C5507" t="s">
        <v>24989</v>
      </c>
      <c r="D5507" t="s">
        <v>24990</v>
      </c>
      <c r="E5507" t="s">
        <v>491</v>
      </c>
      <c r="F5507" t="s">
        <v>24991</v>
      </c>
      <c r="G5507" t="s">
        <v>24992</v>
      </c>
      <c r="H5507" t="s">
        <v>2672</v>
      </c>
      <c r="I5507" s="23">
        <v>38.856789999999997</v>
      </c>
      <c r="J5507" s="23">
        <v>-87.42362</v>
      </c>
      <c r="K5507">
        <v>212112</v>
      </c>
      <c r="L5507" t="s">
        <v>90</v>
      </c>
      <c r="M5507" t="s">
        <v>315</v>
      </c>
      <c r="N5507" s="49">
        <v>474775.75</v>
      </c>
      <c r="O5507" s="49">
        <v>490597.25</v>
      </c>
      <c r="P5507" s="49">
        <v>424366</v>
      </c>
      <c r="Q5507" s="49">
        <v>440072.75</v>
      </c>
      <c r="R5507" s="49">
        <v>363472</v>
      </c>
      <c r="S5507" s="49">
        <v>247076.5</v>
      </c>
      <c r="T5507" s="49">
        <v>121566.5</v>
      </c>
    </row>
    <row r="5508" spans="1:22" x14ac:dyDescent="0.3">
      <c r="A5508">
        <v>1003058</v>
      </c>
      <c r="B5508" t="s">
        <v>24993</v>
      </c>
      <c r="C5508" t="s">
        <v>24994</v>
      </c>
      <c r="D5508" t="s">
        <v>24990</v>
      </c>
      <c r="E5508" t="s">
        <v>491</v>
      </c>
      <c r="F5508" t="s">
        <v>24991</v>
      </c>
      <c r="G5508" t="s">
        <v>24992</v>
      </c>
      <c r="H5508" t="s">
        <v>2672</v>
      </c>
      <c r="I5508" s="23">
        <v>38.872779999999999</v>
      </c>
      <c r="J5508" s="23">
        <v>-87.388649999999998</v>
      </c>
      <c r="K5508">
        <v>212112</v>
      </c>
      <c r="L5508" t="s">
        <v>90</v>
      </c>
      <c r="M5508" t="s">
        <v>315</v>
      </c>
      <c r="N5508" s="49">
        <v>647804.25</v>
      </c>
      <c r="O5508" s="49">
        <v>538139.75</v>
      </c>
      <c r="P5508" s="49">
        <v>580472.25</v>
      </c>
      <c r="Q5508" s="49">
        <v>510306.25</v>
      </c>
      <c r="R5508" s="49">
        <v>519896</v>
      </c>
      <c r="S5508" s="49">
        <v>552723.75</v>
      </c>
      <c r="T5508" s="49">
        <v>391625</v>
      </c>
      <c r="U5508" s="49">
        <v>389175</v>
      </c>
      <c r="V5508" s="49">
        <v>282050</v>
      </c>
    </row>
    <row r="5509" spans="1:22" x14ac:dyDescent="0.3">
      <c r="A5509">
        <v>1001704</v>
      </c>
      <c r="B5509" t="s">
        <v>24995</v>
      </c>
      <c r="C5509" t="s">
        <v>24996</v>
      </c>
      <c r="D5509" t="s">
        <v>4548</v>
      </c>
      <c r="E5509" t="s">
        <v>542</v>
      </c>
      <c r="F5509" t="s">
        <v>22901</v>
      </c>
      <c r="G5509" t="s">
        <v>24997</v>
      </c>
      <c r="H5509" t="s">
        <v>545</v>
      </c>
      <c r="I5509" s="23">
        <v>37.581667000000003</v>
      </c>
      <c r="J5509" s="23">
        <v>-97.425278000000006</v>
      </c>
      <c r="K5509">
        <v>325180</v>
      </c>
      <c r="L5509" t="s">
        <v>28</v>
      </c>
      <c r="M5509" t="s">
        <v>530</v>
      </c>
      <c r="N5509" s="49">
        <v>109291.18799999999</v>
      </c>
      <c r="O5509" s="49">
        <v>116880.46</v>
      </c>
      <c r="P5509" s="49">
        <v>113989.52</v>
      </c>
      <c r="Q5509" s="49">
        <v>97470.831999999995</v>
      </c>
      <c r="R5509" s="49">
        <v>99188.775999999998</v>
      </c>
      <c r="S5509" s="49">
        <v>121530.192</v>
      </c>
      <c r="T5509" s="49">
        <v>112058.32799999999</v>
      </c>
      <c r="U5509" s="49">
        <v>114565.42</v>
      </c>
      <c r="V5509" s="49">
        <v>132298.45199999999</v>
      </c>
    </row>
    <row r="5510" spans="1:22" x14ac:dyDescent="0.3">
      <c r="A5510">
        <v>1000373</v>
      </c>
      <c r="B5510" t="s">
        <v>24998</v>
      </c>
      <c r="C5510" t="s">
        <v>24999</v>
      </c>
      <c r="D5510" t="s">
        <v>17511</v>
      </c>
      <c r="E5510" t="s">
        <v>1663</v>
      </c>
      <c r="F5510" t="s">
        <v>20112</v>
      </c>
      <c r="G5510" t="s">
        <v>20113</v>
      </c>
      <c r="H5510" t="s">
        <v>8756</v>
      </c>
      <c r="I5510" s="23">
        <v>40.060600000000001</v>
      </c>
      <c r="J5510" s="23">
        <v>-74.167199999999994</v>
      </c>
      <c r="K5510">
        <v>221112</v>
      </c>
      <c r="L5510" t="s">
        <v>335</v>
      </c>
      <c r="M5510" t="s">
        <v>336</v>
      </c>
      <c r="N5510" s="49">
        <v>40680.6</v>
      </c>
      <c r="O5510" s="49">
        <v>143513.72</v>
      </c>
      <c r="P5510" s="49">
        <v>193591.28400000001</v>
      </c>
      <c r="Q5510" s="49">
        <v>195241.628</v>
      </c>
      <c r="R5510" s="49">
        <v>183271.72</v>
      </c>
      <c r="S5510" s="49">
        <v>175995.948</v>
      </c>
      <c r="T5510" s="49">
        <v>144713.84</v>
      </c>
      <c r="U5510" s="49">
        <v>160153.37599999999</v>
      </c>
      <c r="V5510" s="49">
        <v>149638.28</v>
      </c>
    </row>
    <row r="5511" spans="1:22" x14ac:dyDescent="0.3">
      <c r="A5511">
        <v>1001258</v>
      </c>
      <c r="B5511" t="s">
        <v>25000</v>
      </c>
      <c r="C5511" t="s">
        <v>25001</v>
      </c>
      <c r="D5511" t="s">
        <v>25002</v>
      </c>
      <c r="E5511" t="s">
        <v>4574</v>
      </c>
      <c r="F5511" t="s">
        <v>25003</v>
      </c>
      <c r="G5511" t="s">
        <v>25004</v>
      </c>
      <c r="H5511" t="s">
        <v>21756</v>
      </c>
      <c r="I5511" s="23">
        <v>42.009900000000002</v>
      </c>
      <c r="J5511" s="23">
        <v>-71.670100000000005</v>
      </c>
      <c r="K5511">
        <v>221112</v>
      </c>
      <c r="L5511" t="s">
        <v>30</v>
      </c>
      <c r="M5511" t="s">
        <v>336</v>
      </c>
      <c r="N5511" s="49">
        <v>290636.44799999997</v>
      </c>
      <c r="O5511" s="49">
        <v>285940.065</v>
      </c>
      <c r="P5511" s="49">
        <v>236276.799</v>
      </c>
      <c r="Q5511" s="49">
        <v>222493.11799999999</v>
      </c>
      <c r="R5511" s="49">
        <v>330653.13799999998</v>
      </c>
      <c r="S5511" s="49">
        <v>270134</v>
      </c>
      <c r="T5511" s="49">
        <v>311031.29599999997</v>
      </c>
      <c r="U5511" s="49">
        <v>385409.87199999997</v>
      </c>
      <c r="V5511" s="49">
        <v>322002.45600000001</v>
      </c>
    </row>
    <row r="5512" spans="1:22" x14ac:dyDescent="0.3">
      <c r="A5512">
        <v>1001271</v>
      </c>
      <c r="B5512" t="s">
        <v>25000</v>
      </c>
      <c r="C5512" t="s">
        <v>25005</v>
      </c>
      <c r="D5512" t="s">
        <v>25002</v>
      </c>
      <c r="E5512" t="s">
        <v>4574</v>
      </c>
      <c r="F5512" t="s">
        <v>25003</v>
      </c>
      <c r="G5512" t="s">
        <v>25004</v>
      </c>
      <c r="H5512" t="s">
        <v>21756</v>
      </c>
      <c r="I5512" s="23">
        <v>42.009900000000002</v>
      </c>
      <c r="J5512" s="23">
        <v>-71.670100000000005</v>
      </c>
      <c r="K5512">
        <v>221112</v>
      </c>
      <c r="L5512" t="s">
        <v>30</v>
      </c>
      <c r="M5512" t="s">
        <v>336</v>
      </c>
      <c r="N5512" s="49">
        <v>275331.29100000003</v>
      </c>
      <c r="O5512" s="49">
        <v>381620.40399999998</v>
      </c>
      <c r="P5512" s="49">
        <v>282920.60399999999</v>
      </c>
      <c r="Q5512" s="49">
        <v>151701.908</v>
      </c>
      <c r="R5512" s="49">
        <v>302218.136</v>
      </c>
      <c r="S5512" s="49">
        <v>267434.50799999997</v>
      </c>
      <c r="T5512" s="49">
        <v>276467.97600000002</v>
      </c>
      <c r="U5512" s="49">
        <v>320756.11200000002</v>
      </c>
      <c r="V5512" s="49">
        <v>364157.75199999998</v>
      </c>
    </row>
    <row r="5513" spans="1:22" x14ac:dyDescent="0.3">
      <c r="A5513">
        <v>1007299</v>
      </c>
      <c r="B5513" t="s">
        <v>25006</v>
      </c>
      <c r="C5513" t="s">
        <v>25007</v>
      </c>
      <c r="D5513" t="s">
        <v>2110</v>
      </c>
      <c r="E5513" t="s">
        <v>1902</v>
      </c>
      <c r="F5513" t="s">
        <v>2111</v>
      </c>
      <c r="G5513" t="s">
        <v>25008</v>
      </c>
      <c r="H5513" t="s">
        <v>1964</v>
      </c>
      <c r="I5513" s="23">
        <v>33.422499999999999</v>
      </c>
      <c r="J5513" s="23">
        <v>-111.9122</v>
      </c>
      <c r="K5513">
        <v>221112</v>
      </c>
      <c r="L5513" t="s">
        <v>335</v>
      </c>
      <c r="M5513" t="s">
        <v>336</v>
      </c>
      <c r="N5513" s="49">
        <v>315379.33199999999</v>
      </c>
      <c r="O5513" s="49">
        <v>202947.196</v>
      </c>
      <c r="P5513" s="49">
        <v>158056.31200000001</v>
      </c>
      <c r="Q5513" s="49">
        <v>95217.895999999993</v>
      </c>
      <c r="R5513" s="49">
        <v>72503.88</v>
      </c>
      <c r="S5513" s="49">
        <v>54348.4</v>
      </c>
      <c r="T5513" s="49">
        <v>84701.236000000004</v>
      </c>
      <c r="U5513" s="49">
        <v>54689.595999999998</v>
      </c>
      <c r="V5513" s="49">
        <v>65749.804000000004</v>
      </c>
    </row>
    <row r="5514" spans="1:22" x14ac:dyDescent="0.3">
      <c r="A5514">
        <v>1001365</v>
      </c>
      <c r="B5514" t="s">
        <v>25009</v>
      </c>
      <c r="C5514" t="s">
        <v>25010</v>
      </c>
      <c r="D5514" t="s">
        <v>14146</v>
      </c>
      <c r="E5514" t="s">
        <v>303</v>
      </c>
      <c r="F5514" t="s">
        <v>3726</v>
      </c>
      <c r="G5514" t="s">
        <v>25011</v>
      </c>
      <c r="H5514" t="s">
        <v>25012</v>
      </c>
      <c r="I5514" s="23">
        <v>31.837800000000001</v>
      </c>
      <c r="J5514" s="23">
        <v>-102.3278</v>
      </c>
      <c r="K5514">
        <v>221112</v>
      </c>
      <c r="L5514" t="s">
        <v>30</v>
      </c>
      <c r="M5514" t="s">
        <v>336</v>
      </c>
      <c r="N5514" s="49">
        <v>2872072.4559999998</v>
      </c>
      <c r="O5514" s="49">
        <v>2952524.5079999999</v>
      </c>
      <c r="P5514" s="49">
        <v>1808771.3959999999</v>
      </c>
      <c r="Q5514" s="49">
        <v>1657358.4080000001</v>
      </c>
      <c r="R5514" s="49">
        <v>2349107.7960000001</v>
      </c>
      <c r="S5514" s="49">
        <v>1931877.44</v>
      </c>
      <c r="T5514" s="49">
        <v>2099671.2680000002</v>
      </c>
      <c r="U5514" s="49">
        <v>1583504.38</v>
      </c>
      <c r="V5514" s="49">
        <v>1027232.192</v>
      </c>
    </row>
    <row r="5515" spans="1:22" x14ac:dyDescent="0.3">
      <c r="A5515">
        <v>1008766</v>
      </c>
      <c r="B5515" t="s">
        <v>25013</v>
      </c>
      <c r="C5515" t="s">
        <v>25014</v>
      </c>
      <c r="D5515" t="s">
        <v>3634</v>
      </c>
      <c r="E5515" t="s">
        <v>1248</v>
      </c>
      <c r="F5515" t="s">
        <v>21700</v>
      </c>
      <c r="H5515" t="s">
        <v>2144</v>
      </c>
      <c r="I5515" s="23">
        <v>39.971699999999998</v>
      </c>
      <c r="J5515" s="23">
        <v>-80.549199999999999</v>
      </c>
      <c r="K5515">
        <v>212112</v>
      </c>
      <c r="L5515" t="s">
        <v>90</v>
      </c>
      <c r="M5515" t="s">
        <v>315</v>
      </c>
      <c r="N5515" s="49">
        <v>612009.75</v>
      </c>
      <c r="O5515" s="49">
        <v>600498</v>
      </c>
      <c r="P5515" s="49">
        <v>792639.75</v>
      </c>
      <c r="Q5515" s="49">
        <v>789661.5</v>
      </c>
      <c r="R5515" s="49">
        <v>878956.5</v>
      </c>
      <c r="S5515" s="49">
        <v>780736.25</v>
      </c>
      <c r="T5515" s="49">
        <v>589640.5</v>
      </c>
      <c r="U5515" s="49">
        <v>630409</v>
      </c>
      <c r="V5515" s="49">
        <v>545212.25</v>
      </c>
    </row>
    <row r="5516" spans="1:22" x14ac:dyDescent="0.3">
      <c r="A5516">
        <v>1013640</v>
      </c>
      <c r="B5516" t="s">
        <v>25015</v>
      </c>
      <c r="C5516" t="s">
        <v>25016</v>
      </c>
      <c r="D5516" t="s">
        <v>25017</v>
      </c>
      <c r="E5516" t="s">
        <v>468</v>
      </c>
      <c r="F5516" t="s">
        <v>25018</v>
      </c>
      <c r="G5516" t="s">
        <v>25019</v>
      </c>
      <c r="H5516" t="s">
        <v>25020</v>
      </c>
      <c r="I5516" s="23">
        <v>27.595884000000002</v>
      </c>
      <c r="J5516" s="23">
        <v>-80.787220000000005</v>
      </c>
      <c r="K5516">
        <v>221112</v>
      </c>
      <c r="L5516" t="s">
        <v>30</v>
      </c>
      <c r="M5516" t="s">
        <v>336</v>
      </c>
      <c r="N5516" s="49">
        <v>2352003.0580000002</v>
      </c>
    </row>
    <row r="5517" spans="1:22" x14ac:dyDescent="0.3">
      <c r="A5517">
        <v>1003619</v>
      </c>
      <c r="B5517" t="s">
        <v>25021</v>
      </c>
      <c r="C5517" t="s">
        <v>25022</v>
      </c>
      <c r="D5517" t="s">
        <v>25017</v>
      </c>
      <c r="E5517" t="s">
        <v>468</v>
      </c>
      <c r="F5517" t="s">
        <v>25023</v>
      </c>
      <c r="G5517" t="s">
        <v>25024</v>
      </c>
      <c r="H5517" t="s">
        <v>25020</v>
      </c>
      <c r="I5517" s="23">
        <v>27.342694000000002</v>
      </c>
      <c r="J5517" s="23">
        <v>-80.689386999999996</v>
      </c>
      <c r="K5517">
        <v>562212</v>
      </c>
      <c r="L5517" t="s">
        <v>355</v>
      </c>
      <c r="M5517" t="s">
        <v>307</v>
      </c>
      <c r="N5517" s="49">
        <v>80474.847999999998</v>
      </c>
      <c r="O5517" s="49">
        <v>59263.05</v>
      </c>
      <c r="P5517" s="49">
        <v>36717.550000000003</v>
      </c>
      <c r="Q5517" s="49">
        <v>49927.8</v>
      </c>
      <c r="R5517" s="49">
        <v>46128.45</v>
      </c>
      <c r="S5517" s="49">
        <v>82478.597999999998</v>
      </c>
      <c r="T5517" s="49">
        <v>67021.991999999998</v>
      </c>
      <c r="U5517" s="49">
        <v>60462.250164999998</v>
      </c>
      <c r="V5517" s="49">
        <v>65665.972999999998</v>
      </c>
    </row>
    <row r="5518" spans="1:22" x14ac:dyDescent="0.3">
      <c r="A5518">
        <v>1006219</v>
      </c>
      <c r="B5518" t="s">
        <v>25025</v>
      </c>
      <c r="C5518" t="s">
        <v>25026</v>
      </c>
      <c r="D5518" t="s">
        <v>6213</v>
      </c>
      <c r="E5518" t="s">
        <v>1418</v>
      </c>
      <c r="F5518" t="s">
        <v>25027</v>
      </c>
      <c r="G5518" t="s">
        <v>25028</v>
      </c>
      <c r="H5518" t="s">
        <v>6068</v>
      </c>
      <c r="I5518" s="23">
        <v>35.534529999999997</v>
      </c>
      <c r="J5518" s="23">
        <v>-97.954909999999998</v>
      </c>
      <c r="K5518">
        <v>562212</v>
      </c>
      <c r="L5518" t="s">
        <v>51</v>
      </c>
      <c r="M5518" t="s">
        <v>307</v>
      </c>
      <c r="N5518" s="49">
        <v>80970.5</v>
      </c>
      <c r="O5518" s="49">
        <v>77036.25</v>
      </c>
      <c r="P5518" s="49">
        <v>73453</v>
      </c>
      <c r="Q5518" s="49">
        <v>61586</v>
      </c>
      <c r="R5518" s="49">
        <v>68353.5</v>
      </c>
      <c r="S5518" s="49">
        <v>58479.75</v>
      </c>
      <c r="T5518" s="49">
        <v>53338.25</v>
      </c>
      <c r="U5518" s="49">
        <v>51545</v>
      </c>
      <c r="V5518" s="49">
        <v>55123.75</v>
      </c>
    </row>
    <row r="5519" spans="1:22" x14ac:dyDescent="0.3">
      <c r="A5519">
        <v>1001426</v>
      </c>
      <c r="B5519" t="s">
        <v>25029</v>
      </c>
      <c r="C5519" t="s">
        <v>25030</v>
      </c>
      <c r="D5519" t="s">
        <v>25031</v>
      </c>
      <c r="E5519" t="s">
        <v>303</v>
      </c>
      <c r="F5519" t="s">
        <v>25032</v>
      </c>
      <c r="G5519" t="s">
        <v>25033</v>
      </c>
      <c r="H5519" t="s">
        <v>25034</v>
      </c>
      <c r="I5519" s="23">
        <v>34.082500000000003</v>
      </c>
      <c r="J5519" s="23">
        <v>-99.175299999999993</v>
      </c>
      <c r="K5519">
        <v>221112</v>
      </c>
      <c r="L5519" t="s">
        <v>30</v>
      </c>
      <c r="M5519" t="s">
        <v>336</v>
      </c>
      <c r="N5519" s="49">
        <v>2968271.852</v>
      </c>
      <c r="O5519" s="49">
        <v>3688413.5219999999</v>
      </c>
      <c r="P5519" s="49">
        <v>1737140.534</v>
      </c>
      <c r="Q5519" s="49">
        <v>2735861.0079999999</v>
      </c>
      <c r="R5519" s="49">
        <v>2286660.946</v>
      </c>
      <c r="S5519" s="49">
        <v>3362389.4019999998</v>
      </c>
      <c r="T5519" s="49">
        <v>4132425.9559999998</v>
      </c>
      <c r="U5519" s="49">
        <v>3305254.5580000002</v>
      </c>
      <c r="V5519" s="49">
        <v>3598511.872</v>
      </c>
    </row>
    <row r="5520" spans="1:22" x14ac:dyDescent="0.3">
      <c r="A5520">
        <v>1000891</v>
      </c>
      <c r="B5520" t="s">
        <v>25035</v>
      </c>
      <c r="C5520" t="s">
        <v>25036</v>
      </c>
      <c r="D5520" t="s">
        <v>21631</v>
      </c>
      <c r="E5520" t="s">
        <v>323</v>
      </c>
      <c r="F5520" t="s">
        <v>8128</v>
      </c>
      <c r="G5520" t="s">
        <v>25037</v>
      </c>
      <c r="H5520" t="s">
        <v>1427</v>
      </c>
      <c r="I5520" s="23">
        <v>36.850693</v>
      </c>
      <c r="J5520" s="23">
        <v>-120.644469</v>
      </c>
      <c r="K5520">
        <v>311423</v>
      </c>
      <c r="L5520" t="s">
        <v>28</v>
      </c>
      <c r="M5520" t="s">
        <v>315</v>
      </c>
      <c r="N5520" s="49">
        <v>28829.54</v>
      </c>
      <c r="O5520" s="49">
        <v>30390.236000000001</v>
      </c>
      <c r="P5520" s="49">
        <v>33189.076000000001</v>
      </c>
      <c r="Q5520" s="49">
        <v>30621.736000000001</v>
      </c>
      <c r="R5520" s="49">
        <v>28533.191999999999</v>
      </c>
      <c r="S5520" s="49">
        <v>27629.896000000001</v>
      </c>
    </row>
    <row r="5521" spans="1:22" x14ac:dyDescent="0.3">
      <c r="A5521">
        <v>1010345</v>
      </c>
      <c r="B5521" t="s">
        <v>25038</v>
      </c>
      <c r="C5521" t="s">
        <v>25036</v>
      </c>
      <c r="D5521" t="s">
        <v>25039</v>
      </c>
      <c r="E5521" t="s">
        <v>323</v>
      </c>
      <c r="F5521" t="s">
        <v>16898</v>
      </c>
      <c r="G5521" t="s">
        <v>25040</v>
      </c>
      <c r="H5521" t="s">
        <v>2368</v>
      </c>
      <c r="I5521" s="23">
        <v>36.279829999999997</v>
      </c>
      <c r="J5521" s="23">
        <v>-119.79895</v>
      </c>
      <c r="K5521">
        <v>311421</v>
      </c>
      <c r="L5521" t="s">
        <v>28</v>
      </c>
      <c r="M5521" t="s">
        <v>315</v>
      </c>
      <c r="N5521" s="49">
        <v>34550.82</v>
      </c>
      <c r="O5521" s="49">
        <v>43609.936000000002</v>
      </c>
      <c r="P5521" s="49">
        <v>30541.236000000001</v>
      </c>
      <c r="Q5521" s="49">
        <v>36441.212</v>
      </c>
      <c r="R5521" s="49">
        <v>40982.896000000001</v>
      </c>
      <c r="S5521" s="49">
        <v>41111.796000000002</v>
      </c>
      <c r="T5521" s="49">
        <v>39016.252</v>
      </c>
      <c r="U5521" s="49">
        <v>35539.618000000002</v>
      </c>
      <c r="V5521" s="49">
        <v>41301.944000000003</v>
      </c>
    </row>
    <row r="5522" spans="1:22" x14ac:dyDescent="0.3">
      <c r="A5522">
        <v>1005517</v>
      </c>
      <c r="B5522" t="s">
        <v>25041</v>
      </c>
      <c r="C5522" t="s">
        <v>25036</v>
      </c>
      <c r="D5522" t="s">
        <v>8224</v>
      </c>
      <c r="E5522" t="s">
        <v>323</v>
      </c>
      <c r="F5522" t="s">
        <v>8225</v>
      </c>
      <c r="G5522" t="s">
        <v>25042</v>
      </c>
      <c r="H5522" t="s">
        <v>1244</v>
      </c>
      <c r="I5522" s="23">
        <v>37.0032</v>
      </c>
      <c r="J5522" s="23">
        <v>-121.53963</v>
      </c>
      <c r="K5522">
        <v>311423</v>
      </c>
      <c r="L5522" t="s">
        <v>28</v>
      </c>
      <c r="M5522" t="s">
        <v>315</v>
      </c>
      <c r="N5522" s="49">
        <v>49947.063999999998</v>
      </c>
      <c r="O5522" s="49">
        <v>35178.767999999996</v>
      </c>
      <c r="Q5522" s="49">
        <v>22877.164000000001</v>
      </c>
      <c r="R5522" s="49">
        <v>20871.371999999999</v>
      </c>
      <c r="S5522" s="49">
        <v>21421.919999999998</v>
      </c>
      <c r="T5522" s="49">
        <v>18413.88</v>
      </c>
      <c r="U5522" s="49">
        <v>14499.796</v>
      </c>
      <c r="V5522" s="49">
        <v>31494.432000000001</v>
      </c>
    </row>
    <row r="5523" spans="1:22" x14ac:dyDescent="0.3">
      <c r="A5523">
        <v>1010346</v>
      </c>
      <c r="B5523" t="s">
        <v>25043</v>
      </c>
      <c r="C5523" t="s">
        <v>25036</v>
      </c>
      <c r="D5523" t="s">
        <v>9395</v>
      </c>
      <c r="E5523" t="s">
        <v>323</v>
      </c>
      <c r="F5523" t="s">
        <v>21468</v>
      </c>
      <c r="G5523" t="s">
        <v>25044</v>
      </c>
      <c r="H5523" t="s">
        <v>21470</v>
      </c>
      <c r="I5523" s="23">
        <v>39.102510000000002</v>
      </c>
      <c r="J5523" s="23">
        <v>-122.10997999999999</v>
      </c>
      <c r="K5523">
        <v>311421</v>
      </c>
      <c r="L5523" t="s">
        <v>28</v>
      </c>
      <c r="M5523" t="s">
        <v>315</v>
      </c>
      <c r="N5523" s="49">
        <v>35672.915999999997</v>
      </c>
      <c r="O5523" s="49">
        <v>36857.411999999997</v>
      </c>
      <c r="P5523" s="49">
        <v>35245.468000000001</v>
      </c>
      <c r="Q5523" s="49">
        <v>47734.42</v>
      </c>
      <c r="R5523" s="49">
        <v>46755.624000000003</v>
      </c>
      <c r="S5523" s="49">
        <v>49129.815999999999</v>
      </c>
      <c r="T5523" s="49">
        <v>46950.324000000001</v>
      </c>
      <c r="U5523" s="49">
        <v>36219.214</v>
      </c>
      <c r="V5523" s="49">
        <v>35958.163999999997</v>
      </c>
    </row>
    <row r="5524" spans="1:22" x14ac:dyDescent="0.3">
      <c r="A5524">
        <v>1000390</v>
      </c>
      <c r="B5524" t="s">
        <v>25045</v>
      </c>
      <c r="C5524" t="s">
        <v>25046</v>
      </c>
      <c r="D5524" t="s">
        <v>6867</v>
      </c>
      <c r="E5524" t="s">
        <v>303</v>
      </c>
      <c r="F5524" t="s">
        <v>25047</v>
      </c>
      <c r="G5524" t="s">
        <v>25048</v>
      </c>
      <c r="H5524" t="s">
        <v>975</v>
      </c>
      <c r="I5524" s="23">
        <v>29.047183</v>
      </c>
      <c r="J5524" s="23">
        <v>-95.747682999999995</v>
      </c>
      <c r="K5524">
        <v>211130</v>
      </c>
      <c r="L5524" t="s">
        <v>368</v>
      </c>
      <c r="M5524" t="s">
        <v>102</v>
      </c>
      <c r="O5524" s="49">
        <v>34484.131999999998</v>
      </c>
      <c r="P5524" s="49">
        <v>49305.243999999999</v>
      </c>
      <c r="Q5524" s="49">
        <v>62888.959999999999</v>
      </c>
      <c r="R5524" s="49">
        <v>84247.57</v>
      </c>
      <c r="S5524" s="49">
        <v>64670.663999999997</v>
      </c>
      <c r="T5524" s="49">
        <v>19996.686000000002</v>
      </c>
      <c r="U5524" s="49">
        <v>85396.35</v>
      </c>
      <c r="V5524" s="49">
        <v>79508.754000000001</v>
      </c>
    </row>
    <row r="5525" spans="1:22" x14ac:dyDescent="0.3">
      <c r="A5525">
        <v>1006808</v>
      </c>
      <c r="B5525" t="s">
        <v>25049</v>
      </c>
      <c r="C5525" t="s">
        <v>25050</v>
      </c>
      <c r="D5525" t="s">
        <v>4468</v>
      </c>
      <c r="E5525" t="s">
        <v>468</v>
      </c>
      <c r="F5525" t="s">
        <v>4469</v>
      </c>
      <c r="G5525" t="s">
        <v>25051</v>
      </c>
      <c r="H5525" t="s">
        <v>8379</v>
      </c>
      <c r="I5525" s="23">
        <v>28.366099999999999</v>
      </c>
      <c r="J5525" s="23">
        <v>-80.794700000000006</v>
      </c>
      <c r="K5525">
        <v>221112</v>
      </c>
      <c r="L5525" t="s">
        <v>335</v>
      </c>
      <c r="M5525" t="s">
        <v>336</v>
      </c>
      <c r="N5525" s="49">
        <v>115002.92200000001</v>
      </c>
      <c r="O5525" s="49">
        <v>75454.763999999996</v>
      </c>
      <c r="P5525" s="49">
        <v>97413.440000000002</v>
      </c>
      <c r="Q5525" s="49">
        <v>87771.524000000005</v>
      </c>
      <c r="R5525" s="49">
        <v>151016.54</v>
      </c>
      <c r="S5525" s="49">
        <v>44474.584000000003</v>
      </c>
      <c r="T5525" s="49">
        <v>28372.993999999999</v>
      </c>
      <c r="U5525" s="49">
        <v>122668.516</v>
      </c>
      <c r="V5525" s="49">
        <v>212680.55600000001</v>
      </c>
    </row>
    <row r="5526" spans="1:22" x14ac:dyDescent="0.3">
      <c r="A5526">
        <v>1011834</v>
      </c>
      <c r="B5526" t="s">
        <v>25052</v>
      </c>
      <c r="C5526" t="s">
        <v>25053</v>
      </c>
      <c r="D5526" t="s">
        <v>9423</v>
      </c>
      <c r="E5526" t="s">
        <v>303</v>
      </c>
      <c r="F5526" t="s">
        <v>973</v>
      </c>
      <c r="G5526" t="s">
        <v>25054</v>
      </c>
      <c r="H5526" t="s">
        <v>975</v>
      </c>
      <c r="I5526" s="23">
        <v>28.981691999999999</v>
      </c>
      <c r="J5526" s="23">
        <v>-95.376501000000005</v>
      </c>
      <c r="K5526">
        <v>325199</v>
      </c>
      <c r="L5526" t="s">
        <v>7281</v>
      </c>
      <c r="M5526" t="s">
        <v>530</v>
      </c>
      <c r="N5526" s="49">
        <v>2193995.696</v>
      </c>
      <c r="O5526" s="49">
        <v>2490740.6800000002</v>
      </c>
      <c r="P5526" s="49">
        <v>1892256.888</v>
      </c>
      <c r="Q5526" s="49">
        <v>2084466.84</v>
      </c>
      <c r="R5526" s="49">
        <v>1909031.412</v>
      </c>
    </row>
    <row r="5527" spans="1:22" x14ac:dyDescent="0.3">
      <c r="A5527">
        <v>1009832</v>
      </c>
      <c r="B5527" t="s">
        <v>25055</v>
      </c>
      <c r="C5527" t="s">
        <v>25056</v>
      </c>
      <c r="D5527" t="s">
        <v>8641</v>
      </c>
      <c r="E5527" t="s">
        <v>331</v>
      </c>
      <c r="F5527" t="s">
        <v>8642</v>
      </c>
      <c r="G5527" t="s">
        <v>25057</v>
      </c>
      <c r="H5527" t="s">
        <v>8644</v>
      </c>
      <c r="I5527" s="23">
        <v>43.081417000000002</v>
      </c>
      <c r="J5527" s="23">
        <v>-79.026667000000003</v>
      </c>
      <c r="K5527">
        <v>325180</v>
      </c>
      <c r="L5527" t="s">
        <v>28</v>
      </c>
      <c r="M5527" t="s">
        <v>530</v>
      </c>
      <c r="N5527" s="49">
        <v>23595.912</v>
      </c>
      <c r="O5527" s="49">
        <v>25485.603999999999</v>
      </c>
      <c r="P5527" s="49">
        <v>27479.696</v>
      </c>
      <c r="Q5527" s="49">
        <v>30149.736000000001</v>
      </c>
      <c r="R5527" s="49">
        <v>31701.98</v>
      </c>
      <c r="S5527" s="49">
        <v>33245.923999999999</v>
      </c>
      <c r="T5527" s="49">
        <v>32462.227999999999</v>
      </c>
      <c r="U5527" s="49">
        <v>29471.687999999998</v>
      </c>
      <c r="V5527" s="49">
        <v>26038.151999999998</v>
      </c>
    </row>
    <row r="5528" spans="1:22" x14ac:dyDescent="0.3">
      <c r="A5528">
        <v>1011837</v>
      </c>
      <c r="B5528" t="s">
        <v>25058</v>
      </c>
      <c r="C5528" t="s">
        <v>25056</v>
      </c>
      <c r="D5528" t="s">
        <v>25059</v>
      </c>
      <c r="E5528" t="s">
        <v>583</v>
      </c>
      <c r="F5528" t="s">
        <v>8626</v>
      </c>
      <c r="G5528" t="s">
        <v>25060</v>
      </c>
      <c r="H5528" t="s">
        <v>3743</v>
      </c>
      <c r="I5528" s="23">
        <v>30.241508</v>
      </c>
      <c r="J5528" s="23">
        <v>-91.105631000000002</v>
      </c>
      <c r="K5528">
        <v>325180</v>
      </c>
      <c r="L5528" t="s">
        <v>28</v>
      </c>
      <c r="M5528" t="s">
        <v>530</v>
      </c>
      <c r="N5528" s="49">
        <v>19724.776000000002</v>
      </c>
      <c r="O5528" s="49">
        <v>23188.612000000001</v>
      </c>
      <c r="P5528" s="49">
        <v>12409.504000000001</v>
      </c>
      <c r="Q5528" s="49">
        <v>27167.248</v>
      </c>
      <c r="R5528" s="49">
        <v>26452.400000000001</v>
      </c>
    </row>
    <row r="5529" spans="1:22" x14ac:dyDescent="0.3">
      <c r="A5529">
        <v>1011241</v>
      </c>
      <c r="B5529" t="s">
        <v>25061</v>
      </c>
      <c r="C5529" t="s">
        <v>25062</v>
      </c>
      <c r="D5529" t="s">
        <v>8973</v>
      </c>
      <c r="E5529" t="s">
        <v>676</v>
      </c>
      <c r="F5529" t="s">
        <v>25063</v>
      </c>
      <c r="G5529" t="s">
        <v>25064</v>
      </c>
      <c r="H5529" t="s">
        <v>4442</v>
      </c>
      <c r="I5529" s="23">
        <v>35.307490000000001</v>
      </c>
      <c r="J5529" s="23">
        <v>-84.781670000000005</v>
      </c>
      <c r="K5529">
        <v>325180</v>
      </c>
      <c r="L5529" t="s">
        <v>28</v>
      </c>
      <c r="M5529" t="s">
        <v>530</v>
      </c>
      <c r="N5529" s="49">
        <v>36484.057999999997</v>
      </c>
      <c r="O5529" s="49">
        <v>32217.67</v>
      </c>
      <c r="P5529" s="49">
        <v>29826.186000000002</v>
      </c>
      <c r="Q5529" s="49">
        <v>33205.712</v>
      </c>
      <c r="R5529" s="49">
        <v>36460.451999999997</v>
      </c>
      <c r="S5529" s="49">
        <v>36458.998</v>
      </c>
      <c r="T5529" s="49">
        <v>39608.688000000002</v>
      </c>
    </row>
    <row r="5530" spans="1:22" x14ac:dyDescent="0.3">
      <c r="A5530">
        <v>1001003</v>
      </c>
      <c r="B5530" t="s">
        <v>25065</v>
      </c>
      <c r="C5530" t="s">
        <v>25066</v>
      </c>
      <c r="D5530" t="s">
        <v>4667</v>
      </c>
      <c r="E5530" t="s">
        <v>323</v>
      </c>
      <c r="F5530" t="s">
        <v>20066</v>
      </c>
      <c r="G5530" t="s">
        <v>21664</v>
      </c>
      <c r="H5530" t="s">
        <v>816</v>
      </c>
      <c r="I5530" s="23">
        <v>34.177500000000002</v>
      </c>
      <c r="J5530" s="23">
        <v>-118.3147</v>
      </c>
      <c r="K5530">
        <v>221112</v>
      </c>
      <c r="L5530" t="s">
        <v>30</v>
      </c>
      <c r="M5530" t="s">
        <v>336</v>
      </c>
      <c r="T5530" s="49">
        <v>0</v>
      </c>
      <c r="U5530" s="49">
        <v>3168.8879999999999</v>
      </c>
      <c r="V5530" s="49">
        <v>7020.9759999999997</v>
      </c>
    </row>
    <row r="5531" spans="1:22" x14ac:dyDescent="0.3">
      <c r="A5531">
        <v>1011251</v>
      </c>
      <c r="B5531" t="s">
        <v>25067</v>
      </c>
      <c r="C5531" t="s">
        <v>25068</v>
      </c>
      <c r="D5531" t="s">
        <v>9363</v>
      </c>
      <c r="E5531" t="s">
        <v>2540</v>
      </c>
      <c r="F5531" t="s">
        <v>25069</v>
      </c>
      <c r="G5531" t="s">
        <v>25070</v>
      </c>
      <c r="H5531" t="s">
        <v>25071</v>
      </c>
      <c r="I5531" s="23">
        <v>43.709870000000002</v>
      </c>
      <c r="J5531" s="23">
        <v>-73.063019999999995</v>
      </c>
      <c r="K5531">
        <v>212312</v>
      </c>
      <c r="L5531" t="s">
        <v>28</v>
      </c>
      <c r="M5531" t="s">
        <v>315</v>
      </c>
      <c r="N5531" s="49">
        <v>28649.036</v>
      </c>
      <c r="O5531" s="49">
        <v>26945.878000000001</v>
      </c>
      <c r="P5531" s="49">
        <v>29034.77</v>
      </c>
      <c r="Q5531" s="49">
        <v>27142.858</v>
      </c>
      <c r="R5531" s="49">
        <v>25312.534</v>
      </c>
      <c r="S5531" s="49">
        <v>27727.761999999999</v>
      </c>
      <c r="T5531" s="49">
        <v>33274</v>
      </c>
      <c r="U5531" s="49">
        <v>30204.212</v>
      </c>
      <c r="V5531" s="49">
        <v>28426.04</v>
      </c>
    </row>
    <row r="5532" spans="1:22" x14ac:dyDescent="0.3">
      <c r="A5532">
        <v>1007570</v>
      </c>
      <c r="B5532" t="s">
        <v>25072</v>
      </c>
      <c r="C5532" t="s">
        <v>25073</v>
      </c>
      <c r="D5532" t="s">
        <v>4530</v>
      </c>
      <c r="E5532" t="s">
        <v>1418</v>
      </c>
      <c r="F5532" t="s">
        <v>25074</v>
      </c>
      <c r="G5532" t="s">
        <v>25075</v>
      </c>
      <c r="H5532" t="s">
        <v>25076</v>
      </c>
      <c r="I5532" s="23">
        <v>36.011899999999997</v>
      </c>
      <c r="J5532" s="23">
        <v>-95.696700000000007</v>
      </c>
      <c r="K5532">
        <v>221112</v>
      </c>
      <c r="L5532" t="s">
        <v>335</v>
      </c>
      <c r="M5532" t="s">
        <v>336</v>
      </c>
      <c r="N5532" s="49">
        <v>2172089.7250000001</v>
      </c>
      <c r="O5532" s="49">
        <v>2061543.86</v>
      </c>
      <c r="P5532" s="49">
        <v>1761115.7990000001</v>
      </c>
      <c r="Q5532" s="49">
        <v>2521427.0079999999</v>
      </c>
      <c r="R5532" s="49">
        <v>2233108.324</v>
      </c>
      <c r="S5532" s="49">
        <v>1243548.94</v>
      </c>
      <c r="T5532" s="49">
        <v>972742.49600000004</v>
      </c>
      <c r="U5532" s="49">
        <v>1367439.73</v>
      </c>
      <c r="V5532" s="49">
        <v>1222264.1200000001</v>
      </c>
    </row>
    <row r="5533" spans="1:22" x14ac:dyDescent="0.3">
      <c r="A5533">
        <v>1006148</v>
      </c>
      <c r="B5533" t="s">
        <v>22572</v>
      </c>
      <c r="C5533" t="s">
        <v>25077</v>
      </c>
      <c r="D5533" t="s">
        <v>12366</v>
      </c>
      <c r="E5533" t="s">
        <v>386</v>
      </c>
      <c r="F5533" t="s">
        <v>12367</v>
      </c>
      <c r="G5533" t="s">
        <v>21932</v>
      </c>
      <c r="H5533" t="s">
        <v>1384</v>
      </c>
      <c r="I5533" s="23">
        <v>30.431899999999999</v>
      </c>
      <c r="J5533" s="23">
        <v>-88.182500000000005</v>
      </c>
      <c r="K5533">
        <v>211130</v>
      </c>
      <c r="L5533" t="s">
        <v>368</v>
      </c>
      <c r="M5533" t="s">
        <v>102</v>
      </c>
      <c r="O5533" s="49">
        <v>184657.894</v>
      </c>
      <c r="P5533" s="49">
        <v>178225.55</v>
      </c>
      <c r="Q5533" s="49">
        <v>189562.94</v>
      </c>
      <c r="R5533" s="49">
        <v>206780.128</v>
      </c>
      <c r="S5533" s="49">
        <v>205898.106</v>
      </c>
      <c r="T5533" s="49">
        <v>214565.18599999999</v>
      </c>
      <c r="U5533" s="49">
        <v>210328.10399999999</v>
      </c>
      <c r="V5533" s="49">
        <v>192612.81</v>
      </c>
    </row>
    <row r="5534" spans="1:22" x14ac:dyDescent="0.3">
      <c r="A5534">
        <v>1001356</v>
      </c>
      <c r="B5534" t="s">
        <v>25078</v>
      </c>
      <c r="C5534" t="s">
        <v>25079</v>
      </c>
      <c r="D5534" t="s">
        <v>6394</v>
      </c>
      <c r="E5534" t="s">
        <v>447</v>
      </c>
      <c r="F5534" t="s">
        <v>12403</v>
      </c>
      <c r="G5534" t="s">
        <v>25080</v>
      </c>
      <c r="H5534" t="s">
        <v>5134</v>
      </c>
      <c r="I5534" s="23">
        <v>40.421900000000001</v>
      </c>
      <c r="J5534" s="23">
        <v>-75.935299999999998</v>
      </c>
      <c r="K5534">
        <v>221112</v>
      </c>
      <c r="L5534" t="s">
        <v>335</v>
      </c>
      <c r="M5534" t="s">
        <v>336</v>
      </c>
      <c r="N5534" s="49">
        <v>1493313.416</v>
      </c>
      <c r="O5534" s="49">
        <v>1544664.8759999999</v>
      </c>
      <c r="P5534" s="49">
        <v>1606241.148</v>
      </c>
      <c r="Q5534" s="49">
        <v>1576854.0560000001</v>
      </c>
      <c r="R5534" s="49">
        <v>1560079.72</v>
      </c>
      <c r="S5534" s="49">
        <v>1368281.58</v>
      </c>
      <c r="T5534" s="49">
        <v>1077347.3559999999</v>
      </c>
      <c r="U5534" s="49">
        <v>1331934.564</v>
      </c>
      <c r="V5534" s="49">
        <v>1063777.308</v>
      </c>
    </row>
    <row r="5535" spans="1:22" x14ac:dyDescent="0.3">
      <c r="A5535">
        <v>1011208</v>
      </c>
      <c r="B5535" t="s">
        <v>25081</v>
      </c>
      <c r="C5535" t="s">
        <v>25082</v>
      </c>
      <c r="D5535" t="s">
        <v>24577</v>
      </c>
      <c r="E5535" t="s">
        <v>1418</v>
      </c>
      <c r="F5535" t="s">
        <v>24578</v>
      </c>
      <c r="H5535" t="s">
        <v>4347</v>
      </c>
      <c r="I5535" s="23">
        <v>35.58</v>
      </c>
      <c r="J5535" s="23">
        <v>-98.36</v>
      </c>
      <c r="K5535">
        <v>211111</v>
      </c>
      <c r="L5535" t="s">
        <v>28</v>
      </c>
      <c r="M5535" t="s">
        <v>102</v>
      </c>
      <c r="R5535" s="49">
        <v>42933.887999999999</v>
      </c>
      <c r="S5535" s="49">
        <v>52320.351999999999</v>
      </c>
      <c r="T5535" s="49">
        <v>41297.248</v>
      </c>
    </row>
    <row r="5536" spans="1:22" x14ac:dyDescent="0.3">
      <c r="A5536">
        <v>1002078</v>
      </c>
      <c r="B5536" t="s">
        <v>25083</v>
      </c>
      <c r="C5536" t="s">
        <v>25084</v>
      </c>
      <c r="D5536" t="s">
        <v>25085</v>
      </c>
      <c r="E5536" t="s">
        <v>461</v>
      </c>
      <c r="F5536" t="s">
        <v>22855</v>
      </c>
      <c r="H5536" t="s">
        <v>8803</v>
      </c>
      <c r="I5536" s="23">
        <v>41.776699999999998</v>
      </c>
      <c r="J5536" s="23">
        <v>-110.3425</v>
      </c>
      <c r="K5536">
        <v>211130</v>
      </c>
      <c r="L5536" t="s">
        <v>326</v>
      </c>
      <c r="M5536" t="s">
        <v>327</v>
      </c>
      <c r="N5536" s="49">
        <v>293013.67200000002</v>
      </c>
      <c r="O5536" s="49">
        <v>319493.21000000002</v>
      </c>
      <c r="P5536" s="49">
        <v>303051.08199999999</v>
      </c>
      <c r="Q5536" s="49">
        <v>396676.48599999998</v>
      </c>
      <c r="R5536" s="49">
        <v>393973.50400000002</v>
      </c>
      <c r="S5536" s="49">
        <v>392916.45799999998</v>
      </c>
      <c r="T5536" s="49">
        <v>503763.908</v>
      </c>
      <c r="U5536" s="49">
        <v>529211</v>
      </c>
      <c r="V5536" s="49">
        <v>543519.25399999996</v>
      </c>
    </row>
    <row r="5537" spans="1:22" x14ac:dyDescent="0.3">
      <c r="A5537">
        <v>1012647</v>
      </c>
      <c r="B5537" t="s">
        <v>25086</v>
      </c>
      <c r="C5537" t="s">
        <v>25087</v>
      </c>
      <c r="D5537" t="s">
        <v>25087</v>
      </c>
      <c r="E5537" t="s">
        <v>583</v>
      </c>
      <c r="F5537" t="s">
        <v>25088</v>
      </c>
      <c r="G5537" t="s">
        <v>25089</v>
      </c>
      <c r="H5537" t="s">
        <v>1343</v>
      </c>
      <c r="I5537" s="23">
        <v>30.574891000000001</v>
      </c>
      <c r="J5537" s="23">
        <v>-92.126930999999999</v>
      </c>
      <c r="K5537">
        <v>486210</v>
      </c>
      <c r="L5537" t="s">
        <v>1275</v>
      </c>
      <c r="M5537" t="s">
        <v>102</v>
      </c>
      <c r="N5537" s="49">
        <v>7366.64</v>
      </c>
      <c r="O5537" s="49">
        <v>12732.966</v>
      </c>
      <c r="P5537" s="49">
        <v>30565.616000000002</v>
      </c>
    </row>
    <row r="5538" spans="1:22" x14ac:dyDescent="0.3">
      <c r="A5538">
        <v>1000255</v>
      </c>
      <c r="B5538" t="s">
        <v>25090</v>
      </c>
      <c r="C5538" t="s">
        <v>25091</v>
      </c>
      <c r="D5538" t="s">
        <v>6713</v>
      </c>
      <c r="E5538" t="s">
        <v>303</v>
      </c>
      <c r="F5538" t="s">
        <v>6714</v>
      </c>
      <c r="G5538" t="s">
        <v>25092</v>
      </c>
      <c r="H5538" t="s">
        <v>828</v>
      </c>
      <c r="I5538" s="23">
        <v>29.8169</v>
      </c>
      <c r="J5538" s="23">
        <v>-95.108599999999996</v>
      </c>
      <c r="K5538">
        <v>221112</v>
      </c>
      <c r="L5538" t="s">
        <v>30</v>
      </c>
      <c r="M5538" t="s">
        <v>336</v>
      </c>
      <c r="N5538" s="49">
        <v>2027472.236</v>
      </c>
      <c r="O5538" s="49">
        <v>1929684.8</v>
      </c>
      <c r="P5538" s="49">
        <v>1946268.736</v>
      </c>
      <c r="Q5538" s="49">
        <v>1920323.632</v>
      </c>
      <c r="R5538" s="49">
        <v>1977833.4720000001</v>
      </c>
      <c r="S5538" s="49">
        <v>1950205.9720000001</v>
      </c>
      <c r="T5538" s="49">
        <v>1810716.44</v>
      </c>
      <c r="U5538" s="49">
        <v>1792341.2960000001</v>
      </c>
      <c r="V5538" s="49">
        <v>1932134.7879999999</v>
      </c>
    </row>
    <row r="5539" spans="1:22" x14ac:dyDescent="0.3">
      <c r="A5539">
        <v>1007348</v>
      </c>
      <c r="B5539" t="s">
        <v>25093</v>
      </c>
      <c r="C5539" t="s">
        <v>25094</v>
      </c>
      <c r="D5539" t="s">
        <v>25095</v>
      </c>
      <c r="E5539" t="s">
        <v>303</v>
      </c>
      <c r="F5539" t="s">
        <v>25096</v>
      </c>
      <c r="G5539" t="s">
        <v>25097</v>
      </c>
      <c r="H5539" t="s">
        <v>1165</v>
      </c>
      <c r="I5539" s="23">
        <v>30.082397</v>
      </c>
      <c r="J5539" s="23">
        <v>-94.074476000000004</v>
      </c>
      <c r="K5539">
        <v>331110</v>
      </c>
      <c r="L5539" t="s">
        <v>537</v>
      </c>
      <c r="M5539" t="s">
        <v>538</v>
      </c>
      <c r="N5539" s="49">
        <v>83644.444000000003</v>
      </c>
      <c r="O5539" s="49">
        <v>89679.94</v>
      </c>
      <c r="P5539" s="49">
        <v>91891.775999999998</v>
      </c>
      <c r="Q5539" s="49">
        <v>91641.376000000004</v>
      </c>
      <c r="R5539" s="49">
        <v>86006.792000000001</v>
      </c>
      <c r="S5539" s="49">
        <v>70106.22</v>
      </c>
      <c r="T5539" s="49">
        <v>67486.228000000003</v>
      </c>
      <c r="U5539" s="49">
        <v>73830.873999999996</v>
      </c>
      <c r="V5539" s="49">
        <v>71383.12</v>
      </c>
    </row>
    <row r="5540" spans="1:22" x14ac:dyDescent="0.3">
      <c r="A5540">
        <v>1003781</v>
      </c>
      <c r="B5540" t="s">
        <v>25098</v>
      </c>
      <c r="C5540" t="s">
        <v>25099</v>
      </c>
      <c r="D5540" t="s">
        <v>841</v>
      </c>
      <c r="E5540" t="s">
        <v>303</v>
      </c>
      <c r="F5540" t="s">
        <v>17954</v>
      </c>
      <c r="G5540" t="s">
        <v>25100</v>
      </c>
      <c r="H5540" t="s">
        <v>1165</v>
      </c>
      <c r="I5540" s="23">
        <v>30.153872</v>
      </c>
      <c r="J5540" s="23">
        <v>-93.727108000000001</v>
      </c>
      <c r="K5540">
        <v>325180</v>
      </c>
      <c r="L5540" t="s">
        <v>2196</v>
      </c>
      <c r="M5540" t="s">
        <v>530</v>
      </c>
      <c r="N5540" s="49">
        <v>201851.46400000001</v>
      </c>
      <c r="O5540" s="49">
        <v>175951.54800000001</v>
      </c>
      <c r="P5540" s="49">
        <v>164392.47200000001</v>
      </c>
      <c r="Q5540" s="49">
        <v>176385.128</v>
      </c>
      <c r="R5540" s="49">
        <v>200487.024</v>
      </c>
      <c r="S5540" s="49">
        <v>200650.03599999999</v>
      </c>
      <c r="T5540" s="49">
        <v>193656.584</v>
      </c>
      <c r="U5540" s="49">
        <v>191256.516</v>
      </c>
      <c r="V5540" s="49">
        <v>174753.016</v>
      </c>
    </row>
    <row r="5541" spans="1:22" x14ac:dyDescent="0.3">
      <c r="A5541">
        <v>1001272</v>
      </c>
      <c r="B5541" t="s">
        <v>25101</v>
      </c>
      <c r="C5541" t="s">
        <v>25102</v>
      </c>
      <c r="D5541" t="s">
        <v>3855</v>
      </c>
      <c r="E5541" t="s">
        <v>468</v>
      </c>
      <c r="F5541" t="s">
        <v>8770</v>
      </c>
      <c r="G5541" t="s">
        <v>25103</v>
      </c>
      <c r="H5541" t="s">
        <v>3655</v>
      </c>
      <c r="I5541" s="23">
        <v>27.870799999999999</v>
      </c>
      <c r="J5541" s="23">
        <v>-81.825299999999999</v>
      </c>
      <c r="K5541">
        <v>221112</v>
      </c>
      <c r="L5541" t="s">
        <v>335</v>
      </c>
      <c r="M5541" t="s">
        <v>336</v>
      </c>
      <c r="N5541" s="49">
        <v>188980.54800000001</v>
      </c>
      <c r="O5541" s="49">
        <v>193099.984</v>
      </c>
      <c r="P5541" s="49">
        <v>205573.98800000001</v>
      </c>
      <c r="Q5541" s="49">
        <v>203085.448</v>
      </c>
      <c r="R5541" s="49">
        <v>185718.712</v>
      </c>
      <c r="S5541" s="49">
        <v>170768.66800000001</v>
      </c>
      <c r="T5541" s="49">
        <v>148151.31</v>
      </c>
      <c r="U5541" s="49">
        <v>146075.25599999999</v>
      </c>
      <c r="V5541" s="49">
        <v>143708.916</v>
      </c>
    </row>
    <row r="5542" spans="1:22" x14ac:dyDescent="0.3">
      <c r="A5542">
        <v>1011227</v>
      </c>
      <c r="B5542" t="s">
        <v>25104</v>
      </c>
      <c r="C5542" t="s">
        <v>25105</v>
      </c>
      <c r="D5542" t="s">
        <v>25106</v>
      </c>
      <c r="E5542" t="s">
        <v>331</v>
      </c>
      <c r="F5542" t="s">
        <v>1163</v>
      </c>
      <c r="G5542" t="s">
        <v>25107</v>
      </c>
      <c r="H5542" t="s">
        <v>1165</v>
      </c>
      <c r="I5542" s="23">
        <v>41.401082000000002</v>
      </c>
      <c r="J5542" s="23">
        <v>-74.392336</v>
      </c>
      <c r="K5542">
        <v>562212</v>
      </c>
      <c r="L5542" t="s">
        <v>355</v>
      </c>
      <c r="M5542" t="s">
        <v>307</v>
      </c>
      <c r="N5542" s="49">
        <v>51022.25</v>
      </c>
      <c r="O5542" s="49">
        <v>53043.447999999997</v>
      </c>
      <c r="P5542" s="49">
        <v>55091.748</v>
      </c>
      <c r="Q5542" s="49">
        <v>57212.347999999998</v>
      </c>
      <c r="R5542" s="49">
        <v>59444.347999999998</v>
      </c>
      <c r="S5542" s="49">
        <v>61729.648000000001</v>
      </c>
      <c r="T5542" s="49">
        <v>63791.097999999998</v>
      </c>
      <c r="U5542" s="49">
        <v>65068.048000000003</v>
      </c>
      <c r="V5542" s="49">
        <v>67478.297999999995</v>
      </c>
    </row>
    <row r="5543" spans="1:22" x14ac:dyDescent="0.3">
      <c r="A5543">
        <v>1005524</v>
      </c>
      <c r="B5543" t="s">
        <v>25108</v>
      </c>
      <c r="C5543" t="s">
        <v>25109</v>
      </c>
      <c r="D5543" t="s">
        <v>25110</v>
      </c>
      <c r="E5543" t="s">
        <v>441</v>
      </c>
      <c r="F5543" t="s">
        <v>25111</v>
      </c>
      <c r="G5543" t="s">
        <v>25112</v>
      </c>
      <c r="H5543" t="s">
        <v>1165</v>
      </c>
      <c r="I5543" s="23">
        <v>35.9711</v>
      </c>
      <c r="J5543" s="23">
        <v>-79.081900000000005</v>
      </c>
      <c r="K5543">
        <v>562212</v>
      </c>
      <c r="L5543" t="s">
        <v>51</v>
      </c>
      <c r="M5543" t="s">
        <v>307</v>
      </c>
      <c r="N5543" s="49">
        <v>14597.75</v>
      </c>
      <c r="O5543" s="49">
        <v>13680</v>
      </c>
      <c r="P5543" s="49">
        <v>13247.25</v>
      </c>
      <c r="Q5543" s="49">
        <v>12236</v>
      </c>
      <c r="R5543" s="49">
        <v>26655.5</v>
      </c>
      <c r="S5543" s="49">
        <v>19281.25</v>
      </c>
      <c r="T5543" s="49">
        <v>23871.75</v>
      </c>
      <c r="U5543" s="49">
        <v>29899</v>
      </c>
      <c r="V5543" s="49">
        <v>80243.75</v>
      </c>
    </row>
    <row r="5544" spans="1:22" x14ac:dyDescent="0.3">
      <c r="A5544">
        <v>1000548</v>
      </c>
      <c r="B5544" t="s">
        <v>25113</v>
      </c>
      <c r="C5544" t="s">
        <v>25114</v>
      </c>
      <c r="D5544" t="s">
        <v>25115</v>
      </c>
      <c r="E5544" t="s">
        <v>323</v>
      </c>
      <c r="F5544" t="s">
        <v>25116</v>
      </c>
      <c r="G5544" t="s">
        <v>25117</v>
      </c>
      <c r="H5544" t="s">
        <v>3174</v>
      </c>
      <c r="I5544" s="23">
        <v>33.359000000000002</v>
      </c>
      <c r="J5544" s="23">
        <v>-117.111</v>
      </c>
      <c r="K5544">
        <v>221112</v>
      </c>
      <c r="L5544" t="s">
        <v>30</v>
      </c>
      <c r="M5544" t="s">
        <v>336</v>
      </c>
      <c r="N5544" s="49">
        <v>11703.755999999999</v>
      </c>
      <c r="O5544" s="49">
        <v>20377.024000000001</v>
      </c>
      <c r="P5544" s="49">
        <v>25507.856</v>
      </c>
      <c r="Q5544" s="49">
        <v>24559.86</v>
      </c>
      <c r="R5544" s="49">
        <v>27150.400000000001</v>
      </c>
      <c r="S5544" s="49">
        <v>23677.011999999999</v>
      </c>
      <c r="T5544" s="49">
        <v>22305.168000000001</v>
      </c>
      <c r="U5544" s="49">
        <v>51760.807999999997</v>
      </c>
      <c r="V5544" s="49">
        <v>22904.664000000001</v>
      </c>
    </row>
    <row r="5545" spans="1:22" x14ac:dyDescent="0.3">
      <c r="A5545">
        <v>1005927</v>
      </c>
      <c r="B5545" t="s">
        <v>25118</v>
      </c>
      <c r="C5545" t="s">
        <v>25119</v>
      </c>
      <c r="D5545" t="s">
        <v>15569</v>
      </c>
      <c r="E5545" t="s">
        <v>380</v>
      </c>
      <c r="F5545" t="s">
        <v>25120</v>
      </c>
      <c r="G5545" t="s">
        <v>25121</v>
      </c>
      <c r="H5545" t="s">
        <v>25122</v>
      </c>
      <c r="I5545" s="23">
        <v>45.584423999999999</v>
      </c>
      <c r="J5545" s="23">
        <v>-94.393924999999996</v>
      </c>
      <c r="K5545">
        <v>611310</v>
      </c>
      <c r="L5545" t="s">
        <v>28</v>
      </c>
      <c r="M5545" t="s">
        <v>315</v>
      </c>
      <c r="R5545" s="49">
        <v>12968.05</v>
      </c>
      <c r="S5545" s="49">
        <v>13771.291999999999</v>
      </c>
      <c r="T5545" s="49">
        <v>13529.245999999999</v>
      </c>
      <c r="U5545" s="49">
        <v>12526.002</v>
      </c>
      <c r="V5545" s="49">
        <v>19262.991999999998</v>
      </c>
    </row>
    <row r="5546" spans="1:22" x14ac:dyDescent="0.3">
      <c r="A5546">
        <v>1012932</v>
      </c>
      <c r="B5546" t="s">
        <v>25123</v>
      </c>
      <c r="C5546" t="s">
        <v>25124</v>
      </c>
      <c r="D5546" t="s">
        <v>2895</v>
      </c>
      <c r="E5546" t="s">
        <v>663</v>
      </c>
      <c r="F5546" t="s">
        <v>2896</v>
      </c>
      <c r="G5546" t="s">
        <v>25125</v>
      </c>
      <c r="H5546" t="s">
        <v>2898</v>
      </c>
      <c r="I5546" s="23">
        <v>41.666899999999998</v>
      </c>
      <c r="J5546" s="23">
        <v>-83.448790000000002</v>
      </c>
      <c r="K5546">
        <v>221112</v>
      </c>
      <c r="L5546" t="s">
        <v>335</v>
      </c>
      <c r="M5546" t="s">
        <v>336</v>
      </c>
      <c r="N5546" s="49">
        <v>1974655.2320000001</v>
      </c>
      <c r="O5546" s="49">
        <v>1657422.656</v>
      </c>
      <c r="P5546" s="49">
        <v>984614.2</v>
      </c>
    </row>
    <row r="5547" spans="1:22" x14ac:dyDescent="0.3">
      <c r="A5547">
        <v>1007626</v>
      </c>
      <c r="B5547" t="s">
        <v>25126</v>
      </c>
      <c r="C5547" t="s">
        <v>25127</v>
      </c>
      <c r="D5547" t="s">
        <v>3954</v>
      </c>
      <c r="E5547" t="s">
        <v>583</v>
      </c>
      <c r="F5547" t="s">
        <v>3955</v>
      </c>
      <c r="G5547" t="s">
        <v>25128</v>
      </c>
      <c r="H5547" t="s">
        <v>1841</v>
      </c>
      <c r="I5547" s="23">
        <v>29.734345999999999</v>
      </c>
      <c r="J5547" s="23">
        <v>-91.482147999999995</v>
      </c>
      <c r="K5547">
        <v>325180</v>
      </c>
      <c r="L5547" t="s">
        <v>2196</v>
      </c>
      <c r="M5547" t="s">
        <v>530</v>
      </c>
      <c r="N5547" s="49">
        <v>123743.98</v>
      </c>
      <c r="O5547" s="49">
        <v>216109.8</v>
      </c>
      <c r="P5547" s="49">
        <v>190167.67600000001</v>
      </c>
      <c r="Q5547" s="49">
        <v>235546.65599999999</v>
      </c>
      <c r="R5547" s="49">
        <v>271978.13199999998</v>
      </c>
      <c r="S5547" s="49">
        <v>267929.24800000002</v>
      </c>
      <c r="T5547" s="49">
        <v>234483.38800000001</v>
      </c>
      <c r="U5547" s="49">
        <v>250123.644</v>
      </c>
      <c r="V5547" s="49">
        <v>260848.592</v>
      </c>
    </row>
    <row r="5548" spans="1:22" x14ac:dyDescent="0.3">
      <c r="A5548">
        <v>1013400</v>
      </c>
      <c r="B5548"/>
      <c r="C5548" t="s">
        <v>25129</v>
      </c>
      <c r="D5548" t="s">
        <v>11121</v>
      </c>
      <c r="E5548" t="s">
        <v>303</v>
      </c>
      <c r="F5548" t="s">
        <v>11122</v>
      </c>
      <c r="G5548" t="s">
        <v>25130</v>
      </c>
      <c r="I5548" s="23">
        <v>31.809405000000002</v>
      </c>
      <c r="J5548" s="23">
        <v>-103.89522700000001</v>
      </c>
      <c r="K5548">
        <v>211130</v>
      </c>
      <c r="L5548" t="s">
        <v>368</v>
      </c>
      <c r="M5548" t="s">
        <v>102</v>
      </c>
      <c r="N5548" s="49">
        <v>359096.22600000002</v>
      </c>
      <c r="O5548" s="49">
        <v>151239.82399999999</v>
      </c>
    </row>
    <row r="5549" spans="1:22" x14ac:dyDescent="0.3">
      <c r="A5549">
        <v>1001276</v>
      </c>
      <c r="B5549" t="s">
        <v>25131</v>
      </c>
      <c r="C5549" t="s">
        <v>25132</v>
      </c>
      <c r="D5549" t="s">
        <v>10297</v>
      </c>
      <c r="E5549" t="s">
        <v>468</v>
      </c>
      <c r="F5549" t="s">
        <v>25133</v>
      </c>
      <c r="G5549" t="s">
        <v>25134</v>
      </c>
      <c r="H5549" t="s">
        <v>841</v>
      </c>
      <c r="I5549" s="23">
        <v>28.4422</v>
      </c>
      <c r="J5549" s="23">
        <v>-81.411900000000003</v>
      </c>
      <c r="K5549">
        <v>221112</v>
      </c>
      <c r="L5549" t="s">
        <v>30</v>
      </c>
      <c r="M5549" t="s">
        <v>336</v>
      </c>
      <c r="N5549" s="49">
        <v>431792</v>
      </c>
      <c r="O5549" s="49">
        <v>433129.24400000001</v>
      </c>
      <c r="P5549" s="49">
        <v>392860.94400000002</v>
      </c>
      <c r="Q5549" s="49">
        <v>435759.39199999999</v>
      </c>
      <c r="R5549" s="49">
        <v>420267.99200000003</v>
      </c>
      <c r="S5549" s="49">
        <v>387441.46399999998</v>
      </c>
      <c r="T5549" s="49">
        <v>366003.54399999999</v>
      </c>
      <c r="U5549" s="49">
        <v>369593.88</v>
      </c>
      <c r="V5549" s="49">
        <v>352052.09600000002</v>
      </c>
    </row>
    <row r="5550" spans="1:22" x14ac:dyDescent="0.3">
      <c r="A5550">
        <v>1001449</v>
      </c>
      <c r="B5550" t="s">
        <v>25135</v>
      </c>
      <c r="C5550" t="s">
        <v>25136</v>
      </c>
      <c r="D5550" t="s">
        <v>21762</v>
      </c>
      <c r="E5550" t="s">
        <v>323</v>
      </c>
      <c r="F5550" t="s">
        <v>24061</v>
      </c>
      <c r="G5550" t="s">
        <v>25137</v>
      </c>
      <c r="H5550" t="s">
        <v>2516</v>
      </c>
      <c r="I5550" s="23">
        <v>34.129199999999997</v>
      </c>
      <c r="J5550" s="23">
        <v>-119.16889999999999</v>
      </c>
      <c r="K5550">
        <v>221112</v>
      </c>
      <c r="L5550" t="s">
        <v>335</v>
      </c>
      <c r="M5550" t="s">
        <v>336</v>
      </c>
      <c r="N5550" s="49">
        <v>100925.424</v>
      </c>
      <c r="O5550" s="49">
        <v>119822.556</v>
      </c>
      <c r="P5550" s="49">
        <v>154468.17600000001</v>
      </c>
      <c r="Q5550" s="49">
        <v>75792.52</v>
      </c>
      <c r="R5550" s="49">
        <v>248427.304</v>
      </c>
      <c r="S5550" s="49">
        <v>133521.95600000001</v>
      </c>
      <c r="T5550" s="49">
        <v>324920.29599999997</v>
      </c>
      <c r="U5550" s="49">
        <v>149216.04399999999</v>
      </c>
      <c r="V5550" s="49">
        <v>14056.248</v>
      </c>
    </row>
    <row r="5551" spans="1:22" x14ac:dyDescent="0.3">
      <c r="A5551">
        <v>1004710</v>
      </c>
      <c r="B5551" t="s">
        <v>25138</v>
      </c>
      <c r="C5551" t="s">
        <v>25139</v>
      </c>
      <c r="D5551" t="s">
        <v>25140</v>
      </c>
      <c r="E5551" t="s">
        <v>1418</v>
      </c>
      <c r="F5551" t="s">
        <v>25141</v>
      </c>
      <c r="G5551" t="s">
        <v>25142</v>
      </c>
      <c r="H5551" t="s">
        <v>1466</v>
      </c>
      <c r="I5551" s="23">
        <v>36.718899999999998</v>
      </c>
      <c r="J5551" s="23">
        <v>-96.007300000000001</v>
      </c>
      <c r="K5551">
        <v>562212</v>
      </c>
      <c r="L5551" t="s">
        <v>355</v>
      </c>
      <c r="M5551" t="s">
        <v>307</v>
      </c>
      <c r="N5551" s="49">
        <v>88031.3</v>
      </c>
      <c r="O5551" s="49">
        <v>83525.05</v>
      </c>
      <c r="P5551" s="49">
        <v>70065.75</v>
      </c>
      <c r="Q5551" s="49">
        <v>57366.3</v>
      </c>
      <c r="R5551" s="49">
        <v>45866.55</v>
      </c>
      <c r="S5551" s="49">
        <v>47631.7</v>
      </c>
      <c r="T5551" s="49">
        <v>44704.25</v>
      </c>
      <c r="U5551" s="49">
        <v>42901</v>
      </c>
      <c r="V5551" s="49">
        <v>41175.25</v>
      </c>
    </row>
    <row r="5552" spans="1:22" x14ac:dyDescent="0.3">
      <c r="A5552">
        <v>1007436</v>
      </c>
      <c r="B5552" t="s">
        <v>25143</v>
      </c>
      <c r="C5552" t="s">
        <v>25144</v>
      </c>
      <c r="D5552" t="s">
        <v>25145</v>
      </c>
      <c r="E5552" t="s">
        <v>542</v>
      </c>
      <c r="F5552" t="s">
        <v>25146</v>
      </c>
      <c r="G5552" t="s">
        <v>25147</v>
      </c>
      <c r="H5552" t="s">
        <v>25148</v>
      </c>
      <c r="I5552" s="23">
        <v>38.532499999999999</v>
      </c>
      <c r="J5552" s="23">
        <v>-94.904200000000003</v>
      </c>
      <c r="K5552">
        <v>221112</v>
      </c>
      <c r="L5552" t="s">
        <v>30</v>
      </c>
      <c r="M5552" t="s">
        <v>336</v>
      </c>
      <c r="T5552" s="49">
        <v>522.14800000000002</v>
      </c>
      <c r="U5552" s="49">
        <v>7917.02</v>
      </c>
      <c r="V5552" s="49">
        <v>5606.68</v>
      </c>
    </row>
    <row r="5553" spans="1:22" x14ac:dyDescent="0.3">
      <c r="A5553">
        <v>1000115</v>
      </c>
      <c r="B5553" t="s">
        <v>25149</v>
      </c>
      <c r="C5553" t="s">
        <v>5235</v>
      </c>
      <c r="D5553" t="s">
        <v>25150</v>
      </c>
      <c r="E5553" t="s">
        <v>468</v>
      </c>
      <c r="F5553" t="s">
        <v>18194</v>
      </c>
      <c r="G5553" t="s">
        <v>25151</v>
      </c>
      <c r="H5553" t="s">
        <v>5235</v>
      </c>
      <c r="I5553" s="23">
        <v>28.128900000000002</v>
      </c>
      <c r="J5553" s="23">
        <v>-81.097800000000007</v>
      </c>
      <c r="K5553">
        <v>221112</v>
      </c>
      <c r="L5553" t="s">
        <v>335</v>
      </c>
      <c r="M5553" t="s">
        <v>336</v>
      </c>
      <c r="O5553" s="49">
        <v>0</v>
      </c>
      <c r="P5553" s="49">
        <v>0</v>
      </c>
      <c r="Q5553" s="49">
        <v>0</v>
      </c>
      <c r="R5553" s="49">
        <v>0</v>
      </c>
      <c r="S5553" s="49">
        <v>32010.732</v>
      </c>
      <c r="T5553" s="49">
        <v>125766.428</v>
      </c>
      <c r="U5553" s="49">
        <v>224946.81599999999</v>
      </c>
      <c r="V5553" s="49">
        <v>199452.636</v>
      </c>
    </row>
    <row r="5554" spans="1:22" x14ac:dyDescent="0.3">
      <c r="A5554">
        <v>1000107</v>
      </c>
      <c r="B5554" t="s">
        <v>25152</v>
      </c>
      <c r="C5554" t="s">
        <v>25153</v>
      </c>
      <c r="D5554" t="s">
        <v>3652</v>
      </c>
      <c r="E5554" t="s">
        <v>468</v>
      </c>
      <c r="F5554" t="s">
        <v>3653</v>
      </c>
      <c r="G5554" t="s">
        <v>25154</v>
      </c>
      <c r="H5554" t="s">
        <v>3655</v>
      </c>
      <c r="I5554" s="23">
        <v>28.052499999999998</v>
      </c>
      <c r="J5554" s="23">
        <v>-81.808300000000003</v>
      </c>
      <c r="K5554">
        <v>221112</v>
      </c>
      <c r="L5554" t="s">
        <v>30</v>
      </c>
      <c r="M5554" t="s">
        <v>336</v>
      </c>
      <c r="N5554" s="49">
        <v>872932.86399999994</v>
      </c>
      <c r="O5554" s="49">
        <v>784589.59199999995</v>
      </c>
      <c r="P5554" s="49">
        <v>716795.44400000002</v>
      </c>
      <c r="Q5554" s="49">
        <v>1160300</v>
      </c>
      <c r="R5554" s="49">
        <v>829576.076</v>
      </c>
      <c r="S5554" s="49">
        <v>566048.45200000005</v>
      </c>
      <c r="T5554" s="49">
        <v>1070061.936</v>
      </c>
      <c r="U5554" s="49">
        <v>1244990.6359999999</v>
      </c>
      <c r="V5554" s="49">
        <v>986046.99600000004</v>
      </c>
    </row>
    <row r="5555" spans="1:22" x14ac:dyDescent="0.3">
      <c r="A5555">
        <v>1001368</v>
      </c>
      <c r="B5555" t="s">
        <v>25155</v>
      </c>
      <c r="C5555" t="s">
        <v>25156</v>
      </c>
      <c r="D5555" t="s">
        <v>25157</v>
      </c>
      <c r="E5555" t="s">
        <v>422</v>
      </c>
      <c r="F5555" t="s">
        <v>423</v>
      </c>
      <c r="G5555" t="s">
        <v>25158</v>
      </c>
      <c r="H5555" t="s">
        <v>8742</v>
      </c>
      <c r="I5555" s="23">
        <v>34.592300000000002</v>
      </c>
      <c r="J5555" s="23">
        <v>-92.2166</v>
      </c>
      <c r="K5555">
        <v>221112</v>
      </c>
      <c r="L5555" t="s">
        <v>335</v>
      </c>
      <c r="M5555" t="s">
        <v>336</v>
      </c>
      <c r="N5555" s="49">
        <v>157544.96799999999</v>
      </c>
      <c r="O5555" s="49">
        <v>238583.36600000001</v>
      </c>
      <c r="P5555" s="49">
        <v>146509.65599999999</v>
      </c>
      <c r="Q5555" s="49">
        <v>230567.11600000001</v>
      </c>
      <c r="R5555" s="49">
        <v>156093.424</v>
      </c>
      <c r="S5555" s="49">
        <v>74021.428</v>
      </c>
      <c r="T5555" s="49">
        <v>148403.348</v>
      </c>
      <c r="U5555" s="49">
        <v>166139.38399999999</v>
      </c>
      <c r="V5555" s="49">
        <v>320215.66800000001</v>
      </c>
    </row>
    <row r="5556" spans="1:22" x14ac:dyDescent="0.3">
      <c r="A5556">
        <v>1006915</v>
      </c>
      <c r="B5556" t="s">
        <v>25159</v>
      </c>
      <c r="C5556" t="s">
        <v>25160</v>
      </c>
      <c r="D5556" t="s">
        <v>17798</v>
      </c>
      <c r="E5556" t="s">
        <v>331</v>
      </c>
      <c r="F5556" t="s">
        <v>17799</v>
      </c>
      <c r="G5556" t="s">
        <v>25161</v>
      </c>
      <c r="H5556" t="s">
        <v>17801</v>
      </c>
      <c r="I5556" s="23">
        <v>43.46</v>
      </c>
      <c r="J5556" s="23">
        <v>-76.53</v>
      </c>
      <c r="K5556">
        <v>221112</v>
      </c>
      <c r="L5556" t="s">
        <v>335</v>
      </c>
      <c r="M5556" t="s">
        <v>336</v>
      </c>
      <c r="N5556" s="49">
        <v>33913.387999999999</v>
      </c>
      <c r="O5556" s="49">
        <v>59575.413</v>
      </c>
      <c r="P5556" s="49">
        <v>48644.800000000003</v>
      </c>
      <c r="Q5556" s="49">
        <v>51408.228999999999</v>
      </c>
      <c r="R5556" s="49">
        <v>78689.778999999995</v>
      </c>
      <c r="S5556" s="49">
        <v>94208.456999999995</v>
      </c>
      <c r="T5556" s="49">
        <v>96948.862999999998</v>
      </c>
      <c r="U5556" s="49">
        <v>71551.909</v>
      </c>
      <c r="V5556" s="49">
        <v>78089.429000000004</v>
      </c>
    </row>
    <row r="5557" spans="1:22" x14ac:dyDescent="0.3">
      <c r="A5557">
        <v>1000796</v>
      </c>
      <c r="B5557" t="s">
        <v>25162</v>
      </c>
      <c r="C5557" t="s">
        <v>25163</v>
      </c>
      <c r="D5557" t="s">
        <v>8089</v>
      </c>
      <c r="E5557" t="s">
        <v>323</v>
      </c>
      <c r="F5557" t="s">
        <v>8118</v>
      </c>
      <c r="G5557" t="s">
        <v>25164</v>
      </c>
      <c r="H5557" t="s">
        <v>3174</v>
      </c>
      <c r="I5557" s="23">
        <v>32.573300000000003</v>
      </c>
      <c r="J5557" s="23">
        <v>-116.9153</v>
      </c>
      <c r="K5557">
        <v>221112</v>
      </c>
      <c r="L5557" t="s">
        <v>30</v>
      </c>
      <c r="M5557" t="s">
        <v>336</v>
      </c>
      <c r="N5557" s="49">
        <v>299092.09600000002</v>
      </c>
      <c r="O5557" s="49">
        <v>201347.008</v>
      </c>
      <c r="P5557" s="49">
        <v>854963.48</v>
      </c>
      <c r="Q5557" s="49">
        <v>1038713.496</v>
      </c>
      <c r="R5557" s="49">
        <v>1403858.2120000001</v>
      </c>
      <c r="S5557" s="49">
        <v>1422461.26</v>
      </c>
      <c r="T5557" s="49">
        <v>1420058.348</v>
      </c>
      <c r="U5557" s="49">
        <v>1471397.696</v>
      </c>
      <c r="V5557" s="49">
        <v>831195.52</v>
      </c>
    </row>
    <row r="5558" spans="1:22" x14ac:dyDescent="0.3">
      <c r="A5558">
        <v>1011215</v>
      </c>
      <c r="B5558" t="s">
        <v>25165</v>
      </c>
      <c r="C5558" t="s">
        <v>25166</v>
      </c>
      <c r="D5558" t="s">
        <v>25167</v>
      </c>
      <c r="E5558" t="s">
        <v>339</v>
      </c>
      <c r="F5558" t="s">
        <v>25168</v>
      </c>
      <c r="G5558" t="s">
        <v>25169</v>
      </c>
      <c r="H5558" t="s">
        <v>25170</v>
      </c>
      <c r="I5558" s="23">
        <v>32.5642</v>
      </c>
      <c r="J5558" s="23">
        <v>-106.02889999999999</v>
      </c>
      <c r="K5558">
        <v>562212</v>
      </c>
      <c r="L5558" t="s">
        <v>355</v>
      </c>
      <c r="M5558" t="s">
        <v>307</v>
      </c>
      <c r="N5558" s="49">
        <v>31028.35</v>
      </c>
      <c r="O5558" s="49">
        <v>30064.55</v>
      </c>
      <c r="P5558" s="49">
        <v>28677.599999999999</v>
      </c>
      <c r="Q5558" s="49">
        <v>27742.35</v>
      </c>
      <c r="R5558" s="49">
        <v>31987.563999999998</v>
      </c>
      <c r="S5558" s="49">
        <v>30729.8</v>
      </c>
      <c r="T5558" s="49">
        <v>29558.400000000001</v>
      </c>
    </row>
    <row r="5559" spans="1:22" x14ac:dyDescent="0.3">
      <c r="A5559">
        <v>1000248</v>
      </c>
      <c r="B5559" t="s">
        <v>25171</v>
      </c>
      <c r="C5559" t="s">
        <v>25172</v>
      </c>
      <c r="D5559" t="s">
        <v>25173</v>
      </c>
      <c r="E5559" t="s">
        <v>454</v>
      </c>
      <c r="F5559" t="s">
        <v>25174</v>
      </c>
      <c r="G5559" t="s">
        <v>25175</v>
      </c>
      <c r="H5559" t="s">
        <v>457</v>
      </c>
      <c r="I5559" s="23">
        <v>42.464100000000002</v>
      </c>
      <c r="J5559" s="23">
        <v>-85.694100000000006</v>
      </c>
      <c r="K5559">
        <v>322121</v>
      </c>
      <c r="L5559" t="s">
        <v>28</v>
      </c>
      <c r="M5559" t="s">
        <v>680</v>
      </c>
      <c r="N5559" s="49">
        <v>102696.564</v>
      </c>
      <c r="O5559" s="49">
        <v>94353.744000000006</v>
      </c>
      <c r="P5559" s="49">
        <v>96706.736000000004</v>
      </c>
      <c r="Q5559" s="49">
        <v>90956.207999999999</v>
      </c>
      <c r="R5559" s="49">
        <v>86065.775999999998</v>
      </c>
      <c r="S5559" s="49">
        <v>80020.847999999998</v>
      </c>
      <c r="T5559" s="49">
        <v>64099.908000000003</v>
      </c>
      <c r="U5559" s="49">
        <v>56992.68</v>
      </c>
      <c r="V5559" s="49">
        <v>50976</v>
      </c>
    </row>
    <row r="5560" spans="1:22" x14ac:dyDescent="0.3">
      <c r="A5560">
        <v>1001050</v>
      </c>
      <c r="B5560" t="s">
        <v>25176</v>
      </c>
      <c r="C5560" t="s">
        <v>18259</v>
      </c>
      <c r="D5560" t="s">
        <v>24819</v>
      </c>
      <c r="E5560" t="s">
        <v>569</v>
      </c>
      <c r="F5560" t="s">
        <v>25177</v>
      </c>
      <c r="G5560" t="s">
        <v>25178</v>
      </c>
      <c r="H5560" t="s">
        <v>25179</v>
      </c>
      <c r="I5560" s="23">
        <v>41.0961</v>
      </c>
      <c r="J5560" s="23">
        <v>-92.555599999999998</v>
      </c>
      <c r="K5560">
        <v>221112</v>
      </c>
      <c r="L5560" t="s">
        <v>335</v>
      </c>
      <c r="M5560" t="s">
        <v>336</v>
      </c>
      <c r="N5560" s="49">
        <v>4071337.9819999998</v>
      </c>
      <c r="O5560" s="49">
        <v>4035855.5959999999</v>
      </c>
      <c r="P5560" s="49">
        <v>4442139.1059999997</v>
      </c>
      <c r="Q5560" s="49">
        <v>4096269.872</v>
      </c>
      <c r="R5560" s="49">
        <v>4270567.2359999996</v>
      </c>
      <c r="S5560" s="49">
        <v>3209167.32</v>
      </c>
      <c r="T5560" s="49">
        <v>3869621.852</v>
      </c>
      <c r="U5560" s="49">
        <v>3449920.38</v>
      </c>
      <c r="V5560" s="49">
        <v>4169223.8620000002</v>
      </c>
    </row>
    <row r="5561" spans="1:22" x14ac:dyDescent="0.3">
      <c r="A5561">
        <v>1000826</v>
      </c>
      <c r="B5561" t="s">
        <v>25180</v>
      </c>
      <c r="C5561" t="s">
        <v>25181</v>
      </c>
      <c r="D5561" t="s">
        <v>1599</v>
      </c>
      <c r="E5561" t="s">
        <v>583</v>
      </c>
      <c r="F5561" t="s">
        <v>1600</v>
      </c>
      <c r="G5561" t="s">
        <v>25182</v>
      </c>
      <c r="H5561" t="s">
        <v>22045</v>
      </c>
      <c r="I5561" s="23">
        <v>32.705599999999997</v>
      </c>
      <c r="J5561" s="23">
        <v>-92.069699999999997</v>
      </c>
      <c r="K5561">
        <v>221112</v>
      </c>
      <c r="L5561" t="s">
        <v>335</v>
      </c>
      <c r="M5561" t="s">
        <v>336</v>
      </c>
      <c r="N5561" s="49">
        <v>1434300.5360000001</v>
      </c>
      <c r="O5561" s="49">
        <v>1477677.324</v>
      </c>
      <c r="P5561" s="49">
        <v>1523359.5560000001</v>
      </c>
      <c r="Q5561" s="49">
        <v>1418441.2960000001</v>
      </c>
      <c r="R5561" s="49">
        <v>1733363.5759999999</v>
      </c>
      <c r="S5561" s="49">
        <v>1325597.8400000001</v>
      </c>
      <c r="T5561" s="49">
        <v>518440.02799999999</v>
      </c>
      <c r="U5561" s="49">
        <v>611530.78399999999</v>
      </c>
      <c r="V5561" s="49">
        <v>496084.81199999998</v>
      </c>
    </row>
    <row r="5562" spans="1:22" x14ac:dyDescent="0.3">
      <c r="A5562">
        <v>1001731</v>
      </c>
      <c r="B5562" t="s">
        <v>25183</v>
      </c>
      <c r="C5562" t="s">
        <v>25184</v>
      </c>
      <c r="D5562" t="s">
        <v>3129</v>
      </c>
      <c r="E5562" t="s">
        <v>2294</v>
      </c>
      <c r="F5562" t="s">
        <v>3130</v>
      </c>
      <c r="H5562" t="s">
        <v>3131</v>
      </c>
      <c r="I5562" s="23">
        <v>40.070927779999998</v>
      </c>
      <c r="J5562" s="23">
        <v>-109.4918167</v>
      </c>
      <c r="K5562">
        <v>211111</v>
      </c>
      <c r="L5562" t="s">
        <v>28</v>
      </c>
      <c r="M5562" t="s">
        <v>102</v>
      </c>
      <c r="R5562" s="49">
        <v>16503.288</v>
      </c>
      <c r="S5562" s="49">
        <v>27769.495999999999</v>
      </c>
      <c r="T5562" s="49">
        <v>26844.748</v>
      </c>
      <c r="U5562" s="49">
        <v>28320.044000000002</v>
      </c>
      <c r="V5562" s="49">
        <v>29935.488000000001</v>
      </c>
    </row>
    <row r="5563" spans="1:22" x14ac:dyDescent="0.3">
      <c r="A5563">
        <v>1001947</v>
      </c>
      <c r="B5563" t="s">
        <v>25185</v>
      </c>
      <c r="C5563" t="s">
        <v>25186</v>
      </c>
      <c r="D5563" t="s">
        <v>3455</v>
      </c>
      <c r="E5563" t="s">
        <v>1487</v>
      </c>
      <c r="F5563" t="s">
        <v>3456</v>
      </c>
      <c r="H5563" t="s">
        <v>10099</v>
      </c>
      <c r="I5563" s="23">
        <v>37.174500000000002</v>
      </c>
      <c r="J5563" s="23">
        <v>-107.7786</v>
      </c>
      <c r="K5563">
        <v>211111</v>
      </c>
      <c r="L5563" t="s">
        <v>28</v>
      </c>
      <c r="M5563" t="s">
        <v>102</v>
      </c>
      <c r="R5563" s="49">
        <v>8230.1679999999997</v>
      </c>
      <c r="S5563" s="49">
        <v>6478.1760000000004</v>
      </c>
      <c r="T5563" s="49">
        <v>14877.94</v>
      </c>
      <c r="U5563" s="49">
        <v>20491.32</v>
      </c>
      <c r="V5563" s="49">
        <v>21548.92</v>
      </c>
    </row>
    <row r="5564" spans="1:22" x14ac:dyDescent="0.3">
      <c r="A5564">
        <v>1010763</v>
      </c>
      <c r="B5564" t="s">
        <v>25187</v>
      </c>
      <c r="C5564" t="s">
        <v>25188</v>
      </c>
      <c r="D5564" t="s">
        <v>25189</v>
      </c>
      <c r="E5564" t="s">
        <v>386</v>
      </c>
      <c r="F5564" t="s">
        <v>1382</v>
      </c>
      <c r="G5564" t="s">
        <v>25190</v>
      </c>
      <c r="H5564" t="s">
        <v>416</v>
      </c>
      <c r="I5564" s="23">
        <v>31.15624</v>
      </c>
      <c r="J5564" s="23">
        <v>-88.012749999999997</v>
      </c>
      <c r="K5564">
        <v>331110</v>
      </c>
      <c r="L5564" t="s">
        <v>537</v>
      </c>
      <c r="M5564" t="s">
        <v>538</v>
      </c>
      <c r="N5564" s="49">
        <v>145377.69200000001</v>
      </c>
      <c r="O5564" s="49">
        <v>167362.11199999999</v>
      </c>
      <c r="P5564" s="49">
        <v>172119.16800000001</v>
      </c>
      <c r="Q5564" s="49">
        <v>143954.98000000001</v>
      </c>
      <c r="R5564" s="49">
        <v>143344.12400000001</v>
      </c>
      <c r="S5564" s="49">
        <v>212239.13200000001</v>
      </c>
      <c r="T5564" s="49">
        <v>131760.34400000001</v>
      </c>
      <c r="U5564" s="49">
        <v>33881.576000000001</v>
      </c>
    </row>
    <row r="5565" spans="1:22" x14ac:dyDescent="0.3">
      <c r="A5565">
        <v>1010899</v>
      </c>
      <c r="B5565" t="s">
        <v>25191</v>
      </c>
      <c r="C5565" t="s">
        <v>25192</v>
      </c>
      <c r="D5565" t="s">
        <v>25193</v>
      </c>
      <c r="E5565" t="s">
        <v>954</v>
      </c>
      <c r="F5565" t="s">
        <v>955</v>
      </c>
      <c r="G5565" t="s">
        <v>25194</v>
      </c>
      <c r="H5565" t="s">
        <v>957</v>
      </c>
      <c r="I5565" s="23">
        <v>33.548229999999997</v>
      </c>
      <c r="J5565" s="23">
        <v>-81.664709999999999</v>
      </c>
      <c r="K5565">
        <v>327215</v>
      </c>
      <c r="L5565" t="s">
        <v>28</v>
      </c>
      <c r="M5565" t="s">
        <v>376</v>
      </c>
      <c r="N5565" s="49">
        <v>29132.240000000002</v>
      </c>
      <c r="O5565" s="49">
        <v>30046.135999999999</v>
      </c>
      <c r="P5565" s="49">
        <v>30699.284</v>
      </c>
      <c r="Q5565" s="49">
        <v>27366.096000000001</v>
      </c>
      <c r="R5565" s="49">
        <v>25430.603999999999</v>
      </c>
      <c r="S5565" s="49">
        <v>25623.603999999999</v>
      </c>
      <c r="T5565" s="49">
        <v>25540.204000000002</v>
      </c>
    </row>
    <row r="5566" spans="1:22" x14ac:dyDescent="0.3">
      <c r="A5566">
        <v>1003520</v>
      </c>
      <c r="B5566" t="s">
        <v>25195</v>
      </c>
      <c r="C5566" t="s">
        <v>25196</v>
      </c>
      <c r="D5566" t="s">
        <v>9449</v>
      </c>
      <c r="E5566" t="s">
        <v>303</v>
      </c>
      <c r="F5566" t="s">
        <v>25197</v>
      </c>
      <c r="G5566" t="s">
        <v>25198</v>
      </c>
      <c r="H5566" t="s">
        <v>25199</v>
      </c>
      <c r="I5566" s="23">
        <v>35.115400000000001</v>
      </c>
      <c r="J5566" s="23">
        <v>-101.8569</v>
      </c>
      <c r="K5566">
        <v>327212</v>
      </c>
      <c r="L5566" t="s">
        <v>375</v>
      </c>
      <c r="M5566" t="s">
        <v>376</v>
      </c>
      <c r="N5566" s="49">
        <v>72116.604000000007</v>
      </c>
      <c r="O5566" s="49">
        <v>74091.796000000002</v>
      </c>
      <c r="P5566" s="49">
        <v>72675</v>
      </c>
      <c r="Q5566" s="49">
        <v>69744.66</v>
      </c>
      <c r="R5566" s="49">
        <v>65878.58</v>
      </c>
      <c r="S5566" s="49">
        <v>73258.948000000004</v>
      </c>
      <c r="T5566" s="49">
        <v>72316.648000000001</v>
      </c>
      <c r="U5566" s="49">
        <v>84714.067999999999</v>
      </c>
      <c r="V5566" s="49">
        <v>79035.44</v>
      </c>
    </row>
    <row r="5567" spans="1:22" x14ac:dyDescent="0.3">
      <c r="A5567">
        <v>1007952</v>
      </c>
      <c r="B5567" t="s">
        <v>25200</v>
      </c>
      <c r="C5567" t="s">
        <v>25201</v>
      </c>
      <c r="D5567" t="s">
        <v>25202</v>
      </c>
      <c r="E5567" t="s">
        <v>954</v>
      </c>
      <c r="F5567" t="s">
        <v>25203</v>
      </c>
      <c r="G5567" t="s">
        <v>25204</v>
      </c>
      <c r="H5567" t="s">
        <v>3095</v>
      </c>
      <c r="I5567" s="23">
        <v>34.435450000000003</v>
      </c>
      <c r="J5567" s="23">
        <v>-82.661580000000001</v>
      </c>
      <c r="K5567">
        <v>327212</v>
      </c>
      <c r="L5567" t="s">
        <v>375</v>
      </c>
      <c r="M5567" t="s">
        <v>376</v>
      </c>
      <c r="N5567" s="49">
        <v>28625.504000000001</v>
      </c>
      <c r="O5567" s="49">
        <v>27972.804</v>
      </c>
      <c r="P5567" s="49">
        <v>27664.403999999999</v>
      </c>
      <c r="Q5567" s="49">
        <v>25689.423999999999</v>
      </c>
      <c r="R5567" s="49">
        <v>64288.800000000003</v>
      </c>
      <c r="S5567" s="49">
        <v>38110.847999999998</v>
      </c>
      <c r="T5567" s="49">
        <v>38068.400000000001</v>
      </c>
      <c r="U5567" s="49">
        <v>37508.697999999997</v>
      </c>
      <c r="V5567" s="49">
        <v>38167.296000000002</v>
      </c>
    </row>
    <row r="5568" spans="1:22" x14ac:dyDescent="0.3">
      <c r="A5568">
        <v>1002586</v>
      </c>
      <c r="B5568" t="s">
        <v>25205</v>
      </c>
      <c r="C5568" t="s">
        <v>25206</v>
      </c>
      <c r="D5568" t="s">
        <v>25206</v>
      </c>
      <c r="E5568" t="s">
        <v>311</v>
      </c>
      <c r="F5568" t="s">
        <v>25207</v>
      </c>
      <c r="G5568" t="s">
        <v>25208</v>
      </c>
      <c r="H5568" t="s">
        <v>25209</v>
      </c>
      <c r="I5568" s="23">
        <v>38.233848000000002</v>
      </c>
      <c r="J5568" s="23">
        <v>-83.716902000000005</v>
      </c>
      <c r="K5568">
        <v>486210</v>
      </c>
      <c r="L5568" t="s">
        <v>1275</v>
      </c>
      <c r="M5568" t="s">
        <v>102</v>
      </c>
      <c r="N5568" s="49">
        <v>86962.66</v>
      </c>
      <c r="O5568" s="49">
        <v>105396.436</v>
      </c>
      <c r="P5568" s="49">
        <v>88317.221999999994</v>
      </c>
      <c r="S5568" s="49">
        <v>1203.4000000000001</v>
      </c>
      <c r="T5568" s="49">
        <v>1415.6</v>
      </c>
      <c r="U5568" s="49">
        <v>12403.116</v>
      </c>
      <c r="V5568" s="49">
        <v>59693.786</v>
      </c>
    </row>
    <row r="5569" spans="1:22" x14ac:dyDescent="0.3">
      <c r="A5569">
        <v>1007112</v>
      </c>
      <c r="B5569" t="s">
        <v>25210</v>
      </c>
      <c r="C5569" t="s">
        <v>25211</v>
      </c>
      <c r="D5569" t="s">
        <v>25212</v>
      </c>
      <c r="E5569" t="s">
        <v>323</v>
      </c>
      <c r="F5569" t="s">
        <v>25213</v>
      </c>
      <c r="G5569" t="s">
        <v>25214</v>
      </c>
      <c r="H5569" t="s">
        <v>14217</v>
      </c>
      <c r="I5569" s="23">
        <v>37.499200000000002</v>
      </c>
      <c r="J5569" s="23">
        <v>-122.411</v>
      </c>
      <c r="K5569">
        <v>562212</v>
      </c>
      <c r="L5569" t="s">
        <v>51</v>
      </c>
      <c r="M5569" t="s">
        <v>307</v>
      </c>
      <c r="N5569" s="49">
        <v>155039.75</v>
      </c>
      <c r="O5569" s="49">
        <v>124578.75</v>
      </c>
      <c r="P5569" s="49">
        <v>116810.75</v>
      </c>
      <c r="Q5569" s="49">
        <v>109531.5</v>
      </c>
      <c r="R5569" s="49">
        <v>129646.75</v>
      </c>
      <c r="S5569" s="49">
        <v>160994.75</v>
      </c>
      <c r="T5569" s="49">
        <v>180560</v>
      </c>
      <c r="U5569" s="49">
        <v>154260</v>
      </c>
      <c r="V5569" s="49">
        <v>140710</v>
      </c>
    </row>
    <row r="5570" spans="1:22" x14ac:dyDescent="0.3">
      <c r="A5570">
        <v>1003823</v>
      </c>
      <c r="B5570" t="s">
        <v>25215</v>
      </c>
      <c r="C5570" t="s">
        <v>25216</v>
      </c>
      <c r="D5570" t="s">
        <v>25217</v>
      </c>
      <c r="E5570" t="s">
        <v>583</v>
      </c>
      <c r="F5570" t="s">
        <v>10563</v>
      </c>
      <c r="G5570" t="s">
        <v>25218</v>
      </c>
      <c r="H5570" t="s">
        <v>2660</v>
      </c>
      <c r="I5570" s="23">
        <v>30.583480000000002</v>
      </c>
      <c r="J5570" s="23">
        <v>-91.240544999999997</v>
      </c>
      <c r="K5570">
        <v>324199</v>
      </c>
      <c r="L5570" t="s">
        <v>28</v>
      </c>
      <c r="M5570" t="s">
        <v>102</v>
      </c>
      <c r="N5570" s="49">
        <v>301733.19</v>
      </c>
      <c r="O5570" s="49">
        <v>395658.94</v>
      </c>
      <c r="P5570" s="49">
        <v>364235.77399999998</v>
      </c>
      <c r="Q5570" s="49">
        <v>262267.288</v>
      </c>
      <c r="R5570" s="49">
        <v>270538.7</v>
      </c>
      <c r="S5570" s="49">
        <v>272209.196</v>
      </c>
      <c r="T5570" s="49">
        <v>167627.91200000001</v>
      </c>
      <c r="U5570" s="49">
        <v>162081.67199999999</v>
      </c>
      <c r="V5570" s="49">
        <v>234487.60399999999</v>
      </c>
    </row>
    <row r="5571" spans="1:22" x14ac:dyDescent="0.3">
      <c r="A5571">
        <v>1013708</v>
      </c>
      <c r="B5571" t="s">
        <v>25219</v>
      </c>
      <c r="C5571" t="s">
        <v>25220</v>
      </c>
      <c r="D5571" t="s">
        <v>25221</v>
      </c>
      <c r="E5571" t="s">
        <v>447</v>
      </c>
      <c r="F5571" t="s">
        <v>25222</v>
      </c>
      <c r="G5571" t="s">
        <v>25223</v>
      </c>
      <c r="H5571" t="s">
        <v>18741</v>
      </c>
      <c r="I5571" s="23">
        <v>41.602252</v>
      </c>
      <c r="J5571" s="23">
        <v>-75.868161000000001</v>
      </c>
      <c r="K5571">
        <v>221112</v>
      </c>
      <c r="L5571" t="s">
        <v>28</v>
      </c>
      <c r="M5571" t="s">
        <v>336</v>
      </c>
      <c r="N5571" s="49">
        <v>455.9</v>
      </c>
    </row>
    <row r="5572" spans="1:22" x14ac:dyDescent="0.3">
      <c r="A5572">
        <v>1009623</v>
      </c>
      <c r="B5572" t="s">
        <v>25224</v>
      </c>
      <c r="C5572" t="s">
        <v>25225</v>
      </c>
      <c r="D5572" t="s">
        <v>22804</v>
      </c>
      <c r="E5572" t="s">
        <v>1487</v>
      </c>
      <c r="F5572" t="s">
        <v>25226</v>
      </c>
      <c r="G5572" t="s">
        <v>25227</v>
      </c>
      <c r="H5572" t="s">
        <v>25228</v>
      </c>
      <c r="I5572" s="23">
        <v>38.926288999999997</v>
      </c>
      <c r="J5572" s="23">
        <v>-107.470007</v>
      </c>
      <c r="K5572">
        <v>212112</v>
      </c>
      <c r="L5572" t="s">
        <v>2673</v>
      </c>
      <c r="M5572" t="s">
        <v>315</v>
      </c>
      <c r="R5572" s="49">
        <v>34758.392</v>
      </c>
      <c r="S5572" s="49">
        <v>65744.487999999998</v>
      </c>
      <c r="T5572" s="49">
        <v>108599.50199999999</v>
      </c>
      <c r="U5572" s="49">
        <v>1153941.848</v>
      </c>
      <c r="V5572" s="49">
        <v>1336787.298</v>
      </c>
    </row>
    <row r="5573" spans="1:22" x14ac:dyDescent="0.3">
      <c r="A5573">
        <v>1008158</v>
      </c>
      <c r="B5573" t="s">
        <v>25229</v>
      </c>
      <c r="C5573" t="s">
        <v>25230</v>
      </c>
      <c r="D5573" t="s">
        <v>7931</v>
      </c>
      <c r="E5573" t="s">
        <v>2780</v>
      </c>
      <c r="F5573" t="s">
        <v>7932</v>
      </c>
      <c r="G5573" t="s">
        <v>25231</v>
      </c>
      <c r="H5573" t="s">
        <v>5700</v>
      </c>
      <c r="I5573" s="23">
        <v>41.484372999999998</v>
      </c>
      <c r="J5573" s="23">
        <v>-73.120622999999995</v>
      </c>
      <c r="K5573">
        <v>486210</v>
      </c>
      <c r="L5573" t="s">
        <v>1275</v>
      </c>
      <c r="M5573" t="s">
        <v>102</v>
      </c>
      <c r="N5573" s="49">
        <v>52671.11</v>
      </c>
      <c r="O5573" s="49">
        <v>40096.752</v>
      </c>
      <c r="P5573" s="49">
        <v>45013.387999999999</v>
      </c>
      <c r="Q5573" s="49">
        <v>39427.853999999999</v>
      </c>
      <c r="R5573" s="49">
        <v>47995.624000000003</v>
      </c>
      <c r="S5573" s="49">
        <v>41146.968000000001</v>
      </c>
      <c r="T5573" s="49">
        <v>34515.622000000003</v>
      </c>
      <c r="U5573" s="49">
        <v>33744.377999999997</v>
      </c>
      <c r="V5573" s="49">
        <v>28841.446</v>
      </c>
    </row>
    <row r="5574" spans="1:22" x14ac:dyDescent="0.3">
      <c r="A5574">
        <v>1005092</v>
      </c>
      <c r="B5574" t="s">
        <v>25232</v>
      </c>
      <c r="C5574" t="s">
        <v>25233</v>
      </c>
      <c r="D5574" t="s">
        <v>11692</v>
      </c>
      <c r="E5574" t="s">
        <v>323</v>
      </c>
      <c r="F5574" t="s">
        <v>25234</v>
      </c>
      <c r="G5574" t="s">
        <v>25235</v>
      </c>
      <c r="H5574" t="s">
        <v>1523</v>
      </c>
      <c r="I5574" s="23">
        <v>34.219459999999998</v>
      </c>
      <c r="J5574" s="23">
        <v>-119.22487700000001</v>
      </c>
      <c r="K5574">
        <v>562212</v>
      </c>
      <c r="L5574" t="s">
        <v>51</v>
      </c>
      <c r="M5574" t="s">
        <v>307</v>
      </c>
      <c r="N5574" s="49">
        <v>4274</v>
      </c>
      <c r="O5574" s="49">
        <v>2934.75</v>
      </c>
      <c r="P5574" s="49">
        <v>3076</v>
      </c>
      <c r="Q5574" s="49">
        <v>3529.25</v>
      </c>
      <c r="R5574" s="49">
        <v>43647.5</v>
      </c>
      <c r="S5574" s="49">
        <v>98106.75</v>
      </c>
      <c r="T5574" s="49">
        <v>73870</v>
      </c>
      <c r="U5574" s="49">
        <v>90194</v>
      </c>
      <c r="V5574" s="49">
        <v>84479.75</v>
      </c>
    </row>
    <row r="5575" spans="1:22" x14ac:dyDescent="0.3">
      <c r="A5575">
        <v>1001710</v>
      </c>
      <c r="B5575" t="s">
        <v>25236</v>
      </c>
      <c r="C5575" t="s">
        <v>25237</v>
      </c>
      <c r="D5575" t="s">
        <v>825</v>
      </c>
      <c r="E5575" t="s">
        <v>303</v>
      </c>
      <c r="F5575" t="s">
        <v>1194</v>
      </c>
      <c r="G5575" t="s">
        <v>25238</v>
      </c>
      <c r="H5575" t="s">
        <v>483</v>
      </c>
      <c r="I5575" s="23">
        <v>29.729149</v>
      </c>
      <c r="J5575" s="23">
        <v>-95.150722999999999</v>
      </c>
      <c r="K5575">
        <v>325211</v>
      </c>
      <c r="L5575" t="s">
        <v>28</v>
      </c>
      <c r="M5575" t="s">
        <v>315</v>
      </c>
      <c r="N5575" s="49">
        <v>101571.16800000001</v>
      </c>
      <c r="O5575" s="49">
        <v>94595.543999999994</v>
      </c>
      <c r="P5575" s="49">
        <v>114755.16800000001</v>
      </c>
      <c r="Q5575" s="49">
        <v>116453.212</v>
      </c>
      <c r="R5575" s="49">
        <v>124335.132</v>
      </c>
      <c r="S5575" s="49">
        <v>119727.9</v>
      </c>
      <c r="T5575" s="49">
        <v>109260.288</v>
      </c>
      <c r="U5575" s="49">
        <v>111482.28</v>
      </c>
      <c r="V5575" s="49">
        <v>113652.272</v>
      </c>
    </row>
    <row r="5576" spans="1:22" x14ac:dyDescent="0.3">
      <c r="A5576">
        <v>1007681</v>
      </c>
      <c r="B5576" t="s">
        <v>25239</v>
      </c>
      <c r="C5576" t="s">
        <v>25240</v>
      </c>
      <c r="D5576" t="s">
        <v>10918</v>
      </c>
      <c r="E5576" t="s">
        <v>422</v>
      </c>
      <c r="F5576" t="s">
        <v>25241</v>
      </c>
      <c r="G5576" t="s">
        <v>25242</v>
      </c>
      <c r="H5576" t="s">
        <v>25243</v>
      </c>
      <c r="I5576" s="23">
        <v>35.092222</v>
      </c>
      <c r="J5576" s="23">
        <v>-93.209721999999999</v>
      </c>
      <c r="K5576">
        <v>562212</v>
      </c>
      <c r="L5576" t="s">
        <v>51</v>
      </c>
      <c r="M5576" t="s">
        <v>307</v>
      </c>
      <c r="N5576" s="49">
        <v>27860.75</v>
      </c>
      <c r="O5576" s="49">
        <v>29634.75</v>
      </c>
      <c r="P5576" s="49">
        <v>39207.25</v>
      </c>
      <c r="Q5576" s="49">
        <v>37736.25</v>
      </c>
      <c r="R5576" s="49">
        <v>51871.75</v>
      </c>
      <c r="S5576" s="49">
        <v>40396.25</v>
      </c>
      <c r="T5576" s="49">
        <v>111908.75</v>
      </c>
      <c r="U5576" s="49">
        <v>128029.527225</v>
      </c>
      <c r="V5576" s="49">
        <v>131239.888075</v>
      </c>
    </row>
    <row r="5577" spans="1:22" x14ac:dyDescent="0.3">
      <c r="A5577">
        <v>1001489</v>
      </c>
      <c r="B5577" t="s">
        <v>25244</v>
      </c>
      <c r="C5577" t="s">
        <v>25245</v>
      </c>
      <c r="D5577" t="s">
        <v>25246</v>
      </c>
      <c r="E5577" t="s">
        <v>468</v>
      </c>
      <c r="F5577" t="s">
        <v>25247</v>
      </c>
      <c r="G5577" t="s">
        <v>25248</v>
      </c>
      <c r="H5577" t="s">
        <v>25249</v>
      </c>
      <c r="I5577" s="23">
        <v>27.8613</v>
      </c>
      <c r="J5577" s="23">
        <v>-82.601200000000006</v>
      </c>
      <c r="K5577">
        <v>221112</v>
      </c>
      <c r="L5577" t="s">
        <v>335</v>
      </c>
      <c r="M5577" t="s">
        <v>336</v>
      </c>
      <c r="N5577" s="49">
        <v>2499335.7519999999</v>
      </c>
      <c r="O5577" s="49">
        <v>2957806.4160000002</v>
      </c>
      <c r="P5577" s="49">
        <v>2989329.46</v>
      </c>
      <c r="Q5577" s="49">
        <v>2899199.446</v>
      </c>
      <c r="R5577" s="49">
        <v>2885922.818</v>
      </c>
      <c r="S5577" s="49">
        <v>2864474.06</v>
      </c>
      <c r="T5577" s="49">
        <v>2845763.5580000002</v>
      </c>
      <c r="U5577" s="49">
        <v>2791846.378</v>
      </c>
      <c r="V5577" s="49">
        <v>3030378.9539999999</v>
      </c>
    </row>
    <row r="5578" spans="1:22" x14ac:dyDescent="0.3">
      <c r="A5578">
        <v>1010265</v>
      </c>
      <c r="B5578" t="s">
        <v>25250</v>
      </c>
      <c r="C5578" t="s">
        <v>25251</v>
      </c>
      <c r="D5578" t="s">
        <v>12772</v>
      </c>
      <c r="E5578" t="s">
        <v>393</v>
      </c>
      <c r="F5578" t="s">
        <v>25252</v>
      </c>
      <c r="G5578" t="s">
        <v>25253</v>
      </c>
      <c r="H5578" t="s">
        <v>2290</v>
      </c>
      <c r="I5578" s="23">
        <v>43.016937400000003</v>
      </c>
      <c r="J5578" s="23">
        <v>-88.016740600000006</v>
      </c>
      <c r="K5578">
        <v>333131</v>
      </c>
      <c r="L5578" t="s">
        <v>28</v>
      </c>
      <c r="M5578" t="s">
        <v>315</v>
      </c>
      <c r="U5578" s="49">
        <v>974.71</v>
      </c>
      <c r="V5578" s="49">
        <v>1262.096</v>
      </c>
    </row>
    <row r="5579" spans="1:22" x14ac:dyDescent="0.3">
      <c r="A5579">
        <v>1010264</v>
      </c>
      <c r="B5579" t="s">
        <v>25254</v>
      </c>
      <c r="C5579" t="s">
        <v>25251</v>
      </c>
      <c r="D5579" t="s">
        <v>12772</v>
      </c>
      <c r="E5579" t="s">
        <v>393</v>
      </c>
      <c r="F5579" t="s">
        <v>25252</v>
      </c>
      <c r="G5579" t="s">
        <v>25255</v>
      </c>
      <c r="H5579" t="s">
        <v>2290</v>
      </c>
      <c r="I5579" s="23">
        <v>43.020940000000003</v>
      </c>
      <c r="J5579" s="23">
        <v>-87.968180000000004</v>
      </c>
      <c r="K5579">
        <v>333131</v>
      </c>
      <c r="L5579" t="s">
        <v>28</v>
      </c>
      <c r="M5579" t="s">
        <v>315</v>
      </c>
      <c r="U5579" s="49">
        <v>11943.8</v>
      </c>
      <c r="V5579" s="49">
        <v>13162.056</v>
      </c>
    </row>
    <row r="5580" spans="1:22" x14ac:dyDescent="0.3">
      <c r="A5580">
        <v>1005726</v>
      </c>
      <c r="B5580" t="s">
        <v>25256</v>
      </c>
      <c r="C5580" t="s">
        <v>25257</v>
      </c>
      <c r="D5580" t="s">
        <v>5999</v>
      </c>
      <c r="E5580" t="s">
        <v>303</v>
      </c>
      <c r="F5580" t="s">
        <v>9305</v>
      </c>
      <c r="G5580" t="s">
        <v>25258</v>
      </c>
      <c r="H5580" t="s">
        <v>25259</v>
      </c>
      <c r="I5580" s="23">
        <v>35.620679000000003</v>
      </c>
      <c r="J5580" s="23">
        <v>-100.974411</v>
      </c>
      <c r="K5580">
        <v>486210</v>
      </c>
      <c r="L5580" t="s">
        <v>1275</v>
      </c>
      <c r="M5580" t="s">
        <v>102</v>
      </c>
      <c r="N5580" s="49">
        <v>17634.112000000001</v>
      </c>
      <c r="O5580" s="49">
        <v>29305.29</v>
      </c>
      <c r="P5580" s="49">
        <v>27848.662</v>
      </c>
      <c r="Q5580" s="49">
        <v>11526.322</v>
      </c>
      <c r="R5580" s="49">
        <v>29825.567999999999</v>
      </c>
      <c r="S5580" s="49">
        <v>18083.330000000002</v>
      </c>
      <c r="T5580" s="49">
        <v>32133.7</v>
      </c>
    </row>
    <row r="5581" spans="1:22" x14ac:dyDescent="0.3">
      <c r="A5581">
        <v>1013352</v>
      </c>
      <c r="B5581" t="s">
        <v>25260</v>
      </c>
      <c r="C5581" t="s">
        <v>25261</v>
      </c>
      <c r="D5581" t="s">
        <v>15759</v>
      </c>
      <c r="E5581" t="s">
        <v>690</v>
      </c>
      <c r="F5581" t="s">
        <v>20245</v>
      </c>
      <c r="G5581" t="s">
        <v>25262</v>
      </c>
      <c r="H5581" t="s">
        <v>15762</v>
      </c>
      <c r="I5581" s="23">
        <v>32.503262999999997</v>
      </c>
      <c r="J5581" s="23">
        <v>-82.976726999999997</v>
      </c>
      <c r="K5581">
        <v>327212</v>
      </c>
      <c r="L5581" t="s">
        <v>375</v>
      </c>
      <c r="M5581" t="s">
        <v>376</v>
      </c>
      <c r="O5581" s="49">
        <v>26953.864000000001</v>
      </c>
    </row>
    <row r="5582" spans="1:22" x14ac:dyDescent="0.3">
      <c r="A5582">
        <v>1010050</v>
      </c>
      <c r="B5582" t="s">
        <v>25263</v>
      </c>
      <c r="C5582" t="s">
        <v>25264</v>
      </c>
      <c r="D5582" t="s">
        <v>25265</v>
      </c>
      <c r="E5582" t="s">
        <v>311</v>
      </c>
      <c r="F5582" t="s">
        <v>25266</v>
      </c>
      <c r="G5582" t="s">
        <v>25267</v>
      </c>
      <c r="I5582" s="23">
        <v>37.715817199999996</v>
      </c>
      <c r="J5582" s="23">
        <v>-82.453611499999994</v>
      </c>
      <c r="K5582">
        <v>212112</v>
      </c>
      <c r="L5582" t="s">
        <v>90</v>
      </c>
      <c r="M5582" t="s">
        <v>315</v>
      </c>
      <c r="T5582" s="49">
        <v>4995.75</v>
      </c>
      <c r="U5582" s="49">
        <v>22281</v>
      </c>
      <c r="V5582" s="49">
        <v>29700.5</v>
      </c>
    </row>
    <row r="5583" spans="1:22" x14ac:dyDescent="0.3">
      <c r="A5583">
        <v>1007943</v>
      </c>
      <c r="B5583" t="s">
        <v>25268</v>
      </c>
      <c r="C5583" t="s">
        <v>25269</v>
      </c>
      <c r="D5583" t="s">
        <v>18101</v>
      </c>
      <c r="E5583" t="s">
        <v>1388</v>
      </c>
      <c r="F5583" t="s">
        <v>18102</v>
      </c>
      <c r="G5583" t="s">
        <v>25270</v>
      </c>
      <c r="H5583" t="s">
        <v>18104</v>
      </c>
      <c r="I5583" s="23">
        <v>42.687030999999998</v>
      </c>
      <c r="J5583" s="23">
        <v>-111.5878</v>
      </c>
      <c r="K5583">
        <v>325180</v>
      </c>
      <c r="L5583" t="s">
        <v>28</v>
      </c>
      <c r="M5583" t="s">
        <v>530</v>
      </c>
      <c r="N5583" s="49">
        <v>505427.10399999999</v>
      </c>
      <c r="O5583" s="49">
        <v>539591.46200000006</v>
      </c>
      <c r="P5583" s="49">
        <v>556776.66399999999</v>
      </c>
      <c r="Q5583" s="49">
        <v>533948.05599999998</v>
      </c>
      <c r="R5583" s="49">
        <v>550033.34</v>
      </c>
      <c r="S5583" s="49">
        <v>546001.59199999995</v>
      </c>
      <c r="T5583" s="49">
        <v>539399.32999999996</v>
      </c>
      <c r="U5583" s="49">
        <v>446837.8</v>
      </c>
      <c r="V5583" s="49">
        <v>445844.97</v>
      </c>
    </row>
    <row r="5584" spans="1:22" x14ac:dyDescent="0.3">
      <c r="A5584">
        <v>1004749</v>
      </c>
      <c r="B5584" t="s">
        <v>25271</v>
      </c>
      <c r="C5584" t="s">
        <v>25272</v>
      </c>
      <c r="D5584" t="s">
        <v>25273</v>
      </c>
      <c r="E5584" t="s">
        <v>461</v>
      </c>
      <c r="F5584" t="s">
        <v>25274</v>
      </c>
      <c r="G5584" t="s">
        <v>25275</v>
      </c>
      <c r="H5584" t="s">
        <v>5338</v>
      </c>
      <c r="I5584" s="23">
        <v>41.582324</v>
      </c>
      <c r="J5584" s="23">
        <v>-109.254508</v>
      </c>
      <c r="K5584">
        <v>324199</v>
      </c>
      <c r="L5584" t="s">
        <v>28</v>
      </c>
      <c r="M5584" t="s">
        <v>102</v>
      </c>
      <c r="N5584" s="49">
        <v>170276.49</v>
      </c>
      <c r="O5584" s="49">
        <v>166347.18799999999</v>
      </c>
      <c r="P5584" s="49">
        <v>148604.92800000001</v>
      </c>
      <c r="Q5584" s="49">
        <v>160966.04999999999</v>
      </c>
      <c r="R5584" s="49">
        <v>126837.936</v>
      </c>
      <c r="S5584" s="49">
        <v>104518.44</v>
      </c>
      <c r="T5584" s="49">
        <v>184991.65</v>
      </c>
      <c r="U5584" s="49">
        <v>214996.71</v>
      </c>
      <c r="V5584" s="49">
        <v>223533.76</v>
      </c>
    </row>
    <row r="5585" spans="1:22" x14ac:dyDescent="0.3">
      <c r="A5585">
        <v>1006108</v>
      </c>
      <c r="B5585" t="s">
        <v>25276</v>
      </c>
      <c r="C5585" t="s">
        <v>25277</v>
      </c>
      <c r="D5585" t="s">
        <v>25278</v>
      </c>
      <c r="E5585" t="s">
        <v>1920</v>
      </c>
      <c r="F5585" t="s">
        <v>25279</v>
      </c>
      <c r="G5585" t="s">
        <v>25280</v>
      </c>
      <c r="H5585" t="s">
        <v>1559</v>
      </c>
      <c r="I5585" s="23">
        <v>36.221694999999997</v>
      </c>
      <c r="J5585" s="23">
        <v>-114.889838</v>
      </c>
      <c r="K5585">
        <v>327420</v>
      </c>
      <c r="L5585" t="s">
        <v>28</v>
      </c>
      <c r="M5585" t="s">
        <v>376</v>
      </c>
      <c r="N5585" s="49">
        <v>128334.916</v>
      </c>
      <c r="O5585" s="49">
        <v>130564.60799999999</v>
      </c>
      <c r="P5585" s="49">
        <v>121858.54</v>
      </c>
      <c r="Q5585" s="49">
        <v>120410.548</v>
      </c>
      <c r="R5585" s="49">
        <v>110147.484</v>
      </c>
      <c r="S5585" s="49">
        <v>101146.22</v>
      </c>
      <c r="T5585" s="49">
        <v>123820.14200000001</v>
      </c>
      <c r="U5585" s="49">
        <v>79126.429999999993</v>
      </c>
      <c r="V5585" s="49">
        <v>46675.32</v>
      </c>
    </row>
    <row r="5586" spans="1:22" x14ac:dyDescent="0.3">
      <c r="A5586">
        <v>1013348</v>
      </c>
      <c r="B5586"/>
      <c r="C5586" t="s">
        <v>25281</v>
      </c>
      <c r="D5586" t="s">
        <v>24068</v>
      </c>
      <c r="E5586" t="s">
        <v>323</v>
      </c>
      <c r="F5586" t="s">
        <v>25282</v>
      </c>
      <c r="G5586" t="s">
        <v>25283</v>
      </c>
      <c r="I5586" s="23">
        <v>37.528661</v>
      </c>
      <c r="J5586" s="23">
        <v>-122.02619</v>
      </c>
      <c r="K5586">
        <v>327420</v>
      </c>
      <c r="L5586" t="s">
        <v>28</v>
      </c>
      <c r="M5586" t="s">
        <v>376</v>
      </c>
      <c r="N5586" s="49">
        <v>29179.64</v>
      </c>
      <c r="O5586" s="49">
        <v>28697.092000000001</v>
      </c>
    </row>
    <row r="5587" spans="1:22" x14ac:dyDescent="0.3">
      <c r="A5587">
        <v>1006104</v>
      </c>
      <c r="B5587" t="s">
        <v>25284</v>
      </c>
      <c r="C5587" t="s">
        <v>25285</v>
      </c>
      <c r="D5587" t="s">
        <v>25286</v>
      </c>
      <c r="E5587" t="s">
        <v>323</v>
      </c>
      <c r="F5587" t="s">
        <v>25287</v>
      </c>
      <c r="G5587" t="s">
        <v>25288</v>
      </c>
      <c r="H5587" t="s">
        <v>25289</v>
      </c>
      <c r="I5587" s="23">
        <v>38.680340000000001</v>
      </c>
      <c r="J5587" s="23">
        <v>-121.75794</v>
      </c>
      <c r="K5587">
        <v>311421</v>
      </c>
      <c r="L5587" t="s">
        <v>28</v>
      </c>
      <c r="M5587" t="s">
        <v>315</v>
      </c>
      <c r="N5587" s="49">
        <v>36125.063999999998</v>
      </c>
      <c r="O5587" s="49">
        <v>34863.767999999996</v>
      </c>
      <c r="P5587" s="49">
        <v>31111.732</v>
      </c>
      <c r="Q5587" s="49">
        <v>33294.423999999999</v>
      </c>
      <c r="R5587" s="49">
        <v>31972.68</v>
      </c>
      <c r="S5587" s="49">
        <v>35839.116000000002</v>
      </c>
      <c r="T5587" s="49">
        <v>35977.264000000003</v>
      </c>
      <c r="U5587" s="49">
        <v>37190.36</v>
      </c>
      <c r="V5587" s="49">
        <v>35421.86</v>
      </c>
    </row>
    <row r="5588" spans="1:22" x14ac:dyDescent="0.3">
      <c r="A5588">
        <v>1006491</v>
      </c>
      <c r="B5588" t="s">
        <v>25290</v>
      </c>
      <c r="C5588" t="s">
        <v>25291</v>
      </c>
      <c r="D5588" t="s">
        <v>5400</v>
      </c>
      <c r="E5588" t="s">
        <v>351</v>
      </c>
      <c r="F5588" t="s">
        <v>11544</v>
      </c>
      <c r="G5588" t="s">
        <v>25292</v>
      </c>
      <c r="H5588" t="s">
        <v>3646</v>
      </c>
      <c r="I5588" s="23">
        <v>40.501342999999999</v>
      </c>
      <c r="J5588" s="23">
        <v>-90.006265999999997</v>
      </c>
      <c r="K5588">
        <v>325193</v>
      </c>
      <c r="L5588" t="s">
        <v>28</v>
      </c>
      <c r="M5588" t="s">
        <v>315</v>
      </c>
      <c r="U5588" s="49">
        <v>3152.8420000000001</v>
      </c>
    </row>
    <row r="5589" spans="1:22" x14ac:dyDescent="0.3">
      <c r="A5589">
        <v>1007263</v>
      </c>
      <c r="B5589" t="s">
        <v>25293</v>
      </c>
      <c r="C5589" t="s">
        <v>25294</v>
      </c>
      <c r="D5589" t="s">
        <v>5450</v>
      </c>
      <c r="E5589" t="s">
        <v>2164</v>
      </c>
      <c r="F5589" t="s">
        <v>5451</v>
      </c>
      <c r="G5589" t="s">
        <v>25295</v>
      </c>
      <c r="H5589" t="s">
        <v>8616</v>
      </c>
      <c r="I5589" s="23">
        <v>45.855921000000002</v>
      </c>
      <c r="J5589" s="23">
        <v>-119.656083</v>
      </c>
      <c r="K5589">
        <v>325193</v>
      </c>
      <c r="L5589" t="s">
        <v>599</v>
      </c>
      <c r="M5589" t="s">
        <v>600</v>
      </c>
      <c r="N5589" s="49">
        <v>39213.851999999999</v>
      </c>
      <c r="O5589" s="49">
        <v>36733.811999999998</v>
      </c>
      <c r="P5589" s="49">
        <v>37226.559999999998</v>
      </c>
      <c r="Q5589" s="49">
        <v>39592.400000000001</v>
      </c>
      <c r="R5589" s="49">
        <v>37739.108</v>
      </c>
      <c r="S5589" s="49">
        <v>38545.103999999999</v>
      </c>
      <c r="T5589" s="49">
        <v>35691.716</v>
      </c>
      <c r="U5589" s="49">
        <v>35785.216</v>
      </c>
      <c r="V5589" s="49">
        <v>36610.911999999997</v>
      </c>
    </row>
    <row r="5590" spans="1:22" x14ac:dyDescent="0.3">
      <c r="A5590">
        <v>1007264</v>
      </c>
      <c r="B5590" t="s">
        <v>25296</v>
      </c>
      <c r="C5590" t="s">
        <v>25297</v>
      </c>
      <c r="D5590" t="s">
        <v>20941</v>
      </c>
      <c r="E5590" t="s">
        <v>1388</v>
      </c>
      <c r="F5590" t="s">
        <v>20942</v>
      </c>
      <c r="G5590" t="s">
        <v>25298</v>
      </c>
      <c r="H5590" t="s">
        <v>20944</v>
      </c>
      <c r="I5590" s="23">
        <v>42.521324</v>
      </c>
      <c r="J5590" s="23">
        <v>-113.815693</v>
      </c>
      <c r="K5590">
        <v>325193</v>
      </c>
      <c r="L5590" t="s">
        <v>28</v>
      </c>
      <c r="M5590" t="s">
        <v>315</v>
      </c>
      <c r="N5590" s="49">
        <v>64768.455999999998</v>
      </c>
      <c r="O5590" s="49">
        <v>61714.067999999999</v>
      </c>
      <c r="P5590" s="49">
        <v>64287.008000000002</v>
      </c>
      <c r="Q5590" s="49">
        <v>66551.5</v>
      </c>
      <c r="R5590" s="49">
        <v>67408.495999999999</v>
      </c>
      <c r="S5590" s="49">
        <v>66590.899999999994</v>
      </c>
      <c r="T5590" s="49">
        <v>63403.811999999998</v>
      </c>
      <c r="U5590" s="49">
        <v>54795.843999999997</v>
      </c>
      <c r="V5590" s="49">
        <v>63501.56</v>
      </c>
    </row>
    <row r="5591" spans="1:22" x14ac:dyDescent="0.3">
      <c r="A5591">
        <v>1000413</v>
      </c>
      <c r="B5591" t="s">
        <v>25299</v>
      </c>
      <c r="C5591" t="s">
        <v>25300</v>
      </c>
      <c r="D5591" t="s">
        <v>17445</v>
      </c>
      <c r="E5591" t="s">
        <v>351</v>
      </c>
      <c r="F5591" t="s">
        <v>17446</v>
      </c>
      <c r="G5591" t="s">
        <v>25301</v>
      </c>
      <c r="H5591" t="s">
        <v>25302</v>
      </c>
      <c r="I5591" s="23">
        <v>40.555</v>
      </c>
      <c r="J5591" s="23">
        <v>-89.662800000000004</v>
      </c>
      <c r="K5591">
        <v>325193</v>
      </c>
      <c r="L5591" t="s">
        <v>2050</v>
      </c>
      <c r="M5591" t="s">
        <v>2051</v>
      </c>
      <c r="N5591" s="49">
        <v>314257.05800000002</v>
      </c>
      <c r="O5591" s="49">
        <v>338939</v>
      </c>
      <c r="P5591" s="49">
        <v>150714.34</v>
      </c>
      <c r="Q5591" s="49">
        <v>400564.05800000002</v>
      </c>
      <c r="R5591" s="49">
        <v>332748.78399999999</v>
      </c>
      <c r="S5591" s="49">
        <v>542377.00800000003</v>
      </c>
      <c r="T5591" s="49">
        <v>549514.12800000003</v>
      </c>
      <c r="U5591" s="49">
        <v>543015.94799999997</v>
      </c>
      <c r="V5591" s="49">
        <v>596664.04399999999</v>
      </c>
    </row>
    <row r="5592" spans="1:22" x14ac:dyDescent="0.3">
      <c r="A5592">
        <v>1007262</v>
      </c>
      <c r="B5592" t="s">
        <v>25303</v>
      </c>
      <c r="C5592" t="s">
        <v>25304</v>
      </c>
      <c r="D5592" t="s">
        <v>1061</v>
      </c>
      <c r="E5592" t="s">
        <v>323</v>
      </c>
      <c r="F5592" t="s">
        <v>1062</v>
      </c>
      <c r="G5592" t="s">
        <v>25305</v>
      </c>
      <c r="H5592" t="s">
        <v>2916</v>
      </c>
      <c r="I5592" s="23">
        <v>37.942847999999998</v>
      </c>
      <c r="J5592" s="23">
        <v>-121.335341</v>
      </c>
      <c r="K5592">
        <v>325193</v>
      </c>
      <c r="L5592" t="s">
        <v>599</v>
      </c>
      <c r="M5592" t="s">
        <v>600</v>
      </c>
      <c r="N5592" s="49">
        <v>62469.364000000001</v>
      </c>
      <c r="O5592" s="49">
        <v>63066.212</v>
      </c>
      <c r="P5592" s="49">
        <v>58890.328000000001</v>
      </c>
      <c r="Q5592" s="49">
        <v>49910.112000000001</v>
      </c>
      <c r="R5592" s="49">
        <v>58455.08</v>
      </c>
      <c r="S5592" s="49">
        <v>67738.644</v>
      </c>
      <c r="T5592" s="49">
        <v>58630.879999999997</v>
      </c>
      <c r="U5592" s="49">
        <v>56989.635999999999</v>
      </c>
      <c r="V5592" s="49">
        <v>62668.063999999998</v>
      </c>
    </row>
    <row r="5593" spans="1:22" x14ac:dyDescent="0.3">
      <c r="A5593">
        <v>1003280</v>
      </c>
      <c r="B5593" t="s">
        <v>25306</v>
      </c>
      <c r="C5593" t="s">
        <v>25307</v>
      </c>
      <c r="D5593" t="s">
        <v>708</v>
      </c>
      <c r="E5593" t="s">
        <v>690</v>
      </c>
      <c r="F5593" t="s">
        <v>691</v>
      </c>
      <c r="G5593" t="s">
        <v>25308</v>
      </c>
      <c r="H5593" t="s">
        <v>693</v>
      </c>
      <c r="I5593" s="23">
        <v>30.694900000000001</v>
      </c>
      <c r="J5593" s="23">
        <v>-83.304419999999993</v>
      </c>
      <c r="K5593">
        <v>322130</v>
      </c>
      <c r="L5593" t="s">
        <v>1172</v>
      </c>
      <c r="M5593" t="s">
        <v>1173</v>
      </c>
      <c r="N5593" s="49">
        <v>69236.168000000005</v>
      </c>
      <c r="O5593" s="49">
        <v>70795.626000000004</v>
      </c>
      <c r="P5593" s="49">
        <v>87483.706000000006</v>
      </c>
      <c r="Q5593" s="49">
        <v>77238.255999999994</v>
      </c>
      <c r="R5593" s="49">
        <v>61528.19</v>
      </c>
      <c r="S5593" s="49">
        <v>63812.904000000002</v>
      </c>
      <c r="T5593" s="49">
        <v>53375.832000000002</v>
      </c>
      <c r="U5593" s="49">
        <v>75300.296000000002</v>
      </c>
      <c r="V5593" s="49">
        <v>80078.645999999993</v>
      </c>
    </row>
    <row r="5594" spans="1:22" x14ac:dyDescent="0.3">
      <c r="A5594">
        <v>1006256</v>
      </c>
      <c r="B5594" t="s">
        <v>25309</v>
      </c>
      <c r="C5594" t="s">
        <v>25310</v>
      </c>
      <c r="D5594" t="s">
        <v>17574</v>
      </c>
      <c r="E5594" t="s">
        <v>583</v>
      </c>
      <c r="F5594" t="s">
        <v>17575</v>
      </c>
      <c r="G5594" t="s">
        <v>25311</v>
      </c>
      <c r="H5594" t="s">
        <v>15306</v>
      </c>
      <c r="I5594" s="23">
        <v>30.8627</v>
      </c>
      <c r="J5594" s="23">
        <v>-93.375100000000003</v>
      </c>
      <c r="K5594">
        <v>322130</v>
      </c>
      <c r="L5594" t="s">
        <v>1172</v>
      </c>
      <c r="M5594" t="s">
        <v>1173</v>
      </c>
      <c r="N5594" s="49">
        <v>305219.75799999997</v>
      </c>
      <c r="O5594" s="49">
        <v>207764.052</v>
      </c>
      <c r="P5594" s="49">
        <v>171450.774</v>
      </c>
      <c r="Q5594" s="49">
        <v>253805.658</v>
      </c>
      <c r="R5594" s="49">
        <v>243759.85399999999</v>
      </c>
      <c r="S5594" s="49">
        <v>199136.6</v>
      </c>
      <c r="T5594" s="49">
        <v>194851.166</v>
      </c>
      <c r="U5594" s="49">
        <v>228786.38200000001</v>
      </c>
      <c r="V5594" s="49">
        <v>238617.58</v>
      </c>
    </row>
    <row r="5595" spans="1:22" x14ac:dyDescent="0.3">
      <c r="A5595">
        <v>1006367</v>
      </c>
      <c r="B5595" t="s">
        <v>25312</v>
      </c>
      <c r="C5595" t="s">
        <v>25310</v>
      </c>
      <c r="D5595" t="s">
        <v>25313</v>
      </c>
      <c r="E5595" t="s">
        <v>454</v>
      </c>
      <c r="F5595" t="s">
        <v>25314</v>
      </c>
      <c r="G5595" t="s">
        <v>25315</v>
      </c>
      <c r="H5595" t="s">
        <v>20775</v>
      </c>
      <c r="I5595" s="23">
        <v>44.214300000000001</v>
      </c>
      <c r="J5595" s="23">
        <v>-86.284700000000001</v>
      </c>
      <c r="K5595">
        <v>322121</v>
      </c>
      <c r="L5595" t="s">
        <v>25316</v>
      </c>
      <c r="M5595" t="s">
        <v>1173</v>
      </c>
      <c r="N5595" s="49">
        <v>243346.226</v>
      </c>
      <c r="O5595" s="49">
        <v>252766.454</v>
      </c>
      <c r="P5595" s="49">
        <v>239689.68799999999</v>
      </c>
      <c r="Q5595" s="49">
        <v>217009.06200000001</v>
      </c>
      <c r="R5595" s="49">
        <v>209111.72</v>
      </c>
      <c r="S5595" s="49">
        <v>219719.356</v>
      </c>
      <c r="T5595" s="49">
        <v>140846.826</v>
      </c>
      <c r="U5595" s="49">
        <v>215331.64199999999</v>
      </c>
      <c r="V5595" s="49">
        <v>115462.546</v>
      </c>
    </row>
    <row r="5596" spans="1:22" x14ac:dyDescent="0.3">
      <c r="A5596">
        <v>1003884</v>
      </c>
      <c r="B5596" t="s">
        <v>25317</v>
      </c>
      <c r="C5596" t="s">
        <v>25318</v>
      </c>
      <c r="D5596" t="s">
        <v>25319</v>
      </c>
      <c r="E5596" t="s">
        <v>393</v>
      </c>
      <c r="F5596" t="s">
        <v>25320</v>
      </c>
      <c r="G5596" t="s">
        <v>25321</v>
      </c>
      <c r="H5596" t="s">
        <v>8803</v>
      </c>
      <c r="I5596" s="23">
        <v>45.450848999999998</v>
      </c>
      <c r="J5596" s="23">
        <v>-89.740302999999997</v>
      </c>
      <c r="K5596">
        <v>322130</v>
      </c>
      <c r="L5596" t="s">
        <v>18039</v>
      </c>
      <c r="M5596" t="s">
        <v>1173</v>
      </c>
      <c r="N5596" s="49">
        <v>166522.42600000001</v>
      </c>
      <c r="O5596" s="49">
        <v>173943.86199999999</v>
      </c>
      <c r="P5596" s="49">
        <v>164864.508</v>
      </c>
      <c r="Q5596" s="49">
        <v>169289.35399999999</v>
      </c>
      <c r="R5596" s="49">
        <v>211369.372</v>
      </c>
      <c r="S5596" s="49">
        <v>271030.97600000002</v>
      </c>
      <c r="T5596" s="49">
        <v>269590.07400000002</v>
      </c>
      <c r="U5596" s="49">
        <v>265180.52600000001</v>
      </c>
      <c r="V5596" s="49">
        <v>263654.5</v>
      </c>
    </row>
    <row r="5597" spans="1:22" x14ac:dyDescent="0.3">
      <c r="A5597">
        <v>1002900</v>
      </c>
      <c r="B5597" t="s">
        <v>25322</v>
      </c>
      <c r="C5597" t="s">
        <v>25323</v>
      </c>
      <c r="D5597" t="s">
        <v>25324</v>
      </c>
      <c r="E5597" t="s">
        <v>311</v>
      </c>
      <c r="F5597" t="s">
        <v>25325</v>
      </c>
      <c r="G5597" t="s">
        <v>25326</v>
      </c>
      <c r="H5597" t="s">
        <v>25327</v>
      </c>
      <c r="I5597" s="23">
        <v>37.120137999999997</v>
      </c>
      <c r="J5597" s="23">
        <v>-88.811110999999997</v>
      </c>
      <c r="K5597">
        <v>562910</v>
      </c>
      <c r="L5597" t="s">
        <v>28</v>
      </c>
      <c r="M5597" t="s">
        <v>315</v>
      </c>
      <c r="P5597" s="49">
        <v>7440.1719999999996</v>
      </c>
      <c r="Q5597" s="49">
        <v>10664.26</v>
      </c>
      <c r="R5597" s="49">
        <v>11058.96</v>
      </c>
      <c r="S5597" s="49">
        <v>31362.655999999999</v>
      </c>
      <c r="T5597" s="49">
        <v>83364.44</v>
      </c>
      <c r="U5597" s="49">
        <v>64920.398000000001</v>
      </c>
      <c r="V5597" s="49">
        <v>77159.212</v>
      </c>
    </row>
    <row r="5598" spans="1:22" x14ac:dyDescent="0.3">
      <c r="A5598">
        <v>1002545</v>
      </c>
      <c r="B5598" t="s">
        <v>25328</v>
      </c>
      <c r="C5598" t="s">
        <v>25329</v>
      </c>
      <c r="D5598" t="s">
        <v>19490</v>
      </c>
      <c r="E5598" t="s">
        <v>663</v>
      </c>
      <c r="F5598" t="s">
        <v>19491</v>
      </c>
      <c r="G5598" t="s">
        <v>25330</v>
      </c>
      <c r="H5598" t="s">
        <v>522</v>
      </c>
      <c r="I5598" s="23">
        <v>41.726396000000001</v>
      </c>
      <c r="J5598" s="23">
        <v>-81.254030999999998</v>
      </c>
      <c r="K5598">
        <v>221112</v>
      </c>
      <c r="L5598" t="s">
        <v>28</v>
      </c>
      <c r="M5598" t="s">
        <v>336</v>
      </c>
      <c r="N5598" s="49">
        <v>4810.0020000000004</v>
      </c>
      <c r="O5598" s="49">
        <v>5718.076</v>
      </c>
      <c r="P5598" s="49">
        <v>5181.1379999999999</v>
      </c>
      <c r="Q5598" s="49">
        <v>15867.224</v>
      </c>
      <c r="R5598" s="49">
        <v>14131.376</v>
      </c>
      <c r="S5598" s="49">
        <v>8810.4040000000005</v>
      </c>
      <c r="T5598" s="49">
        <v>19394.941999999999</v>
      </c>
      <c r="U5598" s="49">
        <v>38156.589999999997</v>
      </c>
      <c r="V5598" s="49">
        <v>111374.488</v>
      </c>
    </row>
    <row r="5599" spans="1:22" x14ac:dyDescent="0.3">
      <c r="A5599">
        <v>1003611</v>
      </c>
      <c r="B5599" t="s">
        <v>25331</v>
      </c>
      <c r="C5599" t="s">
        <v>25332</v>
      </c>
      <c r="D5599" t="s">
        <v>9175</v>
      </c>
      <c r="E5599" t="s">
        <v>1902</v>
      </c>
      <c r="F5599" t="s">
        <v>9176</v>
      </c>
      <c r="G5599" t="s">
        <v>25333</v>
      </c>
      <c r="H5599" t="s">
        <v>12191</v>
      </c>
      <c r="I5599" s="23">
        <v>34.997433000000001</v>
      </c>
      <c r="J5599" s="23">
        <v>-110.33908</v>
      </c>
      <c r="K5599">
        <v>562212</v>
      </c>
      <c r="L5599" t="s">
        <v>51</v>
      </c>
      <c r="M5599" t="s">
        <v>307</v>
      </c>
      <c r="N5599" s="49">
        <v>2591.25</v>
      </c>
      <c r="O5599" s="49">
        <v>2749.5</v>
      </c>
      <c r="P5599" s="49">
        <v>2442</v>
      </c>
      <c r="Q5599" s="49">
        <v>3678.25</v>
      </c>
      <c r="R5599" s="49">
        <v>2762.75</v>
      </c>
      <c r="S5599" s="49">
        <v>1419.75</v>
      </c>
      <c r="T5599" s="49">
        <v>1554.5</v>
      </c>
      <c r="U5599" s="49">
        <v>1928.2287249999999</v>
      </c>
      <c r="V5599" s="49">
        <v>1750</v>
      </c>
    </row>
    <row r="5600" spans="1:22" x14ac:dyDescent="0.3">
      <c r="A5600">
        <v>1007892</v>
      </c>
      <c r="B5600" t="s">
        <v>25334</v>
      </c>
      <c r="C5600" t="s">
        <v>25335</v>
      </c>
      <c r="D5600" t="s">
        <v>25336</v>
      </c>
      <c r="E5600" t="s">
        <v>954</v>
      </c>
      <c r="F5600" t="s">
        <v>25337</v>
      </c>
      <c r="G5600" t="s">
        <v>25338</v>
      </c>
      <c r="H5600" t="s">
        <v>3681</v>
      </c>
      <c r="I5600" s="23">
        <v>34.92868</v>
      </c>
      <c r="J5600" s="23">
        <v>-82.077839999999995</v>
      </c>
      <c r="K5600">
        <v>562212</v>
      </c>
      <c r="L5600" t="s">
        <v>355</v>
      </c>
      <c r="M5600" t="s">
        <v>307</v>
      </c>
      <c r="N5600" s="49">
        <v>16723.75</v>
      </c>
      <c r="O5600" s="49">
        <v>20261</v>
      </c>
      <c r="P5600" s="49">
        <v>18702.5</v>
      </c>
      <c r="Q5600" s="49">
        <v>39924.5</v>
      </c>
      <c r="R5600" s="49">
        <v>79284</v>
      </c>
      <c r="S5600" s="49">
        <v>90312.5</v>
      </c>
      <c r="T5600" s="49">
        <v>77775.25</v>
      </c>
      <c r="U5600" s="49">
        <v>85807.095675000004</v>
      </c>
      <c r="V5600" s="49">
        <v>91475</v>
      </c>
    </row>
    <row r="5601" spans="1:22" x14ac:dyDescent="0.3">
      <c r="A5601">
        <v>1005865</v>
      </c>
      <c r="B5601" t="s">
        <v>25339</v>
      </c>
      <c r="C5601" t="s">
        <v>25340</v>
      </c>
      <c r="D5601" t="s">
        <v>25341</v>
      </c>
      <c r="E5601" t="s">
        <v>323</v>
      </c>
      <c r="F5601" t="s">
        <v>25342</v>
      </c>
      <c r="G5601" t="s">
        <v>25343</v>
      </c>
      <c r="H5601" t="s">
        <v>1244</v>
      </c>
      <c r="I5601" s="23">
        <v>37.447870000000002</v>
      </c>
      <c r="J5601" s="23">
        <v>-122.10351</v>
      </c>
      <c r="K5601">
        <v>562212</v>
      </c>
      <c r="L5601" t="s">
        <v>355</v>
      </c>
      <c r="M5601" t="s">
        <v>307</v>
      </c>
      <c r="N5601" s="49">
        <v>1926.8119999999999</v>
      </c>
      <c r="O5601" s="49">
        <v>4929.26</v>
      </c>
      <c r="P5601" s="49">
        <v>3889.95</v>
      </c>
      <c r="Q5601" s="49">
        <v>4178.9620000000004</v>
      </c>
      <c r="R5601" s="49">
        <v>4429.4759999999997</v>
      </c>
      <c r="S5601" s="49">
        <v>5371.7920000000004</v>
      </c>
      <c r="T5601" s="49">
        <v>11123.852000000001</v>
      </c>
      <c r="U5601" s="49">
        <v>13086.406000000001</v>
      </c>
      <c r="V5601" s="49">
        <v>5796.2839999999997</v>
      </c>
    </row>
    <row r="5602" spans="1:22" x14ac:dyDescent="0.3">
      <c r="A5602">
        <v>1003361</v>
      </c>
      <c r="B5602" t="s">
        <v>25344</v>
      </c>
      <c r="C5602" t="s">
        <v>25345</v>
      </c>
      <c r="D5602" t="s">
        <v>25346</v>
      </c>
      <c r="E5602" t="s">
        <v>323</v>
      </c>
      <c r="F5602" t="s">
        <v>25347</v>
      </c>
      <c r="G5602" t="s">
        <v>25348</v>
      </c>
      <c r="H5602" t="s">
        <v>963</v>
      </c>
      <c r="I5602" s="23">
        <v>33.791668999999999</v>
      </c>
      <c r="J5602" s="23">
        <v>-118.352439</v>
      </c>
      <c r="K5602">
        <v>562212</v>
      </c>
      <c r="L5602" t="s">
        <v>51</v>
      </c>
      <c r="M5602" t="s">
        <v>307</v>
      </c>
      <c r="N5602" s="49">
        <v>22021.75</v>
      </c>
      <c r="O5602" s="49">
        <v>27526.75</v>
      </c>
      <c r="P5602" s="49">
        <v>30160.75</v>
      </c>
      <c r="Q5602" s="49">
        <v>33645.5</v>
      </c>
      <c r="R5602" s="49">
        <v>79632.5</v>
      </c>
      <c r="S5602" s="49">
        <v>62830.75</v>
      </c>
      <c r="T5602" s="49">
        <v>73334.75</v>
      </c>
      <c r="U5602" s="49">
        <v>75976.5</v>
      </c>
      <c r="V5602" s="49">
        <v>83880.042000000001</v>
      </c>
    </row>
    <row r="5603" spans="1:22" x14ac:dyDescent="0.3">
      <c r="A5603">
        <v>1003134</v>
      </c>
      <c r="B5603" t="s">
        <v>25349</v>
      </c>
      <c r="C5603" t="s">
        <v>25350</v>
      </c>
      <c r="D5603" t="s">
        <v>5999</v>
      </c>
      <c r="E5603" t="s">
        <v>303</v>
      </c>
      <c r="F5603" t="s">
        <v>6000</v>
      </c>
      <c r="G5603" t="s">
        <v>25351</v>
      </c>
      <c r="H5603" t="s">
        <v>9306</v>
      </c>
      <c r="I5603" s="23">
        <v>35.483400000000003</v>
      </c>
      <c r="J5603" s="23">
        <v>-101.0492</v>
      </c>
      <c r="K5603">
        <v>325180</v>
      </c>
      <c r="L5603" t="s">
        <v>2196</v>
      </c>
      <c r="M5603" t="s">
        <v>530</v>
      </c>
      <c r="N5603" s="49">
        <v>121202.224</v>
      </c>
      <c r="O5603" s="49">
        <v>131077.03599999999</v>
      </c>
      <c r="P5603" s="49">
        <v>122230.628</v>
      </c>
      <c r="Q5603" s="49">
        <v>122708.488</v>
      </c>
      <c r="R5603" s="49">
        <v>128949.17200000001</v>
      </c>
      <c r="S5603" s="49">
        <v>120259.28</v>
      </c>
      <c r="T5603" s="49">
        <v>94637.284</v>
      </c>
      <c r="U5603" s="49">
        <v>113340.996</v>
      </c>
      <c r="V5603" s="49">
        <v>89425.115999999995</v>
      </c>
    </row>
    <row r="5604" spans="1:22" x14ac:dyDescent="0.3">
      <c r="A5604">
        <v>1003193</v>
      </c>
      <c r="B5604" t="s">
        <v>25352</v>
      </c>
      <c r="C5604" t="s">
        <v>25353</v>
      </c>
      <c r="D5604" t="s">
        <v>25354</v>
      </c>
      <c r="E5604" t="s">
        <v>1418</v>
      </c>
      <c r="F5604" t="s">
        <v>24204</v>
      </c>
      <c r="H5604" t="s">
        <v>17186</v>
      </c>
      <c r="I5604" s="23">
        <v>36.726100000000002</v>
      </c>
      <c r="J5604" s="23">
        <v>-98.690899999999999</v>
      </c>
      <c r="K5604">
        <v>486210</v>
      </c>
      <c r="L5604" t="s">
        <v>1714</v>
      </c>
      <c r="M5604" t="s">
        <v>102</v>
      </c>
      <c r="N5604" s="49">
        <v>51490.824000000001</v>
      </c>
      <c r="O5604" s="49">
        <v>53748.968000000001</v>
      </c>
      <c r="P5604" s="49">
        <v>49241.936000000002</v>
      </c>
      <c r="Q5604" s="49">
        <v>51322.65</v>
      </c>
      <c r="R5604" s="49">
        <v>39073.622000000003</v>
      </c>
      <c r="S5604" s="49">
        <v>43080.71</v>
      </c>
      <c r="T5604" s="49">
        <v>41336.872000000003</v>
      </c>
      <c r="U5604" s="49">
        <v>38629.226000000002</v>
      </c>
      <c r="V5604" s="49">
        <v>40951.222000000002</v>
      </c>
    </row>
    <row r="5605" spans="1:22" x14ac:dyDescent="0.3">
      <c r="A5605">
        <v>1003194</v>
      </c>
      <c r="B5605" t="s">
        <v>25355</v>
      </c>
      <c r="C5605" t="s">
        <v>25356</v>
      </c>
      <c r="D5605" t="s">
        <v>10471</v>
      </c>
      <c r="E5605" t="s">
        <v>1418</v>
      </c>
      <c r="F5605" t="s">
        <v>8660</v>
      </c>
      <c r="H5605" t="s">
        <v>9167</v>
      </c>
      <c r="I5605" s="23">
        <v>35.789462</v>
      </c>
      <c r="J5605" s="23">
        <v>-97.744557</v>
      </c>
      <c r="K5605">
        <v>486210</v>
      </c>
      <c r="L5605" t="s">
        <v>1275</v>
      </c>
      <c r="M5605" t="s">
        <v>102</v>
      </c>
      <c r="N5605" s="49">
        <v>20225.982</v>
      </c>
      <c r="O5605" s="49">
        <v>17458.995999999999</v>
      </c>
      <c r="P5605" s="49">
        <v>29435.966</v>
      </c>
      <c r="Q5605" s="49">
        <v>34944.968000000001</v>
      </c>
      <c r="R5605" s="49">
        <v>30991.407999999999</v>
      </c>
      <c r="S5605" s="49">
        <v>29350.455999999998</v>
      </c>
      <c r="T5605" s="49">
        <v>30863.17</v>
      </c>
      <c r="U5605" s="49">
        <v>27104.92</v>
      </c>
      <c r="V5605" s="49">
        <v>28630.22</v>
      </c>
    </row>
    <row r="5606" spans="1:22" x14ac:dyDescent="0.3">
      <c r="A5606">
        <v>1003062</v>
      </c>
      <c r="B5606" t="s">
        <v>25357</v>
      </c>
      <c r="C5606" t="s">
        <v>25358</v>
      </c>
      <c r="D5606" t="s">
        <v>8846</v>
      </c>
      <c r="E5606" t="s">
        <v>435</v>
      </c>
      <c r="F5606" t="s">
        <v>25359</v>
      </c>
      <c r="G5606" t="s">
        <v>25360</v>
      </c>
      <c r="H5606" t="s">
        <v>4891</v>
      </c>
      <c r="I5606" s="23">
        <v>39.138908000000001</v>
      </c>
      <c r="J5606" s="23">
        <v>-92.137000999999998</v>
      </c>
      <c r="K5606">
        <v>486210</v>
      </c>
      <c r="L5606" t="s">
        <v>1275</v>
      </c>
      <c r="M5606" t="s">
        <v>102</v>
      </c>
      <c r="N5606" s="49">
        <v>90653.024000000005</v>
      </c>
      <c r="O5606" s="49">
        <v>91848.475999999995</v>
      </c>
      <c r="P5606" s="49">
        <v>77587.792000000001</v>
      </c>
      <c r="Q5606" s="49">
        <v>75524.676000000007</v>
      </c>
      <c r="R5606" s="49">
        <v>73292.305999999997</v>
      </c>
      <c r="S5606" s="49">
        <v>84168</v>
      </c>
      <c r="T5606" s="49">
        <v>81633.066000000006</v>
      </c>
      <c r="U5606" s="49">
        <v>77011.384000000005</v>
      </c>
      <c r="V5606" s="49">
        <v>86020.865999999995</v>
      </c>
    </row>
    <row r="5607" spans="1:22" x14ac:dyDescent="0.3">
      <c r="A5607">
        <v>1003152</v>
      </c>
      <c r="B5607" t="s">
        <v>25361</v>
      </c>
      <c r="C5607" t="s">
        <v>25362</v>
      </c>
      <c r="D5607" t="s">
        <v>21426</v>
      </c>
      <c r="E5607" t="s">
        <v>491</v>
      </c>
      <c r="F5607" t="s">
        <v>25363</v>
      </c>
      <c r="G5607" t="s">
        <v>25364</v>
      </c>
      <c r="H5607" t="s">
        <v>1262</v>
      </c>
      <c r="I5607" s="23">
        <v>41.038440000000001</v>
      </c>
      <c r="J5607" s="23">
        <v>-84.810509999999994</v>
      </c>
      <c r="K5607">
        <v>486210</v>
      </c>
      <c r="L5607" t="s">
        <v>1275</v>
      </c>
      <c r="M5607" t="s">
        <v>102</v>
      </c>
      <c r="N5607" s="49">
        <v>8931.9959999999992</v>
      </c>
      <c r="O5607" s="49">
        <v>18803.216</v>
      </c>
      <c r="P5607" s="49">
        <v>83509.694000000003</v>
      </c>
      <c r="Q5607" s="49">
        <v>46785.266000000003</v>
      </c>
      <c r="R5607" s="49">
        <v>54131.292000000001</v>
      </c>
      <c r="S5607" s="49">
        <v>26419.833999999999</v>
      </c>
      <c r="T5607" s="49">
        <v>24202.29</v>
      </c>
      <c r="U5607" s="49">
        <v>55089.978000000003</v>
      </c>
      <c r="V5607" s="49">
        <v>60432.94</v>
      </c>
    </row>
    <row r="5608" spans="1:22" x14ac:dyDescent="0.3">
      <c r="A5608">
        <v>1003153</v>
      </c>
      <c r="B5608" t="s">
        <v>25365</v>
      </c>
      <c r="C5608" t="s">
        <v>25366</v>
      </c>
      <c r="D5608" t="s">
        <v>25367</v>
      </c>
      <c r="E5608" t="s">
        <v>351</v>
      </c>
      <c r="F5608" t="s">
        <v>25368</v>
      </c>
      <c r="G5608" t="s">
        <v>25369</v>
      </c>
      <c r="H5608" t="s">
        <v>25370</v>
      </c>
      <c r="I5608" s="23">
        <v>39.632705999999999</v>
      </c>
      <c r="J5608" s="23">
        <v>-89.631167000000005</v>
      </c>
      <c r="K5608">
        <v>486210</v>
      </c>
      <c r="L5608" t="s">
        <v>1275</v>
      </c>
      <c r="M5608" t="s">
        <v>25371</v>
      </c>
      <c r="N5608" s="49">
        <v>42785.417999999998</v>
      </c>
      <c r="O5608" s="49">
        <v>74127.653999999995</v>
      </c>
      <c r="P5608" s="49">
        <v>36309.398000000001</v>
      </c>
      <c r="Q5608" s="49">
        <v>50758.614000000001</v>
      </c>
      <c r="R5608" s="49">
        <v>57770.64</v>
      </c>
      <c r="S5608" s="49">
        <v>60073.714</v>
      </c>
      <c r="T5608" s="49">
        <v>58810.62</v>
      </c>
      <c r="U5608" s="49">
        <v>72132.224000000002</v>
      </c>
      <c r="V5608" s="49">
        <v>69863.320000000007</v>
      </c>
    </row>
    <row r="5609" spans="1:22" x14ac:dyDescent="0.3">
      <c r="A5609">
        <v>1003154</v>
      </c>
      <c r="B5609" t="s">
        <v>25372</v>
      </c>
      <c r="C5609" t="s">
        <v>25373</v>
      </c>
      <c r="D5609" t="s">
        <v>1775</v>
      </c>
      <c r="E5609" t="s">
        <v>542</v>
      </c>
      <c r="F5609" t="s">
        <v>1776</v>
      </c>
      <c r="H5609" t="s">
        <v>1777</v>
      </c>
      <c r="I5609" s="23">
        <v>37.614899999999999</v>
      </c>
      <c r="J5609" s="23">
        <v>-99.323599999999999</v>
      </c>
      <c r="K5609">
        <v>486210</v>
      </c>
      <c r="L5609" t="s">
        <v>1275</v>
      </c>
      <c r="M5609" t="s">
        <v>102</v>
      </c>
      <c r="O5609" s="49">
        <v>9797.4740000000002</v>
      </c>
      <c r="P5609" s="49">
        <v>3929.8420000000001</v>
      </c>
      <c r="Q5609" s="49">
        <v>17253.725999999999</v>
      </c>
      <c r="R5609" s="49">
        <v>19565.675999999999</v>
      </c>
      <c r="S5609" s="49">
        <v>21339.833999999999</v>
      </c>
      <c r="T5609" s="49">
        <v>28735.37</v>
      </c>
      <c r="U5609" s="49">
        <v>27055.705999999998</v>
      </c>
      <c r="V5609" s="49">
        <v>51377.2</v>
      </c>
    </row>
    <row r="5610" spans="1:22" x14ac:dyDescent="0.3">
      <c r="A5610">
        <v>1003064</v>
      </c>
      <c r="B5610" t="s">
        <v>25374</v>
      </c>
      <c r="C5610" t="s">
        <v>25375</v>
      </c>
      <c r="D5610" t="s">
        <v>25376</v>
      </c>
      <c r="E5610" t="s">
        <v>542</v>
      </c>
      <c r="F5610" t="s">
        <v>16793</v>
      </c>
      <c r="G5610" t="s">
        <v>25377</v>
      </c>
      <c r="H5610" t="s">
        <v>6285</v>
      </c>
      <c r="I5610" s="23">
        <v>37.906471000000003</v>
      </c>
      <c r="J5610" s="23">
        <v>-97.808152000000007</v>
      </c>
      <c r="K5610">
        <v>486210</v>
      </c>
      <c r="L5610" t="s">
        <v>1275</v>
      </c>
      <c r="M5610" t="s">
        <v>102</v>
      </c>
      <c r="N5610" s="49">
        <v>87592.856</v>
      </c>
      <c r="O5610" s="49">
        <v>95437.831999999995</v>
      </c>
      <c r="P5610" s="49">
        <v>67541.928</v>
      </c>
      <c r="Q5610" s="49">
        <v>122977.24800000001</v>
      </c>
      <c r="R5610" s="49">
        <v>84090.288</v>
      </c>
      <c r="S5610" s="49">
        <v>39672.631999999998</v>
      </c>
      <c r="T5610" s="49">
        <v>88608.14</v>
      </c>
      <c r="U5610" s="49">
        <v>86753.936000000002</v>
      </c>
      <c r="V5610" s="49">
        <v>125576.034</v>
      </c>
    </row>
    <row r="5611" spans="1:22" x14ac:dyDescent="0.3">
      <c r="A5611">
        <v>1003106</v>
      </c>
      <c r="B5611" t="s">
        <v>25378</v>
      </c>
      <c r="C5611" t="s">
        <v>25379</v>
      </c>
      <c r="D5611" t="s">
        <v>25380</v>
      </c>
      <c r="E5611" t="s">
        <v>435</v>
      </c>
      <c r="F5611" t="s">
        <v>25381</v>
      </c>
      <c r="G5611" t="s">
        <v>25382</v>
      </c>
      <c r="H5611" t="s">
        <v>6594</v>
      </c>
      <c r="I5611" s="23">
        <v>38.846148999999997</v>
      </c>
      <c r="J5611" s="23">
        <v>-93.366919999999993</v>
      </c>
      <c r="K5611">
        <v>486210</v>
      </c>
      <c r="L5611" t="s">
        <v>1275</v>
      </c>
      <c r="M5611" t="s">
        <v>102</v>
      </c>
      <c r="N5611" s="49">
        <v>87429.618000000002</v>
      </c>
      <c r="O5611" s="49">
        <v>105843.996</v>
      </c>
      <c r="P5611" s="49">
        <v>60869.974000000002</v>
      </c>
      <c r="Q5611" s="49">
        <v>99391.4</v>
      </c>
      <c r="R5611" s="49">
        <v>91679.584000000003</v>
      </c>
      <c r="S5611" s="49">
        <v>98648.097999999998</v>
      </c>
      <c r="T5611" s="49">
        <v>96424.695999999996</v>
      </c>
      <c r="U5611" s="49">
        <v>97262.562000000005</v>
      </c>
      <c r="V5611" s="49">
        <v>101385.83</v>
      </c>
    </row>
    <row r="5612" spans="1:22" x14ac:dyDescent="0.3">
      <c r="A5612">
        <v>1003068</v>
      </c>
      <c r="B5612" t="s">
        <v>25383</v>
      </c>
      <c r="C5612" t="s">
        <v>25384</v>
      </c>
      <c r="D5612" t="s">
        <v>2121</v>
      </c>
      <c r="E5612" t="s">
        <v>542</v>
      </c>
      <c r="F5612" t="s">
        <v>2122</v>
      </c>
      <c r="G5612" t="s">
        <v>25385</v>
      </c>
      <c r="H5612" t="s">
        <v>2124</v>
      </c>
      <c r="I5612" s="23">
        <v>37.099789000000001</v>
      </c>
      <c r="J5612" s="23">
        <v>-100.76002</v>
      </c>
      <c r="K5612">
        <v>486210</v>
      </c>
      <c r="L5612" t="s">
        <v>1275</v>
      </c>
      <c r="M5612" t="s">
        <v>102</v>
      </c>
      <c r="N5612" s="49">
        <v>52712.705999999998</v>
      </c>
      <c r="O5612" s="49">
        <v>41377.076000000001</v>
      </c>
      <c r="P5612" s="49">
        <v>32453.66</v>
      </c>
      <c r="Q5612" s="49">
        <v>77030.03</v>
      </c>
      <c r="R5612" s="49">
        <v>153271.76999999999</v>
      </c>
      <c r="S5612" s="49">
        <v>48523.944000000003</v>
      </c>
      <c r="T5612" s="49">
        <v>55827.712</v>
      </c>
      <c r="U5612" s="49">
        <v>54939.417999999998</v>
      </c>
      <c r="V5612" s="49">
        <v>62947.303999999996</v>
      </c>
    </row>
    <row r="5613" spans="1:22" x14ac:dyDescent="0.3">
      <c r="A5613">
        <v>1003069</v>
      </c>
      <c r="B5613" t="s">
        <v>25386</v>
      </c>
      <c r="C5613" t="s">
        <v>25387</v>
      </c>
      <c r="D5613" t="s">
        <v>25388</v>
      </c>
      <c r="E5613" t="s">
        <v>542</v>
      </c>
      <c r="F5613" t="s">
        <v>25389</v>
      </c>
      <c r="G5613" t="s">
        <v>25390</v>
      </c>
      <c r="H5613" t="s">
        <v>25391</v>
      </c>
      <c r="I5613" s="23">
        <v>38.600183000000001</v>
      </c>
      <c r="J5613" s="23">
        <v>-94.673271</v>
      </c>
      <c r="K5613">
        <v>486210</v>
      </c>
      <c r="L5613" t="s">
        <v>1275</v>
      </c>
      <c r="M5613" t="s">
        <v>102</v>
      </c>
      <c r="N5613" s="49">
        <v>81394.857999999993</v>
      </c>
      <c r="O5613" s="49">
        <v>90201.248000000007</v>
      </c>
      <c r="P5613" s="49">
        <v>62343.108</v>
      </c>
      <c r="Q5613" s="49">
        <v>87889.676000000007</v>
      </c>
      <c r="R5613" s="49">
        <v>77577.214000000007</v>
      </c>
      <c r="S5613" s="49">
        <v>89958.214000000007</v>
      </c>
      <c r="T5613" s="49">
        <v>83981.42</v>
      </c>
      <c r="U5613" s="49">
        <v>77714.357999999993</v>
      </c>
      <c r="V5613" s="49">
        <v>87522.99</v>
      </c>
    </row>
    <row r="5614" spans="1:22" x14ac:dyDescent="0.3">
      <c r="A5614">
        <v>1003108</v>
      </c>
      <c r="B5614" t="s">
        <v>25392</v>
      </c>
      <c r="C5614" t="s">
        <v>25393</v>
      </c>
      <c r="D5614" t="s">
        <v>25394</v>
      </c>
      <c r="E5614" t="s">
        <v>491</v>
      </c>
      <c r="F5614" t="s">
        <v>25395</v>
      </c>
      <c r="G5614" t="s">
        <v>25396</v>
      </c>
      <c r="H5614" t="s">
        <v>25397</v>
      </c>
      <c r="I5614" s="23">
        <v>39.804349999999999</v>
      </c>
      <c r="J5614" s="23">
        <v>-87.351259999999996</v>
      </c>
      <c r="K5614">
        <v>486210</v>
      </c>
      <c r="L5614" t="s">
        <v>1275</v>
      </c>
      <c r="M5614" t="s">
        <v>102</v>
      </c>
      <c r="N5614" s="49">
        <v>5566.85</v>
      </c>
      <c r="O5614" s="49">
        <v>1991.1980000000001</v>
      </c>
      <c r="P5614" s="49">
        <v>32999.792000000001</v>
      </c>
      <c r="Q5614" s="49">
        <v>15445.1</v>
      </c>
      <c r="R5614" s="49">
        <v>43650.748</v>
      </c>
      <c r="S5614" s="49">
        <v>52336.112000000001</v>
      </c>
      <c r="T5614" s="49">
        <v>61614.462</v>
      </c>
      <c r="U5614" s="49">
        <v>73964.085999999996</v>
      </c>
      <c r="V5614" s="49">
        <v>85006.872000000003</v>
      </c>
    </row>
    <row r="5615" spans="1:22" x14ac:dyDescent="0.3">
      <c r="A5615">
        <v>1003109</v>
      </c>
      <c r="B5615" t="s">
        <v>25398</v>
      </c>
      <c r="C5615" t="s">
        <v>25399</v>
      </c>
      <c r="D5615" t="s">
        <v>25400</v>
      </c>
      <c r="E5615" t="s">
        <v>542</v>
      </c>
      <c r="F5615" t="s">
        <v>25401</v>
      </c>
      <c r="G5615" t="s">
        <v>25402</v>
      </c>
      <c r="H5615" t="s">
        <v>2049</v>
      </c>
      <c r="I5615" s="23">
        <v>38.288981999999997</v>
      </c>
      <c r="J5615" s="23">
        <v>-96.192251999999996</v>
      </c>
      <c r="K5615">
        <v>486210</v>
      </c>
      <c r="L5615" t="s">
        <v>1275</v>
      </c>
      <c r="M5615" t="s">
        <v>102</v>
      </c>
      <c r="N5615" s="49">
        <v>84028.308000000005</v>
      </c>
      <c r="O5615" s="49">
        <v>97311.457999999999</v>
      </c>
      <c r="P5615" s="49">
        <v>56918.822</v>
      </c>
      <c r="Q5615" s="49">
        <v>108168.558</v>
      </c>
      <c r="R5615" s="49">
        <v>83610.638000000006</v>
      </c>
      <c r="S5615" s="49">
        <v>99513.106</v>
      </c>
      <c r="T5615" s="49">
        <v>89556.021999999997</v>
      </c>
      <c r="U5615" s="49">
        <v>80012.967999999993</v>
      </c>
      <c r="V5615" s="49">
        <v>95500.441999999995</v>
      </c>
    </row>
    <row r="5616" spans="1:22" x14ac:dyDescent="0.3">
      <c r="A5616">
        <v>1003111</v>
      </c>
      <c r="B5616" t="s">
        <v>25403</v>
      </c>
      <c r="C5616" t="s">
        <v>25404</v>
      </c>
      <c r="D5616" t="s">
        <v>11282</v>
      </c>
      <c r="E5616" t="s">
        <v>351</v>
      </c>
      <c r="F5616" t="s">
        <v>25405</v>
      </c>
      <c r="H5616" t="s">
        <v>4586</v>
      </c>
      <c r="I5616" s="23">
        <v>39.473537</v>
      </c>
      <c r="J5616" s="23">
        <v>-90.915452000000002</v>
      </c>
      <c r="K5616">
        <v>486210</v>
      </c>
      <c r="L5616" t="s">
        <v>1275</v>
      </c>
      <c r="M5616" t="s">
        <v>102</v>
      </c>
      <c r="N5616" s="49">
        <v>75667.491999999998</v>
      </c>
      <c r="O5616" s="49">
        <v>67817.216</v>
      </c>
      <c r="P5616" s="49">
        <v>42692.866000000002</v>
      </c>
      <c r="Q5616" s="49">
        <v>44732.307999999997</v>
      </c>
      <c r="R5616" s="49">
        <v>56279.097999999998</v>
      </c>
      <c r="S5616" s="49">
        <v>66893.676000000007</v>
      </c>
      <c r="T5616" s="49">
        <v>65633.98</v>
      </c>
      <c r="U5616" s="49">
        <v>65616.03</v>
      </c>
      <c r="V5616" s="49">
        <v>66312.73</v>
      </c>
    </row>
    <row r="5617" spans="1:22" x14ac:dyDescent="0.3">
      <c r="A5617">
        <v>1003113</v>
      </c>
      <c r="B5617" t="s">
        <v>25406</v>
      </c>
      <c r="C5617" t="s">
        <v>25407</v>
      </c>
      <c r="D5617" t="s">
        <v>12898</v>
      </c>
      <c r="E5617" t="s">
        <v>351</v>
      </c>
      <c r="F5617" t="s">
        <v>12899</v>
      </c>
      <c r="G5617" t="s">
        <v>25408</v>
      </c>
      <c r="H5617" t="s">
        <v>10728</v>
      </c>
      <c r="I5617" s="23">
        <v>39.790241999999999</v>
      </c>
      <c r="J5617" s="23">
        <v>-88.358652000000006</v>
      </c>
      <c r="K5617">
        <v>486210</v>
      </c>
      <c r="L5617" t="s">
        <v>1275</v>
      </c>
      <c r="M5617" t="s">
        <v>102</v>
      </c>
      <c r="N5617" s="49">
        <v>65274.415999999997</v>
      </c>
      <c r="O5617" s="49">
        <v>68394.486000000004</v>
      </c>
      <c r="P5617" s="49">
        <v>53674.093999999997</v>
      </c>
      <c r="Q5617" s="49">
        <v>64507.874000000003</v>
      </c>
      <c r="R5617" s="49">
        <v>70630.138000000006</v>
      </c>
      <c r="S5617" s="49">
        <v>67629.482000000004</v>
      </c>
      <c r="T5617" s="49">
        <v>70368.03</v>
      </c>
      <c r="U5617" s="49">
        <v>80327.212</v>
      </c>
      <c r="V5617" s="49">
        <v>97591.14</v>
      </c>
    </row>
    <row r="5618" spans="1:22" x14ac:dyDescent="0.3">
      <c r="A5618">
        <v>1003070</v>
      </c>
      <c r="B5618" t="s">
        <v>25409</v>
      </c>
      <c r="C5618" t="s">
        <v>25410</v>
      </c>
      <c r="D5618" t="s">
        <v>1329</v>
      </c>
      <c r="E5618" t="s">
        <v>491</v>
      </c>
      <c r="F5618" t="s">
        <v>15164</v>
      </c>
      <c r="G5618" t="s">
        <v>25411</v>
      </c>
      <c r="H5618" t="s">
        <v>389</v>
      </c>
      <c r="I5618" s="23">
        <v>39.923870000000001</v>
      </c>
      <c r="J5618" s="23">
        <v>-86.259889999999999</v>
      </c>
      <c r="K5618">
        <v>486210</v>
      </c>
      <c r="L5618" t="s">
        <v>1275</v>
      </c>
      <c r="M5618" t="s">
        <v>102</v>
      </c>
      <c r="N5618" s="49">
        <v>33514.466</v>
      </c>
      <c r="O5618" s="49">
        <v>32073.518</v>
      </c>
      <c r="P5618" s="49">
        <v>41022.082000000002</v>
      </c>
      <c r="Q5618" s="49">
        <v>44570.805999999997</v>
      </c>
      <c r="R5618" s="49">
        <v>48453.517999999996</v>
      </c>
      <c r="S5618" s="49">
        <v>48964.35</v>
      </c>
      <c r="T5618" s="49">
        <v>50668.46</v>
      </c>
      <c r="U5618" s="49">
        <v>65188.15</v>
      </c>
      <c r="V5618" s="49">
        <v>65250.45</v>
      </c>
    </row>
    <row r="5619" spans="1:22" x14ac:dyDescent="0.3">
      <c r="A5619">
        <v>1010312</v>
      </c>
      <c r="B5619" t="s">
        <v>25412</v>
      </c>
      <c r="C5619" t="s">
        <v>25413</v>
      </c>
      <c r="D5619" t="s">
        <v>6558</v>
      </c>
      <c r="E5619" t="s">
        <v>303</v>
      </c>
      <c r="F5619" t="s">
        <v>5266</v>
      </c>
      <c r="G5619" t="s">
        <v>25414</v>
      </c>
      <c r="H5619" t="s">
        <v>1859</v>
      </c>
      <c r="I5619" s="23">
        <v>32.158825</v>
      </c>
      <c r="J5619" s="23">
        <v>-94.423725000000005</v>
      </c>
      <c r="K5619">
        <v>211130</v>
      </c>
      <c r="L5619" t="s">
        <v>368</v>
      </c>
      <c r="M5619" t="s">
        <v>102</v>
      </c>
      <c r="N5619" s="49">
        <v>17430.892</v>
      </c>
      <c r="O5619" s="49">
        <v>26676.216</v>
      </c>
      <c r="P5619" s="49">
        <v>69054.403999999995</v>
      </c>
      <c r="R5619" s="49">
        <v>9761.0300000000007</v>
      </c>
      <c r="S5619" s="49">
        <v>16313.108</v>
      </c>
      <c r="T5619" s="49">
        <v>19578.91</v>
      </c>
      <c r="U5619" s="49">
        <v>33788.230000000003</v>
      </c>
      <c r="V5619" s="49">
        <v>33785.879999999997</v>
      </c>
    </row>
    <row r="5620" spans="1:22" x14ac:dyDescent="0.3">
      <c r="A5620">
        <v>1010313</v>
      </c>
      <c r="B5620" t="s">
        <v>25415</v>
      </c>
      <c r="C5620" t="s">
        <v>25416</v>
      </c>
      <c r="D5620" t="s">
        <v>6558</v>
      </c>
      <c r="E5620" t="s">
        <v>303</v>
      </c>
      <c r="F5620" t="s">
        <v>5266</v>
      </c>
      <c r="G5620" t="s">
        <v>25417</v>
      </c>
      <c r="H5620" t="s">
        <v>1859</v>
      </c>
      <c r="I5620" s="23">
        <v>32.192641000000002</v>
      </c>
      <c r="J5620" s="23">
        <v>-94.269435000000001</v>
      </c>
      <c r="K5620">
        <v>211130</v>
      </c>
      <c r="L5620" t="s">
        <v>368</v>
      </c>
      <c r="M5620" t="s">
        <v>102</v>
      </c>
      <c r="N5620" s="49">
        <v>85902.172000000006</v>
      </c>
      <c r="O5620" s="49">
        <v>73108.796000000002</v>
      </c>
      <c r="P5620" s="49">
        <v>52450.315999999999</v>
      </c>
      <c r="Q5620" s="49">
        <v>12876.816000000001</v>
      </c>
      <c r="R5620" s="49">
        <v>6227.8680000000004</v>
      </c>
      <c r="S5620" s="49">
        <v>18304.601999999999</v>
      </c>
      <c r="T5620" s="49">
        <v>24809.952000000001</v>
      </c>
      <c r="U5620" s="49">
        <v>37863.33</v>
      </c>
    </row>
    <row r="5621" spans="1:22" x14ac:dyDescent="0.3">
      <c r="A5621">
        <v>1006839</v>
      </c>
      <c r="B5621" t="s">
        <v>25418</v>
      </c>
      <c r="C5621" t="s">
        <v>25419</v>
      </c>
      <c r="D5621" t="s">
        <v>2449</v>
      </c>
      <c r="E5621" t="s">
        <v>447</v>
      </c>
      <c r="F5621" t="s">
        <v>25420</v>
      </c>
      <c r="G5621" t="s">
        <v>25421</v>
      </c>
      <c r="H5621" t="s">
        <v>23179</v>
      </c>
      <c r="I5621" s="23">
        <v>40.033630000000002</v>
      </c>
      <c r="J5621" s="23">
        <v>-75.236800000000002</v>
      </c>
      <c r="K5621">
        <v>322130</v>
      </c>
      <c r="L5621" t="s">
        <v>28</v>
      </c>
      <c r="M5621" t="s">
        <v>680</v>
      </c>
      <c r="P5621" s="49">
        <v>19545.475999999999</v>
      </c>
      <c r="Q5621" s="49">
        <v>59974.124000000003</v>
      </c>
      <c r="R5621" s="49">
        <v>62330.264000000003</v>
      </c>
      <c r="S5621" s="49">
        <v>61158.62</v>
      </c>
      <c r="T5621" s="49">
        <v>59687.521999999997</v>
      </c>
      <c r="U5621" s="49">
        <v>55675.54</v>
      </c>
      <c r="V5621" s="49">
        <v>58024.031999999999</v>
      </c>
    </row>
    <row r="5622" spans="1:22" x14ac:dyDescent="0.3">
      <c r="A5622">
        <v>1000427</v>
      </c>
      <c r="B5622" t="s">
        <v>25422</v>
      </c>
      <c r="C5622" t="s">
        <v>25419</v>
      </c>
      <c r="D5622" t="s">
        <v>25423</v>
      </c>
      <c r="E5622" t="s">
        <v>491</v>
      </c>
      <c r="F5622" t="s">
        <v>25424</v>
      </c>
      <c r="G5622" t="s">
        <v>25425</v>
      </c>
      <c r="H5622" t="s">
        <v>25426</v>
      </c>
      <c r="I5622" s="23">
        <v>40.795056000000002</v>
      </c>
      <c r="J5622" s="23">
        <v>-85.825610999999995</v>
      </c>
      <c r="K5622">
        <v>322130</v>
      </c>
      <c r="L5622" t="s">
        <v>28</v>
      </c>
      <c r="M5622" t="s">
        <v>680</v>
      </c>
      <c r="N5622" s="49">
        <v>54350.796000000002</v>
      </c>
      <c r="O5622" s="49">
        <v>54817.644</v>
      </c>
      <c r="P5622" s="49">
        <v>53182.9</v>
      </c>
      <c r="Q5622" s="49">
        <v>52897</v>
      </c>
      <c r="R5622" s="49">
        <v>54370.396000000001</v>
      </c>
      <c r="S5622" s="49">
        <v>55306.292000000001</v>
      </c>
      <c r="T5622" s="49">
        <v>52897</v>
      </c>
      <c r="U5622" s="49">
        <v>53200.6</v>
      </c>
      <c r="V5622" s="49">
        <v>55866.44</v>
      </c>
    </row>
    <row r="5623" spans="1:22" x14ac:dyDescent="0.3">
      <c r="A5623">
        <v>1004362</v>
      </c>
      <c r="B5623" t="s">
        <v>25427</v>
      </c>
      <c r="C5623" t="s">
        <v>25428</v>
      </c>
      <c r="D5623" t="s">
        <v>6329</v>
      </c>
      <c r="E5623" t="s">
        <v>323</v>
      </c>
      <c r="F5623" t="s">
        <v>6330</v>
      </c>
      <c r="G5623" t="s">
        <v>25429</v>
      </c>
      <c r="H5623" t="s">
        <v>963</v>
      </c>
      <c r="I5623" s="23">
        <v>33.899538</v>
      </c>
      <c r="J5623" s="23">
        <v>-118.15141</v>
      </c>
      <c r="K5623">
        <v>324110</v>
      </c>
      <c r="L5623" t="s">
        <v>6863</v>
      </c>
      <c r="M5623" t="s">
        <v>6864</v>
      </c>
      <c r="P5623" s="49">
        <v>13507.432000000001</v>
      </c>
      <c r="Q5623" s="49">
        <v>11798.65</v>
      </c>
      <c r="R5623" s="49">
        <v>12038.902</v>
      </c>
      <c r="S5623" s="49">
        <v>28765.691999999999</v>
      </c>
      <c r="T5623" s="49">
        <v>32581.186000000002</v>
      </c>
      <c r="U5623" s="49">
        <v>125962.10400000001</v>
      </c>
      <c r="V5623" s="49">
        <v>142095.01999999999</v>
      </c>
    </row>
    <row r="5624" spans="1:22" x14ac:dyDescent="0.3">
      <c r="A5624">
        <v>1006617</v>
      </c>
      <c r="B5624" t="s">
        <v>25430</v>
      </c>
      <c r="C5624" t="s">
        <v>25431</v>
      </c>
      <c r="D5624" t="s">
        <v>20126</v>
      </c>
      <c r="E5624" t="s">
        <v>303</v>
      </c>
      <c r="F5624" t="s">
        <v>25432</v>
      </c>
      <c r="G5624" t="s">
        <v>25433</v>
      </c>
      <c r="H5624" t="s">
        <v>5358</v>
      </c>
      <c r="I5624" s="23">
        <v>33.718055999999997</v>
      </c>
      <c r="J5624" s="23">
        <v>-95.568222000000006</v>
      </c>
      <c r="K5624">
        <v>311422</v>
      </c>
      <c r="L5624" t="s">
        <v>28</v>
      </c>
      <c r="M5624" t="s">
        <v>315</v>
      </c>
      <c r="N5624" s="49">
        <v>37178.959999999999</v>
      </c>
      <c r="O5624" s="49">
        <v>38584.203999999998</v>
      </c>
      <c r="P5624" s="49">
        <v>35564.815999999999</v>
      </c>
      <c r="Q5624" s="49">
        <v>35784.815999999999</v>
      </c>
      <c r="R5624" s="49">
        <v>33979.072</v>
      </c>
      <c r="S5624" s="49">
        <v>36399.311999999998</v>
      </c>
      <c r="T5624" s="49">
        <v>32396.128000000001</v>
      </c>
      <c r="U5624" s="49">
        <v>27506.396000000001</v>
      </c>
      <c r="V5624" s="49">
        <v>33401.29</v>
      </c>
    </row>
    <row r="5625" spans="1:22" x14ac:dyDescent="0.3">
      <c r="A5625">
        <v>1007644</v>
      </c>
      <c r="B5625" t="s">
        <v>25434</v>
      </c>
      <c r="C5625" t="s">
        <v>25435</v>
      </c>
      <c r="D5625" t="s">
        <v>25436</v>
      </c>
      <c r="E5625" t="s">
        <v>393</v>
      </c>
      <c r="F5625" t="s">
        <v>25437</v>
      </c>
      <c r="G5625" t="s">
        <v>25438</v>
      </c>
      <c r="H5625" t="s">
        <v>25439</v>
      </c>
      <c r="I5625" s="23">
        <v>45.936570000000003</v>
      </c>
      <c r="J5625" s="23">
        <v>-90.447760000000002</v>
      </c>
      <c r="K5625">
        <v>322121</v>
      </c>
      <c r="L5625" t="s">
        <v>28</v>
      </c>
      <c r="M5625" t="s">
        <v>680</v>
      </c>
      <c r="N5625" s="49">
        <v>2916.288</v>
      </c>
      <c r="O5625" s="49">
        <v>31512.761999999999</v>
      </c>
      <c r="P5625" s="49">
        <v>59146.29</v>
      </c>
      <c r="Q5625" s="49">
        <v>70858.994000000006</v>
      </c>
      <c r="R5625" s="49">
        <v>65213.781999999999</v>
      </c>
      <c r="S5625" s="49">
        <v>71499.745999999999</v>
      </c>
      <c r="T5625" s="49">
        <v>63879.911999999997</v>
      </c>
      <c r="U5625" s="49">
        <v>60657.13</v>
      </c>
      <c r="V5625" s="49">
        <v>53263.046000000002</v>
      </c>
    </row>
    <row r="5626" spans="1:22" x14ac:dyDescent="0.3">
      <c r="A5626">
        <v>1007716</v>
      </c>
      <c r="B5626" t="s">
        <v>25440</v>
      </c>
      <c r="C5626" t="s">
        <v>25441</v>
      </c>
      <c r="D5626" t="s">
        <v>16683</v>
      </c>
      <c r="E5626" t="s">
        <v>331</v>
      </c>
      <c r="F5626" t="s">
        <v>25442</v>
      </c>
      <c r="G5626" t="s">
        <v>25443</v>
      </c>
      <c r="H5626" t="s">
        <v>2739</v>
      </c>
      <c r="I5626" s="23">
        <v>40.841700000000003</v>
      </c>
      <c r="J5626" s="23">
        <v>-73.860140000000001</v>
      </c>
      <c r="K5626">
        <v>813990</v>
      </c>
      <c r="L5626" t="s">
        <v>28</v>
      </c>
      <c r="M5626" t="s">
        <v>315</v>
      </c>
      <c r="N5626" s="49">
        <v>51947.531999999999</v>
      </c>
      <c r="O5626" s="49">
        <v>55448.775999999998</v>
      </c>
      <c r="P5626" s="49">
        <v>47056.98</v>
      </c>
      <c r="Q5626" s="49">
        <v>45248.902000000002</v>
      </c>
      <c r="R5626" s="49">
        <v>47828.892</v>
      </c>
      <c r="S5626" s="49">
        <v>50020.256000000001</v>
      </c>
      <c r="T5626" s="49">
        <v>46990.805999999997</v>
      </c>
      <c r="U5626" s="49">
        <v>44066.667999999998</v>
      </c>
      <c r="V5626" s="49">
        <v>44175.616000000002</v>
      </c>
    </row>
    <row r="5627" spans="1:22" x14ac:dyDescent="0.3">
      <c r="A5627">
        <v>1005903</v>
      </c>
      <c r="B5627" t="s">
        <v>25444</v>
      </c>
      <c r="C5627" t="s">
        <v>25445</v>
      </c>
      <c r="D5627" t="s">
        <v>825</v>
      </c>
      <c r="E5627" t="s">
        <v>303</v>
      </c>
      <c r="F5627" t="s">
        <v>826</v>
      </c>
      <c r="G5627" t="s">
        <v>25446</v>
      </c>
      <c r="H5627" t="s">
        <v>483</v>
      </c>
      <c r="I5627" s="23">
        <v>29.723889</v>
      </c>
      <c r="J5627" s="23">
        <v>-95.208888000000002</v>
      </c>
      <c r="K5627">
        <v>324110</v>
      </c>
      <c r="L5627" t="s">
        <v>1344</v>
      </c>
      <c r="M5627" t="s">
        <v>1345</v>
      </c>
      <c r="N5627" s="49">
        <v>518989.11599999998</v>
      </c>
      <c r="O5627" s="49">
        <v>1014919.78</v>
      </c>
      <c r="P5627" s="49">
        <v>809584.21</v>
      </c>
      <c r="Q5627" s="49">
        <v>841147.3</v>
      </c>
      <c r="R5627" s="49">
        <v>895707.25199999998</v>
      </c>
      <c r="S5627" s="49">
        <v>781719.33600000001</v>
      </c>
      <c r="T5627" s="49">
        <v>871420.16599999997</v>
      </c>
      <c r="U5627" s="49">
        <v>872662.88199999998</v>
      </c>
      <c r="V5627" s="49">
        <v>739263.36399999994</v>
      </c>
    </row>
    <row r="5628" spans="1:22" x14ac:dyDescent="0.3">
      <c r="A5628">
        <v>1003360</v>
      </c>
      <c r="B5628" t="s">
        <v>25447</v>
      </c>
      <c r="C5628" t="s">
        <v>25448</v>
      </c>
      <c r="D5628" t="s">
        <v>25449</v>
      </c>
      <c r="E5628" t="s">
        <v>1781</v>
      </c>
      <c r="F5628" t="s">
        <v>25450</v>
      </c>
      <c r="G5628" t="s">
        <v>25451</v>
      </c>
      <c r="H5628" t="s">
        <v>1310</v>
      </c>
      <c r="I5628" s="23">
        <v>30.38409</v>
      </c>
      <c r="J5628" s="23">
        <v>-88.498419999999996</v>
      </c>
      <c r="K5628">
        <v>211130</v>
      </c>
      <c r="L5628" t="s">
        <v>368</v>
      </c>
      <c r="M5628" t="s">
        <v>102</v>
      </c>
      <c r="N5628" s="49">
        <v>34925.120000000003</v>
      </c>
      <c r="O5628" s="49">
        <v>32510.58</v>
      </c>
      <c r="P5628" s="49">
        <v>27297.848000000002</v>
      </c>
      <c r="Q5628" s="49">
        <v>18634.534</v>
      </c>
      <c r="R5628" s="49">
        <v>32644.639999999999</v>
      </c>
      <c r="S5628" s="49">
        <v>46533.336000000003</v>
      </c>
      <c r="T5628" s="49">
        <v>40372.112000000001</v>
      </c>
      <c r="U5628" s="49">
        <v>49951.957999999999</v>
      </c>
      <c r="V5628" s="49">
        <v>39377.595999999998</v>
      </c>
    </row>
    <row r="5629" spans="1:22" x14ac:dyDescent="0.3">
      <c r="A5629">
        <v>1001215</v>
      </c>
      <c r="B5629" t="s">
        <v>25452</v>
      </c>
      <c r="C5629" t="s">
        <v>25453</v>
      </c>
      <c r="D5629" t="s">
        <v>1662</v>
      </c>
      <c r="E5629" t="s">
        <v>1663</v>
      </c>
      <c r="F5629" t="s">
        <v>12326</v>
      </c>
      <c r="G5629" t="s">
        <v>25454</v>
      </c>
      <c r="H5629" t="s">
        <v>1666</v>
      </c>
      <c r="I5629" s="23">
        <v>40.714785999999997</v>
      </c>
      <c r="J5629" s="23">
        <v>-74.136197999999993</v>
      </c>
      <c r="K5629">
        <v>221320</v>
      </c>
      <c r="L5629" t="s">
        <v>28</v>
      </c>
      <c r="M5629" t="s">
        <v>315</v>
      </c>
      <c r="N5629" s="49">
        <v>31951.279999999999</v>
      </c>
      <c r="O5629" s="49">
        <v>30657.684000000001</v>
      </c>
      <c r="P5629" s="49">
        <v>24786.955999999998</v>
      </c>
      <c r="Q5629" s="49">
        <v>25400.603999999999</v>
      </c>
      <c r="R5629" s="49">
        <v>23418.011999999999</v>
      </c>
      <c r="S5629" s="49">
        <v>24702.056</v>
      </c>
      <c r="T5629" s="49">
        <v>27161.948</v>
      </c>
      <c r="U5629" s="49">
        <v>21006.92</v>
      </c>
      <c r="V5629" s="49">
        <v>22931.664000000001</v>
      </c>
    </row>
    <row r="5630" spans="1:22" x14ac:dyDescent="0.3">
      <c r="A5630">
        <v>1006469</v>
      </c>
      <c r="B5630" t="s">
        <v>25455</v>
      </c>
      <c r="C5630" t="s">
        <v>25456</v>
      </c>
      <c r="D5630" t="s">
        <v>25457</v>
      </c>
      <c r="E5630" t="s">
        <v>351</v>
      </c>
      <c r="F5630" t="s">
        <v>25458</v>
      </c>
      <c r="G5630" t="s">
        <v>25459</v>
      </c>
      <c r="H5630" t="s">
        <v>1737</v>
      </c>
      <c r="I5630" s="23">
        <v>41.393397999999998</v>
      </c>
      <c r="J5630" s="23">
        <v>-89.872214</v>
      </c>
      <c r="K5630">
        <v>325193</v>
      </c>
      <c r="L5630" t="s">
        <v>573</v>
      </c>
      <c r="M5630" t="s">
        <v>574</v>
      </c>
      <c r="N5630" s="49">
        <v>189286.03</v>
      </c>
      <c r="O5630" s="49">
        <v>194074.56200000001</v>
      </c>
      <c r="P5630" s="49">
        <v>193798.264</v>
      </c>
      <c r="Q5630" s="49">
        <v>198289.046</v>
      </c>
      <c r="R5630" s="49">
        <v>195539.11</v>
      </c>
      <c r="S5630" s="49">
        <v>191695.372</v>
      </c>
      <c r="T5630" s="49">
        <v>179573.364</v>
      </c>
      <c r="U5630" s="49">
        <v>180281.06200000001</v>
      </c>
      <c r="V5630" s="49">
        <v>163105.32399999999</v>
      </c>
    </row>
    <row r="5631" spans="1:22" x14ac:dyDescent="0.3">
      <c r="A5631">
        <v>1003094</v>
      </c>
      <c r="B5631" t="s">
        <v>25460</v>
      </c>
      <c r="C5631" t="s">
        <v>25461</v>
      </c>
      <c r="D5631" t="s">
        <v>25462</v>
      </c>
      <c r="E5631" t="s">
        <v>583</v>
      </c>
      <c r="F5631" t="s">
        <v>1839</v>
      </c>
      <c r="G5631" t="s">
        <v>25463</v>
      </c>
      <c r="H5631" t="s">
        <v>1841</v>
      </c>
      <c r="I5631" s="23">
        <v>29.713006</v>
      </c>
      <c r="J5631" s="23">
        <v>-91.308368999999999</v>
      </c>
      <c r="K5631">
        <v>211130</v>
      </c>
      <c r="L5631" t="s">
        <v>368</v>
      </c>
      <c r="M5631" t="s">
        <v>102</v>
      </c>
      <c r="N5631" s="49">
        <v>35971.027999999998</v>
      </c>
      <c r="O5631" s="49">
        <v>119471.92600000001</v>
      </c>
      <c r="P5631" s="49">
        <v>40218.012000000002</v>
      </c>
      <c r="Q5631" s="49">
        <v>28704.446</v>
      </c>
      <c r="R5631" s="49">
        <v>29717.892</v>
      </c>
      <c r="S5631" s="49">
        <v>34573.224000000002</v>
      </c>
      <c r="T5631" s="49">
        <v>25231.01</v>
      </c>
      <c r="U5631" s="49">
        <v>29500.06</v>
      </c>
      <c r="V5631" s="49">
        <v>28213.011999999999</v>
      </c>
    </row>
    <row r="5632" spans="1:22" x14ac:dyDescent="0.3">
      <c r="A5632">
        <v>1013646</v>
      </c>
      <c r="B5632" t="s">
        <v>25464</v>
      </c>
      <c r="C5632" t="s">
        <v>25465</v>
      </c>
      <c r="D5632" t="s">
        <v>19826</v>
      </c>
      <c r="E5632" t="s">
        <v>569</v>
      </c>
      <c r="F5632" t="s">
        <v>25466</v>
      </c>
      <c r="G5632" t="s">
        <v>25467</v>
      </c>
      <c r="H5632" t="s">
        <v>2068</v>
      </c>
      <c r="I5632" s="23">
        <v>41.591709999999999</v>
      </c>
      <c r="J5632" s="23">
        <v>-90.570139999999995</v>
      </c>
      <c r="K5632">
        <v>325199</v>
      </c>
      <c r="L5632" t="s">
        <v>28</v>
      </c>
      <c r="M5632" t="s">
        <v>530</v>
      </c>
      <c r="N5632" s="49">
        <v>25465.504000000001</v>
      </c>
    </row>
    <row r="5633" spans="1:22" x14ac:dyDescent="0.3">
      <c r="A5633">
        <v>1001714</v>
      </c>
      <c r="B5633" t="s">
        <v>25468</v>
      </c>
      <c r="C5633" t="s">
        <v>25469</v>
      </c>
      <c r="D5633" t="s">
        <v>25470</v>
      </c>
      <c r="E5633" t="s">
        <v>1663</v>
      </c>
      <c r="F5633" t="s">
        <v>25471</v>
      </c>
      <c r="G5633" t="s">
        <v>25472</v>
      </c>
      <c r="H5633" t="s">
        <v>1666</v>
      </c>
      <c r="I5633" s="23">
        <v>40.832483000000003</v>
      </c>
      <c r="J5633" s="23">
        <v>-74.157014000000004</v>
      </c>
      <c r="K5633">
        <v>531210</v>
      </c>
      <c r="L5633" t="s">
        <v>28</v>
      </c>
      <c r="M5633" t="s">
        <v>315</v>
      </c>
      <c r="N5633" s="49">
        <v>29608.121999999999</v>
      </c>
      <c r="O5633" s="49">
        <v>28821.083999999999</v>
      </c>
      <c r="P5633" s="49">
        <v>15310.092000000001</v>
      </c>
      <c r="Q5633" s="49">
        <v>11329.154</v>
      </c>
      <c r="R5633" s="49">
        <v>31753.565999999999</v>
      </c>
      <c r="S5633" s="49">
        <v>28307.968000000001</v>
      </c>
      <c r="T5633" s="49">
        <v>47588.364000000001</v>
      </c>
      <c r="U5633" s="49">
        <v>58605.17</v>
      </c>
      <c r="V5633" s="49">
        <v>57680.366000000002</v>
      </c>
    </row>
    <row r="5634" spans="1:22" x14ac:dyDescent="0.3">
      <c r="A5634">
        <v>1001959</v>
      </c>
      <c r="B5634" t="s">
        <v>25473</v>
      </c>
      <c r="C5634" t="s">
        <v>25474</v>
      </c>
      <c r="D5634" t="s">
        <v>14767</v>
      </c>
      <c r="E5634" t="s">
        <v>447</v>
      </c>
      <c r="F5634" t="s">
        <v>25475</v>
      </c>
      <c r="G5634" t="s">
        <v>25476</v>
      </c>
      <c r="H5634" t="s">
        <v>5626</v>
      </c>
      <c r="I5634" s="23">
        <v>40.072270000000003</v>
      </c>
      <c r="J5634" s="23">
        <v>-78.811809999999994</v>
      </c>
      <c r="K5634">
        <v>212111</v>
      </c>
      <c r="L5634" t="s">
        <v>28</v>
      </c>
      <c r="M5634" t="s">
        <v>315</v>
      </c>
      <c r="U5634" s="49">
        <v>0</v>
      </c>
      <c r="V5634" s="49">
        <v>9282.68</v>
      </c>
    </row>
    <row r="5635" spans="1:22" x14ac:dyDescent="0.3">
      <c r="A5635">
        <v>1005968</v>
      </c>
      <c r="B5635" t="s">
        <v>25477</v>
      </c>
      <c r="C5635" t="s">
        <v>25478</v>
      </c>
      <c r="D5635" t="s">
        <v>18240</v>
      </c>
      <c r="E5635" t="s">
        <v>2164</v>
      </c>
      <c r="F5635" t="s">
        <v>25479</v>
      </c>
      <c r="G5635" t="s">
        <v>25480</v>
      </c>
      <c r="H5635" t="s">
        <v>25481</v>
      </c>
      <c r="I5635" s="23">
        <v>45.461297000000002</v>
      </c>
      <c r="J5635" s="23">
        <v>-122.612303</v>
      </c>
      <c r="K5635">
        <v>331529</v>
      </c>
      <c r="L5635" t="s">
        <v>28</v>
      </c>
      <c r="M5635" t="s">
        <v>538</v>
      </c>
      <c r="N5635" s="49">
        <v>22270.616000000002</v>
      </c>
      <c r="O5635" s="49">
        <v>22303.315999999999</v>
      </c>
      <c r="P5635" s="49">
        <v>23240.412</v>
      </c>
      <c r="Q5635" s="49">
        <v>22287.716</v>
      </c>
      <c r="R5635" s="49">
        <v>23595.612000000001</v>
      </c>
      <c r="S5635" s="49">
        <v>23688.86</v>
      </c>
      <c r="T5635" s="49">
        <v>26077.651999999998</v>
      </c>
      <c r="U5635" s="49">
        <v>26378</v>
      </c>
      <c r="V5635" s="49">
        <v>26043.151999999998</v>
      </c>
    </row>
    <row r="5636" spans="1:22" x14ac:dyDescent="0.3">
      <c r="A5636">
        <v>1003489</v>
      </c>
      <c r="B5636" t="s">
        <v>25482</v>
      </c>
      <c r="C5636" t="s">
        <v>25483</v>
      </c>
      <c r="D5636" t="s">
        <v>990</v>
      </c>
      <c r="E5636" t="s">
        <v>583</v>
      </c>
      <c r="F5636" t="s">
        <v>991</v>
      </c>
      <c r="G5636" t="s">
        <v>25484</v>
      </c>
      <c r="H5636" t="s">
        <v>993</v>
      </c>
      <c r="I5636" s="23">
        <v>30.225784000000001</v>
      </c>
      <c r="J5636" s="23">
        <v>-91.053154000000006</v>
      </c>
      <c r="K5636">
        <v>325311</v>
      </c>
      <c r="L5636" t="s">
        <v>6685</v>
      </c>
      <c r="M5636" t="s">
        <v>804</v>
      </c>
      <c r="N5636" s="49">
        <v>1428934.19</v>
      </c>
      <c r="O5636" s="49">
        <v>1230111.446</v>
      </c>
      <c r="P5636" s="49">
        <v>1244129.4739999999</v>
      </c>
      <c r="Q5636" s="49">
        <v>1302762.898</v>
      </c>
      <c r="R5636" s="49">
        <v>1452448.41</v>
      </c>
      <c r="S5636" s="49">
        <v>1684388.0919999999</v>
      </c>
      <c r="T5636" s="49">
        <v>1439791.1</v>
      </c>
      <c r="U5636" s="49">
        <v>342860.53</v>
      </c>
      <c r="V5636" s="49">
        <v>1264696.55</v>
      </c>
    </row>
    <row r="5637" spans="1:22" x14ac:dyDescent="0.3">
      <c r="A5637">
        <v>1004340</v>
      </c>
      <c r="B5637" t="s">
        <v>25485</v>
      </c>
      <c r="C5637" t="s">
        <v>25486</v>
      </c>
      <c r="D5637" t="s">
        <v>8505</v>
      </c>
      <c r="E5637" t="s">
        <v>690</v>
      </c>
      <c r="F5637" t="s">
        <v>10778</v>
      </c>
      <c r="G5637" t="s">
        <v>25487</v>
      </c>
      <c r="H5637" t="s">
        <v>5743</v>
      </c>
      <c r="I5637" s="23">
        <v>33.426976000000003</v>
      </c>
      <c r="J5637" s="23">
        <v>-81.932897999999994</v>
      </c>
      <c r="K5637">
        <v>325311</v>
      </c>
      <c r="L5637" t="s">
        <v>6685</v>
      </c>
      <c r="M5637" t="s">
        <v>804</v>
      </c>
      <c r="N5637" s="49">
        <v>1695111.4839999999</v>
      </c>
      <c r="O5637" s="49">
        <v>1790140.868</v>
      </c>
      <c r="P5637" s="49">
        <v>1785426.264</v>
      </c>
      <c r="Q5637" s="49">
        <v>2036550.6780000001</v>
      </c>
      <c r="R5637" s="49">
        <v>2014343.7479999999</v>
      </c>
      <c r="S5637" s="49">
        <v>2090457.84</v>
      </c>
      <c r="T5637" s="49">
        <v>2046499.72</v>
      </c>
      <c r="U5637" s="49">
        <v>1724205.55</v>
      </c>
      <c r="V5637" s="49">
        <v>1899220.8</v>
      </c>
    </row>
    <row r="5638" spans="1:22" x14ac:dyDescent="0.3">
      <c r="A5638">
        <v>1002229</v>
      </c>
      <c r="B5638" t="s">
        <v>25488</v>
      </c>
      <c r="C5638" t="s">
        <v>25489</v>
      </c>
      <c r="D5638" t="s">
        <v>15872</v>
      </c>
      <c r="E5638" t="s">
        <v>663</v>
      </c>
      <c r="F5638" t="s">
        <v>15873</v>
      </c>
      <c r="G5638" t="s">
        <v>25490</v>
      </c>
      <c r="H5638" t="s">
        <v>1262</v>
      </c>
      <c r="I5638" s="23">
        <v>40.717498999999997</v>
      </c>
      <c r="J5638" s="23">
        <v>-84.132273999999995</v>
      </c>
      <c r="K5638">
        <v>325311</v>
      </c>
      <c r="L5638" t="s">
        <v>6685</v>
      </c>
      <c r="M5638" t="s">
        <v>804</v>
      </c>
      <c r="N5638" s="49">
        <v>1502337.4739999999</v>
      </c>
      <c r="O5638" s="49">
        <v>1622211.5379999999</v>
      </c>
      <c r="P5638" s="49">
        <v>1509004.3459999999</v>
      </c>
      <c r="Q5638" s="49">
        <v>1539757.8060000001</v>
      </c>
      <c r="R5638" s="49">
        <v>1174648.7620000001</v>
      </c>
      <c r="S5638" s="49">
        <v>1407148.6440000001</v>
      </c>
      <c r="T5638" s="49">
        <v>1301798.8459999999</v>
      </c>
      <c r="U5638" s="49">
        <v>1343886.192</v>
      </c>
      <c r="V5638" s="49">
        <v>1461402.51</v>
      </c>
    </row>
    <row r="5639" spans="1:22" x14ac:dyDescent="0.3">
      <c r="A5639">
        <v>1006242</v>
      </c>
      <c r="B5639" t="s">
        <v>25491</v>
      </c>
      <c r="C5639" t="s">
        <v>25492</v>
      </c>
      <c r="D5639" t="s">
        <v>3689</v>
      </c>
      <c r="E5639" t="s">
        <v>441</v>
      </c>
      <c r="F5639" t="s">
        <v>25493</v>
      </c>
      <c r="G5639" t="s">
        <v>25494</v>
      </c>
      <c r="H5639" t="s">
        <v>25495</v>
      </c>
      <c r="I5639" s="23">
        <v>35.377450000000003</v>
      </c>
      <c r="J5639" s="23">
        <v>-76.778816000000006</v>
      </c>
      <c r="K5639">
        <v>212392</v>
      </c>
      <c r="L5639" t="s">
        <v>936</v>
      </c>
      <c r="M5639" t="s">
        <v>530</v>
      </c>
      <c r="N5639" s="49">
        <v>274064.59399999998</v>
      </c>
      <c r="O5639" s="49">
        <v>302051.94400000002</v>
      </c>
      <c r="P5639" s="49">
        <v>357788.72399999999</v>
      </c>
      <c r="Q5639" s="49">
        <v>417943.97399999999</v>
      </c>
      <c r="R5639" s="49">
        <v>478126.23800000001</v>
      </c>
      <c r="S5639" s="49">
        <v>475478.16</v>
      </c>
      <c r="T5639" s="49">
        <v>514845.408</v>
      </c>
      <c r="U5639" s="49">
        <v>437430.67</v>
      </c>
      <c r="V5639" s="49">
        <v>401268.14799999999</v>
      </c>
    </row>
    <row r="5640" spans="1:22" x14ac:dyDescent="0.3">
      <c r="A5640">
        <v>1003243</v>
      </c>
      <c r="B5640" t="s">
        <v>25496</v>
      </c>
      <c r="C5640" t="s">
        <v>25497</v>
      </c>
      <c r="D5640" t="s">
        <v>903</v>
      </c>
      <c r="E5640" t="s">
        <v>468</v>
      </c>
      <c r="F5640" t="s">
        <v>25498</v>
      </c>
      <c r="G5640" t="s">
        <v>25499</v>
      </c>
      <c r="H5640" t="s">
        <v>25500</v>
      </c>
      <c r="I5640" s="23">
        <v>28.369724000000001</v>
      </c>
      <c r="J5640" s="23">
        <v>-82.560119</v>
      </c>
      <c r="K5640">
        <v>562213</v>
      </c>
      <c r="L5640" t="s">
        <v>355</v>
      </c>
      <c r="M5640" t="s">
        <v>307</v>
      </c>
      <c r="N5640" s="49">
        <v>149643.20800000001</v>
      </c>
      <c r="O5640" s="49">
        <v>149334.674</v>
      </c>
      <c r="P5640" s="49">
        <v>128959.14599999999</v>
      </c>
      <c r="Q5640" s="49">
        <v>138351.06599999999</v>
      </c>
      <c r="R5640" s="49">
        <v>138916.66200000001</v>
      </c>
      <c r="S5640" s="49">
        <v>128531.32</v>
      </c>
      <c r="T5640" s="49">
        <v>130641.38800000001</v>
      </c>
      <c r="U5640" s="49">
        <v>131482.20000000001</v>
      </c>
      <c r="V5640" s="49">
        <v>127460.75199999999</v>
      </c>
    </row>
    <row r="5641" spans="1:22" x14ac:dyDescent="0.3">
      <c r="A5641">
        <v>1005859</v>
      </c>
      <c r="B5641" t="s">
        <v>25501</v>
      </c>
      <c r="C5641" t="s">
        <v>25502</v>
      </c>
      <c r="D5641" t="s">
        <v>25503</v>
      </c>
      <c r="E5641" t="s">
        <v>323</v>
      </c>
      <c r="F5641" t="s">
        <v>25504</v>
      </c>
      <c r="H5641" t="s">
        <v>25505</v>
      </c>
      <c r="I5641" s="23">
        <v>37.87039</v>
      </c>
      <c r="J5641" s="23">
        <v>-122.26344</v>
      </c>
      <c r="K5641">
        <v>221119</v>
      </c>
      <c r="L5641" t="s">
        <v>28</v>
      </c>
      <c r="M5641" t="s">
        <v>336</v>
      </c>
      <c r="Q5641" s="49">
        <v>124727.88</v>
      </c>
      <c r="R5641" s="49">
        <v>128488.31600000001</v>
      </c>
      <c r="S5641" s="49">
        <v>113025.776</v>
      </c>
      <c r="T5641" s="49">
        <v>91436.755999999994</v>
      </c>
      <c r="U5641" s="49">
        <v>128070.16800000001</v>
      </c>
      <c r="V5641" s="49">
        <v>130312.708</v>
      </c>
    </row>
    <row r="5642" spans="1:22" x14ac:dyDescent="0.3">
      <c r="A5642">
        <v>1002500</v>
      </c>
      <c r="B5642" t="s">
        <v>25506</v>
      </c>
      <c r="C5642" t="s">
        <v>25507</v>
      </c>
      <c r="D5642" t="s">
        <v>25508</v>
      </c>
      <c r="E5642" t="s">
        <v>468</v>
      </c>
      <c r="F5642" t="s">
        <v>25509</v>
      </c>
      <c r="G5642" t="s">
        <v>25510</v>
      </c>
      <c r="H5642" t="s">
        <v>13263</v>
      </c>
      <c r="I5642" s="23">
        <v>30.603560000000002</v>
      </c>
      <c r="J5642" s="23">
        <v>-87.133049999999997</v>
      </c>
      <c r="K5642">
        <v>221112</v>
      </c>
      <c r="L5642" t="s">
        <v>28</v>
      </c>
      <c r="M5642" t="s">
        <v>336</v>
      </c>
      <c r="N5642" s="49">
        <v>72835.475999999995</v>
      </c>
      <c r="O5642" s="49">
        <v>77703.907999999996</v>
      </c>
      <c r="P5642" s="49">
        <v>76097.563999999998</v>
      </c>
      <c r="Q5642" s="49">
        <v>69179.14</v>
      </c>
      <c r="R5642" s="49">
        <v>71953.48</v>
      </c>
      <c r="S5642" s="49">
        <v>80407.948000000004</v>
      </c>
      <c r="T5642" s="49">
        <v>77729.508000000002</v>
      </c>
      <c r="U5642" s="49">
        <v>91277.956000000006</v>
      </c>
      <c r="V5642" s="49">
        <v>81338.444000000003</v>
      </c>
    </row>
    <row r="5643" spans="1:22" x14ac:dyDescent="0.3">
      <c r="A5643">
        <v>1004104</v>
      </c>
      <c r="B5643" t="s">
        <v>25511</v>
      </c>
      <c r="C5643" t="s">
        <v>25512</v>
      </c>
      <c r="D5643" t="s">
        <v>25513</v>
      </c>
      <c r="E5643" t="s">
        <v>303</v>
      </c>
      <c r="F5643" t="s">
        <v>25514</v>
      </c>
      <c r="G5643" t="s">
        <v>25515</v>
      </c>
      <c r="H5643" t="s">
        <v>20157</v>
      </c>
      <c r="I5643" s="23">
        <v>28.924928000000001</v>
      </c>
      <c r="J5643" s="23">
        <v>-99.088480000000004</v>
      </c>
      <c r="K5643">
        <v>221112</v>
      </c>
      <c r="L5643" t="s">
        <v>28</v>
      </c>
      <c r="M5643" t="s">
        <v>336</v>
      </c>
      <c r="N5643" s="49">
        <v>192603.63200000001</v>
      </c>
      <c r="O5643" s="49">
        <v>141058.57199999999</v>
      </c>
      <c r="P5643" s="49">
        <v>93864</v>
      </c>
      <c r="Q5643" s="49">
        <v>127947.768</v>
      </c>
      <c r="R5643" s="49">
        <v>182867.65599999999</v>
      </c>
      <c r="S5643" s="49">
        <v>184617.74799999999</v>
      </c>
      <c r="T5643" s="49">
        <v>186771.54800000001</v>
      </c>
      <c r="U5643" s="49">
        <v>89823.661999999997</v>
      </c>
      <c r="V5643" s="49">
        <v>194084.016</v>
      </c>
    </row>
    <row r="5644" spans="1:22" x14ac:dyDescent="0.3">
      <c r="A5644">
        <v>1002668</v>
      </c>
      <c r="B5644" t="s">
        <v>25516</v>
      </c>
      <c r="C5644" t="s">
        <v>25517</v>
      </c>
      <c r="D5644" t="s">
        <v>4030</v>
      </c>
      <c r="E5644" t="s">
        <v>303</v>
      </c>
      <c r="F5644" t="s">
        <v>4031</v>
      </c>
      <c r="H5644" t="s">
        <v>3161</v>
      </c>
      <c r="I5644" s="23">
        <v>31.6615</v>
      </c>
      <c r="J5644" s="23">
        <v>-102.1383</v>
      </c>
      <c r="K5644">
        <v>211130</v>
      </c>
      <c r="L5644" t="s">
        <v>368</v>
      </c>
      <c r="M5644" t="s">
        <v>102</v>
      </c>
      <c r="N5644" s="49">
        <v>75236.017999999996</v>
      </c>
      <c r="O5644" s="49">
        <v>70739.826000000001</v>
      </c>
      <c r="P5644" s="49">
        <v>81706.152000000002</v>
      </c>
      <c r="Q5644" s="49">
        <v>89586.127999999997</v>
      </c>
      <c r="R5644" s="49">
        <v>90521.752510000006</v>
      </c>
      <c r="S5644" s="49">
        <v>142227.10399999999</v>
      </c>
      <c r="T5644" s="49">
        <v>163736.821</v>
      </c>
      <c r="U5644" s="49">
        <v>154634.71</v>
      </c>
      <c r="V5644" s="49">
        <v>132517.52299999999</v>
      </c>
    </row>
    <row r="5645" spans="1:22" x14ac:dyDescent="0.3">
      <c r="A5645">
        <v>1001236</v>
      </c>
      <c r="B5645" t="s">
        <v>25518</v>
      </c>
      <c r="C5645" t="s">
        <v>25519</v>
      </c>
      <c r="D5645" t="s">
        <v>25520</v>
      </c>
      <c r="E5645" t="s">
        <v>447</v>
      </c>
      <c r="F5645" t="s">
        <v>25521</v>
      </c>
      <c r="G5645" t="s">
        <v>25522</v>
      </c>
      <c r="H5645" t="s">
        <v>25523</v>
      </c>
      <c r="I5645" s="23">
        <v>41.484400000000001</v>
      </c>
      <c r="J5645" s="23">
        <v>-75.540300000000002</v>
      </c>
      <c r="K5645">
        <v>221117</v>
      </c>
      <c r="L5645" t="s">
        <v>335</v>
      </c>
      <c r="M5645" t="s">
        <v>336</v>
      </c>
      <c r="N5645" s="49">
        <v>28637.955999999998</v>
      </c>
      <c r="O5645" s="49">
        <v>24160.135999999999</v>
      </c>
      <c r="P5645" s="49">
        <v>47061.694000000003</v>
      </c>
      <c r="Q5645" s="49">
        <v>4620.058</v>
      </c>
      <c r="R5645" s="49">
        <v>28464.263999999999</v>
      </c>
      <c r="S5645" s="49">
        <v>21962.76</v>
      </c>
      <c r="T5645" s="49">
        <v>12885.964</v>
      </c>
      <c r="U5645" s="49">
        <v>11736.255999999999</v>
      </c>
      <c r="V5645" s="49">
        <v>13391.828</v>
      </c>
    </row>
    <row r="5646" spans="1:22" x14ac:dyDescent="0.3">
      <c r="A5646">
        <v>1004636</v>
      </c>
      <c r="B5646" t="s">
        <v>25524</v>
      </c>
      <c r="C5646" t="s">
        <v>25525</v>
      </c>
      <c r="D5646" t="s">
        <v>6029</v>
      </c>
      <c r="E5646" t="s">
        <v>583</v>
      </c>
      <c r="F5646" t="s">
        <v>25526</v>
      </c>
      <c r="G5646" t="s">
        <v>25527</v>
      </c>
      <c r="H5646" t="s">
        <v>1007</v>
      </c>
      <c r="I5646" s="23">
        <v>30.248701000000001</v>
      </c>
      <c r="J5646" s="23">
        <v>-93.127785399999993</v>
      </c>
      <c r="K5646">
        <v>324110</v>
      </c>
      <c r="L5646" t="s">
        <v>6863</v>
      </c>
      <c r="M5646" t="s">
        <v>6864</v>
      </c>
      <c r="U5646" s="49">
        <v>991.19600000000003</v>
      </c>
      <c r="V5646" s="49">
        <v>991.19600000000003</v>
      </c>
    </row>
    <row r="5647" spans="1:22" x14ac:dyDescent="0.3">
      <c r="A5647">
        <v>1006246</v>
      </c>
      <c r="B5647" t="s">
        <v>25528</v>
      </c>
      <c r="C5647" t="s">
        <v>25529</v>
      </c>
      <c r="D5647" t="s">
        <v>25530</v>
      </c>
      <c r="E5647" t="s">
        <v>447</v>
      </c>
      <c r="F5647" t="s">
        <v>25531</v>
      </c>
      <c r="G5647" t="s">
        <v>25532</v>
      </c>
      <c r="H5647" t="s">
        <v>2023</v>
      </c>
      <c r="I5647" s="23">
        <v>40.264429999999997</v>
      </c>
      <c r="J5647" s="23">
        <v>-76.673929999999999</v>
      </c>
      <c r="K5647">
        <v>622110</v>
      </c>
      <c r="L5647" t="s">
        <v>28</v>
      </c>
      <c r="M5647" t="s">
        <v>315</v>
      </c>
      <c r="N5647" s="49">
        <v>44959.324000000001</v>
      </c>
      <c r="O5647" s="49">
        <v>32407.675999999999</v>
      </c>
      <c r="P5647" s="49">
        <v>30654.182000000001</v>
      </c>
      <c r="Q5647" s="49">
        <v>32591.527999999998</v>
      </c>
      <c r="R5647" s="49">
        <v>31313.966</v>
      </c>
      <c r="S5647" s="49">
        <v>28525.491999999998</v>
      </c>
      <c r="T5647" s="49">
        <v>32574.975999999999</v>
      </c>
      <c r="U5647" s="49">
        <v>28713.592000000001</v>
      </c>
      <c r="V5647" s="49">
        <v>28199.342000000001</v>
      </c>
    </row>
    <row r="5648" spans="1:22" x14ac:dyDescent="0.3">
      <c r="A5648">
        <v>1000047</v>
      </c>
      <c r="B5648" t="s">
        <v>25533</v>
      </c>
      <c r="C5648" t="s">
        <v>25534</v>
      </c>
      <c r="D5648" t="s">
        <v>25535</v>
      </c>
      <c r="E5648" t="s">
        <v>3929</v>
      </c>
      <c r="F5648" t="s">
        <v>25536</v>
      </c>
      <c r="G5648" t="s">
        <v>25537</v>
      </c>
      <c r="H5648" t="s">
        <v>18389</v>
      </c>
      <c r="I5648" s="23">
        <v>44.738332999999997</v>
      </c>
      <c r="J5648" s="23">
        <v>-68.825833000000003</v>
      </c>
      <c r="K5648">
        <v>562213</v>
      </c>
      <c r="L5648" t="s">
        <v>28</v>
      </c>
      <c r="M5648" t="s">
        <v>307</v>
      </c>
      <c r="N5648" s="49">
        <v>55740.63</v>
      </c>
      <c r="O5648" s="49">
        <v>61578.872000000003</v>
      </c>
      <c r="P5648" s="49">
        <v>98185.631999999998</v>
      </c>
      <c r="Q5648" s="49">
        <v>115076.734</v>
      </c>
      <c r="R5648" s="49">
        <v>96497.342000000004</v>
      </c>
      <c r="S5648" s="49">
        <v>127935.118</v>
      </c>
      <c r="T5648" s="49">
        <v>95546.978000000003</v>
      </c>
      <c r="U5648" s="49">
        <v>89978.267999999996</v>
      </c>
      <c r="V5648" s="49">
        <v>107327.88800000001</v>
      </c>
    </row>
    <row r="5649" spans="1:22" x14ac:dyDescent="0.3">
      <c r="A5649">
        <v>1004844</v>
      </c>
      <c r="B5649" t="s">
        <v>25538</v>
      </c>
      <c r="C5649" t="s">
        <v>25539</v>
      </c>
      <c r="D5649" t="s">
        <v>25540</v>
      </c>
      <c r="E5649" t="s">
        <v>351</v>
      </c>
      <c r="F5649" t="s">
        <v>25541</v>
      </c>
      <c r="G5649" t="s">
        <v>25542</v>
      </c>
      <c r="H5649" t="s">
        <v>19377</v>
      </c>
      <c r="I5649" s="23">
        <v>40.284429000000003</v>
      </c>
      <c r="J5649" s="23">
        <v>-88.415332000000006</v>
      </c>
      <c r="K5649">
        <v>486210</v>
      </c>
      <c r="L5649" t="s">
        <v>1714</v>
      </c>
      <c r="M5649" t="s">
        <v>102</v>
      </c>
      <c r="N5649" s="49">
        <v>86619.241999999998</v>
      </c>
      <c r="O5649" s="49">
        <v>88902.122000000003</v>
      </c>
      <c r="P5649" s="49">
        <v>74342.986000000004</v>
      </c>
      <c r="Q5649" s="49">
        <v>66763.792000000001</v>
      </c>
      <c r="R5649" s="49">
        <v>73942.233999999997</v>
      </c>
      <c r="S5649" s="49">
        <v>83963.072</v>
      </c>
      <c r="T5649" s="49">
        <v>87920.92</v>
      </c>
      <c r="U5649" s="49">
        <v>100147.444</v>
      </c>
      <c r="V5649" s="49">
        <v>102057.93</v>
      </c>
    </row>
    <row r="5650" spans="1:22" x14ac:dyDescent="0.3">
      <c r="A5650">
        <v>1003133</v>
      </c>
      <c r="B5650" t="s">
        <v>25543</v>
      </c>
      <c r="C5650" t="s">
        <v>25544</v>
      </c>
      <c r="D5650" t="s">
        <v>25545</v>
      </c>
      <c r="E5650" t="s">
        <v>454</v>
      </c>
      <c r="F5650" t="s">
        <v>25546</v>
      </c>
      <c r="G5650" t="s">
        <v>25547</v>
      </c>
      <c r="H5650" t="s">
        <v>14264</v>
      </c>
      <c r="I5650" s="23">
        <v>43.280112000000003</v>
      </c>
      <c r="J5650" s="23">
        <v>-83.872304</v>
      </c>
      <c r="K5650">
        <v>562212</v>
      </c>
      <c r="L5650" t="s">
        <v>355</v>
      </c>
      <c r="M5650" t="s">
        <v>307</v>
      </c>
      <c r="N5650" s="49">
        <v>37968.65</v>
      </c>
      <c r="O5650" s="49">
        <v>35136.15</v>
      </c>
      <c r="P5650" s="49">
        <v>42116.4</v>
      </c>
      <c r="Q5650" s="49">
        <v>28804.15</v>
      </c>
      <c r="R5650" s="49">
        <v>32339.9</v>
      </c>
      <c r="S5650" s="49">
        <v>37157.65</v>
      </c>
      <c r="T5650" s="49">
        <v>43955.845999999998</v>
      </c>
      <c r="U5650" s="49">
        <v>42744.369292000003</v>
      </c>
      <c r="V5650" s="49">
        <v>44824.237999999998</v>
      </c>
    </row>
    <row r="5651" spans="1:22" x14ac:dyDescent="0.3">
      <c r="A5651">
        <v>1003986</v>
      </c>
      <c r="B5651" t="s">
        <v>25548</v>
      </c>
      <c r="C5651" t="s">
        <v>25549</v>
      </c>
      <c r="D5651" t="s">
        <v>25550</v>
      </c>
      <c r="E5651" t="s">
        <v>351</v>
      </c>
      <c r="F5651" t="s">
        <v>25551</v>
      </c>
      <c r="G5651" t="s">
        <v>25552</v>
      </c>
      <c r="H5651" t="s">
        <v>2468</v>
      </c>
      <c r="I5651" s="23">
        <v>40.742538000000003</v>
      </c>
      <c r="J5651" s="23">
        <v>-89.798606000000007</v>
      </c>
      <c r="K5651">
        <v>562212</v>
      </c>
      <c r="L5651" t="s">
        <v>355</v>
      </c>
      <c r="M5651" t="s">
        <v>307</v>
      </c>
      <c r="N5651" s="49">
        <v>35665.839999999997</v>
      </c>
      <c r="O5651" s="49">
        <v>95928.84</v>
      </c>
      <c r="P5651" s="49">
        <v>98199.34</v>
      </c>
      <c r="Q5651" s="49">
        <v>84550.34</v>
      </c>
      <c r="R5651" s="49">
        <v>78871.839999999997</v>
      </c>
      <c r="S5651" s="49">
        <v>35463.1</v>
      </c>
      <c r="T5651" s="49">
        <v>72356.2</v>
      </c>
      <c r="U5651" s="49">
        <v>57786.59</v>
      </c>
      <c r="V5651" s="49">
        <v>74572.149999999994</v>
      </c>
    </row>
    <row r="5652" spans="1:22" x14ac:dyDescent="0.3">
      <c r="A5652">
        <v>1005656</v>
      </c>
      <c r="B5652" t="s">
        <v>25553</v>
      </c>
      <c r="C5652" t="s">
        <v>25554</v>
      </c>
      <c r="D5652" t="s">
        <v>17958</v>
      </c>
      <c r="E5652" t="s">
        <v>468</v>
      </c>
      <c r="F5652" t="s">
        <v>3568</v>
      </c>
      <c r="G5652" t="s">
        <v>25555</v>
      </c>
      <c r="H5652" t="s">
        <v>2160</v>
      </c>
      <c r="I5652" s="23">
        <v>30.579059000000001</v>
      </c>
      <c r="J5652" s="23">
        <v>-87.398582000000005</v>
      </c>
      <c r="K5652">
        <v>562212</v>
      </c>
      <c r="L5652" t="s">
        <v>51</v>
      </c>
      <c r="M5652" t="s">
        <v>307</v>
      </c>
      <c r="N5652" s="49">
        <v>184537.75</v>
      </c>
      <c r="O5652" s="49">
        <v>172545</v>
      </c>
      <c r="P5652" s="49">
        <v>149837.5</v>
      </c>
      <c r="Q5652" s="49">
        <v>209180.99799999999</v>
      </c>
      <c r="R5652" s="49">
        <v>168933.74799999999</v>
      </c>
      <c r="S5652" s="49">
        <v>130222.2</v>
      </c>
      <c r="T5652" s="49">
        <v>156596.35</v>
      </c>
      <c r="U5652" s="49">
        <v>189323.3</v>
      </c>
      <c r="V5652" s="49">
        <v>40374.550000000003</v>
      </c>
    </row>
    <row r="5653" spans="1:22" x14ac:dyDescent="0.3">
      <c r="A5653">
        <v>1002715</v>
      </c>
      <c r="B5653" t="s">
        <v>25556</v>
      </c>
      <c r="C5653" t="s">
        <v>25557</v>
      </c>
      <c r="D5653" t="s">
        <v>15507</v>
      </c>
      <c r="E5653" t="s">
        <v>556</v>
      </c>
      <c r="F5653" t="s">
        <v>25558</v>
      </c>
      <c r="G5653" t="s">
        <v>25559</v>
      </c>
      <c r="H5653" t="s">
        <v>23174</v>
      </c>
      <c r="I5653" s="23">
        <v>38.384816999999998</v>
      </c>
      <c r="J5653" s="23">
        <v>-75.527141</v>
      </c>
      <c r="K5653">
        <v>311224</v>
      </c>
      <c r="L5653" t="s">
        <v>28</v>
      </c>
      <c r="M5653" t="s">
        <v>315</v>
      </c>
      <c r="N5653" s="49">
        <v>40715.595999999998</v>
      </c>
      <c r="O5653" s="49">
        <v>43755.536</v>
      </c>
      <c r="P5653" s="49">
        <v>41145.696000000004</v>
      </c>
      <c r="Q5653" s="49">
        <v>41137.995999999999</v>
      </c>
      <c r="R5653" s="49">
        <v>37822.207999999999</v>
      </c>
      <c r="S5653" s="49">
        <v>37449.46</v>
      </c>
      <c r="T5653" s="49">
        <v>34058.980000000003</v>
      </c>
      <c r="U5653" s="49">
        <v>40877.760000000002</v>
      </c>
      <c r="V5653" s="49">
        <v>39588.955999999998</v>
      </c>
    </row>
    <row r="5654" spans="1:22" x14ac:dyDescent="0.3">
      <c r="A5654">
        <v>1002713</v>
      </c>
      <c r="B5654" t="s">
        <v>25560</v>
      </c>
      <c r="C5654" t="s">
        <v>25557</v>
      </c>
      <c r="D5654" t="s">
        <v>25561</v>
      </c>
      <c r="E5654" t="s">
        <v>793</v>
      </c>
      <c r="F5654" t="s">
        <v>25562</v>
      </c>
      <c r="G5654" t="s">
        <v>25563</v>
      </c>
      <c r="H5654" t="s">
        <v>25564</v>
      </c>
      <c r="I5654" s="23">
        <v>36.80538</v>
      </c>
      <c r="J5654" s="23">
        <v>-76.282489999999996</v>
      </c>
      <c r="K5654">
        <v>311224</v>
      </c>
      <c r="L5654" t="s">
        <v>28</v>
      </c>
      <c r="M5654" t="s">
        <v>315</v>
      </c>
      <c r="N5654" s="49">
        <v>39184.252</v>
      </c>
      <c r="O5654" s="49">
        <v>34227.972000000002</v>
      </c>
      <c r="P5654" s="49">
        <v>36578.712</v>
      </c>
      <c r="Q5654" s="49">
        <v>36972.86</v>
      </c>
      <c r="R5654" s="49">
        <v>36970.160000000003</v>
      </c>
      <c r="S5654" s="49">
        <v>37456.807999999997</v>
      </c>
      <c r="T5654" s="49">
        <v>38093.96</v>
      </c>
      <c r="U5654" s="49">
        <v>30669.824000000001</v>
      </c>
      <c r="V5654" s="49">
        <v>43139.46</v>
      </c>
    </row>
    <row r="5655" spans="1:22" x14ac:dyDescent="0.3">
      <c r="A5655">
        <v>1002737</v>
      </c>
      <c r="B5655" t="s">
        <v>25565</v>
      </c>
      <c r="C5655" t="s">
        <v>25566</v>
      </c>
      <c r="D5655" t="s">
        <v>7284</v>
      </c>
      <c r="E5655" t="s">
        <v>441</v>
      </c>
      <c r="F5655" t="s">
        <v>25567</v>
      </c>
      <c r="G5655" t="s">
        <v>25568</v>
      </c>
      <c r="H5655" t="s">
        <v>11734</v>
      </c>
      <c r="I5655" s="23">
        <v>36.140065999999997</v>
      </c>
      <c r="J5655" s="23">
        <v>-77.224466000000007</v>
      </c>
      <c r="K5655">
        <v>311615</v>
      </c>
      <c r="L5655" t="s">
        <v>573</v>
      </c>
      <c r="M5655" t="s">
        <v>574</v>
      </c>
      <c r="N5655" s="49">
        <v>150173.06400000001</v>
      </c>
      <c r="O5655" s="49">
        <v>150049.81400000001</v>
      </c>
      <c r="P5655" s="49">
        <v>175569.258</v>
      </c>
      <c r="Q5655" s="49">
        <v>198198.272</v>
      </c>
      <c r="R5655" s="49">
        <v>206807.56200000001</v>
      </c>
      <c r="S5655" s="49">
        <v>293130.66800000001</v>
      </c>
      <c r="T5655" s="49">
        <v>263701.62</v>
      </c>
      <c r="U5655" s="49">
        <v>211609.39</v>
      </c>
      <c r="V5655" s="49">
        <v>176283.16399999999</v>
      </c>
    </row>
    <row r="5656" spans="1:22" x14ac:dyDescent="0.3">
      <c r="A5656">
        <v>1002710</v>
      </c>
      <c r="B5656" t="s">
        <v>25569</v>
      </c>
      <c r="C5656" t="s">
        <v>25570</v>
      </c>
      <c r="D5656" t="s">
        <v>25571</v>
      </c>
      <c r="E5656" t="s">
        <v>793</v>
      </c>
      <c r="F5656" t="s">
        <v>25572</v>
      </c>
      <c r="G5656" t="s">
        <v>25573</v>
      </c>
      <c r="H5656" t="s">
        <v>25574</v>
      </c>
      <c r="I5656" s="23">
        <v>37.736111000000001</v>
      </c>
      <c r="J5656" s="23">
        <v>-75.656110999999996</v>
      </c>
      <c r="K5656">
        <v>311615</v>
      </c>
      <c r="L5656" t="s">
        <v>573</v>
      </c>
      <c r="M5656" t="s">
        <v>574</v>
      </c>
      <c r="N5656" s="49">
        <v>75191.937999999995</v>
      </c>
      <c r="O5656" s="49">
        <v>85620.436000000002</v>
      </c>
      <c r="P5656" s="49">
        <v>87459.547999999995</v>
      </c>
      <c r="Q5656" s="49">
        <v>67131.062000000005</v>
      </c>
      <c r="R5656" s="49">
        <v>46318.584000000003</v>
      </c>
      <c r="S5656" s="49">
        <v>83447.127999999997</v>
      </c>
      <c r="T5656" s="49">
        <v>76356.115999999995</v>
      </c>
      <c r="U5656" s="49">
        <v>114697.25</v>
      </c>
      <c r="V5656" s="49">
        <v>185214.87599999999</v>
      </c>
    </row>
    <row r="5657" spans="1:22" x14ac:dyDescent="0.3">
      <c r="A5657">
        <v>1006571</v>
      </c>
      <c r="B5657" t="s">
        <v>25575</v>
      </c>
      <c r="C5657" t="s">
        <v>25576</v>
      </c>
      <c r="D5657" t="s">
        <v>25577</v>
      </c>
      <c r="E5657" t="s">
        <v>441</v>
      </c>
      <c r="F5657" t="s">
        <v>25578</v>
      </c>
      <c r="G5657" t="s">
        <v>25579</v>
      </c>
      <c r="H5657" t="s">
        <v>1990</v>
      </c>
      <c r="I5657" s="23">
        <v>35.620109999999997</v>
      </c>
      <c r="J5657" s="23">
        <v>-79.04495</v>
      </c>
      <c r="K5657">
        <v>325222</v>
      </c>
      <c r="L5657" t="s">
        <v>28</v>
      </c>
      <c r="M5657" t="s">
        <v>315</v>
      </c>
      <c r="S5657" s="49">
        <v>22495.252</v>
      </c>
      <c r="T5657" s="49">
        <v>25363.65</v>
      </c>
      <c r="U5657" s="49">
        <v>29623.86</v>
      </c>
      <c r="V5657" s="49">
        <v>29202.38</v>
      </c>
    </row>
    <row r="5658" spans="1:22" x14ac:dyDescent="0.3">
      <c r="A5658">
        <v>1006340</v>
      </c>
      <c r="B5658" t="s">
        <v>25580</v>
      </c>
      <c r="C5658" t="s">
        <v>25581</v>
      </c>
      <c r="D5658" t="s">
        <v>25582</v>
      </c>
      <c r="E5658" t="s">
        <v>380</v>
      </c>
      <c r="F5658" t="s">
        <v>25583</v>
      </c>
      <c r="G5658" t="s">
        <v>25584</v>
      </c>
      <c r="H5658" t="s">
        <v>14787</v>
      </c>
      <c r="I5658" s="23">
        <v>46.591070000000002</v>
      </c>
      <c r="J5658" s="23">
        <v>-95.564059999999998</v>
      </c>
      <c r="K5658">
        <v>562213</v>
      </c>
      <c r="L5658" t="s">
        <v>28</v>
      </c>
      <c r="M5658" t="s">
        <v>307</v>
      </c>
      <c r="N5658" s="49">
        <v>28373.56</v>
      </c>
      <c r="O5658" s="49">
        <v>26503.366000000002</v>
      </c>
      <c r="P5658" s="49">
        <v>26452.076000000001</v>
      </c>
      <c r="Q5658" s="49">
        <v>28193.401999999998</v>
      </c>
    </row>
    <row r="5659" spans="1:22" x14ac:dyDescent="0.3">
      <c r="A5659">
        <v>1011058</v>
      </c>
      <c r="B5659" t="s">
        <v>25585</v>
      </c>
      <c r="C5659" t="s">
        <v>25586</v>
      </c>
      <c r="D5659" t="s">
        <v>3379</v>
      </c>
      <c r="E5659" t="s">
        <v>1248</v>
      </c>
      <c r="F5659" t="s">
        <v>18487</v>
      </c>
      <c r="G5659" t="s">
        <v>25587</v>
      </c>
      <c r="H5659" t="s">
        <v>4780</v>
      </c>
      <c r="I5659" s="23">
        <v>39.246389999999998</v>
      </c>
      <c r="J5659" s="23">
        <v>-80.597639999999998</v>
      </c>
      <c r="K5659">
        <v>211112</v>
      </c>
      <c r="L5659" t="s">
        <v>28</v>
      </c>
      <c r="M5659" t="s">
        <v>102</v>
      </c>
      <c r="R5659" s="49">
        <v>51248.108</v>
      </c>
      <c r="S5659" s="49">
        <v>34512.120000000003</v>
      </c>
    </row>
    <row r="5660" spans="1:22" x14ac:dyDescent="0.3">
      <c r="A5660">
        <v>1006306</v>
      </c>
      <c r="B5660" t="s">
        <v>25588</v>
      </c>
      <c r="C5660" t="s">
        <v>25589</v>
      </c>
      <c r="D5660" t="s">
        <v>25590</v>
      </c>
      <c r="E5660" t="s">
        <v>351</v>
      </c>
      <c r="F5660" t="s">
        <v>25591</v>
      </c>
      <c r="G5660" t="s">
        <v>25592</v>
      </c>
      <c r="H5660" t="s">
        <v>314</v>
      </c>
      <c r="I5660" s="23">
        <v>38.016727000000003</v>
      </c>
      <c r="J5660" s="23">
        <v>-89.307491999999996</v>
      </c>
      <c r="K5660">
        <v>562212</v>
      </c>
      <c r="L5660" t="s">
        <v>51</v>
      </c>
      <c r="M5660" t="s">
        <v>307</v>
      </c>
      <c r="N5660" s="49">
        <v>59743</v>
      </c>
      <c r="O5660" s="49">
        <v>56019.5</v>
      </c>
      <c r="P5660" s="49">
        <v>53554.25</v>
      </c>
      <c r="Q5660" s="49">
        <v>49792</v>
      </c>
      <c r="R5660" s="49">
        <v>48127.5</v>
      </c>
      <c r="S5660" s="49">
        <v>46045.75</v>
      </c>
      <c r="T5660" s="49">
        <v>33421.5</v>
      </c>
      <c r="U5660" s="49">
        <v>39924</v>
      </c>
      <c r="V5660" s="49">
        <v>36094.25</v>
      </c>
    </row>
    <row r="5661" spans="1:22" x14ac:dyDescent="0.3">
      <c r="A5661">
        <v>1005081</v>
      </c>
      <c r="B5661" t="s">
        <v>25593</v>
      </c>
      <c r="C5661" t="s">
        <v>25594</v>
      </c>
      <c r="D5661" t="s">
        <v>18226</v>
      </c>
      <c r="E5661" t="s">
        <v>491</v>
      </c>
      <c r="F5661" t="s">
        <v>25595</v>
      </c>
      <c r="G5661" t="s">
        <v>25596</v>
      </c>
      <c r="H5661" t="s">
        <v>25391</v>
      </c>
      <c r="I5661" s="23">
        <v>40.75515</v>
      </c>
      <c r="J5661" s="23">
        <v>-86.058160000000001</v>
      </c>
      <c r="K5661">
        <v>221112</v>
      </c>
      <c r="L5661" t="s">
        <v>28</v>
      </c>
      <c r="M5661" t="s">
        <v>336</v>
      </c>
      <c r="U5661" s="49">
        <v>598.89</v>
      </c>
      <c r="V5661" s="49">
        <v>910.75199999999995</v>
      </c>
    </row>
    <row r="5662" spans="1:22" x14ac:dyDescent="0.3">
      <c r="A5662">
        <v>1002994</v>
      </c>
      <c r="B5662" t="s">
        <v>25597</v>
      </c>
      <c r="C5662" t="s">
        <v>25598</v>
      </c>
      <c r="D5662" t="s">
        <v>4173</v>
      </c>
      <c r="E5662" t="s">
        <v>549</v>
      </c>
      <c r="F5662" t="s">
        <v>4174</v>
      </c>
      <c r="G5662" t="s">
        <v>25599</v>
      </c>
      <c r="H5662" t="s">
        <v>4176</v>
      </c>
      <c r="I5662" s="23">
        <v>44.116343000000001</v>
      </c>
      <c r="J5662" s="23">
        <v>-103.281142</v>
      </c>
      <c r="K5662">
        <v>327410</v>
      </c>
      <c r="L5662" t="s">
        <v>1404</v>
      </c>
      <c r="M5662" t="s">
        <v>376</v>
      </c>
      <c r="N5662" s="49">
        <v>330526.788</v>
      </c>
      <c r="O5662" s="49">
        <v>347835.74</v>
      </c>
      <c r="P5662" s="49">
        <v>333354.81400000001</v>
      </c>
      <c r="Q5662" s="49">
        <v>298947.80800000002</v>
      </c>
      <c r="R5662" s="49">
        <v>334913.16800000001</v>
      </c>
      <c r="S5662" s="49">
        <v>362102.32400000002</v>
      </c>
      <c r="T5662" s="49">
        <v>332172.886</v>
      </c>
      <c r="U5662" s="49">
        <v>291260.21999999997</v>
      </c>
      <c r="V5662" s="49">
        <v>285890.36200000002</v>
      </c>
    </row>
    <row r="5663" spans="1:22" x14ac:dyDescent="0.3">
      <c r="A5663">
        <v>1003322</v>
      </c>
      <c r="B5663" t="s">
        <v>25600</v>
      </c>
      <c r="C5663" t="s">
        <v>25601</v>
      </c>
      <c r="D5663" t="s">
        <v>6720</v>
      </c>
      <c r="E5663" t="s">
        <v>793</v>
      </c>
      <c r="F5663" t="s">
        <v>6721</v>
      </c>
      <c r="G5663" t="s">
        <v>25602</v>
      </c>
      <c r="H5663" t="s">
        <v>25603</v>
      </c>
      <c r="I5663" s="23">
        <v>37.242261999999997</v>
      </c>
      <c r="J5663" s="23">
        <v>-77.373603000000003</v>
      </c>
      <c r="K5663">
        <v>562212</v>
      </c>
      <c r="L5663" t="s">
        <v>51</v>
      </c>
      <c r="M5663" t="s">
        <v>307</v>
      </c>
      <c r="N5663" s="49">
        <v>127745.5</v>
      </c>
      <c r="O5663" s="49">
        <v>117483.75</v>
      </c>
      <c r="P5663" s="49">
        <v>98868.75</v>
      </c>
      <c r="Q5663" s="49">
        <v>76526.25</v>
      </c>
      <c r="R5663" s="49">
        <v>61739.25</v>
      </c>
      <c r="S5663" s="49">
        <v>54803.75</v>
      </c>
      <c r="T5663" s="49">
        <v>49885.75</v>
      </c>
      <c r="U5663" s="49">
        <v>54900</v>
      </c>
      <c r="V5663" s="49">
        <v>43644</v>
      </c>
    </row>
    <row r="5664" spans="1:22" x14ac:dyDescent="0.3">
      <c r="A5664">
        <v>1003670</v>
      </c>
      <c r="B5664" t="s">
        <v>25604</v>
      </c>
      <c r="C5664" t="s">
        <v>25605</v>
      </c>
      <c r="D5664" t="s">
        <v>13201</v>
      </c>
      <c r="E5664" t="s">
        <v>1370</v>
      </c>
      <c r="F5664" t="s">
        <v>13202</v>
      </c>
      <c r="G5664" t="s">
        <v>25606</v>
      </c>
      <c r="H5664" t="s">
        <v>6835</v>
      </c>
      <c r="I5664" s="23">
        <v>64.733253000000005</v>
      </c>
      <c r="J5664" s="23">
        <v>-147.344964</v>
      </c>
      <c r="K5664">
        <v>324110</v>
      </c>
      <c r="L5664" t="s">
        <v>1344</v>
      </c>
      <c r="M5664" t="s">
        <v>1345</v>
      </c>
      <c r="N5664" s="49">
        <v>37808.718000000001</v>
      </c>
      <c r="O5664" s="49">
        <v>35114.498</v>
      </c>
      <c r="P5664" s="49">
        <v>18244.236000000001</v>
      </c>
      <c r="Q5664" s="49">
        <v>12186.915999999999</v>
      </c>
      <c r="R5664" s="49">
        <v>12242.941999999999</v>
      </c>
      <c r="S5664" s="49">
        <v>28709.612000000001</v>
      </c>
      <c r="T5664" s="49">
        <v>994.9</v>
      </c>
      <c r="U5664" s="49">
        <v>13208.494000000001</v>
      </c>
      <c r="V5664" s="49">
        <v>23106.326000000001</v>
      </c>
    </row>
    <row r="5665" spans="1:22" x14ac:dyDescent="0.3">
      <c r="A5665">
        <v>1005997</v>
      </c>
      <c r="B5665" t="s">
        <v>25607</v>
      </c>
      <c r="C5665" t="s">
        <v>25608</v>
      </c>
      <c r="D5665" t="s">
        <v>1375</v>
      </c>
      <c r="E5665" t="s">
        <v>1370</v>
      </c>
      <c r="F5665" t="s">
        <v>1376</v>
      </c>
      <c r="G5665" t="s">
        <v>25609</v>
      </c>
      <c r="H5665" t="s">
        <v>1378</v>
      </c>
      <c r="I5665" s="23">
        <v>61.083809000000002</v>
      </c>
      <c r="J5665" s="23">
        <v>-146.25084200000001</v>
      </c>
      <c r="K5665">
        <v>324110</v>
      </c>
      <c r="L5665" t="s">
        <v>6080</v>
      </c>
      <c r="M5665" t="s">
        <v>6081</v>
      </c>
      <c r="N5665" s="49">
        <v>85877.313999999998</v>
      </c>
      <c r="O5665" s="49">
        <v>79770.606</v>
      </c>
      <c r="P5665" s="49">
        <v>73953.377999999997</v>
      </c>
      <c r="Q5665" s="49">
        <v>72235.881999999998</v>
      </c>
      <c r="R5665" s="49">
        <v>80653.724000000002</v>
      </c>
      <c r="S5665" s="49">
        <v>114751.11199999999</v>
      </c>
      <c r="T5665" s="49">
        <v>105020.37</v>
      </c>
      <c r="U5665" s="49">
        <v>99235.411999999997</v>
      </c>
      <c r="V5665" s="49">
        <v>99274.65</v>
      </c>
    </row>
    <row r="5666" spans="1:22" x14ac:dyDescent="0.3">
      <c r="A5666">
        <v>1000439</v>
      </c>
      <c r="B5666"/>
      <c r="C5666" t="s">
        <v>25610</v>
      </c>
      <c r="D5666" t="s">
        <v>25611</v>
      </c>
      <c r="E5666" t="s">
        <v>323</v>
      </c>
      <c r="F5666" t="s">
        <v>10631</v>
      </c>
      <c r="G5666" t="s">
        <v>25612</v>
      </c>
      <c r="I5666" s="23">
        <v>41.024968100000002</v>
      </c>
      <c r="J5666" s="23">
        <v>-121.6932437</v>
      </c>
      <c r="K5666">
        <v>221210</v>
      </c>
      <c r="L5666" t="s">
        <v>1275</v>
      </c>
      <c r="M5666" t="s">
        <v>102</v>
      </c>
      <c r="N5666" s="49">
        <v>46986.728000000003</v>
      </c>
      <c r="O5666" s="49">
        <v>31253.705999999998</v>
      </c>
      <c r="P5666" s="49">
        <v>37160.516000000003</v>
      </c>
      <c r="Q5666" s="49">
        <v>46816.928</v>
      </c>
      <c r="R5666" s="49">
        <v>55291.046000000002</v>
      </c>
      <c r="S5666" s="49">
        <v>53575.052000000003</v>
      </c>
      <c r="T5666" s="49">
        <v>56029.696000000004</v>
      </c>
      <c r="U5666" s="49">
        <v>53269.654000000002</v>
      </c>
      <c r="V5666" s="49">
        <v>41065.498</v>
      </c>
    </row>
    <row r="5667" spans="1:22" x14ac:dyDescent="0.3">
      <c r="A5667">
        <v>1007173</v>
      </c>
      <c r="B5667" t="s">
        <v>25613</v>
      </c>
      <c r="C5667" t="s">
        <v>25614</v>
      </c>
      <c r="D5667" t="s">
        <v>25615</v>
      </c>
      <c r="E5667" t="s">
        <v>323</v>
      </c>
      <c r="F5667" t="s">
        <v>25616</v>
      </c>
      <c r="G5667" t="s">
        <v>25617</v>
      </c>
      <c r="H5667" t="s">
        <v>25618</v>
      </c>
      <c r="I5667" s="23">
        <v>39.364800000000002</v>
      </c>
      <c r="J5667" s="23">
        <v>-122.268</v>
      </c>
      <c r="K5667">
        <v>221112</v>
      </c>
      <c r="L5667" t="s">
        <v>335</v>
      </c>
      <c r="M5667" t="s">
        <v>336</v>
      </c>
      <c r="N5667" s="49">
        <v>1157864.5079999999</v>
      </c>
      <c r="O5667" s="49">
        <v>1169214.916</v>
      </c>
      <c r="P5667" s="49">
        <v>981654.01199999999</v>
      </c>
      <c r="Q5667" s="49">
        <v>1125831.0279999999</v>
      </c>
      <c r="R5667" s="49">
        <v>1382997.7039999999</v>
      </c>
      <c r="S5667" s="49">
        <v>967073.41599999997</v>
      </c>
      <c r="T5667" s="49">
        <v>980561.71600000001</v>
      </c>
      <c r="U5667" s="49">
        <v>1026322.796</v>
      </c>
      <c r="V5667" s="49">
        <v>765671.12564290746</v>
      </c>
    </row>
    <row r="5668" spans="1:22" x14ac:dyDescent="0.3">
      <c r="A5668">
        <v>1006434</v>
      </c>
      <c r="B5668" t="s">
        <v>25619</v>
      </c>
      <c r="C5668" t="s">
        <v>25620</v>
      </c>
      <c r="D5668" t="s">
        <v>25615</v>
      </c>
      <c r="E5668" t="s">
        <v>323</v>
      </c>
      <c r="F5668" t="s">
        <v>25616</v>
      </c>
      <c r="G5668" t="s">
        <v>25621</v>
      </c>
      <c r="H5668" t="s">
        <v>21470</v>
      </c>
      <c r="I5668" s="23">
        <v>39.364967999999998</v>
      </c>
      <c r="J5668" s="23">
        <v>-122.26329699999999</v>
      </c>
      <c r="K5668">
        <v>221210</v>
      </c>
      <c r="L5668" t="s">
        <v>1275</v>
      </c>
      <c r="M5668" t="s">
        <v>102</v>
      </c>
      <c r="N5668" s="49">
        <v>32723.69</v>
      </c>
      <c r="O5668" s="49">
        <v>46031.046000000002</v>
      </c>
      <c r="P5668" s="49">
        <v>35673.334000000003</v>
      </c>
      <c r="Q5668" s="49">
        <v>26239.218000000001</v>
      </c>
      <c r="R5668" s="49">
        <v>40282.561999999998</v>
      </c>
      <c r="S5668" s="49">
        <v>38516.671999999999</v>
      </c>
      <c r="T5668" s="49">
        <v>45249.993999999999</v>
      </c>
      <c r="U5668" s="49">
        <v>39472.165999999997</v>
      </c>
      <c r="V5668" s="49">
        <v>25861.308000000001</v>
      </c>
    </row>
    <row r="5669" spans="1:22" x14ac:dyDescent="0.3">
      <c r="A5669">
        <v>1007469</v>
      </c>
      <c r="B5669" t="s">
        <v>25622</v>
      </c>
      <c r="C5669" t="s">
        <v>25623</v>
      </c>
      <c r="D5669" t="s">
        <v>7668</v>
      </c>
      <c r="E5669" t="s">
        <v>323</v>
      </c>
      <c r="F5669" t="s">
        <v>7669</v>
      </c>
      <c r="G5669" t="s">
        <v>25624</v>
      </c>
      <c r="H5669" t="s">
        <v>9890</v>
      </c>
      <c r="I5669" s="23">
        <v>38.0167</v>
      </c>
      <c r="J5669" s="23">
        <v>-121.75920000000001</v>
      </c>
      <c r="K5669">
        <v>221112</v>
      </c>
      <c r="L5669" t="s">
        <v>335</v>
      </c>
      <c r="M5669" t="s">
        <v>336</v>
      </c>
      <c r="N5669" s="49">
        <v>1137218.6359999999</v>
      </c>
      <c r="O5669" s="49">
        <v>1164012.4879999999</v>
      </c>
      <c r="P5669" s="49">
        <v>1111313.8319999999</v>
      </c>
      <c r="Q5669" s="49">
        <v>963462.58</v>
      </c>
      <c r="R5669" s="49">
        <v>1305981.612</v>
      </c>
      <c r="S5669" s="49">
        <v>1278229.764</v>
      </c>
      <c r="T5669" s="49">
        <v>1238607.8600000001</v>
      </c>
      <c r="U5669" s="49">
        <v>1247446.8259999999</v>
      </c>
      <c r="V5669" s="49">
        <v>1043988.2608142974</v>
      </c>
    </row>
    <row r="5670" spans="1:22" x14ac:dyDescent="0.3">
      <c r="A5670">
        <v>1006265</v>
      </c>
      <c r="B5670" t="s">
        <v>25625</v>
      </c>
      <c r="C5670" t="s">
        <v>25626</v>
      </c>
      <c r="D5670" t="s">
        <v>25627</v>
      </c>
      <c r="E5670" t="s">
        <v>323</v>
      </c>
      <c r="F5670" t="s">
        <v>25628</v>
      </c>
      <c r="G5670" t="s">
        <v>25629</v>
      </c>
      <c r="H5670" t="s">
        <v>25630</v>
      </c>
      <c r="I5670" s="23">
        <v>40.069493000000001</v>
      </c>
      <c r="J5670" s="23">
        <v>-122.213818</v>
      </c>
      <c r="K5670">
        <v>221210</v>
      </c>
      <c r="L5670" t="s">
        <v>1275</v>
      </c>
      <c r="M5670" t="s">
        <v>102</v>
      </c>
      <c r="N5670" s="49">
        <v>52664.065999999999</v>
      </c>
      <c r="O5670" s="49">
        <v>58965.75</v>
      </c>
      <c r="P5670" s="49">
        <v>59451.784</v>
      </c>
      <c r="Q5670" s="49">
        <v>57139.993999999999</v>
      </c>
      <c r="R5670" s="49">
        <v>57538.94</v>
      </c>
      <c r="S5670" s="49">
        <v>48493.375999999997</v>
      </c>
      <c r="T5670" s="49">
        <v>54492.362000000001</v>
      </c>
      <c r="U5670" s="49">
        <v>68985.801999999996</v>
      </c>
      <c r="V5670" s="49">
        <v>33605.125999999997</v>
      </c>
    </row>
    <row r="5671" spans="1:22" x14ac:dyDescent="0.3">
      <c r="A5671">
        <v>1004272</v>
      </c>
      <c r="B5671" t="s">
        <v>25631</v>
      </c>
      <c r="C5671" t="s">
        <v>25632</v>
      </c>
      <c r="D5671" t="s">
        <v>19989</v>
      </c>
      <c r="E5671" t="s">
        <v>323</v>
      </c>
      <c r="F5671" t="s">
        <v>19990</v>
      </c>
      <c r="G5671" t="s">
        <v>25633</v>
      </c>
      <c r="H5671" t="s">
        <v>3837</v>
      </c>
      <c r="I5671" s="23">
        <v>34.902693999999997</v>
      </c>
      <c r="J5671" s="23">
        <v>-117.160594</v>
      </c>
      <c r="K5671">
        <v>221210</v>
      </c>
      <c r="L5671" t="s">
        <v>1275</v>
      </c>
      <c r="M5671" t="s">
        <v>102</v>
      </c>
      <c r="N5671" s="49">
        <v>74996.361999999994</v>
      </c>
      <c r="O5671" s="49">
        <v>60041.724000000002</v>
      </c>
      <c r="P5671" s="49">
        <v>46111.654000000002</v>
      </c>
      <c r="Q5671" s="49">
        <v>51069.296000000002</v>
      </c>
      <c r="R5671" s="49">
        <v>87334.377999999997</v>
      </c>
      <c r="S5671" s="49">
        <v>74060.97</v>
      </c>
      <c r="T5671" s="49">
        <v>64286.19</v>
      </c>
      <c r="U5671" s="49">
        <v>73179.478000000003</v>
      </c>
      <c r="V5671" s="49">
        <v>74591.224000000002</v>
      </c>
    </row>
    <row r="5672" spans="1:22" x14ac:dyDescent="0.3">
      <c r="A5672">
        <v>1007411</v>
      </c>
      <c r="B5672" t="s">
        <v>25634</v>
      </c>
      <c r="C5672" t="s">
        <v>25635</v>
      </c>
      <c r="D5672" t="s">
        <v>25636</v>
      </c>
      <c r="E5672" t="s">
        <v>323</v>
      </c>
      <c r="F5672" t="s">
        <v>10275</v>
      </c>
      <c r="G5672" t="s">
        <v>25637</v>
      </c>
      <c r="H5672" t="s">
        <v>24292</v>
      </c>
      <c r="I5672" s="23">
        <v>40.741500000000002</v>
      </c>
      <c r="J5672" s="23">
        <v>-124.2103</v>
      </c>
      <c r="K5672">
        <v>221112</v>
      </c>
      <c r="L5672" t="s">
        <v>28</v>
      </c>
      <c r="M5672" t="s">
        <v>336</v>
      </c>
      <c r="N5672" s="49">
        <v>189361.766</v>
      </c>
      <c r="O5672" s="49">
        <v>179146.96400000001</v>
      </c>
      <c r="P5672" s="49">
        <v>199497.32399999999</v>
      </c>
      <c r="Q5672" s="49">
        <v>172003.73800000001</v>
      </c>
      <c r="R5672" s="49">
        <v>186479.478</v>
      </c>
      <c r="S5672" s="49">
        <v>162619.16399999999</v>
      </c>
      <c r="T5672" s="49">
        <v>163576.402</v>
      </c>
      <c r="U5672" s="49">
        <v>193164.04</v>
      </c>
      <c r="V5672" s="49">
        <v>216647.7477881232</v>
      </c>
    </row>
    <row r="5673" spans="1:22" x14ac:dyDescent="0.3">
      <c r="A5673">
        <v>1004068</v>
      </c>
      <c r="B5673" t="s">
        <v>25638</v>
      </c>
      <c r="C5673" t="s">
        <v>25639</v>
      </c>
      <c r="D5673" t="s">
        <v>2365</v>
      </c>
      <c r="E5673" t="s">
        <v>323</v>
      </c>
      <c r="F5673" t="s">
        <v>2366</v>
      </c>
      <c r="G5673" t="s">
        <v>25640</v>
      </c>
      <c r="H5673" t="s">
        <v>2368</v>
      </c>
      <c r="I5673" s="23">
        <v>36.074289999999998</v>
      </c>
      <c r="J5673" s="23">
        <v>-120.08369</v>
      </c>
      <c r="K5673">
        <v>221210</v>
      </c>
      <c r="L5673" t="s">
        <v>1275</v>
      </c>
      <c r="M5673" t="s">
        <v>102</v>
      </c>
      <c r="N5673" s="49">
        <v>38968.17</v>
      </c>
      <c r="O5673" s="49">
        <v>15875.204</v>
      </c>
      <c r="P5673" s="49">
        <v>13291.861999999999</v>
      </c>
      <c r="Q5673" s="49">
        <v>14281.902</v>
      </c>
      <c r="R5673" s="49">
        <v>26849.558000000001</v>
      </c>
      <c r="S5673" s="49">
        <v>30284.554</v>
      </c>
      <c r="T5673" s="49">
        <v>15480.848</v>
      </c>
      <c r="U5673" s="49">
        <v>24741.57</v>
      </c>
      <c r="V5673" s="49">
        <v>40353.156000000003</v>
      </c>
    </row>
    <row r="5674" spans="1:22" x14ac:dyDescent="0.3">
      <c r="A5674">
        <v>1007536</v>
      </c>
      <c r="B5674" t="s">
        <v>25641</v>
      </c>
      <c r="C5674" t="s">
        <v>25642</v>
      </c>
      <c r="D5674" t="s">
        <v>25643</v>
      </c>
      <c r="E5674" t="s">
        <v>323</v>
      </c>
      <c r="F5674" t="s">
        <v>25644</v>
      </c>
      <c r="G5674" t="s">
        <v>25645</v>
      </c>
      <c r="H5674" t="s">
        <v>25646</v>
      </c>
      <c r="I5674" s="23">
        <v>41.498499000000002</v>
      </c>
      <c r="J5674" s="23">
        <v>-120.870071</v>
      </c>
      <c r="K5674">
        <v>221210</v>
      </c>
      <c r="L5674" t="s">
        <v>1275</v>
      </c>
      <c r="M5674" t="s">
        <v>102</v>
      </c>
      <c r="N5674" s="49">
        <v>33494.78</v>
      </c>
      <c r="O5674" s="49">
        <v>37279.665999999997</v>
      </c>
      <c r="P5674" s="49">
        <v>29313.694</v>
      </c>
      <c r="Q5674" s="49">
        <v>52614.856</v>
      </c>
      <c r="R5674" s="49">
        <v>45667.633999999998</v>
      </c>
      <c r="S5674" s="49">
        <v>44827.387999999999</v>
      </c>
      <c r="T5674" s="49">
        <v>43344.292000000001</v>
      </c>
      <c r="U5674" s="49">
        <v>47141.976000000002</v>
      </c>
    </row>
    <row r="5675" spans="1:22" x14ac:dyDescent="0.3">
      <c r="A5675">
        <v>1004069</v>
      </c>
      <c r="B5675" t="s">
        <v>25647</v>
      </c>
      <c r="C5675" t="s">
        <v>25648</v>
      </c>
      <c r="D5675" t="s">
        <v>25649</v>
      </c>
      <c r="E5675" t="s">
        <v>323</v>
      </c>
      <c r="F5675" t="s">
        <v>25650</v>
      </c>
      <c r="G5675" t="s">
        <v>25651</v>
      </c>
      <c r="H5675" t="s">
        <v>3837</v>
      </c>
      <c r="I5675" s="23">
        <v>34.714300000000001</v>
      </c>
      <c r="J5675" s="23">
        <v>-114.4932</v>
      </c>
      <c r="K5675">
        <v>221210</v>
      </c>
      <c r="L5675" t="s">
        <v>1275</v>
      </c>
      <c r="M5675" t="s">
        <v>102</v>
      </c>
      <c r="N5675" s="49">
        <v>53989.525999999998</v>
      </c>
      <c r="O5675" s="49">
        <v>36288.788</v>
      </c>
      <c r="P5675" s="49">
        <v>26206.47</v>
      </c>
      <c r="Q5675" s="49">
        <v>30148.15</v>
      </c>
      <c r="R5675" s="49">
        <v>38780.79</v>
      </c>
      <c r="S5675" s="49">
        <v>35541.786</v>
      </c>
      <c r="T5675" s="49">
        <v>20622.990000000002</v>
      </c>
      <c r="U5675" s="49">
        <v>31623.8</v>
      </c>
      <c r="V5675" s="49">
        <v>46851.241999999998</v>
      </c>
    </row>
    <row r="5676" spans="1:22" x14ac:dyDescent="0.3">
      <c r="A5676">
        <v>1002606</v>
      </c>
      <c r="B5676" t="s">
        <v>25652</v>
      </c>
      <c r="C5676" t="s">
        <v>25653</v>
      </c>
      <c r="D5676" t="s">
        <v>15557</v>
      </c>
      <c r="E5676" t="s">
        <v>454</v>
      </c>
      <c r="F5676" t="s">
        <v>25654</v>
      </c>
      <c r="G5676" t="s">
        <v>25655</v>
      </c>
      <c r="H5676" t="s">
        <v>25656</v>
      </c>
      <c r="I5676" s="23">
        <v>42.211100000000002</v>
      </c>
      <c r="J5676" s="23">
        <v>-85.554199999999994</v>
      </c>
      <c r="K5676">
        <v>325412</v>
      </c>
      <c r="L5676" t="s">
        <v>28</v>
      </c>
      <c r="M5676" t="s">
        <v>530</v>
      </c>
      <c r="N5676" s="49">
        <v>109955.49</v>
      </c>
      <c r="O5676" s="49">
        <v>109590.32399999999</v>
      </c>
      <c r="P5676" s="49">
        <v>102857.42200000001</v>
      </c>
      <c r="Q5676" s="49">
        <v>99006.554000000004</v>
      </c>
      <c r="R5676" s="49">
        <v>123990.338</v>
      </c>
      <c r="S5676" s="49">
        <v>137582.486</v>
      </c>
      <c r="T5676" s="49">
        <v>123476.258</v>
      </c>
      <c r="U5676" s="49">
        <v>111644.81200000001</v>
      </c>
      <c r="V5676" s="49">
        <v>135654.32800000001</v>
      </c>
    </row>
    <row r="5677" spans="1:22" x14ac:dyDescent="0.3">
      <c r="A5677">
        <v>1002197</v>
      </c>
      <c r="B5677" t="s">
        <v>25657</v>
      </c>
      <c r="C5677" t="s">
        <v>25658</v>
      </c>
      <c r="D5677" t="s">
        <v>7317</v>
      </c>
      <c r="E5677" t="s">
        <v>303</v>
      </c>
      <c r="F5677" t="s">
        <v>9932</v>
      </c>
      <c r="G5677" t="s">
        <v>25659</v>
      </c>
      <c r="H5677" t="s">
        <v>4527</v>
      </c>
      <c r="I5677" s="23">
        <v>31.76333</v>
      </c>
      <c r="J5677" s="23">
        <v>-106.38015</v>
      </c>
      <c r="K5677">
        <v>331410</v>
      </c>
      <c r="L5677" t="s">
        <v>28</v>
      </c>
      <c r="M5677" t="s">
        <v>538</v>
      </c>
      <c r="N5677" s="49">
        <v>70262.135999999999</v>
      </c>
      <c r="O5677" s="49">
        <v>59673.775999999998</v>
      </c>
      <c r="P5677" s="49">
        <v>55401.892</v>
      </c>
      <c r="Q5677" s="49">
        <v>54832.144</v>
      </c>
      <c r="R5677" s="49">
        <v>53270.400000000001</v>
      </c>
      <c r="S5677" s="49">
        <v>52932.2</v>
      </c>
      <c r="T5677" s="49">
        <v>54014.896000000001</v>
      </c>
      <c r="U5677" s="49">
        <v>47930.82</v>
      </c>
      <c r="V5677" s="49">
        <v>50611.15</v>
      </c>
    </row>
    <row r="5678" spans="1:22" x14ac:dyDescent="0.3">
      <c r="A5678">
        <v>1003051</v>
      </c>
      <c r="B5678" t="s">
        <v>25660</v>
      </c>
      <c r="C5678" t="s">
        <v>25661</v>
      </c>
      <c r="D5678" t="s">
        <v>2979</v>
      </c>
      <c r="E5678" t="s">
        <v>556</v>
      </c>
      <c r="F5678" t="s">
        <v>25662</v>
      </c>
      <c r="G5678" t="s">
        <v>25663</v>
      </c>
      <c r="H5678" t="s">
        <v>2982</v>
      </c>
      <c r="I5678" s="23">
        <v>39.2986</v>
      </c>
      <c r="J5678" s="23">
        <v>-76.563599999999994</v>
      </c>
      <c r="K5678">
        <v>221112</v>
      </c>
      <c r="L5678" t="s">
        <v>28</v>
      </c>
      <c r="M5678" t="s">
        <v>336</v>
      </c>
      <c r="N5678" s="49">
        <v>2318.41</v>
      </c>
      <c r="O5678" s="49">
        <v>5929.0519999999997</v>
      </c>
      <c r="P5678" s="49">
        <v>1729.3240000000001</v>
      </c>
      <c r="Q5678" s="49">
        <v>7201.7340000000004</v>
      </c>
      <c r="R5678" s="49">
        <v>5421.7619999999997</v>
      </c>
      <c r="S5678" s="49">
        <v>17854.91</v>
      </c>
      <c r="T5678" s="49">
        <v>4788.3239999999996</v>
      </c>
      <c r="U5678" s="49">
        <v>1843.4179999999999</v>
      </c>
      <c r="V5678" s="49">
        <v>6720.9</v>
      </c>
    </row>
    <row r="5679" spans="1:22" x14ac:dyDescent="0.3">
      <c r="A5679">
        <v>1006268</v>
      </c>
      <c r="B5679" t="s">
        <v>25664</v>
      </c>
      <c r="C5679" t="s">
        <v>25665</v>
      </c>
      <c r="D5679" t="s">
        <v>792</v>
      </c>
      <c r="E5679" t="s">
        <v>793</v>
      </c>
      <c r="F5679" t="s">
        <v>794</v>
      </c>
      <c r="G5679" t="s">
        <v>25666</v>
      </c>
      <c r="H5679" t="s">
        <v>796</v>
      </c>
      <c r="I5679" s="23">
        <v>37.340400000000002</v>
      </c>
      <c r="J5679" s="23">
        <v>-77.277379999999994</v>
      </c>
      <c r="K5679">
        <v>312230</v>
      </c>
      <c r="L5679" t="s">
        <v>28</v>
      </c>
      <c r="M5679" t="s">
        <v>315</v>
      </c>
      <c r="N5679" s="49">
        <v>46532.976000000002</v>
      </c>
      <c r="O5679" s="49">
        <v>49775.364000000001</v>
      </c>
      <c r="P5679" s="49">
        <v>48426.567999999999</v>
      </c>
      <c r="Q5679" s="49">
        <v>46108.828000000001</v>
      </c>
      <c r="R5679" s="49">
        <v>64589.807999999997</v>
      </c>
      <c r="S5679" s="49">
        <v>62599.254000000001</v>
      </c>
      <c r="T5679" s="49">
        <v>127166.382</v>
      </c>
      <c r="U5679" s="49">
        <v>147400.20800000001</v>
      </c>
      <c r="V5679" s="49">
        <v>123713.85799999999</v>
      </c>
    </row>
    <row r="5680" spans="1:22" x14ac:dyDescent="0.3">
      <c r="A5680">
        <v>1007506</v>
      </c>
      <c r="B5680" t="s">
        <v>25667</v>
      </c>
      <c r="C5680" t="s">
        <v>25668</v>
      </c>
      <c r="D5680" t="s">
        <v>4121</v>
      </c>
      <c r="E5680" t="s">
        <v>2235</v>
      </c>
      <c r="F5680" t="s">
        <v>4122</v>
      </c>
      <c r="G5680" t="s">
        <v>25669</v>
      </c>
      <c r="H5680" t="s">
        <v>4124</v>
      </c>
      <c r="I5680" s="23">
        <v>45.776389000000002</v>
      </c>
      <c r="J5680" s="23">
        <v>-108.484444</v>
      </c>
      <c r="K5680">
        <v>324110</v>
      </c>
      <c r="L5680" t="s">
        <v>6080</v>
      </c>
      <c r="M5680" t="s">
        <v>6081</v>
      </c>
      <c r="N5680" s="49">
        <v>966133.03599999996</v>
      </c>
      <c r="O5680" s="49">
        <v>979338.72600000002</v>
      </c>
      <c r="P5680" s="49">
        <v>802779.02800000005</v>
      </c>
      <c r="Q5680" s="49">
        <v>841679.52</v>
      </c>
      <c r="R5680" s="49">
        <v>837698.87199999997</v>
      </c>
      <c r="S5680" s="49">
        <v>782410.44</v>
      </c>
      <c r="T5680" s="49">
        <v>820718.89599999995</v>
      </c>
      <c r="U5680" s="49">
        <v>760187.94400000002</v>
      </c>
      <c r="V5680" s="49">
        <v>824553.09600000002</v>
      </c>
    </row>
    <row r="5681" spans="1:22" x14ac:dyDescent="0.3">
      <c r="A5681">
        <v>1001824</v>
      </c>
      <c r="B5681" t="s">
        <v>25670</v>
      </c>
      <c r="C5681" t="s">
        <v>25671</v>
      </c>
      <c r="D5681" t="s">
        <v>25672</v>
      </c>
      <c r="E5681" t="s">
        <v>583</v>
      </c>
      <c r="F5681" t="s">
        <v>9127</v>
      </c>
      <c r="G5681" t="s">
        <v>25673</v>
      </c>
      <c r="H5681" t="s">
        <v>4155</v>
      </c>
      <c r="I5681" s="23">
        <v>29.68</v>
      </c>
      <c r="J5681" s="23">
        <v>-89.980833000000004</v>
      </c>
      <c r="K5681">
        <v>324110</v>
      </c>
      <c r="L5681" t="s">
        <v>1344</v>
      </c>
      <c r="M5681" t="s">
        <v>1345</v>
      </c>
      <c r="N5681" s="49">
        <v>2697633.6260000002</v>
      </c>
      <c r="O5681" s="49">
        <v>2741631.5639999998</v>
      </c>
      <c r="P5681" s="49">
        <v>2803215.5419999999</v>
      </c>
      <c r="Q5681" s="49">
        <v>2582034.196</v>
      </c>
      <c r="R5681" s="49">
        <v>1973788.7679999999</v>
      </c>
      <c r="S5681" s="49">
        <v>2122581.1320000002</v>
      </c>
      <c r="T5681" s="49">
        <v>2416371.574</v>
      </c>
      <c r="U5681" s="49">
        <v>2175659.2740000002</v>
      </c>
      <c r="V5681" s="49">
        <v>2499814.5660000001</v>
      </c>
    </row>
    <row r="5682" spans="1:22" x14ac:dyDescent="0.3">
      <c r="A5682">
        <v>1006012</v>
      </c>
      <c r="B5682" t="s">
        <v>25674</v>
      </c>
      <c r="C5682" t="s">
        <v>25675</v>
      </c>
      <c r="D5682" t="s">
        <v>1004</v>
      </c>
      <c r="E5682" t="s">
        <v>583</v>
      </c>
      <c r="F5682" t="s">
        <v>1005</v>
      </c>
      <c r="G5682" t="s">
        <v>25676</v>
      </c>
      <c r="H5682" t="s">
        <v>1007</v>
      </c>
      <c r="I5682" s="23">
        <v>30.242155</v>
      </c>
      <c r="J5682" s="23">
        <v>-93.274386000000007</v>
      </c>
      <c r="K5682">
        <v>324110</v>
      </c>
      <c r="L5682" t="s">
        <v>1344</v>
      </c>
      <c r="M5682" t="s">
        <v>1345</v>
      </c>
      <c r="N5682" s="49">
        <v>1730932.736</v>
      </c>
      <c r="O5682" s="49">
        <v>1896561.6839999999</v>
      </c>
      <c r="P5682" s="49">
        <v>1779721.2779999999</v>
      </c>
      <c r="Q5682" s="49">
        <v>1730892.7960000001</v>
      </c>
      <c r="R5682" s="49">
        <v>1739973.1359999999</v>
      </c>
      <c r="S5682" s="49">
        <v>1584268.138</v>
      </c>
      <c r="T5682" s="49">
        <v>1682174.892</v>
      </c>
      <c r="U5682" s="49">
        <v>1624822.4920000001</v>
      </c>
      <c r="V5682" s="49">
        <v>1814711.9339999999</v>
      </c>
    </row>
    <row r="5683" spans="1:22" x14ac:dyDescent="0.3">
      <c r="A5683">
        <v>1008018</v>
      </c>
      <c r="B5683" t="s">
        <v>25677</v>
      </c>
      <c r="C5683" t="s">
        <v>25678</v>
      </c>
      <c r="D5683" t="s">
        <v>1211</v>
      </c>
      <c r="E5683" t="s">
        <v>946</v>
      </c>
      <c r="F5683" t="s">
        <v>1212</v>
      </c>
      <c r="G5683" t="s">
        <v>25679</v>
      </c>
      <c r="H5683" t="s">
        <v>1214</v>
      </c>
      <c r="I5683" s="23">
        <v>48.830142000000002</v>
      </c>
      <c r="J5683" s="23">
        <v>-122.692114</v>
      </c>
      <c r="K5683">
        <v>324110</v>
      </c>
      <c r="L5683" t="s">
        <v>1344</v>
      </c>
      <c r="M5683" t="s">
        <v>1345</v>
      </c>
      <c r="N5683" s="49">
        <v>834696.61800000002</v>
      </c>
      <c r="O5683" s="49">
        <v>798060.8</v>
      </c>
      <c r="P5683" s="49">
        <v>748774.83400000003</v>
      </c>
      <c r="Q5683" s="49">
        <v>767042.97600000002</v>
      </c>
      <c r="R5683" s="49">
        <v>747276.10800000001</v>
      </c>
      <c r="S5683" s="49">
        <v>765905.804</v>
      </c>
      <c r="T5683" s="49">
        <v>769015.32</v>
      </c>
      <c r="U5683" s="49">
        <v>800100.01199999999</v>
      </c>
      <c r="V5683" s="49">
        <v>1004606.398</v>
      </c>
    </row>
    <row r="5684" spans="1:22" x14ac:dyDescent="0.3">
      <c r="A5684">
        <v>1006099</v>
      </c>
      <c r="B5684" t="s">
        <v>25680</v>
      </c>
      <c r="C5684" t="s">
        <v>25681</v>
      </c>
      <c r="D5684" t="s">
        <v>25682</v>
      </c>
      <c r="E5684" t="s">
        <v>323</v>
      </c>
      <c r="F5684" t="s">
        <v>25683</v>
      </c>
      <c r="G5684" t="s">
        <v>25684</v>
      </c>
      <c r="H5684" t="s">
        <v>3533</v>
      </c>
      <c r="I5684" s="23">
        <v>35.038888999999998</v>
      </c>
      <c r="J5684" s="23">
        <v>-120.58972199999999</v>
      </c>
      <c r="K5684">
        <v>324110</v>
      </c>
      <c r="L5684" t="s">
        <v>1344</v>
      </c>
      <c r="M5684" t="s">
        <v>1345</v>
      </c>
      <c r="N5684" s="49">
        <v>169349.47399999999</v>
      </c>
      <c r="O5684" s="49">
        <v>169486.696</v>
      </c>
      <c r="P5684" s="49">
        <v>189508.15</v>
      </c>
      <c r="Q5684" s="49">
        <v>200387.79800000001</v>
      </c>
      <c r="R5684" s="49">
        <v>214092.55600000001</v>
      </c>
      <c r="S5684" s="49">
        <v>247961.65400000001</v>
      </c>
      <c r="T5684" s="49">
        <v>252575.35999999999</v>
      </c>
      <c r="U5684" s="49">
        <v>239282.46799999999</v>
      </c>
      <c r="V5684" s="49">
        <v>241097.10399999999</v>
      </c>
    </row>
    <row r="5685" spans="1:22" x14ac:dyDescent="0.3">
      <c r="A5685">
        <v>1006124</v>
      </c>
      <c r="B5685" t="s">
        <v>25685</v>
      </c>
      <c r="C5685" t="s">
        <v>25686</v>
      </c>
      <c r="D5685" t="s">
        <v>562</v>
      </c>
      <c r="E5685" t="s">
        <v>303</v>
      </c>
      <c r="F5685" t="s">
        <v>563</v>
      </c>
      <c r="H5685" t="s">
        <v>565</v>
      </c>
      <c r="I5685" s="23">
        <v>35.733199999999997</v>
      </c>
      <c r="J5685" s="23">
        <v>-100.48690000000001</v>
      </c>
      <c r="K5685">
        <v>211112</v>
      </c>
      <c r="L5685" t="s">
        <v>368</v>
      </c>
      <c r="M5685" t="s">
        <v>102</v>
      </c>
      <c r="R5685" s="49">
        <v>22594.585999999999</v>
      </c>
      <c r="S5685" s="49">
        <v>28393.957999999999</v>
      </c>
      <c r="T5685" s="49">
        <v>31826.194</v>
      </c>
      <c r="U5685" s="49">
        <v>34713.43</v>
      </c>
      <c r="V5685" s="49">
        <v>53324.885999999999</v>
      </c>
    </row>
    <row r="5686" spans="1:22" x14ac:dyDescent="0.3">
      <c r="A5686">
        <v>1003643</v>
      </c>
      <c r="B5686" t="s">
        <v>25687</v>
      </c>
      <c r="C5686" t="s">
        <v>25688</v>
      </c>
      <c r="D5686" t="s">
        <v>25689</v>
      </c>
      <c r="E5686" t="s">
        <v>1902</v>
      </c>
      <c r="F5686" t="s">
        <v>25690</v>
      </c>
      <c r="G5686" t="s">
        <v>25691</v>
      </c>
      <c r="H5686" t="s">
        <v>11499</v>
      </c>
      <c r="I5686" s="23">
        <v>34.779716000000001</v>
      </c>
      <c r="J5686" s="23">
        <v>-112.08380099999999</v>
      </c>
      <c r="K5686">
        <v>327310</v>
      </c>
      <c r="L5686" t="s">
        <v>2095</v>
      </c>
      <c r="M5686" t="s">
        <v>376</v>
      </c>
      <c r="N5686" s="49">
        <v>626465.70799999998</v>
      </c>
      <c r="O5686" s="49">
        <v>653574.76800000004</v>
      </c>
      <c r="P5686" s="49">
        <v>501744.908</v>
      </c>
      <c r="Q5686" s="49">
        <v>424915.12800000003</v>
      </c>
      <c r="R5686" s="49">
        <v>533508.06799999997</v>
      </c>
      <c r="S5686" s="49">
        <v>450080.83799999999</v>
      </c>
      <c r="T5686" s="49">
        <v>435656.80599999998</v>
      </c>
      <c r="U5686" s="49">
        <v>350988.864</v>
      </c>
      <c r="V5686" s="49">
        <v>322624.49599999998</v>
      </c>
    </row>
    <row r="5687" spans="1:22" x14ac:dyDescent="0.3">
      <c r="A5687">
        <v>1007456</v>
      </c>
      <c r="B5687" t="s">
        <v>25692</v>
      </c>
      <c r="C5687" t="s">
        <v>25693</v>
      </c>
      <c r="D5687" t="s">
        <v>25694</v>
      </c>
      <c r="E5687" t="s">
        <v>441</v>
      </c>
      <c r="F5687" t="s">
        <v>25695</v>
      </c>
      <c r="G5687" t="s">
        <v>25696</v>
      </c>
      <c r="H5687" t="s">
        <v>25697</v>
      </c>
      <c r="I5687" s="23">
        <v>36.194955999999998</v>
      </c>
      <c r="J5687" s="23">
        <v>-80.037372000000005</v>
      </c>
      <c r="K5687">
        <v>562212</v>
      </c>
      <c r="L5687" t="s">
        <v>355</v>
      </c>
      <c r="M5687" t="s">
        <v>307</v>
      </c>
      <c r="S5687" s="49">
        <v>4890.5659999999998</v>
      </c>
      <c r="T5687" s="49">
        <v>4229.1419999999998</v>
      </c>
      <c r="U5687" s="49">
        <v>6278.7084269999996</v>
      </c>
      <c r="V5687" s="49">
        <v>8396.7049540000007</v>
      </c>
    </row>
    <row r="5688" spans="1:22" x14ac:dyDescent="0.3">
      <c r="A5688">
        <v>1006383</v>
      </c>
      <c r="B5688" t="s">
        <v>25698</v>
      </c>
      <c r="C5688" t="s">
        <v>25699</v>
      </c>
      <c r="D5688" t="s">
        <v>2315</v>
      </c>
      <c r="E5688" t="s">
        <v>663</v>
      </c>
      <c r="F5688" t="s">
        <v>25700</v>
      </c>
      <c r="G5688" t="s">
        <v>25701</v>
      </c>
      <c r="H5688" t="s">
        <v>4586</v>
      </c>
      <c r="I5688" s="23">
        <v>39.082642999999997</v>
      </c>
      <c r="J5688" s="23">
        <v>-82.957147000000006</v>
      </c>
      <c r="K5688">
        <v>562212</v>
      </c>
      <c r="L5688" t="s">
        <v>355</v>
      </c>
      <c r="M5688" t="s">
        <v>307</v>
      </c>
      <c r="N5688" s="49">
        <v>249457.39799999999</v>
      </c>
      <c r="O5688" s="49">
        <v>210620.39799999999</v>
      </c>
      <c r="P5688" s="49">
        <v>199005.05</v>
      </c>
      <c r="Q5688" s="49">
        <v>188430.6</v>
      </c>
      <c r="R5688" s="49">
        <v>180899.55</v>
      </c>
      <c r="S5688" s="49">
        <v>170425.7</v>
      </c>
      <c r="T5688" s="49">
        <v>150164.20000000001</v>
      </c>
      <c r="U5688" s="49">
        <v>75716.5</v>
      </c>
      <c r="V5688" s="49">
        <v>73241</v>
      </c>
    </row>
    <row r="5689" spans="1:22" x14ac:dyDescent="0.3">
      <c r="A5689">
        <v>1004299</v>
      </c>
      <c r="B5689" t="s">
        <v>25702</v>
      </c>
      <c r="C5689" t="s">
        <v>25703</v>
      </c>
      <c r="D5689" t="s">
        <v>11230</v>
      </c>
      <c r="E5689" t="s">
        <v>303</v>
      </c>
      <c r="F5689" t="s">
        <v>8867</v>
      </c>
      <c r="G5689" t="s">
        <v>25704</v>
      </c>
      <c r="H5689" t="s">
        <v>11232</v>
      </c>
      <c r="I5689" s="23">
        <v>30.638110999999999</v>
      </c>
      <c r="J5689" s="23">
        <v>-102.943139</v>
      </c>
      <c r="K5689">
        <v>211111</v>
      </c>
      <c r="L5689" t="s">
        <v>1135</v>
      </c>
      <c r="M5689" t="s">
        <v>1136</v>
      </c>
      <c r="S5689" s="49">
        <v>0</v>
      </c>
      <c r="U5689" s="49">
        <v>438.05</v>
      </c>
      <c r="V5689" s="49">
        <v>37724.692000000003</v>
      </c>
    </row>
    <row r="5690" spans="1:22" x14ac:dyDescent="0.3">
      <c r="A5690">
        <v>1006356</v>
      </c>
      <c r="B5690" t="s">
        <v>25705</v>
      </c>
      <c r="C5690" t="s">
        <v>25706</v>
      </c>
      <c r="D5690" t="s">
        <v>6574</v>
      </c>
      <c r="E5690" t="s">
        <v>303</v>
      </c>
      <c r="F5690" t="s">
        <v>22668</v>
      </c>
      <c r="G5690" t="s">
        <v>25707</v>
      </c>
      <c r="H5690" t="s">
        <v>25708</v>
      </c>
      <c r="I5690" s="23">
        <v>33.146580999999998</v>
      </c>
      <c r="J5690" s="23">
        <v>-94.984330999999997</v>
      </c>
      <c r="K5690">
        <v>311615</v>
      </c>
      <c r="L5690" t="s">
        <v>28</v>
      </c>
      <c r="M5690" t="s">
        <v>315</v>
      </c>
      <c r="N5690" s="49">
        <v>70594.384000000005</v>
      </c>
      <c r="O5690" s="49">
        <v>68173.444000000003</v>
      </c>
      <c r="P5690" s="49">
        <v>67274.796000000002</v>
      </c>
      <c r="Q5690" s="49">
        <v>50377.760000000002</v>
      </c>
      <c r="R5690" s="49">
        <v>80537.495999999999</v>
      </c>
      <c r="S5690" s="49">
        <v>81289.89</v>
      </c>
      <c r="T5690" s="49">
        <v>68186.441999999995</v>
      </c>
      <c r="U5690" s="49">
        <v>76436.631999999998</v>
      </c>
      <c r="V5690" s="49">
        <v>83889.642000000007</v>
      </c>
    </row>
    <row r="5691" spans="1:22" x14ac:dyDescent="0.3">
      <c r="A5691">
        <v>1011277</v>
      </c>
      <c r="B5691" t="s">
        <v>25709</v>
      </c>
      <c r="C5691" t="s">
        <v>25710</v>
      </c>
      <c r="D5691" t="s">
        <v>25711</v>
      </c>
      <c r="E5691" t="s">
        <v>793</v>
      </c>
      <c r="F5691" t="s">
        <v>25712</v>
      </c>
      <c r="G5691" t="s">
        <v>25713</v>
      </c>
      <c r="H5691" t="s">
        <v>15189</v>
      </c>
      <c r="I5691" s="23">
        <v>38.633617000000001</v>
      </c>
      <c r="J5691" s="23">
        <v>-78.784768999999997</v>
      </c>
      <c r="K5691">
        <v>311615</v>
      </c>
      <c r="L5691" t="s">
        <v>28</v>
      </c>
      <c r="M5691" t="s">
        <v>315</v>
      </c>
      <c r="N5691" s="49">
        <v>28493.792000000001</v>
      </c>
      <c r="O5691" s="49">
        <v>27669.295999999998</v>
      </c>
      <c r="P5691" s="49">
        <v>22801.964</v>
      </c>
      <c r="Q5691" s="49">
        <v>24341.508000000002</v>
      </c>
      <c r="R5691" s="49">
        <v>20299.423999999999</v>
      </c>
      <c r="S5691" s="49">
        <v>40885.696000000004</v>
      </c>
      <c r="T5691" s="49">
        <v>29771.687999999998</v>
      </c>
    </row>
    <row r="5692" spans="1:22" x14ac:dyDescent="0.3">
      <c r="A5692">
        <v>1011293</v>
      </c>
      <c r="B5692" t="s">
        <v>25714</v>
      </c>
      <c r="C5692" t="s">
        <v>25715</v>
      </c>
      <c r="D5692" t="s">
        <v>25716</v>
      </c>
      <c r="E5692" t="s">
        <v>954</v>
      </c>
      <c r="F5692" t="s">
        <v>25717</v>
      </c>
      <c r="G5692" t="s">
        <v>25718</v>
      </c>
      <c r="H5692" t="s">
        <v>500</v>
      </c>
      <c r="I5692" s="23">
        <v>33.858055999999998</v>
      </c>
      <c r="J5692" s="23">
        <v>-80.366667000000007</v>
      </c>
      <c r="K5692">
        <v>311615</v>
      </c>
      <c r="L5692" t="s">
        <v>28</v>
      </c>
      <c r="M5692" t="s">
        <v>315</v>
      </c>
      <c r="R5692" s="49">
        <v>14245.602000000001</v>
      </c>
      <c r="S5692" s="49">
        <v>17127.617999999999</v>
      </c>
      <c r="T5692" s="49">
        <v>19348.448</v>
      </c>
    </row>
    <row r="5693" spans="1:22" x14ac:dyDescent="0.3">
      <c r="A5693">
        <v>1004072</v>
      </c>
      <c r="B5693" t="s">
        <v>25719</v>
      </c>
      <c r="C5693" t="s">
        <v>25720</v>
      </c>
      <c r="D5693" t="s">
        <v>19580</v>
      </c>
      <c r="E5693" t="s">
        <v>351</v>
      </c>
      <c r="F5693" t="s">
        <v>19581</v>
      </c>
      <c r="G5693" t="s">
        <v>25721</v>
      </c>
      <c r="H5693" t="s">
        <v>17442</v>
      </c>
      <c r="I5693" s="23">
        <v>41.328938000000001</v>
      </c>
      <c r="J5693" s="23">
        <v>-88.878646000000003</v>
      </c>
      <c r="K5693">
        <v>327211</v>
      </c>
      <c r="L5693" t="s">
        <v>375</v>
      </c>
      <c r="M5693" t="s">
        <v>376</v>
      </c>
      <c r="N5693" s="49">
        <v>73967.051999999996</v>
      </c>
      <c r="O5693" s="49">
        <v>89375.228000000003</v>
      </c>
      <c r="Q5693" s="49">
        <v>98754.195999999996</v>
      </c>
      <c r="R5693" s="49">
        <v>94680.354000000007</v>
      </c>
      <c r="S5693" s="49">
        <v>94296.702000000005</v>
      </c>
      <c r="T5693" s="49">
        <v>107750.166</v>
      </c>
      <c r="U5693" s="49">
        <v>89379.998000000007</v>
      </c>
      <c r="V5693" s="49">
        <v>94335.066000000006</v>
      </c>
    </row>
    <row r="5694" spans="1:22" x14ac:dyDescent="0.3">
      <c r="A5694">
        <v>1003459</v>
      </c>
      <c r="B5694" t="s">
        <v>25722</v>
      </c>
      <c r="C5694" t="s">
        <v>25723</v>
      </c>
      <c r="D5694" t="s">
        <v>25724</v>
      </c>
      <c r="E5694" t="s">
        <v>323</v>
      </c>
      <c r="F5694" t="s">
        <v>25725</v>
      </c>
      <c r="G5694" t="s">
        <v>25726</v>
      </c>
      <c r="H5694" t="s">
        <v>1064</v>
      </c>
      <c r="I5694" s="23">
        <v>37.810749999999999</v>
      </c>
      <c r="J5694" s="23">
        <v>-121.28574999999999</v>
      </c>
      <c r="K5694">
        <v>327211</v>
      </c>
      <c r="L5694" t="s">
        <v>28</v>
      </c>
      <c r="M5694" t="s">
        <v>376</v>
      </c>
      <c r="R5694" s="49">
        <v>108.2</v>
      </c>
      <c r="S5694" s="49">
        <v>7109.5240000000003</v>
      </c>
      <c r="T5694" s="49">
        <v>95720.164000000004</v>
      </c>
      <c r="U5694" s="49">
        <v>94089.263999999996</v>
      </c>
      <c r="V5694" s="49">
        <v>100713.556</v>
      </c>
    </row>
    <row r="5695" spans="1:22" x14ac:dyDescent="0.3">
      <c r="A5695">
        <v>1003849</v>
      </c>
      <c r="B5695" t="s">
        <v>25727</v>
      </c>
      <c r="C5695" t="s">
        <v>25728</v>
      </c>
      <c r="D5695" t="s">
        <v>25729</v>
      </c>
      <c r="E5695" t="s">
        <v>441</v>
      </c>
      <c r="F5695" t="s">
        <v>25730</v>
      </c>
      <c r="G5695" t="s">
        <v>25731</v>
      </c>
      <c r="H5695" t="s">
        <v>25732</v>
      </c>
      <c r="I5695" s="23">
        <v>34.748702000000002</v>
      </c>
      <c r="J5695" s="23">
        <v>-79.405889000000002</v>
      </c>
      <c r="K5695">
        <v>327211</v>
      </c>
      <c r="L5695" t="s">
        <v>375</v>
      </c>
      <c r="M5695" t="s">
        <v>376</v>
      </c>
      <c r="N5695" s="49">
        <v>250547.212</v>
      </c>
      <c r="O5695" s="49">
        <v>256915.41200000001</v>
      </c>
      <c r="P5695" s="49">
        <v>248013.008</v>
      </c>
      <c r="Q5695" s="49">
        <v>245958.476</v>
      </c>
      <c r="R5695" s="49">
        <v>246369.97399999999</v>
      </c>
      <c r="S5695" s="49">
        <v>253160.68799999999</v>
      </c>
      <c r="T5695" s="49">
        <v>241976.75399999999</v>
      </c>
      <c r="U5695" s="49">
        <v>228622.18799999999</v>
      </c>
      <c r="V5695" s="49">
        <v>226508.31599999999</v>
      </c>
    </row>
    <row r="5696" spans="1:22" x14ac:dyDescent="0.3">
      <c r="A5696">
        <v>1001831</v>
      </c>
      <c r="B5696" t="s">
        <v>25733</v>
      </c>
      <c r="C5696" t="s">
        <v>25734</v>
      </c>
      <c r="D5696" t="s">
        <v>24729</v>
      </c>
      <c r="E5696" t="s">
        <v>1902</v>
      </c>
      <c r="F5696" t="s">
        <v>25735</v>
      </c>
      <c r="G5696" t="s">
        <v>25736</v>
      </c>
      <c r="H5696" t="s">
        <v>1905</v>
      </c>
      <c r="I5696" s="23">
        <v>33.015520000000002</v>
      </c>
      <c r="J5696" s="23">
        <v>-111.98260000000001</v>
      </c>
      <c r="K5696">
        <v>325193</v>
      </c>
      <c r="L5696" t="s">
        <v>28</v>
      </c>
      <c r="M5696" t="s">
        <v>315</v>
      </c>
      <c r="N5696" s="49">
        <v>9</v>
      </c>
      <c r="O5696" s="49">
        <v>59.5</v>
      </c>
      <c r="P5696" s="49">
        <v>68337.392000000007</v>
      </c>
      <c r="Q5696" s="49">
        <v>69685.987999999998</v>
      </c>
      <c r="R5696" s="49">
        <v>70725.983999999997</v>
      </c>
      <c r="S5696" s="49">
        <v>58245.38</v>
      </c>
      <c r="T5696" s="49">
        <v>0</v>
      </c>
      <c r="U5696" s="49">
        <v>23077.964</v>
      </c>
      <c r="V5696" s="49">
        <v>66462.600000000006</v>
      </c>
    </row>
    <row r="5697" spans="1:22" x14ac:dyDescent="0.3">
      <c r="A5697">
        <v>1002059</v>
      </c>
      <c r="B5697" t="s">
        <v>25737</v>
      </c>
      <c r="C5697" t="s">
        <v>25738</v>
      </c>
      <c r="D5697" t="s">
        <v>25739</v>
      </c>
      <c r="E5697" t="s">
        <v>380</v>
      </c>
      <c r="F5697" t="s">
        <v>25740</v>
      </c>
      <c r="G5697" t="s">
        <v>25741</v>
      </c>
      <c r="H5697" t="s">
        <v>4686</v>
      </c>
      <c r="I5697" s="23">
        <v>44.784719000000003</v>
      </c>
      <c r="J5697" s="23">
        <v>-93.050550000000001</v>
      </c>
      <c r="K5697">
        <v>562212</v>
      </c>
      <c r="L5697" t="s">
        <v>355</v>
      </c>
      <c r="M5697" t="s">
        <v>307</v>
      </c>
      <c r="N5697" s="49">
        <v>105785.3</v>
      </c>
      <c r="O5697" s="49">
        <v>93350.25</v>
      </c>
      <c r="P5697" s="49">
        <v>82918.850000000006</v>
      </c>
      <c r="Q5697" s="49">
        <v>80958.3</v>
      </c>
      <c r="R5697" s="49">
        <v>92384.6</v>
      </c>
      <c r="S5697" s="49">
        <v>111035.35</v>
      </c>
      <c r="T5697" s="49">
        <v>95764.2</v>
      </c>
      <c r="U5697" s="49">
        <v>113005.4</v>
      </c>
      <c r="V5697" s="49">
        <v>106591.5</v>
      </c>
    </row>
    <row r="5698" spans="1:22" x14ac:dyDescent="0.3">
      <c r="A5698">
        <v>1006328</v>
      </c>
      <c r="B5698" t="s">
        <v>25742</v>
      </c>
      <c r="C5698" t="s">
        <v>25743</v>
      </c>
      <c r="D5698" t="s">
        <v>11711</v>
      </c>
      <c r="E5698" t="s">
        <v>690</v>
      </c>
      <c r="F5698" t="s">
        <v>2974</v>
      </c>
      <c r="G5698" t="s">
        <v>25744</v>
      </c>
      <c r="H5698" t="s">
        <v>2976</v>
      </c>
      <c r="I5698" s="23">
        <v>34.286389999999997</v>
      </c>
      <c r="J5698" s="23">
        <v>-84.383110000000002</v>
      </c>
      <c r="K5698">
        <v>562212</v>
      </c>
      <c r="L5698" t="s">
        <v>355</v>
      </c>
      <c r="M5698" t="s">
        <v>307</v>
      </c>
      <c r="N5698" s="49">
        <v>67259</v>
      </c>
      <c r="O5698" s="49">
        <v>92743</v>
      </c>
      <c r="P5698" s="49">
        <v>84318.5</v>
      </c>
      <c r="Q5698" s="49">
        <v>156878.75</v>
      </c>
      <c r="R5698" s="49">
        <v>142093.75</v>
      </c>
      <c r="S5698" s="49">
        <v>133505.25</v>
      </c>
      <c r="T5698" s="49">
        <v>210021.25</v>
      </c>
      <c r="U5698" s="49">
        <v>166051.328511</v>
      </c>
      <c r="V5698" s="49">
        <v>217250</v>
      </c>
    </row>
    <row r="5699" spans="1:22" x14ac:dyDescent="0.3">
      <c r="A5699">
        <v>1007616</v>
      </c>
      <c r="B5699" t="s">
        <v>25745</v>
      </c>
      <c r="C5699" t="s">
        <v>25746</v>
      </c>
      <c r="D5699" t="s">
        <v>25747</v>
      </c>
      <c r="E5699" t="s">
        <v>447</v>
      </c>
      <c r="F5699" t="s">
        <v>25748</v>
      </c>
      <c r="G5699" t="s">
        <v>25749</v>
      </c>
      <c r="H5699" t="s">
        <v>7556</v>
      </c>
      <c r="I5699" s="23">
        <v>40.572899</v>
      </c>
      <c r="J5699" s="23">
        <v>-76.386879699999994</v>
      </c>
      <c r="K5699">
        <v>562212</v>
      </c>
      <c r="L5699" t="s">
        <v>355</v>
      </c>
      <c r="M5699" t="s">
        <v>307</v>
      </c>
      <c r="S5699" s="49">
        <v>5042.95</v>
      </c>
      <c r="T5699" s="49">
        <v>6623.7</v>
      </c>
      <c r="U5699" s="49">
        <v>13023.259355</v>
      </c>
      <c r="V5699" s="49">
        <v>11272.886</v>
      </c>
    </row>
    <row r="5700" spans="1:22" x14ac:dyDescent="0.3">
      <c r="A5700">
        <v>1003105</v>
      </c>
      <c r="B5700" t="s">
        <v>25750</v>
      </c>
      <c r="C5700" t="s">
        <v>25751</v>
      </c>
      <c r="D5700" t="s">
        <v>25752</v>
      </c>
      <c r="E5700" t="s">
        <v>663</v>
      </c>
      <c r="F5700" t="s">
        <v>25753</v>
      </c>
      <c r="G5700" t="s">
        <v>25754</v>
      </c>
      <c r="H5700" t="s">
        <v>1570</v>
      </c>
      <c r="I5700" s="23">
        <v>39.590035</v>
      </c>
      <c r="J5700" s="23">
        <v>-82.712418999999997</v>
      </c>
      <c r="K5700">
        <v>562212</v>
      </c>
      <c r="L5700" t="s">
        <v>355</v>
      </c>
      <c r="M5700" t="s">
        <v>307</v>
      </c>
      <c r="N5700" s="49">
        <v>39454.1</v>
      </c>
      <c r="O5700" s="49">
        <v>37426.949999999997</v>
      </c>
      <c r="P5700" s="49">
        <v>26230.9</v>
      </c>
      <c r="Q5700" s="49">
        <v>24764.35</v>
      </c>
      <c r="R5700" s="49">
        <v>25787.95</v>
      </c>
      <c r="S5700" s="49">
        <v>36133.65</v>
      </c>
      <c r="T5700" s="49">
        <v>116416.7</v>
      </c>
      <c r="U5700" s="49">
        <v>56799.199999999997</v>
      </c>
      <c r="V5700" s="49">
        <v>88733.7</v>
      </c>
    </row>
    <row r="5701" spans="1:22" x14ac:dyDescent="0.3">
      <c r="A5701">
        <v>1005322</v>
      </c>
      <c r="B5701" t="s">
        <v>25755</v>
      </c>
      <c r="C5701" t="s">
        <v>25756</v>
      </c>
      <c r="D5701" t="s">
        <v>25757</v>
      </c>
      <c r="E5701" t="s">
        <v>569</v>
      </c>
      <c r="F5701" t="s">
        <v>25758</v>
      </c>
      <c r="G5701" t="s">
        <v>25759</v>
      </c>
      <c r="H5701" t="s">
        <v>8442</v>
      </c>
      <c r="I5701" s="23">
        <v>42.457777999999998</v>
      </c>
      <c r="J5701" s="23">
        <v>-93.055833000000007</v>
      </c>
      <c r="K5701">
        <v>325193</v>
      </c>
      <c r="L5701" t="s">
        <v>28</v>
      </c>
      <c r="M5701" t="s">
        <v>315</v>
      </c>
      <c r="N5701" s="49">
        <v>112614.17600000001</v>
      </c>
      <c r="O5701" s="49">
        <v>114668.068</v>
      </c>
      <c r="P5701" s="49">
        <v>71851.88</v>
      </c>
      <c r="Q5701" s="49">
        <v>55102.591999999997</v>
      </c>
      <c r="R5701" s="49">
        <v>53757.148000000001</v>
      </c>
      <c r="S5701" s="49">
        <v>55116.292000000001</v>
      </c>
      <c r="T5701" s="49">
        <v>56120.088000000003</v>
      </c>
      <c r="U5701" s="49">
        <v>48430.767999999996</v>
      </c>
      <c r="V5701" s="49">
        <v>49853.512000000002</v>
      </c>
    </row>
    <row r="5702" spans="1:22" x14ac:dyDescent="0.3">
      <c r="A5702">
        <v>1002478</v>
      </c>
      <c r="B5702" t="s">
        <v>25760</v>
      </c>
      <c r="C5702" t="s">
        <v>25761</v>
      </c>
      <c r="D5702" t="s">
        <v>25762</v>
      </c>
      <c r="E5702" t="s">
        <v>690</v>
      </c>
      <c r="F5702" t="s">
        <v>25763</v>
      </c>
      <c r="G5702" t="s">
        <v>25764</v>
      </c>
      <c r="H5702" t="s">
        <v>25765</v>
      </c>
      <c r="I5702" s="23">
        <v>33.236142999999998</v>
      </c>
      <c r="J5702" s="23">
        <v>-84.124977999999999</v>
      </c>
      <c r="K5702">
        <v>562212</v>
      </c>
      <c r="L5702" t="s">
        <v>51</v>
      </c>
      <c r="M5702" t="s">
        <v>307</v>
      </c>
      <c r="N5702" s="49">
        <v>106236.5</v>
      </c>
      <c r="O5702" s="49">
        <v>139022.25</v>
      </c>
      <c r="P5702" s="49">
        <v>141585.75</v>
      </c>
      <c r="Q5702" s="49">
        <v>98962.5</v>
      </c>
      <c r="R5702" s="49">
        <v>111684</v>
      </c>
      <c r="S5702" s="49">
        <v>109635.75</v>
      </c>
      <c r="T5702" s="49">
        <v>103950</v>
      </c>
      <c r="U5702" s="49">
        <v>76670</v>
      </c>
      <c r="V5702" s="49">
        <v>78642.5</v>
      </c>
    </row>
    <row r="5703" spans="1:22" x14ac:dyDescent="0.3">
      <c r="A5703">
        <v>1000218</v>
      </c>
      <c r="B5703" t="s">
        <v>25766</v>
      </c>
      <c r="C5703" t="s">
        <v>25767</v>
      </c>
      <c r="D5703" t="s">
        <v>25768</v>
      </c>
      <c r="E5703" t="s">
        <v>468</v>
      </c>
      <c r="F5703" t="s">
        <v>25769</v>
      </c>
      <c r="G5703" t="s">
        <v>25770</v>
      </c>
      <c r="H5703" t="s">
        <v>1165</v>
      </c>
      <c r="I5703" s="23">
        <v>28.487324999999998</v>
      </c>
      <c r="J5703" s="23">
        <v>-81.651813000000004</v>
      </c>
      <c r="K5703">
        <v>562212</v>
      </c>
      <c r="L5703" t="s">
        <v>51</v>
      </c>
      <c r="M5703" t="s">
        <v>307</v>
      </c>
      <c r="N5703" s="49">
        <v>50883.75</v>
      </c>
      <c r="O5703" s="49">
        <v>49803.5</v>
      </c>
      <c r="P5703" s="49">
        <v>41996.25</v>
      </c>
      <c r="Q5703" s="49">
        <v>50218.25</v>
      </c>
      <c r="R5703" s="49">
        <v>43218.75</v>
      </c>
      <c r="S5703" s="49">
        <v>52121.75</v>
      </c>
      <c r="T5703" s="49">
        <v>53150.5</v>
      </c>
      <c r="U5703" s="49">
        <v>53481.5</v>
      </c>
      <c r="V5703" s="49">
        <v>54298.14905</v>
      </c>
    </row>
    <row r="5704" spans="1:22" x14ac:dyDescent="0.3">
      <c r="A5704">
        <v>1005165</v>
      </c>
      <c r="B5704" t="s">
        <v>25771</v>
      </c>
      <c r="C5704" t="s">
        <v>25772</v>
      </c>
      <c r="D5704" t="s">
        <v>25773</v>
      </c>
      <c r="E5704" t="s">
        <v>1781</v>
      </c>
      <c r="F5704" t="s">
        <v>25774</v>
      </c>
      <c r="G5704" t="s">
        <v>25775</v>
      </c>
      <c r="H5704" t="s">
        <v>21408</v>
      </c>
      <c r="I5704" s="23">
        <v>32.375360999999998</v>
      </c>
      <c r="J5704" s="23">
        <v>-88.610221999999993</v>
      </c>
      <c r="K5704">
        <v>562212</v>
      </c>
      <c r="L5704" t="s">
        <v>51</v>
      </c>
      <c r="M5704" t="s">
        <v>307</v>
      </c>
      <c r="N5704" s="49">
        <v>42417</v>
      </c>
      <c r="O5704" s="49">
        <v>36917</v>
      </c>
      <c r="P5704" s="49">
        <v>38286.25</v>
      </c>
      <c r="Q5704" s="49">
        <v>33430.5</v>
      </c>
      <c r="R5704" s="49">
        <v>33672.25</v>
      </c>
      <c r="S5704" s="49">
        <v>33552.75</v>
      </c>
      <c r="T5704" s="49">
        <v>48600.25</v>
      </c>
      <c r="U5704" s="49">
        <v>31368.042549999998</v>
      </c>
      <c r="V5704" s="49">
        <v>75915.665999999997</v>
      </c>
    </row>
    <row r="5705" spans="1:22" x14ac:dyDescent="0.3">
      <c r="A5705">
        <v>1007745</v>
      </c>
      <c r="B5705" t="s">
        <v>25776</v>
      </c>
      <c r="C5705" t="s">
        <v>25777</v>
      </c>
      <c r="D5705" t="s">
        <v>25778</v>
      </c>
      <c r="E5705" t="s">
        <v>454</v>
      </c>
      <c r="F5705" t="s">
        <v>25779</v>
      </c>
      <c r="G5705" t="s">
        <v>25780</v>
      </c>
      <c r="H5705" t="s">
        <v>9851</v>
      </c>
      <c r="I5705" s="23">
        <v>42.764944999999997</v>
      </c>
      <c r="J5705" s="23">
        <v>-82.746506999999994</v>
      </c>
      <c r="K5705">
        <v>562212</v>
      </c>
      <c r="L5705" t="s">
        <v>355</v>
      </c>
      <c r="M5705" t="s">
        <v>307</v>
      </c>
      <c r="N5705" s="49">
        <v>225600.09599999999</v>
      </c>
      <c r="O5705" s="49">
        <v>284547.962</v>
      </c>
      <c r="P5705" s="49">
        <v>303287.33399999997</v>
      </c>
      <c r="Q5705" s="49">
        <v>301408.34999999998</v>
      </c>
      <c r="R5705" s="49">
        <v>408033.09399999998</v>
      </c>
      <c r="S5705" s="49">
        <v>482647.03399999999</v>
      </c>
      <c r="T5705" s="49">
        <v>401924.848</v>
      </c>
      <c r="U5705" s="49">
        <v>385411.03022700001</v>
      </c>
      <c r="V5705" s="49">
        <v>335693.89199999999</v>
      </c>
    </row>
    <row r="5706" spans="1:22" x14ac:dyDescent="0.3">
      <c r="A5706">
        <v>1005252</v>
      </c>
      <c r="B5706" t="s">
        <v>25781</v>
      </c>
      <c r="C5706" t="s">
        <v>25782</v>
      </c>
      <c r="D5706" t="s">
        <v>4304</v>
      </c>
      <c r="E5706" t="s">
        <v>3929</v>
      </c>
      <c r="F5706" t="s">
        <v>25783</v>
      </c>
      <c r="G5706" t="s">
        <v>25784</v>
      </c>
      <c r="H5706" t="s">
        <v>18389</v>
      </c>
      <c r="I5706" s="23">
        <v>44.769686</v>
      </c>
      <c r="J5706" s="23">
        <v>-68.869457999999995</v>
      </c>
      <c r="K5706">
        <v>562212</v>
      </c>
      <c r="L5706" t="s">
        <v>355</v>
      </c>
      <c r="M5706" t="s">
        <v>307</v>
      </c>
      <c r="Q5706" s="49">
        <v>2419.7800000000002</v>
      </c>
      <c r="R5706" s="49">
        <v>3054.136</v>
      </c>
      <c r="S5706" s="49">
        <v>3706.652</v>
      </c>
      <c r="T5706" s="49">
        <v>3693.9720000000002</v>
      </c>
      <c r="U5706" s="49">
        <v>5042.16</v>
      </c>
      <c r="V5706" s="49">
        <v>6631.6319999999996</v>
      </c>
    </row>
    <row r="5707" spans="1:22" x14ac:dyDescent="0.3">
      <c r="A5707">
        <v>1001884</v>
      </c>
      <c r="B5707" t="s">
        <v>25785</v>
      </c>
      <c r="C5707" t="s">
        <v>25786</v>
      </c>
      <c r="D5707" t="s">
        <v>25787</v>
      </c>
      <c r="E5707" t="s">
        <v>468</v>
      </c>
      <c r="F5707" t="s">
        <v>25788</v>
      </c>
      <c r="G5707" t="s">
        <v>25789</v>
      </c>
      <c r="H5707" t="s">
        <v>25790</v>
      </c>
      <c r="I5707" s="23">
        <v>27.8733</v>
      </c>
      <c r="J5707" s="23">
        <v>-82.674099999999996</v>
      </c>
      <c r="K5707">
        <v>562213</v>
      </c>
      <c r="L5707" t="s">
        <v>355</v>
      </c>
      <c r="M5707" t="s">
        <v>307</v>
      </c>
      <c r="N5707" s="49">
        <v>567514.27800000005</v>
      </c>
      <c r="O5707" s="49">
        <v>675478.98199999996</v>
      </c>
      <c r="P5707" s="49">
        <v>525099.82999999996</v>
      </c>
      <c r="Q5707" s="49">
        <v>522806.41600000003</v>
      </c>
      <c r="R5707" s="49">
        <v>492570.484</v>
      </c>
      <c r="S5707" s="49">
        <v>525335.61600000004</v>
      </c>
      <c r="T5707" s="49">
        <v>508297.48599999998</v>
      </c>
      <c r="U5707" s="49">
        <v>501952.81400000001</v>
      </c>
      <c r="V5707" s="49">
        <v>432482.42200000002</v>
      </c>
    </row>
    <row r="5708" spans="1:22" x14ac:dyDescent="0.3">
      <c r="A5708">
        <v>1004288</v>
      </c>
      <c r="B5708" t="s">
        <v>25791</v>
      </c>
      <c r="C5708" t="s">
        <v>25792</v>
      </c>
      <c r="D5708" t="s">
        <v>25793</v>
      </c>
      <c r="E5708" t="s">
        <v>569</v>
      </c>
      <c r="F5708" t="s">
        <v>25794</v>
      </c>
      <c r="G5708" t="s">
        <v>25795</v>
      </c>
      <c r="H5708" t="s">
        <v>672</v>
      </c>
      <c r="I5708" s="23">
        <v>40.965933</v>
      </c>
      <c r="J5708" s="23">
        <v>-94.795060000000007</v>
      </c>
      <c r="K5708">
        <v>325193</v>
      </c>
      <c r="L5708" t="s">
        <v>28</v>
      </c>
      <c r="M5708" t="s">
        <v>315</v>
      </c>
      <c r="N5708" s="49">
        <v>120009.048</v>
      </c>
      <c r="O5708" s="49">
        <v>122217.04</v>
      </c>
      <c r="P5708" s="49">
        <v>116628.96</v>
      </c>
      <c r="Q5708" s="49">
        <v>109445.38800000001</v>
      </c>
      <c r="R5708" s="49">
        <v>108873.74</v>
      </c>
      <c r="S5708" s="49">
        <v>108013.942</v>
      </c>
      <c r="T5708" s="49">
        <v>99947.524000000005</v>
      </c>
      <c r="U5708" s="49">
        <v>99700.822</v>
      </c>
      <c r="V5708" s="49">
        <v>106206.8</v>
      </c>
    </row>
    <row r="5709" spans="1:22" x14ac:dyDescent="0.3">
      <c r="A5709">
        <v>1004677</v>
      </c>
      <c r="B5709" t="s">
        <v>25796</v>
      </c>
      <c r="C5709" t="s">
        <v>25797</v>
      </c>
      <c r="D5709" t="s">
        <v>10190</v>
      </c>
      <c r="E5709" t="s">
        <v>1248</v>
      </c>
      <c r="F5709" t="s">
        <v>18740</v>
      </c>
      <c r="G5709" t="s">
        <v>25798</v>
      </c>
      <c r="H5709" t="s">
        <v>18741</v>
      </c>
      <c r="I5709" s="23">
        <v>37.547220000000003</v>
      </c>
      <c r="J5709" s="23">
        <v>-81.499170000000007</v>
      </c>
      <c r="K5709">
        <v>212113</v>
      </c>
      <c r="L5709" t="s">
        <v>2673</v>
      </c>
      <c r="M5709" t="s">
        <v>315</v>
      </c>
      <c r="O5709" s="49">
        <v>692518.91799999995</v>
      </c>
      <c r="P5709" s="49">
        <v>934443.31400000001</v>
      </c>
      <c r="Q5709" s="49">
        <v>819233.55799999996</v>
      </c>
      <c r="R5709" s="49">
        <v>1166822.622</v>
      </c>
      <c r="S5709" s="49">
        <v>1607007.064</v>
      </c>
      <c r="T5709" s="49">
        <v>1501159.9539999999</v>
      </c>
      <c r="U5709" s="49">
        <v>1324564.74</v>
      </c>
      <c r="V5709" s="49">
        <v>682291.09199999995</v>
      </c>
    </row>
    <row r="5710" spans="1:22" x14ac:dyDescent="0.3">
      <c r="A5710">
        <v>1002533</v>
      </c>
      <c r="B5710" t="s">
        <v>25799</v>
      </c>
      <c r="C5710" t="s">
        <v>25800</v>
      </c>
      <c r="D5710" t="s">
        <v>25801</v>
      </c>
      <c r="E5710" t="s">
        <v>1487</v>
      </c>
      <c r="F5710" t="s">
        <v>25802</v>
      </c>
      <c r="H5710" t="s">
        <v>6998</v>
      </c>
      <c r="I5710" s="23">
        <v>37.155149999999999</v>
      </c>
      <c r="J5710" s="23">
        <v>-104.66506</v>
      </c>
      <c r="K5710">
        <v>211111</v>
      </c>
      <c r="L5710" t="s">
        <v>28</v>
      </c>
      <c r="M5710" t="s">
        <v>102</v>
      </c>
      <c r="R5710" s="49">
        <v>31704.080000000002</v>
      </c>
      <c r="S5710" s="49">
        <v>34392.92</v>
      </c>
      <c r="T5710" s="49">
        <v>40923.595999999998</v>
      </c>
      <c r="U5710" s="49">
        <v>41411.54</v>
      </c>
      <c r="V5710" s="49">
        <v>47893.22</v>
      </c>
    </row>
    <row r="5711" spans="1:22" x14ac:dyDescent="0.3">
      <c r="A5711">
        <v>1002535</v>
      </c>
      <c r="B5711" t="s">
        <v>25803</v>
      </c>
      <c r="C5711" t="s">
        <v>25804</v>
      </c>
      <c r="D5711" t="s">
        <v>25805</v>
      </c>
      <c r="E5711" t="s">
        <v>1487</v>
      </c>
      <c r="F5711" t="s">
        <v>25802</v>
      </c>
      <c r="H5711" t="s">
        <v>6998</v>
      </c>
      <c r="I5711" s="23">
        <v>37.2532</v>
      </c>
      <c r="J5711" s="23">
        <v>-104.657</v>
      </c>
      <c r="K5711">
        <v>211111</v>
      </c>
      <c r="L5711" t="s">
        <v>28</v>
      </c>
      <c r="M5711" t="s">
        <v>102</v>
      </c>
      <c r="R5711" s="49">
        <v>36913.612000000001</v>
      </c>
      <c r="S5711" s="49">
        <v>38209.356</v>
      </c>
      <c r="T5711" s="49">
        <v>44708.732000000004</v>
      </c>
      <c r="U5711" s="49">
        <v>42422.720000000001</v>
      </c>
      <c r="V5711" s="49">
        <v>49113.264000000003</v>
      </c>
    </row>
    <row r="5712" spans="1:22" x14ac:dyDescent="0.3">
      <c r="A5712">
        <v>1006559</v>
      </c>
      <c r="B5712" t="s">
        <v>25806</v>
      </c>
      <c r="C5712" t="s">
        <v>25807</v>
      </c>
      <c r="D5712" t="s">
        <v>25808</v>
      </c>
      <c r="E5712" t="s">
        <v>1487</v>
      </c>
      <c r="F5712" t="s">
        <v>25802</v>
      </c>
      <c r="H5712" t="s">
        <v>6998</v>
      </c>
      <c r="I5712" s="23">
        <v>37.218470000000003</v>
      </c>
      <c r="J5712" s="23">
        <v>-104.7824</v>
      </c>
      <c r="K5712">
        <v>211111</v>
      </c>
      <c r="L5712" t="s">
        <v>28</v>
      </c>
      <c r="M5712" t="s">
        <v>102</v>
      </c>
      <c r="R5712" s="49">
        <v>43277.688000000002</v>
      </c>
      <c r="S5712" s="49">
        <v>42481.14</v>
      </c>
      <c r="T5712" s="49">
        <v>44249.684000000001</v>
      </c>
      <c r="U5712" s="49">
        <v>41094.29</v>
      </c>
      <c r="V5712" s="49">
        <v>50755.707999999999</v>
      </c>
    </row>
    <row r="5713" spans="1:22" x14ac:dyDescent="0.3">
      <c r="A5713">
        <v>1002534</v>
      </c>
      <c r="B5713" t="s">
        <v>25809</v>
      </c>
      <c r="C5713" t="s">
        <v>25810</v>
      </c>
      <c r="D5713" t="s">
        <v>25808</v>
      </c>
      <c r="E5713" t="s">
        <v>1487</v>
      </c>
      <c r="F5713" t="s">
        <v>25802</v>
      </c>
      <c r="H5713" t="s">
        <v>6998</v>
      </c>
      <c r="I5713" s="23">
        <v>37.151899999999998</v>
      </c>
      <c r="J5713" s="23">
        <v>-104.85782</v>
      </c>
      <c r="K5713">
        <v>211111</v>
      </c>
      <c r="L5713" t="s">
        <v>28</v>
      </c>
      <c r="M5713" t="s">
        <v>102</v>
      </c>
      <c r="R5713" s="49">
        <v>40768.095999999998</v>
      </c>
      <c r="S5713" s="49">
        <v>40395.048000000003</v>
      </c>
      <c r="T5713" s="49">
        <v>41936.491999999998</v>
      </c>
      <c r="U5713" s="49">
        <v>42301.54</v>
      </c>
      <c r="V5713" s="49">
        <v>48816.016000000003</v>
      </c>
    </row>
    <row r="5714" spans="1:22" x14ac:dyDescent="0.3">
      <c r="A5714">
        <v>1006339</v>
      </c>
      <c r="B5714" t="s">
        <v>25811</v>
      </c>
      <c r="C5714" t="s">
        <v>25812</v>
      </c>
      <c r="D5714" t="s">
        <v>25813</v>
      </c>
      <c r="E5714" t="s">
        <v>556</v>
      </c>
      <c r="F5714" t="s">
        <v>25814</v>
      </c>
      <c r="G5714" t="s">
        <v>25815</v>
      </c>
      <c r="H5714" t="s">
        <v>25816</v>
      </c>
      <c r="I5714" s="23">
        <v>38.535299999999999</v>
      </c>
      <c r="J5714" s="23">
        <v>-77.1494</v>
      </c>
      <c r="K5714">
        <v>562212</v>
      </c>
      <c r="L5714" t="s">
        <v>51</v>
      </c>
      <c r="M5714" t="s">
        <v>307</v>
      </c>
      <c r="S5714" s="49">
        <v>6858</v>
      </c>
      <c r="T5714" s="49">
        <v>9097</v>
      </c>
      <c r="U5714" s="49">
        <v>8627.75</v>
      </c>
      <c r="V5714" s="49">
        <v>7168.5</v>
      </c>
    </row>
    <row r="5715" spans="1:22" x14ac:dyDescent="0.3">
      <c r="A5715">
        <v>1002597</v>
      </c>
      <c r="B5715" t="s">
        <v>25817</v>
      </c>
      <c r="C5715" t="s">
        <v>25818</v>
      </c>
      <c r="D5715" t="s">
        <v>25819</v>
      </c>
      <c r="E5715" t="s">
        <v>323</v>
      </c>
      <c r="F5715" t="s">
        <v>25820</v>
      </c>
      <c r="G5715" t="s">
        <v>25821</v>
      </c>
      <c r="H5715" t="s">
        <v>963</v>
      </c>
      <c r="I5715" s="23">
        <v>34.449154</v>
      </c>
      <c r="J5715" s="23">
        <v>-118.613438</v>
      </c>
      <c r="K5715">
        <v>922140</v>
      </c>
      <c r="L5715" t="s">
        <v>28</v>
      </c>
      <c r="M5715" t="s">
        <v>315</v>
      </c>
      <c r="N5715" s="49">
        <v>11089.108</v>
      </c>
      <c r="O5715" s="49">
        <v>79309.452000000005</v>
      </c>
      <c r="P5715" s="49">
        <v>98674.08</v>
      </c>
      <c r="Q5715" s="49">
        <v>92892.9</v>
      </c>
      <c r="R5715" s="49">
        <v>102158.81600000001</v>
      </c>
      <c r="S5715" s="49">
        <v>96035.088000000003</v>
      </c>
      <c r="T5715" s="49">
        <v>101570.868</v>
      </c>
      <c r="U5715" s="49">
        <v>103060.012</v>
      </c>
      <c r="V5715" s="49">
        <v>101632.416</v>
      </c>
    </row>
    <row r="5716" spans="1:22" x14ac:dyDescent="0.3">
      <c r="A5716">
        <v>1007489</v>
      </c>
      <c r="B5716"/>
      <c r="C5716" t="s">
        <v>25822</v>
      </c>
      <c r="D5716" t="s">
        <v>9979</v>
      </c>
      <c r="E5716" t="s">
        <v>303</v>
      </c>
      <c r="F5716" t="s">
        <v>25823</v>
      </c>
      <c r="G5716" t="s">
        <v>25824</v>
      </c>
      <c r="I5716" s="23">
        <v>32.941035300000003</v>
      </c>
      <c r="J5716" s="23">
        <v>-94.889846800000001</v>
      </c>
      <c r="K5716">
        <v>211130</v>
      </c>
      <c r="L5716" t="s">
        <v>368</v>
      </c>
      <c r="M5716" t="s">
        <v>102</v>
      </c>
      <c r="N5716" s="49">
        <v>23390.387999999999</v>
      </c>
      <c r="O5716" s="49">
        <v>43666.038</v>
      </c>
      <c r="P5716" s="49">
        <v>42569.46</v>
      </c>
    </row>
    <row r="5717" spans="1:22" x14ac:dyDescent="0.3">
      <c r="A5717">
        <v>1004660</v>
      </c>
      <c r="B5717" t="s">
        <v>25825</v>
      </c>
      <c r="C5717" t="s">
        <v>25826</v>
      </c>
      <c r="D5717" t="s">
        <v>6591</v>
      </c>
      <c r="E5717" t="s">
        <v>435</v>
      </c>
      <c r="F5717" t="s">
        <v>6592</v>
      </c>
      <c r="G5717" t="s">
        <v>25827</v>
      </c>
      <c r="H5717" t="s">
        <v>6594</v>
      </c>
      <c r="I5717" s="23">
        <v>38.698920000000001</v>
      </c>
      <c r="J5717" s="23">
        <v>-93.260530000000003</v>
      </c>
      <c r="K5717">
        <v>327212</v>
      </c>
      <c r="L5717" t="s">
        <v>375</v>
      </c>
      <c r="M5717" t="s">
        <v>376</v>
      </c>
      <c r="N5717" s="49">
        <v>32773.040000000001</v>
      </c>
      <c r="O5717" s="49">
        <v>36087.480000000003</v>
      </c>
      <c r="P5717" s="49">
        <v>33654.983999999997</v>
      </c>
      <c r="Q5717" s="49">
        <v>35422.228000000003</v>
      </c>
      <c r="R5717" s="49">
        <v>36236.228000000003</v>
      </c>
      <c r="S5717" s="49">
        <v>38321.872000000003</v>
      </c>
      <c r="T5717" s="49">
        <v>35437.203999999998</v>
      </c>
      <c r="U5717" s="49">
        <v>38816.368000000002</v>
      </c>
      <c r="V5717" s="49">
        <v>34834.879999999997</v>
      </c>
    </row>
    <row r="5718" spans="1:22" x14ac:dyDescent="0.3">
      <c r="A5718">
        <v>1000593</v>
      </c>
      <c r="B5718" t="s">
        <v>25828</v>
      </c>
      <c r="C5718" t="s">
        <v>25829</v>
      </c>
      <c r="D5718" t="s">
        <v>25830</v>
      </c>
      <c r="E5718" t="s">
        <v>3929</v>
      </c>
      <c r="F5718" t="s">
        <v>25831</v>
      </c>
      <c r="G5718" t="s">
        <v>25832</v>
      </c>
      <c r="H5718" t="s">
        <v>1615</v>
      </c>
      <c r="I5718" s="23">
        <v>44.506335</v>
      </c>
      <c r="J5718" s="23">
        <v>-70.238607000000002</v>
      </c>
      <c r="K5718">
        <v>322121</v>
      </c>
      <c r="L5718" t="s">
        <v>1172</v>
      </c>
      <c r="M5718" t="s">
        <v>1173</v>
      </c>
      <c r="N5718" s="49">
        <v>141293.46400000001</v>
      </c>
      <c r="O5718" s="49">
        <v>133263.66200000001</v>
      </c>
      <c r="P5718" s="49">
        <v>129784.182</v>
      </c>
      <c r="Q5718" s="49">
        <v>202551.78</v>
      </c>
      <c r="R5718" s="49">
        <v>184290.80600000001</v>
      </c>
      <c r="S5718" s="49">
        <v>149422.79199999999</v>
      </c>
      <c r="T5718" s="49">
        <v>151948.628</v>
      </c>
      <c r="U5718" s="49">
        <v>225891.24400000001</v>
      </c>
      <c r="V5718" s="49">
        <v>237374.948</v>
      </c>
    </row>
    <row r="5719" spans="1:22" x14ac:dyDescent="0.3">
      <c r="A5719">
        <v>1013383</v>
      </c>
      <c r="B5719" t="s">
        <v>25833</v>
      </c>
      <c r="C5719" t="s">
        <v>25834</v>
      </c>
      <c r="D5719" t="s">
        <v>577</v>
      </c>
      <c r="E5719" t="s">
        <v>583</v>
      </c>
      <c r="F5719" t="s">
        <v>578</v>
      </c>
      <c r="I5719" s="23">
        <v>28.947627000000001</v>
      </c>
      <c r="J5719" s="23">
        <v>-90.724047999999996</v>
      </c>
      <c r="K5719">
        <v>211120</v>
      </c>
      <c r="L5719" t="s">
        <v>579</v>
      </c>
      <c r="M5719" t="s">
        <v>102</v>
      </c>
      <c r="N5719" s="49">
        <v>9551.3719999999994</v>
      </c>
      <c r="O5719" s="49">
        <v>25653.99</v>
      </c>
    </row>
    <row r="5720" spans="1:22" x14ac:dyDescent="0.3">
      <c r="A5720">
        <v>1000025</v>
      </c>
      <c r="B5720" t="s">
        <v>25835</v>
      </c>
      <c r="C5720" t="s">
        <v>25836</v>
      </c>
      <c r="D5720" t="s">
        <v>4867</v>
      </c>
      <c r="E5720" t="s">
        <v>583</v>
      </c>
      <c r="F5720" t="s">
        <v>4868</v>
      </c>
      <c r="G5720" t="s">
        <v>25837</v>
      </c>
      <c r="H5720" t="s">
        <v>2446</v>
      </c>
      <c r="I5720" s="23">
        <v>30.475802999999999</v>
      </c>
      <c r="J5720" s="23">
        <v>-91.208106999999998</v>
      </c>
      <c r="K5720">
        <v>324110</v>
      </c>
      <c r="L5720" t="s">
        <v>1344</v>
      </c>
      <c r="M5720" t="s">
        <v>1345</v>
      </c>
      <c r="N5720" s="49">
        <v>568933.402</v>
      </c>
      <c r="O5720" s="49">
        <v>625737.71400000004</v>
      </c>
      <c r="P5720" s="49">
        <v>605016.28799999994</v>
      </c>
      <c r="Q5720" s="49">
        <v>633155.36</v>
      </c>
      <c r="R5720" s="49">
        <v>599676.21400000004</v>
      </c>
      <c r="S5720" s="49">
        <v>480185.71799999999</v>
      </c>
      <c r="T5720" s="49">
        <v>538949.38199999998</v>
      </c>
      <c r="U5720" s="49">
        <v>564142.97</v>
      </c>
      <c r="V5720" s="49">
        <v>600969.36</v>
      </c>
    </row>
    <row r="5721" spans="1:22" x14ac:dyDescent="0.3">
      <c r="A5721">
        <v>1003138</v>
      </c>
      <c r="B5721" t="s">
        <v>25838</v>
      </c>
      <c r="C5721" t="s">
        <v>25839</v>
      </c>
      <c r="D5721" t="s">
        <v>25840</v>
      </c>
      <c r="E5721" t="s">
        <v>1487</v>
      </c>
      <c r="F5721" t="s">
        <v>25841</v>
      </c>
      <c r="G5721" t="s">
        <v>25842</v>
      </c>
      <c r="H5721" t="s">
        <v>536</v>
      </c>
      <c r="I5721" s="23">
        <v>39.857816999999997</v>
      </c>
      <c r="J5721" s="23">
        <v>-105.225894</v>
      </c>
      <c r="K5721">
        <v>221112</v>
      </c>
      <c r="L5721" t="s">
        <v>28</v>
      </c>
      <c r="M5721" t="s">
        <v>336</v>
      </c>
      <c r="N5721" s="49">
        <v>5353.58</v>
      </c>
      <c r="O5721" s="49">
        <v>8738.3160000000007</v>
      </c>
      <c r="P5721" s="49">
        <v>8207.52</v>
      </c>
      <c r="Q5721" s="49">
        <v>11063.96</v>
      </c>
      <c r="R5721" s="49">
        <v>23661.511999999999</v>
      </c>
      <c r="S5721" s="49">
        <v>38417.455999999998</v>
      </c>
      <c r="T5721" s="49">
        <v>71956.232000000004</v>
      </c>
      <c r="U5721" s="49">
        <v>47911.519999999997</v>
      </c>
      <c r="V5721" s="49">
        <v>95182.991999999998</v>
      </c>
    </row>
    <row r="5722" spans="1:22" x14ac:dyDescent="0.3">
      <c r="A5722">
        <v>1007819</v>
      </c>
      <c r="B5722" t="s">
        <v>25843</v>
      </c>
      <c r="C5722" t="s">
        <v>25844</v>
      </c>
      <c r="D5722" t="s">
        <v>16499</v>
      </c>
      <c r="E5722" t="s">
        <v>303</v>
      </c>
      <c r="F5722" t="s">
        <v>8466</v>
      </c>
      <c r="G5722" t="s">
        <v>25845</v>
      </c>
      <c r="H5722" t="s">
        <v>3144</v>
      </c>
      <c r="I5722" s="23">
        <v>34.180593999999999</v>
      </c>
      <c r="J5722" s="23">
        <v>-101.627387</v>
      </c>
      <c r="K5722">
        <v>325193</v>
      </c>
      <c r="L5722" t="s">
        <v>28</v>
      </c>
      <c r="M5722" t="s">
        <v>315</v>
      </c>
      <c r="N5722" s="49">
        <v>118675.304</v>
      </c>
      <c r="O5722" s="49">
        <v>114200.82</v>
      </c>
      <c r="P5722" s="49">
        <v>109638.588</v>
      </c>
      <c r="Q5722" s="49">
        <v>112983.924</v>
      </c>
      <c r="R5722" s="49">
        <v>118837.452</v>
      </c>
      <c r="S5722" s="49">
        <v>97778.432000000001</v>
      </c>
      <c r="T5722" s="49">
        <v>18852.03</v>
      </c>
      <c r="U5722" s="49">
        <v>209181.61199999999</v>
      </c>
      <c r="V5722" s="49">
        <v>112037.92</v>
      </c>
    </row>
    <row r="5723" spans="1:22" x14ac:dyDescent="0.3">
      <c r="A5723">
        <v>1004557</v>
      </c>
      <c r="B5723" t="s">
        <v>25846</v>
      </c>
      <c r="C5723" t="s">
        <v>25847</v>
      </c>
      <c r="D5723" t="s">
        <v>25848</v>
      </c>
      <c r="E5723" t="s">
        <v>1682</v>
      </c>
      <c r="F5723" t="s">
        <v>25849</v>
      </c>
      <c r="G5723" t="s">
        <v>25850</v>
      </c>
      <c r="H5723" t="s">
        <v>25851</v>
      </c>
      <c r="I5723" s="23">
        <v>42.039161999999997</v>
      </c>
      <c r="J5723" s="23">
        <v>-71.299930000000003</v>
      </c>
      <c r="K5723">
        <v>562212</v>
      </c>
      <c r="L5723" t="s">
        <v>355</v>
      </c>
      <c r="M5723" t="s">
        <v>307</v>
      </c>
      <c r="N5723" s="49">
        <v>2957.2</v>
      </c>
      <c r="O5723" s="49">
        <v>3257.8</v>
      </c>
      <c r="P5723" s="49">
        <v>2890.3</v>
      </c>
      <c r="Q5723" s="49">
        <v>2741.15</v>
      </c>
      <c r="R5723" s="49">
        <v>4315.55</v>
      </c>
      <c r="S5723" s="49">
        <v>4489.75</v>
      </c>
      <c r="T5723" s="49">
        <v>5442.4</v>
      </c>
      <c r="U5723" s="49">
        <v>6289.6</v>
      </c>
      <c r="V5723" s="49">
        <v>6536.7</v>
      </c>
    </row>
    <row r="5724" spans="1:22" x14ac:dyDescent="0.3">
      <c r="A5724">
        <v>1005965</v>
      </c>
      <c r="B5724" t="s">
        <v>25852</v>
      </c>
      <c r="C5724" t="s">
        <v>25853</v>
      </c>
      <c r="D5724" t="s">
        <v>3740</v>
      </c>
      <c r="E5724" t="s">
        <v>583</v>
      </c>
      <c r="F5724" t="s">
        <v>3741</v>
      </c>
      <c r="G5724" t="s">
        <v>25854</v>
      </c>
      <c r="H5724" t="s">
        <v>3743</v>
      </c>
      <c r="I5724" s="23">
        <v>30.235503999999999</v>
      </c>
      <c r="J5724" s="23">
        <v>-91.238382000000001</v>
      </c>
      <c r="K5724">
        <v>211130</v>
      </c>
      <c r="L5724" t="s">
        <v>326</v>
      </c>
      <c r="M5724" t="s">
        <v>327</v>
      </c>
      <c r="N5724" s="49">
        <v>109378.504</v>
      </c>
      <c r="O5724" s="49">
        <v>146399.34599999999</v>
      </c>
      <c r="P5724" s="49">
        <v>165252.30600000001</v>
      </c>
      <c r="Q5724" s="49">
        <v>156555.666</v>
      </c>
      <c r="R5724" s="49">
        <v>173945.74</v>
      </c>
      <c r="S5724" s="49">
        <v>119593.81600000001</v>
      </c>
      <c r="T5724" s="49">
        <v>67479.683999999994</v>
      </c>
      <c r="U5724" s="49">
        <v>106799.974</v>
      </c>
      <c r="V5724" s="49">
        <v>216516.94399999999</v>
      </c>
    </row>
    <row r="5725" spans="1:22" x14ac:dyDescent="0.3">
      <c r="A5725">
        <v>1006244</v>
      </c>
      <c r="B5725" t="s">
        <v>25855</v>
      </c>
      <c r="C5725" t="s">
        <v>25856</v>
      </c>
      <c r="D5725" t="s">
        <v>20745</v>
      </c>
      <c r="E5725" t="s">
        <v>323</v>
      </c>
      <c r="F5725" t="s">
        <v>578</v>
      </c>
      <c r="I5725" s="23">
        <v>34.468333000000001</v>
      </c>
      <c r="J5725" s="23">
        <v>-120.68083300000001</v>
      </c>
      <c r="K5725">
        <v>211120</v>
      </c>
      <c r="L5725" t="s">
        <v>579</v>
      </c>
      <c r="M5725" t="s">
        <v>102</v>
      </c>
      <c r="N5725" s="49">
        <v>15199.69</v>
      </c>
      <c r="O5725" s="49">
        <v>19357.705999999998</v>
      </c>
      <c r="P5725" s="49">
        <v>19081.108</v>
      </c>
      <c r="Q5725" s="49">
        <v>19420.608</v>
      </c>
      <c r="R5725" s="49">
        <v>38588.442000000003</v>
      </c>
      <c r="S5725" s="49">
        <v>55854.923999999999</v>
      </c>
      <c r="T5725" s="49">
        <v>63536.228000000003</v>
      </c>
      <c r="U5725" s="49">
        <v>67301.555999999997</v>
      </c>
      <c r="V5725" s="49">
        <v>96458.38</v>
      </c>
    </row>
    <row r="5726" spans="1:22" x14ac:dyDescent="0.3">
      <c r="A5726">
        <v>1002934</v>
      </c>
      <c r="B5726" t="s">
        <v>25857</v>
      </c>
      <c r="C5726" t="s">
        <v>25858</v>
      </c>
      <c r="D5726" t="s">
        <v>20745</v>
      </c>
      <c r="E5726" t="s">
        <v>323</v>
      </c>
      <c r="F5726" t="s">
        <v>578</v>
      </c>
      <c r="I5726" s="23">
        <v>34.454166999999998</v>
      </c>
      <c r="J5726" s="23">
        <v>-120.64666699999999</v>
      </c>
      <c r="K5726">
        <v>211120</v>
      </c>
      <c r="L5726" t="s">
        <v>579</v>
      </c>
      <c r="M5726" t="s">
        <v>102</v>
      </c>
      <c r="O5726" s="49">
        <v>13025.168</v>
      </c>
      <c r="P5726" s="49">
        <v>13585.116</v>
      </c>
      <c r="Q5726" s="49">
        <v>12959.52</v>
      </c>
      <c r="R5726" s="49">
        <v>20789.241999999998</v>
      </c>
      <c r="S5726" s="49">
        <v>33447.534</v>
      </c>
      <c r="T5726" s="49">
        <v>33977.42</v>
      </c>
      <c r="U5726" s="49">
        <v>38683.625999999997</v>
      </c>
      <c r="V5726" s="49">
        <v>36818.421999999999</v>
      </c>
    </row>
    <row r="5727" spans="1:22" x14ac:dyDescent="0.3">
      <c r="A5727">
        <v>1002974</v>
      </c>
      <c r="B5727" t="s">
        <v>25859</v>
      </c>
      <c r="C5727" t="s">
        <v>25860</v>
      </c>
      <c r="D5727" t="s">
        <v>20745</v>
      </c>
      <c r="E5727" t="s">
        <v>323</v>
      </c>
      <c r="F5727" t="s">
        <v>578</v>
      </c>
      <c r="I5727" s="23">
        <v>34.486666999999997</v>
      </c>
      <c r="J5727" s="23">
        <v>-120.703333</v>
      </c>
      <c r="K5727">
        <v>211120</v>
      </c>
      <c r="L5727" t="s">
        <v>579</v>
      </c>
      <c r="M5727" t="s">
        <v>102</v>
      </c>
      <c r="O5727" s="49">
        <v>14317.412</v>
      </c>
      <c r="P5727" s="49">
        <v>14056.118</v>
      </c>
      <c r="Q5727" s="49">
        <v>14512.464</v>
      </c>
      <c r="R5727" s="49">
        <v>23536.545999999998</v>
      </c>
      <c r="S5727" s="49">
        <v>34500.936000000002</v>
      </c>
      <c r="T5727" s="49">
        <v>33371.137999999999</v>
      </c>
      <c r="U5727" s="49">
        <v>34667.194000000003</v>
      </c>
      <c r="V5727" s="49">
        <v>38023.18</v>
      </c>
    </row>
    <row r="5728" spans="1:22" x14ac:dyDescent="0.3">
      <c r="A5728">
        <v>1005678</v>
      </c>
      <c r="B5728" t="s">
        <v>25861</v>
      </c>
      <c r="C5728" t="s">
        <v>25862</v>
      </c>
      <c r="D5728" t="s">
        <v>13820</v>
      </c>
      <c r="E5728" t="s">
        <v>1487</v>
      </c>
      <c r="F5728" t="s">
        <v>13821</v>
      </c>
      <c r="G5728" t="s">
        <v>25863</v>
      </c>
      <c r="H5728" t="s">
        <v>6242</v>
      </c>
      <c r="I5728" s="23">
        <v>40.232044999999999</v>
      </c>
      <c r="J5728" s="23">
        <v>-104.798221</v>
      </c>
      <c r="K5728">
        <v>211130</v>
      </c>
      <c r="L5728" t="s">
        <v>368</v>
      </c>
      <c r="M5728" t="s">
        <v>102</v>
      </c>
      <c r="N5728" s="49">
        <v>52303.764000000003</v>
      </c>
      <c r="O5728" s="49">
        <v>52537.504000000001</v>
      </c>
      <c r="P5728" s="49">
        <v>53551.802000000003</v>
      </c>
      <c r="Q5728" s="49">
        <v>54418.400000000001</v>
      </c>
      <c r="R5728" s="49">
        <v>51074.599499999997</v>
      </c>
      <c r="S5728" s="49">
        <v>51142.832000000002</v>
      </c>
      <c r="T5728" s="49">
        <v>55644.87</v>
      </c>
      <c r="U5728" s="49">
        <v>51091.023000000001</v>
      </c>
      <c r="V5728" s="49">
        <v>55287.826999999997</v>
      </c>
    </row>
    <row r="5729" spans="1:22" x14ac:dyDescent="0.3">
      <c r="A5729">
        <v>1002513</v>
      </c>
      <c r="B5729" t="s">
        <v>25864</v>
      </c>
      <c r="C5729" t="s">
        <v>25865</v>
      </c>
      <c r="D5729" t="s">
        <v>25866</v>
      </c>
      <c r="E5729" t="s">
        <v>303</v>
      </c>
      <c r="F5729" t="s">
        <v>22668</v>
      </c>
      <c r="G5729" t="s">
        <v>25867</v>
      </c>
      <c r="H5729" t="s">
        <v>25708</v>
      </c>
      <c r="I5729" s="23">
        <v>33.095725999999999</v>
      </c>
      <c r="J5729" s="23">
        <v>-94.986904999999993</v>
      </c>
      <c r="K5729">
        <v>562212</v>
      </c>
      <c r="L5729" t="s">
        <v>51</v>
      </c>
      <c r="M5729" t="s">
        <v>307</v>
      </c>
      <c r="N5729" s="49">
        <v>64821.75</v>
      </c>
      <c r="O5729" s="49">
        <v>41347.75</v>
      </c>
      <c r="P5729" s="49">
        <v>55820.5</v>
      </c>
      <c r="Q5729" s="49">
        <v>38045.25</v>
      </c>
      <c r="R5729" s="49">
        <v>47876.75</v>
      </c>
      <c r="S5729" s="49">
        <v>38566.75</v>
      </c>
      <c r="T5729" s="49">
        <v>34135</v>
      </c>
      <c r="U5729" s="49">
        <v>41972.5</v>
      </c>
      <c r="V5729" s="49">
        <v>45215</v>
      </c>
    </row>
    <row r="5730" spans="1:22" x14ac:dyDescent="0.3">
      <c r="A5730">
        <v>1006796</v>
      </c>
      <c r="B5730" t="s">
        <v>25868</v>
      </c>
      <c r="C5730" t="s">
        <v>25869</v>
      </c>
      <c r="D5730" t="s">
        <v>23282</v>
      </c>
      <c r="E5730" t="s">
        <v>542</v>
      </c>
      <c r="F5730" t="s">
        <v>25870</v>
      </c>
      <c r="G5730" t="s">
        <v>25871</v>
      </c>
      <c r="H5730" t="s">
        <v>25872</v>
      </c>
      <c r="I5730" s="23">
        <v>37.379615999999999</v>
      </c>
      <c r="J5730" s="23">
        <v>-97.966442000000001</v>
      </c>
      <c r="K5730">
        <v>562212</v>
      </c>
      <c r="L5730" t="s">
        <v>355</v>
      </c>
      <c r="M5730" t="s">
        <v>307</v>
      </c>
      <c r="N5730" s="49">
        <v>137851.29999999999</v>
      </c>
      <c r="O5730" s="49">
        <v>153705.54999999999</v>
      </c>
      <c r="P5730" s="49">
        <v>139515</v>
      </c>
      <c r="Q5730" s="49">
        <v>124634.15</v>
      </c>
      <c r="R5730" s="49">
        <v>135713</v>
      </c>
      <c r="S5730" s="49">
        <v>117250.25</v>
      </c>
      <c r="T5730" s="49">
        <v>98040.5</v>
      </c>
      <c r="U5730" s="49">
        <v>117003</v>
      </c>
      <c r="V5730" s="49">
        <v>96778.5</v>
      </c>
    </row>
    <row r="5731" spans="1:22" x14ac:dyDescent="0.3">
      <c r="A5731">
        <v>1005312</v>
      </c>
      <c r="B5731" t="s">
        <v>25873</v>
      </c>
      <c r="C5731" t="s">
        <v>25874</v>
      </c>
      <c r="D5731" t="s">
        <v>2813</v>
      </c>
      <c r="E5731" t="s">
        <v>676</v>
      </c>
      <c r="F5731" t="s">
        <v>21013</v>
      </c>
      <c r="G5731" t="s">
        <v>25875</v>
      </c>
      <c r="H5731" t="s">
        <v>1865</v>
      </c>
      <c r="I5731" s="23">
        <v>35.16677</v>
      </c>
      <c r="J5731" s="23">
        <v>-89.958929999999995</v>
      </c>
      <c r="K5731">
        <v>325199</v>
      </c>
      <c r="L5731" t="s">
        <v>28</v>
      </c>
      <c r="M5731" t="s">
        <v>530</v>
      </c>
      <c r="N5731" s="49">
        <v>94209.895999999993</v>
      </c>
      <c r="O5731" s="49">
        <v>101866.516</v>
      </c>
      <c r="P5731" s="49">
        <v>103776.66</v>
      </c>
      <c r="Q5731" s="49">
        <v>94576.343999999997</v>
      </c>
      <c r="R5731" s="49">
        <v>91656.804000000004</v>
      </c>
      <c r="S5731" s="49">
        <v>107753.24400000001</v>
      </c>
      <c r="T5731" s="49">
        <v>89787.01</v>
      </c>
      <c r="U5731" s="49">
        <v>88531.81</v>
      </c>
      <c r="V5731" s="49">
        <v>88156.76</v>
      </c>
    </row>
    <row r="5732" spans="1:22" x14ac:dyDescent="0.3">
      <c r="A5732">
        <v>1006912</v>
      </c>
      <c r="B5732" t="s">
        <v>25876</v>
      </c>
      <c r="C5732" t="s">
        <v>25877</v>
      </c>
      <c r="D5732" t="s">
        <v>25878</v>
      </c>
      <c r="E5732" t="s">
        <v>663</v>
      </c>
      <c r="F5732" t="s">
        <v>664</v>
      </c>
      <c r="G5732" t="s">
        <v>25879</v>
      </c>
      <c r="H5732" t="s">
        <v>6385</v>
      </c>
      <c r="I5732" s="23">
        <v>41.175620000000002</v>
      </c>
      <c r="J5732" s="23">
        <v>-83.380600000000001</v>
      </c>
      <c r="K5732">
        <v>325193</v>
      </c>
      <c r="L5732" t="s">
        <v>599</v>
      </c>
      <c r="M5732" t="s">
        <v>600</v>
      </c>
      <c r="N5732" s="49">
        <v>111444.78</v>
      </c>
      <c r="O5732" s="49">
        <v>112663.17600000001</v>
      </c>
      <c r="P5732" s="49">
        <v>109364.788</v>
      </c>
      <c r="Q5732" s="49">
        <v>97734.631999999998</v>
      </c>
      <c r="R5732" s="49">
        <v>99848.224000000002</v>
      </c>
      <c r="S5732" s="49">
        <v>102902.012</v>
      </c>
      <c r="T5732" s="49">
        <v>96720.835999999996</v>
      </c>
      <c r="U5732" s="49">
        <v>93982.995999999999</v>
      </c>
      <c r="V5732" s="49">
        <v>92495.051999999996</v>
      </c>
    </row>
    <row r="5733" spans="1:22" x14ac:dyDescent="0.3">
      <c r="A5733">
        <v>1003498</v>
      </c>
      <c r="B5733" t="s">
        <v>25880</v>
      </c>
      <c r="C5733" t="s">
        <v>25877</v>
      </c>
      <c r="D5733" t="s">
        <v>25881</v>
      </c>
      <c r="E5733" t="s">
        <v>569</v>
      </c>
      <c r="F5733" t="s">
        <v>25882</v>
      </c>
      <c r="G5733" t="s">
        <v>25883</v>
      </c>
      <c r="H5733" t="s">
        <v>679</v>
      </c>
      <c r="I5733" s="23">
        <v>42.328899999999997</v>
      </c>
      <c r="J5733" s="23">
        <v>-93.662599999999998</v>
      </c>
      <c r="K5733">
        <v>325193</v>
      </c>
      <c r="L5733" t="s">
        <v>28</v>
      </c>
      <c r="M5733" t="s">
        <v>315</v>
      </c>
      <c r="N5733" s="49">
        <v>101970.61599999999</v>
      </c>
      <c r="O5733" s="49">
        <v>102863.61199999999</v>
      </c>
      <c r="P5733" s="49">
        <v>109721.636</v>
      </c>
      <c r="Q5733" s="49">
        <v>105217.10400000001</v>
      </c>
      <c r="R5733" s="49">
        <v>106773.648</v>
      </c>
      <c r="S5733" s="49">
        <v>103814.408</v>
      </c>
      <c r="T5733" s="49">
        <v>91558.504000000001</v>
      </c>
      <c r="U5733" s="49">
        <v>87203.971999999994</v>
      </c>
      <c r="V5733" s="49">
        <v>95814.088000000003</v>
      </c>
    </row>
    <row r="5734" spans="1:22" x14ac:dyDescent="0.3">
      <c r="A5734">
        <v>1005727</v>
      </c>
      <c r="B5734" t="s">
        <v>25884</v>
      </c>
      <c r="C5734" t="s">
        <v>25885</v>
      </c>
      <c r="D5734" t="s">
        <v>25886</v>
      </c>
      <c r="E5734" t="s">
        <v>569</v>
      </c>
      <c r="F5734" t="s">
        <v>25887</v>
      </c>
      <c r="G5734" t="s">
        <v>25888</v>
      </c>
      <c r="H5734" t="s">
        <v>8502</v>
      </c>
      <c r="I5734" s="23">
        <v>42.319600000000001</v>
      </c>
      <c r="J5734" s="23">
        <v>-94.287199999999999</v>
      </c>
      <c r="K5734">
        <v>325193</v>
      </c>
      <c r="L5734" t="s">
        <v>28</v>
      </c>
      <c r="M5734" t="s">
        <v>315</v>
      </c>
      <c r="N5734" s="49">
        <v>92052.751999999993</v>
      </c>
      <c r="O5734" s="49">
        <v>107793.242</v>
      </c>
      <c r="P5734" s="49">
        <v>114522.21799999999</v>
      </c>
      <c r="Q5734" s="49">
        <v>106684.348</v>
      </c>
      <c r="R5734" s="49">
        <v>100488.77</v>
      </c>
      <c r="S5734" s="49">
        <v>104499.45600000001</v>
      </c>
      <c r="T5734" s="49">
        <v>97092.683999999994</v>
      </c>
      <c r="U5734" s="49">
        <v>91982.801999999996</v>
      </c>
      <c r="V5734" s="49">
        <v>97268.682000000001</v>
      </c>
    </row>
    <row r="5735" spans="1:22" x14ac:dyDescent="0.3">
      <c r="A5735">
        <v>1005853</v>
      </c>
      <c r="B5735" t="s">
        <v>25889</v>
      </c>
      <c r="C5735" t="s">
        <v>25890</v>
      </c>
      <c r="D5735" t="s">
        <v>18240</v>
      </c>
      <c r="E5735" t="s">
        <v>491</v>
      </c>
      <c r="F5735" t="s">
        <v>1845</v>
      </c>
      <c r="G5735" t="s">
        <v>25891</v>
      </c>
      <c r="H5735" t="s">
        <v>1847</v>
      </c>
      <c r="I5735" s="23">
        <v>40.413930000000001</v>
      </c>
      <c r="J5735" s="23">
        <v>-85.019260000000003</v>
      </c>
      <c r="K5735">
        <v>325193</v>
      </c>
      <c r="L5735" t="s">
        <v>28</v>
      </c>
      <c r="M5735" t="s">
        <v>315</v>
      </c>
      <c r="N5735" s="49">
        <v>118391.90399999999</v>
      </c>
      <c r="O5735" s="49">
        <v>124723.58</v>
      </c>
      <c r="P5735" s="49">
        <v>118956.952</v>
      </c>
      <c r="Q5735" s="49">
        <v>94784.843999999997</v>
      </c>
      <c r="R5735" s="49">
        <v>95838.24</v>
      </c>
      <c r="S5735" s="49">
        <v>106829.148</v>
      </c>
      <c r="T5735" s="49">
        <v>95984.487999999998</v>
      </c>
      <c r="U5735" s="49">
        <v>81786.392000000007</v>
      </c>
      <c r="V5735" s="49">
        <v>93992.195999999996</v>
      </c>
    </row>
    <row r="5736" spans="1:22" x14ac:dyDescent="0.3">
      <c r="A5736">
        <v>1006114</v>
      </c>
      <c r="B5736" t="s">
        <v>25892</v>
      </c>
      <c r="C5736" t="s">
        <v>25893</v>
      </c>
      <c r="D5736" t="s">
        <v>7795</v>
      </c>
      <c r="E5736" t="s">
        <v>491</v>
      </c>
      <c r="F5736" t="s">
        <v>25894</v>
      </c>
      <c r="G5736" t="s">
        <v>25895</v>
      </c>
      <c r="H5736" t="s">
        <v>900</v>
      </c>
      <c r="I5736" s="23">
        <v>40.296550000000003</v>
      </c>
      <c r="J5736" s="23">
        <v>-85.652810000000002</v>
      </c>
      <c r="K5736">
        <v>325193</v>
      </c>
      <c r="L5736" t="s">
        <v>28</v>
      </c>
      <c r="M5736" t="s">
        <v>315</v>
      </c>
      <c r="N5736" s="49">
        <v>113463.67200000001</v>
      </c>
      <c r="O5736" s="49">
        <v>113735.67200000001</v>
      </c>
      <c r="P5736" s="49">
        <v>111955.02800000001</v>
      </c>
      <c r="Q5736" s="49">
        <v>105459.052</v>
      </c>
      <c r="R5736" s="49">
        <v>103450.96</v>
      </c>
      <c r="S5736" s="49">
        <v>103730.96</v>
      </c>
      <c r="T5736" s="49">
        <v>97671.131999999998</v>
      </c>
      <c r="U5736" s="49">
        <v>83468.236000000004</v>
      </c>
      <c r="V5736" s="49">
        <v>92740.3</v>
      </c>
    </row>
    <row r="5737" spans="1:22" x14ac:dyDescent="0.3">
      <c r="A5737">
        <v>1000857</v>
      </c>
      <c r="B5737" t="s">
        <v>25896</v>
      </c>
      <c r="C5737" t="s">
        <v>25897</v>
      </c>
      <c r="D5737" t="s">
        <v>25898</v>
      </c>
      <c r="E5737" t="s">
        <v>380</v>
      </c>
      <c r="F5737" t="s">
        <v>2838</v>
      </c>
      <c r="G5737" t="s">
        <v>25899</v>
      </c>
      <c r="H5737" t="s">
        <v>2840</v>
      </c>
      <c r="I5737" s="23">
        <v>43.576273999999998</v>
      </c>
      <c r="J5737" s="23">
        <v>-93.301772999999997</v>
      </c>
      <c r="K5737">
        <v>325193</v>
      </c>
      <c r="L5737" t="s">
        <v>599</v>
      </c>
      <c r="M5737" t="s">
        <v>600</v>
      </c>
      <c r="N5737" s="49">
        <v>65280.103999999999</v>
      </c>
      <c r="O5737" s="49">
        <v>64895.756000000001</v>
      </c>
      <c r="P5737" s="49">
        <v>66724.547999999995</v>
      </c>
      <c r="Q5737" s="49">
        <v>66539.199999999997</v>
      </c>
      <c r="R5737" s="49">
        <v>60336.472000000002</v>
      </c>
      <c r="S5737" s="49">
        <v>66286.399999999994</v>
      </c>
      <c r="T5737" s="49">
        <v>66192</v>
      </c>
      <c r="U5737" s="49">
        <v>65698.123999999996</v>
      </c>
      <c r="V5737" s="49">
        <v>50920.608</v>
      </c>
    </row>
    <row r="5738" spans="1:22" x14ac:dyDescent="0.3">
      <c r="A5738">
        <v>1004984</v>
      </c>
      <c r="B5738" t="s">
        <v>25900</v>
      </c>
      <c r="C5738" t="s">
        <v>25901</v>
      </c>
      <c r="D5738" t="s">
        <v>21350</v>
      </c>
      <c r="E5738" t="s">
        <v>435</v>
      </c>
      <c r="F5738" t="s">
        <v>21351</v>
      </c>
      <c r="G5738" t="s">
        <v>25902</v>
      </c>
      <c r="H5738" t="s">
        <v>3261</v>
      </c>
      <c r="I5738" s="23">
        <v>39.249899999999997</v>
      </c>
      <c r="J5738" s="23">
        <v>-91.640500000000003</v>
      </c>
      <c r="K5738">
        <v>325193</v>
      </c>
      <c r="L5738" t="s">
        <v>599</v>
      </c>
      <c r="M5738" t="s">
        <v>600</v>
      </c>
      <c r="N5738" s="49">
        <v>59073.5</v>
      </c>
      <c r="O5738" s="49">
        <v>56888.836000000003</v>
      </c>
      <c r="P5738" s="49">
        <v>58222.98</v>
      </c>
      <c r="Q5738" s="49">
        <v>52183.303999999996</v>
      </c>
      <c r="R5738" s="49">
        <v>48788.516000000003</v>
      </c>
      <c r="S5738" s="49">
        <v>54001.095999999998</v>
      </c>
      <c r="T5738" s="49">
        <v>48722.216</v>
      </c>
      <c r="U5738" s="49">
        <v>48416.267999999996</v>
      </c>
      <c r="V5738" s="49">
        <v>51764.203999999998</v>
      </c>
    </row>
    <row r="5739" spans="1:22" x14ac:dyDescent="0.3">
      <c r="A5739">
        <v>1007730</v>
      </c>
      <c r="B5739" t="s">
        <v>25903</v>
      </c>
      <c r="C5739" t="s">
        <v>25904</v>
      </c>
      <c r="D5739" t="s">
        <v>25905</v>
      </c>
      <c r="E5739" t="s">
        <v>663</v>
      </c>
      <c r="F5739" t="s">
        <v>25906</v>
      </c>
      <c r="G5739" t="s">
        <v>25907</v>
      </c>
      <c r="H5739" t="s">
        <v>4753</v>
      </c>
      <c r="I5739" s="23">
        <v>41.119593999999999</v>
      </c>
      <c r="J5739" s="23">
        <v>-83.971018000000001</v>
      </c>
      <c r="K5739">
        <v>325193</v>
      </c>
      <c r="L5739" t="s">
        <v>28</v>
      </c>
      <c r="M5739" t="s">
        <v>315</v>
      </c>
      <c r="N5739" s="49">
        <v>112677.276</v>
      </c>
      <c r="O5739" s="49">
        <v>120718.296</v>
      </c>
      <c r="P5739" s="49">
        <v>113092.224</v>
      </c>
      <c r="Q5739" s="49">
        <v>111172.632</v>
      </c>
      <c r="R5739" s="49">
        <v>103789.75999999999</v>
      </c>
      <c r="S5739" s="49">
        <v>107769.444</v>
      </c>
      <c r="T5739" s="49">
        <v>98127.83</v>
      </c>
      <c r="U5739" s="49">
        <v>98400.58</v>
      </c>
      <c r="V5739" s="49">
        <v>101277.068</v>
      </c>
    </row>
    <row r="5740" spans="1:22" x14ac:dyDescent="0.3">
      <c r="A5740">
        <v>1004584</v>
      </c>
      <c r="B5740" t="s">
        <v>25908</v>
      </c>
      <c r="C5740" t="s">
        <v>25909</v>
      </c>
      <c r="D5740" t="s">
        <v>21169</v>
      </c>
      <c r="E5740" t="s">
        <v>454</v>
      </c>
      <c r="F5740" t="s">
        <v>21170</v>
      </c>
      <c r="G5740" t="s">
        <v>25910</v>
      </c>
      <c r="H5740" t="s">
        <v>21172</v>
      </c>
      <c r="I5740" s="23">
        <v>43.472883000000003</v>
      </c>
      <c r="J5740" s="23">
        <v>-83.410497000000007</v>
      </c>
      <c r="K5740">
        <v>325193</v>
      </c>
      <c r="L5740" t="s">
        <v>28</v>
      </c>
      <c r="M5740" t="s">
        <v>315</v>
      </c>
      <c r="N5740" s="49">
        <v>99885.623999999996</v>
      </c>
      <c r="O5740" s="49">
        <v>91526.456000000006</v>
      </c>
      <c r="P5740" s="49">
        <v>91496.156000000003</v>
      </c>
      <c r="Q5740" s="49">
        <v>83255.736000000004</v>
      </c>
      <c r="R5740" s="49">
        <v>86764.323999999993</v>
      </c>
      <c r="S5740" s="49">
        <v>86138.876000000004</v>
      </c>
      <c r="T5740" s="49">
        <v>80395.148000000001</v>
      </c>
      <c r="U5740" s="49">
        <v>79271.351999999999</v>
      </c>
      <c r="V5740" s="49">
        <v>78395.104000000007</v>
      </c>
    </row>
    <row r="5741" spans="1:22" x14ac:dyDescent="0.3">
      <c r="A5741">
        <v>1007063</v>
      </c>
      <c r="B5741" t="s">
        <v>25911</v>
      </c>
      <c r="C5741" t="s">
        <v>25912</v>
      </c>
      <c r="D5741" t="s">
        <v>23896</v>
      </c>
      <c r="E5741" t="s">
        <v>549</v>
      </c>
      <c r="F5741" t="s">
        <v>15858</v>
      </c>
      <c r="G5741" t="s">
        <v>25913</v>
      </c>
      <c r="H5741" t="s">
        <v>374</v>
      </c>
      <c r="I5741" s="23">
        <v>45.453963000000002</v>
      </c>
      <c r="J5741" s="23">
        <v>-98.137741000000005</v>
      </c>
      <c r="K5741">
        <v>325193</v>
      </c>
      <c r="L5741" t="s">
        <v>28</v>
      </c>
      <c r="M5741" t="s">
        <v>315</v>
      </c>
      <c r="N5741" s="49">
        <v>84357.831999999995</v>
      </c>
      <c r="O5741" s="49">
        <v>83682.483999999997</v>
      </c>
      <c r="P5741" s="49">
        <v>90261.56</v>
      </c>
      <c r="Q5741" s="49">
        <v>90270.66</v>
      </c>
      <c r="R5741" s="49">
        <v>91947.703999999998</v>
      </c>
      <c r="S5741" s="49">
        <v>90548.96</v>
      </c>
      <c r="T5741" s="49">
        <v>87527.72</v>
      </c>
      <c r="U5741" s="49">
        <v>90093.56</v>
      </c>
      <c r="V5741" s="49">
        <v>88147.368000000002</v>
      </c>
    </row>
    <row r="5742" spans="1:22" x14ac:dyDescent="0.3">
      <c r="A5742">
        <v>1006007</v>
      </c>
      <c r="B5742" t="s">
        <v>25914</v>
      </c>
      <c r="C5742" t="s">
        <v>25915</v>
      </c>
      <c r="D5742" t="s">
        <v>25916</v>
      </c>
      <c r="E5742" t="s">
        <v>569</v>
      </c>
      <c r="F5742" t="s">
        <v>25917</v>
      </c>
      <c r="G5742" t="s">
        <v>25918</v>
      </c>
      <c r="H5742" t="s">
        <v>25919</v>
      </c>
      <c r="I5742" s="23">
        <v>43.29083</v>
      </c>
      <c r="J5742" s="23">
        <v>-93.390270000000001</v>
      </c>
      <c r="K5742">
        <v>325193</v>
      </c>
      <c r="L5742" t="s">
        <v>28</v>
      </c>
      <c r="M5742" t="s">
        <v>315</v>
      </c>
      <c r="N5742" s="49">
        <v>105888.25199999999</v>
      </c>
      <c r="O5742" s="49">
        <v>100150.024</v>
      </c>
      <c r="P5742" s="49">
        <v>102037.916</v>
      </c>
      <c r="Q5742" s="49">
        <v>82300.84</v>
      </c>
      <c r="R5742" s="49">
        <v>85181.98</v>
      </c>
      <c r="S5742" s="49">
        <v>85380.127999999997</v>
      </c>
      <c r="T5742" s="49">
        <v>81458.644</v>
      </c>
      <c r="U5742" s="49">
        <v>84449.232000000004</v>
      </c>
      <c r="V5742" s="49">
        <v>84570.85</v>
      </c>
    </row>
    <row r="5743" spans="1:22" x14ac:dyDescent="0.3">
      <c r="A5743">
        <v>1006030</v>
      </c>
      <c r="B5743" t="s">
        <v>25920</v>
      </c>
      <c r="C5743" t="s">
        <v>25921</v>
      </c>
      <c r="D5743" t="s">
        <v>25922</v>
      </c>
      <c r="E5743" t="s">
        <v>549</v>
      </c>
      <c r="F5743" t="s">
        <v>25923</v>
      </c>
      <c r="G5743" t="s">
        <v>25924</v>
      </c>
      <c r="H5743" t="s">
        <v>8803</v>
      </c>
      <c r="I5743" s="23">
        <v>43.096842000000002</v>
      </c>
      <c r="J5743" s="23">
        <v>-96.477478000000005</v>
      </c>
      <c r="K5743">
        <v>325193</v>
      </c>
      <c r="L5743" t="s">
        <v>599</v>
      </c>
      <c r="M5743" t="s">
        <v>600</v>
      </c>
      <c r="N5743" s="49">
        <v>95519.74</v>
      </c>
      <c r="O5743" s="49">
        <v>100805.32</v>
      </c>
      <c r="P5743" s="49">
        <v>102404.564</v>
      </c>
      <c r="Q5743" s="49">
        <v>84396.831999999995</v>
      </c>
      <c r="R5743" s="49">
        <v>86404.024000000005</v>
      </c>
      <c r="S5743" s="49">
        <v>83207.736000000004</v>
      </c>
      <c r="T5743" s="49">
        <v>79023.952000000005</v>
      </c>
      <c r="U5743" s="49">
        <v>81770.292000000001</v>
      </c>
      <c r="V5743" s="49">
        <v>83835.683999999994</v>
      </c>
    </row>
    <row r="5744" spans="1:22" x14ac:dyDescent="0.3">
      <c r="A5744">
        <v>1007525</v>
      </c>
      <c r="B5744" t="s">
        <v>25925</v>
      </c>
      <c r="C5744" t="s">
        <v>25926</v>
      </c>
      <c r="D5744" t="s">
        <v>25927</v>
      </c>
      <c r="E5744" t="s">
        <v>491</v>
      </c>
      <c r="F5744" t="s">
        <v>25928</v>
      </c>
      <c r="G5744" t="s">
        <v>25929</v>
      </c>
      <c r="H5744" t="s">
        <v>25426</v>
      </c>
      <c r="I5744" s="23">
        <v>40.941947999999996</v>
      </c>
      <c r="J5744" s="23">
        <v>-85.807883000000004</v>
      </c>
      <c r="K5744">
        <v>325193</v>
      </c>
      <c r="L5744" t="s">
        <v>28</v>
      </c>
      <c r="M5744" t="s">
        <v>315</v>
      </c>
      <c r="N5744" s="49">
        <v>118051.156</v>
      </c>
      <c r="O5744" s="49">
        <v>125163.52800000001</v>
      </c>
      <c r="P5744" s="49">
        <v>117633.508</v>
      </c>
      <c r="Q5744" s="49">
        <v>109676.488</v>
      </c>
      <c r="R5744" s="49">
        <v>107263.696</v>
      </c>
      <c r="S5744" s="49">
        <v>106230.6</v>
      </c>
      <c r="T5744" s="49">
        <v>102345.364</v>
      </c>
      <c r="U5744" s="49">
        <v>87203.971999999994</v>
      </c>
      <c r="V5744" s="49">
        <v>85589.327999999994</v>
      </c>
    </row>
    <row r="5745" spans="1:22" x14ac:dyDescent="0.3">
      <c r="A5745">
        <v>1004230</v>
      </c>
      <c r="B5745" t="s">
        <v>25930</v>
      </c>
      <c r="C5745" t="s">
        <v>25931</v>
      </c>
      <c r="D5745" t="s">
        <v>25932</v>
      </c>
      <c r="E5745" t="s">
        <v>380</v>
      </c>
      <c r="F5745" t="s">
        <v>25933</v>
      </c>
      <c r="G5745" t="s">
        <v>25934</v>
      </c>
      <c r="H5745" t="s">
        <v>13727</v>
      </c>
      <c r="I5745" s="23">
        <v>43.686100000000003</v>
      </c>
      <c r="J5745" s="23">
        <v>-92.091700000000003</v>
      </c>
      <c r="K5745">
        <v>325193</v>
      </c>
      <c r="L5745" t="s">
        <v>599</v>
      </c>
      <c r="M5745" t="s">
        <v>600</v>
      </c>
      <c r="N5745" s="49">
        <v>73379.224000000002</v>
      </c>
      <c r="O5745" s="49">
        <v>72774.775999999998</v>
      </c>
      <c r="P5745" s="49">
        <v>68316.191999999995</v>
      </c>
      <c r="Q5745" s="49">
        <v>68389.991999999998</v>
      </c>
      <c r="R5745" s="49">
        <v>35232.468000000001</v>
      </c>
      <c r="S5745" s="49">
        <v>71.599999999999994</v>
      </c>
      <c r="T5745" s="49">
        <v>67151.698000000004</v>
      </c>
      <c r="U5745" s="49">
        <v>65339.703999999998</v>
      </c>
      <c r="V5745" s="49">
        <v>67836.843999999997</v>
      </c>
    </row>
    <row r="5746" spans="1:22" x14ac:dyDescent="0.3">
      <c r="A5746">
        <v>1006672</v>
      </c>
      <c r="B5746" t="s">
        <v>25935</v>
      </c>
      <c r="C5746" t="s">
        <v>25936</v>
      </c>
      <c r="D5746" t="s">
        <v>17163</v>
      </c>
      <c r="E5746" t="s">
        <v>549</v>
      </c>
      <c r="F5746" t="s">
        <v>25937</v>
      </c>
      <c r="G5746" t="s">
        <v>25938</v>
      </c>
      <c r="H5746" t="s">
        <v>25939</v>
      </c>
      <c r="I5746" s="23">
        <v>43.803420000000003</v>
      </c>
      <c r="J5746" s="23">
        <v>-98.104910000000004</v>
      </c>
      <c r="K5746">
        <v>325193</v>
      </c>
      <c r="L5746" t="s">
        <v>28</v>
      </c>
      <c r="M5746" t="s">
        <v>315</v>
      </c>
      <c r="N5746" s="49">
        <v>91561.055999999997</v>
      </c>
      <c r="O5746" s="49">
        <v>110570.18399999999</v>
      </c>
      <c r="P5746" s="49">
        <v>109472.68799999999</v>
      </c>
      <c r="Q5746" s="49">
        <v>105243.304</v>
      </c>
      <c r="R5746" s="49">
        <v>103539.26</v>
      </c>
      <c r="S5746" s="49">
        <v>93867.296000000002</v>
      </c>
      <c r="T5746" s="49">
        <v>96422.736000000004</v>
      </c>
      <c r="U5746" s="49">
        <v>87203.872000000003</v>
      </c>
      <c r="V5746" s="49">
        <v>97046.64</v>
      </c>
    </row>
    <row r="5747" spans="1:22" x14ac:dyDescent="0.3">
      <c r="A5747">
        <v>1004526</v>
      </c>
      <c r="B5747" t="s">
        <v>25940</v>
      </c>
      <c r="C5747" t="s">
        <v>25941</v>
      </c>
      <c r="D5747" t="s">
        <v>25942</v>
      </c>
      <c r="E5747" t="s">
        <v>549</v>
      </c>
      <c r="F5747" t="s">
        <v>25943</v>
      </c>
      <c r="G5747" t="s">
        <v>25944</v>
      </c>
      <c r="H5747" t="s">
        <v>23774</v>
      </c>
      <c r="I5747" s="23">
        <v>43.371630000000003</v>
      </c>
      <c r="J5747" s="23">
        <v>-96.964264999999997</v>
      </c>
      <c r="K5747">
        <v>325193</v>
      </c>
      <c r="L5747" t="s">
        <v>28</v>
      </c>
      <c r="M5747" t="s">
        <v>315</v>
      </c>
      <c r="N5747" s="49">
        <v>78212.343999999997</v>
      </c>
      <c r="O5747" s="49">
        <v>99310.326000000001</v>
      </c>
      <c r="P5747" s="49">
        <v>81927.745999999999</v>
      </c>
      <c r="Q5747" s="49">
        <v>89715.737999999998</v>
      </c>
      <c r="R5747" s="49">
        <v>105019.372</v>
      </c>
      <c r="S5747" s="49">
        <v>112344.106</v>
      </c>
      <c r="T5747" s="49">
        <v>92310.138000000006</v>
      </c>
      <c r="U5747" s="49">
        <v>73999.394</v>
      </c>
      <c r="V5747" s="49">
        <v>97800.714000000007</v>
      </c>
    </row>
    <row r="5748" spans="1:22" x14ac:dyDescent="0.3">
      <c r="A5748">
        <v>1005382</v>
      </c>
      <c r="B5748" t="s">
        <v>25945</v>
      </c>
      <c r="C5748" t="s">
        <v>25946</v>
      </c>
      <c r="D5748" t="s">
        <v>25947</v>
      </c>
      <c r="E5748" t="s">
        <v>491</v>
      </c>
      <c r="F5748" t="s">
        <v>25948</v>
      </c>
      <c r="G5748" t="s">
        <v>25949</v>
      </c>
      <c r="H5748" t="s">
        <v>4753</v>
      </c>
      <c r="I5748" s="23">
        <v>39.546725000000002</v>
      </c>
      <c r="J5748" s="23">
        <v>-86.814389000000006</v>
      </c>
      <c r="K5748">
        <v>325193</v>
      </c>
      <c r="L5748" t="s">
        <v>28</v>
      </c>
      <c r="M5748" t="s">
        <v>315</v>
      </c>
      <c r="N5748" s="49">
        <v>91580.356</v>
      </c>
      <c r="O5748" s="49">
        <v>137448.63200000001</v>
      </c>
      <c r="P5748" s="49">
        <v>131465.304</v>
      </c>
      <c r="Q5748" s="49">
        <v>143386.46</v>
      </c>
      <c r="R5748" s="49">
        <v>133014.39999999999</v>
      </c>
      <c r="S5748" s="49">
        <v>122642.988</v>
      </c>
      <c r="T5748" s="49">
        <v>113833.22199999999</v>
      </c>
      <c r="U5748" s="49">
        <v>87614.22</v>
      </c>
      <c r="V5748" s="49">
        <v>65205.803999999996</v>
      </c>
    </row>
    <row r="5749" spans="1:22" x14ac:dyDescent="0.3">
      <c r="A5749">
        <v>1011694</v>
      </c>
      <c r="B5749" t="s">
        <v>25950</v>
      </c>
      <c r="C5749" t="s">
        <v>25951</v>
      </c>
      <c r="D5749" t="s">
        <v>25952</v>
      </c>
      <c r="E5749" t="s">
        <v>569</v>
      </c>
      <c r="F5749" t="s">
        <v>869</v>
      </c>
      <c r="G5749" t="s">
        <v>25953</v>
      </c>
      <c r="H5749" t="s">
        <v>871</v>
      </c>
      <c r="I5749" s="23">
        <v>43.089624999999998</v>
      </c>
      <c r="J5749" s="23">
        <v>-94.646631999999997</v>
      </c>
      <c r="K5749">
        <v>325193</v>
      </c>
      <c r="L5749" t="s">
        <v>28</v>
      </c>
      <c r="M5749" t="s">
        <v>315</v>
      </c>
      <c r="N5749" s="49">
        <v>20517.939999999999</v>
      </c>
      <c r="O5749" s="49">
        <v>23033.671999999999</v>
      </c>
      <c r="P5749" s="49">
        <v>23256.856</v>
      </c>
      <c r="Q5749" s="49">
        <v>26429.954000000002</v>
      </c>
      <c r="R5749" s="49">
        <v>21618.732</v>
      </c>
      <c r="S5749" s="49">
        <v>5744.2380000000003</v>
      </c>
    </row>
    <row r="5750" spans="1:22" x14ac:dyDescent="0.3">
      <c r="A5750">
        <v>1004103</v>
      </c>
      <c r="B5750" t="s">
        <v>25954</v>
      </c>
      <c r="C5750" t="s">
        <v>25955</v>
      </c>
      <c r="D5750" t="s">
        <v>17415</v>
      </c>
      <c r="E5750" t="s">
        <v>549</v>
      </c>
      <c r="F5750" t="s">
        <v>25956</v>
      </c>
      <c r="G5750" t="s">
        <v>25957</v>
      </c>
      <c r="H5750" t="s">
        <v>25958</v>
      </c>
      <c r="I5750" s="23">
        <v>43.146799999999999</v>
      </c>
      <c r="J5750" s="23">
        <v>-97.726399999999998</v>
      </c>
      <c r="K5750">
        <v>325193</v>
      </c>
      <c r="L5750" t="s">
        <v>599</v>
      </c>
      <c r="M5750" t="s">
        <v>600</v>
      </c>
      <c r="N5750" s="49">
        <v>18861.328000000001</v>
      </c>
      <c r="O5750" s="49">
        <v>18999.828000000001</v>
      </c>
      <c r="P5750" s="49">
        <v>18330.28</v>
      </c>
      <c r="Q5750" s="49">
        <v>16996.736000000001</v>
      </c>
      <c r="R5750" s="49">
        <v>16627.488000000001</v>
      </c>
      <c r="S5750" s="49">
        <v>18816.43</v>
      </c>
      <c r="T5750" s="49">
        <v>19366.178</v>
      </c>
      <c r="U5750" s="49">
        <v>20529.371999999999</v>
      </c>
      <c r="V5750" s="49">
        <v>19713.276000000002</v>
      </c>
    </row>
    <row r="5751" spans="1:22" x14ac:dyDescent="0.3">
      <c r="A5751">
        <v>1003530</v>
      </c>
      <c r="B5751" t="s">
        <v>25959</v>
      </c>
      <c r="C5751" t="s">
        <v>25960</v>
      </c>
      <c r="D5751" t="s">
        <v>1225</v>
      </c>
      <c r="E5751" t="s">
        <v>303</v>
      </c>
      <c r="F5751" t="s">
        <v>1226</v>
      </c>
      <c r="G5751" t="s">
        <v>25961</v>
      </c>
      <c r="H5751" t="s">
        <v>1227</v>
      </c>
      <c r="I5751" s="23">
        <v>28.661670999999998</v>
      </c>
      <c r="J5751" s="23">
        <v>-96.558609000000004</v>
      </c>
      <c r="K5751">
        <v>486210</v>
      </c>
      <c r="L5751" t="s">
        <v>326</v>
      </c>
      <c r="M5751" t="s">
        <v>327</v>
      </c>
      <c r="N5751" s="49">
        <v>68309.644</v>
      </c>
      <c r="O5751" s="49">
        <v>47350.718000000001</v>
      </c>
      <c r="P5751" s="49">
        <v>29713.236000000001</v>
      </c>
      <c r="Q5751" s="49">
        <v>43601.574000000001</v>
      </c>
      <c r="R5751" s="49">
        <v>93047.354000000007</v>
      </c>
      <c r="S5751" s="49">
        <v>76295.87</v>
      </c>
      <c r="T5751" s="49">
        <v>111374.872</v>
      </c>
      <c r="U5751" s="49">
        <v>90927.607999999993</v>
      </c>
      <c r="V5751" s="49">
        <v>63965.781999999999</v>
      </c>
    </row>
    <row r="5752" spans="1:22" x14ac:dyDescent="0.3">
      <c r="A5752">
        <v>1005889</v>
      </c>
      <c r="B5752" t="s">
        <v>25962</v>
      </c>
      <c r="C5752" t="s">
        <v>25963</v>
      </c>
      <c r="D5752" t="s">
        <v>14756</v>
      </c>
      <c r="E5752" t="s">
        <v>422</v>
      </c>
      <c r="F5752" t="s">
        <v>14757</v>
      </c>
      <c r="G5752" t="s">
        <v>25964</v>
      </c>
      <c r="H5752" t="s">
        <v>14759</v>
      </c>
      <c r="I5752" s="23">
        <v>35.296422</v>
      </c>
      <c r="J5752" s="23">
        <v>-92.678524999999993</v>
      </c>
      <c r="K5752">
        <v>211112</v>
      </c>
      <c r="L5752" t="s">
        <v>368</v>
      </c>
      <c r="M5752" t="s">
        <v>102</v>
      </c>
      <c r="R5752" s="49">
        <v>56275.175999999999</v>
      </c>
      <c r="S5752" s="49">
        <v>74579.097999999998</v>
      </c>
      <c r="T5752" s="49">
        <v>87543.305999999997</v>
      </c>
      <c r="U5752" s="49">
        <v>32832.775999999998</v>
      </c>
      <c r="V5752" s="49">
        <v>25015.556</v>
      </c>
    </row>
    <row r="5753" spans="1:22" x14ac:dyDescent="0.3">
      <c r="A5753">
        <v>1007405</v>
      </c>
      <c r="B5753" t="s">
        <v>25965</v>
      </c>
      <c r="C5753" t="s">
        <v>25966</v>
      </c>
      <c r="D5753" t="s">
        <v>6503</v>
      </c>
      <c r="E5753" t="s">
        <v>1682</v>
      </c>
      <c r="F5753" t="s">
        <v>25967</v>
      </c>
      <c r="G5753" t="s">
        <v>25968</v>
      </c>
      <c r="H5753" t="s">
        <v>1666</v>
      </c>
      <c r="I5753" s="23">
        <v>42.717019999999998</v>
      </c>
      <c r="J5753" s="23">
        <v>-71.179900000000004</v>
      </c>
      <c r="K5753">
        <v>313312</v>
      </c>
      <c r="L5753" t="s">
        <v>28</v>
      </c>
      <c r="M5753" t="s">
        <v>315</v>
      </c>
      <c r="Q5753" s="49">
        <v>16642.387999999999</v>
      </c>
      <c r="R5753" s="49">
        <v>21959.964</v>
      </c>
      <c r="S5753" s="49">
        <v>24123.108</v>
      </c>
      <c r="T5753" s="49">
        <v>23681.312000000002</v>
      </c>
      <c r="U5753" s="49">
        <v>21365.416000000001</v>
      </c>
      <c r="V5753" s="49">
        <v>27859.696</v>
      </c>
    </row>
    <row r="5754" spans="1:22" x14ac:dyDescent="0.3">
      <c r="A5754">
        <v>1000215</v>
      </c>
      <c r="B5754" t="s">
        <v>25969</v>
      </c>
      <c r="C5754" t="s">
        <v>25970</v>
      </c>
      <c r="D5754" t="s">
        <v>25971</v>
      </c>
      <c r="E5754" t="s">
        <v>303</v>
      </c>
      <c r="F5754" t="s">
        <v>25972</v>
      </c>
      <c r="G5754" t="s">
        <v>25973</v>
      </c>
      <c r="H5754" t="s">
        <v>686</v>
      </c>
      <c r="I5754" s="23">
        <v>30.83268</v>
      </c>
      <c r="J5754" s="23">
        <v>-94.923689999999993</v>
      </c>
      <c r="K5754">
        <v>562212</v>
      </c>
      <c r="L5754" t="s">
        <v>51</v>
      </c>
      <c r="M5754" t="s">
        <v>307</v>
      </c>
      <c r="N5754" s="49">
        <v>117220.75</v>
      </c>
      <c r="O5754" s="49">
        <v>108508.25</v>
      </c>
      <c r="P5754" s="49">
        <v>79282</v>
      </c>
      <c r="Q5754" s="49">
        <v>76579.25</v>
      </c>
      <c r="R5754" s="49">
        <v>74186.75</v>
      </c>
      <c r="S5754" s="49">
        <v>70942</v>
      </c>
      <c r="T5754" s="49">
        <v>67793.5</v>
      </c>
      <c r="U5754" s="49">
        <v>63623.5</v>
      </c>
      <c r="V5754" s="49">
        <v>59236.25</v>
      </c>
    </row>
    <row r="5755" spans="1:22" x14ac:dyDescent="0.3">
      <c r="A5755">
        <v>1005032</v>
      </c>
      <c r="B5755" t="s">
        <v>25974</v>
      </c>
      <c r="C5755" t="s">
        <v>25975</v>
      </c>
      <c r="D5755" t="s">
        <v>633</v>
      </c>
      <c r="E5755" t="s">
        <v>380</v>
      </c>
      <c r="F5755" t="s">
        <v>634</v>
      </c>
      <c r="G5755" t="s">
        <v>25976</v>
      </c>
      <c r="H5755" t="s">
        <v>636</v>
      </c>
      <c r="I5755" s="23">
        <v>44.122999999999998</v>
      </c>
      <c r="J5755" s="23">
        <v>-94.094999999999999</v>
      </c>
      <c r="K5755">
        <v>562212</v>
      </c>
      <c r="L5755" t="s">
        <v>355</v>
      </c>
      <c r="M5755" t="s">
        <v>307</v>
      </c>
      <c r="N5755" s="49">
        <v>26658.598000000002</v>
      </c>
      <c r="R5755" s="49">
        <v>19639.146000000001</v>
      </c>
      <c r="S5755" s="49">
        <v>18823.45</v>
      </c>
      <c r="T5755" s="49">
        <v>20334</v>
      </c>
      <c r="U5755" s="49">
        <v>23028.05</v>
      </c>
      <c r="V5755" s="49">
        <v>19739.650000000001</v>
      </c>
    </row>
    <row r="5756" spans="1:22" x14ac:dyDescent="0.3">
      <c r="A5756">
        <v>1004475</v>
      </c>
      <c r="B5756" t="s">
        <v>25977</v>
      </c>
      <c r="C5756" t="s">
        <v>25978</v>
      </c>
      <c r="D5756" t="s">
        <v>7795</v>
      </c>
      <c r="E5756" t="s">
        <v>380</v>
      </c>
      <c r="F5756" t="s">
        <v>25979</v>
      </c>
      <c r="G5756" t="s">
        <v>25980</v>
      </c>
      <c r="H5756" t="s">
        <v>10728</v>
      </c>
      <c r="I5756" s="23">
        <v>45.868611000000001</v>
      </c>
      <c r="J5756" s="23">
        <v>-95.372163</v>
      </c>
      <c r="K5756">
        <v>562213</v>
      </c>
      <c r="L5756" t="s">
        <v>28</v>
      </c>
      <c r="M5756" t="s">
        <v>307</v>
      </c>
      <c r="N5756" s="49">
        <v>28597.792000000001</v>
      </c>
      <c r="O5756" s="49">
        <v>28342.187999999998</v>
      </c>
      <c r="P5756" s="49">
        <v>28359.851999999999</v>
      </c>
      <c r="Q5756" s="49">
        <v>29203.272000000001</v>
      </c>
      <c r="R5756" s="49">
        <v>29505.516</v>
      </c>
      <c r="S5756" s="49">
        <v>27041.006000000001</v>
      </c>
      <c r="T5756" s="49">
        <v>26129.853999999999</v>
      </c>
      <c r="U5756" s="49">
        <v>26414.171999999999</v>
      </c>
    </row>
    <row r="5757" spans="1:22" x14ac:dyDescent="0.3">
      <c r="A5757">
        <v>1006674</v>
      </c>
      <c r="B5757" t="s">
        <v>25981</v>
      </c>
      <c r="C5757" t="s">
        <v>25982</v>
      </c>
      <c r="D5757" t="s">
        <v>3913</v>
      </c>
      <c r="E5757" t="s">
        <v>303</v>
      </c>
      <c r="F5757" t="s">
        <v>2628</v>
      </c>
      <c r="G5757" t="s">
        <v>25983</v>
      </c>
      <c r="H5757" t="s">
        <v>536</v>
      </c>
      <c r="I5757" s="23">
        <v>29.930689999999998</v>
      </c>
      <c r="J5757" s="23">
        <v>-94.008880000000005</v>
      </c>
      <c r="K5757">
        <v>211130</v>
      </c>
      <c r="L5757" t="s">
        <v>368</v>
      </c>
      <c r="M5757" t="s">
        <v>102</v>
      </c>
      <c r="N5757" s="49">
        <v>18293.333999999999</v>
      </c>
      <c r="O5757" s="49">
        <v>23498.117999999999</v>
      </c>
      <c r="P5757" s="49">
        <v>21662.076000000001</v>
      </c>
      <c r="Q5757" s="49">
        <v>23013.62</v>
      </c>
      <c r="R5757" s="49">
        <v>24994.492399999999</v>
      </c>
      <c r="S5757" s="49">
        <v>30635.56</v>
      </c>
      <c r="T5757" s="49">
        <v>36884.589999999997</v>
      </c>
      <c r="U5757" s="49">
        <v>32858.26</v>
      </c>
      <c r="V5757" s="49">
        <v>40933.911</v>
      </c>
    </row>
    <row r="5758" spans="1:22" x14ac:dyDescent="0.3">
      <c r="A5758">
        <v>1005732</v>
      </c>
      <c r="B5758" t="s">
        <v>25984</v>
      </c>
      <c r="C5758" t="s">
        <v>25985</v>
      </c>
      <c r="D5758" t="s">
        <v>25986</v>
      </c>
      <c r="E5758" t="s">
        <v>946</v>
      </c>
      <c r="F5758" t="s">
        <v>25987</v>
      </c>
      <c r="G5758" t="s">
        <v>25988</v>
      </c>
      <c r="H5758" t="s">
        <v>536</v>
      </c>
      <c r="I5758" s="23">
        <v>48.093792999999998</v>
      </c>
      <c r="J5758" s="23">
        <v>-122.796806</v>
      </c>
      <c r="K5758">
        <v>322121</v>
      </c>
      <c r="L5758" t="s">
        <v>1940</v>
      </c>
      <c r="M5758" t="s">
        <v>680</v>
      </c>
      <c r="N5758" s="49">
        <v>69730.486000000004</v>
      </c>
      <c r="O5758" s="49">
        <v>67061.073999999993</v>
      </c>
      <c r="P5758" s="49">
        <v>53665.991999999998</v>
      </c>
      <c r="Q5758" s="49">
        <v>67166.929999999993</v>
      </c>
      <c r="R5758" s="49">
        <v>69558.494000000006</v>
      </c>
      <c r="S5758" s="49">
        <v>61486.284</v>
      </c>
      <c r="T5758" s="49">
        <v>77703.98</v>
      </c>
      <c r="U5758" s="49">
        <v>91400.68</v>
      </c>
      <c r="V5758" s="49">
        <v>110580.16</v>
      </c>
    </row>
    <row r="5759" spans="1:22" x14ac:dyDescent="0.3">
      <c r="A5759">
        <v>1004149</v>
      </c>
      <c r="B5759" t="s">
        <v>25989</v>
      </c>
      <c r="C5759" t="s">
        <v>25990</v>
      </c>
      <c r="D5759" t="s">
        <v>25991</v>
      </c>
      <c r="E5759" t="s">
        <v>1418</v>
      </c>
      <c r="F5759" t="s">
        <v>25992</v>
      </c>
      <c r="G5759" t="s">
        <v>25993</v>
      </c>
      <c r="H5759" t="s">
        <v>4533</v>
      </c>
      <c r="I5759" s="23">
        <v>35.876820000000002</v>
      </c>
      <c r="J5759" s="23">
        <v>-95.555059999999997</v>
      </c>
      <c r="K5759">
        <v>562212</v>
      </c>
      <c r="L5759" t="s">
        <v>51</v>
      </c>
      <c r="M5759" t="s">
        <v>307</v>
      </c>
      <c r="N5759" s="49">
        <v>33259.25</v>
      </c>
      <c r="O5759" s="49">
        <v>35210</v>
      </c>
      <c r="P5759" s="49">
        <v>37275.5</v>
      </c>
      <c r="Q5759" s="49">
        <v>47354.25</v>
      </c>
      <c r="R5759" s="49">
        <v>41776.5</v>
      </c>
      <c r="S5759" s="49">
        <v>44216.25</v>
      </c>
      <c r="T5759" s="49">
        <v>46810</v>
      </c>
      <c r="U5759" s="49">
        <v>59466.597874999999</v>
      </c>
      <c r="V5759" s="49">
        <v>50859.369350000001</v>
      </c>
    </row>
    <row r="5760" spans="1:22" x14ac:dyDescent="0.3">
      <c r="A5760">
        <v>1004698</v>
      </c>
      <c r="B5760" t="s">
        <v>25994</v>
      </c>
      <c r="C5760" t="s">
        <v>25995</v>
      </c>
      <c r="D5760" t="s">
        <v>25996</v>
      </c>
      <c r="E5760" t="s">
        <v>3929</v>
      </c>
      <c r="F5760" t="s">
        <v>25997</v>
      </c>
      <c r="G5760" t="s">
        <v>25998</v>
      </c>
      <c r="H5760" t="s">
        <v>15756</v>
      </c>
      <c r="I5760" s="23">
        <v>43.084167000000001</v>
      </c>
      <c r="J5760" s="23">
        <v>-70.741665999999995</v>
      </c>
      <c r="K5760">
        <v>928110</v>
      </c>
      <c r="L5760" t="s">
        <v>28</v>
      </c>
      <c r="M5760" t="s">
        <v>315</v>
      </c>
      <c r="N5760" s="49">
        <v>51136.008000000002</v>
      </c>
      <c r="O5760" s="49">
        <v>53982.394</v>
      </c>
      <c r="P5760" s="49">
        <v>50343.360000000001</v>
      </c>
      <c r="Q5760" s="49">
        <v>46813.222000000002</v>
      </c>
      <c r="R5760" s="49">
        <v>47920.817999999999</v>
      </c>
      <c r="S5760" s="49">
        <v>51171.75</v>
      </c>
      <c r="T5760" s="49">
        <v>49306.51</v>
      </c>
      <c r="U5760" s="49">
        <v>50775.557999999997</v>
      </c>
      <c r="V5760" s="49">
        <v>52038.351999999999</v>
      </c>
    </row>
    <row r="5761" spans="1:22" x14ac:dyDescent="0.3">
      <c r="A5761">
        <v>1004633</v>
      </c>
      <c r="B5761" t="s">
        <v>25999</v>
      </c>
      <c r="C5761" t="s">
        <v>26000</v>
      </c>
      <c r="D5761" t="s">
        <v>6627</v>
      </c>
      <c r="E5761" t="s">
        <v>454</v>
      </c>
      <c r="F5761" t="s">
        <v>26001</v>
      </c>
      <c r="G5761" t="s">
        <v>26002</v>
      </c>
      <c r="H5761" t="s">
        <v>1227</v>
      </c>
      <c r="I5761" s="23">
        <v>42.309559999999998</v>
      </c>
      <c r="J5761" s="23">
        <v>-85.161749999999998</v>
      </c>
      <c r="K5761">
        <v>311230</v>
      </c>
      <c r="L5761" t="s">
        <v>28</v>
      </c>
      <c r="M5761" t="s">
        <v>315</v>
      </c>
      <c r="N5761" s="49">
        <v>41784.491999999998</v>
      </c>
      <c r="O5761" s="49">
        <v>38646.303999999996</v>
      </c>
      <c r="P5761" s="49">
        <v>37205.86</v>
      </c>
      <c r="Q5761" s="49">
        <v>43476.536</v>
      </c>
      <c r="R5761" s="49">
        <v>44932.68</v>
      </c>
      <c r="S5761" s="49">
        <v>46064.775999999998</v>
      </c>
      <c r="T5761" s="49">
        <v>40333.947999999997</v>
      </c>
      <c r="U5761" s="49">
        <v>39518.26</v>
      </c>
      <c r="V5761" s="49">
        <v>39768.51</v>
      </c>
    </row>
    <row r="5762" spans="1:22" x14ac:dyDescent="0.3">
      <c r="A5762">
        <v>1004213</v>
      </c>
      <c r="B5762" t="s">
        <v>26003</v>
      </c>
      <c r="C5762" t="s">
        <v>26004</v>
      </c>
      <c r="D5762" t="s">
        <v>966</v>
      </c>
      <c r="E5762" t="s">
        <v>303</v>
      </c>
      <c r="F5762" t="s">
        <v>5835</v>
      </c>
      <c r="G5762" t="s">
        <v>26005</v>
      </c>
      <c r="H5762" t="s">
        <v>969</v>
      </c>
      <c r="I5762" s="23">
        <v>27.815899999999999</v>
      </c>
      <c r="J5762" s="23">
        <v>-97.492170000000002</v>
      </c>
      <c r="K5762">
        <v>324110</v>
      </c>
      <c r="L5762" t="s">
        <v>7911</v>
      </c>
      <c r="M5762" t="s">
        <v>3593</v>
      </c>
      <c r="N5762" s="49">
        <v>8298.32</v>
      </c>
      <c r="O5762" s="49">
        <v>7622.0720000000001</v>
      </c>
      <c r="P5762" s="49">
        <v>8959.616</v>
      </c>
      <c r="Q5762" s="49">
        <v>8359.768</v>
      </c>
      <c r="R5762" s="49">
        <v>1283.296</v>
      </c>
      <c r="S5762" s="49">
        <v>1231.096</v>
      </c>
      <c r="T5762" s="49">
        <v>8163.22</v>
      </c>
      <c r="U5762" s="49">
        <v>5462.08</v>
      </c>
      <c r="V5762" s="49">
        <v>8312.402</v>
      </c>
    </row>
    <row r="5763" spans="1:22" x14ac:dyDescent="0.3">
      <c r="A5763">
        <v>1007345</v>
      </c>
      <c r="B5763" t="s">
        <v>26006</v>
      </c>
      <c r="C5763" t="s">
        <v>26007</v>
      </c>
      <c r="D5763" t="s">
        <v>10134</v>
      </c>
      <c r="E5763" t="s">
        <v>323</v>
      </c>
      <c r="F5763" t="s">
        <v>10135</v>
      </c>
      <c r="G5763" t="s">
        <v>26008</v>
      </c>
      <c r="H5763" t="s">
        <v>1632</v>
      </c>
      <c r="I5763" s="23">
        <v>38.225239000000002</v>
      </c>
      <c r="J5763" s="23">
        <v>-121.976742</v>
      </c>
      <c r="K5763">
        <v>562212</v>
      </c>
      <c r="L5763" t="s">
        <v>51</v>
      </c>
      <c r="M5763" t="s">
        <v>307</v>
      </c>
      <c r="N5763" s="49">
        <v>77959.5</v>
      </c>
      <c r="O5763" s="49">
        <v>90389.4</v>
      </c>
      <c r="P5763" s="49">
        <v>86251.95</v>
      </c>
      <c r="Q5763" s="49">
        <v>99003.445999999996</v>
      </c>
      <c r="R5763" s="49">
        <v>93172.44</v>
      </c>
      <c r="S5763" s="49">
        <v>253337.4</v>
      </c>
      <c r="T5763" s="49">
        <v>270746.34399999998</v>
      </c>
      <c r="U5763" s="49">
        <v>243535.34599999999</v>
      </c>
      <c r="V5763" s="49">
        <v>189731.446</v>
      </c>
    </row>
    <row r="5764" spans="1:22" x14ac:dyDescent="0.3">
      <c r="A5764">
        <v>1003304</v>
      </c>
      <c r="B5764" t="s">
        <v>26009</v>
      </c>
      <c r="C5764" t="s">
        <v>26010</v>
      </c>
      <c r="D5764" t="s">
        <v>10830</v>
      </c>
      <c r="E5764" t="s">
        <v>663</v>
      </c>
      <c r="F5764" t="s">
        <v>10831</v>
      </c>
      <c r="G5764" t="s">
        <v>26011</v>
      </c>
      <c r="H5764" t="s">
        <v>9719</v>
      </c>
      <c r="I5764" s="23">
        <v>39.557130000000001</v>
      </c>
      <c r="J5764" s="23">
        <v>-82.945260000000005</v>
      </c>
      <c r="K5764">
        <v>325211</v>
      </c>
      <c r="L5764" t="s">
        <v>28</v>
      </c>
      <c r="M5764" t="s">
        <v>315</v>
      </c>
      <c r="N5764" s="49">
        <v>17826.031999999999</v>
      </c>
      <c r="O5764" s="49">
        <v>17999.732</v>
      </c>
      <c r="P5764" s="49">
        <v>16932.135999999999</v>
      </c>
      <c r="Q5764" s="49">
        <v>16935.736000000001</v>
      </c>
      <c r="R5764" s="49">
        <v>16830.236000000001</v>
      </c>
      <c r="S5764" s="49">
        <v>21549.567999999999</v>
      </c>
      <c r="T5764" s="49">
        <v>25786.351999999999</v>
      </c>
      <c r="U5764" s="49">
        <v>24061.16</v>
      </c>
      <c r="V5764" s="49">
        <v>15630.892</v>
      </c>
    </row>
    <row r="5765" spans="1:22" x14ac:dyDescent="0.3">
      <c r="A5765">
        <v>1010877</v>
      </c>
      <c r="B5765" t="s">
        <v>26012</v>
      </c>
      <c r="C5765" t="s">
        <v>26013</v>
      </c>
      <c r="D5765" t="s">
        <v>7052</v>
      </c>
      <c r="E5765" t="s">
        <v>583</v>
      </c>
      <c r="F5765" t="s">
        <v>1005</v>
      </c>
      <c r="G5765" t="s">
        <v>26014</v>
      </c>
      <c r="H5765" t="s">
        <v>1007</v>
      </c>
      <c r="I5765" s="23">
        <v>30.230982000000001</v>
      </c>
      <c r="J5765" s="23">
        <v>-93.292406</v>
      </c>
      <c r="K5765">
        <v>325180</v>
      </c>
      <c r="L5765" t="s">
        <v>11895</v>
      </c>
      <c r="M5765" t="s">
        <v>530</v>
      </c>
      <c r="N5765" s="49">
        <v>127078.712</v>
      </c>
      <c r="O5765" s="49">
        <v>118252.7</v>
      </c>
      <c r="P5765" s="49">
        <v>143443.75599999999</v>
      </c>
      <c r="Q5765" s="49">
        <v>95559.032000000007</v>
      </c>
      <c r="R5765" s="49">
        <v>119882.89599999999</v>
      </c>
      <c r="S5765" s="49">
        <v>108633.18399999999</v>
      </c>
      <c r="T5765" s="49">
        <v>93976.331999999995</v>
      </c>
    </row>
    <row r="5766" spans="1:22" x14ac:dyDescent="0.3">
      <c r="A5766">
        <v>1004549</v>
      </c>
      <c r="B5766" t="s">
        <v>26015</v>
      </c>
      <c r="C5766" t="s">
        <v>26016</v>
      </c>
      <c r="D5766" t="s">
        <v>7151</v>
      </c>
      <c r="E5766" t="s">
        <v>323</v>
      </c>
      <c r="F5766" t="s">
        <v>21716</v>
      </c>
      <c r="G5766" t="s">
        <v>26017</v>
      </c>
      <c r="H5766" t="s">
        <v>1427</v>
      </c>
      <c r="I5766" s="23">
        <v>36.699722000000001</v>
      </c>
      <c r="J5766" s="23">
        <v>-119.716944</v>
      </c>
      <c r="K5766">
        <v>327211</v>
      </c>
      <c r="L5766" t="s">
        <v>375</v>
      </c>
      <c r="M5766" t="s">
        <v>376</v>
      </c>
      <c r="R5766" s="49">
        <v>77644.096000000005</v>
      </c>
      <c r="S5766" s="49">
        <v>91507.8</v>
      </c>
      <c r="T5766" s="49">
        <v>87027.203999999998</v>
      </c>
      <c r="U5766" s="49">
        <v>84318.263999999996</v>
      </c>
      <c r="V5766" s="49">
        <v>98156.414000000004</v>
      </c>
    </row>
    <row r="5767" spans="1:22" x14ac:dyDescent="0.3">
      <c r="A5767">
        <v>1005224</v>
      </c>
      <c r="B5767" t="s">
        <v>26018</v>
      </c>
      <c r="C5767" t="s">
        <v>26019</v>
      </c>
      <c r="D5767" t="s">
        <v>15544</v>
      </c>
      <c r="E5767" t="s">
        <v>690</v>
      </c>
      <c r="F5767" t="s">
        <v>15545</v>
      </c>
      <c r="G5767" t="s">
        <v>26020</v>
      </c>
      <c r="H5767" t="s">
        <v>5743</v>
      </c>
      <c r="I5767" s="23">
        <v>33.338329999999999</v>
      </c>
      <c r="J5767" s="23">
        <v>-81.95599</v>
      </c>
      <c r="K5767">
        <v>325188</v>
      </c>
      <c r="L5767" t="s">
        <v>28</v>
      </c>
      <c r="M5767" t="s">
        <v>530</v>
      </c>
      <c r="R5767" s="49">
        <v>19484.175999999999</v>
      </c>
      <c r="S5767" s="49">
        <v>18133.331999999999</v>
      </c>
      <c r="T5767" s="49">
        <v>18882.328000000001</v>
      </c>
      <c r="U5767" s="49">
        <v>16233.688</v>
      </c>
      <c r="V5767" s="49">
        <v>16307.188</v>
      </c>
    </row>
    <row r="5768" spans="1:22" x14ac:dyDescent="0.3">
      <c r="A5768">
        <v>1008044</v>
      </c>
      <c r="B5768" t="s">
        <v>26021</v>
      </c>
      <c r="C5768" t="s">
        <v>26022</v>
      </c>
      <c r="D5768" t="s">
        <v>10178</v>
      </c>
      <c r="E5768" t="s">
        <v>447</v>
      </c>
      <c r="F5768" t="s">
        <v>11126</v>
      </c>
      <c r="G5768" t="s">
        <v>26023</v>
      </c>
      <c r="H5768" t="s">
        <v>1281</v>
      </c>
      <c r="I5768" s="23">
        <v>39.840401</v>
      </c>
      <c r="J5768" s="23">
        <v>-75.372367999999994</v>
      </c>
      <c r="K5768">
        <v>325180</v>
      </c>
      <c r="L5768" t="s">
        <v>28</v>
      </c>
      <c r="M5768" t="s">
        <v>530</v>
      </c>
      <c r="N5768" s="49">
        <v>22067.416000000001</v>
      </c>
      <c r="O5768" s="49">
        <v>26544.198</v>
      </c>
      <c r="P5768" s="49">
        <v>26234.351999999999</v>
      </c>
      <c r="Q5768" s="49">
        <v>25011.353999999999</v>
      </c>
      <c r="R5768" s="49">
        <v>25475.848000000002</v>
      </c>
      <c r="S5768" s="49">
        <v>26979.245999999999</v>
      </c>
      <c r="T5768" s="49">
        <v>24066.36</v>
      </c>
      <c r="U5768" s="49">
        <v>25441.403999999999</v>
      </c>
      <c r="V5768" s="49">
        <v>25025.056</v>
      </c>
    </row>
    <row r="5769" spans="1:22" x14ac:dyDescent="0.3">
      <c r="A5769">
        <v>1005229</v>
      </c>
      <c r="B5769" t="s">
        <v>26024</v>
      </c>
      <c r="C5769" t="s">
        <v>26025</v>
      </c>
      <c r="D5769" t="s">
        <v>26026</v>
      </c>
      <c r="E5769" t="s">
        <v>351</v>
      </c>
      <c r="F5769" t="s">
        <v>26027</v>
      </c>
      <c r="G5769" t="s">
        <v>26028</v>
      </c>
      <c r="H5769" t="s">
        <v>522</v>
      </c>
      <c r="I5769" s="23">
        <v>42.387099999999997</v>
      </c>
      <c r="J5769" s="23">
        <v>-87.901769999999999</v>
      </c>
      <c r="K5769">
        <v>325188</v>
      </c>
      <c r="L5769" t="s">
        <v>28</v>
      </c>
      <c r="M5769" t="s">
        <v>530</v>
      </c>
      <c r="R5769" s="49">
        <v>19047.527999999998</v>
      </c>
      <c r="S5769" s="49">
        <v>21388.32</v>
      </c>
      <c r="T5769" s="49">
        <v>16286.588</v>
      </c>
      <c r="U5769" s="49">
        <v>18212.031999999999</v>
      </c>
      <c r="V5769" s="49">
        <v>17164.736000000001</v>
      </c>
    </row>
    <row r="5770" spans="1:22" x14ac:dyDescent="0.3">
      <c r="A5770">
        <v>1007045</v>
      </c>
      <c r="B5770" t="s">
        <v>26029</v>
      </c>
      <c r="C5770" t="s">
        <v>26030</v>
      </c>
      <c r="D5770" t="s">
        <v>16875</v>
      </c>
      <c r="E5770" t="s">
        <v>491</v>
      </c>
      <c r="F5770" t="s">
        <v>26031</v>
      </c>
      <c r="G5770" t="s">
        <v>26032</v>
      </c>
      <c r="H5770" t="s">
        <v>1559</v>
      </c>
      <c r="I5770" s="23">
        <v>38.275770000000001</v>
      </c>
      <c r="J5770" s="23">
        <v>-85.750159999999994</v>
      </c>
      <c r="K5770">
        <v>325188</v>
      </c>
      <c r="L5770" t="s">
        <v>28</v>
      </c>
      <c r="M5770" t="s">
        <v>530</v>
      </c>
      <c r="R5770" s="49">
        <v>13226.4</v>
      </c>
      <c r="S5770" s="49">
        <v>12787.752</v>
      </c>
      <c r="T5770" s="49">
        <v>12626.451999999999</v>
      </c>
      <c r="U5770" s="49">
        <v>13334.846</v>
      </c>
      <c r="V5770" s="49">
        <v>14633.343999999999</v>
      </c>
    </row>
    <row r="5771" spans="1:22" x14ac:dyDescent="0.3">
      <c r="A5771">
        <v>1005231</v>
      </c>
      <c r="B5771" t="s">
        <v>26033</v>
      </c>
      <c r="C5771" t="s">
        <v>26034</v>
      </c>
      <c r="D5771" t="s">
        <v>26035</v>
      </c>
      <c r="E5771" t="s">
        <v>542</v>
      </c>
      <c r="F5771" t="s">
        <v>19094</v>
      </c>
      <c r="G5771" t="s">
        <v>26036</v>
      </c>
      <c r="H5771" t="s">
        <v>6645</v>
      </c>
      <c r="I5771" s="23">
        <v>39.087420000000002</v>
      </c>
      <c r="J5771" s="23">
        <v>-94.647679999999994</v>
      </c>
      <c r="K5771">
        <v>325188</v>
      </c>
      <c r="L5771" t="s">
        <v>28</v>
      </c>
      <c r="M5771" t="s">
        <v>530</v>
      </c>
      <c r="R5771" s="49">
        <v>16804.135999999999</v>
      </c>
      <c r="S5771" s="49">
        <v>14145.396000000001</v>
      </c>
      <c r="T5771" s="49">
        <v>15761.74</v>
      </c>
      <c r="U5771" s="49">
        <v>11900.755999999999</v>
      </c>
      <c r="V5771" s="49">
        <v>13140.8</v>
      </c>
    </row>
    <row r="5772" spans="1:22" x14ac:dyDescent="0.3">
      <c r="A5772">
        <v>1005348</v>
      </c>
      <c r="B5772" t="s">
        <v>26037</v>
      </c>
      <c r="C5772" t="s">
        <v>26038</v>
      </c>
      <c r="D5772" t="s">
        <v>22167</v>
      </c>
      <c r="E5772" t="s">
        <v>435</v>
      </c>
      <c r="F5772" t="s">
        <v>26039</v>
      </c>
      <c r="G5772" t="s">
        <v>26040</v>
      </c>
      <c r="H5772" t="s">
        <v>26041</v>
      </c>
      <c r="I5772" s="23">
        <v>38.683599999999998</v>
      </c>
      <c r="J5772" s="23">
        <v>-90.251090000000005</v>
      </c>
      <c r="K5772">
        <v>325188</v>
      </c>
      <c r="L5772" t="s">
        <v>28</v>
      </c>
      <c r="M5772" t="s">
        <v>530</v>
      </c>
      <c r="R5772" s="49">
        <v>17590.883999999998</v>
      </c>
      <c r="S5772" s="49">
        <v>18183.831999999999</v>
      </c>
      <c r="T5772" s="49">
        <v>15775.24</v>
      </c>
      <c r="U5772" s="49">
        <v>15547.291999999999</v>
      </c>
      <c r="V5772" s="49">
        <v>16946.835999999999</v>
      </c>
    </row>
    <row r="5773" spans="1:22" x14ac:dyDescent="0.3">
      <c r="A5773">
        <v>1007452</v>
      </c>
      <c r="B5773" t="s">
        <v>26042</v>
      </c>
      <c r="C5773" t="s">
        <v>26043</v>
      </c>
      <c r="D5773" t="s">
        <v>26044</v>
      </c>
      <c r="E5773" t="s">
        <v>526</v>
      </c>
      <c r="F5773" t="s">
        <v>26045</v>
      </c>
      <c r="G5773" t="s">
        <v>26046</v>
      </c>
      <c r="H5773" t="s">
        <v>26047</v>
      </c>
      <c r="I5773" s="23">
        <v>18.0001</v>
      </c>
      <c r="J5773" s="23">
        <v>-66.753600000000006</v>
      </c>
      <c r="K5773">
        <v>221112</v>
      </c>
      <c r="L5773" t="s">
        <v>28</v>
      </c>
      <c r="M5773" t="s">
        <v>336</v>
      </c>
      <c r="N5773" s="49">
        <v>297085.86200000002</v>
      </c>
      <c r="O5773" s="49">
        <v>347154.43599999999</v>
      </c>
      <c r="P5773" s="49">
        <v>837260.652</v>
      </c>
      <c r="Q5773" s="49">
        <v>1210937.514</v>
      </c>
      <c r="R5773" s="49">
        <v>3205533.878</v>
      </c>
      <c r="S5773" s="49">
        <v>2733181.622</v>
      </c>
      <c r="T5773" s="49">
        <v>2301180.8739999998</v>
      </c>
      <c r="U5773" s="49">
        <v>3216600.33</v>
      </c>
      <c r="V5773" s="49">
        <v>3237254.0279999999</v>
      </c>
    </row>
    <row r="5774" spans="1:22" x14ac:dyDescent="0.3">
      <c r="A5774">
        <v>1006936</v>
      </c>
      <c r="B5774" t="s">
        <v>26048</v>
      </c>
      <c r="C5774" t="s">
        <v>26049</v>
      </c>
      <c r="D5774" t="s">
        <v>22098</v>
      </c>
      <c r="E5774" t="s">
        <v>542</v>
      </c>
      <c r="F5774" t="s">
        <v>26050</v>
      </c>
      <c r="G5774" t="s">
        <v>26051</v>
      </c>
      <c r="H5774" t="s">
        <v>26052</v>
      </c>
      <c r="I5774" s="23">
        <v>39.852119000000002</v>
      </c>
      <c r="J5774" s="23">
        <v>-99.309730000000002</v>
      </c>
      <c r="K5774">
        <v>325193</v>
      </c>
      <c r="L5774" t="s">
        <v>28</v>
      </c>
      <c r="M5774" t="s">
        <v>315</v>
      </c>
      <c r="N5774" s="49">
        <v>52599.652000000002</v>
      </c>
      <c r="O5774" s="49">
        <v>53352.2</v>
      </c>
      <c r="P5774" s="49">
        <v>53749.847999999998</v>
      </c>
      <c r="Q5774" s="49">
        <v>53245.3</v>
      </c>
      <c r="R5774" s="49">
        <v>51251.707999999999</v>
      </c>
      <c r="S5774" s="49">
        <v>54149.845999999998</v>
      </c>
      <c r="T5774" s="49">
        <v>50247.658000000003</v>
      </c>
      <c r="U5774" s="49">
        <v>50568.358</v>
      </c>
      <c r="V5774" s="49">
        <v>57046.133999999998</v>
      </c>
    </row>
    <row r="5775" spans="1:22" x14ac:dyDescent="0.3">
      <c r="A5775">
        <v>1005883</v>
      </c>
      <c r="B5775" t="s">
        <v>26053</v>
      </c>
      <c r="C5775" t="s">
        <v>26054</v>
      </c>
      <c r="D5775" t="s">
        <v>26055</v>
      </c>
      <c r="E5775" t="s">
        <v>303</v>
      </c>
      <c r="F5775" t="s">
        <v>26056</v>
      </c>
      <c r="G5775" t="s">
        <v>26057</v>
      </c>
      <c r="H5775" t="s">
        <v>13770</v>
      </c>
      <c r="I5775" s="23">
        <v>29.731325999999999</v>
      </c>
      <c r="J5775" s="23">
        <v>-97.754232999999999</v>
      </c>
      <c r="K5775">
        <v>486210</v>
      </c>
      <c r="L5775" t="s">
        <v>1275</v>
      </c>
      <c r="M5775" t="s">
        <v>102</v>
      </c>
      <c r="N5775" s="49">
        <v>48748.023999999998</v>
      </c>
      <c r="O5775" s="49">
        <v>48741.998</v>
      </c>
      <c r="P5775" s="49">
        <v>45404.413999999997</v>
      </c>
      <c r="Q5775" s="49">
        <v>40271.18</v>
      </c>
      <c r="R5775" s="49">
        <v>28359.686000000002</v>
      </c>
      <c r="S5775" s="49">
        <v>13760.212</v>
      </c>
      <c r="T5775" s="49">
        <v>11144.86</v>
      </c>
      <c r="U5775" s="49">
        <v>16484.804</v>
      </c>
      <c r="V5775" s="49">
        <v>31338.11</v>
      </c>
    </row>
    <row r="5776" spans="1:22" x14ac:dyDescent="0.3">
      <c r="A5776">
        <v>1007331</v>
      </c>
      <c r="B5776" t="s">
        <v>26058</v>
      </c>
      <c r="C5776" t="s">
        <v>26059</v>
      </c>
      <c r="D5776" t="s">
        <v>26060</v>
      </c>
      <c r="E5776" t="s">
        <v>351</v>
      </c>
      <c r="F5776" t="s">
        <v>26061</v>
      </c>
      <c r="G5776" t="s">
        <v>26062</v>
      </c>
      <c r="H5776" t="s">
        <v>4586</v>
      </c>
      <c r="I5776" s="23">
        <v>39.447778</v>
      </c>
      <c r="J5776" s="23">
        <v>-90.615832999999995</v>
      </c>
      <c r="K5776">
        <v>221112</v>
      </c>
      <c r="L5776" t="s">
        <v>28</v>
      </c>
      <c r="M5776" t="s">
        <v>336</v>
      </c>
      <c r="S5776" s="49">
        <v>123.94799999999999</v>
      </c>
      <c r="T5776" s="49">
        <v>55.497999999999998</v>
      </c>
      <c r="U5776" s="49">
        <v>5508.9459999999999</v>
      </c>
      <c r="V5776" s="49">
        <v>60949.205999999998</v>
      </c>
    </row>
    <row r="5777" spans="1:22" x14ac:dyDescent="0.3">
      <c r="A5777">
        <v>1001887</v>
      </c>
      <c r="B5777" t="s">
        <v>26063</v>
      </c>
      <c r="C5777" t="s">
        <v>26064</v>
      </c>
      <c r="D5777" t="s">
        <v>7751</v>
      </c>
      <c r="E5777" t="s">
        <v>351</v>
      </c>
      <c r="F5777" t="s">
        <v>7752</v>
      </c>
      <c r="G5777" t="s">
        <v>26065</v>
      </c>
      <c r="H5777" t="s">
        <v>416</v>
      </c>
      <c r="I5777" s="23">
        <v>38.279200000000003</v>
      </c>
      <c r="J5777" s="23">
        <v>-89.667000000000002</v>
      </c>
      <c r="K5777">
        <v>221112</v>
      </c>
      <c r="L5777" t="s">
        <v>26066</v>
      </c>
      <c r="M5777" t="s">
        <v>9508</v>
      </c>
      <c r="N5777" s="49">
        <v>12737154.584000001</v>
      </c>
      <c r="O5777" s="49">
        <v>12180229.51</v>
      </c>
      <c r="P5777" s="49">
        <v>11086885.816</v>
      </c>
      <c r="Q5777" s="49">
        <v>10558308.476</v>
      </c>
      <c r="R5777" s="49">
        <v>10628934.51</v>
      </c>
      <c r="S5777" s="49">
        <v>8995689.8619999997</v>
      </c>
      <c r="T5777" s="49">
        <v>8265272.6440000003</v>
      </c>
      <c r="U5777" s="49">
        <v>4659232.4060000004</v>
      </c>
      <c r="V5777" s="49">
        <v>16495.288</v>
      </c>
    </row>
    <row r="5778" spans="1:22" x14ac:dyDescent="0.3">
      <c r="A5778">
        <v>1007833</v>
      </c>
      <c r="B5778" t="s">
        <v>26067</v>
      </c>
      <c r="C5778" t="s">
        <v>26068</v>
      </c>
      <c r="D5778" t="s">
        <v>26069</v>
      </c>
      <c r="E5778" t="s">
        <v>491</v>
      </c>
      <c r="F5778" t="s">
        <v>26070</v>
      </c>
      <c r="G5778" t="s">
        <v>26071</v>
      </c>
      <c r="H5778" t="s">
        <v>516</v>
      </c>
      <c r="I5778" s="23">
        <v>41.497500000000002</v>
      </c>
      <c r="J5778" s="23">
        <v>-86.167500000000004</v>
      </c>
      <c r="K5778">
        <v>562212</v>
      </c>
      <c r="L5778" t="s">
        <v>355</v>
      </c>
      <c r="M5778" t="s">
        <v>307</v>
      </c>
      <c r="N5778" s="49">
        <v>47562.985999999997</v>
      </c>
      <c r="O5778" s="49">
        <v>55787.584000000003</v>
      </c>
      <c r="P5778" s="49">
        <v>55247.862000000001</v>
      </c>
      <c r="Q5778" s="49">
        <v>62275.531999999999</v>
      </c>
      <c r="R5778" s="49">
        <v>74896.509999999995</v>
      </c>
      <c r="S5778" s="49">
        <v>80314.923999999999</v>
      </c>
      <c r="T5778" s="49">
        <v>125277.78200000001</v>
      </c>
      <c r="U5778" s="49">
        <v>133774.69500199999</v>
      </c>
      <c r="V5778" s="49">
        <v>102883.963127</v>
      </c>
    </row>
    <row r="5779" spans="1:22" x14ac:dyDescent="0.3">
      <c r="A5779">
        <v>1006176</v>
      </c>
      <c r="B5779" t="s">
        <v>26072</v>
      </c>
      <c r="C5779" t="s">
        <v>26073</v>
      </c>
      <c r="D5779" t="s">
        <v>1067</v>
      </c>
      <c r="E5779" t="s">
        <v>351</v>
      </c>
      <c r="F5779" t="s">
        <v>26074</v>
      </c>
      <c r="G5779" t="s">
        <v>26075</v>
      </c>
      <c r="H5779" t="s">
        <v>2666</v>
      </c>
      <c r="I5779" s="23">
        <v>41.346305000000001</v>
      </c>
      <c r="J5779" s="23">
        <v>-88.104911000000001</v>
      </c>
      <c r="K5779">
        <v>562212</v>
      </c>
      <c r="L5779" t="s">
        <v>355</v>
      </c>
      <c r="M5779" t="s">
        <v>307</v>
      </c>
      <c r="N5779" s="49">
        <v>139917.22399999999</v>
      </c>
      <c r="O5779" s="49">
        <v>148509.878</v>
      </c>
      <c r="P5779" s="49">
        <v>179982.196</v>
      </c>
      <c r="Q5779" s="49">
        <v>166603.47399999999</v>
      </c>
      <c r="R5779" s="49">
        <v>105470.42600000001</v>
      </c>
      <c r="S5779" s="49">
        <v>141402.47399999999</v>
      </c>
      <c r="T5779" s="49">
        <v>196815.666</v>
      </c>
      <c r="U5779" s="49">
        <v>178414.313096</v>
      </c>
      <c r="V5779" s="49">
        <v>137583.20968999999</v>
      </c>
    </row>
    <row r="5780" spans="1:22" x14ac:dyDescent="0.3">
      <c r="A5780">
        <v>1007632</v>
      </c>
      <c r="B5780" t="s">
        <v>26076</v>
      </c>
      <c r="C5780" t="s">
        <v>26077</v>
      </c>
      <c r="D5780" t="s">
        <v>20116</v>
      </c>
      <c r="E5780" t="s">
        <v>435</v>
      </c>
      <c r="F5780" t="s">
        <v>26078</v>
      </c>
      <c r="G5780" t="s">
        <v>26079</v>
      </c>
      <c r="H5780" t="s">
        <v>3851</v>
      </c>
      <c r="I5780" s="23">
        <v>37.518954999999998</v>
      </c>
      <c r="J5780" s="23">
        <v>-94.274362999999994</v>
      </c>
      <c r="K5780">
        <v>562212</v>
      </c>
      <c r="L5780" t="s">
        <v>355</v>
      </c>
      <c r="M5780" t="s">
        <v>307</v>
      </c>
      <c r="N5780" s="49">
        <v>73882.350000000006</v>
      </c>
      <c r="O5780" s="49">
        <v>67654.3</v>
      </c>
      <c r="P5780" s="49">
        <v>57798.3</v>
      </c>
      <c r="Q5780" s="49">
        <v>62754.55</v>
      </c>
      <c r="R5780" s="49">
        <v>56920.9</v>
      </c>
      <c r="S5780" s="49">
        <v>66775.600000000006</v>
      </c>
      <c r="T5780" s="49">
        <v>65295.1</v>
      </c>
      <c r="U5780" s="49">
        <v>58516.9</v>
      </c>
      <c r="V5780" s="49">
        <v>97937.1</v>
      </c>
    </row>
    <row r="5781" spans="1:22" x14ac:dyDescent="0.3">
      <c r="A5781">
        <v>1004295</v>
      </c>
      <c r="B5781" t="s">
        <v>26080</v>
      </c>
      <c r="C5781" t="s">
        <v>26081</v>
      </c>
      <c r="D5781" t="s">
        <v>1121</v>
      </c>
      <c r="E5781" t="s">
        <v>2780</v>
      </c>
      <c r="F5781" t="s">
        <v>18930</v>
      </c>
      <c r="G5781" t="s">
        <v>26082</v>
      </c>
      <c r="H5781" t="s">
        <v>3046</v>
      </c>
      <c r="I5781" s="23">
        <v>41.536811999999998</v>
      </c>
      <c r="J5781" s="23">
        <v>-72.561543</v>
      </c>
      <c r="K5781">
        <v>336412</v>
      </c>
      <c r="L5781" t="s">
        <v>28</v>
      </c>
      <c r="M5781" t="s">
        <v>315</v>
      </c>
      <c r="N5781" s="49">
        <v>34465.17</v>
      </c>
      <c r="O5781" s="49">
        <v>31921.772000000001</v>
      </c>
      <c r="P5781" s="49">
        <v>34532.218000000001</v>
      </c>
      <c r="Q5781" s="49">
        <v>33483.07</v>
      </c>
      <c r="R5781" s="49">
        <v>31486.418000000001</v>
      </c>
      <c r="S5781" s="49">
        <v>35083.368000000002</v>
      </c>
      <c r="T5781" s="49">
        <v>36009.364000000001</v>
      </c>
      <c r="U5781" s="49">
        <v>36337.81</v>
      </c>
      <c r="V5781" s="49">
        <v>36426.31</v>
      </c>
    </row>
    <row r="5782" spans="1:22" x14ac:dyDescent="0.3">
      <c r="A5782">
        <v>1006377</v>
      </c>
      <c r="B5782" t="s">
        <v>26083</v>
      </c>
      <c r="C5782" t="s">
        <v>26084</v>
      </c>
      <c r="D5782" t="s">
        <v>26085</v>
      </c>
      <c r="E5782" t="s">
        <v>690</v>
      </c>
      <c r="F5782" t="s">
        <v>26086</v>
      </c>
      <c r="G5782" t="s">
        <v>26087</v>
      </c>
      <c r="H5782" t="s">
        <v>26088</v>
      </c>
      <c r="I5782" s="23">
        <v>33.660269999999997</v>
      </c>
      <c r="J5782" s="23">
        <v>-83.988889999999998</v>
      </c>
      <c r="K5782">
        <v>322130</v>
      </c>
      <c r="L5782" t="s">
        <v>28</v>
      </c>
      <c r="M5782" t="s">
        <v>680</v>
      </c>
      <c r="N5782" s="49">
        <v>28845.89</v>
      </c>
      <c r="O5782" s="49">
        <v>34888.256000000001</v>
      </c>
      <c r="P5782" s="49">
        <v>29688.098000000002</v>
      </c>
      <c r="Q5782" s="49">
        <v>29238.186000000002</v>
      </c>
      <c r="R5782" s="49">
        <v>24899.621999999999</v>
      </c>
      <c r="S5782" s="49">
        <v>29641.137999999999</v>
      </c>
      <c r="T5782" s="49">
        <v>17147.182000000001</v>
      </c>
      <c r="U5782" s="49">
        <v>11000.46</v>
      </c>
      <c r="V5782" s="49">
        <v>11226.304</v>
      </c>
    </row>
    <row r="5783" spans="1:22" x14ac:dyDescent="0.3">
      <c r="A5783">
        <v>1004626</v>
      </c>
      <c r="B5783" t="s">
        <v>26089</v>
      </c>
      <c r="C5783" t="s">
        <v>26090</v>
      </c>
      <c r="D5783" t="s">
        <v>26091</v>
      </c>
      <c r="E5783" t="s">
        <v>331</v>
      </c>
      <c r="F5783" t="s">
        <v>3542</v>
      </c>
      <c r="G5783" t="s">
        <v>26092</v>
      </c>
      <c r="H5783" t="s">
        <v>5743</v>
      </c>
      <c r="I5783" s="23">
        <v>40.586289999999998</v>
      </c>
      <c r="J5783" s="23">
        <v>-74.200609999999998</v>
      </c>
      <c r="K5783">
        <v>322121</v>
      </c>
      <c r="L5783" t="s">
        <v>28</v>
      </c>
      <c r="M5783" t="s">
        <v>680</v>
      </c>
      <c r="N5783" s="49">
        <v>94786.944000000003</v>
      </c>
      <c r="O5783" s="49">
        <v>97473.331999999995</v>
      </c>
      <c r="P5783" s="49">
        <v>102918.212</v>
      </c>
      <c r="Q5783" s="49">
        <v>112329.628</v>
      </c>
      <c r="R5783" s="49">
        <v>102463.96400000001</v>
      </c>
      <c r="S5783" s="49">
        <v>102070.916</v>
      </c>
      <c r="T5783" s="49">
        <v>97992.24</v>
      </c>
      <c r="U5783" s="49">
        <v>99579.123999999996</v>
      </c>
      <c r="V5783" s="49">
        <v>105993.60000000001</v>
      </c>
    </row>
    <row r="5784" spans="1:22" x14ac:dyDescent="0.3">
      <c r="A5784">
        <v>1002119</v>
      </c>
      <c r="B5784" t="s">
        <v>26093</v>
      </c>
      <c r="C5784" t="s">
        <v>26094</v>
      </c>
      <c r="D5784" t="s">
        <v>11743</v>
      </c>
      <c r="E5784" t="s">
        <v>491</v>
      </c>
      <c r="F5784" t="s">
        <v>3224</v>
      </c>
      <c r="G5784" t="s">
        <v>26095</v>
      </c>
      <c r="H5784" t="s">
        <v>522</v>
      </c>
      <c r="I5784" s="23">
        <v>41.668630999999998</v>
      </c>
      <c r="J5784" s="23">
        <v>-87.472829000000004</v>
      </c>
      <c r="K5784">
        <v>325120</v>
      </c>
      <c r="L5784" t="s">
        <v>2630</v>
      </c>
      <c r="M5784" t="s">
        <v>804</v>
      </c>
      <c r="N5784" s="49">
        <v>156967.19200000001</v>
      </c>
      <c r="O5784" s="49">
        <v>169809.38</v>
      </c>
      <c r="P5784" s="49">
        <v>168250.236</v>
      </c>
      <c r="Q5784" s="49">
        <v>160850.984</v>
      </c>
      <c r="R5784" s="49">
        <v>171269.88399999999</v>
      </c>
      <c r="S5784" s="49">
        <v>156643.228</v>
      </c>
      <c r="T5784" s="49">
        <v>121257.74</v>
      </c>
      <c r="U5784" s="49">
        <v>112874.74400000001</v>
      </c>
      <c r="V5784" s="49">
        <v>113643.53200000001</v>
      </c>
    </row>
    <row r="5785" spans="1:22" x14ac:dyDescent="0.3">
      <c r="A5785">
        <v>1002120</v>
      </c>
      <c r="B5785" t="s">
        <v>26093</v>
      </c>
      <c r="C5785" t="s">
        <v>26096</v>
      </c>
      <c r="D5785" t="s">
        <v>3223</v>
      </c>
      <c r="E5785" t="s">
        <v>491</v>
      </c>
      <c r="F5785" t="s">
        <v>3224</v>
      </c>
      <c r="G5785" t="s">
        <v>26097</v>
      </c>
      <c r="H5785" t="s">
        <v>522</v>
      </c>
      <c r="I5785" s="23">
        <v>41.668630999999998</v>
      </c>
      <c r="J5785" s="23">
        <v>-87.472829000000004</v>
      </c>
      <c r="K5785">
        <v>325120</v>
      </c>
      <c r="L5785" t="s">
        <v>976</v>
      </c>
      <c r="M5785" t="s">
        <v>530</v>
      </c>
      <c r="N5785" s="49">
        <v>1656904.0919999999</v>
      </c>
      <c r="O5785" s="49">
        <v>1541079.5919999999</v>
      </c>
      <c r="P5785" s="49">
        <v>1610102.9920000001</v>
      </c>
      <c r="Q5785" s="49">
        <v>1456578.692</v>
      </c>
      <c r="R5785" s="49">
        <v>1539643.2919999999</v>
      </c>
      <c r="S5785" s="49">
        <v>1376543.34</v>
      </c>
      <c r="T5785" s="49">
        <v>698776.29200000002</v>
      </c>
      <c r="U5785" s="49">
        <v>608103.39199999999</v>
      </c>
      <c r="V5785" s="49">
        <v>562748.39199999999</v>
      </c>
    </row>
    <row r="5786" spans="1:22" x14ac:dyDescent="0.3">
      <c r="A5786">
        <v>1002021</v>
      </c>
      <c r="B5786" t="s">
        <v>26098</v>
      </c>
      <c r="C5786" t="s">
        <v>26099</v>
      </c>
      <c r="D5786" t="s">
        <v>8541</v>
      </c>
      <c r="E5786" t="s">
        <v>1663</v>
      </c>
      <c r="F5786" t="s">
        <v>8542</v>
      </c>
      <c r="G5786" t="s">
        <v>26100</v>
      </c>
      <c r="H5786" t="s">
        <v>3382</v>
      </c>
      <c r="I5786" s="23">
        <v>39.687731999999997</v>
      </c>
      <c r="J5786" s="23">
        <v>-75.487665000000007</v>
      </c>
      <c r="K5786">
        <v>325120</v>
      </c>
      <c r="L5786" t="s">
        <v>976</v>
      </c>
      <c r="M5786" t="s">
        <v>530</v>
      </c>
      <c r="O5786" s="49">
        <v>7058.1</v>
      </c>
      <c r="P5786" s="49">
        <v>36834.248</v>
      </c>
      <c r="Q5786" s="49">
        <v>38081.248</v>
      </c>
      <c r="R5786" s="49">
        <v>41925.048000000003</v>
      </c>
      <c r="S5786" s="49">
        <v>46321.847999999998</v>
      </c>
      <c r="T5786" s="49">
        <v>46012.548000000003</v>
      </c>
      <c r="U5786" s="49">
        <v>41666.148000000001</v>
      </c>
      <c r="V5786" s="49">
        <v>43391.347999999998</v>
      </c>
    </row>
    <row r="5787" spans="1:22" x14ac:dyDescent="0.3">
      <c r="A5787">
        <v>1003255</v>
      </c>
      <c r="B5787" t="s">
        <v>26101</v>
      </c>
      <c r="C5787" t="s">
        <v>26102</v>
      </c>
      <c r="D5787" t="s">
        <v>990</v>
      </c>
      <c r="E5787" t="s">
        <v>583</v>
      </c>
      <c r="F5787" t="s">
        <v>991</v>
      </c>
      <c r="G5787" t="s">
        <v>26103</v>
      </c>
      <c r="H5787" t="s">
        <v>993</v>
      </c>
      <c r="I5787" s="23">
        <v>30.199444</v>
      </c>
      <c r="J5787" s="23">
        <v>-91.013333000000003</v>
      </c>
      <c r="K5787">
        <v>325120</v>
      </c>
      <c r="L5787" t="s">
        <v>976</v>
      </c>
      <c r="M5787" t="s">
        <v>530</v>
      </c>
      <c r="N5787" s="49">
        <v>596086.79599999997</v>
      </c>
      <c r="O5787" s="49">
        <v>543919.89599999995</v>
      </c>
      <c r="P5787" s="49">
        <v>611017.696</v>
      </c>
      <c r="Q5787" s="49">
        <v>539624.49600000004</v>
      </c>
      <c r="R5787" s="49">
        <v>474022.59600000002</v>
      </c>
      <c r="S5787" s="49">
        <v>576714.04399999999</v>
      </c>
      <c r="T5787" s="49">
        <v>542991.49600000004</v>
      </c>
      <c r="U5787" s="49">
        <v>540894.99600000004</v>
      </c>
      <c r="V5787" s="49">
        <v>593884.79599999997</v>
      </c>
    </row>
    <row r="5788" spans="1:22" x14ac:dyDescent="0.3">
      <c r="A5788">
        <v>1006732</v>
      </c>
      <c r="B5788" t="s">
        <v>26104</v>
      </c>
      <c r="C5788" t="s">
        <v>26105</v>
      </c>
      <c r="D5788" t="s">
        <v>19023</v>
      </c>
      <c r="E5788" t="s">
        <v>323</v>
      </c>
      <c r="F5788" t="s">
        <v>21272</v>
      </c>
      <c r="G5788" t="s">
        <v>26106</v>
      </c>
      <c r="H5788" t="s">
        <v>3837</v>
      </c>
      <c r="I5788" s="23">
        <v>34.063540000000003</v>
      </c>
      <c r="J5788" s="23">
        <v>-117.52929</v>
      </c>
      <c r="K5788">
        <v>325120</v>
      </c>
      <c r="L5788" t="s">
        <v>976</v>
      </c>
      <c r="M5788" t="s">
        <v>530</v>
      </c>
      <c r="N5788" s="49">
        <v>79792.800000000003</v>
      </c>
      <c r="O5788" s="49">
        <v>79973.600000000006</v>
      </c>
      <c r="P5788" s="49">
        <v>74748.800000000003</v>
      </c>
      <c r="Q5788" s="49">
        <v>70956.100000000006</v>
      </c>
      <c r="R5788" s="49">
        <v>41690.300000000003</v>
      </c>
      <c r="S5788" s="49">
        <v>38800.800000000003</v>
      </c>
      <c r="T5788" s="49">
        <v>42050.2</v>
      </c>
      <c r="U5788" s="49">
        <v>39397.9</v>
      </c>
      <c r="V5788" s="49">
        <v>39470.6</v>
      </c>
    </row>
    <row r="5789" spans="1:22" x14ac:dyDescent="0.3">
      <c r="A5789">
        <v>1006562</v>
      </c>
      <c r="B5789" t="s">
        <v>26107</v>
      </c>
      <c r="C5789" t="s">
        <v>26108</v>
      </c>
      <c r="D5789" t="s">
        <v>14976</v>
      </c>
      <c r="E5789" t="s">
        <v>303</v>
      </c>
      <c r="F5789" t="s">
        <v>12559</v>
      </c>
      <c r="G5789" t="s">
        <v>26109</v>
      </c>
      <c r="H5789" t="s">
        <v>4338</v>
      </c>
      <c r="I5789" s="23">
        <v>29.378150000000002</v>
      </c>
      <c r="J5789" s="23">
        <v>-94.902510000000007</v>
      </c>
      <c r="K5789">
        <v>325120</v>
      </c>
      <c r="L5789" t="s">
        <v>976</v>
      </c>
      <c r="M5789" t="s">
        <v>530</v>
      </c>
      <c r="N5789" s="49">
        <v>383481.86</v>
      </c>
      <c r="O5789" s="49">
        <v>322092.88</v>
      </c>
      <c r="P5789" s="49">
        <v>398721.70799999998</v>
      </c>
      <c r="Q5789" s="49">
        <v>387137.61599999998</v>
      </c>
      <c r="R5789" s="49">
        <v>424829.75599999999</v>
      </c>
      <c r="S5789" s="49">
        <v>373937.31199999998</v>
      </c>
      <c r="T5789" s="49">
        <v>378752.75799999997</v>
      </c>
      <c r="U5789" s="49">
        <v>388235.91200000001</v>
      </c>
      <c r="V5789" s="49">
        <v>411215.56</v>
      </c>
    </row>
    <row r="5790" spans="1:22" x14ac:dyDescent="0.3">
      <c r="A5790">
        <v>1000043</v>
      </c>
      <c r="B5790" t="s">
        <v>26110</v>
      </c>
      <c r="C5790" t="s">
        <v>26111</v>
      </c>
      <c r="D5790" t="s">
        <v>14976</v>
      </c>
      <c r="E5790" t="s">
        <v>303</v>
      </c>
      <c r="F5790" t="s">
        <v>12559</v>
      </c>
      <c r="G5790" t="s">
        <v>26112</v>
      </c>
      <c r="H5790" t="s">
        <v>4338</v>
      </c>
      <c r="I5790" s="23">
        <v>29.365859</v>
      </c>
      <c r="J5790" s="23">
        <v>-94.936113000000006</v>
      </c>
      <c r="K5790">
        <v>325120</v>
      </c>
      <c r="L5790" t="s">
        <v>38</v>
      </c>
      <c r="M5790" t="s">
        <v>530</v>
      </c>
      <c r="N5790" s="49">
        <v>1407832.8</v>
      </c>
      <c r="O5790" s="49">
        <v>1302504.3999999999</v>
      </c>
      <c r="P5790" s="49">
        <v>1496999.5</v>
      </c>
      <c r="Q5790" s="49">
        <v>1360167.9</v>
      </c>
      <c r="R5790" s="49">
        <v>1402079.5</v>
      </c>
      <c r="S5790" s="49">
        <v>1269228.2</v>
      </c>
      <c r="T5790" s="49">
        <v>1336979.3999999999</v>
      </c>
      <c r="U5790" s="49">
        <v>1418022.4</v>
      </c>
      <c r="V5790" s="49">
        <v>1058430.8999999999</v>
      </c>
    </row>
    <row r="5791" spans="1:22" x14ac:dyDescent="0.3">
      <c r="A5791">
        <v>1003571</v>
      </c>
      <c r="B5791" t="s">
        <v>26113</v>
      </c>
      <c r="C5791" t="s">
        <v>26114</v>
      </c>
      <c r="D5791" t="s">
        <v>26115</v>
      </c>
      <c r="E5791" t="s">
        <v>663</v>
      </c>
      <c r="F5791" t="s">
        <v>23909</v>
      </c>
      <c r="G5791" t="s">
        <v>26116</v>
      </c>
      <c r="H5791" t="s">
        <v>23911</v>
      </c>
      <c r="I5791" s="23">
        <v>39.688082000000001</v>
      </c>
      <c r="J5791" s="23">
        <v>-84.641051000000004</v>
      </c>
      <c r="K5791">
        <v>562212</v>
      </c>
      <c r="L5791" t="s">
        <v>51</v>
      </c>
      <c r="M5791" t="s">
        <v>307</v>
      </c>
      <c r="N5791" s="49">
        <v>36161</v>
      </c>
      <c r="O5791" s="49">
        <v>35672.25</v>
      </c>
      <c r="P5791" s="49">
        <v>35278</v>
      </c>
      <c r="Q5791" s="49">
        <v>34692.25</v>
      </c>
      <c r="R5791" s="49">
        <v>34247.75</v>
      </c>
      <c r="S5791" s="49">
        <v>33956</v>
      </c>
      <c r="T5791" s="49">
        <v>33512.5</v>
      </c>
      <c r="U5791" s="49">
        <v>33120.25</v>
      </c>
      <c r="V5791" s="49">
        <v>55896.5</v>
      </c>
    </row>
    <row r="5792" spans="1:22" x14ac:dyDescent="0.3">
      <c r="A5792">
        <v>1002657</v>
      </c>
      <c r="B5792" t="s">
        <v>26117</v>
      </c>
      <c r="C5792" t="s">
        <v>26118</v>
      </c>
      <c r="D5792" t="s">
        <v>3913</v>
      </c>
      <c r="E5792" t="s">
        <v>303</v>
      </c>
      <c r="F5792" t="s">
        <v>2628</v>
      </c>
      <c r="G5792" t="s">
        <v>26119</v>
      </c>
      <c r="H5792" t="s">
        <v>536</v>
      </c>
      <c r="I5792" s="23">
        <v>29.868333</v>
      </c>
      <c r="J5792" s="23">
        <v>-93.968333000000001</v>
      </c>
      <c r="K5792">
        <v>324110</v>
      </c>
      <c r="L5792" t="s">
        <v>1344</v>
      </c>
      <c r="M5792" t="s">
        <v>1345</v>
      </c>
      <c r="N5792" s="49">
        <v>2119572.4539999999</v>
      </c>
      <c r="O5792" s="49">
        <v>2133788.2080000001</v>
      </c>
      <c r="P5792" s="49">
        <v>1896838.97</v>
      </c>
      <c r="Q5792" s="49">
        <v>1841223.078</v>
      </c>
      <c r="R5792" s="49">
        <v>1707543.656</v>
      </c>
      <c r="S5792" s="49">
        <v>2701130.9169999999</v>
      </c>
      <c r="T5792" s="49">
        <v>2479533.9530000002</v>
      </c>
      <c r="U5792" s="49">
        <v>2385689.642</v>
      </c>
      <c r="V5792" s="49">
        <v>2021308.01</v>
      </c>
    </row>
    <row r="5793" spans="1:22" x14ac:dyDescent="0.3">
      <c r="A5793">
        <v>1005504</v>
      </c>
      <c r="B5793" t="s">
        <v>26120</v>
      </c>
      <c r="C5793" t="s">
        <v>26121</v>
      </c>
      <c r="D5793" t="s">
        <v>26122</v>
      </c>
      <c r="E5793" t="s">
        <v>526</v>
      </c>
      <c r="F5793" t="s">
        <v>26123</v>
      </c>
      <c r="G5793" t="s">
        <v>26124</v>
      </c>
      <c r="H5793" t="s">
        <v>26125</v>
      </c>
      <c r="I5793" s="23">
        <v>17.949300000000001</v>
      </c>
      <c r="J5793" s="23">
        <v>-66.231700000000004</v>
      </c>
      <c r="K5793">
        <v>221112</v>
      </c>
      <c r="L5793" t="s">
        <v>28</v>
      </c>
      <c r="M5793" t="s">
        <v>336</v>
      </c>
      <c r="N5793" s="49">
        <v>2580672.4300000002</v>
      </c>
      <c r="O5793" s="49">
        <v>2617150.9840000002</v>
      </c>
      <c r="P5793" s="49">
        <v>2670686.54</v>
      </c>
      <c r="Q5793" s="49">
        <v>2397172.8160000001</v>
      </c>
      <c r="R5793" s="49">
        <v>3593342.4720000001</v>
      </c>
      <c r="S5793" s="49">
        <v>3412779.6179999998</v>
      </c>
      <c r="T5793" s="49">
        <v>3290786.7880000002</v>
      </c>
      <c r="U5793" s="49">
        <v>3331605.99</v>
      </c>
      <c r="V5793" s="49">
        <v>3428281.5260000001</v>
      </c>
    </row>
    <row r="5794" spans="1:22" x14ac:dyDescent="0.3">
      <c r="A5794">
        <v>1005539</v>
      </c>
      <c r="B5794" t="s">
        <v>26126</v>
      </c>
      <c r="C5794" t="s">
        <v>26127</v>
      </c>
      <c r="D5794" t="s">
        <v>26128</v>
      </c>
      <c r="E5794" t="s">
        <v>526</v>
      </c>
      <c r="F5794" t="s">
        <v>3432</v>
      </c>
      <c r="G5794" t="s">
        <v>26129</v>
      </c>
      <c r="H5794" t="s">
        <v>3434</v>
      </c>
      <c r="I5794" s="23">
        <v>18.4711</v>
      </c>
      <c r="J5794" s="23">
        <v>-66.699399999999997</v>
      </c>
      <c r="K5794">
        <v>221112</v>
      </c>
      <c r="L5794" t="s">
        <v>28</v>
      </c>
      <c r="M5794" t="s">
        <v>336</v>
      </c>
      <c r="N5794" s="49">
        <v>133501.64199999999</v>
      </c>
      <c r="O5794" s="49">
        <v>80101.854000000007</v>
      </c>
      <c r="P5794" s="49">
        <v>181224.61799999999</v>
      </c>
      <c r="Q5794" s="49">
        <v>97858.816000000006</v>
      </c>
      <c r="R5794" s="49">
        <v>154676</v>
      </c>
      <c r="S5794" s="49">
        <v>102962.386</v>
      </c>
      <c r="T5794" s="49">
        <v>60048.38</v>
      </c>
      <c r="U5794" s="49">
        <v>46907.44</v>
      </c>
      <c r="V5794" s="49">
        <v>121133.192</v>
      </c>
    </row>
    <row r="5795" spans="1:22" x14ac:dyDescent="0.3">
      <c r="A5795">
        <v>1003651</v>
      </c>
      <c r="B5795" t="s">
        <v>26130</v>
      </c>
      <c r="C5795" t="s">
        <v>26131</v>
      </c>
      <c r="D5795" t="s">
        <v>26132</v>
      </c>
      <c r="E5795" t="s">
        <v>526</v>
      </c>
      <c r="F5795" t="s">
        <v>26133</v>
      </c>
      <c r="G5795" t="s">
        <v>26134</v>
      </c>
      <c r="H5795" t="s">
        <v>26135</v>
      </c>
      <c r="I5795" s="23">
        <v>18.243580699999999</v>
      </c>
      <c r="J5795" s="23">
        <v>-65.6539717</v>
      </c>
      <c r="K5795">
        <v>221112</v>
      </c>
      <c r="L5795" t="s">
        <v>28</v>
      </c>
      <c r="M5795" t="s">
        <v>336</v>
      </c>
      <c r="T5795" s="49">
        <v>992.58399999999995</v>
      </c>
      <c r="U5795" s="49">
        <v>241.846</v>
      </c>
      <c r="V5795" s="49">
        <v>2573.9580000000001</v>
      </c>
    </row>
    <row r="5796" spans="1:22" x14ac:dyDescent="0.3">
      <c r="A5796">
        <v>1005540</v>
      </c>
      <c r="B5796" t="s">
        <v>26136</v>
      </c>
      <c r="C5796" t="s">
        <v>26137</v>
      </c>
      <c r="D5796" t="s">
        <v>807</v>
      </c>
      <c r="E5796" t="s">
        <v>526</v>
      </c>
      <c r="F5796" t="s">
        <v>3941</v>
      </c>
      <c r="G5796" t="s">
        <v>26138</v>
      </c>
      <c r="H5796" t="s">
        <v>807</v>
      </c>
      <c r="I5796" s="23">
        <v>17.961020000000001</v>
      </c>
      <c r="J5796" s="23">
        <v>-66.140159999999995</v>
      </c>
      <c r="K5796">
        <v>221112</v>
      </c>
      <c r="L5796" t="s">
        <v>28</v>
      </c>
      <c r="M5796" t="s">
        <v>336</v>
      </c>
      <c r="T5796" s="49">
        <v>107.19799999999999</v>
      </c>
      <c r="U5796" s="49">
        <v>0</v>
      </c>
      <c r="V5796" s="49">
        <v>0</v>
      </c>
    </row>
    <row r="5797" spans="1:22" x14ac:dyDescent="0.3">
      <c r="A5797">
        <v>1005541</v>
      </c>
      <c r="B5797" t="s">
        <v>26139</v>
      </c>
      <c r="C5797" t="s">
        <v>26140</v>
      </c>
      <c r="D5797" t="s">
        <v>22010</v>
      </c>
      <c r="E5797" t="s">
        <v>526</v>
      </c>
      <c r="F5797" t="s">
        <v>22008</v>
      </c>
      <c r="H5797" t="s">
        <v>26141</v>
      </c>
      <c r="I5797" s="23">
        <v>18.219100000000001</v>
      </c>
      <c r="J5797" s="23">
        <v>-67.159899999999993</v>
      </c>
      <c r="K5797">
        <v>221112</v>
      </c>
      <c r="L5797" t="s">
        <v>28</v>
      </c>
      <c r="M5797" t="s">
        <v>336</v>
      </c>
      <c r="N5797" s="49">
        <v>67465.207999999999</v>
      </c>
      <c r="O5797" s="49">
        <v>92700.05</v>
      </c>
      <c r="P5797" s="49">
        <v>106464.378</v>
      </c>
      <c r="Q5797" s="49">
        <v>39802.305999999997</v>
      </c>
      <c r="R5797" s="49">
        <v>97192.377999999997</v>
      </c>
      <c r="S5797" s="49">
        <v>83096.255999999994</v>
      </c>
      <c r="T5797" s="49">
        <v>100265.53</v>
      </c>
      <c r="U5797" s="49">
        <v>19477.633999999998</v>
      </c>
      <c r="V5797" s="49">
        <v>69087.482000000004</v>
      </c>
    </row>
    <row r="5798" spans="1:22" x14ac:dyDescent="0.3">
      <c r="A5798">
        <v>1003650</v>
      </c>
      <c r="B5798" t="s">
        <v>26142</v>
      </c>
      <c r="C5798" t="s">
        <v>26143</v>
      </c>
      <c r="D5798" t="s">
        <v>26144</v>
      </c>
      <c r="E5798" t="s">
        <v>526</v>
      </c>
      <c r="F5798" t="s">
        <v>26145</v>
      </c>
      <c r="G5798" t="s">
        <v>26146</v>
      </c>
      <c r="H5798" t="s">
        <v>26147</v>
      </c>
      <c r="I5798" s="23">
        <v>18.455100000000002</v>
      </c>
      <c r="J5798" s="23">
        <v>-66.148899999999998</v>
      </c>
      <c r="K5798">
        <v>221112</v>
      </c>
      <c r="L5798" t="s">
        <v>28</v>
      </c>
      <c r="M5798" t="s">
        <v>336</v>
      </c>
      <c r="N5798" s="49">
        <v>1173024.9620000001</v>
      </c>
      <c r="O5798" s="49">
        <v>968949.59400000004</v>
      </c>
      <c r="P5798" s="49">
        <v>588473.50800000003</v>
      </c>
      <c r="Q5798" s="49">
        <v>1429520.7679999999</v>
      </c>
      <c r="R5798" s="49">
        <v>1039141.134</v>
      </c>
      <c r="S5798" s="49">
        <v>1043840.338</v>
      </c>
      <c r="T5798" s="49">
        <v>1764521.04</v>
      </c>
      <c r="U5798" s="49">
        <v>2465722.2259999998</v>
      </c>
      <c r="V5798" s="49">
        <v>2496507.7680000002</v>
      </c>
    </row>
    <row r="5799" spans="1:22" x14ac:dyDescent="0.3">
      <c r="A5799">
        <v>1003649</v>
      </c>
      <c r="B5799" t="s">
        <v>26148</v>
      </c>
      <c r="C5799" t="s">
        <v>26149</v>
      </c>
      <c r="D5799" t="s">
        <v>359</v>
      </c>
      <c r="E5799" t="s">
        <v>526</v>
      </c>
      <c r="F5799" t="s">
        <v>26150</v>
      </c>
      <c r="H5799" t="s">
        <v>26151</v>
      </c>
      <c r="I5799" s="23">
        <v>18.427499999999998</v>
      </c>
      <c r="J5799" s="23">
        <v>-66.105199999999996</v>
      </c>
      <c r="K5799">
        <v>221112</v>
      </c>
      <c r="L5799" t="s">
        <v>28</v>
      </c>
      <c r="M5799" t="s">
        <v>336</v>
      </c>
      <c r="N5799" s="49">
        <v>1506825.2080000001</v>
      </c>
      <c r="O5799" s="49">
        <v>1941443.736</v>
      </c>
      <c r="P5799" s="49">
        <v>2095005.0959999999</v>
      </c>
      <c r="Q5799" s="49">
        <v>2511726.0440000002</v>
      </c>
      <c r="R5799" s="49">
        <v>2253170.702</v>
      </c>
      <c r="S5799" s="49">
        <v>1977629.9580000001</v>
      </c>
      <c r="T5799" s="49">
        <v>2371516.534</v>
      </c>
      <c r="U5799" s="49">
        <v>2342860.7820000001</v>
      </c>
      <c r="V5799" s="49">
        <v>2142742.946</v>
      </c>
    </row>
    <row r="5800" spans="1:22" x14ac:dyDescent="0.3">
      <c r="A5800">
        <v>1005469</v>
      </c>
      <c r="B5800" t="s">
        <v>26152</v>
      </c>
      <c r="C5800" t="s">
        <v>26153</v>
      </c>
      <c r="D5800" t="s">
        <v>26154</v>
      </c>
      <c r="E5800" t="s">
        <v>526</v>
      </c>
      <c r="F5800" t="s">
        <v>26155</v>
      </c>
      <c r="G5800" t="s">
        <v>26156</v>
      </c>
      <c r="H5800" t="s">
        <v>26157</v>
      </c>
      <c r="I5800" s="23">
        <v>18.445975000000001</v>
      </c>
      <c r="J5800" s="23">
        <v>-66.391282000000004</v>
      </c>
      <c r="K5800">
        <v>221112</v>
      </c>
      <c r="L5800" t="s">
        <v>28</v>
      </c>
      <c r="M5800" t="s">
        <v>336</v>
      </c>
      <c r="T5800" s="49">
        <v>813.23800000000006</v>
      </c>
      <c r="U5800" s="49">
        <v>834.83600000000001</v>
      </c>
      <c r="V5800" s="49">
        <v>1156.232</v>
      </c>
    </row>
    <row r="5801" spans="1:22" x14ac:dyDescent="0.3">
      <c r="A5801">
        <v>1005470</v>
      </c>
      <c r="B5801" t="s">
        <v>26158</v>
      </c>
      <c r="C5801" t="s">
        <v>26159</v>
      </c>
      <c r="D5801" t="s">
        <v>12689</v>
      </c>
      <c r="E5801" t="s">
        <v>526</v>
      </c>
      <c r="F5801" t="s">
        <v>26160</v>
      </c>
      <c r="G5801" t="s">
        <v>26161</v>
      </c>
      <c r="H5801" t="s">
        <v>26162</v>
      </c>
      <c r="I5801" s="23">
        <v>18.146429000000001</v>
      </c>
      <c r="J5801" s="23">
        <v>-65.832284000000001</v>
      </c>
      <c r="K5801">
        <v>221112</v>
      </c>
      <c r="L5801" t="s">
        <v>28</v>
      </c>
      <c r="M5801" t="s">
        <v>336</v>
      </c>
      <c r="T5801" s="49">
        <v>688.78800000000001</v>
      </c>
      <c r="U5801" s="49">
        <v>229.446</v>
      </c>
      <c r="V5801" s="49">
        <v>524.39200000000005</v>
      </c>
    </row>
    <row r="5802" spans="1:22" x14ac:dyDescent="0.3">
      <c r="A5802">
        <v>1002106</v>
      </c>
      <c r="B5802" t="s">
        <v>26163</v>
      </c>
      <c r="C5802" t="s">
        <v>26164</v>
      </c>
      <c r="D5802" t="s">
        <v>26165</v>
      </c>
      <c r="E5802" t="s">
        <v>323</v>
      </c>
      <c r="F5802" t="s">
        <v>7883</v>
      </c>
      <c r="G5802" t="s">
        <v>26166</v>
      </c>
      <c r="H5802" t="s">
        <v>1165</v>
      </c>
      <c r="I5802" s="23">
        <v>33.486499999999999</v>
      </c>
      <c r="J5802" s="23">
        <v>-117.6251</v>
      </c>
      <c r="K5802">
        <v>562212</v>
      </c>
      <c r="L5802" t="s">
        <v>51</v>
      </c>
      <c r="M5802" t="s">
        <v>307</v>
      </c>
      <c r="N5802" s="49">
        <v>128675.75</v>
      </c>
      <c r="O5802" s="49">
        <v>114908</v>
      </c>
      <c r="P5802" s="49">
        <v>96784.5</v>
      </c>
      <c r="Q5802" s="49">
        <v>114531.5</v>
      </c>
      <c r="R5802" s="49">
        <v>96850.5</v>
      </c>
      <c r="S5802" s="49">
        <v>89292.25</v>
      </c>
      <c r="T5802" s="49">
        <v>152903.25</v>
      </c>
      <c r="U5802" s="49">
        <v>150131</v>
      </c>
      <c r="V5802" s="49">
        <v>146605.5</v>
      </c>
    </row>
    <row r="5803" spans="1:22" x14ac:dyDescent="0.3">
      <c r="A5803">
        <v>1002655</v>
      </c>
      <c r="B5803" t="s">
        <v>26167</v>
      </c>
      <c r="C5803" t="s">
        <v>26168</v>
      </c>
      <c r="D5803" t="s">
        <v>26169</v>
      </c>
      <c r="E5803" t="s">
        <v>556</v>
      </c>
      <c r="F5803" t="s">
        <v>26170</v>
      </c>
      <c r="G5803" t="s">
        <v>26171</v>
      </c>
      <c r="H5803" t="s">
        <v>19185</v>
      </c>
      <c r="I5803" s="23">
        <v>38.84543</v>
      </c>
      <c r="J5803" s="23">
        <v>-76.784589999999994</v>
      </c>
      <c r="K5803">
        <v>562212</v>
      </c>
      <c r="L5803" t="s">
        <v>355</v>
      </c>
      <c r="M5803" t="s">
        <v>307</v>
      </c>
      <c r="N5803" s="49">
        <v>58429.616000000002</v>
      </c>
      <c r="O5803" s="49">
        <v>60464.756000000001</v>
      </c>
      <c r="P5803" s="49">
        <v>50274.745999999999</v>
      </c>
      <c r="Q5803" s="49">
        <v>43847.911999999997</v>
      </c>
      <c r="R5803" s="49">
        <v>43610.612000000001</v>
      </c>
      <c r="S5803" s="49">
        <v>121454.454</v>
      </c>
      <c r="T5803" s="49">
        <v>89267.528000000006</v>
      </c>
      <c r="U5803" s="49">
        <v>104269.17600000001</v>
      </c>
      <c r="V5803" s="49">
        <v>235120.33600000001</v>
      </c>
    </row>
    <row r="5804" spans="1:22" x14ac:dyDescent="0.3">
      <c r="A5804">
        <v>1004707</v>
      </c>
      <c r="B5804" t="s">
        <v>26172</v>
      </c>
      <c r="C5804" t="s">
        <v>26173</v>
      </c>
      <c r="D5804" t="s">
        <v>26174</v>
      </c>
      <c r="E5804" t="s">
        <v>793</v>
      </c>
      <c r="F5804" t="s">
        <v>26175</v>
      </c>
      <c r="G5804" t="s">
        <v>26176</v>
      </c>
      <c r="H5804" t="s">
        <v>26177</v>
      </c>
      <c r="I5804" s="23">
        <v>38.634596999999999</v>
      </c>
      <c r="J5804" s="23">
        <v>-77.428518999999994</v>
      </c>
      <c r="K5804">
        <v>562212</v>
      </c>
      <c r="L5804" t="s">
        <v>355</v>
      </c>
      <c r="M5804" t="s">
        <v>307</v>
      </c>
      <c r="N5804" s="49">
        <v>5501.05</v>
      </c>
      <c r="O5804" s="49">
        <v>4631.3</v>
      </c>
      <c r="P5804" s="49">
        <v>7210.05</v>
      </c>
      <c r="Q5804" s="49">
        <v>54072.65</v>
      </c>
      <c r="R5804" s="49">
        <v>90243.95</v>
      </c>
      <c r="S5804" s="49">
        <v>65829.850000000006</v>
      </c>
      <c r="T5804" s="49">
        <v>60585.9</v>
      </c>
      <c r="U5804" s="49">
        <v>113121.45</v>
      </c>
      <c r="V5804" s="49">
        <v>77819.100000000006</v>
      </c>
    </row>
    <row r="5805" spans="1:22" x14ac:dyDescent="0.3">
      <c r="A5805">
        <v>1007277</v>
      </c>
      <c r="B5805" t="s">
        <v>26178</v>
      </c>
      <c r="C5805" t="s">
        <v>26179</v>
      </c>
      <c r="D5805" t="s">
        <v>4279</v>
      </c>
      <c r="E5805" t="s">
        <v>676</v>
      </c>
      <c r="F5805" t="s">
        <v>18431</v>
      </c>
      <c r="G5805" t="s">
        <v>26180</v>
      </c>
      <c r="H5805" t="s">
        <v>900</v>
      </c>
      <c r="I5805" s="23">
        <v>35.643970000000003</v>
      </c>
      <c r="J5805" s="23">
        <v>-88.776334000000006</v>
      </c>
      <c r="K5805">
        <v>311919</v>
      </c>
      <c r="L5805" t="s">
        <v>28</v>
      </c>
      <c r="M5805" t="s">
        <v>315</v>
      </c>
      <c r="N5805" s="49">
        <v>61394.968000000001</v>
      </c>
      <c r="O5805" s="49">
        <v>61743.067999999999</v>
      </c>
      <c r="P5805" s="49">
        <v>58097.332000000002</v>
      </c>
      <c r="Q5805" s="49">
        <v>60051.824000000001</v>
      </c>
      <c r="R5805" s="49">
        <v>57767.131999999998</v>
      </c>
      <c r="S5805" s="49">
        <v>55433.591999999997</v>
      </c>
      <c r="T5805" s="49">
        <v>53595.847999999998</v>
      </c>
      <c r="U5805" s="49">
        <v>51937.3</v>
      </c>
      <c r="V5805" s="49">
        <v>53529.446000000004</v>
      </c>
    </row>
    <row r="5806" spans="1:22" x14ac:dyDescent="0.3">
      <c r="A5806">
        <v>1003136</v>
      </c>
      <c r="B5806" t="s">
        <v>26181</v>
      </c>
      <c r="C5806" t="s">
        <v>26182</v>
      </c>
      <c r="D5806" t="s">
        <v>25905</v>
      </c>
      <c r="E5806" t="s">
        <v>663</v>
      </c>
      <c r="F5806" t="s">
        <v>25906</v>
      </c>
      <c r="G5806" t="s">
        <v>26183</v>
      </c>
      <c r="H5806" t="s">
        <v>4753</v>
      </c>
      <c r="I5806" s="23">
        <v>41.114899999999999</v>
      </c>
      <c r="J5806" s="23">
        <v>-83.963899999999995</v>
      </c>
      <c r="K5806">
        <v>332812</v>
      </c>
      <c r="L5806" t="s">
        <v>28</v>
      </c>
      <c r="M5806" t="s">
        <v>315</v>
      </c>
      <c r="N5806" s="49">
        <v>83161.936000000002</v>
      </c>
      <c r="O5806" s="49">
        <v>85507.028000000006</v>
      </c>
      <c r="P5806" s="49">
        <v>74198.42</v>
      </c>
      <c r="Q5806" s="49">
        <v>81239.444000000003</v>
      </c>
      <c r="R5806" s="49">
        <v>86057.076000000001</v>
      </c>
      <c r="S5806" s="49">
        <v>88092.668000000005</v>
      </c>
      <c r="T5806" s="49">
        <v>82289.429999999993</v>
      </c>
      <c r="U5806" s="49">
        <v>70194.64</v>
      </c>
      <c r="V5806" s="49">
        <v>69704.289999999994</v>
      </c>
    </row>
    <row r="5807" spans="1:22" x14ac:dyDescent="0.3">
      <c r="A5807">
        <v>1002036</v>
      </c>
      <c r="B5807" t="s">
        <v>26184</v>
      </c>
      <c r="C5807" t="s">
        <v>26185</v>
      </c>
      <c r="D5807" t="s">
        <v>1182</v>
      </c>
      <c r="E5807" t="s">
        <v>690</v>
      </c>
      <c r="F5807" t="s">
        <v>2728</v>
      </c>
      <c r="G5807" t="s">
        <v>26186</v>
      </c>
      <c r="H5807" t="s">
        <v>2730</v>
      </c>
      <c r="I5807" s="23">
        <v>31.549099999999999</v>
      </c>
      <c r="J5807" s="23">
        <v>-84.107799999999997</v>
      </c>
      <c r="K5807">
        <v>322291</v>
      </c>
      <c r="L5807" t="s">
        <v>28</v>
      </c>
      <c r="M5807" t="s">
        <v>680</v>
      </c>
      <c r="N5807" s="49">
        <v>159443.20000000001</v>
      </c>
      <c r="O5807" s="49">
        <v>190433.83199999999</v>
      </c>
      <c r="P5807" s="49">
        <v>140759.584</v>
      </c>
      <c r="Q5807" s="49">
        <v>137098.152</v>
      </c>
      <c r="R5807" s="49">
        <v>142895.89000000001</v>
      </c>
      <c r="S5807" s="49">
        <v>159366.79800000001</v>
      </c>
      <c r="T5807" s="49">
        <v>181458.3</v>
      </c>
      <c r="U5807" s="49">
        <v>166264.26800000001</v>
      </c>
      <c r="V5807" s="49">
        <v>166162.48000000001</v>
      </c>
    </row>
    <row r="5808" spans="1:22" x14ac:dyDescent="0.3">
      <c r="A5808">
        <v>1002152</v>
      </c>
      <c r="B5808" t="s">
        <v>26187</v>
      </c>
      <c r="C5808" t="s">
        <v>26188</v>
      </c>
      <c r="D5808" t="s">
        <v>21762</v>
      </c>
      <c r="E5808" t="s">
        <v>323</v>
      </c>
      <c r="F5808" t="s">
        <v>11693</v>
      </c>
      <c r="G5808" t="s">
        <v>26189</v>
      </c>
      <c r="H5808" t="s">
        <v>1523</v>
      </c>
      <c r="I5808" s="23">
        <v>34.209150000000001</v>
      </c>
      <c r="J5808" s="23">
        <v>-119.14208000000001</v>
      </c>
      <c r="K5808">
        <v>322121</v>
      </c>
      <c r="L5808" t="s">
        <v>28</v>
      </c>
      <c r="M5808" t="s">
        <v>680</v>
      </c>
      <c r="N5808" s="49">
        <v>311944.47600000002</v>
      </c>
      <c r="O5808" s="49">
        <v>315690.06</v>
      </c>
      <c r="P5808" s="49">
        <v>313980.46799999999</v>
      </c>
      <c r="Q5808" s="49">
        <v>302449.212</v>
      </c>
      <c r="R5808" s="49">
        <v>309062.83600000001</v>
      </c>
      <c r="S5808" s="49">
        <v>313790.76799999998</v>
      </c>
      <c r="T5808" s="49">
        <v>324378.728</v>
      </c>
      <c r="U5808" s="49">
        <v>330480.60399999999</v>
      </c>
      <c r="V5808" s="49">
        <v>331942.20799999998</v>
      </c>
    </row>
    <row r="5809" spans="1:22" x14ac:dyDescent="0.3">
      <c r="A5809">
        <v>1002674</v>
      </c>
      <c r="B5809" t="s">
        <v>26190</v>
      </c>
      <c r="C5809" t="s">
        <v>26191</v>
      </c>
      <c r="D5809" t="s">
        <v>4279</v>
      </c>
      <c r="E5809" t="s">
        <v>435</v>
      </c>
      <c r="F5809" t="s">
        <v>26192</v>
      </c>
      <c r="G5809" t="s">
        <v>26193</v>
      </c>
      <c r="H5809" t="s">
        <v>4135</v>
      </c>
      <c r="I5809" s="23">
        <v>37.48133</v>
      </c>
      <c r="J5809" s="23">
        <v>-89.514449999999997</v>
      </c>
      <c r="K5809">
        <v>322121</v>
      </c>
      <c r="L5809" t="s">
        <v>28</v>
      </c>
      <c r="M5809" t="s">
        <v>680</v>
      </c>
      <c r="N5809" s="49">
        <v>158488.90400000001</v>
      </c>
      <c r="O5809" s="49">
        <v>144356.55600000001</v>
      </c>
      <c r="P5809" s="49">
        <v>148704.34</v>
      </c>
      <c r="Q5809" s="49">
        <v>141164.568</v>
      </c>
      <c r="R5809" s="49">
        <v>136714.33600000001</v>
      </c>
      <c r="S5809" s="49">
        <v>134395.644</v>
      </c>
      <c r="T5809" s="49">
        <v>135987.98800000001</v>
      </c>
      <c r="U5809" s="49">
        <v>128256.62</v>
      </c>
      <c r="V5809" s="49">
        <v>143168.26</v>
      </c>
    </row>
    <row r="5810" spans="1:22" x14ac:dyDescent="0.3">
      <c r="A5810">
        <v>1002111</v>
      </c>
      <c r="B5810" t="s">
        <v>26194</v>
      </c>
      <c r="C5810" t="s">
        <v>26191</v>
      </c>
      <c r="D5810" t="s">
        <v>4565</v>
      </c>
      <c r="E5810" t="s">
        <v>393</v>
      </c>
      <c r="F5810" t="s">
        <v>14332</v>
      </c>
      <c r="G5810" t="s">
        <v>26195</v>
      </c>
      <c r="H5810" t="s">
        <v>374</v>
      </c>
      <c r="I5810" s="23">
        <v>44.524099999999997</v>
      </c>
      <c r="J5810" s="23">
        <v>-88.003100000000003</v>
      </c>
      <c r="K5810">
        <v>322121</v>
      </c>
      <c r="L5810" t="s">
        <v>28</v>
      </c>
      <c r="M5810" t="s">
        <v>680</v>
      </c>
      <c r="N5810" s="49">
        <v>174857.69200000001</v>
      </c>
      <c r="O5810" s="49">
        <v>168118.516</v>
      </c>
      <c r="P5810" s="49">
        <v>175209.94</v>
      </c>
      <c r="Q5810" s="49">
        <v>185920.44</v>
      </c>
      <c r="R5810" s="49">
        <v>251542.424</v>
      </c>
      <c r="S5810" s="49">
        <v>220227.796</v>
      </c>
      <c r="T5810" s="49">
        <v>226449.49600000001</v>
      </c>
      <c r="U5810" s="49">
        <v>222125.764</v>
      </c>
      <c r="V5810" s="49">
        <v>327819.93199999997</v>
      </c>
    </row>
    <row r="5811" spans="1:22" x14ac:dyDescent="0.3">
      <c r="A5811">
        <v>1005197</v>
      </c>
      <c r="B5811" t="s">
        <v>26196</v>
      </c>
      <c r="C5811" t="s">
        <v>26197</v>
      </c>
      <c r="D5811" t="s">
        <v>26198</v>
      </c>
      <c r="E5811" t="s">
        <v>351</v>
      </c>
      <c r="F5811" t="s">
        <v>26199</v>
      </c>
      <c r="G5811" t="s">
        <v>26200</v>
      </c>
      <c r="H5811" t="s">
        <v>354</v>
      </c>
      <c r="I5811" s="23">
        <v>41.794021999999998</v>
      </c>
      <c r="J5811" s="23">
        <v>-87.843086</v>
      </c>
      <c r="K5811">
        <v>336510</v>
      </c>
      <c r="L5811" t="s">
        <v>28</v>
      </c>
      <c r="M5811" t="s">
        <v>315</v>
      </c>
      <c r="N5811" s="49">
        <v>23092.292000000001</v>
      </c>
      <c r="O5811" s="49">
        <v>20180.59</v>
      </c>
      <c r="P5811" s="49">
        <v>23444.63</v>
      </c>
      <c r="Q5811" s="49">
        <v>25014.925999999999</v>
      </c>
      <c r="R5811" s="49">
        <v>24214.684000000001</v>
      </c>
      <c r="S5811" s="49">
        <v>24168.07</v>
      </c>
      <c r="T5811" s="49">
        <v>25323.588</v>
      </c>
      <c r="U5811" s="49">
        <v>31721.822</v>
      </c>
      <c r="V5811" s="49">
        <v>30426.964</v>
      </c>
    </row>
    <row r="5812" spans="1:22" x14ac:dyDescent="0.3">
      <c r="A5812">
        <v>1004190</v>
      </c>
      <c r="B5812" t="s">
        <v>26201</v>
      </c>
      <c r="C5812" t="s">
        <v>26202</v>
      </c>
      <c r="D5812" t="s">
        <v>2813</v>
      </c>
      <c r="E5812" t="s">
        <v>676</v>
      </c>
      <c r="F5812" t="s">
        <v>26203</v>
      </c>
      <c r="G5812" t="s">
        <v>26204</v>
      </c>
      <c r="H5812" t="s">
        <v>1865</v>
      </c>
      <c r="I5812" s="23">
        <v>35.031300000000002</v>
      </c>
      <c r="J5812" s="23">
        <v>-89.882199999999997</v>
      </c>
      <c r="K5812">
        <v>311224</v>
      </c>
      <c r="L5812" t="s">
        <v>28</v>
      </c>
      <c r="M5812" t="s">
        <v>315</v>
      </c>
      <c r="N5812" s="49">
        <v>94246.478000000003</v>
      </c>
      <c r="O5812" s="49">
        <v>98966.453999999998</v>
      </c>
      <c r="P5812" s="49">
        <v>96546.73</v>
      </c>
      <c r="Q5812" s="49">
        <v>96809.694000000003</v>
      </c>
      <c r="R5812" s="49">
        <v>87448.15</v>
      </c>
      <c r="S5812" s="49">
        <v>94483.638000000006</v>
      </c>
      <c r="T5812" s="49">
        <v>84401.864000000001</v>
      </c>
      <c r="U5812" s="49">
        <v>90744.111999999994</v>
      </c>
      <c r="V5812" s="49">
        <v>93024.394</v>
      </c>
    </row>
    <row r="5813" spans="1:22" x14ac:dyDescent="0.3">
      <c r="A5813">
        <v>1005867</v>
      </c>
      <c r="B5813" t="s">
        <v>26205</v>
      </c>
      <c r="C5813" t="s">
        <v>26206</v>
      </c>
      <c r="D5813" t="s">
        <v>6005</v>
      </c>
      <c r="E5813" t="s">
        <v>1418</v>
      </c>
      <c r="F5813" t="s">
        <v>6006</v>
      </c>
      <c r="G5813" t="s">
        <v>26207</v>
      </c>
      <c r="H5813" t="s">
        <v>6008</v>
      </c>
      <c r="I5813" s="23">
        <v>36.241247000000001</v>
      </c>
      <c r="J5813" s="23">
        <v>-95.278349000000006</v>
      </c>
      <c r="K5813">
        <v>325311</v>
      </c>
      <c r="L5813" t="s">
        <v>6685</v>
      </c>
      <c r="M5813" t="s">
        <v>804</v>
      </c>
      <c r="N5813" s="49">
        <v>291045.29200000002</v>
      </c>
      <c r="O5813" s="49">
        <v>342236.22</v>
      </c>
      <c r="P5813" s="49">
        <v>258400.008</v>
      </c>
      <c r="Q5813" s="49">
        <v>330769.71000000002</v>
      </c>
      <c r="R5813" s="49">
        <v>281294.01799999998</v>
      </c>
      <c r="S5813" s="49">
        <v>293730.51400000002</v>
      </c>
      <c r="T5813" s="49">
        <v>193318.7</v>
      </c>
      <c r="U5813" s="49">
        <v>269185.36</v>
      </c>
      <c r="V5813" s="49">
        <v>317761.46000000002</v>
      </c>
    </row>
    <row r="5814" spans="1:22" x14ac:dyDescent="0.3">
      <c r="A5814">
        <v>1002615</v>
      </c>
      <c r="B5814" t="s">
        <v>26208</v>
      </c>
      <c r="C5814" t="s">
        <v>26209</v>
      </c>
      <c r="D5814" t="s">
        <v>6005</v>
      </c>
      <c r="E5814" t="s">
        <v>1418</v>
      </c>
      <c r="F5814" t="s">
        <v>6006</v>
      </c>
      <c r="G5814" t="s">
        <v>26210</v>
      </c>
      <c r="H5814" t="s">
        <v>6008</v>
      </c>
      <c r="I5814" s="23">
        <v>36.22748</v>
      </c>
      <c r="J5814" s="23">
        <v>-95.279679999999999</v>
      </c>
      <c r="K5814">
        <v>311224</v>
      </c>
      <c r="L5814" t="s">
        <v>28</v>
      </c>
      <c r="M5814" t="s">
        <v>315</v>
      </c>
      <c r="N5814" s="49">
        <v>113159.632</v>
      </c>
      <c r="O5814" s="49">
        <v>113152.23</v>
      </c>
      <c r="P5814" s="49">
        <v>114826.05</v>
      </c>
      <c r="Q5814" s="49">
        <v>112604.192</v>
      </c>
      <c r="R5814" s="49">
        <v>105389.3</v>
      </c>
      <c r="S5814" s="49">
        <v>112572.594</v>
      </c>
      <c r="T5814" s="49">
        <v>109523.92</v>
      </c>
      <c r="U5814" s="49">
        <v>108961.156</v>
      </c>
      <c r="V5814" s="49">
        <v>107149.406</v>
      </c>
    </row>
    <row r="5815" spans="1:22" x14ac:dyDescent="0.3">
      <c r="A5815">
        <v>1000001</v>
      </c>
      <c r="B5815" t="s">
        <v>26211</v>
      </c>
      <c r="C5815" t="s">
        <v>26212</v>
      </c>
      <c r="D5815" t="s">
        <v>1211</v>
      </c>
      <c r="E5815" t="s">
        <v>946</v>
      </c>
      <c r="F5815" t="s">
        <v>1212</v>
      </c>
      <c r="G5815" t="s">
        <v>26213</v>
      </c>
      <c r="H5815" t="s">
        <v>1214</v>
      </c>
      <c r="I5815" s="23">
        <v>48.828707000000001</v>
      </c>
      <c r="J5815" s="23">
        <v>-122.68553300000001</v>
      </c>
      <c r="K5815">
        <v>221112</v>
      </c>
      <c r="L5815" t="s">
        <v>30</v>
      </c>
      <c r="M5815" t="s">
        <v>336</v>
      </c>
      <c r="N5815" s="49">
        <v>478279.87599999999</v>
      </c>
      <c r="O5815" s="49">
        <v>302529.48</v>
      </c>
      <c r="P5815" s="49">
        <v>350890.1</v>
      </c>
      <c r="Q5815" s="49">
        <v>354145.48800000001</v>
      </c>
      <c r="R5815" s="49">
        <v>405725.95199999999</v>
      </c>
      <c r="S5815" s="49">
        <v>333193.56400000001</v>
      </c>
      <c r="T5815" s="49">
        <v>395314.78399999999</v>
      </c>
      <c r="U5815" s="49">
        <v>14719.108</v>
      </c>
      <c r="V5815" s="49">
        <v>35878.163999999997</v>
      </c>
    </row>
    <row r="5816" spans="1:22" x14ac:dyDescent="0.3">
      <c r="A5816">
        <v>1002817</v>
      </c>
      <c r="B5816" t="s">
        <v>26214</v>
      </c>
      <c r="C5816" t="s">
        <v>26215</v>
      </c>
      <c r="D5816" t="s">
        <v>3188</v>
      </c>
      <c r="E5816" t="s">
        <v>1487</v>
      </c>
      <c r="F5816" t="s">
        <v>26216</v>
      </c>
      <c r="G5816" t="s">
        <v>26217</v>
      </c>
      <c r="H5816" t="s">
        <v>5884</v>
      </c>
      <c r="I5816" s="23">
        <v>39.755830000000003</v>
      </c>
      <c r="J5816" s="23">
        <v>-104.99924</v>
      </c>
      <c r="K5816">
        <v>221330</v>
      </c>
      <c r="L5816" t="s">
        <v>28</v>
      </c>
      <c r="M5816" t="s">
        <v>336</v>
      </c>
      <c r="N5816" s="49">
        <v>67453.093999999997</v>
      </c>
      <c r="O5816" s="49">
        <v>44715.131999999998</v>
      </c>
      <c r="P5816" s="49">
        <v>56411.887999999999</v>
      </c>
      <c r="Q5816" s="49">
        <v>57940.332000000002</v>
      </c>
      <c r="R5816" s="49">
        <v>61067.62</v>
      </c>
      <c r="S5816" s="49">
        <v>64159.56</v>
      </c>
      <c r="T5816" s="49">
        <v>64007.455999999998</v>
      </c>
      <c r="U5816" s="49">
        <v>59604.476000000002</v>
      </c>
      <c r="V5816" s="49">
        <v>62085.815999999999</v>
      </c>
    </row>
    <row r="5817" spans="1:22" x14ac:dyDescent="0.3">
      <c r="A5817">
        <v>1003199</v>
      </c>
      <c r="B5817" t="s">
        <v>26218</v>
      </c>
      <c r="C5817" t="s">
        <v>26219</v>
      </c>
      <c r="D5817" t="s">
        <v>26220</v>
      </c>
      <c r="E5817" t="s">
        <v>323</v>
      </c>
      <c r="F5817" t="s">
        <v>26221</v>
      </c>
      <c r="G5817" t="s">
        <v>26222</v>
      </c>
      <c r="H5817" t="s">
        <v>963</v>
      </c>
      <c r="I5817" s="23">
        <v>34.024859999999997</v>
      </c>
      <c r="J5817" s="23">
        <v>-118.03252999999999</v>
      </c>
      <c r="K5817">
        <v>562212</v>
      </c>
      <c r="L5817" t="s">
        <v>355</v>
      </c>
      <c r="M5817" t="s">
        <v>307</v>
      </c>
      <c r="N5817" s="49">
        <v>67757.384000000005</v>
      </c>
      <c r="O5817" s="49">
        <v>75576.758000000002</v>
      </c>
      <c r="P5817" s="49">
        <v>77408.631999999998</v>
      </c>
      <c r="Q5817" s="49">
        <v>94867.168000000005</v>
      </c>
      <c r="R5817" s="49">
        <v>334511.32400000002</v>
      </c>
      <c r="S5817" s="49">
        <v>126594.276</v>
      </c>
      <c r="T5817" s="49">
        <v>273833.34000000003</v>
      </c>
      <c r="U5817" s="49">
        <v>431839.55</v>
      </c>
      <c r="V5817" s="49">
        <v>431507.49800000002</v>
      </c>
    </row>
    <row r="5818" spans="1:22" x14ac:dyDescent="0.3">
      <c r="A5818">
        <v>1004176</v>
      </c>
      <c r="B5818" t="s">
        <v>26223</v>
      </c>
      <c r="C5818" t="s">
        <v>26224</v>
      </c>
      <c r="D5818" t="s">
        <v>4347</v>
      </c>
      <c r="E5818" t="s">
        <v>946</v>
      </c>
      <c r="F5818" t="s">
        <v>4348</v>
      </c>
      <c r="G5818" t="s">
        <v>26225</v>
      </c>
      <c r="H5818" t="s">
        <v>1214</v>
      </c>
      <c r="I5818" s="23">
        <v>48.886533</v>
      </c>
      <c r="J5818" s="23">
        <v>-122.75352700000001</v>
      </c>
      <c r="K5818">
        <v>221112</v>
      </c>
      <c r="L5818" t="s">
        <v>28</v>
      </c>
      <c r="M5818" t="s">
        <v>336</v>
      </c>
      <c r="N5818" s="49">
        <v>6838.3680000000004</v>
      </c>
      <c r="O5818" s="49">
        <v>44530.631999999998</v>
      </c>
      <c r="P5818" s="49">
        <v>67424.028000000006</v>
      </c>
      <c r="Q5818" s="49">
        <v>44949.527999999998</v>
      </c>
      <c r="R5818" s="49">
        <v>37884.199999999997</v>
      </c>
      <c r="S5818" s="49">
        <v>29472.331999999999</v>
      </c>
      <c r="T5818" s="49">
        <v>28668.85</v>
      </c>
      <c r="U5818" s="49">
        <v>27310.482</v>
      </c>
      <c r="V5818" s="49">
        <v>19417.54</v>
      </c>
    </row>
    <row r="5819" spans="1:22" x14ac:dyDescent="0.3">
      <c r="A5819">
        <v>1004367</v>
      </c>
      <c r="B5819" t="s">
        <v>26226</v>
      </c>
      <c r="C5819" t="s">
        <v>26227</v>
      </c>
      <c r="D5819" t="s">
        <v>23634</v>
      </c>
      <c r="E5819" t="s">
        <v>946</v>
      </c>
      <c r="F5819" t="s">
        <v>23627</v>
      </c>
      <c r="G5819" t="s">
        <v>26228</v>
      </c>
      <c r="H5819" t="s">
        <v>1214</v>
      </c>
      <c r="I5819" s="23">
        <v>48.990499999999997</v>
      </c>
      <c r="J5819" s="23">
        <v>-122.27330000000001</v>
      </c>
      <c r="K5819">
        <v>221112</v>
      </c>
      <c r="L5819" t="s">
        <v>30</v>
      </c>
      <c r="M5819" t="s">
        <v>336</v>
      </c>
      <c r="N5819" s="49">
        <v>227714.25599999999</v>
      </c>
      <c r="O5819" s="49">
        <v>131165.864</v>
      </c>
      <c r="P5819" s="49">
        <v>125472.936</v>
      </c>
      <c r="Q5819" s="49">
        <v>192574.03599999999</v>
      </c>
      <c r="R5819" s="49">
        <v>282703.152</v>
      </c>
      <c r="S5819" s="49">
        <v>209202.024</v>
      </c>
      <c r="T5819" s="49">
        <v>250237.89600000001</v>
      </c>
      <c r="U5819" s="49">
        <v>106647.40399999999</v>
      </c>
      <c r="V5819" s="49">
        <v>82301.895999999993</v>
      </c>
    </row>
    <row r="5820" spans="1:22" x14ac:dyDescent="0.3">
      <c r="A5820">
        <v>1003828</v>
      </c>
      <c r="B5820" t="s">
        <v>26229</v>
      </c>
      <c r="C5820" t="s">
        <v>26230</v>
      </c>
      <c r="D5820" t="s">
        <v>22815</v>
      </c>
      <c r="E5820" t="s">
        <v>676</v>
      </c>
      <c r="F5820" t="s">
        <v>26231</v>
      </c>
      <c r="G5820" t="s">
        <v>26232</v>
      </c>
      <c r="H5820" t="s">
        <v>26233</v>
      </c>
      <c r="I5820" s="23">
        <v>35.222318600000001</v>
      </c>
      <c r="J5820" s="23">
        <v>-87.022444199999995</v>
      </c>
      <c r="K5820">
        <v>562212</v>
      </c>
      <c r="L5820" t="s">
        <v>51</v>
      </c>
      <c r="M5820" t="s">
        <v>307</v>
      </c>
      <c r="U5820" s="49">
        <v>5514</v>
      </c>
      <c r="V5820" s="49">
        <v>6961</v>
      </c>
    </row>
    <row r="5821" spans="1:22" x14ac:dyDescent="0.3">
      <c r="A5821">
        <v>1000387</v>
      </c>
      <c r="B5821" t="s">
        <v>26234</v>
      </c>
      <c r="C5821" t="s">
        <v>26235</v>
      </c>
      <c r="D5821" t="s">
        <v>26236</v>
      </c>
      <c r="E5821" t="s">
        <v>1781</v>
      </c>
      <c r="F5821" t="s">
        <v>26237</v>
      </c>
      <c r="G5821" t="s">
        <v>26238</v>
      </c>
      <c r="H5821" t="s">
        <v>23745</v>
      </c>
      <c r="I5821" s="23">
        <v>32.158499999999997</v>
      </c>
      <c r="J5821" s="23">
        <v>-89.979299999999995</v>
      </c>
      <c r="K5821">
        <v>211111</v>
      </c>
      <c r="L5821" t="s">
        <v>28</v>
      </c>
      <c r="M5821" t="s">
        <v>102</v>
      </c>
      <c r="Q5821" s="49">
        <v>32870.275999999998</v>
      </c>
      <c r="R5821" s="49">
        <v>42558.239999999998</v>
      </c>
      <c r="S5821" s="49">
        <v>41080.095999999998</v>
      </c>
      <c r="T5821" s="49">
        <v>40554.748</v>
      </c>
      <c r="U5821" s="49">
        <v>38810.004000000001</v>
      </c>
      <c r="V5821" s="49">
        <v>38918.603999999999</v>
      </c>
    </row>
    <row r="5822" spans="1:22" x14ac:dyDescent="0.3">
      <c r="A5822">
        <v>1006049</v>
      </c>
      <c r="B5822" t="s">
        <v>26239</v>
      </c>
      <c r="C5822" t="s">
        <v>26240</v>
      </c>
      <c r="D5822" t="s">
        <v>9879</v>
      </c>
      <c r="E5822" t="s">
        <v>468</v>
      </c>
      <c r="F5822" t="s">
        <v>9880</v>
      </c>
      <c r="G5822" t="s">
        <v>26241</v>
      </c>
      <c r="H5822" t="s">
        <v>4753</v>
      </c>
      <c r="I5822" s="23">
        <v>29.718035</v>
      </c>
      <c r="J5822" s="23">
        <v>-81.665606999999994</v>
      </c>
      <c r="K5822">
        <v>562212</v>
      </c>
      <c r="L5822" t="s">
        <v>51</v>
      </c>
      <c r="M5822" t="s">
        <v>307</v>
      </c>
      <c r="N5822" s="49">
        <v>75195</v>
      </c>
      <c r="O5822" s="49">
        <v>74279.25</v>
      </c>
      <c r="P5822" s="49">
        <v>73449</v>
      </c>
      <c r="Q5822" s="49">
        <v>73091.75</v>
      </c>
      <c r="R5822" s="49">
        <v>72259.25</v>
      </c>
      <c r="S5822" s="49">
        <v>71490.25</v>
      </c>
      <c r="T5822" s="49">
        <v>70362.25</v>
      </c>
      <c r="U5822" s="49">
        <v>69861.5</v>
      </c>
      <c r="V5822" s="49">
        <v>69135.5</v>
      </c>
    </row>
    <row r="5823" spans="1:22" x14ac:dyDescent="0.3">
      <c r="A5823">
        <v>1005207</v>
      </c>
      <c r="B5823" t="s">
        <v>26242</v>
      </c>
      <c r="C5823" t="s">
        <v>26243</v>
      </c>
      <c r="D5823" t="s">
        <v>2764</v>
      </c>
      <c r="E5823" t="s">
        <v>303</v>
      </c>
      <c r="F5823" t="s">
        <v>2765</v>
      </c>
      <c r="G5823" t="s">
        <v>26244</v>
      </c>
      <c r="H5823" t="s">
        <v>8182</v>
      </c>
      <c r="I5823" s="23">
        <v>33.567239000000001</v>
      </c>
      <c r="J5823" s="23">
        <v>-101.83557999999999</v>
      </c>
      <c r="K5823">
        <v>311224</v>
      </c>
      <c r="L5823" t="s">
        <v>28</v>
      </c>
      <c r="M5823" t="s">
        <v>315</v>
      </c>
      <c r="N5823" s="49">
        <v>29477.74</v>
      </c>
      <c r="O5823" s="49">
        <v>22829.063999999998</v>
      </c>
      <c r="P5823" s="49">
        <v>22552.616000000002</v>
      </c>
      <c r="Q5823" s="49">
        <v>23010.964</v>
      </c>
      <c r="R5823" s="49">
        <v>28622.6</v>
      </c>
      <c r="S5823" s="49">
        <v>26611.4</v>
      </c>
      <c r="T5823" s="49">
        <v>27679.9</v>
      </c>
      <c r="U5823" s="49">
        <v>26473.1</v>
      </c>
      <c r="V5823" s="49">
        <v>26755.9</v>
      </c>
    </row>
    <row r="5824" spans="1:22" x14ac:dyDescent="0.3">
      <c r="A5824">
        <v>1004905</v>
      </c>
      <c r="B5824" t="s">
        <v>26245</v>
      </c>
      <c r="C5824" t="s">
        <v>26246</v>
      </c>
      <c r="D5824" t="s">
        <v>26247</v>
      </c>
      <c r="E5824" t="s">
        <v>323</v>
      </c>
      <c r="F5824" t="s">
        <v>26248</v>
      </c>
      <c r="G5824" t="s">
        <v>26249</v>
      </c>
      <c r="H5824" t="s">
        <v>7193</v>
      </c>
      <c r="I5824" s="23">
        <v>34.832417</v>
      </c>
      <c r="J5824" s="23">
        <v>-120.416595</v>
      </c>
      <c r="K5824">
        <v>211120</v>
      </c>
      <c r="L5824" t="s">
        <v>116</v>
      </c>
      <c r="M5824" t="s">
        <v>102</v>
      </c>
      <c r="P5824" s="49">
        <v>34939.019999999997</v>
      </c>
      <c r="Q5824" s="49">
        <v>33214.275999999998</v>
      </c>
      <c r="R5824" s="49">
        <v>38250.356</v>
      </c>
      <c r="S5824" s="49">
        <v>52288.552000000003</v>
      </c>
      <c r="T5824" s="49">
        <v>61737.167999999998</v>
      </c>
      <c r="U5824" s="49">
        <v>49202.864000000001</v>
      </c>
      <c r="V5824" s="49">
        <v>38385.955999999998</v>
      </c>
    </row>
    <row r="5825" spans="1:22" x14ac:dyDescent="0.3">
      <c r="A5825">
        <v>1003282</v>
      </c>
      <c r="B5825" t="s">
        <v>26250</v>
      </c>
      <c r="C5825" t="s">
        <v>26251</v>
      </c>
      <c r="D5825" t="s">
        <v>3689</v>
      </c>
      <c r="E5825" t="s">
        <v>922</v>
      </c>
      <c r="F5825" t="s">
        <v>3685</v>
      </c>
      <c r="G5825" t="s">
        <v>26252</v>
      </c>
      <c r="H5825" t="s">
        <v>679</v>
      </c>
      <c r="I5825" s="23">
        <v>40.867305999999999</v>
      </c>
      <c r="J5825" s="23">
        <v>-98.038722000000007</v>
      </c>
      <c r="K5825">
        <v>325193</v>
      </c>
      <c r="L5825" t="s">
        <v>28</v>
      </c>
      <c r="M5825" t="s">
        <v>315</v>
      </c>
      <c r="R5825" s="49">
        <v>64162.008000000002</v>
      </c>
      <c r="S5825" s="49">
        <v>32197.227999999999</v>
      </c>
      <c r="U5825" s="49">
        <v>29867.936000000002</v>
      </c>
      <c r="V5825" s="49">
        <v>51831.964</v>
      </c>
    </row>
    <row r="5826" spans="1:22" x14ac:dyDescent="0.3">
      <c r="A5826">
        <v>1011577</v>
      </c>
      <c r="B5826" t="s">
        <v>26253</v>
      </c>
      <c r="C5826" t="s">
        <v>26254</v>
      </c>
      <c r="D5826" t="s">
        <v>26255</v>
      </c>
      <c r="E5826" t="s">
        <v>323</v>
      </c>
      <c r="F5826" t="s">
        <v>26256</v>
      </c>
      <c r="G5826" t="s">
        <v>26257</v>
      </c>
      <c r="H5826" t="s">
        <v>3354</v>
      </c>
      <c r="I5826" s="23">
        <v>36.923270000000002</v>
      </c>
      <c r="J5826" s="23">
        <v>-119.97548999999999</v>
      </c>
      <c r="K5826">
        <v>325193</v>
      </c>
      <c r="L5826" t="s">
        <v>28</v>
      </c>
      <c r="M5826" t="s">
        <v>315</v>
      </c>
      <c r="N5826" s="49">
        <v>37565.008000000002</v>
      </c>
      <c r="O5826" s="49">
        <v>40244.947999999997</v>
      </c>
      <c r="P5826" s="49">
        <v>40881.995999999999</v>
      </c>
      <c r="Q5826" s="49">
        <v>34591.72</v>
      </c>
      <c r="R5826" s="49">
        <v>34692.42</v>
      </c>
      <c r="S5826" s="49">
        <v>29009.94</v>
      </c>
    </row>
    <row r="5827" spans="1:22" x14ac:dyDescent="0.3">
      <c r="A5827">
        <v>1007867</v>
      </c>
      <c r="B5827" t="s">
        <v>26258</v>
      </c>
      <c r="C5827" t="s">
        <v>26259</v>
      </c>
      <c r="D5827" t="s">
        <v>26260</v>
      </c>
      <c r="E5827" t="s">
        <v>676</v>
      </c>
      <c r="F5827" t="s">
        <v>26261</v>
      </c>
      <c r="G5827" t="s">
        <v>26262</v>
      </c>
      <c r="H5827" t="s">
        <v>16661</v>
      </c>
      <c r="I5827" s="23">
        <v>35.044199999999996</v>
      </c>
      <c r="J5827" s="23">
        <v>-88.265199999999993</v>
      </c>
      <c r="K5827">
        <v>322130</v>
      </c>
      <c r="L5827" t="s">
        <v>1172</v>
      </c>
      <c r="M5827" t="s">
        <v>1173</v>
      </c>
      <c r="N5827" s="49">
        <v>300179.81199999998</v>
      </c>
      <c r="O5827" s="49">
        <v>309068.62199999997</v>
      </c>
      <c r="P5827" s="49">
        <v>328805.50799999997</v>
      </c>
      <c r="Q5827" s="49">
        <v>310249.09000000003</v>
      </c>
      <c r="R5827" s="49">
        <v>271719.29599999997</v>
      </c>
      <c r="S5827" s="49">
        <v>259599.24400000001</v>
      </c>
      <c r="T5827" s="49">
        <v>285743.94</v>
      </c>
      <c r="U5827" s="49">
        <v>295152.728</v>
      </c>
      <c r="V5827" s="49">
        <v>340132.92599999998</v>
      </c>
    </row>
    <row r="5828" spans="1:22" x14ac:dyDescent="0.3">
      <c r="A5828">
        <v>1004260</v>
      </c>
      <c r="B5828" t="s">
        <v>26263</v>
      </c>
      <c r="C5828" t="s">
        <v>26264</v>
      </c>
      <c r="D5828" t="s">
        <v>26265</v>
      </c>
      <c r="E5828" t="s">
        <v>351</v>
      </c>
      <c r="F5828" t="s">
        <v>14044</v>
      </c>
      <c r="G5828" t="s">
        <v>26266</v>
      </c>
      <c r="H5828" t="s">
        <v>2666</v>
      </c>
      <c r="I5828" s="23">
        <v>41.686109999999999</v>
      </c>
      <c r="J5828" s="23">
        <v>-88.050960000000003</v>
      </c>
      <c r="K5828">
        <v>326140</v>
      </c>
      <c r="L5828" t="s">
        <v>28</v>
      </c>
      <c r="M5828" t="s">
        <v>315</v>
      </c>
      <c r="O5828" s="49">
        <v>5250.38</v>
      </c>
      <c r="P5828" s="49">
        <v>23042.563999999998</v>
      </c>
      <c r="Q5828" s="49">
        <v>24533.207999999999</v>
      </c>
      <c r="R5828" s="49">
        <v>30954.583999999999</v>
      </c>
      <c r="S5828" s="49">
        <v>28956.14</v>
      </c>
      <c r="T5828" s="49">
        <v>33549.324000000001</v>
      </c>
      <c r="U5828" s="49">
        <v>33798.472000000002</v>
      </c>
      <c r="V5828" s="49">
        <v>36666.811999999998</v>
      </c>
    </row>
    <row r="5829" spans="1:22" x14ac:dyDescent="0.3">
      <c r="A5829">
        <v>1001585</v>
      </c>
      <c r="B5829" t="s">
        <v>26267</v>
      </c>
      <c r="C5829" t="s">
        <v>26268</v>
      </c>
      <c r="D5829" t="s">
        <v>8338</v>
      </c>
      <c r="E5829" t="s">
        <v>311</v>
      </c>
      <c r="F5829" t="s">
        <v>8402</v>
      </c>
      <c r="G5829" t="s">
        <v>26269</v>
      </c>
      <c r="H5829" t="s">
        <v>536</v>
      </c>
      <c r="I5829" s="23">
        <v>38.214700000000001</v>
      </c>
      <c r="J5829" s="23">
        <v>-85.845299999999995</v>
      </c>
      <c r="K5829">
        <v>221112</v>
      </c>
      <c r="L5829" t="s">
        <v>335</v>
      </c>
      <c r="M5829" t="s">
        <v>336</v>
      </c>
      <c r="N5829" s="49">
        <v>38187.307999999997</v>
      </c>
      <c r="O5829" s="49">
        <v>50813.311999999998</v>
      </c>
      <c r="P5829" s="49">
        <v>37286.612000000001</v>
      </c>
      <c r="Q5829" s="49">
        <v>48904.72</v>
      </c>
      <c r="R5829" s="49">
        <v>90303.016000000003</v>
      </c>
      <c r="S5829" s="49">
        <v>54077.847999999998</v>
      </c>
      <c r="T5829" s="49">
        <v>15688.343999999999</v>
      </c>
      <c r="U5829" s="49">
        <v>29908.887999999999</v>
      </c>
      <c r="V5829" s="49">
        <v>16202.74</v>
      </c>
    </row>
    <row r="5830" spans="1:22" x14ac:dyDescent="0.3">
      <c r="A5830">
        <v>1000502</v>
      </c>
      <c r="B5830" t="s">
        <v>26270</v>
      </c>
      <c r="C5830" t="s">
        <v>26271</v>
      </c>
      <c r="D5830" t="s">
        <v>26272</v>
      </c>
      <c r="E5830" t="s">
        <v>311</v>
      </c>
      <c r="F5830" t="s">
        <v>26273</v>
      </c>
      <c r="G5830" t="s">
        <v>26274</v>
      </c>
      <c r="H5830" t="s">
        <v>26275</v>
      </c>
      <c r="I5830" s="23">
        <v>37.033900000000003</v>
      </c>
      <c r="J5830" s="23">
        <v>-88.616100000000003</v>
      </c>
      <c r="K5830">
        <v>221112</v>
      </c>
      <c r="L5830" t="s">
        <v>30</v>
      </c>
      <c r="M5830" t="s">
        <v>336</v>
      </c>
      <c r="R5830" s="49">
        <v>10253.712</v>
      </c>
      <c r="S5830" s="49">
        <v>4001.0839999999998</v>
      </c>
      <c r="T5830" s="49">
        <v>4294.6840000000002</v>
      </c>
      <c r="U5830" s="49">
        <v>5379.5320000000002</v>
      </c>
      <c r="V5830" s="49">
        <v>17188.936000000002</v>
      </c>
    </row>
    <row r="5831" spans="1:22" x14ac:dyDescent="0.3">
      <c r="A5831">
        <v>1004803</v>
      </c>
      <c r="B5831" t="s">
        <v>26276</v>
      </c>
      <c r="C5831" t="s">
        <v>26277</v>
      </c>
      <c r="D5831" t="s">
        <v>3590</v>
      </c>
      <c r="E5831" t="s">
        <v>832</v>
      </c>
      <c r="F5831" t="s">
        <v>833</v>
      </c>
      <c r="G5831" t="s">
        <v>26278</v>
      </c>
      <c r="H5831" t="s">
        <v>835</v>
      </c>
      <c r="I5831" s="23">
        <v>21.349145</v>
      </c>
      <c r="J5831" s="23">
        <v>-158.064955</v>
      </c>
      <c r="K5831">
        <v>562212</v>
      </c>
      <c r="L5831" t="s">
        <v>355</v>
      </c>
      <c r="M5831" t="s">
        <v>307</v>
      </c>
      <c r="N5831" s="49">
        <v>31336.400000000001</v>
      </c>
      <c r="O5831" s="49">
        <v>34682.300000000003</v>
      </c>
      <c r="P5831" s="49">
        <v>39519.25</v>
      </c>
      <c r="Q5831" s="49">
        <v>37858</v>
      </c>
      <c r="R5831" s="49">
        <v>32700.45</v>
      </c>
      <c r="S5831" s="49">
        <v>34239.15</v>
      </c>
      <c r="T5831" s="49">
        <v>35355.949999999997</v>
      </c>
      <c r="U5831" s="49">
        <v>44615.05</v>
      </c>
      <c r="V5831" s="49">
        <v>47447.55</v>
      </c>
    </row>
    <row r="5832" spans="1:22" x14ac:dyDescent="0.3">
      <c r="A5832">
        <v>1007820</v>
      </c>
      <c r="B5832" t="s">
        <v>26279</v>
      </c>
      <c r="C5832" t="s">
        <v>26280</v>
      </c>
      <c r="D5832" t="s">
        <v>13308</v>
      </c>
      <c r="E5832" t="s">
        <v>468</v>
      </c>
      <c r="F5832" t="s">
        <v>11606</v>
      </c>
      <c r="G5832" t="s">
        <v>26281</v>
      </c>
      <c r="H5832" t="s">
        <v>11608</v>
      </c>
      <c r="I5832" s="23">
        <v>26.772500000000001</v>
      </c>
      <c r="J5832" s="23">
        <v>-80.141599999999997</v>
      </c>
      <c r="K5832">
        <v>562212</v>
      </c>
      <c r="L5832" t="s">
        <v>355</v>
      </c>
      <c r="M5832" t="s">
        <v>307</v>
      </c>
      <c r="N5832" s="49">
        <v>1023307.378</v>
      </c>
      <c r="O5832" s="49">
        <v>893597.39399999997</v>
      </c>
      <c r="P5832" s="49">
        <v>964593.28799999994</v>
      </c>
      <c r="Q5832" s="49">
        <v>944928.15</v>
      </c>
      <c r="R5832" s="49">
        <v>784070.11600000004</v>
      </c>
      <c r="S5832" s="49">
        <v>612910.85600000003</v>
      </c>
      <c r="T5832" s="49">
        <v>559561.05599999998</v>
      </c>
      <c r="U5832" s="49">
        <v>409651.94400000002</v>
      </c>
      <c r="V5832" s="49">
        <v>376030.98200000002</v>
      </c>
    </row>
    <row r="5833" spans="1:22" x14ac:dyDescent="0.3">
      <c r="A5833">
        <v>1011278</v>
      </c>
      <c r="B5833" t="s">
        <v>26282</v>
      </c>
      <c r="C5833" t="s">
        <v>26283</v>
      </c>
      <c r="D5833" t="s">
        <v>3715</v>
      </c>
      <c r="E5833" t="s">
        <v>339</v>
      </c>
      <c r="F5833" t="s">
        <v>3722</v>
      </c>
      <c r="G5833" t="s">
        <v>26284</v>
      </c>
      <c r="H5833" t="s">
        <v>2171</v>
      </c>
      <c r="I5833" s="23">
        <v>32.262796999999999</v>
      </c>
      <c r="J5833" s="23">
        <v>-104.14458399999999</v>
      </c>
      <c r="K5833">
        <v>211111</v>
      </c>
      <c r="L5833" t="s">
        <v>368</v>
      </c>
      <c r="M5833" t="s">
        <v>102</v>
      </c>
      <c r="Q5833" s="49">
        <v>8853.634</v>
      </c>
      <c r="R5833" s="49">
        <v>12385.136</v>
      </c>
      <c r="S5833" s="49">
        <v>18256.632000000001</v>
      </c>
      <c r="T5833" s="49">
        <v>27678.62</v>
      </c>
    </row>
    <row r="5834" spans="1:22" x14ac:dyDescent="0.3">
      <c r="A5834">
        <v>1000410</v>
      </c>
      <c r="B5834" t="s">
        <v>26285</v>
      </c>
      <c r="C5834" t="s">
        <v>26286</v>
      </c>
      <c r="D5834" t="s">
        <v>8122</v>
      </c>
      <c r="E5834" t="s">
        <v>323</v>
      </c>
      <c r="F5834" t="s">
        <v>8123</v>
      </c>
      <c r="G5834" t="s">
        <v>26287</v>
      </c>
      <c r="H5834" t="s">
        <v>3174</v>
      </c>
      <c r="I5834" s="23">
        <v>33.119199999999999</v>
      </c>
      <c r="J5834" s="23">
        <v>-117.11799999999999</v>
      </c>
      <c r="K5834">
        <v>221112</v>
      </c>
      <c r="L5834" t="s">
        <v>30</v>
      </c>
      <c r="M5834" t="s">
        <v>336</v>
      </c>
      <c r="N5834" s="49">
        <v>464930.12800000003</v>
      </c>
      <c r="O5834" s="49">
        <v>752157.21600000001</v>
      </c>
      <c r="P5834" s="49">
        <v>979094.772</v>
      </c>
      <c r="Q5834" s="49">
        <v>891515.79599999997</v>
      </c>
      <c r="R5834" s="49">
        <v>1151923.632</v>
      </c>
      <c r="S5834" s="49">
        <v>990689.728</v>
      </c>
      <c r="T5834" s="49">
        <v>1431209.996</v>
      </c>
      <c r="U5834" s="49">
        <v>1062639.412</v>
      </c>
      <c r="V5834" s="49">
        <v>835634.85199999996</v>
      </c>
    </row>
    <row r="5835" spans="1:22" x14ac:dyDescent="0.3">
      <c r="A5835">
        <v>1011907</v>
      </c>
      <c r="B5835" t="s">
        <v>26288</v>
      </c>
      <c r="C5835" t="s">
        <v>26289</v>
      </c>
      <c r="D5835" t="s">
        <v>9304</v>
      </c>
      <c r="E5835" t="s">
        <v>303</v>
      </c>
      <c r="F5835" t="s">
        <v>9305</v>
      </c>
      <c r="G5835" t="s">
        <v>26290</v>
      </c>
      <c r="H5835" t="s">
        <v>9306</v>
      </c>
      <c r="I5835" s="23">
        <v>35.485432000000003</v>
      </c>
      <c r="J5835" s="23">
        <v>-101.04422</v>
      </c>
      <c r="K5835">
        <v>325199</v>
      </c>
      <c r="L5835" t="s">
        <v>2196</v>
      </c>
      <c r="M5835" t="s">
        <v>530</v>
      </c>
      <c r="N5835" s="49">
        <v>57286.148000000001</v>
      </c>
      <c r="O5835" s="49">
        <v>47509.868000000002</v>
      </c>
      <c r="P5835" s="49">
        <v>50817.775999999998</v>
      </c>
      <c r="Q5835" s="49">
        <v>57640.896000000001</v>
      </c>
      <c r="R5835" s="49">
        <v>45121.175999999999</v>
      </c>
    </row>
    <row r="5836" spans="1:22" x14ac:dyDescent="0.3">
      <c r="A5836">
        <v>1013286</v>
      </c>
      <c r="B5836" t="s">
        <v>26291</v>
      </c>
      <c r="C5836" t="s">
        <v>26292</v>
      </c>
      <c r="D5836" t="s">
        <v>26293</v>
      </c>
      <c r="E5836" t="s">
        <v>447</v>
      </c>
      <c r="F5836" t="s">
        <v>26294</v>
      </c>
      <c r="G5836" t="s">
        <v>26295</v>
      </c>
      <c r="H5836" t="s">
        <v>26296</v>
      </c>
      <c r="I5836" s="23">
        <v>40.836100000000002</v>
      </c>
      <c r="J5836" s="23">
        <v>-76.825000000000003</v>
      </c>
      <c r="K5836">
        <v>221112</v>
      </c>
      <c r="L5836" t="s">
        <v>22905</v>
      </c>
      <c r="M5836" t="s">
        <v>9508</v>
      </c>
      <c r="N5836" s="49">
        <v>2149600.2560000001</v>
      </c>
      <c r="O5836" s="49">
        <v>1604286.9480000001</v>
      </c>
    </row>
    <row r="5837" spans="1:22" x14ac:dyDescent="0.3">
      <c r="A5837">
        <v>1012196</v>
      </c>
      <c r="B5837" t="s">
        <v>26297</v>
      </c>
      <c r="C5837" t="s">
        <v>26298</v>
      </c>
      <c r="D5837" t="s">
        <v>26299</v>
      </c>
      <c r="E5837" t="s">
        <v>447</v>
      </c>
      <c r="F5837" t="s">
        <v>14435</v>
      </c>
      <c r="G5837" t="s">
        <v>26300</v>
      </c>
      <c r="I5837" s="23">
        <v>41.7693656</v>
      </c>
      <c r="J5837" s="23">
        <v>-76.479443500000002</v>
      </c>
      <c r="K5837">
        <v>221112</v>
      </c>
      <c r="L5837" t="s">
        <v>335</v>
      </c>
      <c r="M5837" t="s">
        <v>336</v>
      </c>
      <c r="N5837" s="49">
        <v>1851548.888</v>
      </c>
      <c r="O5837" s="49">
        <v>1861950.1</v>
      </c>
      <c r="P5837" s="49">
        <v>2113835.216</v>
      </c>
      <c r="Q5837" s="49">
        <v>800846.03200000001</v>
      </c>
    </row>
    <row r="5838" spans="1:22" x14ac:dyDescent="0.3">
      <c r="A5838">
        <v>1012122</v>
      </c>
      <c r="B5838" t="s">
        <v>26301</v>
      </c>
      <c r="C5838" t="s">
        <v>26302</v>
      </c>
      <c r="D5838" t="s">
        <v>7957</v>
      </c>
      <c r="E5838" t="s">
        <v>447</v>
      </c>
      <c r="F5838" t="s">
        <v>20712</v>
      </c>
      <c r="G5838" t="s">
        <v>26303</v>
      </c>
      <c r="I5838" s="23">
        <v>41.188971500000001</v>
      </c>
      <c r="J5838" s="23">
        <v>-76.895155099999997</v>
      </c>
      <c r="K5838">
        <v>221112</v>
      </c>
      <c r="L5838" t="s">
        <v>335</v>
      </c>
      <c r="M5838" t="s">
        <v>336</v>
      </c>
      <c r="N5838" s="49">
        <v>1442207.656</v>
      </c>
      <c r="O5838" s="49">
        <v>1927991.2560000001</v>
      </c>
      <c r="P5838" s="49">
        <v>2317294.1120000002</v>
      </c>
      <c r="Q5838" s="49">
        <v>895083.83200000005</v>
      </c>
    </row>
    <row r="5839" spans="1:22" x14ac:dyDescent="0.3">
      <c r="A5839">
        <v>1011453</v>
      </c>
      <c r="B5839" t="s">
        <v>26304</v>
      </c>
      <c r="C5839" t="s">
        <v>26305</v>
      </c>
      <c r="D5839" t="s">
        <v>17031</v>
      </c>
      <c r="E5839" t="s">
        <v>303</v>
      </c>
      <c r="F5839" t="s">
        <v>26306</v>
      </c>
      <c r="G5839" t="s">
        <v>26307</v>
      </c>
      <c r="H5839" t="s">
        <v>17033</v>
      </c>
      <c r="I5839" s="23">
        <v>33.580992000000002</v>
      </c>
      <c r="J5839" s="23">
        <v>-96.615263999999996</v>
      </c>
      <c r="K5839">
        <v>221112</v>
      </c>
      <c r="L5839" t="s">
        <v>335</v>
      </c>
      <c r="M5839" t="s">
        <v>336</v>
      </c>
      <c r="N5839" s="49">
        <v>1267105.5519999999</v>
      </c>
      <c r="O5839" s="49">
        <v>1495026.808</v>
      </c>
      <c r="P5839" s="49">
        <v>1204725.1839999999</v>
      </c>
      <c r="Q5839" s="49">
        <v>1299178.676</v>
      </c>
      <c r="R5839" s="49">
        <v>1310393.844</v>
      </c>
      <c r="S5839" s="49">
        <v>605960.40399999998</v>
      </c>
    </row>
    <row r="5840" spans="1:22" x14ac:dyDescent="0.3">
      <c r="A5840">
        <v>1012160</v>
      </c>
      <c r="B5840"/>
      <c r="C5840" t="s">
        <v>26308</v>
      </c>
      <c r="D5840" t="s">
        <v>11414</v>
      </c>
      <c r="E5840" t="s">
        <v>793</v>
      </c>
      <c r="F5840" t="s">
        <v>11415</v>
      </c>
      <c r="G5840" t="s">
        <v>26309</v>
      </c>
      <c r="I5840" s="23">
        <v>39.048857400000003</v>
      </c>
      <c r="J5840" s="23">
        <v>-77.584866500000004</v>
      </c>
      <c r="K5840">
        <v>221112</v>
      </c>
      <c r="L5840" t="s">
        <v>335</v>
      </c>
      <c r="M5840" t="s">
        <v>336</v>
      </c>
      <c r="N5840" s="49">
        <v>1533687.9439999999</v>
      </c>
      <c r="O5840" s="49">
        <v>1875733.1</v>
      </c>
      <c r="P5840" s="49">
        <v>1402713.648</v>
      </c>
    </row>
    <row r="5841" spans="1:22" x14ac:dyDescent="0.3">
      <c r="A5841">
        <v>1011554</v>
      </c>
      <c r="B5841" t="s">
        <v>26310</v>
      </c>
      <c r="C5841" t="s">
        <v>26311</v>
      </c>
      <c r="D5841" t="s">
        <v>26312</v>
      </c>
      <c r="E5841" t="s">
        <v>303</v>
      </c>
      <c r="F5841" t="s">
        <v>26313</v>
      </c>
      <c r="G5841" t="s">
        <v>26314</v>
      </c>
      <c r="H5841" t="s">
        <v>13455</v>
      </c>
      <c r="I5841" s="23">
        <v>31.058471999999998</v>
      </c>
      <c r="J5841" s="23">
        <v>-97.316618000000005</v>
      </c>
      <c r="K5841">
        <v>221112</v>
      </c>
      <c r="L5841" t="s">
        <v>335</v>
      </c>
      <c r="M5841" t="s">
        <v>336</v>
      </c>
      <c r="N5841" s="49">
        <v>1981611.3559999999</v>
      </c>
      <c r="O5841" s="49">
        <v>2339545.58</v>
      </c>
      <c r="P5841" s="49">
        <v>1405672.348</v>
      </c>
      <c r="Q5841" s="49">
        <v>1847198.304</v>
      </c>
      <c r="R5841" s="49">
        <v>2699137.6</v>
      </c>
      <c r="S5841" s="49">
        <v>740208.50800000003</v>
      </c>
    </row>
    <row r="5842" spans="1:22" x14ac:dyDescent="0.3">
      <c r="A5842">
        <v>1000546</v>
      </c>
      <c r="B5842" t="s">
        <v>26315</v>
      </c>
      <c r="C5842" t="s">
        <v>26316</v>
      </c>
      <c r="D5842" t="s">
        <v>26317</v>
      </c>
      <c r="E5842" t="s">
        <v>323</v>
      </c>
      <c r="F5842" t="s">
        <v>26318</v>
      </c>
      <c r="G5842" t="s">
        <v>26319</v>
      </c>
      <c r="H5842" t="s">
        <v>7151</v>
      </c>
      <c r="I5842" s="23">
        <v>36.651299999999999</v>
      </c>
      <c r="J5842" s="23">
        <v>-120.58329999999999</v>
      </c>
      <c r="K5842">
        <v>221112</v>
      </c>
      <c r="L5842" t="s">
        <v>30</v>
      </c>
      <c r="M5842" t="s">
        <v>336</v>
      </c>
      <c r="N5842" s="49">
        <v>322670.95199999999</v>
      </c>
      <c r="O5842" s="49">
        <v>311038.2</v>
      </c>
      <c r="P5842" s="49">
        <v>273687.23599999998</v>
      </c>
      <c r="Q5842" s="49">
        <v>189380.64799999999</v>
      </c>
      <c r="R5842" s="49">
        <v>434853.288</v>
      </c>
      <c r="S5842" s="49">
        <v>372974.26799999998</v>
      </c>
      <c r="T5842" s="49">
        <v>176203.296</v>
      </c>
      <c r="U5842" s="49">
        <v>154994.67600000001</v>
      </c>
      <c r="V5842" s="49">
        <v>164746.94</v>
      </c>
    </row>
    <row r="5843" spans="1:22" x14ac:dyDescent="0.3">
      <c r="A5843">
        <v>1003287</v>
      </c>
      <c r="B5843" t="s">
        <v>26320</v>
      </c>
      <c r="C5843" t="s">
        <v>26321</v>
      </c>
      <c r="D5843" t="s">
        <v>5265</v>
      </c>
      <c r="E5843" t="s">
        <v>303</v>
      </c>
      <c r="F5843" t="s">
        <v>5266</v>
      </c>
      <c r="H5843" t="s">
        <v>1859</v>
      </c>
      <c r="I5843" s="23">
        <v>32.205187000000002</v>
      </c>
      <c r="J5843" s="23">
        <v>-94.153666000000001</v>
      </c>
      <c r="K5843">
        <v>486210</v>
      </c>
      <c r="L5843" t="s">
        <v>1275</v>
      </c>
      <c r="M5843" t="s">
        <v>102</v>
      </c>
      <c r="N5843" s="49">
        <v>66241.101999999999</v>
      </c>
      <c r="O5843" s="49">
        <v>28508.294000000002</v>
      </c>
      <c r="P5843" s="49">
        <v>9923.5259999999998</v>
      </c>
      <c r="Q5843" s="49">
        <v>39300.962</v>
      </c>
      <c r="R5843" s="49">
        <v>45402.642</v>
      </c>
      <c r="S5843" s="49">
        <v>58406.686000000002</v>
      </c>
      <c r="T5843" s="49">
        <v>69625.593999999997</v>
      </c>
      <c r="U5843" s="49">
        <v>71783.436000000002</v>
      </c>
      <c r="V5843" s="49">
        <v>52151.957999999999</v>
      </c>
    </row>
    <row r="5844" spans="1:22" x14ac:dyDescent="0.3">
      <c r="A5844">
        <v>1001252</v>
      </c>
      <c r="B5844" t="s">
        <v>26322</v>
      </c>
      <c r="C5844" t="s">
        <v>26323</v>
      </c>
      <c r="D5844" t="s">
        <v>26324</v>
      </c>
      <c r="E5844" t="s">
        <v>447</v>
      </c>
      <c r="F5844" t="s">
        <v>26325</v>
      </c>
      <c r="G5844" t="s">
        <v>26326</v>
      </c>
      <c r="H5844" t="s">
        <v>8405</v>
      </c>
      <c r="I5844" s="23">
        <v>40.855600000000003</v>
      </c>
      <c r="J5844" s="23">
        <v>-75.878100000000003</v>
      </c>
      <c r="K5844">
        <v>221112</v>
      </c>
      <c r="L5844" t="s">
        <v>28</v>
      </c>
      <c r="M5844" t="s">
        <v>336</v>
      </c>
      <c r="N5844" s="49">
        <v>129170.546</v>
      </c>
      <c r="O5844" s="49">
        <v>198084.56599999999</v>
      </c>
      <c r="P5844" s="49">
        <v>123374.85400000001</v>
      </c>
      <c r="Q5844" s="49">
        <v>185932.96400000001</v>
      </c>
      <c r="R5844" s="49">
        <v>716391.50399999996</v>
      </c>
      <c r="S5844" s="49">
        <v>898681.09199999995</v>
      </c>
      <c r="T5844" s="49">
        <v>868957.2</v>
      </c>
      <c r="U5844" s="49">
        <v>919378.01</v>
      </c>
      <c r="V5844" s="49">
        <v>969794.53</v>
      </c>
    </row>
    <row r="5845" spans="1:22" x14ac:dyDescent="0.3">
      <c r="A5845">
        <v>1012901</v>
      </c>
      <c r="B5845" t="s">
        <v>26327</v>
      </c>
      <c r="C5845" t="s">
        <v>26328</v>
      </c>
      <c r="D5845" t="s">
        <v>26329</v>
      </c>
      <c r="E5845" t="s">
        <v>303</v>
      </c>
      <c r="F5845" t="s">
        <v>26330</v>
      </c>
      <c r="H5845" t="s">
        <v>4033</v>
      </c>
      <c r="I5845" s="23">
        <v>31.641114999999999</v>
      </c>
      <c r="J5845" s="23">
        <v>-102.19375700000001</v>
      </c>
      <c r="K5845">
        <v>211130</v>
      </c>
      <c r="L5845" t="s">
        <v>368</v>
      </c>
      <c r="M5845" t="s">
        <v>102</v>
      </c>
      <c r="N5845" s="49">
        <v>57370.072</v>
      </c>
      <c r="O5845" s="49">
        <v>91678.051999999996</v>
      </c>
      <c r="P5845" s="49">
        <v>77098.093999999997</v>
      </c>
    </row>
    <row r="5846" spans="1:22" x14ac:dyDescent="0.3">
      <c r="A5846">
        <v>1013281</v>
      </c>
      <c r="B5846" t="s">
        <v>17397</v>
      </c>
      <c r="C5846" t="s">
        <v>26331</v>
      </c>
      <c r="D5846" t="s">
        <v>3590</v>
      </c>
      <c r="E5846" t="s">
        <v>832</v>
      </c>
      <c r="F5846" t="s">
        <v>833</v>
      </c>
      <c r="G5846" t="s">
        <v>26332</v>
      </c>
      <c r="H5846" t="s">
        <v>835</v>
      </c>
      <c r="I5846" s="23">
        <v>21.310500000000001</v>
      </c>
      <c r="J5846" s="23">
        <v>-158.11070000000001</v>
      </c>
      <c r="K5846">
        <v>324110</v>
      </c>
      <c r="L5846" t="s">
        <v>13743</v>
      </c>
      <c r="M5846" t="s">
        <v>13744</v>
      </c>
      <c r="N5846" s="49">
        <v>206334.606</v>
      </c>
      <c r="O5846" s="49">
        <v>344651.54</v>
      </c>
    </row>
    <row r="5847" spans="1:22" x14ac:dyDescent="0.3">
      <c r="A5847">
        <v>1005830</v>
      </c>
      <c r="B5847" t="s">
        <v>26333</v>
      </c>
      <c r="C5847" t="s">
        <v>26334</v>
      </c>
      <c r="D5847" t="s">
        <v>26335</v>
      </c>
      <c r="E5847" t="s">
        <v>311</v>
      </c>
      <c r="F5847" t="s">
        <v>26336</v>
      </c>
      <c r="G5847" t="s">
        <v>26337</v>
      </c>
      <c r="H5847" t="s">
        <v>26338</v>
      </c>
      <c r="I5847" s="23">
        <v>37.260800000000003</v>
      </c>
      <c r="J5847" s="23">
        <v>-86.978300000000004</v>
      </c>
      <c r="K5847">
        <v>221112</v>
      </c>
      <c r="L5847" t="s">
        <v>335</v>
      </c>
      <c r="M5847" t="s">
        <v>336</v>
      </c>
      <c r="N5847" s="49">
        <v>5240698.0760000004</v>
      </c>
      <c r="O5847" s="49">
        <v>6557164.574</v>
      </c>
      <c r="P5847" s="49">
        <v>4367192.0259999996</v>
      </c>
      <c r="Q5847" s="49">
        <v>10398791.142000001</v>
      </c>
      <c r="R5847" s="49">
        <v>12061521.426999999</v>
      </c>
      <c r="S5847" s="49">
        <v>13668090.289000001</v>
      </c>
      <c r="T5847" s="49">
        <v>12072934.211999999</v>
      </c>
      <c r="U5847" s="49">
        <v>14930316.801999999</v>
      </c>
      <c r="V5847" s="49">
        <v>12434526.198000001</v>
      </c>
    </row>
    <row r="5848" spans="1:22" x14ac:dyDescent="0.3">
      <c r="A5848">
        <v>1004598</v>
      </c>
      <c r="B5848" t="s">
        <v>26339</v>
      </c>
      <c r="C5848" t="s">
        <v>26340</v>
      </c>
      <c r="D5848" t="s">
        <v>5672</v>
      </c>
      <c r="E5848" t="s">
        <v>461</v>
      </c>
      <c r="F5848" t="s">
        <v>5286</v>
      </c>
      <c r="H5848" t="s">
        <v>5227</v>
      </c>
      <c r="I5848" s="23">
        <v>42.683889000000001</v>
      </c>
      <c r="J5848" s="23">
        <v>-109.807778</v>
      </c>
      <c r="K5848">
        <v>211111</v>
      </c>
      <c r="L5848" t="s">
        <v>28</v>
      </c>
      <c r="M5848" t="s">
        <v>102</v>
      </c>
      <c r="R5848" s="49">
        <v>97080.44</v>
      </c>
      <c r="S5848" s="49">
        <v>95386.644</v>
      </c>
      <c r="T5848" s="49">
        <v>92234.304000000004</v>
      </c>
      <c r="U5848" s="49">
        <v>100304.976</v>
      </c>
      <c r="V5848" s="49">
        <v>98967.275999999998</v>
      </c>
    </row>
    <row r="5849" spans="1:22" x14ac:dyDescent="0.3">
      <c r="A5849">
        <v>1010173</v>
      </c>
      <c r="B5849" t="s">
        <v>26341</v>
      </c>
      <c r="C5849" t="s">
        <v>26342</v>
      </c>
      <c r="D5849" t="s">
        <v>26343</v>
      </c>
      <c r="E5849" t="s">
        <v>311</v>
      </c>
      <c r="F5849" t="s">
        <v>26344</v>
      </c>
      <c r="G5849" t="s">
        <v>26345</v>
      </c>
      <c r="H5849" t="s">
        <v>15772</v>
      </c>
      <c r="I5849" s="23">
        <v>37.351260000000003</v>
      </c>
      <c r="J5849" s="23">
        <v>-87.236710000000002</v>
      </c>
      <c r="K5849">
        <v>212112</v>
      </c>
      <c r="L5849" t="s">
        <v>90</v>
      </c>
      <c r="M5849" t="s">
        <v>315</v>
      </c>
      <c r="N5849" s="49">
        <v>139633.5</v>
      </c>
      <c r="O5849" s="49">
        <v>212154.25</v>
      </c>
      <c r="P5849" s="49">
        <v>84461.75</v>
      </c>
      <c r="Q5849" s="49">
        <v>183476.75</v>
      </c>
      <c r="R5849" s="49">
        <v>230276.25</v>
      </c>
      <c r="S5849" s="49">
        <v>133221.64799999999</v>
      </c>
      <c r="T5849" s="49">
        <v>128098</v>
      </c>
      <c r="U5849" s="49">
        <v>60280.75</v>
      </c>
      <c r="V5849" s="49">
        <v>96844.25</v>
      </c>
    </row>
    <row r="5850" spans="1:22" x14ac:dyDescent="0.3">
      <c r="A5850">
        <v>1001108</v>
      </c>
      <c r="B5850" t="s">
        <v>26346</v>
      </c>
      <c r="C5850" t="s">
        <v>15901</v>
      </c>
      <c r="D5850" t="s">
        <v>26347</v>
      </c>
      <c r="E5850" t="s">
        <v>393</v>
      </c>
      <c r="F5850" t="s">
        <v>26348</v>
      </c>
      <c r="G5850" t="s">
        <v>26349</v>
      </c>
      <c r="H5850" t="s">
        <v>26350</v>
      </c>
      <c r="I5850" s="23">
        <v>42.665799999999997</v>
      </c>
      <c r="J5850" s="23">
        <v>-88.013099999999994</v>
      </c>
      <c r="K5850">
        <v>221112</v>
      </c>
      <c r="L5850" t="s">
        <v>30</v>
      </c>
      <c r="M5850" t="s">
        <v>336</v>
      </c>
      <c r="N5850" s="49">
        <v>68912.994000000006</v>
      </c>
      <c r="O5850" s="49">
        <v>70047.263999999996</v>
      </c>
      <c r="P5850" s="49">
        <v>82836.491999999998</v>
      </c>
      <c r="Q5850" s="49">
        <v>122327.698</v>
      </c>
      <c r="R5850" s="49">
        <v>93320.604000000007</v>
      </c>
      <c r="S5850" s="49">
        <v>16515.436000000002</v>
      </c>
      <c r="T5850" s="49">
        <v>23950.412</v>
      </c>
      <c r="U5850" s="49">
        <v>91704.16</v>
      </c>
      <c r="V5850" s="49">
        <v>8833.6679999999997</v>
      </c>
    </row>
    <row r="5851" spans="1:22" x14ac:dyDescent="0.3">
      <c r="A5851">
        <v>1000472</v>
      </c>
      <c r="B5851" t="s">
        <v>26351</v>
      </c>
      <c r="C5851" t="s">
        <v>26352</v>
      </c>
      <c r="D5851" t="s">
        <v>20126</v>
      </c>
      <c r="E5851" t="s">
        <v>303</v>
      </c>
      <c r="F5851" t="s">
        <v>15902</v>
      </c>
      <c r="G5851" t="s">
        <v>26353</v>
      </c>
      <c r="H5851" t="s">
        <v>20115</v>
      </c>
      <c r="I5851" s="23">
        <v>33.696800000000003</v>
      </c>
      <c r="J5851" s="23">
        <v>-95.557699999999997</v>
      </c>
      <c r="K5851">
        <v>221112</v>
      </c>
      <c r="L5851" t="s">
        <v>30</v>
      </c>
      <c r="M5851" t="s">
        <v>336</v>
      </c>
      <c r="N5851" s="49">
        <v>226033.11199999999</v>
      </c>
      <c r="O5851" s="49">
        <v>225041.71599999999</v>
      </c>
      <c r="P5851" s="49">
        <v>118360.81200000001</v>
      </c>
      <c r="Q5851" s="49">
        <v>188933.1</v>
      </c>
      <c r="R5851" s="49">
        <v>250555.772</v>
      </c>
      <c r="S5851" s="49">
        <v>237430.02</v>
      </c>
      <c r="T5851" s="49">
        <v>152267.43599999999</v>
      </c>
      <c r="U5851" s="49">
        <v>201007.65599999999</v>
      </c>
      <c r="V5851" s="49">
        <v>187998.40400000001</v>
      </c>
    </row>
    <row r="5852" spans="1:22" x14ac:dyDescent="0.3">
      <c r="A5852">
        <v>1007853</v>
      </c>
      <c r="B5852" t="s">
        <v>26354</v>
      </c>
      <c r="C5852" t="s">
        <v>26355</v>
      </c>
      <c r="D5852" t="s">
        <v>26356</v>
      </c>
      <c r="E5852" t="s">
        <v>303</v>
      </c>
      <c r="F5852" t="s">
        <v>26357</v>
      </c>
      <c r="G5852" t="s">
        <v>26358</v>
      </c>
      <c r="H5852" t="s">
        <v>5358</v>
      </c>
      <c r="I5852" s="23">
        <v>33.778100000000002</v>
      </c>
      <c r="J5852" s="23">
        <v>-95.568200000000004</v>
      </c>
      <c r="K5852">
        <v>562212</v>
      </c>
      <c r="L5852" t="s">
        <v>51</v>
      </c>
      <c r="M5852" t="s">
        <v>307</v>
      </c>
      <c r="N5852" s="49">
        <v>45920</v>
      </c>
      <c r="O5852" s="49">
        <v>43625.25</v>
      </c>
      <c r="P5852" s="49">
        <v>48683.5</v>
      </c>
      <c r="Q5852" s="49">
        <v>56923.55</v>
      </c>
      <c r="R5852" s="49">
        <v>54206.05</v>
      </c>
      <c r="S5852" s="49">
        <v>58224.55</v>
      </c>
      <c r="T5852" s="49">
        <v>69120.894</v>
      </c>
      <c r="U5852" s="49">
        <v>38950.786633999996</v>
      </c>
      <c r="V5852" s="49">
        <v>77595.895000000004</v>
      </c>
    </row>
    <row r="5853" spans="1:22" x14ac:dyDescent="0.3">
      <c r="A5853">
        <v>1007167</v>
      </c>
      <c r="B5853" t="s">
        <v>26359</v>
      </c>
      <c r="C5853" t="s">
        <v>26360</v>
      </c>
      <c r="D5853" t="s">
        <v>15769</v>
      </c>
      <c r="E5853" t="s">
        <v>311</v>
      </c>
      <c r="F5853" t="s">
        <v>15770</v>
      </c>
      <c r="G5853" t="s">
        <v>26361</v>
      </c>
      <c r="H5853" t="s">
        <v>15772</v>
      </c>
      <c r="I5853" s="23">
        <v>37.289444000000003</v>
      </c>
      <c r="J5853" s="23">
        <v>-87.052499999999995</v>
      </c>
      <c r="K5853">
        <v>212112</v>
      </c>
      <c r="L5853" t="s">
        <v>90</v>
      </c>
      <c r="M5853" t="s">
        <v>315</v>
      </c>
      <c r="Q5853" s="49">
        <v>43652.5</v>
      </c>
      <c r="R5853" s="49">
        <v>40966.75</v>
      </c>
      <c r="S5853" s="49">
        <v>52369</v>
      </c>
      <c r="T5853" s="49">
        <v>32805.75</v>
      </c>
      <c r="U5853" s="49">
        <v>21619</v>
      </c>
      <c r="V5853" s="49">
        <v>20541.75</v>
      </c>
    </row>
    <row r="5854" spans="1:22" x14ac:dyDescent="0.3">
      <c r="A5854">
        <v>1011206</v>
      </c>
      <c r="B5854" t="s">
        <v>26362</v>
      </c>
      <c r="C5854" t="s">
        <v>26363</v>
      </c>
      <c r="D5854" t="s">
        <v>10961</v>
      </c>
      <c r="E5854" t="s">
        <v>447</v>
      </c>
      <c r="F5854" t="s">
        <v>3501</v>
      </c>
      <c r="G5854" t="s">
        <v>26364</v>
      </c>
      <c r="H5854" t="s">
        <v>10187</v>
      </c>
      <c r="I5854" s="23">
        <v>40.661143000000003</v>
      </c>
      <c r="J5854" s="23">
        <v>-79.323626000000004</v>
      </c>
      <c r="K5854">
        <v>212112</v>
      </c>
      <c r="L5854" t="s">
        <v>90</v>
      </c>
      <c r="M5854" t="s">
        <v>315</v>
      </c>
      <c r="N5854" s="49">
        <v>12092.5</v>
      </c>
      <c r="O5854" s="49">
        <v>10627.5</v>
      </c>
      <c r="P5854" s="49">
        <v>12105</v>
      </c>
      <c r="Q5854" s="49">
        <v>13490</v>
      </c>
      <c r="R5854" s="49">
        <v>25460</v>
      </c>
      <c r="S5854" s="49">
        <v>19110</v>
      </c>
      <c r="T5854" s="49">
        <v>18100</v>
      </c>
    </row>
    <row r="5855" spans="1:22" x14ac:dyDescent="0.3">
      <c r="A5855">
        <v>1010572</v>
      </c>
      <c r="B5855" t="s">
        <v>26365</v>
      </c>
      <c r="C5855" t="s">
        <v>26366</v>
      </c>
      <c r="D5855" t="s">
        <v>3202</v>
      </c>
      <c r="E5855" t="s">
        <v>303</v>
      </c>
      <c r="F5855" t="s">
        <v>26367</v>
      </c>
      <c r="G5855" t="s">
        <v>26368</v>
      </c>
      <c r="H5855" t="s">
        <v>533</v>
      </c>
      <c r="I5855" s="23">
        <v>32.786413000000003</v>
      </c>
      <c r="J5855" s="23">
        <v>-97.227418999999998</v>
      </c>
      <c r="K5855">
        <v>211111</v>
      </c>
      <c r="L5855" t="s">
        <v>28</v>
      </c>
      <c r="M5855" t="s">
        <v>102</v>
      </c>
      <c r="R5855" s="49">
        <v>26238.651999999998</v>
      </c>
      <c r="S5855" s="49">
        <v>27151.648000000001</v>
      </c>
      <c r="T5855" s="49">
        <v>26662.9</v>
      </c>
      <c r="U5855" s="49">
        <v>27479.9</v>
      </c>
    </row>
    <row r="5856" spans="1:22" x14ac:dyDescent="0.3">
      <c r="A5856">
        <v>1009064</v>
      </c>
      <c r="B5856" t="s">
        <v>26369</v>
      </c>
      <c r="C5856" t="s">
        <v>26370</v>
      </c>
      <c r="D5856" t="s">
        <v>2605</v>
      </c>
      <c r="E5856" t="s">
        <v>303</v>
      </c>
      <c r="F5856" t="s">
        <v>1194</v>
      </c>
      <c r="G5856" t="s">
        <v>26371</v>
      </c>
      <c r="H5856" t="s">
        <v>483</v>
      </c>
      <c r="I5856" s="23">
        <v>29.694534000000001</v>
      </c>
      <c r="J5856" s="23">
        <v>-95.158845999999997</v>
      </c>
      <c r="K5856">
        <v>325199</v>
      </c>
      <c r="L5856" t="s">
        <v>28</v>
      </c>
      <c r="M5856" t="s">
        <v>530</v>
      </c>
      <c r="N5856" s="49">
        <v>46294.374000000003</v>
      </c>
      <c r="O5856" s="49">
        <v>47045.472000000002</v>
      </c>
      <c r="P5856" s="49">
        <v>48023.966</v>
      </c>
      <c r="Q5856" s="49">
        <v>45202.95</v>
      </c>
      <c r="R5856" s="49">
        <v>42585.006000000001</v>
      </c>
      <c r="S5856" s="49">
        <v>39647.457999999999</v>
      </c>
      <c r="T5856" s="49">
        <v>37673.508000000002</v>
      </c>
      <c r="U5856" s="49">
        <v>33072.9</v>
      </c>
      <c r="V5856" s="49">
        <v>35573.279999999999</v>
      </c>
    </row>
    <row r="5857" spans="1:22" x14ac:dyDescent="0.3">
      <c r="A5857">
        <v>1001300</v>
      </c>
      <c r="B5857" t="s">
        <v>26372</v>
      </c>
      <c r="C5857" t="s">
        <v>26373</v>
      </c>
      <c r="D5857" t="s">
        <v>825</v>
      </c>
      <c r="E5857" t="s">
        <v>303</v>
      </c>
      <c r="F5857" t="s">
        <v>826</v>
      </c>
      <c r="G5857" t="s">
        <v>26374</v>
      </c>
      <c r="H5857" t="s">
        <v>828</v>
      </c>
      <c r="I5857" s="23">
        <v>29.723299999999998</v>
      </c>
      <c r="J5857" s="23">
        <v>-95.176900000000003</v>
      </c>
      <c r="K5857">
        <v>221112</v>
      </c>
      <c r="L5857" t="s">
        <v>335</v>
      </c>
      <c r="M5857" t="s">
        <v>336</v>
      </c>
      <c r="N5857" s="49">
        <v>1642391.4639999999</v>
      </c>
      <c r="O5857" s="49">
        <v>1528983.0319999999</v>
      </c>
      <c r="P5857" s="49">
        <v>1545099.672</v>
      </c>
      <c r="Q5857" s="49">
        <v>1835925.844</v>
      </c>
      <c r="R5857" s="49">
        <v>1801784.872</v>
      </c>
      <c r="S5857" s="49">
        <v>1589380.912</v>
      </c>
      <c r="T5857" s="49">
        <v>1559662.22</v>
      </c>
      <c r="U5857" s="49">
        <v>1765872.804</v>
      </c>
      <c r="V5857" s="49">
        <v>1509159.7560000001</v>
      </c>
    </row>
    <row r="5858" spans="1:22" x14ac:dyDescent="0.3">
      <c r="A5858">
        <v>1000133</v>
      </c>
      <c r="B5858" t="s">
        <v>26375</v>
      </c>
      <c r="C5858" t="s">
        <v>26376</v>
      </c>
      <c r="D5858" t="s">
        <v>26377</v>
      </c>
      <c r="E5858" t="s">
        <v>323</v>
      </c>
      <c r="F5858" t="s">
        <v>22952</v>
      </c>
      <c r="G5858" t="s">
        <v>26378</v>
      </c>
      <c r="H5858" t="s">
        <v>20030</v>
      </c>
      <c r="I5858" s="23">
        <v>34.955599999999997</v>
      </c>
      <c r="J5858" s="23">
        <v>-118.84399999999999</v>
      </c>
      <c r="K5858">
        <v>221112</v>
      </c>
      <c r="L5858" t="s">
        <v>30</v>
      </c>
      <c r="M5858" t="s">
        <v>336</v>
      </c>
      <c r="N5858" s="49">
        <v>1607859.352</v>
      </c>
      <c r="O5858" s="49">
        <v>1672518.2</v>
      </c>
      <c r="P5858" s="49">
        <v>1496878.6359999999</v>
      </c>
      <c r="Q5858" s="49">
        <v>1688114.1640000001</v>
      </c>
      <c r="R5858" s="49">
        <v>1836699.412</v>
      </c>
      <c r="S5858" s="49">
        <v>1943379.504</v>
      </c>
      <c r="T5858" s="49">
        <v>1907996.0919999999</v>
      </c>
      <c r="U5858" s="49">
        <v>1663796.6839999999</v>
      </c>
      <c r="V5858" s="49">
        <v>1137288.6839999999</v>
      </c>
    </row>
    <row r="5859" spans="1:22" x14ac:dyDescent="0.3">
      <c r="A5859">
        <v>1001771</v>
      </c>
      <c r="B5859" t="s">
        <v>26379</v>
      </c>
      <c r="C5859" t="s">
        <v>26380</v>
      </c>
      <c r="D5859" t="s">
        <v>15223</v>
      </c>
      <c r="E5859" t="s">
        <v>441</v>
      </c>
      <c r="F5859" t="s">
        <v>26381</v>
      </c>
      <c r="G5859" t="s">
        <v>26382</v>
      </c>
      <c r="H5859" t="s">
        <v>26383</v>
      </c>
      <c r="I5859" s="23">
        <v>35.657038999999997</v>
      </c>
      <c r="J5859" s="23">
        <v>-77.352455000000006</v>
      </c>
      <c r="K5859">
        <v>325412</v>
      </c>
      <c r="L5859" t="s">
        <v>28</v>
      </c>
      <c r="M5859" t="s">
        <v>530</v>
      </c>
      <c r="N5859" s="49">
        <v>36276.108</v>
      </c>
      <c r="O5859" s="49">
        <v>35895.197999999997</v>
      </c>
      <c r="P5859" s="49">
        <v>38902.080000000002</v>
      </c>
      <c r="Q5859" s="49">
        <v>37152.536</v>
      </c>
      <c r="R5859" s="49">
        <v>38598.125999999997</v>
      </c>
      <c r="S5859" s="49">
        <v>37422.728000000003</v>
      </c>
      <c r="T5859" s="49">
        <v>34469.271999999997</v>
      </c>
      <c r="U5859" s="49">
        <v>34818.205999999998</v>
      </c>
      <c r="V5859" s="49">
        <v>35494.553999999996</v>
      </c>
    </row>
    <row r="5860" spans="1:22" x14ac:dyDescent="0.3">
      <c r="A5860">
        <v>1001866</v>
      </c>
      <c r="B5860" t="s">
        <v>26384</v>
      </c>
      <c r="C5860" t="s">
        <v>26385</v>
      </c>
      <c r="D5860" t="s">
        <v>11477</v>
      </c>
      <c r="E5860" t="s">
        <v>461</v>
      </c>
      <c r="F5860" t="s">
        <v>9213</v>
      </c>
      <c r="H5860" t="s">
        <v>5338</v>
      </c>
      <c r="I5860" s="23">
        <v>41.578600000000002</v>
      </c>
      <c r="J5860" s="23">
        <v>-108.5201</v>
      </c>
      <c r="K5860">
        <v>211130</v>
      </c>
      <c r="L5860" t="s">
        <v>326</v>
      </c>
      <c r="M5860" t="s">
        <v>327</v>
      </c>
      <c r="N5860" s="49">
        <v>151451.65599999999</v>
      </c>
      <c r="O5860" s="49">
        <v>162091.24400000001</v>
      </c>
      <c r="P5860" s="49">
        <v>161069.03200000001</v>
      </c>
      <c r="Q5860" s="49">
        <v>172223.198</v>
      </c>
      <c r="R5860" s="49">
        <v>209001.068</v>
      </c>
      <c r="S5860" s="49">
        <v>212087.856</v>
      </c>
      <c r="T5860" s="49">
        <v>209674.15599999999</v>
      </c>
      <c r="U5860" s="49">
        <v>170043.486</v>
      </c>
      <c r="V5860" s="49">
        <v>162332.57199999999</v>
      </c>
    </row>
    <row r="5861" spans="1:22" x14ac:dyDescent="0.3">
      <c r="A5861">
        <v>1007844</v>
      </c>
      <c r="B5861" t="s">
        <v>26386</v>
      </c>
      <c r="C5861" t="s">
        <v>26387</v>
      </c>
      <c r="D5861" t="s">
        <v>7907</v>
      </c>
      <c r="E5861" t="s">
        <v>1663</v>
      </c>
      <c r="F5861" t="s">
        <v>7908</v>
      </c>
      <c r="G5861" t="s">
        <v>26388</v>
      </c>
      <c r="H5861" t="s">
        <v>12447</v>
      </c>
      <c r="I5861" s="23">
        <v>39.840000000000003</v>
      </c>
      <c r="J5861" s="23">
        <v>-75.258300000000006</v>
      </c>
      <c r="K5861">
        <v>324110</v>
      </c>
      <c r="L5861" t="s">
        <v>6080</v>
      </c>
      <c r="M5861" t="s">
        <v>6081</v>
      </c>
      <c r="N5861" s="49">
        <v>1652117.7579999999</v>
      </c>
      <c r="O5861" s="49">
        <v>1707061.29</v>
      </c>
      <c r="P5861" s="49">
        <v>1788788.68</v>
      </c>
      <c r="Q5861" s="49">
        <v>1717020.3019999999</v>
      </c>
      <c r="R5861" s="49">
        <v>1709216.416</v>
      </c>
      <c r="S5861" s="49">
        <v>1707643.2520000001</v>
      </c>
      <c r="T5861" s="49">
        <v>1713391.3459999999</v>
      </c>
      <c r="U5861" s="49">
        <v>1681166.56</v>
      </c>
      <c r="V5861" s="49">
        <v>1690706.54</v>
      </c>
    </row>
    <row r="5862" spans="1:22" x14ac:dyDescent="0.3">
      <c r="A5862">
        <v>1001048</v>
      </c>
      <c r="B5862" t="s">
        <v>26389</v>
      </c>
      <c r="C5862" t="s">
        <v>3406</v>
      </c>
      <c r="D5862" t="s">
        <v>26390</v>
      </c>
      <c r="E5862" t="s">
        <v>1487</v>
      </c>
      <c r="F5862" t="s">
        <v>5798</v>
      </c>
      <c r="G5862" t="s">
        <v>26391</v>
      </c>
      <c r="H5862" t="s">
        <v>3564</v>
      </c>
      <c r="I5862" s="23">
        <v>40.221699999999998</v>
      </c>
      <c r="J5862" s="23">
        <v>-103.6803</v>
      </c>
      <c r="K5862">
        <v>221112</v>
      </c>
      <c r="L5862" t="s">
        <v>335</v>
      </c>
      <c r="M5862" t="s">
        <v>336</v>
      </c>
      <c r="N5862" s="49">
        <v>2813712.4739999999</v>
      </c>
      <c r="O5862" s="49">
        <v>3655730.3640000001</v>
      </c>
      <c r="P5862" s="49">
        <v>3991798.5060000001</v>
      </c>
      <c r="Q5862" s="49">
        <v>3107577.2119999998</v>
      </c>
      <c r="R5862" s="49">
        <v>4119009.4720000001</v>
      </c>
      <c r="S5862" s="49">
        <v>3073710.3840000001</v>
      </c>
      <c r="T5862" s="49">
        <v>3315707.298</v>
      </c>
      <c r="U5862" s="49">
        <v>3394183.798</v>
      </c>
      <c r="V5862" s="49">
        <v>3056591.844</v>
      </c>
    </row>
    <row r="5863" spans="1:22" x14ac:dyDescent="0.3">
      <c r="A5863">
        <v>1001266</v>
      </c>
      <c r="B5863" t="s">
        <v>26392</v>
      </c>
      <c r="C5863" t="s">
        <v>26393</v>
      </c>
      <c r="D5863" t="s">
        <v>26394</v>
      </c>
      <c r="E5863" t="s">
        <v>4574</v>
      </c>
      <c r="F5863" t="s">
        <v>26395</v>
      </c>
      <c r="G5863" t="s">
        <v>26396</v>
      </c>
      <c r="H5863" t="s">
        <v>21756</v>
      </c>
      <c r="I5863" s="23">
        <v>41.860999999999997</v>
      </c>
      <c r="J5863" s="23">
        <v>-71.406999999999996</v>
      </c>
      <c r="K5863">
        <v>221112</v>
      </c>
      <c r="L5863" t="s">
        <v>335</v>
      </c>
      <c r="M5863" t="s">
        <v>336</v>
      </c>
      <c r="S5863" s="49">
        <v>2696.54</v>
      </c>
      <c r="T5863" s="49">
        <v>540.548</v>
      </c>
      <c r="U5863" s="49">
        <v>3230.6880000000001</v>
      </c>
      <c r="V5863" s="49">
        <v>11445.298000000001</v>
      </c>
    </row>
    <row r="5864" spans="1:22" x14ac:dyDescent="0.3">
      <c r="A5864">
        <v>1007938</v>
      </c>
      <c r="B5864" t="s">
        <v>26397</v>
      </c>
      <c r="C5864" t="s">
        <v>26398</v>
      </c>
      <c r="D5864" t="s">
        <v>21711</v>
      </c>
      <c r="E5864" t="s">
        <v>422</v>
      </c>
      <c r="F5864" t="s">
        <v>21712</v>
      </c>
      <c r="G5864" t="s">
        <v>26399</v>
      </c>
      <c r="H5864" t="s">
        <v>16587</v>
      </c>
      <c r="I5864" s="23">
        <v>35.371153999999997</v>
      </c>
      <c r="J5864" s="23">
        <v>-91.793993</v>
      </c>
      <c r="K5864">
        <v>211111</v>
      </c>
      <c r="L5864" t="s">
        <v>28</v>
      </c>
      <c r="M5864" t="s">
        <v>102</v>
      </c>
      <c r="R5864" s="49">
        <v>21366.02</v>
      </c>
      <c r="S5864" s="49">
        <v>28553.092000000001</v>
      </c>
      <c r="T5864" s="49">
        <v>37032.86</v>
      </c>
      <c r="U5864" s="49">
        <v>36467.411999999997</v>
      </c>
      <c r="V5864" s="49">
        <v>34890.567999999999</v>
      </c>
    </row>
    <row r="5865" spans="1:22" x14ac:dyDescent="0.3">
      <c r="A5865">
        <v>1010833</v>
      </c>
      <c r="B5865" t="s">
        <v>26400</v>
      </c>
      <c r="C5865" t="s">
        <v>26401</v>
      </c>
      <c r="D5865" t="s">
        <v>10040</v>
      </c>
      <c r="E5865" t="s">
        <v>1418</v>
      </c>
      <c r="F5865" t="s">
        <v>26402</v>
      </c>
      <c r="G5865" t="s">
        <v>26403</v>
      </c>
      <c r="H5865" t="s">
        <v>26404</v>
      </c>
      <c r="I5865" s="23">
        <v>35.732413999999999</v>
      </c>
      <c r="J5865" s="23">
        <v>-98.374572000000001</v>
      </c>
      <c r="K5865">
        <v>211111</v>
      </c>
      <c r="L5865" t="s">
        <v>28</v>
      </c>
      <c r="M5865" t="s">
        <v>102</v>
      </c>
      <c r="R5865" s="49">
        <v>12696.951999999999</v>
      </c>
      <c r="S5865" s="49">
        <v>1420.644</v>
      </c>
      <c r="T5865" s="49">
        <v>21798.22</v>
      </c>
      <c r="U5865" s="49">
        <v>32761.38</v>
      </c>
    </row>
    <row r="5866" spans="1:22" x14ac:dyDescent="0.3">
      <c r="A5866">
        <v>1003151</v>
      </c>
      <c r="B5866" t="s">
        <v>26405</v>
      </c>
      <c r="C5866" t="s">
        <v>26406</v>
      </c>
      <c r="D5866" t="s">
        <v>26407</v>
      </c>
      <c r="E5866" t="s">
        <v>331</v>
      </c>
      <c r="F5866" t="s">
        <v>26408</v>
      </c>
      <c r="G5866" t="s">
        <v>26409</v>
      </c>
      <c r="H5866" t="s">
        <v>17028</v>
      </c>
      <c r="I5866" s="23">
        <v>41.076799999999999</v>
      </c>
      <c r="J5866" s="23">
        <v>-74.018100000000004</v>
      </c>
      <c r="K5866">
        <v>531120</v>
      </c>
      <c r="L5866" t="s">
        <v>28</v>
      </c>
      <c r="M5866" t="s">
        <v>315</v>
      </c>
      <c r="N5866" s="49">
        <v>77532.388000000006</v>
      </c>
      <c r="O5866" s="49">
        <v>93172.933999999994</v>
      </c>
      <c r="P5866" s="49">
        <v>94976.826000000001</v>
      </c>
      <c r="Q5866" s="49">
        <v>117361.35</v>
      </c>
      <c r="R5866" s="49">
        <v>127232.598</v>
      </c>
      <c r="S5866" s="49">
        <v>119965.902</v>
      </c>
      <c r="T5866" s="49">
        <v>125204.92600000001</v>
      </c>
      <c r="U5866" s="49">
        <v>106642.89599999999</v>
      </c>
      <c r="V5866" s="49">
        <v>107164.10799999999</v>
      </c>
    </row>
    <row r="5867" spans="1:22" x14ac:dyDescent="0.3">
      <c r="A5867">
        <v>1010424</v>
      </c>
      <c r="B5867" t="s">
        <v>26410</v>
      </c>
      <c r="C5867" t="s">
        <v>26411</v>
      </c>
      <c r="D5867" t="s">
        <v>17864</v>
      </c>
      <c r="E5867" t="s">
        <v>323</v>
      </c>
      <c r="F5867" t="s">
        <v>26412</v>
      </c>
      <c r="G5867" t="s">
        <v>26413</v>
      </c>
      <c r="H5867" t="s">
        <v>2800</v>
      </c>
      <c r="I5867" s="23">
        <v>33.454949999999997</v>
      </c>
      <c r="J5867" s="23">
        <v>-117.10169999999999</v>
      </c>
      <c r="K5867">
        <v>721120</v>
      </c>
      <c r="L5867" t="s">
        <v>28</v>
      </c>
      <c r="M5867" t="s">
        <v>315</v>
      </c>
      <c r="N5867" s="49">
        <v>24737.808000000001</v>
      </c>
      <c r="O5867" s="49">
        <v>25658.752</v>
      </c>
      <c r="P5867" s="49">
        <v>22694.763999999999</v>
      </c>
      <c r="Q5867" s="49">
        <v>22842.864000000001</v>
      </c>
      <c r="R5867" s="49">
        <v>24299.407999999999</v>
      </c>
      <c r="S5867" s="49">
        <v>24353.008000000002</v>
      </c>
      <c r="T5867" s="49">
        <v>25117.356</v>
      </c>
    </row>
    <row r="5868" spans="1:22" x14ac:dyDescent="0.3">
      <c r="A5868">
        <v>1010046</v>
      </c>
      <c r="B5868" t="s">
        <v>26414</v>
      </c>
      <c r="C5868" t="s">
        <v>26415</v>
      </c>
      <c r="D5868" t="s">
        <v>26416</v>
      </c>
      <c r="E5868" t="s">
        <v>1781</v>
      </c>
      <c r="F5868" t="s">
        <v>26417</v>
      </c>
      <c r="G5868" t="s">
        <v>26418</v>
      </c>
      <c r="H5868" t="s">
        <v>2068</v>
      </c>
      <c r="I5868" s="23">
        <v>32.5749</v>
      </c>
      <c r="J5868" s="23">
        <v>-89.324290000000005</v>
      </c>
      <c r="K5868">
        <v>311615</v>
      </c>
      <c r="L5868" t="s">
        <v>573</v>
      </c>
      <c r="M5868" t="s">
        <v>574</v>
      </c>
      <c r="N5868" s="49">
        <v>22687.498</v>
      </c>
      <c r="O5868" s="49">
        <v>29128.295999999998</v>
      </c>
      <c r="P5868" s="49">
        <v>39808.447999999997</v>
      </c>
      <c r="Q5868" s="49">
        <v>14967.998</v>
      </c>
      <c r="R5868" s="49">
        <v>35044.646000000001</v>
      </c>
      <c r="S5868" s="49">
        <v>30794.925999999999</v>
      </c>
      <c r="T5868" s="49">
        <v>23854.824000000001</v>
      </c>
      <c r="U5868" s="49">
        <v>49161.572</v>
      </c>
      <c r="V5868" s="49">
        <v>45585.262000000002</v>
      </c>
    </row>
    <row r="5869" spans="1:22" x14ac:dyDescent="0.3">
      <c r="A5869">
        <v>1013079</v>
      </c>
      <c r="B5869" t="s">
        <v>26419</v>
      </c>
      <c r="C5869" t="s">
        <v>26420</v>
      </c>
      <c r="D5869" t="s">
        <v>8717</v>
      </c>
      <c r="E5869" t="s">
        <v>303</v>
      </c>
      <c r="F5869" t="s">
        <v>5632</v>
      </c>
      <c r="H5869" t="s">
        <v>10877</v>
      </c>
      <c r="I5869" s="23">
        <v>31.498263999999999</v>
      </c>
      <c r="J5869" s="23">
        <v>-103.526652</v>
      </c>
      <c r="K5869">
        <v>211130</v>
      </c>
      <c r="L5869" t="s">
        <v>368</v>
      </c>
      <c r="M5869" t="s">
        <v>102</v>
      </c>
      <c r="O5869" s="49">
        <v>116184.75</v>
      </c>
      <c r="P5869" s="49">
        <v>58287.957999999999</v>
      </c>
    </row>
    <row r="5870" spans="1:22" x14ac:dyDescent="0.3">
      <c r="A5870">
        <v>1011930</v>
      </c>
      <c r="B5870" t="s">
        <v>26421</v>
      </c>
      <c r="C5870" t="s">
        <v>26422</v>
      </c>
      <c r="D5870" t="s">
        <v>8717</v>
      </c>
      <c r="E5870" t="s">
        <v>303</v>
      </c>
      <c r="F5870" t="s">
        <v>5632</v>
      </c>
      <c r="G5870" t="s">
        <v>26423</v>
      </c>
      <c r="H5870" t="s">
        <v>10877</v>
      </c>
      <c r="I5870" s="23">
        <v>31.39066</v>
      </c>
      <c r="J5870" s="23">
        <v>-103.48953</v>
      </c>
      <c r="K5870">
        <v>211130</v>
      </c>
      <c r="L5870" t="s">
        <v>368</v>
      </c>
      <c r="M5870" t="s">
        <v>102</v>
      </c>
      <c r="N5870" s="49">
        <v>114897.62</v>
      </c>
      <c r="O5870" s="49">
        <v>112713.42600000001</v>
      </c>
      <c r="P5870" s="49">
        <v>48839.517999999996</v>
      </c>
      <c r="Q5870" s="49">
        <v>48745.167999999998</v>
      </c>
      <c r="R5870" s="49">
        <v>52294.61</v>
      </c>
    </row>
    <row r="5871" spans="1:22" x14ac:dyDescent="0.3">
      <c r="A5871">
        <v>1013681</v>
      </c>
      <c r="B5871" t="s">
        <v>26424</v>
      </c>
      <c r="C5871" t="s">
        <v>26425</v>
      </c>
      <c r="D5871" t="s">
        <v>26426</v>
      </c>
      <c r="E5871" t="s">
        <v>303</v>
      </c>
      <c r="F5871" t="s">
        <v>26427</v>
      </c>
      <c r="G5871" t="s">
        <v>26428</v>
      </c>
      <c r="H5871" t="s">
        <v>26429</v>
      </c>
      <c r="I5871" s="23">
        <v>30.300424</v>
      </c>
      <c r="J5871" s="23">
        <v>-100.644643</v>
      </c>
      <c r="K5871">
        <v>486210</v>
      </c>
      <c r="L5871" t="s">
        <v>1275</v>
      </c>
      <c r="M5871" t="s">
        <v>102</v>
      </c>
      <c r="N5871" s="49">
        <v>27430.155999999999</v>
      </c>
    </row>
    <row r="5872" spans="1:22" x14ac:dyDescent="0.3">
      <c r="A5872">
        <v>1001202</v>
      </c>
      <c r="B5872" t="s">
        <v>26430</v>
      </c>
      <c r="C5872" t="s">
        <v>26431</v>
      </c>
      <c r="D5872" t="s">
        <v>26432</v>
      </c>
      <c r="E5872" t="s">
        <v>1663</v>
      </c>
      <c r="F5872" t="s">
        <v>22224</v>
      </c>
      <c r="G5872" t="s">
        <v>26433</v>
      </c>
      <c r="H5872" t="s">
        <v>8544</v>
      </c>
      <c r="I5872" s="23">
        <v>39.766100000000002</v>
      </c>
      <c r="J5872" s="23">
        <v>-75.424199999999999</v>
      </c>
      <c r="K5872">
        <v>221112</v>
      </c>
      <c r="L5872" t="s">
        <v>335</v>
      </c>
      <c r="M5872" t="s">
        <v>336</v>
      </c>
      <c r="N5872" s="49">
        <v>3539.8339999999998</v>
      </c>
      <c r="O5872" s="49">
        <v>23795.1</v>
      </c>
      <c r="P5872" s="49">
        <v>24706.799999999999</v>
      </c>
      <c r="Q5872" s="49">
        <v>80422.498000000007</v>
      </c>
      <c r="R5872" s="49">
        <v>124789.238</v>
      </c>
      <c r="S5872" s="49">
        <v>105375.05</v>
      </c>
      <c r="T5872" s="49">
        <v>146147.20800000001</v>
      </c>
      <c r="U5872" s="49">
        <v>189688.99600000001</v>
      </c>
      <c r="V5872" s="49">
        <v>93648.293999999994</v>
      </c>
    </row>
    <row r="5873" spans="1:22" x14ac:dyDescent="0.3">
      <c r="A5873">
        <v>1010193</v>
      </c>
      <c r="B5873" t="s">
        <v>26434</v>
      </c>
      <c r="C5873" t="s">
        <v>26435</v>
      </c>
      <c r="D5873" t="s">
        <v>9747</v>
      </c>
      <c r="E5873" t="s">
        <v>1248</v>
      </c>
      <c r="F5873" t="s">
        <v>12437</v>
      </c>
      <c r="G5873" t="s">
        <v>12438</v>
      </c>
      <c r="H5873" t="s">
        <v>4891</v>
      </c>
      <c r="I5873" s="23">
        <v>38.108775999999999</v>
      </c>
      <c r="J5873" s="23">
        <v>-81.570611</v>
      </c>
      <c r="K5873">
        <v>212112</v>
      </c>
      <c r="L5873" t="s">
        <v>90</v>
      </c>
      <c r="M5873" t="s">
        <v>315</v>
      </c>
      <c r="N5873" s="49">
        <v>8419.25</v>
      </c>
      <c r="O5873" s="49">
        <v>25181.75</v>
      </c>
      <c r="P5873" s="49">
        <v>5850.75</v>
      </c>
      <c r="Q5873" s="49">
        <v>21497.5</v>
      </c>
      <c r="R5873" s="49">
        <v>22947.75</v>
      </c>
      <c r="S5873" s="49">
        <v>14087.5</v>
      </c>
      <c r="T5873" s="49">
        <v>17922.5</v>
      </c>
    </row>
    <row r="5874" spans="1:22" x14ac:dyDescent="0.3">
      <c r="A5874">
        <v>1003185</v>
      </c>
      <c r="B5874" t="s">
        <v>26436</v>
      </c>
      <c r="C5874" t="s">
        <v>26437</v>
      </c>
      <c r="D5874" t="s">
        <v>25462</v>
      </c>
      <c r="E5874" t="s">
        <v>583</v>
      </c>
      <c r="F5874" t="s">
        <v>1839</v>
      </c>
      <c r="G5874" t="s">
        <v>26438</v>
      </c>
      <c r="H5874" t="s">
        <v>1841</v>
      </c>
      <c r="I5874" s="23">
        <v>29.713006</v>
      </c>
      <c r="J5874" s="23">
        <v>-91.308368999999999</v>
      </c>
      <c r="K5874">
        <v>211130</v>
      </c>
      <c r="L5874" t="s">
        <v>368</v>
      </c>
      <c r="M5874" t="s">
        <v>102</v>
      </c>
      <c r="N5874" s="49">
        <v>12652.962</v>
      </c>
      <c r="O5874" s="49">
        <v>12672.708000000001</v>
      </c>
      <c r="P5874" s="49">
        <v>31932.75</v>
      </c>
      <c r="Q5874" s="49">
        <v>20043.135999999999</v>
      </c>
      <c r="R5874" s="49">
        <v>34865.224000000002</v>
      </c>
      <c r="S5874" s="49">
        <v>27448.812000000002</v>
      </c>
      <c r="T5874" s="49">
        <v>35293.885999999999</v>
      </c>
      <c r="U5874" s="49">
        <v>43250.31</v>
      </c>
      <c r="V5874" s="49">
        <v>7066.8940000000002</v>
      </c>
    </row>
    <row r="5875" spans="1:22" x14ac:dyDescent="0.3">
      <c r="A5875">
        <v>1001567</v>
      </c>
      <c r="B5875" t="s">
        <v>26439</v>
      </c>
      <c r="C5875" t="s">
        <v>26440</v>
      </c>
      <c r="D5875" t="s">
        <v>26441</v>
      </c>
      <c r="E5875" t="s">
        <v>569</v>
      </c>
      <c r="F5875" t="s">
        <v>26442</v>
      </c>
      <c r="G5875" t="s">
        <v>26443</v>
      </c>
      <c r="H5875" t="s">
        <v>5983</v>
      </c>
      <c r="I5875" s="23">
        <v>41.398099999999999</v>
      </c>
      <c r="J5875" s="23">
        <v>-92.914400000000001</v>
      </c>
      <c r="K5875">
        <v>221112</v>
      </c>
      <c r="L5875" t="s">
        <v>335</v>
      </c>
      <c r="M5875" t="s">
        <v>336</v>
      </c>
      <c r="U5875" s="49">
        <v>34474.353999999999</v>
      </c>
      <c r="V5875" s="49">
        <v>82048.464000000007</v>
      </c>
    </row>
    <row r="5876" spans="1:22" x14ac:dyDescent="0.3">
      <c r="A5876">
        <v>1001751</v>
      </c>
      <c r="B5876" t="s">
        <v>26444</v>
      </c>
      <c r="C5876" t="s">
        <v>26445</v>
      </c>
      <c r="D5876" t="s">
        <v>26446</v>
      </c>
      <c r="E5876" t="s">
        <v>447</v>
      </c>
      <c r="F5876" t="s">
        <v>26447</v>
      </c>
      <c r="G5876" t="s">
        <v>26448</v>
      </c>
      <c r="H5876" t="s">
        <v>11361</v>
      </c>
      <c r="I5876" s="23">
        <v>40.813690000000001</v>
      </c>
      <c r="J5876" s="23">
        <v>-77.858490000000003</v>
      </c>
      <c r="K5876">
        <v>611310</v>
      </c>
      <c r="L5876" t="s">
        <v>28</v>
      </c>
      <c r="M5876" t="s">
        <v>315</v>
      </c>
      <c r="N5876" s="49">
        <v>112120.122</v>
      </c>
      <c r="O5876" s="49">
        <v>114504.11199999999</v>
      </c>
      <c r="P5876" s="49">
        <v>109249.98</v>
      </c>
      <c r="Q5876" s="49">
        <v>109137.16</v>
      </c>
      <c r="R5876" s="49">
        <v>136983.53599999999</v>
      </c>
      <c r="S5876" s="49">
        <v>167738.66</v>
      </c>
      <c r="T5876" s="49">
        <v>169030.36</v>
      </c>
      <c r="U5876" s="49">
        <v>168078.098</v>
      </c>
      <c r="V5876" s="49">
        <v>184968.77</v>
      </c>
    </row>
    <row r="5877" spans="1:22" x14ac:dyDescent="0.3">
      <c r="A5877">
        <v>1000429</v>
      </c>
      <c r="B5877" t="s">
        <v>26449</v>
      </c>
      <c r="C5877" t="s">
        <v>26450</v>
      </c>
      <c r="D5877" t="s">
        <v>26451</v>
      </c>
      <c r="E5877" t="s">
        <v>1663</v>
      </c>
      <c r="F5877" t="s">
        <v>26452</v>
      </c>
      <c r="G5877" t="s">
        <v>26453</v>
      </c>
      <c r="H5877" t="s">
        <v>6098</v>
      </c>
      <c r="I5877" s="23">
        <v>39.988900000000001</v>
      </c>
      <c r="J5877" s="23">
        <v>-75.041700000000006</v>
      </c>
      <c r="K5877">
        <v>562212</v>
      </c>
      <c r="L5877" t="s">
        <v>355</v>
      </c>
      <c r="M5877" t="s">
        <v>307</v>
      </c>
      <c r="N5877" s="49">
        <v>74522.95</v>
      </c>
      <c r="O5877" s="49">
        <v>77347</v>
      </c>
      <c r="P5877" s="49">
        <v>75238.600000000006</v>
      </c>
      <c r="Q5877" s="49">
        <v>72128.95</v>
      </c>
      <c r="R5877" s="49">
        <v>74329.05</v>
      </c>
      <c r="S5877" s="49">
        <v>67464.05</v>
      </c>
      <c r="T5877" s="49">
        <v>68147</v>
      </c>
      <c r="U5877" s="49">
        <v>66196.600000000006</v>
      </c>
      <c r="V5877" s="49">
        <v>66739.75</v>
      </c>
    </row>
    <row r="5878" spans="1:22" x14ac:dyDescent="0.3">
      <c r="A5878">
        <v>1003637</v>
      </c>
      <c r="B5878" t="s">
        <v>26454</v>
      </c>
      <c r="C5878" t="s">
        <v>26455</v>
      </c>
      <c r="D5878" t="s">
        <v>12023</v>
      </c>
      <c r="E5878" t="s">
        <v>447</v>
      </c>
      <c r="F5878" t="s">
        <v>12024</v>
      </c>
      <c r="G5878" t="s">
        <v>26456</v>
      </c>
      <c r="H5878" t="s">
        <v>9095</v>
      </c>
      <c r="I5878" s="23">
        <v>41.028280000000002</v>
      </c>
      <c r="J5878" s="23">
        <v>-78.424620000000004</v>
      </c>
      <c r="K5878">
        <v>325193</v>
      </c>
      <c r="L5878" t="s">
        <v>573</v>
      </c>
      <c r="M5878" t="s">
        <v>574</v>
      </c>
      <c r="N5878" s="49">
        <v>158602.45000000001</v>
      </c>
      <c r="O5878" s="49">
        <v>166651.766</v>
      </c>
      <c r="P5878" s="49">
        <v>171586.052</v>
      </c>
      <c r="Q5878" s="49">
        <v>174451.43599999999</v>
      </c>
      <c r="R5878" s="49">
        <v>173227.736</v>
      </c>
      <c r="S5878" s="49">
        <v>172963.93799999999</v>
      </c>
      <c r="T5878" s="49">
        <v>148935.63399999999</v>
      </c>
      <c r="U5878" s="49">
        <v>51208.106</v>
      </c>
    </row>
    <row r="5879" spans="1:22" x14ac:dyDescent="0.3">
      <c r="A5879">
        <v>1000151</v>
      </c>
      <c r="B5879" t="s">
        <v>26457</v>
      </c>
      <c r="C5879" t="s">
        <v>26458</v>
      </c>
      <c r="D5879" t="s">
        <v>16647</v>
      </c>
      <c r="E5879" t="s">
        <v>435</v>
      </c>
      <c r="F5879" t="s">
        <v>11716</v>
      </c>
      <c r="G5879" t="s">
        <v>26459</v>
      </c>
      <c r="H5879" t="s">
        <v>12641</v>
      </c>
      <c r="I5879" s="23">
        <v>39.353099999999998</v>
      </c>
      <c r="J5879" s="23">
        <v>-91.229500000000002</v>
      </c>
      <c r="K5879">
        <v>221112</v>
      </c>
      <c r="L5879" t="s">
        <v>30</v>
      </c>
      <c r="M5879" t="s">
        <v>336</v>
      </c>
      <c r="N5879" s="49">
        <v>38203.807999999997</v>
      </c>
      <c r="O5879" s="49">
        <v>55177.843999999997</v>
      </c>
      <c r="P5879" s="49">
        <v>33157.576000000001</v>
      </c>
      <c r="Q5879" s="49">
        <v>46527.328000000001</v>
      </c>
      <c r="R5879" s="49">
        <v>34364.275999999998</v>
      </c>
      <c r="S5879" s="49">
        <v>31994.932000000001</v>
      </c>
      <c r="T5879" s="49">
        <v>23810.907999999999</v>
      </c>
      <c r="U5879" s="49">
        <v>48927.968000000001</v>
      </c>
      <c r="V5879" s="49">
        <v>59018.732000000004</v>
      </c>
    </row>
    <row r="5880" spans="1:22" x14ac:dyDescent="0.3">
      <c r="A5880">
        <v>1005560</v>
      </c>
      <c r="B5880" t="s">
        <v>26460</v>
      </c>
      <c r="C5880" t="s">
        <v>26461</v>
      </c>
      <c r="D5880" t="s">
        <v>26462</v>
      </c>
      <c r="E5880" t="s">
        <v>5095</v>
      </c>
      <c r="F5880" t="s">
        <v>26463</v>
      </c>
      <c r="G5880" t="s">
        <v>26464</v>
      </c>
      <c r="H5880" t="s">
        <v>5098</v>
      </c>
      <c r="I5880" s="23">
        <v>38.888699000000003</v>
      </c>
      <c r="J5880" s="23">
        <v>-77.013298000000006</v>
      </c>
      <c r="K5880">
        <v>928110</v>
      </c>
      <c r="L5880" t="s">
        <v>28</v>
      </c>
      <c r="M5880" t="s">
        <v>315</v>
      </c>
      <c r="V5880" s="49">
        <v>22357.977999999999</v>
      </c>
    </row>
    <row r="5881" spans="1:22" x14ac:dyDescent="0.3">
      <c r="A5881">
        <v>1009512</v>
      </c>
      <c r="B5881" t="s">
        <v>26465</v>
      </c>
      <c r="C5881" t="s">
        <v>26466</v>
      </c>
      <c r="D5881" t="s">
        <v>3217</v>
      </c>
      <c r="E5881" t="s">
        <v>3890</v>
      </c>
      <c r="F5881" t="s">
        <v>10495</v>
      </c>
      <c r="G5881" t="s">
        <v>26467</v>
      </c>
      <c r="H5881" t="s">
        <v>2318</v>
      </c>
      <c r="I5881" s="23">
        <v>38.702388999999997</v>
      </c>
      <c r="J5881" s="23">
        <v>-75.383139</v>
      </c>
      <c r="K5881">
        <v>311615</v>
      </c>
      <c r="L5881" t="s">
        <v>573</v>
      </c>
      <c r="M5881" t="s">
        <v>574</v>
      </c>
      <c r="N5881" s="49">
        <v>25244.466</v>
      </c>
      <c r="O5881" s="49">
        <v>53096.866000000002</v>
      </c>
      <c r="P5881" s="49">
        <v>61743.911999999997</v>
      </c>
      <c r="Q5881" s="49">
        <v>61862.624000000003</v>
      </c>
      <c r="R5881" s="49">
        <v>66584.376000000004</v>
      </c>
      <c r="S5881" s="49">
        <v>59298.175999999999</v>
      </c>
      <c r="T5881" s="49">
        <v>56701.724000000002</v>
      </c>
      <c r="U5881" s="49">
        <v>58436.53</v>
      </c>
      <c r="V5881" s="49">
        <v>52994.762000000002</v>
      </c>
    </row>
    <row r="5882" spans="1:22" x14ac:dyDescent="0.3">
      <c r="A5882">
        <v>1004473</v>
      </c>
      <c r="B5882" t="s">
        <v>26468</v>
      </c>
      <c r="C5882" t="s">
        <v>26469</v>
      </c>
      <c r="D5882" t="s">
        <v>26470</v>
      </c>
      <c r="E5882" t="s">
        <v>1418</v>
      </c>
      <c r="F5882" t="s">
        <v>26471</v>
      </c>
      <c r="G5882" t="s">
        <v>26472</v>
      </c>
      <c r="H5882" t="s">
        <v>26473</v>
      </c>
      <c r="I5882" s="23">
        <v>35.946387999999999</v>
      </c>
      <c r="J5882" s="23">
        <v>-97.071357000000006</v>
      </c>
      <c r="K5882">
        <v>562212</v>
      </c>
      <c r="L5882" t="s">
        <v>51</v>
      </c>
      <c r="M5882" t="s">
        <v>307</v>
      </c>
      <c r="P5882" s="49">
        <v>20623.25</v>
      </c>
      <c r="Q5882" s="49">
        <v>21422</v>
      </c>
      <c r="R5882" s="49">
        <v>22251.75</v>
      </c>
      <c r="S5882" s="49">
        <v>23113.75</v>
      </c>
      <c r="T5882" s="49">
        <v>24010</v>
      </c>
      <c r="U5882" s="49">
        <v>29926.514149999999</v>
      </c>
      <c r="V5882" s="49">
        <v>31085.604974999998</v>
      </c>
    </row>
    <row r="5883" spans="1:22" x14ac:dyDescent="0.3">
      <c r="A5883">
        <v>1001941</v>
      </c>
      <c r="B5883" t="s">
        <v>26474</v>
      </c>
      <c r="C5883" t="s">
        <v>26475</v>
      </c>
      <c r="D5883" t="s">
        <v>460</v>
      </c>
      <c r="E5883" t="s">
        <v>461</v>
      </c>
      <c r="F5883" t="s">
        <v>462</v>
      </c>
      <c r="H5883" t="s">
        <v>2941</v>
      </c>
      <c r="I5883" s="23">
        <v>43.935000000000002</v>
      </c>
      <c r="J5883" s="23">
        <v>-106.0688</v>
      </c>
      <c r="K5883">
        <v>211111</v>
      </c>
      <c r="L5883" t="s">
        <v>28</v>
      </c>
      <c r="M5883" t="s">
        <v>102</v>
      </c>
      <c r="R5883" s="49">
        <v>8869.8160000000007</v>
      </c>
      <c r="S5883" s="49">
        <v>11642.656000000001</v>
      </c>
      <c r="T5883" s="49">
        <v>21586.668000000001</v>
      </c>
      <c r="U5883" s="49">
        <v>28207.544000000002</v>
      </c>
      <c r="V5883" s="49">
        <v>27941.896000000001</v>
      </c>
    </row>
    <row r="5884" spans="1:22" x14ac:dyDescent="0.3">
      <c r="A5884">
        <v>1007155</v>
      </c>
      <c r="B5884" t="s">
        <v>26476</v>
      </c>
      <c r="C5884" t="s">
        <v>26477</v>
      </c>
      <c r="D5884" t="s">
        <v>26478</v>
      </c>
      <c r="E5884" t="s">
        <v>303</v>
      </c>
      <c r="F5884" t="s">
        <v>26479</v>
      </c>
      <c r="G5884" t="s">
        <v>26480</v>
      </c>
      <c r="H5884" t="s">
        <v>26481</v>
      </c>
      <c r="I5884" s="23">
        <v>31.5839</v>
      </c>
      <c r="J5884" s="23">
        <v>-102.9636</v>
      </c>
      <c r="K5884">
        <v>221112</v>
      </c>
      <c r="L5884" t="s">
        <v>28</v>
      </c>
      <c r="M5884" t="s">
        <v>336</v>
      </c>
      <c r="N5884" s="49">
        <v>482967.78200000001</v>
      </c>
      <c r="O5884" s="49">
        <v>50352.644</v>
      </c>
      <c r="P5884" s="49">
        <v>25022.256000000001</v>
      </c>
      <c r="Q5884" s="49">
        <v>12082.882</v>
      </c>
      <c r="R5884" s="49">
        <v>6137.1260000000002</v>
      </c>
      <c r="S5884" s="49">
        <v>67676.224000000002</v>
      </c>
      <c r="T5884" s="49">
        <v>156073.67199999999</v>
      </c>
      <c r="U5884" s="49">
        <v>407522.02799999999</v>
      </c>
      <c r="V5884" s="49">
        <v>312224.99599999998</v>
      </c>
    </row>
    <row r="5885" spans="1:22" x14ac:dyDescent="0.3">
      <c r="A5885">
        <v>1000644</v>
      </c>
      <c r="B5885" t="s">
        <v>26482</v>
      </c>
      <c r="C5885" t="s">
        <v>26483</v>
      </c>
      <c r="D5885" t="s">
        <v>26484</v>
      </c>
      <c r="E5885" t="s">
        <v>556</v>
      </c>
      <c r="F5885" t="s">
        <v>26485</v>
      </c>
      <c r="G5885" t="s">
        <v>26486</v>
      </c>
      <c r="H5885" t="s">
        <v>26487</v>
      </c>
      <c r="I5885" s="23">
        <v>39.4422</v>
      </c>
      <c r="J5885" s="23">
        <v>-76.220799999999997</v>
      </c>
      <c r="K5885">
        <v>221112</v>
      </c>
      <c r="L5885" t="s">
        <v>30</v>
      </c>
      <c r="M5885" t="s">
        <v>336</v>
      </c>
      <c r="N5885" s="49">
        <v>123491.898</v>
      </c>
      <c r="O5885" s="49">
        <v>179891.37</v>
      </c>
      <c r="P5885" s="49">
        <v>140065.19399999999</v>
      </c>
      <c r="Q5885" s="49">
        <v>340704.14399999997</v>
      </c>
      <c r="R5885" s="49">
        <v>247921.04</v>
      </c>
      <c r="S5885" s="49">
        <v>91278.448000000004</v>
      </c>
      <c r="T5885" s="49">
        <v>66628.351999999999</v>
      </c>
      <c r="U5885" s="49">
        <v>68981.957999999999</v>
      </c>
      <c r="V5885" s="49">
        <v>53936.24</v>
      </c>
    </row>
    <row r="5886" spans="1:22" x14ac:dyDescent="0.3">
      <c r="A5886">
        <v>1003298</v>
      </c>
      <c r="B5886"/>
      <c r="C5886" t="s">
        <v>26488</v>
      </c>
      <c r="D5886" t="s">
        <v>4848</v>
      </c>
      <c r="E5886" t="s">
        <v>583</v>
      </c>
      <c r="F5886" t="s">
        <v>17994</v>
      </c>
      <c r="G5886" t="s">
        <v>26489</v>
      </c>
      <c r="I5886" s="23">
        <v>32.839654600000003</v>
      </c>
      <c r="J5886" s="23">
        <v>-91.870861300000001</v>
      </c>
      <c r="K5886">
        <v>486210</v>
      </c>
      <c r="L5886" t="s">
        <v>1275</v>
      </c>
      <c r="M5886" t="s">
        <v>102</v>
      </c>
      <c r="R5886" s="49">
        <v>18537.851999999999</v>
      </c>
      <c r="S5886" s="49">
        <v>16262.856</v>
      </c>
      <c r="T5886" s="49">
        <v>18449.998</v>
      </c>
      <c r="U5886" s="49">
        <v>18707.795999999998</v>
      </c>
      <c r="V5886" s="49">
        <v>23602.626</v>
      </c>
    </row>
    <row r="5887" spans="1:22" x14ac:dyDescent="0.3">
      <c r="A5887">
        <v>1007305</v>
      </c>
      <c r="B5887" t="s">
        <v>26490</v>
      </c>
      <c r="C5887" t="s">
        <v>26491</v>
      </c>
      <c r="D5887" t="s">
        <v>1599</v>
      </c>
      <c r="E5887" t="s">
        <v>583</v>
      </c>
      <c r="F5887" t="s">
        <v>1600</v>
      </c>
      <c r="G5887" t="s">
        <v>26492</v>
      </c>
      <c r="H5887" t="s">
        <v>22045</v>
      </c>
      <c r="I5887" s="23">
        <v>32.691400000000002</v>
      </c>
      <c r="J5887" s="23">
        <v>-92.019199999999998</v>
      </c>
      <c r="K5887">
        <v>221112</v>
      </c>
      <c r="L5887" t="s">
        <v>335</v>
      </c>
      <c r="M5887" t="s">
        <v>336</v>
      </c>
      <c r="N5887" s="49">
        <v>1128322.2679999999</v>
      </c>
      <c r="O5887" s="49">
        <v>1491196.172</v>
      </c>
      <c r="P5887" s="49">
        <v>744402.84</v>
      </c>
      <c r="Q5887" s="49">
        <v>1247423.8759999999</v>
      </c>
      <c r="R5887" s="49">
        <v>1459173.9920000001</v>
      </c>
      <c r="S5887" s="49">
        <v>1298534.588</v>
      </c>
      <c r="T5887" s="49">
        <v>682375.82</v>
      </c>
      <c r="U5887" s="49">
        <v>1034280.568</v>
      </c>
      <c r="V5887" s="49">
        <v>802943.12399999995</v>
      </c>
    </row>
    <row r="5888" spans="1:22" x14ac:dyDescent="0.3">
      <c r="A5888">
        <v>1006782</v>
      </c>
      <c r="B5888" t="s">
        <v>26493</v>
      </c>
      <c r="C5888" t="s">
        <v>26494</v>
      </c>
      <c r="D5888" t="s">
        <v>26495</v>
      </c>
      <c r="E5888" t="s">
        <v>447</v>
      </c>
      <c r="F5888" t="s">
        <v>26496</v>
      </c>
      <c r="G5888" t="s">
        <v>26497</v>
      </c>
      <c r="H5888" t="s">
        <v>26498</v>
      </c>
      <c r="I5888" s="23">
        <v>40.355969999999999</v>
      </c>
      <c r="J5888" s="23">
        <v>-77.652990000000003</v>
      </c>
      <c r="K5888">
        <v>486210</v>
      </c>
      <c r="L5888" t="s">
        <v>1275</v>
      </c>
      <c r="M5888" t="s">
        <v>102</v>
      </c>
      <c r="N5888" s="49">
        <v>95096.85</v>
      </c>
      <c r="O5888" s="49">
        <v>107158.94</v>
      </c>
      <c r="P5888" s="49">
        <v>106014.266</v>
      </c>
      <c r="Q5888" s="49">
        <v>97118.707999999999</v>
      </c>
      <c r="R5888" s="49">
        <v>99846.491999999998</v>
      </c>
      <c r="S5888" s="49">
        <v>90301.406000000003</v>
      </c>
      <c r="T5888" s="49">
        <v>95445.22</v>
      </c>
      <c r="U5888" s="49">
        <v>82773.504000000001</v>
      </c>
      <c r="V5888" s="49">
        <v>118457.88400000001</v>
      </c>
    </row>
    <row r="5889" spans="1:22" x14ac:dyDescent="0.3">
      <c r="A5889">
        <v>1009496</v>
      </c>
      <c r="B5889" t="s">
        <v>26499</v>
      </c>
      <c r="C5889" t="s">
        <v>26500</v>
      </c>
      <c r="D5889" t="s">
        <v>26501</v>
      </c>
      <c r="E5889" t="s">
        <v>303</v>
      </c>
      <c r="F5889" t="s">
        <v>1226</v>
      </c>
      <c r="G5889" t="s">
        <v>26502</v>
      </c>
      <c r="H5889" t="s">
        <v>1227</v>
      </c>
      <c r="I5889" s="23">
        <v>28.649751999999999</v>
      </c>
      <c r="J5889" s="23">
        <v>-96.539848000000006</v>
      </c>
      <c r="K5889">
        <v>221112</v>
      </c>
      <c r="L5889" t="s">
        <v>28</v>
      </c>
      <c r="M5889" t="s">
        <v>336</v>
      </c>
      <c r="N5889" s="49">
        <v>683168.42799999996</v>
      </c>
      <c r="O5889" s="49">
        <v>731249.09600000002</v>
      </c>
      <c r="P5889" s="49">
        <v>400239.64399999997</v>
      </c>
      <c r="Q5889" s="49">
        <v>450212.50400000002</v>
      </c>
      <c r="R5889" s="49">
        <v>445920.42</v>
      </c>
      <c r="S5889" s="49">
        <v>514212.66399999999</v>
      </c>
      <c r="T5889" s="49">
        <v>993573.83200000005</v>
      </c>
      <c r="U5889" s="49">
        <v>1563096.55</v>
      </c>
      <c r="V5889" s="49">
        <v>1428271.8219999999</v>
      </c>
    </row>
    <row r="5890" spans="1:22" x14ac:dyDescent="0.3">
      <c r="A5890">
        <v>1001536</v>
      </c>
      <c r="B5890" t="s">
        <v>26503</v>
      </c>
      <c r="C5890" t="s">
        <v>26504</v>
      </c>
      <c r="D5890" t="s">
        <v>6720</v>
      </c>
      <c r="E5890" t="s">
        <v>491</v>
      </c>
      <c r="F5890" t="s">
        <v>13896</v>
      </c>
      <c r="G5890" t="s">
        <v>26505</v>
      </c>
      <c r="H5890" t="s">
        <v>12641</v>
      </c>
      <c r="I5890" s="23">
        <v>38.526699999999998</v>
      </c>
      <c r="J5890" s="23">
        <v>-87.252499999999998</v>
      </c>
      <c r="K5890">
        <v>221112</v>
      </c>
      <c r="L5890" t="s">
        <v>30</v>
      </c>
      <c r="M5890" t="s">
        <v>336</v>
      </c>
      <c r="N5890" s="49">
        <v>9081254.4879999999</v>
      </c>
      <c r="O5890" s="49">
        <v>9291274.4279999994</v>
      </c>
      <c r="P5890" s="49">
        <v>9921507.2300000004</v>
      </c>
      <c r="Q5890" s="49">
        <v>9783228.5999999996</v>
      </c>
      <c r="R5890" s="49">
        <v>9323856.0160000008</v>
      </c>
      <c r="S5890" s="49">
        <v>11087945.754000001</v>
      </c>
      <c r="T5890" s="49">
        <v>10195058.306</v>
      </c>
      <c r="U5890" s="49">
        <v>9357153.8340000007</v>
      </c>
      <c r="V5890" s="49">
        <v>9760887.9619999994</v>
      </c>
    </row>
    <row r="5891" spans="1:22" x14ac:dyDescent="0.3">
      <c r="A5891">
        <v>1003045</v>
      </c>
      <c r="B5891" t="s">
        <v>26506</v>
      </c>
      <c r="C5891" t="s">
        <v>26507</v>
      </c>
      <c r="D5891" t="s">
        <v>26508</v>
      </c>
      <c r="E5891" t="s">
        <v>640</v>
      </c>
      <c r="F5891" t="s">
        <v>26509</v>
      </c>
      <c r="G5891" t="s">
        <v>26510</v>
      </c>
      <c r="H5891" t="s">
        <v>26511</v>
      </c>
      <c r="I5891" s="23">
        <v>47.297499999999999</v>
      </c>
      <c r="J5891" s="23">
        <v>-103.0975</v>
      </c>
      <c r="K5891">
        <v>211130</v>
      </c>
      <c r="L5891" t="s">
        <v>326</v>
      </c>
      <c r="M5891" t="s">
        <v>327</v>
      </c>
      <c r="N5891" s="49">
        <v>32890.294000000002</v>
      </c>
      <c r="O5891" s="49">
        <v>30844.25</v>
      </c>
      <c r="P5891" s="49">
        <v>28471.808000000001</v>
      </c>
      <c r="Q5891" s="49">
        <v>33606.694000000003</v>
      </c>
      <c r="R5891" s="49">
        <v>34418.296000000002</v>
      </c>
      <c r="S5891" s="49">
        <v>33793.843999999997</v>
      </c>
      <c r="T5891" s="49">
        <v>37042.339999999997</v>
      </c>
      <c r="U5891" s="49">
        <v>39839.743999999999</v>
      </c>
      <c r="V5891" s="49">
        <v>40411.161999999997</v>
      </c>
    </row>
    <row r="5892" spans="1:22" x14ac:dyDescent="0.3">
      <c r="A5892">
        <v>1006941</v>
      </c>
      <c r="B5892" t="s">
        <v>26512</v>
      </c>
      <c r="C5892" t="s">
        <v>26513</v>
      </c>
      <c r="D5892" t="s">
        <v>15857</v>
      </c>
      <c r="E5892" t="s">
        <v>2780</v>
      </c>
      <c r="F5892" t="s">
        <v>26514</v>
      </c>
      <c r="G5892" t="s">
        <v>26515</v>
      </c>
      <c r="H5892" t="s">
        <v>13581</v>
      </c>
      <c r="I5892" s="23">
        <v>41.331899999999997</v>
      </c>
      <c r="J5892" s="23">
        <v>-72.0792</v>
      </c>
      <c r="K5892">
        <v>541714</v>
      </c>
      <c r="L5892" t="s">
        <v>28</v>
      </c>
      <c r="M5892" t="s">
        <v>315</v>
      </c>
      <c r="N5892" s="49">
        <v>97111.87</v>
      </c>
      <c r="O5892" s="49">
        <v>93305.767999999996</v>
      </c>
      <c r="P5892" s="49">
        <v>90506.898000000001</v>
      </c>
      <c r="Q5892" s="49">
        <v>98115.16</v>
      </c>
      <c r="R5892" s="49">
        <v>101483.39</v>
      </c>
      <c r="S5892" s="49">
        <v>78982.038</v>
      </c>
      <c r="T5892" s="49">
        <v>85677.922000000006</v>
      </c>
      <c r="U5892" s="49">
        <v>99154.82</v>
      </c>
      <c r="V5892" s="49">
        <v>115698.386</v>
      </c>
    </row>
    <row r="5893" spans="1:22" x14ac:dyDescent="0.3">
      <c r="A5893">
        <v>1004343</v>
      </c>
      <c r="B5893" t="s">
        <v>26516</v>
      </c>
      <c r="C5893" t="s">
        <v>26513</v>
      </c>
      <c r="D5893" t="s">
        <v>23220</v>
      </c>
      <c r="E5893" t="s">
        <v>1682</v>
      </c>
      <c r="F5893" t="s">
        <v>26517</v>
      </c>
      <c r="G5893" t="s">
        <v>26518</v>
      </c>
      <c r="H5893" t="s">
        <v>1666</v>
      </c>
      <c r="I5893" s="23">
        <v>42.614130000000003</v>
      </c>
      <c r="J5893" s="23">
        <v>-71.169520000000006</v>
      </c>
      <c r="K5893">
        <v>325414</v>
      </c>
      <c r="L5893" t="s">
        <v>28</v>
      </c>
      <c r="M5893" t="s">
        <v>530</v>
      </c>
      <c r="N5893" s="49">
        <v>45351.828000000001</v>
      </c>
      <c r="O5893" s="49">
        <v>46174.175999999999</v>
      </c>
      <c r="P5893" s="49">
        <v>45809.076000000001</v>
      </c>
      <c r="Q5893" s="49">
        <v>44927.78</v>
      </c>
      <c r="R5893" s="49">
        <v>47848.928</v>
      </c>
      <c r="S5893" s="49">
        <v>45506.728000000003</v>
      </c>
      <c r="T5893" s="49">
        <v>47149.972000000002</v>
      </c>
      <c r="U5893" s="49">
        <v>48787.366000000002</v>
      </c>
      <c r="V5893" s="49">
        <v>51989.608</v>
      </c>
    </row>
    <row r="5894" spans="1:22" x14ac:dyDescent="0.3">
      <c r="A5894">
        <v>1007726</v>
      </c>
      <c r="B5894" t="s">
        <v>26519</v>
      </c>
      <c r="C5894" t="s">
        <v>26520</v>
      </c>
      <c r="D5894" t="s">
        <v>5629</v>
      </c>
      <c r="E5894" t="s">
        <v>393</v>
      </c>
      <c r="F5894" t="s">
        <v>26521</v>
      </c>
      <c r="G5894" t="s">
        <v>26522</v>
      </c>
      <c r="H5894" t="s">
        <v>26523</v>
      </c>
      <c r="I5894" s="23">
        <v>42.582793000000002</v>
      </c>
      <c r="J5894" s="23">
        <v>-88.043888999999993</v>
      </c>
      <c r="K5894">
        <v>562212</v>
      </c>
      <c r="L5894" t="s">
        <v>355</v>
      </c>
      <c r="M5894" t="s">
        <v>307</v>
      </c>
      <c r="N5894" s="49">
        <v>29088.186000000002</v>
      </c>
      <c r="O5894" s="49">
        <v>29272.416000000001</v>
      </c>
      <c r="P5894" s="49">
        <v>32834.114000000001</v>
      </c>
      <c r="Q5894" s="49">
        <v>37828.35</v>
      </c>
      <c r="R5894" s="49">
        <v>38174.559999999998</v>
      </c>
      <c r="S5894" s="49">
        <v>39579.017999999996</v>
      </c>
      <c r="T5894" s="49">
        <v>40864.322</v>
      </c>
      <c r="U5894" s="49">
        <v>56900.998597999998</v>
      </c>
      <c r="V5894" s="49">
        <v>76789.682321999993</v>
      </c>
    </row>
    <row r="5895" spans="1:22" x14ac:dyDescent="0.3">
      <c r="A5895">
        <v>1000969</v>
      </c>
      <c r="B5895" t="s">
        <v>26524</v>
      </c>
      <c r="C5895" t="s">
        <v>26525</v>
      </c>
      <c r="D5895" t="s">
        <v>2783</v>
      </c>
      <c r="E5895" t="s">
        <v>1248</v>
      </c>
      <c r="F5895" t="s">
        <v>22836</v>
      </c>
      <c r="G5895" t="s">
        <v>26526</v>
      </c>
      <c r="H5895" t="s">
        <v>16028</v>
      </c>
      <c r="I5895" s="23">
        <v>38.966900000000003</v>
      </c>
      <c r="J5895" s="23">
        <v>-81.923100000000005</v>
      </c>
      <c r="K5895">
        <v>221112</v>
      </c>
      <c r="L5895" t="s">
        <v>335</v>
      </c>
      <c r="M5895" t="s">
        <v>336</v>
      </c>
      <c r="R5895" s="49">
        <v>557803.19799999997</v>
      </c>
      <c r="S5895" s="49">
        <v>1343257.4939999999</v>
      </c>
      <c r="T5895" s="49">
        <v>1082336.3959999999</v>
      </c>
      <c r="U5895" s="49">
        <v>993472.65800000005</v>
      </c>
      <c r="V5895" s="49">
        <v>1424600.574</v>
      </c>
    </row>
    <row r="5896" spans="1:22" x14ac:dyDescent="0.3">
      <c r="A5896">
        <v>1001261</v>
      </c>
      <c r="B5896" t="s">
        <v>26527</v>
      </c>
      <c r="C5896" t="s">
        <v>26528</v>
      </c>
      <c r="D5896" t="s">
        <v>2449</v>
      </c>
      <c r="E5896" t="s">
        <v>447</v>
      </c>
      <c r="F5896" t="s">
        <v>26529</v>
      </c>
      <c r="G5896" t="s">
        <v>26530</v>
      </c>
      <c r="H5896" t="s">
        <v>2452</v>
      </c>
      <c r="I5896" s="23">
        <v>39.905799999999999</v>
      </c>
      <c r="J5896" s="23">
        <v>-75.212199999999996</v>
      </c>
      <c r="K5896">
        <v>324110</v>
      </c>
      <c r="L5896" t="s">
        <v>1344</v>
      </c>
      <c r="M5896" t="s">
        <v>1345</v>
      </c>
      <c r="N5896" s="49">
        <v>1447114.834</v>
      </c>
      <c r="O5896" s="49">
        <v>3212084.2420000001</v>
      </c>
      <c r="P5896" s="49">
        <v>3218080.0660000001</v>
      </c>
      <c r="Q5896" s="49">
        <v>3216284.2140000002</v>
      </c>
      <c r="R5896" s="49">
        <v>3110036.696</v>
      </c>
      <c r="S5896" s="49">
        <v>2942346.8560000001</v>
      </c>
      <c r="T5896" s="49">
        <v>2886024.05</v>
      </c>
      <c r="U5896" s="49">
        <v>2994213.4640000002</v>
      </c>
      <c r="V5896" s="49">
        <v>2749813.5780000002</v>
      </c>
    </row>
    <row r="5897" spans="1:22" x14ac:dyDescent="0.3">
      <c r="A5897">
        <v>1003707</v>
      </c>
      <c r="B5897" t="s">
        <v>26531</v>
      </c>
      <c r="C5897" t="s">
        <v>26532</v>
      </c>
      <c r="D5897" t="s">
        <v>3544</v>
      </c>
      <c r="E5897" t="s">
        <v>793</v>
      </c>
      <c r="F5897" t="s">
        <v>26533</v>
      </c>
      <c r="G5897" t="s">
        <v>26534</v>
      </c>
      <c r="H5897" t="s">
        <v>24679</v>
      </c>
      <c r="I5897" s="23">
        <v>37.473166999999997</v>
      </c>
      <c r="J5897" s="23">
        <v>-77.429490000000001</v>
      </c>
      <c r="K5897">
        <v>312230</v>
      </c>
      <c r="L5897" t="s">
        <v>28</v>
      </c>
      <c r="M5897" t="s">
        <v>315</v>
      </c>
      <c r="N5897" s="49">
        <v>41299.091999999997</v>
      </c>
      <c r="O5897" s="49">
        <v>42739.387999999999</v>
      </c>
      <c r="P5897" s="49">
        <v>42995.788</v>
      </c>
      <c r="Q5897" s="49">
        <v>47214.771999999997</v>
      </c>
      <c r="R5897" s="49">
        <v>46215.828000000001</v>
      </c>
      <c r="S5897" s="49">
        <v>58271.576000000001</v>
      </c>
      <c r="T5897" s="49">
        <v>76023.926000000007</v>
      </c>
      <c r="U5897" s="49">
        <v>74064.534</v>
      </c>
      <c r="V5897" s="49">
        <v>75280.77</v>
      </c>
    </row>
    <row r="5898" spans="1:22" x14ac:dyDescent="0.3">
      <c r="A5898">
        <v>1004305</v>
      </c>
      <c r="B5898" t="s">
        <v>26535</v>
      </c>
      <c r="C5898" t="s">
        <v>26536</v>
      </c>
      <c r="D5898" t="s">
        <v>13339</v>
      </c>
      <c r="E5898" t="s">
        <v>1663</v>
      </c>
      <c r="F5898" t="s">
        <v>19822</v>
      </c>
      <c r="G5898" t="s">
        <v>26537</v>
      </c>
      <c r="H5898" t="s">
        <v>2284</v>
      </c>
      <c r="I5898" s="23">
        <v>40.636499999999998</v>
      </c>
      <c r="J5898" s="23">
        <v>-74.219899999999996</v>
      </c>
      <c r="K5898">
        <v>324110</v>
      </c>
      <c r="L5898" t="s">
        <v>6080</v>
      </c>
      <c r="M5898" t="s">
        <v>6081</v>
      </c>
      <c r="N5898" s="49">
        <v>2485972.1</v>
      </c>
      <c r="O5898" s="49">
        <v>2141599.84</v>
      </c>
      <c r="P5898" s="49">
        <v>2601904.5320000001</v>
      </c>
      <c r="Q5898" s="49">
        <v>2683509.65</v>
      </c>
      <c r="R5898" s="49">
        <v>2605821.378</v>
      </c>
      <c r="S5898" s="49">
        <v>2542665.04</v>
      </c>
      <c r="T5898" s="49">
        <v>2237006.9739999999</v>
      </c>
      <c r="U5898" s="49">
        <v>2399929.27</v>
      </c>
      <c r="V5898" s="49">
        <v>2481990.58</v>
      </c>
    </row>
    <row r="5899" spans="1:22" x14ac:dyDescent="0.3">
      <c r="A5899">
        <v>1001964</v>
      </c>
      <c r="B5899" t="s">
        <v>26538</v>
      </c>
      <c r="C5899" t="s">
        <v>26539</v>
      </c>
      <c r="D5899" t="s">
        <v>1056</v>
      </c>
      <c r="E5899" t="s">
        <v>323</v>
      </c>
      <c r="F5899" t="s">
        <v>18592</v>
      </c>
      <c r="G5899" t="s">
        <v>26540</v>
      </c>
      <c r="H5899" t="s">
        <v>963</v>
      </c>
      <c r="I5899" s="23">
        <v>33.8048</v>
      </c>
      <c r="J5899" s="23">
        <v>-118.2431</v>
      </c>
      <c r="K5899">
        <v>324110</v>
      </c>
      <c r="L5899" t="s">
        <v>4350</v>
      </c>
      <c r="M5899" t="s">
        <v>4351</v>
      </c>
      <c r="N5899" s="49">
        <v>887959.76399999997</v>
      </c>
      <c r="O5899" s="49">
        <v>921472.99800000002</v>
      </c>
      <c r="P5899" s="49">
        <v>918076.21200000006</v>
      </c>
      <c r="Q5899" s="49">
        <v>891210.4</v>
      </c>
      <c r="R5899" s="49">
        <v>913703.14800000004</v>
      </c>
      <c r="S5899" s="49">
        <v>876733.46799999999</v>
      </c>
      <c r="T5899" s="49">
        <v>834467.53</v>
      </c>
      <c r="U5899" s="49">
        <v>752337.22</v>
      </c>
      <c r="V5899" s="49">
        <v>763154.74399999995</v>
      </c>
    </row>
    <row r="5900" spans="1:22" x14ac:dyDescent="0.3">
      <c r="A5900">
        <v>1006843</v>
      </c>
      <c r="B5900" t="s">
        <v>26541</v>
      </c>
      <c r="C5900" t="s">
        <v>26542</v>
      </c>
      <c r="D5900" t="s">
        <v>1067</v>
      </c>
      <c r="E5900" t="s">
        <v>323</v>
      </c>
      <c r="F5900" t="s">
        <v>1068</v>
      </c>
      <c r="G5900" t="s">
        <v>26543</v>
      </c>
      <c r="H5900" t="s">
        <v>963</v>
      </c>
      <c r="I5900" s="23">
        <v>33.774469000000003</v>
      </c>
      <c r="J5900" s="23">
        <v>-118.290696</v>
      </c>
      <c r="K5900">
        <v>324110</v>
      </c>
      <c r="L5900" t="s">
        <v>6879</v>
      </c>
      <c r="M5900" t="s">
        <v>6880</v>
      </c>
      <c r="N5900" s="49">
        <v>1792021.334</v>
      </c>
      <c r="O5900" s="49">
        <v>1914273.372</v>
      </c>
      <c r="P5900" s="49">
        <v>1899848.6140000001</v>
      </c>
      <c r="Q5900" s="49">
        <v>1870360.3019999999</v>
      </c>
      <c r="R5900" s="49">
        <v>1909865.084</v>
      </c>
      <c r="S5900" s="49">
        <v>1905144.858</v>
      </c>
      <c r="T5900" s="49">
        <v>2012444.95</v>
      </c>
      <c r="U5900" s="49">
        <v>1790791.48</v>
      </c>
      <c r="V5900" s="49">
        <v>1903921.66</v>
      </c>
    </row>
    <row r="5901" spans="1:22" x14ac:dyDescent="0.3">
      <c r="A5901">
        <v>1012469</v>
      </c>
      <c r="B5901" t="s">
        <v>26544</v>
      </c>
      <c r="C5901" t="s">
        <v>26545</v>
      </c>
      <c r="D5901" t="s">
        <v>26546</v>
      </c>
      <c r="E5901" t="s">
        <v>303</v>
      </c>
      <c r="F5901" t="s">
        <v>26547</v>
      </c>
      <c r="G5901" t="s">
        <v>26548</v>
      </c>
      <c r="I5901" s="23">
        <v>29.0739546</v>
      </c>
      <c r="J5901" s="23">
        <v>-95.751067800000001</v>
      </c>
      <c r="K5901">
        <v>211130</v>
      </c>
      <c r="L5901" t="s">
        <v>326</v>
      </c>
      <c r="M5901" t="s">
        <v>327</v>
      </c>
      <c r="N5901" s="49">
        <v>67999.618000000002</v>
      </c>
      <c r="O5901" s="49">
        <v>61838.625999999997</v>
      </c>
      <c r="P5901" s="49">
        <v>51574.955999999998</v>
      </c>
      <c r="Q5901" s="49">
        <v>43348.506000000001</v>
      </c>
    </row>
    <row r="5902" spans="1:22" x14ac:dyDescent="0.3">
      <c r="A5902">
        <v>1001920</v>
      </c>
      <c r="B5902" t="s">
        <v>26549</v>
      </c>
      <c r="C5902" t="s">
        <v>26550</v>
      </c>
      <c r="D5902" t="s">
        <v>8961</v>
      </c>
      <c r="E5902" t="s">
        <v>1418</v>
      </c>
      <c r="F5902" t="s">
        <v>7644</v>
      </c>
      <c r="G5902" t="s">
        <v>26551</v>
      </c>
      <c r="H5902" t="s">
        <v>5077</v>
      </c>
      <c r="I5902" s="23">
        <v>36.682099999999998</v>
      </c>
      <c r="J5902" s="23">
        <v>-97.089500000000001</v>
      </c>
      <c r="K5902">
        <v>324110</v>
      </c>
      <c r="L5902" t="s">
        <v>6080</v>
      </c>
      <c r="M5902" t="s">
        <v>6081</v>
      </c>
      <c r="N5902" s="49">
        <v>1954125.6540000001</v>
      </c>
      <c r="O5902" s="49">
        <v>2018932.818</v>
      </c>
      <c r="P5902" s="49">
        <v>1995828.6440000001</v>
      </c>
      <c r="Q5902" s="49">
        <v>2127502.662</v>
      </c>
      <c r="R5902" s="49">
        <v>1839018.9180000001</v>
      </c>
      <c r="S5902" s="49">
        <v>2117326.9700000002</v>
      </c>
      <c r="T5902" s="49">
        <v>2225901.8960000002</v>
      </c>
      <c r="U5902" s="49">
        <v>2021000.48</v>
      </c>
      <c r="V5902" s="49">
        <v>1737508.3740000001</v>
      </c>
    </row>
    <row r="5903" spans="1:22" x14ac:dyDescent="0.3">
      <c r="A5903">
        <v>1003932</v>
      </c>
      <c r="B5903" t="s">
        <v>26552</v>
      </c>
      <c r="C5903" t="s">
        <v>26553</v>
      </c>
      <c r="D5903" t="s">
        <v>9434</v>
      </c>
      <c r="E5903" t="s">
        <v>422</v>
      </c>
      <c r="F5903" t="s">
        <v>15578</v>
      </c>
      <c r="G5903" t="s">
        <v>26554</v>
      </c>
      <c r="H5903" t="s">
        <v>7102</v>
      </c>
      <c r="I5903" s="23">
        <v>35.374377000000003</v>
      </c>
      <c r="J5903" s="23">
        <v>-92.705543000000006</v>
      </c>
      <c r="K5903">
        <v>213112</v>
      </c>
      <c r="L5903" t="s">
        <v>28</v>
      </c>
      <c r="M5903" t="s">
        <v>102</v>
      </c>
      <c r="R5903" s="49">
        <v>26291.151999999998</v>
      </c>
      <c r="S5903" s="49">
        <v>26334.6</v>
      </c>
      <c r="T5903" s="49">
        <v>33884.78</v>
      </c>
      <c r="U5903" s="49">
        <v>50832.807999999997</v>
      </c>
      <c r="V5903" s="49">
        <v>35816.016000000003</v>
      </c>
    </row>
    <row r="5904" spans="1:22" x14ac:dyDescent="0.3">
      <c r="A5904">
        <v>1008064</v>
      </c>
      <c r="B5904" t="s">
        <v>26555</v>
      </c>
      <c r="C5904" t="s">
        <v>26556</v>
      </c>
      <c r="D5904" t="s">
        <v>9434</v>
      </c>
      <c r="E5904" t="s">
        <v>422</v>
      </c>
      <c r="F5904" t="s">
        <v>15578</v>
      </c>
      <c r="G5904" t="s">
        <v>26557</v>
      </c>
      <c r="H5904" t="s">
        <v>7102</v>
      </c>
      <c r="I5904" s="23">
        <v>35.408633999999999</v>
      </c>
      <c r="J5904" s="23">
        <v>-92.667295999999993</v>
      </c>
      <c r="K5904">
        <v>213112</v>
      </c>
      <c r="L5904" t="s">
        <v>28</v>
      </c>
      <c r="M5904" t="s">
        <v>102</v>
      </c>
      <c r="R5904" s="49">
        <v>23155.011999999999</v>
      </c>
      <c r="S5904" s="49">
        <v>24677.608</v>
      </c>
      <c r="T5904" s="49">
        <v>22441.32</v>
      </c>
      <c r="U5904" s="49">
        <v>24444.508000000002</v>
      </c>
      <c r="V5904" s="49">
        <v>26099.252</v>
      </c>
    </row>
    <row r="5905" spans="1:22" x14ac:dyDescent="0.3">
      <c r="A5905">
        <v>1007196</v>
      </c>
      <c r="B5905" t="s">
        <v>26558</v>
      </c>
      <c r="C5905" t="s">
        <v>26559</v>
      </c>
      <c r="D5905" t="s">
        <v>26560</v>
      </c>
      <c r="E5905" t="s">
        <v>311</v>
      </c>
      <c r="F5905" t="s">
        <v>17580</v>
      </c>
      <c r="G5905" t="s">
        <v>26561</v>
      </c>
      <c r="H5905" t="s">
        <v>26562</v>
      </c>
      <c r="I5905" s="23">
        <v>36.946100000000001</v>
      </c>
      <c r="J5905" s="23">
        <v>-89.0792</v>
      </c>
      <c r="K5905">
        <v>322110</v>
      </c>
      <c r="L5905" t="s">
        <v>14336</v>
      </c>
      <c r="M5905" t="s">
        <v>4283</v>
      </c>
      <c r="N5905" s="49">
        <v>89504.206000000006</v>
      </c>
      <c r="O5905" s="49">
        <v>35319.75</v>
      </c>
      <c r="P5905" s="49">
        <v>37151</v>
      </c>
      <c r="Q5905" s="49">
        <v>49735.258000000002</v>
      </c>
      <c r="R5905" s="49">
        <v>148496.802</v>
      </c>
      <c r="S5905" s="49">
        <v>162678.25</v>
      </c>
      <c r="T5905" s="49">
        <v>172809.32800000001</v>
      </c>
      <c r="U5905" s="49">
        <v>198430.3</v>
      </c>
      <c r="V5905" s="49">
        <v>179850.57</v>
      </c>
    </row>
    <row r="5906" spans="1:22" x14ac:dyDescent="0.3">
      <c r="A5906">
        <v>1000783</v>
      </c>
      <c r="B5906" t="s">
        <v>26563</v>
      </c>
      <c r="C5906" t="s">
        <v>26564</v>
      </c>
      <c r="D5906" t="s">
        <v>3180</v>
      </c>
      <c r="E5906" t="s">
        <v>1388</v>
      </c>
      <c r="F5906" t="s">
        <v>26565</v>
      </c>
      <c r="G5906" t="s">
        <v>26566</v>
      </c>
      <c r="H5906" t="s">
        <v>1398</v>
      </c>
      <c r="I5906" s="23">
        <v>43.492899999999999</v>
      </c>
      <c r="J5906" s="23">
        <v>-116.7045</v>
      </c>
      <c r="K5906">
        <v>562212</v>
      </c>
      <c r="L5906" t="s">
        <v>51</v>
      </c>
      <c r="M5906" t="s">
        <v>307</v>
      </c>
      <c r="N5906" s="49">
        <v>108687.5</v>
      </c>
      <c r="O5906" s="49">
        <v>102813.5</v>
      </c>
      <c r="P5906" s="49">
        <v>97603</v>
      </c>
      <c r="Q5906" s="49">
        <v>92777.25</v>
      </c>
      <c r="R5906" s="49">
        <v>88650.75</v>
      </c>
      <c r="S5906" s="49">
        <v>84613.25</v>
      </c>
      <c r="T5906" s="49">
        <v>81136.25</v>
      </c>
      <c r="U5906" s="49">
        <v>77877.5</v>
      </c>
      <c r="V5906" s="49">
        <v>74799.75</v>
      </c>
    </row>
    <row r="5907" spans="1:22" x14ac:dyDescent="0.3">
      <c r="A5907">
        <v>1000846</v>
      </c>
      <c r="B5907" t="s">
        <v>26567</v>
      </c>
      <c r="C5907" t="s">
        <v>26568</v>
      </c>
      <c r="D5907" t="s">
        <v>26569</v>
      </c>
      <c r="E5907" t="s">
        <v>663</v>
      </c>
      <c r="F5907" t="s">
        <v>26570</v>
      </c>
      <c r="G5907" t="s">
        <v>26571</v>
      </c>
      <c r="H5907" t="s">
        <v>10926</v>
      </c>
      <c r="I5907" s="23">
        <v>39.793300000000002</v>
      </c>
      <c r="J5907" s="23">
        <v>-83.009699999999995</v>
      </c>
      <c r="K5907">
        <v>221112</v>
      </c>
      <c r="L5907" t="s">
        <v>30</v>
      </c>
      <c r="M5907" t="s">
        <v>336</v>
      </c>
      <c r="R5907" s="49">
        <v>0</v>
      </c>
      <c r="S5907" s="49">
        <v>0</v>
      </c>
      <c r="T5907" s="49">
        <v>70688.592000000004</v>
      </c>
      <c r="U5907" s="49">
        <v>4972.9840000000004</v>
      </c>
      <c r="V5907" s="49">
        <v>89194.606</v>
      </c>
    </row>
    <row r="5908" spans="1:22" x14ac:dyDescent="0.3">
      <c r="A5908">
        <v>1008065</v>
      </c>
      <c r="B5908" t="s">
        <v>26572</v>
      </c>
      <c r="C5908" t="s">
        <v>26573</v>
      </c>
      <c r="D5908" t="s">
        <v>26574</v>
      </c>
      <c r="E5908" t="s">
        <v>422</v>
      </c>
      <c r="F5908" t="s">
        <v>26575</v>
      </c>
      <c r="G5908" t="s">
        <v>26576</v>
      </c>
      <c r="H5908" t="s">
        <v>7102</v>
      </c>
      <c r="I5908" s="23">
        <v>35.326053000000002</v>
      </c>
      <c r="J5908" s="23">
        <v>-92.678493000000003</v>
      </c>
      <c r="K5908">
        <v>213112</v>
      </c>
      <c r="L5908" t="s">
        <v>28</v>
      </c>
      <c r="M5908" t="s">
        <v>102</v>
      </c>
      <c r="R5908" s="49">
        <v>50216.46</v>
      </c>
      <c r="S5908" s="49">
        <v>39176.152000000002</v>
      </c>
      <c r="T5908" s="49">
        <v>28186.75</v>
      </c>
      <c r="U5908" s="49">
        <v>30799.883999999998</v>
      </c>
      <c r="V5908" s="49">
        <v>29094.639999999999</v>
      </c>
    </row>
    <row r="5909" spans="1:22" x14ac:dyDescent="0.3">
      <c r="A5909">
        <v>1004347</v>
      </c>
      <c r="B5909" t="s">
        <v>26577</v>
      </c>
      <c r="C5909" t="s">
        <v>26578</v>
      </c>
      <c r="D5909" t="s">
        <v>26579</v>
      </c>
      <c r="E5909" t="s">
        <v>311</v>
      </c>
      <c r="F5909" t="s">
        <v>26580</v>
      </c>
      <c r="G5909" t="s">
        <v>26581</v>
      </c>
      <c r="H5909" t="s">
        <v>4586</v>
      </c>
      <c r="I5909" s="23">
        <v>37.573428999999997</v>
      </c>
      <c r="J5909" s="23">
        <v>-82.449911</v>
      </c>
      <c r="K5909">
        <v>562212</v>
      </c>
      <c r="L5909" t="s">
        <v>51</v>
      </c>
      <c r="M5909" t="s">
        <v>307</v>
      </c>
      <c r="N5909" s="49">
        <v>43939.25</v>
      </c>
      <c r="O5909" s="49">
        <v>44600.75</v>
      </c>
      <c r="P5909" s="49">
        <v>50654.25</v>
      </c>
      <c r="Q5909" s="49">
        <v>38565.25</v>
      </c>
      <c r="R5909" s="49">
        <v>35884</v>
      </c>
      <c r="S5909" s="49">
        <v>42381</v>
      </c>
      <c r="T5909" s="49">
        <v>42406.25</v>
      </c>
      <c r="U5909" s="49">
        <v>23729</v>
      </c>
      <c r="V5909" s="49">
        <v>36708.25</v>
      </c>
    </row>
    <row r="5910" spans="1:22" x14ac:dyDescent="0.3">
      <c r="A5910">
        <v>1011751</v>
      </c>
      <c r="B5910" t="s">
        <v>26582</v>
      </c>
      <c r="C5910" t="s">
        <v>26583</v>
      </c>
      <c r="D5910" t="s">
        <v>26584</v>
      </c>
      <c r="E5910" t="s">
        <v>1248</v>
      </c>
      <c r="F5910" t="s">
        <v>26585</v>
      </c>
      <c r="G5910" t="s">
        <v>26586</v>
      </c>
      <c r="H5910" t="s">
        <v>9658</v>
      </c>
      <c r="I5910" s="23">
        <v>39.059283999999998</v>
      </c>
      <c r="J5910" s="23">
        <v>-78.971180000000004</v>
      </c>
      <c r="K5910">
        <v>311615</v>
      </c>
      <c r="L5910" t="s">
        <v>28</v>
      </c>
      <c r="M5910" t="s">
        <v>315</v>
      </c>
      <c r="N5910" s="49">
        <v>29502.588</v>
      </c>
      <c r="O5910" s="49">
        <v>35818.116000000002</v>
      </c>
      <c r="P5910" s="49">
        <v>32888.576000000001</v>
      </c>
      <c r="Q5910" s="49">
        <v>35815.116000000002</v>
      </c>
      <c r="R5910" s="49">
        <v>33790.472000000002</v>
      </c>
      <c r="S5910" s="49">
        <v>35762.516000000003</v>
      </c>
      <c r="T5910" s="49">
        <v>34889.968000000001</v>
      </c>
      <c r="U5910" s="49">
        <v>35238.300000000003</v>
      </c>
      <c r="V5910" s="49">
        <v>37390.300000000003</v>
      </c>
    </row>
    <row r="5911" spans="1:22" x14ac:dyDescent="0.3">
      <c r="A5911">
        <v>1002499</v>
      </c>
      <c r="B5911" t="s">
        <v>26587</v>
      </c>
      <c r="C5911" t="s">
        <v>26588</v>
      </c>
      <c r="D5911" t="s">
        <v>26589</v>
      </c>
      <c r="E5911" t="s">
        <v>663</v>
      </c>
      <c r="F5911" t="s">
        <v>26590</v>
      </c>
      <c r="G5911" t="s">
        <v>26591</v>
      </c>
      <c r="H5911" t="s">
        <v>726</v>
      </c>
      <c r="I5911" s="23">
        <v>41.617626000000001</v>
      </c>
      <c r="J5911" s="23">
        <v>-83.555237000000005</v>
      </c>
      <c r="K5911">
        <v>327211</v>
      </c>
      <c r="L5911" t="s">
        <v>375</v>
      </c>
      <c r="M5911" t="s">
        <v>376</v>
      </c>
      <c r="N5911" s="49">
        <v>179557.834</v>
      </c>
      <c r="O5911" s="49">
        <v>179205.68799999999</v>
      </c>
      <c r="P5911" s="49">
        <v>178136.69</v>
      </c>
      <c r="Q5911" s="49">
        <v>160020.48199999999</v>
      </c>
      <c r="R5911" s="49">
        <v>189179.658</v>
      </c>
      <c r="S5911" s="49">
        <v>189554.394</v>
      </c>
      <c r="T5911" s="49">
        <v>163563.128</v>
      </c>
      <c r="U5911" s="49">
        <v>175342.89799999999</v>
      </c>
      <c r="V5911" s="49">
        <v>175073.64199999999</v>
      </c>
    </row>
    <row r="5912" spans="1:22" x14ac:dyDescent="0.3">
      <c r="A5912">
        <v>1001362</v>
      </c>
      <c r="B5912" t="s">
        <v>26592</v>
      </c>
      <c r="C5912" t="s">
        <v>26593</v>
      </c>
      <c r="D5912" t="s">
        <v>26594</v>
      </c>
      <c r="E5912" t="s">
        <v>351</v>
      </c>
      <c r="F5912" t="s">
        <v>26595</v>
      </c>
      <c r="G5912" t="s">
        <v>26596</v>
      </c>
      <c r="H5912" t="s">
        <v>26597</v>
      </c>
      <c r="I5912" s="23">
        <v>38.111400000000003</v>
      </c>
      <c r="J5912" s="23">
        <v>-89.346699999999998</v>
      </c>
      <c r="K5912">
        <v>221112</v>
      </c>
      <c r="L5912" t="s">
        <v>335</v>
      </c>
      <c r="M5912" t="s">
        <v>336</v>
      </c>
      <c r="N5912" s="49">
        <v>42405.544000000002</v>
      </c>
      <c r="O5912" s="49">
        <v>81160.495999999999</v>
      </c>
      <c r="P5912" s="49">
        <v>57343.088000000003</v>
      </c>
      <c r="Q5912" s="49">
        <v>56537.591999999997</v>
      </c>
      <c r="R5912" s="49">
        <v>32483.88</v>
      </c>
      <c r="S5912" s="49">
        <v>11597.856</v>
      </c>
      <c r="T5912" s="49">
        <v>20158.723999999998</v>
      </c>
      <c r="U5912" s="49">
        <v>54848.847999999998</v>
      </c>
      <c r="V5912" s="49">
        <v>80264.504000000001</v>
      </c>
    </row>
    <row r="5913" spans="1:22" x14ac:dyDescent="0.3">
      <c r="A5913">
        <v>1010773</v>
      </c>
      <c r="B5913" t="s">
        <v>26598</v>
      </c>
      <c r="C5913" t="s">
        <v>26599</v>
      </c>
      <c r="D5913" t="s">
        <v>26600</v>
      </c>
      <c r="E5913" t="s">
        <v>1781</v>
      </c>
      <c r="F5913" t="s">
        <v>26601</v>
      </c>
      <c r="G5913" t="s">
        <v>26602</v>
      </c>
      <c r="H5913" t="s">
        <v>314</v>
      </c>
      <c r="I5913" s="23">
        <v>31.408632999999998</v>
      </c>
      <c r="J5913" s="23">
        <v>-89.086782999999997</v>
      </c>
      <c r="K5913">
        <v>562212</v>
      </c>
      <c r="L5913" t="s">
        <v>51</v>
      </c>
      <c r="M5913" t="s">
        <v>307</v>
      </c>
      <c r="N5913" s="49">
        <v>129557.25</v>
      </c>
      <c r="O5913" s="49">
        <v>124361.5</v>
      </c>
      <c r="P5913" s="49">
        <v>118327.5</v>
      </c>
      <c r="Q5913" s="49">
        <v>112726.75</v>
      </c>
      <c r="R5913" s="49">
        <v>106829.75</v>
      </c>
      <c r="S5913" s="49">
        <v>100617.75</v>
      </c>
      <c r="T5913" s="49">
        <v>102575.75</v>
      </c>
      <c r="U5913" s="49">
        <v>96716.25</v>
      </c>
    </row>
    <row r="5914" spans="1:22" x14ac:dyDescent="0.3">
      <c r="A5914">
        <v>1007025</v>
      </c>
      <c r="B5914" t="s">
        <v>26603</v>
      </c>
      <c r="C5914" t="s">
        <v>26604</v>
      </c>
      <c r="D5914" t="s">
        <v>12351</v>
      </c>
      <c r="E5914" t="s">
        <v>422</v>
      </c>
      <c r="F5914" t="s">
        <v>12352</v>
      </c>
      <c r="G5914" t="s">
        <v>26605</v>
      </c>
      <c r="H5914" t="s">
        <v>8413</v>
      </c>
      <c r="I5914" s="23">
        <v>34.2181</v>
      </c>
      <c r="J5914" s="23">
        <v>-91.902500000000003</v>
      </c>
      <c r="K5914">
        <v>221112</v>
      </c>
      <c r="L5914" t="s">
        <v>335</v>
      </c>
      <c r="M5914" t="s">
        <v>336</v>
      </c>
      <c r="N5914" s="49">
        <v>685029.86</v>
      </c>
      <c r="O5914" s="49">
        <v>750987.91599999997</v>
      </c>
      <c r="P5914" s="49">
        <v>672173.25600000005</v>
      </c>
      <c r="Q5914" s="49">
        <v>673724.34400000004</v>
      </c>
      <c r="R5914" s="49">
        <v>704376.54</v>
      </c>
      <c r="S5914" s="49">
        <v>604283.76</v>
      </c>
      <c r="T5914" s="49">
        <v>778193.11600000004</v>
      </c>
      <c r="U5914" s="49">
        <v>771853.58799999999</v>
      </c>
      <c r="V5914" s="49">
        <v>754356.70400000003</v>
      </c>
    </row>
    <row r="5915" spans="1:22" x14ac:dyDescent="0.3">
      <c r="A5915">
        <v>1003092</v>
      </c>
      <c r="B5915" t="s">
        <v>26606</v>
      </c>
      <c r="C5915" t="s">
        <v>26607</v>
      </c>
      <c r="D5915" t="s">
        <v>26608</v>
      </c>
      <c r="E5915" t="s">
        <v>583</v>
      </c>
      <c r="F5915" t="s">
        <v>5994</v>
      </c>
      <c r="G5915" t="s">
        <v>26609</v>
      </c>
      <c r="H5915" t="s">
        <v>5996</v>
      </c>
      <c r="I5915" s="23">
        <v>30.745370000000001</v>
      </c>
      <c r="J5915" s="23">
        <v>-92.432450000000003</v>
      </c>
      <c r="K5915">
        <v>486210</v>
      </c>
      <c r="L5915" t="s">
        <v>1714</v>
      </c>
      <c r="M5915" t="s">
        <v>102</v>
      </c>
      <c r="N5915" s="49">
        <v>51021.67</v>
      </c>
      <c r="O5915" s="49">
        <v>39973.654000000002</v>
      </c>
      <c r="P5915" s="49">
        <v>27012.522000000001</v>
      </c>
      <c r="Q5915" s="49">
        <v>21325.24</v>
      </c>
      <c r="R5915" s="49">
        <v>31210.383999999998</v>
      </c>
      <c r="S5915" s="49">
        <v>50571.504000000001</v>
      </c>
      <c r="T5915" s="49">
        <v>52178.32</v>
      </c>
      <c r="U5915" s="49">
        <v>42754.712</v>
      </c>
      <c r="V5915" s="49">
        <v>24765.759999999998</v>
      </c>
    </row>
    <row r="5916" spans="1:22" x14ac:dyDescent="0.3">
      <c r="A5916">
        <v>1002429</v>
      </c>
      <c r="B5916" t="s">
        <v>26610</v>
      </c>
      <c r="C5916" t="s">
        <v>26611</v>
      </c>
      <c r="D5916" t="s">
        <v>5672</v>
      </c>
      <c r="E5916" t="s">
        <v>461</v>
      </c>
      <c r="F5916" t="s">
        <v>26612</v>
      </c>
      <c r="G5916" t="s">
        <v>26613</v>
      </c>
      <c r="H5916" t="s">
        <v>5227</v>
      </c>
      <c r="I5916" s="23">
        <v>42.638748999999997</v>
      </c>
      <c r="J5916" s="23">
        <v>-109.473507</v>
      </c>
      <c r="K5916">
        <v>211111</v>
      </c>
      <c r="L5916" t="s">
        <v>28</v>
      </c>
      <c r="M5916" t="s">
        <v>102</v>
      </c>
      <c r="R5916" s="49">
        <v>111800.52800000001</v>
      </c>
      <c r="S5916" s="49">
        <v>101277.268</v>
      </c>
      <c r="T5916" s="49">
        <v>99415.873999999996</v>
      </c>
      <c r="U5916" s="49">
        <v>96555.483999999997</v>
      </c>
      <c r="V5916" s="49">
        <v>82936.288</v>
      </c>
    </row>
    <row r="5917" spans="1:22" x14ac:dyDescent="0.3">
      <c r="A5917">
        <v>1006227</v>
      </c>
      <c r="B5917" t="s">
        <v>26614</v>
      </c>
      <c r="C5917" t="s">
        <v>26615</v>
      </c>
      <c r="D5917" t="s">
        <v>26616</v>
      </c>
      <c r="E5917" t="s">
        <v>303</v>
      </c>
      <c r="F5917" t="s">
        <v>19307</v>
      </c>
      <c r="G5917" t="s">
        <v>26617</v>
      </c>
      <c r="H5917" t="s">
        <v>18180</v>
      </c>
      <c r="I5917" s="23">
        <v>32.447077</v>
      </c>
      <c r="J5917" s="23">
        <v>-94.830011999999996</v>
      </c>
      <c r="K5917">
        <v>562212</v>
      </c>
      <c r="L5917" t="s">
        <v>51</v>
      </c>
      <c r="M5917" t="s">
        <v>307</v>
      </c>
      <c r="N5917" s="49">
        <v>56048.25</v>
      </c>
      <c r="O5917" s="49">
        <v>62585.5</v>
      </c>
      <c r="P5917" s="49">
        <v>51944.5</v>
      </c>
      <c r="Q5917" s="49">
        <v>47207</v>
      </c>
      <c r="R5917" s="49">
        <v>62810.45</v>
      </c>
      <c r="S5917" s="49">
        <v>43326.75</v>
      </c>
      <c r="T5917" s="49">
        <v>42292.5</v>
      </c>
      <c r="U5917" s="49">
        <v>385570.99022500002</v>
      </c>
      <c r="V5917" s="49">
        <v>397454.10220000002</v>
      </c>
    </row>
    <row r="5918" spans="1:22" x14ac:dyDescent="0.3">
      <c r="A5918">
        <v>1007557</v>
      </c>
      <c r="B5918" t="s">
        <v>26618</v>
      </c>
      <c r="C5918" t="s">
        <v>26619</v>
      </c>
      <c r="D5918" t="s">
        <v>26620</v>
      </c>
      <c r="E5918" t="s">
        <v>1663</v>
      </c>
      <c r="F5918" t="s">
        <v>2310</v>
      </c>
      <c r="G5918" t="s">
        <v>26621</v>
      </c>
      <c r="H5918" t="s">
        <v>26622</v>
      </c>
      <c r="I5918" s="23">
        <v>39.356900000000003</v>
      </c>
      <c r="J5918" s="23">
        <v>-74.611699999999999</v>
      </c>
      <c r="K5918">
        <v>562212</v>
      </c>
      <c r="L5918" t="s">
        <v>355</v>
      </c>
      <c r="M5918" t="s">
        <v>307</v>
      </c>
      <c r="U5918" s="49">
        <v>7078.6</v>
      </c>
      <c r="V5918" s="49">
        <v>4545.8999999999996</v>
      </c>
    </row>
    <row r="5919" spans="1:22" x14ac:dyDescent="0.3">
      <c r="A5919">
        <v>1000456</v>
      </c>
      <c r="B5919" t="s">
        <v>26623</v>
      </c>
      <c r="C5919" t="s">
        <v>26624</v>
      </c>
      <c r="D5919" t="s">
        <v>7801</v>
      </c>
      <c r="E5919" t="s">
        <v>331</v>
      </c>
      <c r="F5919" t="s">
        <v>7802</v>
      </c>
      <c r="G5919" t="s">
        <v>26625</v>
      </c>
      <c r="H5919" t="s">
        <v>5651</v>
      </c>
      <c r="I5919" s="23">
        <v>40.735799999999998</v>
      </c>
      <c r="J5919" s="23">
        <v>-73.388099999999994</v>
      </c>
      <c r="K5919">
        <v>221112</v>
      </c>
      <c r="L5919" t="s">
        <v>30</v>
      </c>
      <c r="M5919" t="s">
        <v>336</v>
      </c>
      <c r="N5919" s="49">
        <v>32181.977999999999</v>
      </c>
      <c r="O5919" s="49">
        <v>76918.508000000002</v>
      </c>
      <c r="P5919" s="49">
        <v>59146.067999999999</v>
      </c>
      <c r="Q5919" s="49">
        <v>72733.279999999999</v>
      </c>
      <c r="R5919" s="49">
        <v>87694.165999999997</v>
      </c>
      <c r="S5919" s="49">
        <v>70168.127999999997</v>
      </c>
      <c r="T5919" s="49">
        <v>117759.864</v>
      </c>
      <c r="U5919" s="49">
        <v>147658.152</v>
      </c>
      <c r="V5919" s="49">
        <v>47472.724000000002</v>
      </c>
    </row>
    <row r="5920" spans="1:22" x14ac:dyDescent="0.3">
      <c r="A5920">
        <v>1009833</v>
      </c>
      <c r="B5920" t="s">
        <v>26626</v>
      </c>
      <c r="C5920" t="s">
        <v>26627</v>
      </c>
      <c r="D5920" t="s">
        <v>4035</v>
      </c>
      <c r="E5920" t="s">
        <v>583</v>
      </c>
      <c r="F5920" t="s">
        <v>26628</v>
      </c>
      <c r="G5920" t="s">
        <v>26629</v>
      </c>
      <c r="H5920" t="s">
        <v>26630</v>
      </c>
      <c r="I5920" s="23">
        <v>32.374789999999997</v>
      </c>
      <c r="J5920" s="23">
        <v>-93.916459000000003</v>
      </c>
      <c r="K5920">
        <v>211111</v>
      </c>
      <c r="L5920" t="s">
        <v>28</v>
      </c>
      <c r="M5920" t="s">
        <v>102</v>
      </c>
      <c r="R5920" s="49">
        <v>21480.92</v>
      </c>
      <c r="S5920" s="49">
        <v>27073.848000000002</v>
      </c>
      <c r="T5920" s="49">
        <v>36223.26</v>
      </c>
      <c r="U5920" s="49">
        <v>29440.43</v>
      </c>
      <c r="V5920" s="49">
        <v>28878.799999999999</v>
      </c>
    </row>
    <row r="5921" spans="1:22" x14ac:dyDescent="0.3">
      <c r="A5921">
        <v>1002646</v>
      </c>
      <c r="B5921" t="s">
        <v>26631</v>
      </c>
      <c r="C5921" t="s">
        <v>26632</v>
      </c>
      <c r="D5921" t="s">
        <v>26633</v>
      </c>
      <c r="E5921" t="s">
        <v>386</v>
      </c>
      <c r="F5921" t="s">
        <v>26634</v>
      </c>
      <c r="G5921" t="s">
        <v>26635</v>
      </c>
      <c r="H5921" t="s">
        <v>19228</v>
      </c>
      <c r="I5921" s="23">
        <v>33.730690000000003</v>
      </c>
      <c r="J5921" s="23">
        <v>-87.046672999999998</v>
      </c>
      <c r="K5921">
        <v>562212</v>
      </c>
      <c r="L5921" t="s">
        <v>51</v>
      </c>
      <c r="M5921" t="s">
        <v>307</v>
      </c>
      <c r="N5921" s="49">
        <v>42448.25</v>
      </c>
      <c r="O5921" s="49">
        <v>57671.5</v>
      </c>
      <c r="P5921" s="49">
        <v>57642.25</v>
      </c>
      <c r="Q5921" s="49">
        <v>67092.5</v>
      </c>
      <c r="R5921" s="49">
        <v>47161.75</v>
      </c>
      <c r="S5921" s="49">
        <v>58806.75</v>
      </c>
      <c r="T5921" s="49">
        <v>78565</v>
      </c>
      <c r="U5921" s="49">
        <v>87247.5</v>
      </c>
      <c r="V5921" s="49">
        <v>56252.5</v>
      </c>
    </row>
    <row r="5922" spans="1:22" x14ac:dyDescent="0.3">
      <c r="A5922">
        <v>1007908</v>
      </c>
      <c r="B5922" t="s">
        <v>26636</v>
      </c>
      <c r="C5922" t="s">
        <v>26637</v>
      </c>
      <c r="D5922" t="s">
        <v>26638</v>
      </c>
      <c r="E5922" t="s">
        <v>447</v>
      </c>
      <c r="F5922" t="s">
        <v>26639</v>
      </c>
      <c r="G5922" t="s">
        <v>26640</v>
      </c>
      <c r="H5922" t="s">
        <v>26641</v>
      </c>
      <c r="I5922" s="23">
        <v>41.177599999999998</v>
      </c>
      <c r="J5922" s="23">
        <v>-79.441800000000001</v>
      </c>
      <c r="K5922">
        <v>221112</v>
      </c>
      <c r="L5922" t="s">
        <v>30</v>
      </c>
      <c r="M5922" t="s">
        <v>336</v>
      </c>
      <c r="T5922" s="49">
        <v>87995.804000000004</v>
      </c>
      <c r="U5922" s="49">
        <v>302617.07</v>
      </c>
      <c r="V5922" s="49">
        <v>344972.842</v>
      </c>
    </row>
    <row r="5923" spans="1:22" x14ac:dyDescent="0.3">
      <c r="A5923">
        <v>1008162</v>
      </c>
      <c r="B5923" t="s">
        <v>26642</v>
      </c>
      <c r="C5923" t="s">
        <v>26643</v>
      </c>
      <c r="D5923" t="s">
        <v>26644</v>
      </c>
      <c r="E5923" t="s">
        <v>1418</v>
      </c>
      <c r="F5923" t="s">
        <v>26645</v>
      </c>
      <c r="G5923" t="s">
        <v>26646</v>
      </c>
      <c r="H5923" t="s">
        <v>1795</v>
      </c>
      <c r="I5923" s="23">
        <v>35.274808</v>
      </c>
      <c r="J5923" s="23">
        <v>-97.115590999999995</v>
      </c>
      <c r="K5923">
        <v>486210</v>
      </c>
      <c r="L5923" t="s">
        <v>1275</v>
      </c>
      <c r="M5923" t="s">
        <v>102</v>
      </c>
      <c r="N5923" s="49">
        <v>40848.258000000002</v>
      </c>
      <c r="O5923" s="49">
        <v>46847.66</v>
      </c>
      <c r="P5923" s="49">
        <v>39047.51</v>
      </c>
      <c r="Q5923" s="49">
        <v>37491.311999999998</v>
      </c>
      <c r="R5923" s="49">
        <v>37701.661999999997</v>
      </c>
      <c r="S5923" s="49">
        <v>34324.175999999999</v>
      </c>
      <c r="T5923" s="49">
        <v>25480.41</v>
      </c>
      <c r="U5923" s="49">
        <v>30241.044000000002</v>
      </c>
    </row>
    <row r="5924" spans="1:22" x14ac:dyDescent="0.3">
      <c r="A5924">
        <v>1012414</v>
      </c>
      <c r="B5924" t="s">
        <v>26647</v>
      </c>
      <c r="C5924" t="s">
        <v>26648</v>
      </c>
      <c r="D5924" t="s">
        <v>3174</v>
      </c>
      <c r="E5924" t="s">
        <v>323</v>
      </c>
      <c r="F5924" t="s">
        <v>8118</v>
      </c>
      <c r="G5924" t="s">
        <v>26649</v>
      </c>
      <c r="H5924" t="s">
        <v>3177</v>
      </c>
      <c r="I5924" s="23">
        <v>32.574756000000001</v>
      </c>
      <c r="J5924" s="23">
        <v>-116.91730200000001</v>
      </c>
      <c r="K5924">
        <v>221112</v>
      </c>
      <c r="L5924" t="s">
        <v>30</v>
      </c>
      <c r="M5924" t="s">
        <v>336</v>
      </c>
      <c r="N5924" s="49">
        <v>57076.088000000003</v>
      </c>
      <c r="O5924" s="49">
        <v>80556.952000000005</v>
      </c>
      <c r="P5924" s="49">
        <v>91479.411999999997</v>
      </c>
      <c r="Q5924" s="49">
        <v>25251.707999999999</v>
      </c>
    </row>
    <row r="5925" spans="1:22" x14ac:dyDescent="0.3">
      <c r="A5925">
        <v>1011037</v>
      </c>
      <c r="B5925" t="s">
        <v>26650</v>
      </c>
      <c r="C5925" t="s">
        <v>26651</v>
      </c>
      <c r="D5925" t="s">
        <v>5289</v>
      </c>
      <c r="E5925" t="s">
        <v>447</v>
      </c>
      <c r="F5925" t="s">
        <v>5290</v>
      </c>
      <c r="G5925" t="s">
        <v>26652</v>
      </c>
      <c r="H5925" t="s">
        <v>5018</v>
      </c>
      <c r="I5925" s="23">
        <v>40.273760000000003</v>
      </c>
      <c r="J5925" s="23">
        <v>-75.813910000000007</v>
      </c>
      <c r="K5925">
        <v>562212</v>
      </c>
      <c r="L5925" t="s">
        <v>51</v>
      </c>
      <c r="M5925" t="s">
        <v>307</v>
      </c>
      <c r="N5925" s="49">
        <v>33617</v>
      </c>
      <c r="O5925" s="49">
        <v>31536</v>
      </c>
      <c r="P5925" s="49">
        <v>31147.75</v>
      </c>
      <c r="Q5925" s="49">
        <v>6404.25</v>
      </c>
      <c r="R5925" s="49">
        <v>31012.5</v>
      </c>
      <c r="S5925" s="49">
        <v>31354.75</v>
      </c>
      <c r="T5925" s="49">
        <v>31314.5</v>
      </c>
      <c r="U5925" s="49">
        <v>35165</v>
      </c>
      <c r="V5925" s="49">
        <v>30534.5</v>
      </c>
    </row>
    <row r="5926" spans="1:22" x14ac:dyDescent="0.3">
      <c r="A5926">
        <v>1005029</v>
      </c>
      <c r="B5926" t="s">
        <v>26653</v>
      </c>
      <c r="C5926" t="s">
        <v>26654</v>
      </c>
      <c r="D5926" t="s">
        <v>26655</v>
      </c>
      <c r="E5926" t="s">
        <v>461</v>
      </c>
      <c r="F5926" t="s">
        <v>22855</v>
      </c>
      <c r="H5926" t="s">
        <v>8803</v>
      </c>
      <c r="I5926" s="23">
        <v>41.781944000000003</v>
      </c>
      <c r="J5926" s="23">
        <v>-110.332778</v>
      </c>
      <c r="K5926">
        <v>211130</v>
      </c>
      <c r="L5926" t="s">
        <v>368</v>
      </c>
      <c r="M5926" t="s">
        <v>102</v>
      </c>
      <c r="N5926" s="49">
        <v>39553.052000000003</v>
      </c>
      <c r="O5926" s="49">
        <v>37985.957999999999</v>
      </c>
      <c r="P5926" s="49">
        <v>36137.313999999998</v>
      </c>
      <c r="Q5926" s="49">
        <v>36626.612000000001</v>
      </c>
      <c r="R5926" s="49">
        <v>44716.582000000002</v>
      </c>
      <c r="S5926" s="49">
        <v>45910.23</v>
      </c>
      <c r="T5926" s="49">
        <v>47225.887999999999</v>
      </c>
      <c r="U5926" s="49">
        <v>48833.186000000002</v>
      </c>
      <c r="V5926" s="49">
        <v>50622.985999999997</v>
      </c>
    </row>
    <row r="5927" spans="1:22" x14ac:dyDescent="0.3">
      <c r="A5927">
        <v>1011315</v>
      </c>
      <c r="B5927" t="s">
        <v>26656</v>
      </c>
      <c r="C5927" t="s">
        <v>26657</v>
      </c>
      <c r="D5927" t="s">
        <v>4389</v>
      </c>
      <c r="E5927" t="s">
        <v>640</v>
      </c>
      <c r="F5927" t="s">
        <v>4390</v>
      </c>
      <c r="G5927" t="s">
        <v>26658</v>
      </c>
      <c r="H5927" t="s">
        <v>4392</v>
      </c>
      <c r="I5927" s="23">
        <v>48.233527000000002</v>
      </c>
      <c r="J5927" s="23">
        <v>-103.950951</v>
      </c>
      <c r="K5927">
        <v>221112</v>
      </c>
      <c r="L5927" t="s">
        <v>335</v>
      </c>
      <c r="M5927" t="s">
        <v>336</v>
      </c>
      <c r="N5927" s="49">
        <v>267807.3</v>
      </c>
      <c r="O5927" s="49">
        <v>201144.95199999999</v>
      </c>
      <c r="P5927" s="49">
        <v>137039.04000000001</v>
      </c>
      <c r="Q5927" s="49">
        <v>170407.42</v>
      </c>
      <c r="R5927" s="49">
        <v>105080.06</v>
      </c>
      <c r="S5927" s="49">
        <v>47290.824000000001</v>
      </c>
      <c r="T5927" s="49">
        <v>9700.4639999999999</v>
      </c>
    </row>
    <row r="5928" spans="1:22" x14ac:dyDescent="0.3">
      <c r="A5928">
        <v>1013584</v>
      </c>
      <c r="B5928" t="s">
        <v>26659</v>
      </c>
      <c r="C5928" t="s">
        <v>26660</v>
      </c>
      <c r="D5928" t="s">
        <v>26661</v>
      </c>
      <c r="E5928" t="s">
        <v>3929</v>
      </c>
      <c r="F5928" t="s">
        <v>26662</v>
      </c>
      <c r="G5928" t="s">
        <v>26663</v>
      </c>
      <c r="H5928" t="s">
        <v>26664</v>
      </c>
      <c r="I5928" s="23">
        <v>44.068055999999999</v>
      </c>
      <c r="J5928" s="23">
        <v>-70.258332999999993</v>
      </c>
      <c r="K5928">
        <v>326130</v>
      </c>
      <c r="L5928" t="s">
        <v>28</v>
      </c>
      <c r="M5928" t="s">
        <v>315</v>
      </c>
      <c r="N5928" s="49">
        <v>25271.504000000001</v>
      </c>
    </row>
    <row r="5929" spans="1:22" x14ac:dyDescent="0.3">
      <c r="A5929">
        <v>1012967</v>
      </c>
      <c r="B5929"/>
      <c r="C5929" t="s">
        <v>26665</v>
      </c>
      <c r="D5929" t="s">
        <v>21811</v>
      </c>
      <c r="E5929" t="s">
        <v>11053</v>
      </c>
      <c r="F5929" t="s">
        <v>14872</v>
      </c>
      <c r="G5929" t="s">
        <v>26666</v>
      </c>
      <c r="I5929" s="23">
        <v>13.4297068</v>
      </c>
      <c r="J5929" s="23">
        <v>144.64945729999999</v>
      </c>
      <c r="K5929">
        <v>221112</v>
      </c>
      <c r="L5929" t="s">
        <v>28</v>
      </c>
      <c r="M5929" t="s">
        <v>336</v>
      </c>
      <c r="N5929" s="49">
        <v>48720.762000000002</v>
      </c>
      <c r="O5929" s="49">
        <v>64465.307999999997</v>
      </c>
      <c r="P5929" s="49">
        <v>55293.006000000001</v>
      </c>
      <c r="Q5929" s="49">
        <v>72805.721999999994</v>
      </c>
      <c r="R5929" s="49">
        <v>53902.627999999997</v>
      </c>
    </row>
    <row r="5930" spans="1:22" x14ac:dyDescent="0.3">
      <c r="A5930">
        <v>1010987</v>
      </c>
      <c r="B5930" t="s">
        <v>26667</v>
      </c>
      <c r="C5930" t="s">
        <v>26668</v>
      </c>
      <c r="D5930" t="s">
        <v>1780</v>
      </c>
      <c r="E5930" t="s">
        <v>441</v>
      </c>
      <c r="F5930" t="s">
        <v>26381</v>
      </c>
      <c r="G5930" t="s">
        <v>26669</v>
      </c>
      <c r="H5930" t="s">
        <v>26383</v>
      </c>
      <c r="I5930" s="23">
        <v>35.598004000000003</v>
      </c>
      <c r="J5930" s="23">
        <v>-77.427323000000001</v>
      </c>
      <c r="K5930">
        <v>562212</v>
      </c>
      <c r="L5930" t="s">
        <v>51</v>
      </c>
      <c r="M5930" t="s">
        <v>307</v>
      </c>
      <c r="N5930" s="49">
        <v>23183</v>
      </c>
      <c r="O5930" s="49">
        <v>29433.75</v>
      </c>
      <c r="P5930" s="49">
        <v>29528.75</v>
      </c>
      <c r="Q5930" s="49">
        <v>33211.25</v>
      </c>
      <c r="R5930" s="49">
        <v>34076.5</v>
      </c>
      <c r="S5930" s="49">
        <v>34182.75</v>
      </c>
      <c r="T5930" s="49">
        <v>40302</v>
      </c>
      <c r="U5930" s="49">
        <v>40189.25</v>
      </c>
      <c r="V5930" s="49">
        <v>41589.5</v>
      </c>
    </row>
    <row r="5931" spans="1:22" x14ac:dyDescent="0.3">
      <c r="A5931">
        <v>1001441</v>
      </c>
      <c r="B5931" t="s">
        <v>26670</v>
      </c>
      <c r="C5931" t="s">
        <v>26671</v>
      </c>
      <c r="D5931" t="s">
        <v>9979</v>
      </c>
      <c r="E5931" t="s">
        <v>323</v>
      </c>
      <c r="F5931" t="s">
        <v>9980</v>
      </c>
      <c r="G5931" t="s">
        <v>26672</v>
      </c>
      <c r="H5931" t="s">
        <v>9890</v>
      </c>
      <c r="I5931" s="23">
        <v>38.039200000000001</v>
      </c>
      <c r="J5931" s="23">
        <v>-121.89400000000001</v>
      </c>
      <c r="K5931">
        <v>221112</v>
      </c>
      <c r="L5931" t="s">
        <v>335</v>
      </c>
      <c r="M5931" t="s">
        <v>336</v>
      </c>
      <c r="O5931" s="49">
        <v>17.100000000000001</v>
      </c>
      <c r="P5931" s="49">
        <v>68.599999999999994</v>
      </c>
      <c r="Q5931" s="49">
        <v>85102.983999999997</v>
      </c>
      <c r="R5931" s="49">
        <v>126886.38</v>
      </c>
      <c r="S5931" s="49">
        <v>58144.536</v>
      </c>
      <c r="T5931" s="49">
        <v>89578.02</v>
      </c>
      <c r="U5931" s="49">
        <v>153821.68</v>
      </c>
      <c r="V5931" s="49">
        <v>25412.207999999999</v>
      </c>
    </row>
    <row r="5932" spans="1:22" x14ac:dyDescent="0.3">
      <c r="A5932">
        <v>1005731</v>
      </c>
      <c r="B5932" t="s">
        <v>26673</v>
      </c>
      <c r="C5932" t="s">
        <v>26674</v>
      </c>
      <c r="D5932" t="s">
        <v>7584</v>
      </c>
      <c r="E5932" t="s">
        <v>1682</v>
      </c>
      <c r="F5932" t="s">
        <v>7585</v>
      </c>
      <c r="G5932" t="s">
        <v>26675</v>
      </c>
      <c r="H5932" t="s">
        <v>26676</v>
      </c>
      <c r="I5932" s="23">
        <v>42.456400000000002</v>
      </c>
      <c r="J5932" s="23">
        <v>-73.218100000000007</v>
      </c>
      <c r="K5932">
        <v>221112</v>
      </c>
      <c r="L5932" t="s">
        <v>335</v>
      </c>
      <c r="M5932" t="s">
        <v>336</v>
      </c>
      <c r="N5932" s="49">
        <v>40445.294000000002</v>
      </c>
      <c r="O5932" s="49">
        <v>60009.112000000001</v>
      </c>
      <c r="P5932" s="49">
        <v>81280.600000000006</v>
      </c>
      <c r="Q5932" s="49">
        <v>118104.54399999999</v>
      </c>
      <c r="R5932" s="49">
        <v>124826.776</v>
      </c>
      <c r="S5932" s="49">
        <v>75065.813999999998</v>
      </c>
      <c r="T5932" s="49">
        <v>119220.41800000001</v>
      </c>
      <c r="U5932" s="49">
        <v>143685.09400000001</v>
      </c>
      <c r="V5932" s="49">
        <v>94314.263999999996</v>
      </c>
    </row>
    <row r="5933" spans="1:22" x14ac:dyDescent="0.3">
      <c r="A5933">
        <v>1001296</v>
      </c>
      <c r="B5933" t="s">
        <v>25828</v>
      </c>
      <c r="C5933" t="s">
        <v>26677</v>
      </c>
      <c r="D5933" t="s">
        <v>25830</v>
      </c>
      <c r="E5933" t="s">
        <v>3929</v>
      </c>
      <c r="F5933" t="s">
        <v>25831</v>
      </c>
      <c r="G5933" t="s">
        <v>26678</v>
      </c>
      <c r="H5933" t="s">
        <v>5914</v>
      </c>
      <c r="I5933" s="23">
        <v>44.5047</v>
      </c>
      <c r="J5933" s="23">
        <v>-70.240300000000005</v>
      </c>
      <c r="K5933">
        <v>221112</v>
      </c>
      <c r="L5933" t="s">
        <v>335</v>
      </c>
      <c r="M5933" t="s">
        <v>336</v>
      </c>
      <c r="N5933" s="49">
        <v>225431.26</v>
      </c>
      <c r="O5933" s="49">
        <v>211153.584</v>
      </c>
      <c r="P5933" s="49">
        <v>124204.394</v>
      </c>
      <c r="Q5933" s="49">
        <v>104457.16</v>
      </c>
      <c r="R5933" s="49">
        <v>226173.326</v>
      </c>
      <c r="S5933" s="49">
        <v>289843.04399999999</v>
      </c>
      <c r="T5933" s="49">
        <v>320587.31199999998</v>
      </c>
      <c r="U5933" s="49">
        <v>324672.59600000002</v>
      </c>
      <c r="V5933" s="49">
        <v>378278.21</v>
      </c>
    </row>
    <row r="5934" spans="1:22" x14ac:dyDescent="0.3">
      <c r="A5934">
        <v>1004199</v>
      </c>
      <c r="B5934" t="s">
        <v>26679</v>
      </c>
      <c r="C5934" t="s">
        <v>26680</v>
      </c>
      <c r="D5934" t="s">
        <v>26681</v>
      </c>
      <c r="E5934" t="s">
        <v>447</v>
      </c>
      <c r="F5934" t="s">
        <v>26682</v>
      </c>
      <c r="G5934" t="s">
        <v>26683</v>
      </c>
      <c r="H5934" t="s">
        <v>15756</v>
      </c>
      <c r="I5934" s="23">
        <v>39.871699999999997</v>
      </c>
      <c r="J5934" s="23">
        <v>-76.866399999999999</v>
      </c>
      <c r="K5934">
        <v>322121</v>
      </c>
      <c r="L5934" t="s">
        <v>1940</v>
      </c>
      <c r="M5934" t="s">
        <v>680</v>
      </c>
      <c r="N5934" s="49">
        <v>396734.36200000002</v>
      </c>
      <c r="O5934" s="49">
        <v>426769.69199999998</v>
      </c>
      <c r="P5934" s="49">
        <v>438587.114</v>
      </c>
      <c r="Q5934" s="49">
        <v>624947.47600000002</v>
      </c>
      <c r="R5934" s="49">
        <v>666002.97400000005</v>
      </c>
      <c r="S5934" s="49">
        <v>692587.31599999999</v>
      </c>
      <c r="T5934" s="49">
        <v>691054.10800000001</v>
      </c>
      <c r="U5934" s="49">
        <v>666349.39599999995</v>
      </c>
      <c r="V5934" s="49">
        <v>828352.78799999994</v>
      </c>
    </row>
    <row r="5935" spans="1:22" x14ac:dyDescent="0.3">
      <c r="A5935">
        <v>1000183</v>
      </c>
      <c r="B5935" t="s">
        <v>26684</v>
      </c>
      <c r="C5935" t="s">
        <v>26685</v>
      </c>
      <c r="D5935" t="s">
        <v>26686</v>
      </c>
      <c r="E5935" t="s">
        <v>663</v>
      </c>
      <c r="F5935" t="s">
        <v>21593</v>
      </c>
      <c r="G5935" t="s">
        <v>26687</v>
      </c>
      <c r="H5935" t="s">
        <v>26688</v>
      </c>
      <c r="I5935" s="23">
        <v>39.326500000000003</v>
      </c>
      <c r="J5935" s="23">
        <v>-82.974400000000003</v>
      </c>
      <c r="K5935">
        <v>322121</v>
      </c>
      <c r="L5935" t="s">
        <v>1940</v>
      </c>
      <c r="M5935" t="s">
        <v>680</v>
      </c>
      <c r="N5935" s="49">
        <v>325299.40999999997</v>
      </c>
      <c r="O5935" s="49">
        <v>316115.424</v>
      </c>
      <c r="P5935" s="49">
        <v>318929.06400000001</v>
      </c>
      <c r="Q5935" s="49">
        <v>530069.15599999996</v>
      </c>
      <c r="R5935" s="49">
        <v>677576.09199999995</v>
      </c>
      <c r="S5935" s="49">
        <v>718084.19</v>
      </c>
      <c r="T5935" s="49">
        <v>646931.60199999996</v>
      </c>
      <c r="U5935" s="49">
        <v>724509.63399999996</v>
      </c>
      <c r="V5935" s="49">
        <v>742100.29799999995</v>
      </c>
    </row>
    <row r="5936" spans="1:22" x14ac:dyDescent="0.3">
      <c r="A5936">
        <v>1004685</v>
      </c>
      <c r="B5936" t="s">
        <v>26689</v>
      </c>
      <c r="C5936" t="s">
        <v>26690</v>
      </c>
      <c r="D5936" t="s">
        <v>26691</v>
      </c>
      <c r="E5936" t="s">
        <v>323</v>
      </c>
      <c r="F5936" t="s">
        <v>26692</v>
      </c>
      <c r="G5936" t="s">
        <v>26693</v>
      </c>
      <c r="H5936" t="s">
        <v>6044</v>
      </c>
      <c r="I5936" s="23">
        <v>36.000833</v>
      </c>
      <c r="J5936" s="23">
        <v>-119.302222</v>
      </c>
      <c r="K5936">
        <v>221112</v>
      </c>
      <c r="L5936" t="s">
        <v>28</v>
      </c>
      <c r="M5936" t="s">
        <v>336</v>
      </c>
      <c r="N5936" s="49">
        <v>68581.100000000006</v>
      </c>
      <c r="O5936" s="49">
        <v>72802.460000000006</v>
      </c>
      <c r="P5936" s="49">
        <v>72492.013999999996</v>
      </c>
      <c r="Q5936" s="49">
        <v>65698.851999999999</v>
      </c>
      <c r="R5936" s="49">
        <v>58943.178</v>
      </c>
      <c r="S5936" s="49">
        <v>56979.582000000002</v>
      </c>
      <c r="T5936" s="49">
        <v>54828.444000000003</v>
      </c>
      <c r="U5936" s="49">
        <v>54611.644</v>
      </c>
      <c r="V5936" s="49">
        <v>60777.32</v>
      </c>
    </row>
    <row r="5937" spans="1:22" x14ac:dyDescent="0.3">
      <c r="A5937">
        <v>1001163</v>
      </c>
      <c r="B5937" t="s">
        <v>26694</v>
      </c>
      <c r="C5937" t="s">
        <v>26695</v>
      </c>
      <c r="D5937" t="s">
        <v>26696</v>
      </c>
      <c r="E5937" t="s">
        <v>386</v>
      </c>
      <c r="F5937" t="s">
        <v>26697</v>
      </c>
      <c r="G5937" t="s">
        <v>26698</v>
      </c>
      <c r="H5937" t="s">
        <v>13817</v>
      </c>
      <c r="I5937" s="23">
        <v>32.609400000000001</v>
      </c>
      <c r="J5937" s="23">
        <v>-85.096100000000007</v>
      </c>
      <c r="K5937">
        <v>221112</v>
      </c>
      <c r="L5937" t="s">
        <v>30</v>
      </c>
      <c r="M5937" t="s">
        <v>336</v>
      </c>
      <c r="N5937" s="49">
        <v>4643911.04</v>
      </c>
      <c r="O5937" s="49">
        <v>4557933.0559999999</v>
      </c>
      <c r="P5937" s="49">
        <v>4620043.2759999996</v>
      </c>
      <c r="Q5937" s="49">
        <v>4379041.6720000003</v>
      </c>
      <c r="R5937" s="49">
        <v>4047463.0520000001</v>
      </c>
      <c r="S5937" s="49">
        <v>3823815.08</v>
      </c>
      <c r="T5937" s="49">
        <v>3367882.568</v>
      </c>
      <c r="U5937" s="49">
        <v>4092938.932</v>
      </c>
      <c r="V5937" s="49">
        <v>3648780.2760000001</v>
      </c>
    </row>
    <row r="5938" spans="1:22" x14ac:dyDescent="0.3">
      <c r="A5938">
        <v>1001153</v>
      </c>
      <c r="B5938" t="s">
        <v>26699</v>
      </c>
      <c r="C5938" t="s">
        <v>26700</v>
      </c>
      <c r="D5938" t="s">
        <v>5824</v>
      </c>
      <c r="E5938" t="s">
        <v>441</v>
      </c>
      <c r="F5938" t="s">
        <v>11588</v>
      </c>
      <c r="G5938" t="s">
        <v>26701</v>
      </c>
      <c r="H5938" t="s">
        <v>5827</v>
      </c>
      <c r="I5938" s="23">
        <v>35.732500000000002</v>
      </c>
      <c r="J5938" s="23">
        <v>-80.601900000000001</v>
      </c>
      <c r="K5938">
        <v>221112</v>
      </c>
      <c r="L5938" t="s">
        <v>335</v>
      </c>
      <c r="M5938" t="s">
        <v>336</v>
      </c>
      <c r="N5938" s="49">
        <v>1860196.9439999999</v>
      </c>
      <c r="O5938" s="49">
        <v>1857185.0460000001</v>
      </c>
      <c r="P5938" s="49">
        <v>1632148.7760000001</v>
      </c>
      <c r="Q5938" s="49">
        <v>1758088.87</v>
      </c>
      <c r="R5938" s="49">
        <v>1119667.0379999999</v>
      </c>
      <c r="S5938" s="49">
        <v>1079132.5060000001</v>
      </c>
      <c r="T5938" s="49">
        <v>1049044.362</v>
      </c>
      <c r="U5938" s="49">
        <v>1306088.504</v>
      </c>
      <c r="V5938" s="49">
        <v>1026808.284</v>
      </c>
    </row>
    <row r="5939" spans="1:22" x14ac:dyDescent="0.3">
      <c r="A5939">
        <v>1006577</v>
      </c>
      <c r="B5939" t="s">
        <v>26702</v>
      </c>
      <c r="C5939" t="s">
        <v>26703</v>
      </c>
      <c r="D5939" t="s">
        <v>26704</v>
      </c>
      <c r="E5939" t="s">
        <v>303</v>
      </c>
      <c r="F5939" t="s">
        <v>26705</v>
      </c>
      <c r="G5939" t="s">
        <v>26706</v>
      </c>
      <c r="H5939" t="s">
        <v>26707</v>
      </c>
      <c r="I5939" s="23">
        <v>34.1661</v>
      </c>
      <c r="J5939" s="23">
        <v>-102.4114</v>
      </c>
      <c r="K5939">
        <v>221112</v>
      </c>
      <c r="L5939" t="s">
        <v>335</v>
      </c>
      <c r="M5939" t="s">
        <v>336</v>
      </c>
      <c r="N5939" s="49">
        <v>554598.44400000002</v>
      </c>
      <c r="O5939" s="49">
        <v>767172.804</v>
      </c>
      <c r="P5939" s="49">
        <v>290510.22200000001</v>
      </c>
      <c r="Q5939" s="49">
        <v>395848.92800000001</v>
      </c>
      <c r="R5939" s="49">
        <v>485986.55200000003</v>
      </c>
      <c r="S5939" s="49">
        <v>720417.92799999996</v>
      </c>
      <c r="T5939" s="49">
        <v>881684.28</v>
      </c>
      <c r="U5939" s="49">
        <v>960568.03799999994</v>
      </c>
      <c r="V5939" s="49">
        <v>760131.80799999996</v>
      </c>
    </row>
    <row r="5940" spans="1:22" x14ac:dyDescent="0.3">
      <c r="A5940">
        <v>1000816</v>
      </c>
      <c r="B5940" t="s">
        <v>26708</v>
      </c>
      <c r="C5940" t="s">
        <v>26709</v>
      </c>
      <c r="D5940" t="s">
        <v>3740</v>
      </c>
      <c r="E5940" t="s">
        <v>583</v>
      </c>
      <c r="F5940" t="s">
        <v>26710</v>
      </c>
      <c r="G5940" t="s">
        <v>26711</v>
      </c>
      <c r="H5940" t="s">
        <v>26712</v>
      </c>
      <c r="I5940" s="23">
        <v>30.3215</v>
      </c>
      <c r="J5940" s="23">
        <v>-91.239199999999997</v>
      </c>
      <c r="K5940">
        <v>325199</v>
      </c>
      <c r="L5940" t="s">
        <v>30</v>
      </c>
      <c r="M5940" t="s">
        <v>336</v>
      </c>
      <c r="N5940" s="49">
        <v>3019721.656</v>
      </c>
      <c r="O5940" s="49">
        <v>2814140.14</v>
      </c>
      <c r="P5940" s="49">
        <v>2982875.5219999999</v>
      </c>
      <c r="Q5940" s="49">
        <v>2982625.5040000002</v>
      </c>
      <c r="R5940" s="49">
        <v>2757615.8879999998</v>
      </c>
      <c r="S5940" s="49">
        <v>2812651.7740000002</v>
      </c>
      <c r="T5940" s="49">
        <v>3114514.8560000001</v>
      </c>
      <c r="U5940" s="49">
        <v>3030106.4679999999</v>
      </c>
      <c r="V5940" s="49">
        <v>2639677.4939999999</v>
      </c>
    </row>
    <row r="5941" spans="1:22" x14ac:dyDescent="0.3">
      <c r="A5941">
        <v>1011705</v>
      </c>
      <c r="B5941" t="s">
        <v>26713</v>
      </c>
      <c r="C5941" t="s">
        <v>26714</v>
      </c>
      <c r="D5941" t="s">
        <v>26715</v>
      </c>
      <c r="E5941" t="s">
        <v>583</v>
      </c>
      <c r="F5941" t="s">
        <v>3741</v>
      </c>
      <c r="G5941" t="s">
        <v>26716</v>
      </c>
      <c r="H5941" t="s">
        <v>3743</v>
      </c>
      <c r="I5941" s="23">
        <v>30.239570000000001</v>
      </c>
      <c r="J5941" s="23">
        <v>-91.242360000000005</v>
      </c>
      <c r="K5941">
        <v>211130</v>
      </c>
      <c r="L5941" t="s">
        <v>326</v>
      </c>
      <c r="M5941" t="s">
        <v>327</v>
      </c>
      <c r="N5941" s="49">
        <v>158944.26199999999</v>
      </c>
      <c r="O5941" s="49">
        <v>136053.69</v>
      </c>
      <c r="P5941" s="49">
        <v>138693.478</v>
      </c>
      <c r="Q5941" s="49">
        <v>130644.452</v>
      </c>
      <c r="R5941" s="49">
        <v>124761.08</v>
      </c>
      <c r="S5941" s="49">
        <v>31.8</v>
      </c>
    </row>
    <row r="5942" spans="1:22" x14ac:dyDescent="0.3">
      <c r="A5942">
        <v>1013048</v>
      </c>
      <c r="B5942"/>
      <c r="C5942" t="s">
        <v>26717</v>
      </c>
      <c r="D5942" t="s">
        <v>26718</v>
      </c>
      <c r="E5942" t="s">
        <v>663</v>
      </c>
      <c r="F5942" t="s">
        <v>26719</v>
      </c>
      <c r="G5942" t="s">
        <v>26720</v>
      </c>
      <c r="I5942" s="23">
        <v>39.728314400000002</v>
      </c>
      <c r="J5942" s="23">
        <v>-80.920773699999998</v>
      </c>
      <c r="K5942">
        <v>486210</v>
      </c>
      <c r="L5942" t="s">
        <v>1275</v>
      </c>
      <c r="M5942" t="s">
        <v>102</v>
      </c>
      <c r="N5942" s="49">
        <v>72445.13</v>
      </c>
      <c r="O5942" s="49">
        <v>72385.38</v>
      </c>
      <c r="P5942" s="49">
        <v>68934.642000000007</v>
      </c>
    </row>
    <row r="5943" spans="1:22" x14ac:dyDescent="0.3">
      <c r="A5943">
        <v>1003578</v>
      </c>
      <c r="B5943" t="s">
        <v>26721</v>
      </c>
      <c r="C5943" t="s">
        <v>26722</v>
      </c>
      <c r="D5943" t="s">
        <v>26723</v>
      </c>
      <c r="E5943" t="s">
        <v>323</v>
      </c>
      <c r="F5943" t="s">
        <v>578</v>
      </c>
      <c r="I5943" s="23">
        <v>34.125</v>
      </c>
      <c r="J5943" s="23">
        <v>-119.4003</v>
      </c>
      <c r="K5943">
        <v>211120</v>
      </c>
      <c r="L5943" t="s">
        <v>579</v>
      </c>
      <c r="M5943" t="s">
        <v>102</v>
      </c>
      <c r="N5943" s="49">
        <v>13535.407999999999</v>
      </c>
      <c r="O5943" s="49">
        <v>13560.616</v>
      </c>
      <c r="P5943" s="49">
        <v>52879.745999999999</v>
      </c>
      <c r="Q5943" s="49">
        <v>62320.671999999999</v>
      </c>
      <c r="R5943" s="49">
        <v>72116.937999999995</v>
      </c>
      <c r="S5943" s="49">
        <v>71432.305999999997</v>
      </c>
      <c r="T5943" s="49">
        <v>72133.563999999998</v>
      </c>
      <c r="U5943" s="49">
        <v>72189.706000000006</v>
      </c>
      <c r="V5943" s="49">
        <v>68834.52</v>
      </c>
    </row>
    <row r="5944" spans="1:22" x14ac:dyDescent="0.3">
      <c r="A5944">
        <v>1007057</v>
      </c>
      <c r="B5944" t="s">
        <v>26724</v>
      </c>
      <c r="C5944" t="s">
        <v>26725</v>
      </c>
      <c r="D5944" t="s">
        <v>26726</v>
      </c>
      <c r="E5944" t="s">
        <v>435</v>
      </c>
      <c r="F5944" t="s">
        <v>26727</v>
      </c>
      <c r="G5944" t="s">
        <v>26728</v>
      </c>
      <c r="H5944" t="s">
        <v>26729</v>
      </c>
      <c r="I5944" s="23">
        <v>39.205022999999997</v>
      </c>
      <c r="J5944" s="23">
        <v>-94.707061999999993</v>
      </c>
      <c r="K5944">
        <v>562212</v>
      </c>
      <c r="L5944" t="s">
        <v>51</v>
      </c>
      <c r="M5944" t="s">
        <v>307</v>
      </c>
      <c r="U5944" s="49">
        <v>4497.5</v>
      </c>
      <c r="V5944" s="49">
        <v>5805</v>
      </c>
    </row>
    <row r="5945" spans="1:22" x14ac:dyDescent="0.3">
      <c r="A5945">
        <v>1007597</v>
      </c>
      <c r="B5945" t="s">
        <v>26730</v>
      </c>
      <c r="C5945" t="s">
        <v>17765</v>
      </c>
      <c r="D5945" t="s">
        <v>5966</v>
      </c>
      <c r="E5945" t="s">
        <v>922</v>
      </c>
      <c r="F5945" t="s">
        <v>5967</v>
      </c>
      <c r="G5945" t="s">
        <v>26731</v>
      </c>
      <c r="H5945" t="s">
        <v>5969</v>
      </c>
      <c r="I5945" s="23">
        <v>40.8538</v>
      </c>
      <c r="J5945" s="23">
        <v>-98.348100000000002</v>
      </c>
      <c r="K5945">
        <v>221112</v>
      </c>
      <c r="L5945" t="s">
        <v>335</v>
      </c>
      <c r="M5945" t="s">
        <v>336</v>
      </c>
      <c r="N5945" s="49">
        <v>616718.55200000003</v>
      </c>
      <c r="O5945" s="49">
        <v>642384.28599999996</v>
      </c>
      <c r="P5945" s="49">
        <v>390247.63400000002</v>
      </c>
      <c r="Q5945" s="49">
        <v>598490.83600000001</v>
      </c>
      <c r="R5945" s="49">
        <v>620096.18400000001</v>
      </c>
      <c r="S5945" s="49">
        <v>634105.88199999998</v>
      </c>
      <c r="T5945" s="49">
        <v>668089.86</v>
      </c>
      <c r="U5945" s="49">
        <v>535659.15399999998</v>
      </c>
      <c r="V5945" s="49">
        <v>654480.90399999998</v>
      </c>
    </row>
    <row r="5946" spans="1:22" x14ac:dyDescent="0.3">
      <c r="A5946">
        <v>1006880</v>
      </c>
      <c r="B5946" t="s">
        <v>26732</v>
      </c>
      <c r="C5946" t="s">
        <v>26733</v>
      </c>
      <c r="D5946" t="s">
        <v>13806</v>
      </c>
      <c r="E5946" t="s">
        <v>1487</v>
      </c>
      <c r="F5946" t="s">
        <v>13807</v>
      </c>
      <c r="H5946" t="s">
        <v>6242</v>
      </c>
      <c r="I5946" s="23">
        <v>40.223500000000001</v>
      </c>
      <c r="J5946" s="23">
        <v>-104.7196</v>
      </c>
      <c r="K5946">
        <v>211111</v>
      </c>
      <c r="L5946" t="s">
        <v>326</v>
      </c>
      <c r="M5946" t="s">
        <v>327</v>
      </c>
      <c r="P5946" s="49">
        <v>47606.411999999997</v>
      </c>
      <c r="Q5946" s="49">
        <v>48759.516000000003</v>
      </c>
      <c r="R5946" s="49">
        <v>49462.212</v>
      </c>
      <c r="S5946" s="49">
        <v>42102.875999999997</v>
      </c>
      <c r="T5946" s="49">
        <v>35071.794000000002</v>
      </c>
      <c r="U5946" s="49">
        <v>39837.036</v>
      </c>
      <c r="V5946" s="49">
        <v>44194.911999999997</v>
      </c>
    </row>
    <row r="5947" spans="1:22" x14ac:dyDescent="0.3">
      <c r="A5947">
        <v>1001079</v>
      </c>
      <c r="B5947" t="s">
        <v>26734</v>
      </c>
      <c r="C5947" t="s">
        <v>26735</v>
      </c>
      <c r="D5947" t="s">
        <v>11282</v>
      </c>
      <c r="E5947" t="s">
        <v>569</v>
      </c>
      <c r="F5947" t="s">
        <v>8476</v>
      </c>
      <c r="G5947" t="s">
        <v>26736</v>
      </c>
      <c r="H5947" t="s">
        <v>3655</v>
      </c>
      <c r="I5947" s="23">
        <v>41.557200000000002</v>
      </c>
      <c r="J5947" s="23">
        <v>-93.524199999999993</v>
      </c>
      <c r="K5947">
        <v>221112</v>
      </c>
      <c r="L5947" t="s">
        <v>335</v>
      </c>
      <c r="M5947" t="s">
        <v>336</v>
      </c>
      <c r="N5947" s="49">
        <v>3416.5880000000002</v>
      </c>
      <c r="O5947" s="49">
        <v>11672.156000000001</v>
      </c>
      <c r="P5947" s="49">
        <v>10849.656000000001</v>
      </c>
      <c r="Q5947" s="49">
        <v>19348.48</v>
      </c>
      <c r="R5947" s="49">
        <v>11964.304</v>
      </c>
      <c r="S5947" s="49">
        <v>6913.5839999999998</v>
      </c>
      <c r="T5947" s="49">
        <v>10994.454</v>
      </c>
      <c r="U5947" s="49">
        <v>23972.452000000001</v>
      </c>
      <c r="V5947" s="49">
        <v>14042.748</v>
      </c>
    </row>
    <row r="5948" spans="1:22" x14ac:dyDescent="0.3">
      <c r="A5948">
        <v>1009090</v>
      </c>
      <c r="B5948" t="s">
        <v>26737</v>
      </c>
      <c r="C5948" t="s">
        <v>26738</v>
      </c>
      <c r="D5948" t="s">
        <v>26739</v>
      </c>
      <c r="E5948" t="s">
        <v>583</v>
      </c>
      <c r="F5948" t="s">
        <v>26740</v>
      </c>
      <c r="G5948" t="s">
        <v>26741</v>
      </c>
      <c r="H5948" t="s">
        <v>4885</v>
      </c>
      <c r="I5948" s="23">
        <v>31.881015000000001</v>
      </c>
      <c r="J5948" s="23">
        <v>-93.466108000000006</v>
      </c>
      <c r="K5948">
        <v>211130</v>
      </c>
      <c r="L5948" t="s">
        <v>368</v>
      </c>
      <c r="M5948" t="s">
        <v>102</v>
      </c>
      <c r="N5948" s="49">
        <v>279731.63199999998</v>
      </c>
      <c r="Q5948" s="49">
        <v>1423.8440000000001</v>
      </c>
      <c r="R5948" s="49">
        <v>3059.8420000000001</v>
      </c>
      <c r="S5948" s="49">
        <v>3563.8380000000002</v>
      </c>
      <c r="T5948" s="49">
        <v>195422.356</v>
      </c>
      <c r="U5948" s="49">
        <v>389100.95799999998</v>
      </c>
      <c r="V5948" s="49">
        <v>77454.346000000005</v>
      </c>
    </row>
    <row r="5949" spans="1:22" x14ac:dyDescent="0.3">
      <c r="A5949">
        <v>1006632</v>
      </c>
      <c r="B5949" t="s">
        <v>26742</v>
      </c>
      <c r="C5949" t="s">
        <v>26743</v>
      </c>
      <c r="D5949" t="s">
        <v>26744</v>
      </c>
      <c r="E5949" t="s">
        <v>393</v>
      </c>
      <c r="F5949" t="s">
        <v>26745</v>
      </c>
      <c r="G5949" t="s">
        <v>26746</v>
      </c>
      <c r="H5949" t="s">
        <v>26350</v>
      </c>
      <c r="I5949" s="23">
        <v>42.5381</v>
      </c>
      <c r="J5949" s="23">
        <v>-87.903300000000002</v>
      </c>
      <c r="K5949">
        <v>221112</v>
      </c>
      <c r="L5949" t="s">
        <v>335</v>
      </c>
      <c r="M5949" t="s">
        <v>336</v>
      </c>
      <c r="O5949" s="49">
        <v>2088668.906</v>
      </c>
      <c r="P5949" s="49">
        <v>6081466.2719999999</v>
      </c>
      <c r="Q5949" s="49">
        <v>6909924.2719999999</v>
      </c>
      <c r="R5949" s="49">
        <v>7568680.8399999999</v>
      </c>
      <c r="S5949" s="49">
        <v>7119905.2800000003</v>
      </c>
      <c r="T5949" s="49">
        <v>8788988.7300000004</v>
      </c>
      <c r="U5949" s="49">
        <v>6289118.1119999997</v>
      </c>
      <c r="V5949" s="49">
        <v>7181837.0180000002</v>
      </c>
    </row>
    <row r="5950" spans="1:22" x14ac:dyDescent="0.3">
      <c r="A5950">
        <v>1001165</v>
      </c>
      <c r="B5950" t="s">
        <v>26747</v>
      </c>
      <c r="C5950" t="s">
        <v>26748</v>
      </c>
      <c r="D5950" t="s">
        <v>19730</v>
      </c>
      <c r="E5950" t="s">
        <v>380</v>
      </c>
      <c r="F5950" t="s">
        <v>26749</v>
      </c>
      <c r="G5950" t="s">
        <v>26750</v>
      </c>
      <c r="H5950" t="s">
        <v>2342</v>
      </c>
      <c r="I5950" s="23">
        <v>43.799700000000001</v>
      </c>
      <c r="J5950" s="23">
        <v>-92.681899999999999</v>
      </c>
      <c r="K5950">
        <v>221112</v>
      </c>
      <c r="L5950" t="s">
        <v>335</v>
      </c>
      <c r="M5950" t="s">
        <v>336</v>
      </c>
      <c r="N5950" s="49">
        <v>26906.414000000001</v>
      </c>
      <c r="O5950" s="49">
        <v>62801.196000000004</v>
      </c>
      <c r="P5950" s="49">
        <v>30803.124</v>
      </c>
      <c r="Q5950" s="49">
        <v>77695.126000000004</v>
      </c>
      <c r="R5950" s="49">
        <v>40665.08</v>
      </c>
      <c r="S5950" s="49">
        <v>47103.586000000003</v>
      </c>
      <c r="T5950" s="49">
        <v>108865.29399999999</v>
      </c>
      <c r="U5950" s="49">
        <v>107493.75199999999</v>
      </c>
      <c r="V5950" s="49">
        <v>47764.523999999998</v>
      </c>
    </row>
    <row r="5951" spans="1:22" x14ac:dyDescent="0.3">
      <c r="A5951">
        <v>1009779</v>
      </c>
      <c r="B5951" t="s">
        <v>26751</v>
      </c>
      <c r="C5951" t="s">
        <v>26752</v>
      </c>
      <c r="D5951" t="s">
        <v>9624</v>
      </c>
      <c r="E5951" t="s">
        <v>1248</v>
      </c>
      <c r="F5951" t="s">
        <v>9625</v>
      </c>
      <c r="G5951" t="s">
        <v>26753</v>
      </c>
      <c r="H5951" t="s">
        <v>2046</v>
      </c>
      <c r="I5951" s="23">
        <v>39.732436</v>
      </c>
      <c r="J5951" s="23">
        <v>-80.673815000000005</v>
      </c>
      <c r="K5951">
        <v>211111</v>
      </c>
      <c r="L5951" t="s">
        <v>28</v>
      </c>
      <c r="M5951" t="s">
        <v>102</v>
      </c>
      <c r="R5951" s="49">
        <v>44980.88</v>
      </c>
      <c r="S5951" s="49">
        <v>47229.671999999999</v>
      </c>
      <c r="T5951" s="49">
        <v>46917.124000000003</v>
      </c>
      <c r="U5951" s="49">
        <v>52262.1</v>
      </c>
      <c r="V5951" s="49">
        <v>45392.08</v>
      </c>
    </row>
    <row r="5952" spans="1:22" x14ac:dyDescent="0.3">
      <c r="A5952">
        <v>1006933</v>
      </c>
      <c r="B5952" t="s">
        <v>26754</v>
      </c>
      <c r="C5952" t="s">
        <v>26755</v>
      </c>
      <c r="D5952" t="s">
        <v>19365</v>
      </c>
      <c r="E5952" t="s">
        <v>1248</v>
      </c>
      <c r="F5952" t="s">
        <v>26756</v>
      </c>
      <c r="G5952" t="s">
        <v>26757</v>
      </c>
      <c r="H5952" t="s">
        <v>26758</v>
      </c>
      <c r="I5952" s="23">
        <v>39.332799999999999</v>
      </c>
      <c r="J5952" s="23">
        <v>-81.363900000000001</v>
      </c>
      <c r="K5952">
        <v>221112</v>
      </c>
      <c r="L5952" t="s">
        <v>335</v>
      </c>
      <c r="M5952" t="s">
        <v>336</v>
      </c>
      <c r="N5952" s="49">
        <v>513426.23800000001</v>
      </c>
      <c r="O5952" s="49">
        <v>392562.66200000001</v>
      </c>
      <c r="P5952" s="49">
        <v>352089.48</v>
      </c>
      <c r="Q5952" s="49">
        <v>275928.13</v>
      </c>
      <c r="R5952" s="49">
        <v>557173.02399999998</v>
      </c>
      <c r="S5952" s="49">
        <v>216816.21</v>
      </c>
      <c r="T5952" s="49">
        <v>64514.737999999998</v>
      </c>
      <c r="U5952" s="49">
        <v>44452.175999999999</v>
      </c>
      <c r="V5952" s="49">
        <v>92654.054000000004</v>
      </c>
    </row>
    <row r="5953" spans="1:22" x14ac:dyDescent="0.3">
      <c r="A5953">
        <v>1001001</v>
      </c>
      <c r="B5953" t="s">
        <v>26759</v>
      </c>
      <c r="C5953" t="s">
        <v>26760</v>
      </c>
      <c r="D5953" t="s">
        <v>8064</v>
      </c>
      <c r="E5953" t="s">
        <v>1248</v>
      </c>
      <c r="F5953" t="s">
        <v>8065</v>
      </c>
      <c r="G5953" t="s">
        <v>26761</v>
      </c>
      <c r="H5953" t="s">
        <v>26758</v>
      </c>
      <c r="I5953" s="23">
        <v>39.366799999999998</v>
      </c>
      <c r="J5953" s="23">
        <v>-81.294399999999996</v>
      </c>
      <c r="K5953">
        <v>221112</v>
      </c>
      <c r="L5953" t="s">
        <v>335</v>
      </c>
      <c r="M5953" t="s">
        <v>336</v>
      </c>
      <c r="N5953" s="49">
        <v>4828411.7960000001</v>
      </c>
      <c r="O5953" s="49">
        <v>6659463.8640000001</v>
      </c>
      <c r="P5953" s="49">
        <v>7279463.9539999999</v>
      </c>
      <c r="Q5953" s="49">
        <v>6312732.1799999997</v>
      </c>
      <c r="R5953" s="49">
        <v>6658703.8480000002</v>
      </c>
      <c r="S5953" s="49">
        <v>7803900.324</v>
      </c>
      <c r="T5953" s="49">
        <v>7363142.0480000004</v>
      </c>
      <c r="U5953" s="49">
        <v>7301455.1880000001</v>
      </c>
      <c r="V5953" s="49">
        <v>7630982.9780000001</v>
      </c>
    </row>
    <row r="5954" spans="1:22" x14ac:dyDescent="0.3">
      <c r="A5954">
        <v>1000539</v>
      </c>
      <c r="B5954" t="s">
        <v>26762</v>
      </c>
      <c r="C5954" t="s">
        <v>26763</v>
      </c>
      <c r="D5954" t="s">
        <v>26764</v>
      </c>
      <c r="E5954" t="s">
        <v>422</v>
      </c>
      <c r="F5954" t="s">
        <v>5236</v>
      </c>
      <c r="G5954" t="s">
        <v>26765</v>
      </c>
      <c r="H5954" t="s">
        <v>11143</v>
      </c>
      <c r="I5954" s="23">
        <v>35.662599999999998</v>
      </c>
      <c r="J5954" s="23">
        <v>-89.946899999999999</v>
      </c>
      <c r="K5954">
        <v>221112</v>
      </c>
      <c r="L5954" t="s">
        <v>335</v>
      </c>
      <c r="M5954" t="s">
        <v>336</v>
      </c>
      <c r="N5954" s="49">
        <v>4048537.4759999998</v>
      </c>
      <c r="O5954" s="49">
        <v>5187453.7939999998</v>
      </c>
      <c r="P5954" s="49">
        <v>3665155.14</v>
      </c>
      <c r="Q5954" s="49">
        <v>4379636.1040000003</v>
      </c>
      <c r="R5954" s="49">
        <v>3835772.048</v>
      </c>
      <c r="S5954" s="49">
        <v>3555314.8480000002</v>
      </c>
      <c r="T5954" s="49">
        <v>3956536.0260000001</v>
      </c>
      <c r="U5954" s="49">
        <v>4520764.4400000004</v>
      </c>
      <c r="V5954" s="49">
        <v>4238956.0939999996</v>
      </c>
    </row>
    <row r="5955" spans="1:22" x14ac:dyDescent="0.3">
      <c r="A5955">
        <v>1007529</v>
      </c>
      <c r="B5955" t="s">
        <v>26766</v>
      </c>
      <c r="C5955" t="s">
        <v>26767</v>
      </c>
      <c r="D5955" t="s">
        <v>26768</v>
      </c>
      <c r="E5955" t="s">
        <v>569</v>
      </c>
      <c r="F5955" t="s">
        <v>26769</v>
      </c>
      <c r="G5955" t="s">
        <v>26770</v>
      </c>
      <c r="H5955" t="s">
        <v>8622</v>
      </c>
      <c r="I5955" s="23">
        <v>42.732855000000001</v>
      </c>
      <c r="J5955" s="23">
        <v>-96.252701999999999</v>
      </c>
      <c r="K5955">
        <v>325193</v>
      </c>
      <c r="L5955" t="s">
        <v>28</v>
      </c>
      <c r="M5955" t="s">
        <v>315</v>
      </c>
      <c r="N5955" s="49">
        <v>39241.152000000002</v>
      </c>
      <c r="O5955" s="49">
        <v>70426.084000000003</v>
      </c>
      <c r="P5955" s="49">
        <v>77815.555999999997</v>
      </c>
      <c r="Q5955" s="49">
        <v>76946.759999999995</v>
      </c>
      <c r="R5955" s="49">
        <v>76616.012000000002</v>
      </c>
      <c r="S5955" s="49">
        <v>80943.895999999993</v>
      </c>
      <c r="T5955" s="49">
        <v>74676.567999999999</v>
      </c>
      <c r="U5955" s="49">
        <v>73607.572</v>
      </c>
      <c r="V5955" s="49">
        <v>80865.796000000002</v>
      </c>
    </row>
    <row r="5956" spans="1:22" x14ac:dyDescent="0.3">
      <c r="A5956">
        <v>1011471</v>
      </c>
      <c r="B5956" t="s">
        <v>26771</v>
      </c>
      <c r="C5956" t="s">
        <v>26772</v>
      </c>
      <c r="D5956" t="s">
        <v>26773</v>
      </c>
      <c r="E5956" t="s">
        <v>1248</v>
      </c>
      <c r="F5956" t="s">
        <v>26774</v>
      </c>
      <c r="G5956" t="s">
        <v>26775</v>
      </c>
      <c r="H5956" t="s">
        <v>17383</v>
      </c>
      <c r="I5956" s="23">
        <v>37.705350000000003</v>
      </c>
      <c r="J5956" s="23">
        <v>-81.226890999999995</v>
      </c>
      <c r="K5956">
        <v>212112</v>
      </c>
      <c r="L5956" t="s">
        <v>90</v>
      </c>
      <c r="M5956" t="s">
        <v>315</v>
      </c>
      <c r="N5956" s="49">
        <v>312350</v>
      </c>
      <c r="O5956" s="49">
        <v>261975</v>
      </c>
      <c r="P5956" s="49">
        <v>206825</v>
      </c>
      <c r="Q5956" s="49">
        <v>194400</v>
      </c>
      <c r="R5956" s="49">
        <v>159650</v>
      </c>
      <c r="S5956" s="49">
        <v>101975</v>
      </c>
    </row>
    <row r="5957" spans="1:22" x14ac:dyDescent="0.3">
      <c r="A5957">
        <v>1009523</v>
      </c>
      <c r="B5957" t="s">
        <v>26776</v>
      </c>
      <c r="C5957" t="s">
        <v>26777</v>
      </c>
      <c r="D5957" t="s">
        <v>26778</v>
      </c>
      <c r="E5957" t="s">
        <v>569</v>
      </c>
      <c r="F5957" t="s">
        <v>26779</v>
      </c>
      <c r="G5957" t="s">
        <v>26780</v>
      </c>
      <c r="H5957" t="s">
        <v>8483</v>
      </c>
      <c r="I5957" s="23">
        <v>43.279722</v>
      </c>
      <c r="J5957" s="23">
        <v>-95.8125</v>
      </c>
      <c r="K5957">
        <v>325193</v>
      </c>
      <c r="L5957" t="s">
        <v>28</v>
      </c>
      <c r="M5957" t="s">
        <v>315</v>
      </c>
      <c r="N5957" s="49">
        <v>92806</v>
      </c>
      <c r="O5957" s="49">
        <v>94312.244000000006</v>
      </c>
      <c r="P5957" s="49">
        <v>105348.704</v>
      </c>
      <c r="Q5957" s="49">
        <v>96893.436000000002</v>
      </c>
      <c r="R5957" s="49">
        <v>100475.17200000001</v>
      </c>
      <c r="S5957" s="49">
        <v>88931.415999999997</v>
      </c>
      <c r="T5957" s="49">
        <v>88572.415999999997</v>
      </c>
      <c r="U5957" s="49">
        <v>94273.644</v>
      </c>
      <c r="V5957" s="49">
        <v>89758.611999999994</v>
      </c>
    </row>
    <row r="5958" spans="1:22" x14ac:dyDescent="0.3">
      <c r="A5958">
        <v>1005020</v>
      </c>
      <c r="B5958" t="s">
        <v>26781</v>
      </c>
      <c r="C5958" t="s">
        <v>26782</v>
      </c>
      <c r="D5958" t="s">
        <v>26783</v>
      </c>
      <c r="E5958" t="s">
        <v>380</v>
      </c>
      <c r="F5958" t="s">
        <v>26784</v>
      </c>
      <c r="G5958" t="s">
        <v>26785</v>
      </c>
      <c r="H5958" t="s">
        <v>636</v>
      </c>
      <c r="I5958" s="23">
        <v>44.100799000000002</v>
      </c>
      <c r="J5958" s="23">
        <v>-94.275835000000001</v>
      </c>
      <c r="K5958">
        <v>325193</v>
      </c>
      <c r="L5958" t="s">
        <v>28</v>
      </c>
      <c r="M5958" t="s">
        <v>315</v>
      </c>
      <c r="N5958" s="49">
        <v>87581.517999999996</v>
      </c>
      <c r="O5958" s="49">
        <v>88108.365999999995</v>
      </c>
      <c r="P5958" s="49">
        <v>93719.995999999999</v>
      </c>
      <c r="Q5958" s="49">
        <v>84055.03</v>
      </c>
      <c r="R5958" s="49">
        <v>84048.23</v>
      </c>
      <c r="S5958" s="49">
        <v>83044.885999999999</v>
      </c>
      <c r="T5958" s="49">
        <v>81130.142000000007</v>
      </c>
      <c r="U5958" s="49">
        <v>80965.944000000003</v>
      </c>
      <c r="V5958" s="49">
        <v>111172.34</v>
      </c>
    </row>
    <row r="5959" spans="1:22" x14ac:dyDescent="0.3">
      <c r="A5959">
        <v>1004713</v>
      </c>
      <c r="B5959" t="s">
        <v>26786</v>
      </c>
      <c r="C5959" t="s">
        <v>26787</v>
      </c>
      <c r="D5959" t="s">
        <v>26788</v>
      </c>
      <c r="E5959" t="s">
        <v>549</v>
      </c>
      <c r="F5959" t="s">
        <v>5260</v>
      </c>
      <c r="G5959" t="s">
        <v>26789</v>
      </c>
      <c r="H5959" t="s">
        <v>4141</v>
      </c>
      <c r="I5959" s="23">
        <v>45.301333</v>
      </c>
      <c r="J5959" s="23">
        <v>-96.511360999999994</v>
      </c>
      <c r="K5959">
        <v>325193</v>
      </c>
      <c r="L5959" t="s">
        <v>28</v>
      </c>
      <c r="M5959" t="s">
        <v>315</v>
      </c>
      <c r="N5959" s="49">
        <v>95515.04</v>
      </c>
      <c r="O5959" s="49">
        <v>93865.096000000005</v>
      </c>
      <c r="P5959" s="49">
        <v>93995.096000000005</v>
      </c>
      <c r="Q5959" s="49">
        <v>95263.892000000007</v>
      </c>
      <c r="R5959" s="49">
        <v>102662.962</v>
      </c>
      <c r="S5959" s="49">
        <v>81134.043999999994</v>
      </c>
      <c r="T5959" s="49">
        <v>77649.008000000002</v>
      </c>
      <c r="U5959" s="49">
        <v>77649.008000000002</v>
      </c>
      <c r="V5959" s="49">
        <v>73349.423999999999</v>
      </c>
    </row>
    <row r="5960" spans="1:22" x14ac:dyDescent="0.3">
      <c r="A5960">
        <v>1007830</v>
      </c>
      <c r="B5960" t="s">
        <v>26790</v>
      </c>
      <c r="C5960" t="s">
        <v>26791</v>
      </c>
      <c r="D5960" t="s">
        <v>26792</v>
      </c>
      <c r="E5960" t="s">
        <v>380</v>
      </c>
      <c r="F5960" t="s">
        <v>26793</v>
      </c>
      <c r="G5960" t="s">
        <v>26794</v>
      </c>
      <c r="H5960" t="s">
        <v>16229</v>
      </c>
      <c r="I5960" s="23">
        <v>43.897083000000002</v>
      </c>
      <c r="J5960" s="23">
        <v>-95.045277999999996</v>
      </c>
      <c r="K5960">
        <v>325193</v>
      </c>
      <c r="L5960" t="s">
        <v>599</v>
      </c>
      <c r="M5960" t="s">
        <v>600</v>
      </c>
      <c r="N5960" s="49">
        <v>52652.652000000002</v>
      </c>
      <c r="O5960" s="49">
        <v>57017.936000000002</v>
      </c>
      <c r="P5960" s="49">
        <v>53233.4</v>
      </c>
      <c r="Q5960" s="49">
        <v>50877.807999999997</v>
      </c>
      <c r="R5960" s="49">
        <v>50047.612000000001</v>
      </c>
      <c r="S5960" s="49">
        <v>49849.811999999998</v>
      </c>
      <c r="T5960" s="49">
        <v>54257.495999999999</v>
      </c>
      <c r="U5960" s="49">
        <v>57758.232000000004</v>
      </c>
      <c r="V5960" s="49">
        <v>58524.88</v>
      </c>
    </row>
    <row r="5961" spans="1:22" x14ac:dyDescent="0.3">
      <c r="A5961">
        <v>1006084</v>
      </c>
      <c r="B5961" t="s">
        <v>26795</v>
      </c>
      <c r="C5961" t="s">
        <v>26796</v>
      </c>
      <c r="D5961" t="s">
        <v>26797</v>
      </c>
      <c r="E5961" t="s">
        <v>569</v>
      </c>
      <c r="F5961" t="s">
        <v>26798</v>
      </c>
      <c r="G5961" t="s">
        <v>26799</v>
      </c>
      <c r="H5961" t="s">
        <v>13227</v>
      </c>
      <c r="I5961" s="23">
        <v>41.860261999999999</v>
      </c>
      <c r="J5961" s="23">
        <v>-94.631365000000002</v>
      </c>
      <c r="K5961">
        <v>325193</v>
      </c>
      <c r="L5961" t="s">
        <v>28</v>
      </c>
      <c r="M5961" t="s">
        <v>315</v>
      </c>
      <c r="N5961" s="49">
        <v>78341.555999999997</v>
      </c>
      <c r="O5961" s="49">
        <v>73994.570000000007</v>
      </c>
      <c r="P5961" s="49">
        <v>80265.645999999993</v>
      </c>
      <c r="Q5961" s="49">
        <v>81231.043999999994</v>
      </c>
      <c r="R5961" s="49">
        <v>83080.388000000006</v>
      </c>
      <c r="S5961" s="49">
        <v>81503.944000000003</v>
      </c>
      <c r="T5961" s="49">
        <v>75320.115999999995</v>
      </c>
      <c r="U5961" s="49">
        <v>75113.216</v>
      </c>
      <c r="V5961" s="49">
        <v>78866.902000000002</v>
      </c>
    </row>
    <row r="5962" spans="1:22" x14ac:dyDescent="0.3">
      <c r="A5962">
        <v>1007809</v>
      </c>
      <c r="B5962" t="s">
        <v>26800</v>
      </c>
      <c r="C5962" t="s">
        <v>26801</v>
      </c>
      <c r="D5962" t="s">
        <v>3266</v>
      </c>
      <c r="E5962" t="s">
        <v>435</v>
      </c>
      <c r="F5962" t="s">
        <v>754</v>
      </c>
      <c r="G5962" t="s">
        <v>26802</v>
      </c>
      <c r="H5962" t="s">
        <v>756</v>
      </c>
      <c r="I5962" s="23">
        <v>39.748100000000001</v>
      </c>
      <c r="J5962" s="23">
        <v>-92.385099999999994</v>
      </c>
      <c r="K5962">
        <v>325193</v>
      </c>
      <c r="L5962" t="s">
        <v>599</v>
      </c>
      <c r="M5962" t="s">
        <v>600</v>
      </c>
      <c r="N5962" s="49">
        <v>51468.656000000003</v>
      </c>
      <c r="O5962" s="49">
        <v>47253.271999999997</v>
      </c>
      <c r="P5962" s="49">
        <v>49522.163999999997</v>
      </c>
      <c r="Q5962" s="49">
        <v>48182.468000000001</v>
      </c>
      <c r="R5962" s="49">
        <v>55999.040000000001</v>
      </c>
      <c r="S5962" s="49">
        <v>51530.156000000003</v>
      </c>
      <c r="T5962" s="49">
        <v>29021.42</v>
      </c>
      <c r="U5962" s="49">
        <v>37353.1</v>
      </c>
      <c r="V5962" s="49">
        <v>85348.372000000003</v>
      </c>
    </row>
    <row r="5963" spans="1:22" x14ac:dyDescent="0.3">
      <c r="A5963">
        <v>1009807</v>
      </c>
      <c r="B5963" t="s">
        <v>26803</v>
      </c>
      <c r="C5963" t="s">
        <v>26804</v>
      </c>
      <c r="D5963" t="s">
        <v>9334</v>
      </c>
      <c r="E5963" t="s">
        <v>380</v>
      </c>
      <c r="F5963" t="s">
        <v>26805</v>
      </c>
      <c r="G5963" t="s">
        <v>26806</v>
      </c>
      <c r="H5963" t="s">
        <v>7627</v>
      </c>
      <c r="I5963" s="23">
        <v>44.853119999999997</v>
      </c>
      <c r="J5963" s="23">
        <v>-93.230099999999993</v>
      </c>
      <c r="K5963">
        <v>334413</v>
      </c>
      <c r="L5963" t="s">
        <v>1560</v>
      </c>
      <c r="M5963" t="s">
        <v>315</v>
      </c>
      <c r="N5963" s="49">
        <v>42928.160545999999</v>
      </c>
      <c r="O5963" s="49">
        <v>66201.470121999999</v>
      </c>
      <c r="P5963" s="49">
        <v>66671.776515999998</v>
      </c>
      <c r="Q5963" s="49">
        <v>61002.246743000003</v>
      </c>
      <c r="R5963" s="49">
        <v>86092.041136999993</v>
      </c>
      <c r="S5963" s="49">
        <v>93846.130925000005</v>
      </c>
      <c r="T5963" s="49">
        <v>94889.262000000002</v>
      </c>
      <c r="U5963" s="49">
        <v>96446.222999999998</v>
      </c>
      <c r="V5963" s="49">
        <v>87539.047000000006</v>
      </c>
    </row>
    <row r="5964" spans="1:22" x14ac:dyDescent="0.3">
      <c r="A5964">
        <v>1000467</v>
      </c>
      <c r="B5964" t="s">
        <v>26807</v>
      </c>
      <c r="C5964" t="s">
        <v>26808</v>
      </c>
      <c r="D5964" t="s">
        <v>2264</v>
      </c>
      <c r="E5964" t="s">
        <v>331</v>
      </c>
      <c r="F5964" t="s">
        <v>2265</v>
      </c>
      <c r="G5964" t="s">
        <v>26809</v>
      </c>
      <c r="H5964" t="s">
        <v>3597</v>
      </c>
      <c r="I5964" s="23">
        <v>40.7881</v>
      </c>
      <c r="J5964" s="23">
        <v>-73.905600000000007</v>
      </c>
      <c r="K5964">
        <v>221112</v>
      </c>
      <c r="L5964" t="s">
        <v>30</v>
      </c>
      <c r="M5964" t="s">
        <v>336</v>
      </c>
      <c r="N5964" s="49">
        <v>988592.28200000001</v>
      </c>
      <c r="O5964" s="49">
        <v>876904.25</v>
      </c>
      <c r="P5964" s="49">
        <v>914432.26599999995</v>
      </c>
      <c r="Q5964" s="49">
        <v>1102403.0360000001</v>
      </c>
      <c r="R5964" s="49">
        <v>1171231.77</v>
      </c>
      <c r="S5964" s="49">
        <v>1304264.9539999999</v>
      </c>
      <c r="T5964" s="49">
        <v>1333255.5460000001</v>
      </c>
      <c r="U5964" s="49">
        <v>1223808.148</v>
      </c>
      <c r="V5964" s="49">
        <v>1225692.4080000001</v>
      </c>
    </row>
    <row r="5965" spans="1:22" x14ac:dyDescent="0.3">
      <c r="A5965">
        <v>1001100</v>
      </c>
      <c r="B5965" t="s">
        <v>26810</v>
      </c>
      <c r="C5965" t="s">
        <v>3655</v>
      </c>
      <c r="D5965" t="s">
        <v>26811</v>
      </c>
      <c r="E5965" t="s">
        <v>468</v>
      </c>
      <c r="F5965" t="s">
        <v>22776</v>
      </c>
      <c r="G5965" t="s">
        <v>26812</v>
      </c>
      <c r="H5965" t="s">
        <v>3655</v>
      </c>
      <c r="I5965" s="23">
        <v>27.7286</v>
      </c>
      <c r="J5965" s="23">
        <v>-81.989699999999999</v>
      </c>
      <c r="K5965">
        <v>221112</v>
      </c>
      <c r="L5965" t="s">
        <v>335</v>
      </c>
      <c r="M5965" t="s">
        <v>336</v>
      </c>
      <c r="N5965" s="49">
        <v>2584951.44</v>
      </c>
      <c r="O5965" s="49">
        <v>3322448.359745672</v>
      </c>
      <c r="P5965" s="49">
        <v>3746196.8929321463</v>
      </c>
      <c r="Q5965" s="49">
        <v>1603124.2298866641</v>
      </c>
      <c r="R5965" s="49">
        <v>1364845.61601098</v>
      </c>
      <c r="S5965" s="49">
        <v>1471604.5380648</v>
      </c>
      <c r="T5965" s="49">
        <v>1348446.6340000001</v>
      </c>
      <c r="U5965" s="49">
        <v>1363770.466</v>
      </c>
      <c r="V5965" s="49">
        <v>1636651.206</v>
      </c>
    </row>
    <row r="5966" spans="1:22" x14ac:dyDescent="0.3">
      <c r="A5966">
        <v>1006859</v>
      </c>
      <c r="B5966" t="s">
        <v>26813</v>
      </c>
      <c r="C5966" t="s">
        <v>26814</v>
      </c>
      <c r="D5966" t="s">
        <v>26815</v>
      </c>
      <c r="E5966" t="s">
        <v>468</v>
      </c>
      <c r="F5966" t="s">
        <v>26816</v>
      </c>
      <c r="G5966" t="s">
        <v>26817</v>
      </c>
      <c r="H5966" t="s">
        <v>686</v>
      </c>
      <c r="I5966" s="23">
        <v>28.012620999999999</v>
      </c>
      <c r="J5966" s="23">
        <v>-81.841864999999999</v>
      </c>
      <c r="K5966">
        <v>562212</v>
      </c>
      <c r="L5966" t="s">
        <v>355</v>
      </c>
      <c r="M5966" t="s">
        <v>307</v>
      </c>
      <c r="N5966" s="49">
        <v>382419.04599999997</v>
      </c>
      <c r="O5966" s="49">
        <v>484874.39600000001</v>
      </c>
      <c r="P5966" s="49">
        <v>449369.64600000001</v>
      </c>
      <c r="Q5966" s="49">
        <v>374755.99599999998</v>
      </c>
      <c r="R5966" s="49">
        <v>344931.598</v>
      </c>
      <c r="S5966" s="49">
        <v>268899.196</v>
      </c>
      <c r="T5966" s="49">
        <v>269561.79599999997</v>
      </c>
      <c r="U5966" s="49">
        <v>360173.46</v>
      </c>
      <c r="V5966" s="49">
        <v>369450.82</v>
      </c>
    </row>
    <row r="5967" spans="1:22" x14ac:dyDescent="0.3">
      <c r="A5967">
        <v>1001513</v>
      </c>
      <c r="B5967" t="s">
        <v>26818</v>
      </c>
      <c r="C5967" t="s">
        <v>26819</v>
      </c>
      <c r="D5967" t="s">
        <v>7643</v>
      </c>
      <c r="E5967" t="s">
        <v>1418</v>
      </c>
      <c r="F5967" t="s">
        <v>7644</v>
      </c>
      <c r="G5967" t="s">
        <v>26820</v>
      </c>
      <c r="H5967" t="s">
        <v>26821</v>
      </c>
      <c r="I5967" s="23">
        <v>36.720500000000001</v>
      </c>
      <c r="J5967" s="23">
        <v>-97.086799999999997</v>
      </c>
      <c r="K5967">
        <v>221112</v>
      </c>
      <c r="L5967" t="s">
        <v>335</v>
      </c>
      <c r="M5967" t="s">
        <v>336</v>
      </c>
      <c r="N5967" s="49">
        <v>32711.928</v>
      </c>
      <c r="O5967" s="49">
        <v>25425.056</v>
      </c>
      <c r="P5967" s="49">
        <v>30735.236000000001</v>
      </c>
      <c r="Q5967" s="49">
        <v>35197.82</v>
      </c>
      <c r="R5967" s="49">
        <v>13921.796</v>
      </c>
      <c r="S5967" s="49">
        <v>18555.331999999999</v>
      </c>
      <c r="T5967" s="49">
        <v>6017.58</v>
      </c>
      <c r="U5967" s="49">
        <v>33681.375999999997</v>
      </c>
      <c r="V5967" s="49">
        <v>26849.052</v>
      </c>
    </row>
    <row r="5968" spans="1:22" x14ac:dyDescent="0.3">
      <c r="A5968">
        <v>1002729</v>
      </c>
      <c r="B5968" t="s">
        <v>26822</v>
      </c>
      <c r="C5968" t="s">
        <v>26823</v>
      </c>
      <c r="D5968" t="s">
        <v>8961</v>
      </c>
      <c r="E5968" t="s">
        <v>1418</v>
      </c>
      <c r="F5968" t="s">
        <v>7644</v>
      </c>
      <c r="G5968" t="s">
        <v>26824</v>
      </c>
      <c r="H5968" t="s">
        <v>5077</v>
      </c>
      <c r="I5968" s="23">
        <v>36.637594</v>
      </c>
      <c r="J5968" s="23">
        <v>-97.114138999999994</v>
      </c>
      <c r="K5968">
        <v>562212</v>
      </c>
      <c r="L5968" t="s">
        <v>51</v>
      </c>
      <c r="M5968" t="s">
        <v>307</v>
      </c>
      <c r="N5968" s="49">
        <v>45569.5</v>
      </c>
      <c r="O5968" s="49">
        <v>44568.5</v>
      </c>
      <c r="P5968" s="49">
        <v>43374.25</v>
      </c>
      <c r="Q5968" s="49">
        <v>42037</v>
      </c>
      <c r="R5968" s="49">
        <v>41836.5</v>
      </c>
      <c r="S5968" s="49">
        <v>41745.5</v>
      </c>
      <c r="T5968" s="49">
        <v>41376.5</v>
      </c>
      <c r="U5968" s="49">
        <v>40800</v>
      </c>
      <c r="V5968" s="49">
        <v>40303.25</v>
      </c>
    </row>
    <row r="5969" spans="1:22" x14ac:dyDescent="0.3">
      <c r="A5969">
        <v>1004774</v>
      </c>
      <c r="B5969" t="s">
        <v>26825</v>
      </c>
      <c r="C5969" t="s">
        <v>26826</v>
      </c>
      <c r="D5969" t="s">
        <v>26827</v>
      </c>
      <c r="E5969" t="s">
        <v>526</v>
      </c>
      <c r="F5969" t="s">
        <v>26828</v>
      </c>
      <c r="H5969" t="s">
        <v>6535</v>
      </c>
      <c r="I5969" s="23">
        <v>18.100065000000001</v>
      </c>
      <c r="J5969" s="23">
        <v>-66.620080000000002</v>
      </c>
      <c r="K5969">
        <v>562212</v>
      </c>
      <c r="L5969" t="s">
        <v>51</v>
      </c>
      <c r="M5969" t="s">
        <v>307</v>
      </c>
      <c r="N5969" s="49">
        <v>68057</v>
      </c>
      <c r="O5969" s="49">
        <v>49341.75</v>
      </c>
      <c r="P5969" s="49">
        <v>53976</v>
      </c>
      <c r="Q5969" s="49">
        <v>50365.5</v>
      </c>
      <c r="R5969" s="49">
        <v>62856.75</v>
      </c>
      <c r="S5969" s="49">
        <v>75219.75</v>
      </c>
      <c r="T5969" s="49">
        <v>90247.5</v>
      </c>
      <c r="U5969" s="49">
        <v>110275</v>
      </c>
      <c r="V5969" s="49">
        <v>96380</v>
      </c>
    </row>
    <row r="5970" spans="1:22" x14ac:dyDescent="0.3">
      <c r="A5970">
        <v>1010198</v>
      </c>
      <c r="B5970" t="s">
        <v>26829</v>
      </c>
      <c r="C5970" t="s">
        <v>26830</v>
      </c>
      <c r="D5970" t="s">
        <v>5983</v>
      </c>
      <c r="E5970" t="s">
        <v>351</v>
      </c>
      <c r="F5970" t="s">
        <v>21819</v>
      </c>
      <c r="G5970" t="s">
        <v>26831</v>
      </c>
      <c r="H5970" t="s">
        <v>10032</v>
      </c>
      <c r="I5970" s="23">
        <v>37.83464</v>
      </c>
      <c r="J5970" s="23">
        <v>-88.835819999999998</v>
      </c>
      <c r="K5970">
        <v>212112</v>
      </c>
      <c r="L5970" t="s">
        <v>90</v>
      </c>
      <c r="M5970" t="s">
        <v>315</v>
      </c>
      <c r="N5970" s="49">
        <v>419219.5</v>
      </c>
      <c r="O5970" s="49">
        <v>503463.25</v>
      </c>
      <c r="P5970" s="49">
        <v>441382.25</v>
      </c>
      <c r="Q5970" s="49">
        <v>466180</v>
      </c>
      <c r="R5970" s="49">
        <v>504230.5</v>
      </c>
      <c r="S5970" s="49">
        <v>469691.25</v>
      </c>
      <c r="T5970" s="49">
        <v>392547.25</v>
      </c>
      <c r="U5970" s="49">
        <v>209947.5</v>
      </c>
      <c r="V5970" s="49">
        <v>114625</v>
      </c>
    </row>
    <row r="5971" spans="1:22" x14ac:dyDescent="0.3">
      <c r="A5971">
        <v>1006786</v>
      </c>
      <c r="B5971" t="s">
        <v>26832</v>
      </c>
      <c r="C5971" t="s">
        <v>26833</v>
      </c>
      <c r="D5971" t="s">
        <v>3129</v>
      </c>
      <c r="E5971" t="s">
        <v>2294</v>
      </c>
      <c r="F5971" t="s">
        <v>3130</v>
      </c>
      <c r="H5971" t="s">
        <v>3131</v>
      </c>
      <c r="I5971" s="23">
        <v>40.087955999999998</v>
      </c>
      <c r="J5971" s="23">
        <v>-109.45226599999999</v>
      </c>
      <c r="K5971">
        <v>211111</v>
      </c>
      <c r="L5971" t="s">
        <v>28</v>
      </c>
      <c r="M5971" t="s">
        <v>102</v>
      </c>
      <c r="R5971" s="49">
        <v>40159.447999999997</v>
      </c>
      <c r="S5971" s="49">
        <v>29284.84</v>
      </c>
      <c r="T5971" s="49">
        <v>12275.603999999999</v>
      </c>
      <c r="U5971" s="49">
        <v>34282.120000000003</v>
      </c>
      <c r="V5971" s="49">
        <v>34194.072</v>
      </c>
    </row>
    <row r="5972" spans="1:22" x14ac:dyDescent="0.3">
      <c r="A5972">
        <v>1005031</v>
      </c>
      <c r="B5972" t="s">
        <v>26834</v>
      </c>
      <c r="C5972" t="s">
        <v>26835</v>
      </c>
      <c r="D5972" t="s">
        <v>26836</v>
      </c>
      <c r="E5972" t="s">
        <v>583</v>
      </c>
      <c r="F5972" t="s">
        <v>4868</v>
      </c>
      <c r="G5972" t="s">
        <v>26837</v>
      </c>
      <c r="H5972" t="s">
        <v>2446</v>
      </c>
      <c r="I5972" s="23">
        <v>30.525220000000001</v>
      </c>
      <c r="J5972" s="23">
        <v>-91.38355</v>
      </c>
      <c r="K5972">
        <v>211130</v>
      </c>
      <c r="L5972" t="s">
        <v>326</v>
      </c>
      <c r="M5972" t="s">
        <v>327</v>
      </c>
      <c r="N5972" s="49">
        <v>104801.648</v>
      </c>
      <c r="O5972" s="49">
        <v>92722.593999999997</v>
      </c>
      <c r="P5972" s="49">
        <v>94335.885999999999</v>
      </c>
      <c r="Q5972" s="49">
        <v>82226.178</v>
      </c>
      <c r="R5972" s="49">
        <v>99399.221999999994</v>
      </c>
      <c r="S5972" s="49">
        <v>94077.186000000002</v>
      </c>
      <c r="T5972" s="49">
        <v>116176.01</v>
      </c>
      <c r="U5972" s="49">
        <v>117241.156</v>
      </c>
      <c r="V5972" s="49">
        <v>130461.726</v>
      </c>
    </row>
    <row r="5973" spans="1:22" x14ac:dyDescent="0.3">
      <c r="A5973">
        <v>1012911</v>
      </c>
      <c r="B5973" t="s">
        <v>26838</v>
      </c>
      <c r="C5973" t="s">
        <v>26839</v>
      </c>
      <c r="D5973" t="s">
        <v>26501</v>
      </c>
      <c r="E5973" t="s">
        <v>303</v>
      </c>
      <c r="F5973" t="s">
        <v>1226</v>
      </c>
      <c r="H5973" t="s">
        <v>1227</v>
      </c>
      <c r="I5973" s="23">
        <v>28.646881</v>
      </c>
      <c r="J5973" s="23">
        <v>-96.545839000000001</v>
      </c>
      <c r="K5973">
        <v>221112</v>
      </c>
      <c r="L5973" t="s">
        <v>30</v>
      </c>
      <c r="M5973" t="s">
        <v>336</v>
      </c>
      <c r="N5973" s="49">
        <v>39183.856</v>
      </c>
      <c r="O5973" s="49">
        <v>35870.216</v>
      </c>
      <c r="P5973" s="49">
        <v>21415.919999999998</v>
      </c>
    </row>
    <row r="5974" spans="1:22" x14ac:dyDescent="0.3">
      <c r="A5974">
        <v>1001484</v>
      </c>
      <c r="B5974" t="s">
        <v>26840</v>
      </c>
      <c r="C5974" t="s">
        <v>26841</v>
      </c>
      <c r="D5974" t="s">
        <v>4559</v>
      </c>
      <c r="E5974" t="s">
        <v>468</v>
      </c>
      <c r="F5974" t="s">
        <v>26842</v>
      </c>
      <c r="G5974" t="s">
        <v>26843</v>
      </c>
      <c r="H5974" t="s">
        <v>20235</v>
      </c>
      <c r="I5974" s="23">
        <v>26.085599999999999</v>
      </c>
      <c r="J5974" s="23">
        <v>-80.125299999999996</v>
      </c>
      <c r="K5974">
        <v>221112</v>
      </c>
      <c r="L5974" t="s">
        <v>30</v>
      </c>
      <c r="M5974" t="s">
        <v>336</v>
      </c>
      <c r="N5974" s="49">
        <v>2492901.92</v>
      </c>
      <c r="O5974" s="49">
        <v>2411306.5320000001</v>
      </c>
      <c r="P5974" s="49">
        <v>2344309.2599999998</v>
      </c>
      <c r="Q5974" s="49">
        <v>2203129.1660000002</v>
      </c>
      <c r="R5974" s="49">
        <v>58283.144</v>
      </c>
      <c r="S5974" s="49">
        <v>10340.1</v>
      </c>
      <c r="T5974" s="49">
        <v>19493.516</v>
      </c>
      <c r="U5974" s="49">
        <v>822937.29200000002</v>
      </c>
      <c r="V5974" s="49">
        <v>375235.08799999999</v>
      </c>
    </row>
    <row r="5975" spans="1:22" x14ac:dyDescent="0.3">
      <c r="A5975">
        <v>1002725</v>
      </c>
      <c r="B5975" t="s">
        <v>26844</v>
      </c>
      <c r="C5975" t="s">
        <v>26845</v>
      </c>
      <c r="D5975" t="s">
        <v>26846</v>
      </c>
      <c r="E5975" t="s">
        <v>454</v>
      </c>
      <c r="F5975" t="s">
        <v>26847</v>
      </c>
      <c r="G5975" t="s">
        <v>26848</v>
      </c>
      <c r="H5975" t="s">
        <v>26849</v>
      </c>
      <c r="I5975" s="23">
        <v>45.969109000000003</v>
      </c>
      <c r="J5975" s="23">
        <v>-85.983939000000007</v>
      </c>
      <c r="K5975">
        <v>327410</v>
      </c>
      <c r="L5975" t="s">
        <v>1404</v>
      </c>
      <c r="M5975" t="s">
        <v>376</v>
      </c>
      <c r="N5975" s="49">
        <v>266224.33199999999</v>
      </c>
      <c r="O5975" s="49">
        <v>293748.70600000001</v>
      </c>
      <c r="P5975" s="49">
        <v>286712.80599999998</v>
      </c>
      <c r="Q5975" s="49">
        <v>257627.74</v>
      </c>
      <c r="R5975" s="49">
        <v>229221.97399999999</v>
      </c>
      <c r="S5975" s="49">
        <v>255344.804</v>
      </c>
      <c r="T5975" s="49">
        <v>242170.228</v>
      </c>
      <c r="U5975" s="49">
        <v>270037.39</v>
      </c>
      <c r="V5975" s="49">
        <v>273749.87</v>
      </c>
    </row>
    <row r="5976" spans="1:22" x14ac:dyDescent="0.3">
      <c r="A5976">
        <v>1005784</v>
      </c>
      <c r="B5976" t="s">
        <v>26850</v>
      </c>
      <c r="C5976" t="s">
        <v>26851</v>
      </c>
      <c r="D5976" t="s">
        <v>26852</v>
      </c>
      <c r="E5976" t="s">
        <v>331</v>
      </c>
      <c r="F5976" t="s">
        <v>26853</v>
      </c>
      <c r="G5976" t="s">
        <v>26854</v>
      </c>
      <c r="H5976" t="s">
        <v>5651</v>
      </c>
      <c r="I5976" s="23">
        <v>40.950299999999999</v>
      </c>
      <c r="J5976" s="23">
        <v>-73.078599999999994</v>
      </c>
      <c r="K5976">
        <v>221112</v>
      </c>
      <c r="L5976" t="s">
        <v>335</v>
      </c>
      <c r="M5976" t="s">
        <v>336</v>
      </c>
      <c r="N5976" s="49">
        <v>211478.74799999999</v>
      </c>
      <c r="O5976" s="49">
        <v>261123.17199999999</v>
      </c>
      <c r="P5976" s="49">
        <v>165894.03</v>
      </c>
      <c r="Q5976" s="49">
        <v>286259</v>
      </c>
      <c r="R5976" s="49">
        <v>364673.55800000002</v>
      </c>
      <c r="S5976" s="49">
        <v>302723.76799999998</v>
      </c>
      <c r="T5976" s="49">
        <v>312006.14799999999</v>
      </c>
      <c r="U5976" s="49">
        <v>355857.446</v>
      </c>
      <c r="V5976" s="49">
        <v>368704.74800000002</v>
      </c>
    </row>
    <row r="5977" spans="1:22" x14ac:dyDescent="0.3">
      <c r="A5977">
        <v>1006630</v>
      </c>
      <c r="B5977" t="s">
        <v>26855</v>
      </c>
      <c r="C5977" t="s">
        <v>26856</v>
      </c>
      <c r="D5977" t="s">
        <v>26857</v>
      </c>
      <c r="E5977" t="s">
        <v>393</v>
      </c>
      <c r="F5977" t="s">
        <v>26858</v>
      </c>
      <c r="G5977" t="s">
        <v>26859</v>
      </c>
      <c r="H5977" t="s">
        <v>26860</v>
      </c>
      <c r="I5977" s="23">
        <v>43.3842</v>
      </c>
      <c r="J5977" s="23">
        <v>-87.868899999999996</v>
      </c>
      <c r="K5977">
        <v>221112</v>
      </c>
      <c r="L5977" t="s">
        <v>335</v>
      </c>
      <c r="M5977" t="s">
        <v>336</v>
      </c>
      <c r="N5977" s="49">
        <v>2909076.2719999999</v>
      </c>
      <c r="O5977" s="49">
        <v>2205812.5759999999</v>
      </c>
      <c r="P5977" s="49">
        <v>2025013.344</v>
      </c>
      <c r="Q5977" s="49">
        <v>2185648.9</v>
      </c>
      <c r="R5977" s="49">
        <v>1776059.368</v>
      </c>
      <c r="S5977" s="49">
        <v>1143641.0120000001</v>
      </c>
      <c r="T5977" s="49">
        <v>1309140.7960000001</v>
      </c>
      <c r="U5977" s="49">
        <v>1917797.64</v>
      </c>
      <c r="V5977" s="49">
        <v>932670.19200000004</v>
      </c>
    </row>
    <row r="5978" spans="1:22" x14ac:dyDescent="0.3">
      <c r="A5978">
        <v>1000455</v>
      </c>
      <c r="B5978" t="s">
        <v>26861</v>
      </c>
      <c r="C5978" t="s">
        <v>26862</v>
      </c>
      <c r="D5978" t="s">
        <v>4990</v>
      </c>
      <c r="E5978" t="s">
        <v>2164</v>
      </c>
      <c r="F5978" t="s">
        <v>4991</v>
      </c>
      <c r="G5978" t="s">
        <v>26863</v>
      </c>
      <c r="H5978" t="s">
        <v>8327</v>
      </c>
      <c r="I5978" s="23">
        <v>46.179200000000002</v>
      </c>
      <c r="J5978" s="23">
        <v>-123.1717</v>
      </c>
      <c r="K5978">
        <v>221112</v>
      </c>
      <c r="L5978" t="s">
        <v>335</v>
      </c>
      <c r="M5978" t="s">
        <v>336</v>
      </c>
      <c r="N5978" s="49">
        <v>1214390.3400000001</v>
      </c>
      <c r="O5978" s="49">
        <v>1018452.62</v>
      </c>
      <c r="P5978" s="49">
        <v>905141.78799999994</v>
      </c>
      <c r="Q5978" s="49">
        <v>990409.37199999997</v>
      </c>
      <c r="R5978" s="49">
        <v>1070236.872</v>
      </c>
      <c r="S5978" s="49">
        <v>737703.22400000005</v>
      </c>
      <c r="T5978" s="49">
        <v>903758.152</v>
      </c>
      <c r="U5978" s="49">
        <v>650589.34</v>
      </c>
      <c r="V5978" s="49">
        <v>524782.40399999998</v>
      </c>
    </row>
    <row r="5979" spans="1:22" x14ac:dyDescent="0.3">
      <c r="A5979">
        <v>1000328</v>
      </c>
      <c r="B5979" t="s">
        <v>26864</v>
      </c>
      <c r="C5979" t="s">
        <v>26865</v>
      </c>
      <c r="D5979" t="s">
        <v>26866</v>
      </c>
      <c r="E5979" t="s">
        <v>339</v>
      </c>
      <c r="F5979" t="s">
        <v>26867</v>
      </c>
      <c r="G5979" t="s">
        <v>26868</v>
      </c>
      <c r="H5979" t="s">
        <v>24334</v>
      </c>
      <c r="I5979" s="23">
        <v>34.170552000000001</v>
      </c>
      <c r="J5979" s="23">
        <v>-103.36991</v>
      </c>
      <c r="K5979">
        <v>311514</v>
      </c>
      <c r="L5979" t="s">
        <v>28</v>
      </c>
      <c r="M5979" t="s">
        <v>315</v>
      </c>
      <c r="N5979" s="49">
        <v>28376.544000000002</v>
      </c>
      <c r="O5979" s="49">
        <v>32141.628000000001</v>
      </c>
      <c r="P5979" s="49">
        <v>37351.06</v>
      </c>
      <c r="Q5979" s="49">
        <v>31376.232</v>
      </c>
      <c r="R5979" s="49">
        <v>26377.8</v>
      </c>
      <c r="S5979" s="49">
        <v>33942.271999999997</v>
      </c>
      <c r="T5979" s="49">
        <v>32061.88</v>
      </c>
      <c r="U5979" s="49">
        <v>29582.687999999998</v>
      </c>
      <c r="V5979" s="49">
        <v>31811.88</v>
      </c>
    </row>
    <row r="5980" spans="1:22" x14ac:dyDescent="0.3">
      <c r="A5980">
        <v>1000873</v>
      </c>
      <c r="B5980" t="s">
        <v>26869</v>
      </c>
      <c r="C5980" t="s">
        <v>1844</v>
      </c>
      <c r="D5980" t="s">
        <v>18240</v>
      </c>
      <c r="E5980" t="s">
        <v>447</v>
      </c>
      <c r="F5980" t="s">
        <v>26870</v>
      </c>
      <c r="G5980" t="s">
        <v>26871</v>
      </c>
      <c r="H5980" t="s">
        <v>5174</v>
      </c>
      <c r="I5980" s="23">
        <v>40.909999999999997</v>
      </c>
      <c r="J5980" s="23">
        <v>-75.078900000000004</v>
      </c>
      <c r="K5980">
        <v>221112</v>
      </c>
      <c r="L5980" t="s">
        <v>335</v>
      </c>
      <c r="M5980" t="s">
        <v>336</v>
      </c>
      <c r="N5980" s="49">
        <v>1460.528</v>
      </c>
      <c r="O5980" s="49">
        <v>7707.3239999999996</v>
      </c>
      <c r="P5980" s="49">
        <v>2263.1120000000001</v>
      </c>
      <c r="Q5980" s="49">
        <v>2828.8539999999998</v>
      </c>
      <c r="R5980" s="49">
        <v>3524.5459999999998</v>
      </c>
      <c r="S5980" s="49">
        <v>250437.62400000001</v>
      </c>
      <c r="T5980" s="49">
        <v>217799.83600000001</v>
      </c>
      <c r="U5980" s="49">
        <v>163831.78200000001</v>
      </c>
      <c r="V5980" s="49">
        <v>1088930.73</v>
      </c>
    </row>
    <row r="5981" spans="1:22" x14ac:dyDescent="0.3">
      <c r="A5981">
        <v>1000236</v>
      </c>
      <c r="B5981" t="s">
        <v>26872</v>
      </c>
      <c r="C5981" t="s">
        <v>26873</v>
      </c>
      <c r="D5981" t="s">
        <v>6218</v>
      </c>
      <c r="E5981" t="s">
        <v>491</v>
      </c>
      <c r="F5981" t="s">
        <v>23425</v>
      </c>
      <c r="G5981" t="s">
        <v>26874</v>
      </c>
      <c r="H5981" t="s">
        <v>4747</v>
      </c>
      <c r="I5981" s="23">
        <v>41.631700000000002</v>
      </c>
      <c r="J5981" s="23">
        <v>-87.172799999999995</v>
      </c>
      <c r="K5981">
        <v>221122</v>
      </c>
      <c r="L5981" t="s">
        <v>28</v>
      </c>
      <c r="M5981" t="s">
        <v>336</v>
      </c>
      <c r="N5981" s="49">
        <v>224193.55600000001</v>
      </c>
      <c r="O5981" s="49">
        <v>212331.7</v>
      </c>
      <c r="P5981" s="49">
        <v>196474.06</v>
      </c>
      <c r="Q5981" s="49">
        <v>196893.10800000001</v>
      </c>
      <c r="R5981" s="49">
        <v>196785.86</v>
      </c>
      <c r="S5981" s="49">
        <v>201423.992</v>
      </c>
      <c r="T5981" s="49">
        <v>193913.82</v>
      </c>
      <c r="U5981" s="49">
        <v>208774.06400000001</v>
      </c>
      <c r="V5981" s="49">
        <v>249981.05799999999</v>
      </c>
    </row>
    <row r="5982" spans="1:22" x14ac:dyDescent="0.3">
      <c r="A5982">
        <v>1000966</v>
      </c>
      <c r="B5982" t="s">
        <v>26875</v>
      </c>
      <c r="C5982" t="s">
        <v>26876</v>
      </c>
      <c r="D5982" t="s">
        <v>26877</v>
      </c>
      <c r="E5982" t="s">
        <v>793</v>
      </c>
      <c r="F5982" t="s">
        <v>26878</v>
      </c>
      <c r="G5982" t="s">
        <v>26879</v>
      </c>
      <c r="H5982" t="s">
        <v>26880</v>
      </c>
      <c r="I5982" s="23">
        <v>38.536700000000003</v>
      </c>
      <c r="J5982" s="23">
        <v>-77.280600000000007</v>
      </c>
      <c r="K5982">
        <v>221112</v>
      </c>
      <c r="L5982" t="s">
        <v>335</v>
      </c>
      <c r="M5982" t="s">
        <v>336</v>
      </c>
      <c r="N5982" s="49">
        <v>1139338.8700000001</v>
      </c>
      <c r="O5982" s="49">
        <v>1505364.95</v>
      </c>
      <c r="P5982" s="49">
        <v>1254209.1240000001</v>
      </c>
      <c r="Q5982" s="49">
        <v>1462409.9720000001</v>
      </c>
      <c r="R5982" s="49">
        <v>1538614.3859999999</v>
      </c>
      <c r="S5982" s="49">
        <v>1580586.122</v>
      </c>
      <c r="T5982" s="49">
        <v>1555900.1780000001</v>
      </c>
      <c r="U5982" s="49">
        <v>1718451.5279999999</v>
      </c>
      <c r="V5982" s="49">
        <v>1264114.2579999999</v>
      </c>
    </row>
    <row r="5983" spans="1:22" x14ac:dyDescent="0.3">
      <c r="A5983">
        <v>1006920</v>
      </c>
      <c r="B5983" t="s">
        <v>26881</v>
      </c>
      <c r="C5983" t="s">
        <v>26882</v>
      </c>
      <c r="D5983" t="s">
        <v>7795</v>
      </c>
      <c r="E5983" t="s">
        <v>793</v>
      </c>
      <c r="F5983" t="s">
        <v>26883</v>
      </c>
      <c r="G5983" t="s">
        <v>26884</v>
      </c>
      <c r="H5983" t="s">
        <v>26885</v>
      </c>
      <c r="I5983" s="23">
        <v>38.820300000000003</v>
      </c>
      <c r="J5983" s="23">
        <v>-77.0411</v>
      </c>
      <c r="K5983">
        <v>221112</v>
      </c>
      <c r="L5983" t="s">
        <v>30</v>
      </c>
      <c r="M5983" t="s">
        <v>336</v>
      </c>
      <c r="U5983" s="49">
        <v>397222.63799999998</v>
      </c>
      <c r="V5983" s="49">
        <v>378184.35200000001</v>
      </c>
    </row>
    <row r="5984" spans="1:22" x14ac:dyDescent="0.3">
      <c r="A5984">
        <v>1007609</v>
      </c>
      <c r="B5984" t="s">
        <v>26886</v>
      </c>
      <c r="C5984" t="s">
        <v>26887</v>
      </c>
      <c r="D5984" t="s">
        <v>11980</v>
      </c>
      <c r="E5984" t="s">
        <v>323</v>
      </c>
      <c r="F5984" t="s">
        <v>26888</v>
      </c>
      <c r="G5984" t="s">
        <v>26889</v>
      </c>
      <c r="H5984" t="s">
        <v>26890</v>
      </c>
      <c r="I5984" s="23">
        <v>37.755800000000001</v>
      </c>
      <c r="J5984" s="23">
        <v>-122.3869</v>
      </c>
      <c r="K5984">
        <v>221112</v>
      </c>
      <c r="L5984" t="s">
        <v>335</v>
      </c>
      <c r="M5984" t="s">
        <v>336</v>
      </c>
      <c r="T5984" s="49">
        <v>1.5</v>
      </c>
      <c r="U5984" s="49">
        <v>2.4</v>
      </c>
      <c r="V5984" s="49">
        <v>43.1</v>
      </c>
    </row>
    <row r="5985" spans="1:22" x14ac:dyDescent="0.3">
      <c r="A5985">
        <v>1000665</v>
      </c>
      <c r="B5985" t="s">
        <v>26891</v>
      </c>
      <c r="C5985" t="s">
        <v>16706</v>
      </c>
      <c r="D5985" t="s">
        <v>26892</v>
      </c>
      <c r="E5985" t="s">
        <v>1682</v>
      </c>
      <c r="F5985" t="s">
        <v>26893</v>
      </c>
      <c r="G5985" t="s">
        <v>26894</v>
      </c>
      <c r="H5985" t="s">
        <v>1685</v>
      </c>
      <c r="I5985" s="23">
        <v>42.234999999999999</v>
      </c>
      <c r="J5985" s="23">
        <v>-70.967200000000005</v>
      </c>
      <c r="K5985">
        <v>221112</v>
      </c>
      <c r="L5985" t="s">
        <v>335</v>
      </c>
      <c r="M5985" t="s">
        <v>336</v>
      </c>
      <c r="N5985" s="49">
        <v>9199.3060000000005</v>
      </c>
      <c r="O5985" s="49">
        <v>27345.117999999999</v>
      </c>
      <c r="P5985" s="49">
        <v>26467.867999999999</v>
      </c>
      <c r="Q5985" s="49">
        <v>32192.626</v>
      </c>
      <c r="R5985" s="49">
        <v>21756.34</v>
      </c>
      <c r="S5985" s="49">
        <v>46289.165999999997</v>
      </c>
      <c r="T5985" s="49">
        <v>40058.525999999998</v>
      </c>
      <c r="U5985" s="49">
        <v>38048.411999999997</v>
      </c>
      <c r="V5985" s="49">
        <v>31559.132000000001</v>
      </c>
    </row>
    <row r="5986" spans="1:22" x14ac:dyDescent="0.3">
      <c r="A5986">
        <v>1005725</v>
      </c>
      <c r="B5986" t="s">
        <v>26895</v>
      </c>
      <c r="C5986" t="s">
        <v>26896</v>
      </c>
      <c r="D5986" t="s">
        <v>26897</v>
      </c>
      <c r="E5986" t="s">
        <v>441</v>
      </c>
      <c r="F5986" t="s">
        <v>26898</v>
      </c>
      <c r="G5986" t="s">
        <v>26899</v>
      </c>
      <c r="H5986" t="s">
        <v>6267</v>
      </c>
      <c r="I5986" s="23">
        <v>35.713650000000001</v>
      </c>
      <c r="J5986" s="23">
        <v>-78.836410000000001</v>
      </c>
      <c r="K5986">
        <v>327215</v>
      </c>
      <c r="L5986" t="s">
        <v>28</v>
      </c>
      <c r="M5986" t="s">
        <v>376</v>
      </c>
      <c r="N5986" s="49">
        <v>35793.116000000002</v>
      </c>
      <c r="O5986" s="49">
        <v>33879.972000000002</v>
      </c>
      <c r="P5986" s="49">
        <v>30850.784</v>
      </c>
      <c r="Q5986" s="49">
        <v>28892.292000000001</v>
      </c>
      <c r="R5986" s="49">
        <v>28267.544000000002</v>
      </c>
      <c r="S5986" s="49">
        <v>27038.948</v>
      </c>
      <c r="T5986" s="49">
        <v>29459.887999999999</v>
      </c>
      <c r="U5986" s="49">
        <v>29678.788</v>
      </c>
      <c r="V5986" s="49">
        <v>30976.184000000001</v>
      </c>
    </row>
    <row r="5987" spans="1:22" x14ac:dyDescent="0.3">
      <c r="A5987">
        <v>1006019</v>
      </c>
      <c r="B5987" t="s">
        <v>26900</v>
      </c>
      <c r="C5987" t="s">
        <v>26901</v>
      </c>
      <c r="D5987" t="s">
        <v>371</v>
      </c>
      <c r="E5987" t="s">
        <v>303</v>
      </c>
      <c r="F5987" t="s">
        <v>372</v>
      </c>
      <c r="G5987" t="s">
        <v>26902</v>
      </c>
      <c r="H5987" t="s">
        <v>374</v>
      </c>
      <c r="I5987" s="23">
        <v>31.78603</v>
      </c>
      <c r="J5987" s="23">
        <v>-99.093530000000001</v>
      </c>
      <c r="K5987">
        <v>327215</v>
      </c>
      <c r="L5987" t="s">
        <v>28</v>
      </c>
      <c r="M5987" t="s">
        <v>376</v>
      </c>
      <c r="N5987" s="49">
        <v>26968.448</v>
      </c>
      <c r="O5987" s="49">
        <v>26893.948</v>
      </c>
      <c r="P5987" s="49">
        <v>27019.547999999999</v>
      </c>
      <c r="Q5987" s="49">
        <v>27212.348000000002</v>
      </c>
      <c r="R5987" s="49">
        <v>28069.944</v>
      </c>
      <c r="S5987" s="49">
        <v>26084.651999999998</v>
      </c>
      <c r="T5987" s="49">
        <v>23878.560000000001</v>
      </c>
      <c r="U5987" s="49">
        <v>23926.06</v>
      </c>
      <c r="V5987" s="49">
        <v>27018.648000000001</v>
      </c>
    </row>
    <row r="5988" spans="1:22" x14ac:dyDescent="0.3">
      <c r="A5988">
        <v>1006211</v>
      </c>
      <c r="B5988" t="s">
        <v>26903</v>
      </c>
      <c r="C5988" t="s">
        <v>26904</v>
      </c>
      <c r="D5988" t="s">
        <v>13587</v>
      </c>
      <c r="E5988" t="s">
        <v>569</v>
      </c>
      <c r="F5988" t="s">
        <v>13585</v>
      </c>
      <c r="G5988" t="s">
        <v>26905</v>
      </c>
      <c r="H5988" t="s">
        <v>7209</v>
      </c>
      <c r="I5988" s="23">
        <v>41.36983</v>
      </c>
      <c r="J5988" s="23">
        <v>-91.113680000000002</v>
      </c>
      <c r="K5988">
        <v>327215</v>
      </c>
      <c r="L5988" t="s">
        <v>28</v>
      </c>
      <c r="M5988" t="s">
        <v>376</v>
      </c>
      <c r="N5988" s="49">
        <v>29810.387999999999</v>
      </c>
      <c r="O5988" s="49">
        <v>29674.387999999999</v>
      </c>
      <c r="P5988" s="49">
        <v>27469.596000000001</v>
      </c>
      <c r="Q5988" s="49">
        <v>26882.448</v>
      </c>
      <c r="R5988" s="49">
        <v>28872.592000000001</v>
      </c>
      <c r="S5988" s="49">
        <v>28595.392</v>
      </c>
      <c r="T5988" s="49">
        <v>27931.944</v>
      </c>
      <c r="U5988" s="49">
        <v>28136.544000000002</v>
      </c>
      <c r="V5988" s="49">
        <v>26366</v>
      </c>
    </row>
    <row r="5989" spans="1:22" x14ac:dyDescent="0.3">
      <c r="A5989">
        <v>1005233</v>
      </c>
      <c r="B5989" t="s">
        <v>26906</v>
      </c>
      <c r="C5989" t="s">
        <v>26907</v>
      </c>
      <c r="D5989" t="s">
        <v>26908</v>
      </c>
      <c r="E5989" t="s">
        <v>331</v>
      </c>
      <c r="F5989" t="s">
        <v>26909</v>
      </c>
      <c r="G5989" t="s">
        <v>26910</v>
      </c>
      <c r="H5989" t="s">
        <v>26911</v>
      </c>
      <c r="I5989" s="23">
        <v>44.728999999999999</v>
      </c>
      <c r="J5989" s="23">
        <v>-74.98</v>
      </c>
      <c r="K5989">
        <v>327215</v>
      </c>
      <c r="L5989" t="s">
        <v>28</v>
      </c>
      <c r="M5989" t="s">
        <v>376</v>
      </c>
      <c r="R5989" s="49">
        <v>23266.412</v>
      </c>
      <c r="S5989" s="49">
        <v>20689.072</v>
      </c>
      <c r="T5989" s="49">
        <v>21558.867999999999</v>
      </c>
      <c r="U5989" s="49">
        <v>22188.315999999999</v>
      </c>
      <c r="V5989" s="49">
        <v>23729.360000000001</v>
      </c>
    </row>
    <row r="5990" spans="1:22" x14ac:dyDescent="0.3">
      <c r="A5990">
        <v>1000113</v>
      </c>
      <c r="B5990" t="s">
        <v>26912</v>
      </c>
      <c r="C5990" t="s">
        <v>26913</v>
      </c>
      <c r="D5990" t="s">
        <v>26091</v>
      </c>
      <c r="E5990" t="s">
        <v>331</v>
      </c>
      <c r="F5990" t="s">
        <v>26914</v>
      </c>
      <c r="G5990" t="s">
        <v>26915</v>
      </c>
      <c r="H5990" t="s">
        <v>3544</v>
      </c>
      <c r="I5990" s="23">
        <v>40.6188</v>
      </c>
      <c r="J5990" s="23">
        <v>-74.069000000000003</v>
      </c>
      <c r="K5990">
        <v>221112</v>
      </c>
      <c r="L5990" t="s">
        <v>335</v>
      </c>
      <c r="M5990" t="s">
        <v>336</v>
      </c>
      <c r="N5990" s="49">
        <v>29065.392</v>
      </c>
      <c r="O5990" s="49">
        <v>34950.42</v>
      </c>
      <c r="P5990" s="49">
        <v>26109.403999999999</v>
      </c>
      <c r="Q5990" s="49">
        <v>37529.012000000002</v>
      </c>
      <c r="R5990" s="49">
        <v>35012.82</v>
      </c>
      <c r="S5990" s="49">
        <v>23087.664000000001</v>
      </c>
      <c r="T5990" s="49">
        <v>57174.387999999999</v>
      </c>
      <c r="U5990" s="49">
        <v>52424.555999999997</v>
      </c>
      <c r="V5990" s="49">
        <v>59359.68</v>
      </c>
    </row>
    <row r="5991" spans="1:22" x14ac:dyDescent="0.3">
      <c r="A5991">
        <v>1002501</v>
      </c>
      <c r="B5991" t="s">
        <v>26916</v>
      </c>
      <c r="C5991" t="s">
        <v>26917</v>
      </c>
      <c r="D5991" t="s">
        <v>19055</v>
      </c>
      <c r="E5991" t="s">
        <v>386</v>
      </c>
      <c r="F5991" t="s">
        <v>26918</v>
      </c>
      <c r="G5991" t="s">
        <v>26919</v>
      </c>
      <c r="H5991" t="s">
        <v>6790</v>
      </c>
      <c r="I5991" s="23">
        <v>33.51493</v>
      </c>
      <c r="J5991" s="23">
        <v>-86.900183999999996</v>
      </c>
      <c r="K5991">
        <v>221330</v>
      </c>
      <c r="L5991" t="s">
        <v>28</v>
      </c>
      <c r="M5991" t="s">
        <v>336</v>
      </c>
      <c r="T5991" s="49">
        <v>8552.7240000000002</v>
      </c>
      <c r="U5991" s="49">
        <v>61878.603999999999</v>
      </c>
      <c r="V5991" s="49">
        <v>59546.678</v>
      </c>
    </row>
    <row r="5992" spans="1:22" x14ac:dyDescent="0.3">
      <c r="A5992">
        <v>1000992</v>
      </c>
      <c r="B5992" t="s">
        <v>26920</v>
      </c>
      <c r="C5992" t="s">
        <v>26921</v>
      </c>
      <c r="D5992" t="s">
        <v>15223</v>
      </c>
      <c r="E5992" t="s">
        <v>303</v>
      </c>
      <c r="F5992" t="s">
        <v>26922</v>
      </c>
      <c r="G5992" t="s">
        <v>26923</v>
      </c>
      <c r="H5992" t="s">
        <v>26924</v>
      </c>
      <c r="I5992" s="23">
        <v>33.170699999999997</v>
      </c>
      <c r="J5992" s="23">
        <v>-96.126400000000004</v>
      </c>
      <c r="K5992">
        <v>221112</v>
      </c>
      <c r="L5992" t="s">
        <v>335</v>
      </c>
      <c r="M5992" t="s">
        <v>336</v>
      </c>
      <c r="N5992" s="49">
        <v>25627.756000000001</v>
      </c>
      <c r="O5992" s="49">
        <v>19629.975999999999</v>
      </c>
      <c r="P5992" s="49">
        <v>9753.0120000000006</v>
      </c>
      <c r="Q5992" s="49">
        <v>16385.088</v>
      </c>
      <c r="R5992" s="49">
        <v>30374.588</v>
      </c>
      <c r="S5992" s="49">
        <v>23694.103999999999</v>
      </c>
      <c r="T5992" s="49">
        <v>21020.472000000002</v>
      </c>
      <c r="U5992" s="49">
        <v>26596.7</v>
      </c>
      <c r="V5992" s="49">
        <v>36037.057999999997</v>
      </c>
    </row>
    <row r="5993" spans="1:22" x14ac:dyDescent="0.3">
      <c r="A5993">
        <v>1001521</v>
      </c>
      <c r="B5993" t="s">
        <v>26925</v>
      </c>
      <c r="C5993" t="s">
        <v>26926</v>
      </c>
      <c r="D5993" t="s">
        <v>17445</v>
      </c>
      <c r="E5993" t="s">
        <v>351</v>
      </c>
      <c r="F5993" t="s">
        <v>17446</v>
      </c>
      <c r="G5993" t="s">
        <v>26927</v>
      </c>
      <c r="H5993" t="s">
        <v>25302</v>
      </c>
      <c r="I5993" s="23">
        <v>40.540799999999997</v>
      </c>
      <c r="J5993" s="23">
        <v>-89.678600000000003</v>
      </c>
      <c r="K5993">
        <v>221112</v>
      </c>
      <c r="L5993" t="s">
        <v>335</v>
      </c>
      <c r="M5993" t="s">
        <v>336</v>
      </c>
      <c r="N5993" s="49">
        <v>2887462.162</v>
      </c>
      <c r="O5993" s="49">
        <v>5306606.2520000003</v>
      </c>
      <c r="P5993" s="49">
        <v>5996933.5779999997</v>
      </c>
      <c r="Q5993" s="49">
        <v>5296482.3420000002</v>
      </c>
      <c r="R5993" s="49">
        <v>6371672.5539999995</v>
      </c>
      <c r="S5993" s="49">
        <v>9647224.1060000006</v>
      </c>
      <c r="T5993" s="49">
        <v>9500878.9460000005</v>
      </c>
      <c r="U5993" s="49">
        <v>9018206.5240000002</v>
      </c>
      <c r="V5993" s="49">
        <v>10874589.158</v>
      </c>
    </row>
    <row r="5994" spans="1:22" x14ac:dyDescent="0.3">
      <c r="A5994">
        <v>1010107</v>
      </c>
      <c r="B5994" t="s">
        <v>26928</v>
      </c>
      <c r="C5994" t="s">
        <v>26929</v>
      </c>
      <c r="D5994" t="s">
        <v>26930</v>
      </c>
      <c r="E5994" t="s">
        <v>663</v>
      </c>
      <c r="F5994" t="s">
        <v>26931</v>
      </c>
      <c r="G5994" t="s">
        <v>26932</v>
      </c>
      <c r="H5994" t="s">
        <v>14061</v>
      </c>
      <c r="I5994" s="23">
        <v>39.914428000000001</v>
      </c>
      <c r="J5994" s="23">
        <v>-80.980123000000006</v>
      </c>
      <c r="K5994">
        <v>212112</v>
      </c>
      <c r="L5994" t="s">
        <v>90</v>
      </c>
      <c r="M5994" t="s">
        <v>315</v>
      </c>
      <c r="Q5994" s="49">
        <v>144399</v>
      </c>
      <c r="R5994" s="49">
        <v>238692</v>
      </c>
      <c r="S5994" s="49">
        <v>265913.5</v>
      </c>
      <c r="T5994" s="49">
        <v>235947.5</v>
      </c>
      <c r="U5994" s="49">
        <v>65246.8</v>
      </c>
      <c r="V5994" s="49">
        <v>87936.75</v>
      </c>
    </row>
    <row r="5995" spans="1:22" x14ac:dyDescent="0.3">
      <c r="A5995">
        <v>1001548</v>
      </c>
      <c r="B5995" t="s">
        <v>26933</v>
      </c>
      <c r="C5995" t="s">
        <v>26934</v>
      </c>
      <c r="D5995" t="s">
        <v>651</v>
      </c>
      <c r="E5995" t="s">
        <v>569</v>
      </c>
      <c r="F5995" t="s">
        <v>652</v>
      </c>
      <c r="G5995" t="s">
        <v>26935</v>
      </c>
      <c r="H5995" t="s">
        <v>20015</v>
      </c>
      <c r="I5995" s="23">
        <v>41.943899999999999</v>
      </c>
      <c r="J5995" s="23">
        <v>-91.638599999999997</v>
      </c>
      <c r="K5995">
        <v>221112</v>
      </c>
      <c r="L5995" t="s">
        <v>335</v>
      </c>
      <c r="M5995" t="s">
        <v>336</v>
      </c>
      <c r="N5995" s="49">
        <v>488636.098</v>
      </c>
      <c r="O5995" s="49">
        <v>635639.33600000001</v>
      </c>
      <c r="P5995" s="49">
        <v>969360.56</v>
      </c>
      <c r="Q5995" s="49">
        <v>917480.8</v>
      </c>
      <c r="R5995" s="49">
        <v>926799.41599999997</v>
      </c>
      <c r="S5995" s="49">
        <v>1425613.9620000001</v>
      </c>
      <c r="T5995" s="49">
        <v>1077544.986</v>
      </c>
      <c r="U5995" s="49">
        <v>1169508.48</v>
      </c>
      <c r="V5995" s="49">
        <v>1162310.1540000001</v>
      </c>
    </row>
    <row r="5996" spans="1:22" x14ac:dyDescent="0.3">
      <c r="A5996">
        <v>1011220</v>
      </c>
      <c r="B5996" t="s">
        <v>26936</v>
      </c>
      <c r="C5996" t="s">
        <v>26937</v>
      </c>
      <c r="D5996" t="s">
        <v>10304</v>
      </c>
      <c r="E5996" t="s">
        <v>351</v>
      </c>
      <c r="F5996" t="s">
        <v>26938</v>
      </c>
      <c r="G5996" t="s">
        <v>26939</v>
      </c>
      <c r="H5996" t="s">
        <v>314</v>
      </c>
      <c r="I5996" s="23">
        <v>38.071914999999997</v>
      </c>
      <c r="J5996" s="23">
        <v>-89.589140999999998</v>
      </c>
      <c r="K5996">
        <v>212112</v>
      </c>
      <c r="L5996" t="s">
        <v>90</v>
      </c>
      <c r="M5996" t="s">
        <v>315</v>
      </c>
      <c r="N5996" s="49">
        <v>73247</v>
      </c>
      <c r="O5996" s="49">
        <v>73308.25</v>
      </c>
      <c r="P5996" s="49">
        <v>48592.25</v>
      </c>
      <c r="Q5996" s="49">
        <v>42450.75</v>
      </c>
      <c r="R5996" s="49">
        <v>43900.25</v>
      </c>
      <c r="S5996" s="49">
        <v>44488.25</v>
      </c>
      <c r="T5996" s="49">
        <v>39745</v>
      </c>
      <c r="U5996" s="49">
        <v>24020.75</v>
      </c>
      <c r="V5996" s="49">
        <v>33874.25</v>
      </c>
    </row>
    <row r="5997" spans="1:22" x14ac:dyDescent="0.3">
      <c r="A5997">
        <v>1013030</v>
      </c>
      <c r="B5997" t="s">
        <v>26940</v>
      </c>
      <c r="C5997" t="s">
        <v>26941</v>
      </c>
      <c r="D5997" t="s">
        <v>26942</v>
      </c>
      <c r="E5997" t="s">
        <v>435</v>
      </c>
      <c r="F5997" t="s">
        <v>26943</v>
      </c>
      <c r="G5997" t="s">
        <v>26944</v>
      </c>
      <c r="H5997" t="s">
        <v>2830</v>
      </c>
      <c r="I5997" s="23">
        <v>38.120801999999998</v>
      </c>
      <c r="J5997" s="23">
        <v>-91.429348000000005</v>
      </c>
      <c r="K5997">
        <v>562212</v>
      </c>
      <c r="L5997" t="s">
        <v>51</v>
      </c>
      <c r="M5997" t="s">
        <v>307</v>
      </c>
      <c r="N5997" s="49">
        <v>42456.75</v>
      </c>
      <c r="O5997" s="49">
        <v>39939.75</v>
      </c>
      <c r="P5997" s="49">
        <v>37377.5</v>
      </c>
    </row>
    <row r="5998" spans="1:22" x14ac:dyDescent="0.3">
      <c r="A5998">
        <v>1001281</v>
      </c>
      <c r="B5998" t="s">
        <v>26945</v>
      </c>
      <c r="C5998" t="s">
        <v>26946</v>
      </c>
      <c r="D5998" t="s">
        <v>26947</v>
      </c>
      <c r="E5998" t="s">
        <v>2780</v>
      </c>
      <c r="F5998" t="s">
        <v>11575</v>
      </c>
      <c r="G5998" t="s">
        <v>26948</v>
      </c>
      <c r="H5998" t="s">
        <v>2794</v>
      </c>
      <c r="I5998" s="23">
        <v>41.75</v>
      </c>
      <c r="J5998" s="23">
        <v>-72.634699999999995</v>
      </c>
      <c r="K5998">
        <v>336412</v>
      </c>
      <c r="L5998" t="s">
        <v>335</v>
      </c>
      <c r="M5998" t="s">
        <v>336</v>
      </c>
      <c r="N5998" s="49">
        <v>93534.85</v>
      </c>
      <c r="O5998" s="49">
        <v>88298.618000000002</v>
      </c>
      <c r="P5998" s="49">
        <v>70241.42</v>
      </c>
      <c r="Q5998" s="49">
        <v>39822.188000000002</v>
      </c>
      <c r="R5998" s="49">
        <v>40610.377999999997</v>
      </c>
      <c r="S5998" s="49">
        <v>51300.58</v>
      </c>
      <c r="T5998" s="49">
        <v>86141.051999999996</v>
      </c>
      <c r="U5998" s="49">
        <v>72972.615999999995</v>
      </c>
      <c r="V5998" s="49">
        <v>87035.156000000003</v>
      </c>
    </row>
    <row r="5999" spans="1:22" x14ac:dyDescent="0.3">
      <c r="A5999">
        <v>1008687</v>
      </c>
      <c r="B5999" t="s">
        <v>26949</v>
      </c>
      <c r="C5999" t="s">
        <v>26950</v>
      </c>
      <c r="D5999" t="s">
        <v>10262</v>
      </c>
      <c r="E5999" t="s">
        <v>447</v>
      </c>
      <c r="F5999" t="s">
        <v>7483</v>
      </c>
      <c r="G5999" t="s">
        <v>26951</v>
      </c>
      <c r="H5999" t="s">
        <v>450</v>
      </c>
      <c r="I5999" s="23">
        <v>39.828147999999999</v>
      </c>
      <c r="J5999" s="23">
        <v>-80.169916999999998</v>
      </c>
      <c r="K5999">
        <v>486210</v>
      </c>
      <c r="L5999" t="s">
        <v>1275</v>
      </c>
      <c r="M5999" t="s">
        <v>102</v>
      </c>
      <c r="N5999" s="49">
        <v>8393.4279999999999</v>
      </c>
      <c r="O5999" s="49">
        <v>59150.885999999999</v>
      </c>
    </row>
    <row r="6000" spans="1:22" x14ac:dyDescent="0.3">
      <c r="A6000">
        <v>1011656</v>
      </c>
      <c r="B6000" t="s">
        <v>26952</v>
      </c>
      <c r="C6000" t="s">
        <v>26953</v>
      </c>
      <c r="D6000" t="s">
        <v>10285</v>
      </c>
      <c r="E6000" t="s">
        <v>542</v>
      </c>
      <c r="F6000" t="s">
        <v>26954</v>
      </c>
      <c r="G6000" t="s">
        <v>26955</v>
      </c>
      <c r="H6000" t="s">
        <v>26956</v>
      </c>
      <c r="I6000" s="23">
        <v>37.689619999999998</v>
      </c>
      <c r="J6000" s="23">
        <v>-98.707040000000006</v>
      </c>
      <c r="K6000">
        <v>325193</v>
      </c>
      <c r="L6000" t="s">
        <v>28</v>
      </c>
      <c r="M6000" t="s">
        <v>315</v>
      </c>
      <c r="N6000" s="49">
        <v>68430.892000000007</v>
      </c>
      <c r="O6000" s="49">
        <v>59393.275999999998</v>
      </c>
      <c r="P6000" s="49">
        <v>56872.036</v>
      </c>
      <c r="Q6000" s="49">
        <v>55617.94</v>
      </c>
      <c r="R6000" s="49">
        <v>52951.6</v>
      </c>
      <c r="S6000" s="49">
        <v>58125.531999999999</v>
      </c>
    </row>
    <row r="6001" spans="1:22" x14ac:dyDescent="0.3">
      <c r="A6001">
        <v>1006994</v>
      </c>
      <c r="B6001" t="s">
        <v>26957</v>
      </c>
      <c r="C6001" t="s">
        <v>26958</v>
      </c>
      <c r="D6001" t="s">
        <v>4035</v>
      </c>
      <c r="E6001" t="s">
        <v>583</v>
      </c>
      <c r="F6001" t="s">
        <v>4036</v>
      </c>
      <c r="G6001" t="s">
        <v>26959</v>
      </c>
      <c r="H6001" t="s">
        <v>6092</v>
      </c>
      <c r="I6001" s="23">
        <v>32.373610999999997</v>
      </c>
      <c r="J6001" s="23">
        <v>-93.644166999999996</v>
      </c>
      <c r="K6001">
        <v>322121</v>
      </c>
      <c r="L6001" t="s">
        <v>28</v>
      </c>
      <c r="M6001" t="s">
        <v>680</v>
      </c>
      <c r="N6001" s="49">
        <v>105266.004</v>
      </c>
      <c r="O6001" s="49">
        <v>108372.23</v>
      </c>
      <c r="P6001" s="49">
        <v>101344.876</v>
      </c>
      <c r="Q6001" s="49">
        <v>101053.742</v>
      </c>
      <c r="R6001" s="49">
        <v>110078.742</v>
      </c>
      <c r="S6001" s="49">
        <v>107121.59600000001</v>
      </c>
      <c r="T6001" s="49">
        <v>102306.86</v>
      </c>
      <c r="U6001" s="49">
        <v>98365.808000000005</v>
      </c>
      <c r="V6001" s="49">
        <v>99295.39</v>
      </c>
    </row>
    <row r="6002" spans="1:22" x14ac:dyDescent="0.3">
      <c r="A6002">
        <v>1011979</v>
      </c>
      <c r="B6002" t="s">
        <v>26960</v>
      </c>
      <c r="C6002" t="s">
        <v>26961</v>
      </c>
      <c r="D6002" t="s">
        <v>26962</v>
      </c>
      <c r="E6002" t="s">
        <v>491</v>
      </c>
      <c r="F6002" t="s">
        <v>26963</v>
      </c>
      <c r="G6002" t="s">
        <v>26964</v>
      </c>
      <c r="H6002" t="s">
        <v>1996</v>
      </c>
      <c r="I6002" s="23">
        <v>41.481270000000002</v>
      </c>
      <c r="J6002" s="23">
        <v>-87.033609999999996</v>
      </c>
      <c r="K6002">
        <v>322121</v>
      </c>
      <c r="L6002" t="s">
        <v>28</v>
      </c>
      <c r="M6002" t="s">
        <v>680</v>
      </c>
      <c r="N6002" s="49">
        <v>106043.8</v>
      </c>
      <c r="O6002" s="49">
        <v>97453.584000000003</v>
      </c>
      <c r="P6002" s="49">
        <v>102535.164</v>
      </c>
      <c r="Q6002" s="49">
        <v>100934.32</v>
      </c>
      <c r="R6002" s="49">
        <v>28870.892</v>
      </c>
    </row>
    <row r="6003" spans="1:22" x14ac:dyDescent="0.3">
      <c r="A6003">
        <v>1004798</v>
      </c>
      <c r="B6003" t="s">
        <v>26965</v>
      </c>
      <c r="C6003" t="s">
        <v>26966</v>
      </c>
      <c r="D6003" t="s">
        <v>18558</v>
      </c>
      <c r="E6003" t="s">
        <v>303</v>
      </c>
      <c r="F6003" t="s">
        <v>16808</v>
      </c>
      <c r="G6003" t="s">
        <v>26967</v>
      </c>
      <c r="H6003" t="s">
        <v>726</v>
      </c>
      <c r="I6003" s="23">
        <v>32.607498</v>
      </c>
      <c r="J6003" s="23">
        <v>-95.197220000000002</v>
      </c>
      <c r="K6003">
        <v>325120</v>
      </c>
      <c r="L6003" t="s">
        <v>28</v>
      </c>
      <c r="M6003" t="s">
        <v>530</v>
      </c>
      <c r="N6003" s="49">
        <v>23753.86</v>
      </c>
      <c r="O6003" s="49">
        <v>77367.399999999994</v>
      </c>
      <c r="P6003" s="49">
        <v>81123.736000000004</v>
      </c>
      <c r="Q6003" s="49">
        <v>97821.172000000006</v>
      </c>
      <c r="R6003" s="49">
        <v>88554.464000000007</v>
      </c>
      <c r="S6003" s="49">
        <v>102837.004</v>
      </c>
      <c r="T6003" s="49">
        <v>81944.784</v>
      </c>
      <c r="U6003" s="49">
        <v>75039.42</v>
      </c>
      <c r="V6003" s="49">
        <v>40868.351999999999</v>
      </c>
    </row>
    <row r="6004" spans="1:22" x14ac:dyDescent="0.3">
      <c r="A6004">
        <v>1011900</v>
      </c>
      <c r="B6004" t="s">
        <v>26968</v>
      </c>
      <c r="C6004" t="s">
        <v>26969</v>
      </c>
      <c r="D6004" t="s">
        <v>8641</v>
      </c>
      <c r="E6004" t="s">
        <v>331</v>
      </c>
      <c r="F6004" t="s">
        <v>10046</v>
      </c>
      <c r="G6004" t="s">
        <v>26970</v>
      </c>
      <c r="H6004" t="s">
        <v>8644</v>
      </c>
      <c r="I6004" s="23">
        <v>43.086950000000002</v>
      </c>
      <c r="J6004" s="23">
        <v>-79.011719999999997</v>
      </c>
      <c r="K6004">
        <v>325120</v>
      </c>
      <c r="L6004" t="s">
        <v>976</v>
      </c>
      <c r="M6004" t="s">
        <v>530</v>
      </c>
      <c r="N6004" s="49">
        <v>32320.799999999999</v>
      </c>
      <c r="O6004" s="49">
        <v>34154.300000000003</v>
      </c>
      <c r="P6004" s="49">
        <v>30050</v>
      </c>
      <c r="Q6004" s="49">
        <v>31932.6</v>
      </c>
      <c r="R6004" s="49">
        <v>25299.599999999999</v>
      </c>
    </row>
    <row r="6005" spans="1:22" x14ac:dyDescent="0.3">
      <c r="A6005">
        <v>1008991</v>
      </c>
      <c r="B6005" t="s">
        <v>26971</v>
      </c>
      <c r="C6005" t="s">
        <v>26972</v>
      </c>
      <c r="D6005" t="s">
        <v>16165</v>
      </c>
      <c r="E6005" t="s">
        <v>454</v>
      </c>
      <c r="F6005" t="s">
        <v>16166</v>
      </c>
      <c r="G6005" t="s">
        <v>26973</v>
      </c>
      <c r="H6005" t="s">
        <v>14264</v>
      </c>
      <c r="I6005" s="23">
        <v>43.43094</v>
      </c>
      <c r="J6005" s="23">
        <v>-84.157309999999995</v>
      </c>
      <c r="K6005">
        <v>325120</v>
      </c>
      <c r="L6005" t="s">
        <v>38</v>
      </c>
      <c r="M6005" t="s">
        <v>530</v>
      </c>
      <c r="N6005" s="49">
        <v>29216.3</v>
      </c>
      <c r="O6005" s="49">
        <v>27666.1</v>
      </c>
      <c r="P6005" s="49">
        <v>26771.9</v>
      </c>
      <c r="Q6005" s="49">
        <v>23372</v>
      </c>
      <c r="R6005" s="49">
        <v>25650.5</v>
      </c>
      <c r="S6005" s="49">
        <v>24952.5</v>
      </c>
      <c r="T6005" s="49">
        <v>22811.4</v>
      </c>
      <c r="U6005" s="49">
        <v>27173.200000000001</v>
      </c>
      <c r="V6005" s="49">
        <v>26820.9</v>
      </c>
    </row>
    <row r="6006" spans="1:22" x14ac:dyDescent="0.3">
      <c r="A6006">
        <v>1011080</v>
      </c>
      <c r="B6006" t="s">
        <v>26974</v>
      </c>
      <c r="C6006" t="s">
        <v>26975</v>
      </c>
      <c r="D6006" t="s">
        <v>2627</v>
      </c>
      <c r="E6006" t="s">
        <v>303</v>
      </c>
      <c r="F6006" t="s">
        <v>18961</v>
      </c>
      <c r="G6006" t="s">
        <v>26976</v>
      </c>
      <c r="H6006" t="s">
        <v>536</v>
      </c>
      <c r="I6006" s="23">
        <v>29.890280000000001</v>
      </c>
      <c r="J6006" s="23">
        <v>-93.936800000000005</v>
      </c>
      <c r="K6006">
        <v>325120</v>
      </c>
      <c r="L6006" t="s">
        <v>976</v>
      </c>
      <c r="M6006" t="s">
        <v>530</v>
      </c>
      <c r="N6006" s="49">
        <v>911008.84</v>
      </c>
      <c r="O6006" s="49">
        <v>944097.83200000005</v>
      </c>
      <c r="P6006" s="49">
        <v>1037418.632</v>
      </c>
      <c r="Q6006" s="49">
        <v>1051837.22</v>
      </c>
      <c r="R6006" s="49">
        <v>1033957.476</v>
      </c>
      <c r="S6006" s="49">
        <v>1140823.108</v>
      </c>
      <c r="T6006" s="49">
        <v>518224.57199999999</v>
      </c>
    </row>
    <row r="6007" spans="1:22" x14ac:dyDescent="0.3">
      <c r="A6007">
        <v>1002023</v>
      </c>
      <c r="B6007" t="s">
        <v>26977</v>
      </c>
      <c r="C6007" t="s">
        <v>26978</v>
      </c>
      <c r="D6007" t="s">
        <v>2627</v>
      </c>
      <c r="E6007" t="s">
        <v>303</v>
      </c>
      <c r="F6007" t="s">
        <v>18961</v>
      </c>
      <c r="G6007" t="s">
        <v>26979</v>
      </c>
      <c r="H6007" t="s">
        <v>536</v>
      </c>
      <c r="I6007" s="23">
        <v>29.890180000000001</v>
      </c>
      <c r="J6007" s="23">
        <v>-93.948250999999999</v>
      </c>
      <c r="K6007">
        <v>325120</v>
      </c>
      <c r="L6007" t="s">
        <v>38</v>
      </c>
      <c r="M6007" t="s">
        <v>530</v>
      </c>
      <c r="N6007" s="49">
        <v>547049.9</v>
      </c>
      <c r="O6007" s="49">
        <v>734571</v>
      </c>
      <c r="P6007" s="49">
        <v>720501.4</v>
      </c>
      <c r="Q6007" s="49">
        <v>687862.6</v>
      </c>
      <c r="R6007" s="49">
        <v>721380.3</v>
      </c>
      <c r="S6007" s="49">
        <v>720098.6</v>
      </c>
      <c r="T6007" s="49">
        <v>748965.1</v>
      </c>
      <c r="U6007" s="49">
        <v>781427.6</v>
      </c>
      <c r="V6007" s="49">
        <v>762683.9</v>
      </c>
    </row>
    <row r="6008" spans="1:22" x14ac:dyDescent="0.3">
      <c r="A6008">
        <v>1002608</v>
      </c>
      <c r="B6008" t="s">
        <v>26980</v>
      </c>
      <c r="C6008" t="s">
        <v>26981</v>
      </c>
      <c r="D6008" t="s">
        <v>26982</v>
      </c>
      <c r="E6008" t="s">
        <v>583</v>
      </c>
      <c r="F6008" t="s">
        <v>26983</v>
      </c>
      <c r="G6008" t="s">
        <v>26984</v>
      </c>
      <c r="H6008" t="s">
        <v>1007</v>
      </c>
      <c r="I6008" s="23">
        <v>30.139164000000001</v>
      </c>
      <c r="J6008" s="23">
        <v>-93.526936000000006</v>
      </c>
      <c r="K6008">
        <v>325120</v>
      </c>
      <c r="L6008" t="s">
        <v>38</v>
      </c>
      <c r="M6008" t="s">
        <v>530</v>
      </c>
      <c r="N6008" s="49">
        <v>363491.8</v>
      </c>
      <c r="O6008" s="49">
        <v>543770.30000000005</v>
      </c>
      <c r="P6008" s="49">
        <v>555967.1</v>
      </c>
      <c r="Q6008" s="49">
        <v>491524.6</v>
      </c>
      <c r="R6008" s="49">
        <v>563013.19999999995</v>
      </c>
      <c r="S6008" s="49">
        <v>592845.5</v>
      </c>
      <c r="T6008" s="49">
        <v>599910.40000000002</v>
      </c>
      <c r="U6008" s="49">
        <v>538302.69999999995</v>
      </c>
      <c r="V6008" s="49">
        <v>452159.5</v>
      </c>
    </row>
    <row r="6009" spans="1:22" x14ac:dyDescent="0.3">
      <c r="A6009">
        <v>1010879</v>
      </c>
      <c r="B6009" t="s">
        <v>26985</v>
      </c>
      <c r="C6009" t="s">
        <v>26986</v>
      </c>
      <c r="D6009" t="s">
        <v>2633</v>
      </c>
      <c r="E6009" t="s">
        <v>583</v>
      </c>
      <c r="F6009" t="s">
        <v>2634</v>
      </c>
      <c r="G6009" t="s">
        <v>26987</v>
      </c>
      <c r="H6009" t="s">
        <v>2636</v>
      </c>
      <c r="I6009" s="23">
        <v>30.00055</v>
      </c>
      <c r="J6009" s="23">
        <v>-90.395020000000002</v>
      </c>
      <c r="K6009">
        <v>325120</v>
      </c>
      <c r="L6009" t="s">
        <v>976</v>
      </c>
      <c r="M6009" t="s">
        <v>530</v>
      </c>
      <c r="N6009" s="49">
        <v>1004154.28</v>
      </c>
      <c r="O6009" s="49">
        <v>917228.80799999996</v>
      </c>
      <c r="P6009" s="49">
        <v>909720.35199999996</v>
      </c>
      <c r="Q6009" s="49">
        <v>817235.5</v>
      </c>
      <c r="R6009" s="49">
        <v>733597.21600000001</v>
      </c>
      <c r="S6009" s="49">
        <v>792768.50800000003</v>
      </c>
      <c r="T6009" s="49">
        <v>380907.424</v>
      </c>
    </row>
    <row r="6010" spans="1:22" x14ac:dyDescent="0.3">
      <c r="A6010">
        <v>1000680</v>
      </c>
      <c r="B6010" t="s">
        <v>26988</v>
      </c>
      <c r="C6010" t="s">
        <v>26989</v>
      </c>
      <c r="D6010" t="s">
        <v>20807</v>
      </c>
      <c r="E6010" t="s">
        <v>454</v>
      </c>
      <c r="F6010" t="s">
        <v>20808</v>
      </c>
      <c r="G6010" t="s">
        <v>26990</v>
      </c>
      <c r="H6010" t="s">
        <v>21859</v>
      </c>
      <c r="I6010" s="23">
        <v>46.578899999999997</v>
      </c>
      <c r="J6010" s="23">
        <v>-87.394999999999996</v>
      </c>
      <c r="K6010">
        <v>221112</v>
      </c>
      <c r="L6010" t="s">
        <v>335</v>
      </c>
      <c r="M6010" t="s">
        <v>336</v>
      </c>
      <c r="N6010" s="49">
        <v>306464.25400000002</v>
      </c>
      <c r="O6010" s="49">
        <v>1705795.436</v>
      </c>
      <c r="P6010" s="49">
        <v>1798366.34</v>
      </c>
      <c r="Q6010" s="49">
        <v>2196890.9580000001</v>
      </c>
      <c r="R6010" s="49">
        <v>2088026.9739999999</v>
      </c>
      <c r="S6010" s="49">
        <v>2254721.0839999998</v>
      </c>
      <c r="T6010" s="49">
        <v>2226942.6039999998</v>
      </c>
      <c r="U6010" s="49">
        <v>2247657.81</v>
      </c>
      <c r="V6010" s="49">
        <v>2606950.2459999998</v>
      </c>
    </row>
    <row r="6011" spans="1:22" x14ac:dyDescent="0.3">
      <c r="A6011">
        <v>1011739</v>
      </c>
      <c r="B6011" t="s">
        <v>26991</v>
      </c>
      <c r="C6011" t="s">
        <v>26992</v>
      </c>
      <c r="D6011" t="s">
        <v>15769</v>
      </c>
      <c r="E6011" t="s">
        <v>311</v>
      </c>
      <c r="F6011" t="s">
        <v>15770</v>
      </c>
      <c r="G6011" t="s">
        <v>26993</v>
      </c>
      <c r="I6011" s="23">
        <v>37.291716000000001</v>
      </c>
      <c r="J6011" s="23">
        <v>-87.052160000000001</v>
      </c>
      <c r="K6011">
        <v>212112</v>
      </c>
      <c r="L6011" t="s">
        <v>90</v>
      </c>
      <c r="M6011" t="s">
        <v>315</v>
      </c>
      <c r="N6011" s="49">
        <v>111812.75</v>
      </c>
      <c r="O6011" s="49">
        <v>78484.5</v>
      </c>
      <c r="P6011" s="49">
        <v>73643.25</v>
      </c>
      <c r="Q6011" s="49">
        <v>30039.25</v>
      </c>
      <c r="R6011" s="49">
        <v>21393</v>
      </c>
    </row>
    <row r="6012" spans="1:22" x14ac:dyDescent="0.3">
      <c r="A6012">
        <v>1006581</v>
      </c>
      <c r="B6012" t="s">
        <v>26994</v>
      </c>
      <c r="C6012" t="s">
        <v>26995</v>
      </c>
      <c r="D6012" t="s">
        <v>10115</v>
      </c>
      <c r="E6012" t="s">
        <v>1248</v>
      </c>
      <c r="F6012" t="s">
        <v>10116</v>
      </c>
      <c r="G6012" t="s">
        <v>26996</v>
      </c>
      <c r="H6012" t="s">
        <v>10118</v>
      </c>
      <c r="I6012" s="23">
        <v>39.707929</v>
      </c>
      <c r="J6012" s="23">
        <v>-80.003381000000005</v>
      </c>
      <c r="K6012">
        <v>212112</v>
      </c>
      <c r="L6012" t="s">
        <v>90</v>
      </c>
      <c r="M6012" t="s">
        <v>315</v>
      </c>
      <c r="Q6012" s="49">
        <v>43958</v>
      </c>
      <c r="R6012" s="49">
        <v>149994</v>
      </c>
      <c r="S6012" s="49">
        <v>151711.25</v>
      </c>
      <c r="T6012" s="49">
        <v>161477.25</v>
      </c>
      <c r="U6012" s="49">
        <v>162973.25</v>
      </c>
      <c r="V6012" s="49">
        <v>183027.25</v>
      </c>
    </row>
    <row r="6013" spans="1:22" x14ac:dyDescent="0.3">
      <c r="A6013">
        <v>1010696</v>
      </c>
      <c r="B6013" t="s">
        <v>26997</v>
      </c>
      <c r="C6013" t="s">
        <v>26998</v>
      </c>
      <c r="D6013" t="s">
        <v>26999</v>
      </c>
      <c r="E6013" t="s">
        <v>323</v>
      </c>
      <c r="F6013" t="s">
        <v>27000</v>
      </c>
      <c r="G6013" t="s">
        <v>27001</v>
      </c>
      <c r="H6013" t="s">
        <v>963</v>
      </c>
      <c r="I6013" s="23">
        <v>33.869860000000003</v>
      </c>
      <c r="J6013" s="23">
        <v>-118.27629</v>
      </c>
      <c r="K6013">
        <v>336390</v>
      </c>
      <c r="L6013" t="s">
        <v>28</v>
      </c>
      <c r="M6013" t="s">
        <v>315</v>
      </c>
      <c r="O6013" s="49">
        <v>16768.736000000001</v>
      </c>
      <c r="P6013" s="49">
        <v>1904.5920000000001</v>
      </c>
      <c r="Q6013" s="49">
        <v>22931.763999999999</v>
      </c>
      <c r="R6013" s="49">
        <v>20293.624</v>
      </c>
      <c r="S6013" s="49">
        <v>20852.371999999999</v>
      </c>
      <c r="T6013" s="49">
        <v>29744.488000000001</v>
      </c>
      <c r="U6013" s="49">
        <v>27840.995999999999</v>
      </c>
      <c r="V6013" s="49">
        <v>25425.004000000001</v>
      </c>
    </row>
    <row r="6014" spans="1:22" x14ac:dyDescent="0.3">
      <c r="A6014">
        <v>1010091</v>
      </c>
      <c r="B6014" t="s">
        <v>27002</v>
      </c>
      <c r="C6014" t="s">
        <v>27003</v>
      </c>
      <c r="D6014" t="s">
        <v>13935</v>
      </c>
      <c r="E6014" t="s">
        <v>311</v>
      </c>
      <c r="F6014" t="s">
        <v>13936</v>
      </c>
      <c r="G6014" t="s">
        <v>27004</v>
      </c>
      <c r="H6014" t="s">
        <v>4586</v>
      </c>
      <c r="I6014" s="23">
        <v>37.613016999999999</v>
      </c>
      <c r="J6014" s="23">
        <v>-82.377916999999997</v>
      </c>
      <c r="K6014">
        <v>212112</v>
      </c>
      <c r="L6014" t="s">
        <v>90</v>
      </c>
      <c r="M6014" t="s">
        <v>315</v>
      </c>
      <c r="Q6014" s="49">
        <v>82717.75</v>
      </c>
      <c r="R6014" s="49">
        <v>107820.25</v>
      </c>
      <c r="S6014" s="49">
        <v>63285.25</v>
      </c>
      <c r="T6014" s="49">
        <v>74593</v>
      </c>
      <c r="U6014" s="49">
        <v>119429.45</v>
      </c>
      <c r="V6014" s="49">
        <v>112245.85</v>
      </c>
    </row>
    <row r="6015" spans="1:22" x14ac:dyDescent="0.3">
      <c r="A6015">
        <v>1000186</v>
      </c>
      <c r="B6015" t="s">
        <v>27005</v>
      </c>
      <c r="C6015" t="s">
        <v>27006</v>
      </c>
      <c r="D6015" t="s">
        <v>6905</v>
      </c>
      <c r="E6015" t="s">
        <v>663</v>
      </c>
      <c r="F6015" t="s">
        <v>27007</v>
      </c>
      <c r="G6015" t="s">
        <v>27008</v>
      </c>
      <c r="H6015" t="s">
        <v>12804</v>
      </c>
      <c r="I6015" s="23">
        <v>39.175600000000003</v>
      </c>
      <c r="J6015" s="23">
        <v>-84.502200000000002</v>
      </c>
      <c r="K6015">
        <v>325611</v>
      </c>
      <c r="L6015" t="s">
        <v>28</v>
      </c>
      <c r="M6015" t="s">
        <v>530</v>
      </c>
      <c r="N6015" s="49">
        <v>124351.268</v>
      </c>
      <c r="O6015" s="49">
        <v>110434.38</v>
      </c>
      <c r="P6015" s="49">
        <v>105261</v>
      </c>
      <c r="Q6015" s="49">
        <v>109201.572</v>
      </c>
      <c r="R6015" s="49">
        <v>183870.576</v>
      </c>
      <c r="S6015" s="49">
        <v>211374.49799999999</v>
      </c>
      <c r="T6015" s="49">
        <v>228506.20800000001</v>
      </c>
      <c r="U6015" s="49">
        <v>266067.86200000002</v>
      </c>
      <c r="V6015" s="49">
        <v>277512.908</v>
      </c>
    </row>
    <row r="6016" spans="1:22" x14ac:dyDescent="0.3">
      <c r="A6016">
        <v>1011541</v>
      </c>
      <c r="B6016" t="s">
        <v>27009</v>
      </c>
      <c r="C6016" t="s">
        <v>27010</v>
      </c>
      <c r="D6016" t="s">
        <v>15951</v>
      </c>
      <c r="E6016" t="s">
        <v>583</v>
      </c>
      <c r="F6016" t="s">
        <v>27011</v>
      </c>
      <c r="G6016" t="s">
        <v>27012</v>
      </c>
      <c r="H6016" t="s">
        <v>9050</v>
      </c>
      <c r="I6016" s="23">
        <v>31.36786</v>
      </c>
      <c r="J6016" s="23">
        <v>-92.409899999999993</v>
      </c>
      <c r="K6016">
        <v>325611</v>
      </c>
      <c r="L6016" t="s">
        <v>28</v>
      </c>
      <c r="M6016" t="s">
        <v>530</v>
      </c>
      <c r="N6016" s="49">
        <v>18419.48</v>
      </c>
      <c r="O6016" s="49">
        <v>20623.371999999999</v>
      </c>
      <c r="P6016" s="49">
        <v>20821.572</v>
      </c>
      <c r="Q6016" s="49">
        <v>22673.364000000001</v>
      </c>
      <c r="R6016" s="49">
        <v>24326.407999999999</v>
      </c>
      <c r="S6016" s="49">
        <v>26683.1</v>
      </c>
    </row>
    <row r="6017" spans="1:22" x14ac:dyDescent="0.3">
      <c r="A6017">
        <v>1013537</v>
      </c>
      <c r="B6017" t="s">
        <v>27013</v>
      </c>
      <c r="C6017" t="s">
        <v>27014</v>
      </c>
      <c r="D6017" t="s">
        <v>16028</v>
      </c>
      <c r="E6017" t="s">
        <v>663</v>
      </c>
      <c r="F6017" t="s">
        <v>27015</v>
      </c>
      <c r="G6017" t="s">
        <v>27016</v>
      </c>
      <c r="H6017" t="s">
        <v>4118</v>
      </c>
      <c r="I6017" s="23">
        <v>39.310139999999997</v>
      </c>
      <c r="J6017" s="23">
        <v>-84.313829999999996</v>
      </c>
      <c r="K6017">
        <v>541715</v>
      </c>
      <c r="L6017" t="s">
        <v>28</v>
      </c>
      <c r="M6017" t="s">
        <v>315</v>
      </c>
      <c r="N6017" s="49">
        <v>28173.84</v>
      </c>
    </row>
    <row r="6018" spans="1:22" x14ac:dyDescent="0.3">
      <c r="A6018">
        <v>1009528</v>
      </c>
      <c r="B6018" t="s">
        <v>27017</v>
      </c>
      <c r="C6018" t="s">
        <v>27018</v>
      </c>
      <c r="D6018" t="s">
        <v>27019</v>
      </c>
      <c r="E6018" t="s">
        <v>2294</v>
      </c>
      <c r="F6018" t="s">
        <v>27020</v>
      </c>
      <c r="G6018" t="s">
        <v>27021</v>
      </c>
      <c r="H6018" t="s">
        <v>2297</v>
      </c>
      <c r="I6018" s="23">
        <v>41.597794</v>
      </c>
      <c r="J6018" s="23">
        <v>-112.172856</v>
      </c>
      <c r="K6018">
        <v>322121</v>
      </c>
      <c r="L6018" t="s">
        <v>28</v>
      </c>
      <c r="M6018" t="s">
        <v>680</v>
      </c>
      <c r="N6018" s="49">
        <v>42578.14</v>
      </c>
      <c r="O6018" s="49">
        <v>43415.635999999999</v>
      </c>
      <c r="P6018" s="49">
        <v>42226.84</v>
      </c>
      <c r="Q6018" s="49">
        <v>41031.296000000002</v>
      </c>
      <c r="R6018" s="49">
        <v>38182.156000000003</v>
      </c>
      <c r="S6018" s="49">
        <v>38767.203999999998</v>
      </c>
      <c r="T6018" s="49">
        <v>39708.199999999997</v>
      </c>
      <c r="U6018" s="49">
        <v>37396.36</v>
      </c>
      <c r="V6018" s="49">
        <v>31838.98</v>
      </c>
    </row>
    <row r="6019" spans="1:22" x14ac:dyDescent="0.3">
      <c r="A6019">
        <v>1001244</v>
      </c>
      <c r="B6019" t="s">
        <v>27022</v>
      </c>
      <c r="C6019" t="s">
        <v>27018</v>
      </c>
      <c r="D6019" t="s">
        <v>27023</v>
      </c>
      <c r="E6019" t="s">
        <v>447</v>
      </c>
      <c r="F6019" t="s">
        <v>27024</v>
      </c>
      <c r="G6019" t="s">
        <v>27025</v>
      </c>
      <c r="H6019" t="s">
        <v>17806</v>
      </c>
      <c r="I6019" s="23">
        <v>41.573</v>
      </c>
      <c r="J6019" s="23">
        <v>-76.042599999999993</v>
      </c>
      <c r="K6019">
        <v>322121</v>
      </c>
      <c r="L6019" t="s">
        <v>649</v>
      </c>
      <c r="M6019" t="s">
        <v>1173</v>
      </c>
      <c r="N6019" s="49">
        <v>707784.17799999996</v>
      </c>
      <c r="O6019" s="49">
        <v>708246.49800000002</v>
      </c>
      <c r="P6019" s="49">
        <v>719268.03599999996</v>
      </c>
      <c r="Q6019" s="49">
        <v>693701.24800000002</v>
      </c>
      <c r="R6019" s="49">
        <v>680891.45799999998</v>
      </c>
      <c r="S6019" s="49">
        <v>709655.91599999997</v>
      </c>
      <c r="T6019" s="49">
        <v>666985.14</v>
      </c>
      <c r="U6019" s="49">
        <v>565398.80000000005</v>
      </c>
      <c r="V6019" s="49">
        <v>558117.07999999996</v>
      </c>
    </row>
    <row r="6020" spans="1:22" x14ac:dyDescent="0.3">
      <c r="A6020">
        <v>1005080</v>
      </c>
      <c r="B6020" t="s">
        <v>27026</v>
      </c>
      <c r="C6020" t="s">
        <v>27027</v>
      </c>
      <c r="D6020" t="s">
        <v>15974</v>
      </c>
      <c r="E6020" t="s">
        <v>583</v>
      </c>
      <c r="F6020" t="s">
        <v>15975</v>
      </c>
      <c r="G6020" t="s">
        <v>27028</v>
      </c>
      <c r="H6020" t="s">
        <v>15977</v>
      </c>
      <c r="I6020" s="23">
        <v>30.010358</v>
      </c>
      <c r="J6020" s="23">
        <v>-91.106768000000002</v>
      </c>
      <c r="K6020">
        <v>211130</v>
      </c>
      <c r="L6020" t="s">
        <v>326</v>
      </c>
      <c r="M6020" t="s">
        <v>327</v>
      </c>
      <c r="N6020" s="49">
        <v>178846.32800000001</v>
      </c>
      <c r="O6020" s="49">
        <v>153714.17199999999</v>
      </c>
      <c r="P6020" s="49">
        <v>151571.486</v>
      </c>
      <c r="Q6020" s="49">
        <v>166230.78200000001</v>
      </c>
      <c r="R6020" s="49">
        <v>193827.71799999999</v>
      </c>
      <c r="S6020" s="49">
        <v>150905.55600000001</v>
      </c>
      <c r="T6020" s="49">
        <v>162182.63200000001</v>
      </c>
      <c r="U6020" s="49">
        <v>158406.198</v>
      </c>
      <c r="V6020" s="49">
        <v>164405.64000000001</v>
      </c>
    </row>
    <row r="6021" spans="1:22" x14ac:dyDescent="0.3">
      <c r="A6021">
        <v>1007532</v>
      </c>
      <c r="B6021" t="s">
        <v>27029</v>
      </c>
      <c r="C6021" t="s">
        <v>27030</v>
      </c>
      <c r="D6021" t="s">
        <v>26504</v>
      </c>
      <c r="E6021" t="s">
        <v>491</v>
      </c>
      <c r="F6021" t="s">
        <v>13896</v>
      </c>
      <c r="G6021" t="s">
        <v>27031</v>
      </c>
      <c r="H6021" t="s">
        <v>4586</v>
      </c>
      <c r="I6021" s="23">
        <v>38.496389000000001</v>
      </c>
      <c r="J6021" s="23">
        <v>-87.378056000000001</v>
      </c>
      <c r="K6021">
        <v>212112</v>
      </c>
      <c r="L6021" t="s">
        <v>90</v>
      </c>
      <c r="M6021" t="s">
        <v>315</v>
      </c>
      <c r="R6021" s="49">
        <v>0</v>
      </c>
      <c r="S6021" s="49">
        <v>183630.75</v>
      </c>
      <c r="T6021" s="49">
        <v>262793.25</v>
      </c>
      <c r="U6021" s="49">
        <v>235872</v>
      </c>
      <c r="V6021" s="49">
        <v>227611.25</v>
      </c>
    </row>
    <row r="6022" spans="1:22" x14ac:dyDescent="0.3">
      <c r="A6022">
        <v>1010026</v>
      </c>
      <c r="B6022" t="s">
        <v>27032</v>
      </c>
      <c r="C6022" t="s">
        <v>27033</v>
      </c>
      <c r="D6022" t="s">
        <v>27034</v>
      </c>
      <c r="E6022" t="s">
        <v>1781</v>
      </c>
      <c r="F6022" t="s">
        <v>27035</v>
      </c>
      <c r="G6022" t="s">
        <v>27036</v>
      </c>
      <c r="H6022" t="s">
        <v>7521</v>
      </c>
      <c r="I6022" s="23">
        <v>33.491028</v>
      </c>
      <c r="J6022" s="23">
        <v>-90.513694000000001</v>
      </c>
      <c r="K6022">
        <v>311613</v>
      </c>
      <c r="L6022" t="s">
        <v>573</v>
      </c>
      <c r="M6022" t="s">
        <v>574</v>
      </c>
      <c r="N6022" s="49">
        <v>11370.263999999999</v>
      </c>
      <c r="O6022" s="49">
        <v>10793.513999999999</v>
      </c>
      <c r="P6022" s="49">
        <v>9901.3680000000004</v>
      </c>
      <c r="Q6022" s="49">
        <v>73132.08</v>
      </c>
      <c r="R6022" s="49">
        <v>81102.953999999998</v>
      </c>
      <c r="S6022" s="49">
        <v>137628.698</v>
      </c>
      <c r="T6022" s="49">
        <v>22180.394</v>
      </c>
      <c r="U6022" s="49">
        <v>27618.085999999999</v>
      </c>
      <c r="V6022" s="49">
        <v>38438.027999999998</v>
      </c>
    </row>
    <row r="6023" spans="1:22" x14ac:dyDescent="0.3">
      <c r="A6023">
        <v>1011966</v>
      </c>
      <c r="B6023" t="s">
        <v>27037</v>
      </c>
      <c r="C6023" t="s">
        <v>27038</v>
      </c>
      <c r="D6023" t="s">
        <v>2722</v>
      </c>
      <c r="E6023" t="s">
        <v>1370</v>
      </c>
      <c r="F6023" t="s">
        <v>27039</v>
      </c>
      <c r="G6023" t="s">
        <v>27040</v>
      </c>
      <c r="H6023" t="s">
        <v>1576</v>
      </c>
      <c r="I6023" s="23">
        <v>61.189790000000002</v>
      </c>
      <c r="J6023" s="23">
        <v>-149.81909999999999</v>
      </c>
      <c r="K6023">
        <v>622110</v>
      </c>
      <c r="L6023" t="s">
        <v>28</v>
      </c>
      <c r="M6023" t="s">
        <v>315</v>
      </c>
      <c r="N6023" s="49">
        <v>35819.563999999998</v>
      </c>
      <c r="O6023" s="49">
        <v>34460.016000000003</v>
      </c>
      <c r="P6023" s="49">
        <v>37895.053999999996</v>
      </c>
      <c r="Q6023" s="49">
        <v>34944.516000000003</v>
      </c>
      <c r="R6023" s="49">
        <v>36282.811999999998</v>
      </c>
      <c r="S6023" s="49">
        <v>33023.122000000003</v>
      </c>
      <c r="T6023" s="49">
        <v>34865.968000000001</v>
      </c>
      <c r="U6023" s="49">
        <v>40837.392</v>
      </c>
      <c r="V6023" s="49">
        <v>35640.266000000003</v>
      </c>
    </row>
    <row r="6024" spans="1:22" x14ac:dyDescent="0.3">
      <c r="A6024">
        <v>1009091</v>
      </c>
      <c r="B6024" t="s">
        <v>27041</v>
      </c>
      <c r="C6024" t="s">
        <v>27042</v>
      </c>
      <c r="D6024" t="s">
        <v>27043</v>
      </c>
      <c r="E6024" t="s">
        <v>303</v>
      </c>
      <c r="F6024" t="s">
        <v>27044</v>
      </c>
      <c r="H6024" t="s">
        <v>27045</v>
      </c>
      <c r="I6024" s="23">
        <v>29.33</v>
      </c>
      <c r="J6024" s="23">
        <v>-96.672600000000003</v>
      </c>
      <c r="K6024">
        <v>486210</v>
      </c>
      <c r="L6024" t="s">
        <v>1275</v>
      </c>
      <c r="M6024" t="s">
        <v>102</v>
      </c>
      <c r="N6024" s="49">
        <v>69936.793999999994</v>
      </c>
      <c r="O6024" s="49">
        <v>65550.562000000005</v>
      </c>
      <c r="P6024" s="49">
        <v>62307.374000000003</v>
      </c>
      <c r="Q6024" s="49">
        <v>84435.937999999995</v>
      </c>
      <c r="R6024" s="49">
        <v>90597.067999999999</v>
      </c>
      <c r="S6024" s="49">
        <v>146069.68400000001</v>
      </c>
      <c r="T6024" s="49">
        <v>83128.432000000001</v>
      </c>
      <c r="U6024" s="49">
        <v>40027.358</v>
      </c>
    </row>
    <row r="6025" spans="1:22" x14ac:dyDescent="0.3">
      <c r="A6025">
        <v>1000558</v>
      </c>
      <c r="B6025" t="s">
        <v>27046</v>
      </c>
      <c r="C6025" t="s">
        <v>27047</v>
      </c>
      <c r="D6025" t="s">
        <v>9732</v>
      </c>
      <c r="E6025" t="s">
        <v>1487</v>
      </c>
      <c r="F6025" t="s">
        <v>1968</v>
      </c>
      <c r="G6025" t="s">
        <v>27048</v>
      </c>
      <c r="H6025" t="s">
        <v>9732</v>
      </c>
      <c r="I6025" s="23">
        <v>38.322000000000003</v>
      </c>
      <c r="J6025" s="23">
        <v>-104.533</v>
      </c>
      <c r="K6025">
        <v>221112</v>
      </c>
      <c r="L6025" t="s">
        <v>30</v>
      </c>
      <c r="M6025" t="s">
        <v>336</v>
      </c>
      <c r="N6025" s="49">
        <v>576456.06400000001</v>
      </c>
      <c r="O6025" s="49">
        <v>600634.62</v>
      </c>
      <c r="P6025" s="49">
        <v>526711.44400000002</v>
      </c>
      <c r="Q6025" s="49">
        <v>606581.05200000003</v>
      </c>
      <c r="R6025" s="49">
        <v>541699.64399999997</v>
      </c>
      <c r="S6025" s="49">
        <v>571910.18000000005</v>
      </c>
      <c r="T6025" s="49">
        <v>561728.72</v>
      </c>
      <c r="U6025" s="49">
        <v>317699.67200000002</v>
      </c>
    </row>
    <row r="6026" spans="1:22" x14ac:dyDescent="0.3">
      <c r="A6026">
        <v>1000790</v>
      </c>
      <c r="B6026" t="s">
        <v>27049</v>
      </c>
      <c r="C6026" t="s">
        <v>27050</v>
      </c>
      <c r="D6026" t="s">
        <v>15178</v>
      </c>
      <c r="E6026" t="s">
        <v>393</v>
      </c>
      <c r="F6026" t="s">
        <v>15603</v>
      </c>
      <c r="G6026" t="s">
        <v>27051</v>
      </c>
      <c r="H6026" t="s">
        <v>11011</v>
      </c>
      <c r="I6026" s="23">
        <v>44.539700000000003</v>
      </c>
      <c r="J6026" s="23">
        <v>-88.008300000000006</v>
      </c>
      <c r="K6026">
        <v>221112</v>
      </c>
      <c r="L6026" t="s">
        <v>335</v>
      </c>
      <c r="M6026" t="s">
        <v>336</v>
      </c>
      <c r="N6026" s="49">
        <v>36879.411999999997</v>
      </c>
      <c r="O6026" s="49">
        <v>657293.49399999995</v>
      </c>
      <c r="P6026" s="49">
        <v>608430.05799999996</v>
      </c>
      <c r="Q6026" s="49">
        <v>385787.08399999997</v>
      </c>
      <c r="R6026" s="49">
        <v>491048.71799999999</v>
      </c>
      <c r="S6026" s="49">
        <v>1016356.956</v>
      </c>
      <c r="T6026" s="49">
        <v>1022170.174</v>
      </c>
      <c r="U6026" s="49">
        <v>663714.29399999999</v>
      </c>
      <c r="V6026" s="49">
        <v>1034111.928</v>
      </c>
    </row>
    <row r="6027" spans="1:22" x14ac:dyDescent="0.3">
      <c r="A6027">
        <v>1011245</v>
      </c>
      <c r="B6027" t="s">
        <v>27052</v>
      </c>
      <c r="C6027" t="s">
        <v>27053</v>
      </c>
      <c r="D6027" t="s">
        <v>8978</v>
      </c>
      <c r="E6027" t="s">
        <v>422</v>
      </c>
      <c r="F6027" t="s">
        <v>8979</v>
      </c>
      <c r="G6027" t="s">
        <v>27054</v>
      </c>
      <c r="H6027" t="s">
        <v>8981</v>
      </c>
      <c r="I6027" s="23">
        <v>35.469535</v>
      </c>
      <c r="J6027" s="23">
        <v>-91.899523000000002</v>
      </c>
      <c r="K6027">
        <v>213112</v>
      </c>
      <c r="L6027" t="s">
        <v>28</v>
      </c>
      <c r="M6027" t="s">
        <v>102</v>
      </c>
      <c r="R6027" s="49">
        <v>46625.624000000003</v>
      </c>
      <c r="S6027" s="49">
        <v>45796.127999999997</v>
      </c>
      <c r="T6027" s="49">
        <v>28878.1</v>
      </c>
    </row>
    <row r="6028" spans="1:22" x14ac:dyDescent="0.3">
      <c r="A6028">
        <v>1011983</v>
      </c>
      <c r="B6028" t="s">
        <v>27055</v>
      </c>
      <c r="C6028" t="s">
        <v>27056</v>
      </c>
      <c r="D6028" t="s">
        <v>13751</v>
      </c>
      <c r="E6028" t="s">
        <v>1487</v>
      </c>
      <c r="F6028" t="s">
        <v>5509</v>
      </c>
      <c r="H6028" t="s">
        <v>3457</v>
      </c>
      <c r="I6028" s="23">
        <v>37.045516999999997</v>
      </c>
      <c r="J6028" s="23">
        <v>-107.679114</v>
      </c>
      <c r="K6028">
        <v>211130</v>
      </c>
      <c r="L6028" t="s">
        <v>28</v>
      </c>
      <c r="M6028" t="s">
        <v>102</v>
      </c>
      <c r="O6028" s="49">
        <v>24381.308000000001</v>
      </c>
      <c r="P6028" s="49">
        <v>27356.795999999998</v>
      </c>
      <c r="Q6028" s="49">
        <v>27356.795999999998</v>
      </c>
      <c r="R6028" s="49">
        <v>27505.596000000001</v>
      </c>
    </row>
    <row r="6029" spans="1:22" x14ac:dyDescent="0.3">
      <c r="A6029">
        <v>1006433</v>
      </c>
      <c r="B6029" t="s">
        <v>27057</v>
      </c>
      <c r="C6029" t="s">
        <v>27058</v>
      </c>
      <c r="D6029" t="s">
        <v>8898</v>
      </c>
      <c r="E6029" t="s">
        <v>339</v>
      </c>
      <c r="F6029" t="s">
        <v>347</v>
      </c>
      <c r="H6029" t="s">
        <v>359</v>
      </c>
      <c r="I6029" s="23">
        <v>36.794832999999997</v>
      </c>
      <c r="J6029" s="23">
        <v>-107.73306700000001</v>
      </c>
      <c r="K6029">
        <v>211111</v>
      </c>
      <c r="L6029" t="s">
        <v>28</v>
      </c>
      <c r="M6029" t="s">
        <v>102</v>
      </c>
      <c r="R6029" s="49">
        <v>17832.883999999998</v>
      </c>
      <c r="S6029" s="49">
        <v>17967.831999999999</v>
      </c>
      <c r="T6029" s="49">
        <v>18572.080000000002</v>
      </c>
      <c r="U6029" s="49">
        <v>18233.68</v>
      </c>
      <c r="V6029" s="49">
        <v>26219.7</v>
      </c>
    </row>
    <row r="6030" spans="1:22" x14ac:dyDescent="0.3">
      <c r="A6030">
        <v>1003330</v>
      </c>
      <c r="B6030" t="s">
        <v>27059</v>
      </c>
      <c r="C6030" t="s">
        <v>27060</v>
      </c>
      <c r="D6030" t="s">
        <v>343</v>
      </c>
      <c r="E6030" t="s">
        <v>339</v>
      </c>
      <c r="F6030" t="s">
        <v>344</v>
      </c>
      <c r="H6030" t="s">
        <v>359</v>
      </c>
      <c r="I6030" s="23">
        <v>36.892400000000002</v>
      </c>
      <c r="J6030" s="23">
        <v>-107.6444</v>
      </c>
      <c r="K6030">
        <v>213112</v>
      </c>
      <c r="L6030" t="s">
        <v>28</v>
      </c>
      <c r="M6030" t="s">
        <v>102</v>
      </c>
      <c r="R6030" s="49">
        <v>19275.428</v>
      </c>
      <c r="S6030" s="49">
        <v>23657.06</v>
      </c>
      <c r="T6030" s="49">
        <v>22892.17</v>
      </c>
      <c r="U6030" s="49">
        <v>22606.47</v>
      </c>
      <c r="V6030" s="49">
        <v>24256.2</v>
      </c>
    </row>
    <row r="6031" spans="1:22" x14ac:dyDescent="0.3">
      <c r="A6031">
        <v>1004008</v>
      </c>
      <c r="B6031" t="s">
        <v>27061</v>
      </c>
      <c r="C6031" t="s">
        <v>27062</v>
      </c>
      <c r="D6031" t="s">
        <v>577</v>
      </c>
      <c r="E6031" t="s">
        <v>583</v>
      </c>
      <c r="F6031" t="s">
        <v>578</v>
      </c>
      <c r="I6031" s="23">
        <v>28.884499999999999</v>
      </c>
      <c r="J6031" s="23">
        <v>-90.024500000000003</v>
      </c>
      <c r="K6031">
        <v>486110</v>
      </c>
      <c r="L6031" t="s">
        <v>28</v>
      </c>
      <c r="M6031" t="s">
        <v>315</v>
      </c>
      <c r="N6031" s="49">
        <v>12417</v>
      </c>
      <c r="O6031" s="49">
        <v>21039.31</v>
      </c>
      <c r="P6031" s="49">
        <v>26413.022000000001</v>
      </c>
      <c r="Q6031" s="49">
        <v>32696.371999999999</v>
      </c>
      <c r="R6031" s="49">
        <v>42334.766000000003</v>
      </c>
      <c r="S6031" s="49">
        <v>30494.256000000001</v>
      </c>
      <c r="T6031" s="49">
        <v>36524.5</v>
      </c>
      <c r="U6031" s="49">
        <v>91575.02</v>
      </c>
      <c r="V6031" s="49">
        <v>47971.72</v>
      </c>
    </row>
    <row r="6032" spans="1:22" x14ac:dyDescent="0.3">
      <c r="A6032">
        <v>1001795</v>
      </c>
      <c r="B6032" t="s">
        <v>27063</v>
      </c>
      <c r="C6032" t="s">
        <v>27064</v>
      </c>
      <c r="D6032" t="s">
        <v>460</v>
      </c>
      <c r="E6032" t="s">
        <v>461</v>
      </c>
      <c r="F6032" t="s">
        <v>462</v>
      </c>
      <c r="H6032" t="s">
        <v>906</v>
      </c>
      <c r="I6032" s="23">
        <v>44.024678322687897</v>
      </c>
      <c r="J6032" s="23">
        <v>-106.11660626808499</v>
      </c>
      <c r="K6032">
        <v>211111</v>
      </c>
      <c r="L6032" t="s">
        <v>28</v>
      </c>
      <c r="M6032" t="s">
        <v>102</v>
      </c>
      <c r="R6032" s="49">
        <v>16778.635999999999</v>
      </c>
      <c r="S6032" s="49">
        <v>23877.26</v>
      </c>
      <c r="T6032" s="49">
        <v>32217.628000000001</v>
      </c>
      <c r="U6032" s="49">
        <v>39749</v>
      </c>
      <c r="V6032" s="49">
        <v>36900.512000000002</v>
      </c>
    </row>
    <row r="6033" spans="1:22" x14ac:dyDescent="0.3">
      <c r="A6033">
        <v>1000165</v>
      </c>
      <c r="B6033" t="s">
        <v>27065</v>
      </c>
      <c r="C6033" t="s">
        <v>27066</v>
      </c>
      <c r="D6033" t="s">
        <v>27067</v>
      </c>
      <c r="E6033" t="s">
        <v>491</v>
      </c>
      <c r="F6033" t="s">
        <v>27068</v>
      </c>
      <c r="G6033" t="s">
        <v>27069</v>
      </c>
      <c r="H6033" t="s">
        <v>27070</v>
      </c>
      <c r="I6033" s="23">
        <v>40.417200000000001</v>
      </c>
      <c r="J6033" s="23">
        <v>-86.911699999999996</v>
      </c>
      <c r="K6033">
        <v>611310</v>
      </c>
      <c r="L6033" t="s">
        <v>28</v>
      </c>
      <c r="M6033" t="s">
        <v>315</v>
      </c>
      <c r="N6033" s="49">
        <v>309999.23800000001</v>
      </c>
      <c r="O6033" s="49">
        <v>279654.5</v>
      </c>
      <c r="P6033" s="49">
        <v>284952.93400000001</v>
      </c>
      <c r="Q6033" s="49">
        <v>328185.74400000001</v>
      </c>
      <c r="R6033" s="49">
        <v>310958.56599999999</v>
      </c>
      <c r="S6033" s="49">
        <v>327752.36599999998</v>
      </c>
      <c r="T6033" s="49">
        <v>341668.2</v>
      </c>
      <c r="U6033" s="49">
        <v>396770.66600000003</v>
      </c>
      <c r="V6033" s="49">
        <v>409030.8</v>
      </c>
    </row>
    <row r="6034" spans="1:22" x14ac:dyDescent="0.3">
      <c r="A6034">
        <v>1006552</v>
      </c>
      <c r="B6034" t="s">
        <v>27071</v>
      </c>
      <c r="C6034" t="s">
        <v>27072</v>
      </c>
      <c r="D6034" t="s">
        <v>13566</v>
      </c>
      <c r="E6034" t="s">
        <v>542</v>
      </c>
      <c r="F6034" t="s">
        <v>27073</v>
      </c>
      <c r="G6034" t="s">
        <v>27074</v>
      </c>
      <c r="H6034" t="s">
        <v>7640</v>
      </c>
      <c r="I6034" s="23">
        <v>38.90005</v>
      </c>
      <c r="J6034" s="23">
        <v>-98.84066</v>
      </c>
      <c r="K6034">
        <v>325193</v>
      </c>
      <c r="L6034" t="s">
        <v>28</v>
      </c>
      <c r="M6034" t="s">
        <v>315</v>
      </c>
      <c r="N6034" s="49">
        <v>49234.964</v>
      </c>
      <c r="O6034" s="49">
        <v>51926.703999999998</v>
      </c>
      <c r="P6034" s="49">
        <v>51465.555999999997</v>
      </c>
      <c r="Q6034" s="49">
        <v>45599.428</v>
      </c>
      <c r="R6034" s="49">
        <v>52518.552000000003</v>
      </c>
      <c r="S6034" s="49">
        <v>57886.832000000002</v>
      </c>
      <c r="T6034" s="49">
        <v>49115.915999999997</v>
      </c>
      <c r="U6034" s="49">
        <v>56438.688000000002</v>
      </c>
      <c r="V6034" s="49">
        <v>64476.608</v>
      </c>
    </row>
    <row r="6035" spans="1:22" x14ac:dyDescent="0.3">
      <c r="A6035">
        <v>1007982</v>
      </c>
      <c r="B6035" t="s">
        <v>27075</v>
      </c>
      <c r="C6035" t="s">
        <v>16691</v>
      </c>
      <c r="D6035" t="s">
        <v>27076</v>
      </c>
      <c r="E6035" t="s">
        <v>468</v>
      </c>
      <c r="F6035" t="s">
        <v>27077</v>
      </c>
      <c r="G6035" t="s">
        <v>27078</v>
      </c>
      <c r="H6035" t="s">
        <v>16691</v>
      </c>
      <c r="I6035" s="23">
        <v>29.628299999999999</v>
      </c>
      <c r="J6035" s="23">
        <v>-81.585599999999999</v>
      </c>
      <c r="K6035">
        <v>221112</v>
      </c>
      <c r="L6035" t="s">
        <v>335</v>
      </c>
      <c r="M6035" t="s">
        <v>336</v>
      </c>
      <c r="S6035" s="49">
        <v>361189.25400000002</v>
      </c>
      <c r="T6035" s="49">
        <v>379983.772</v>
      </c>
      <c r="U6035" s="49">
        <v>511052.54800000001</v>
      </c>
      <c r="V6035" s="49">
        <v>472445.14600000001</v>
      </c>
    </row>
    <row r="6036" spans="1:22" x14ac:dyDescent="0.3">
      <c r="A6036">
        <v>1003055</v>
      </c>
      <c r="B6036" t="s">
        <v>27079</v>
      </c>
      <c r="C6036" t="s">
        <v>27080</v>
      </c>
      <c r="D6036" t="s">
        <v>5588</v>
      </c>
      <c r="E6036" t="s">
        <v>447</v>
      </c>
      <c r="F6036" t="s">
        <v>5589</v>
      </c>
      <c r="H6036" t="s">
        <v>2882</v>
      </c>
      <c r="I6036" s="23">
        <v>41.756709999999998</v>
      </c>
      <c r="J6036" s="23">
        <v>-76.838303999999994</v>
      </c>
      <c r="K6036">
        <v>211111</v>
      </c>
      <c r="L6036" t="s">
        <v>28</v>
      </c>
      <c r="M6036" t="s">
        <v>102</v>
      </c>
      <c r="R6036" s="49">
        <v>35249.368000000002</v>
      </c>
      <c r="S6036" s="49">
        <v>38154.256000000001</v>
      </c>
      <c r="T6036" s="49">
        <v>47002.072</v>
      </c>
      <c r="U6036" s="49">
        <v>51906.953999999998</v>
      </c>
      <c r="V6036" s="49">
        <v>45419.527999999998</v>
      </c>
    </row>
    <row r="6037" spans="1:22" x14ac:dyDescent="0.3">
      <c r="A6037">
        <v>1000181</v>
      </c>
      <c r="B6037" t="s">
        <v>27081</v>
      </c>
      <c r="C6037" t="s">
        <v>27082</v>
      </c>
      <c r="D6037" t="s">
        <v>20601</v>
      </c>
      <c r="E6037" t="s">
        <v>339</v>
      </c>
      <c r="F6037" t="s">
        <v>12158</v>
      </c>
      <c r="G6037" t="s">
        <v>27083</v>
      </c>
      <c r="H6037" t="s">
        <v>8231</v>
      </c>
      <c r="I6037" s="23">
        <v>32.2363</v>
      </c>
      <c r="J6037" s="23">
        <v>-108.54940000000001</v>
      </c>
      <c r="K6037">
        <v>221112</v>
      </c>
      <c r="L6037" t="s">
        <v>30</v>
      </c>
      <c r="M6037" t="s">
        <v>336</v>
      </c>
      <c r="N6037" s="49">
        <v>148005.25</v>
      </c>
      <c r="O6037" s="49">
        <v>37207.451999999997</v>
      </c>
      <c r="P6037" s="49">
        <v>19172.864000000001</v>
      </c>
      <c r="Q6037" s="49">
        <v>14017.482</v>
      </c>
      <c r="R6037" s="49">
        <v>26163.488000000001</v>
      </c>
      <c r="S6037" s="49">
        <v>38494.832000000002</v>
      </c>
      <c r="T6037" s="49">
        <v>32654.151999999998</v>
      </c>
      <c r="U6037" s="49">
        <v>92467.187999999995</v>
      </c>
      <c r="V6037" s="49">
        <v>22302.366000000002</v>
      </c>
    </row>
    <row r="6038" spans="1:22" x14ac:dyDescent="0.3">
      <c r="A6038">
        <v>1010033</v>
      </c>
      <c r="B6038" t="s">
        <v>27084</v>
      </c>
      <c r="C6038" t="s">
        <v>27085</v>
      </c>
      <c r="D6038" t="s">
        <v>27086</v>
      </c>
      <c r="E6038" t="s">
        <v>441</v>
      </c>
      <c r="F6038" t="s">
        <v>27087</v>
      </c>
      <c r="G6038" t="s">
        <v>27088</v>
      </c>
      <c r="H6038" t="s">
        <v>7169</v>
      </c>
      <c r="I6038" s="23">
        <v>36.075650000000003</v>
      </c>
      <c r="J6038" s="23">
        <v>-79.965029999999999</v>
      </c>
      <c r="K6038">
        <v>334413</v>
      </c>
      <c r="L6038" t="s">
        <v>1560</v>
      </c>
      <c r="M6038" t="s">
        <v>315</v>
      </c>
      <c r="N6038" s="49">
        <v>25192.174197</v>
      </c>
      <c r="O6038" s="49">
        <v>26798.252</v>
      </c>
      <c r="P6038" s="49">
        <v>34777.586393999998</v>
      </c>
      <c r="Q6038" s="49">
        <v>35781.686999999998</v>
      </c>
      <c r="R6038" s="49">
        <v>35284.887999999999</v>
      </c>
      <c r="S6038" s="49">
        <v>45117.036</v>
      </c>
      <c r="T6038" s="49">
        <v>58287.517</v>
      </c>
      <c r="U6038" s="49">
        <v>54011.22</v>
      </c>
      <c r="V6038" s="49">
        <v>67775.168999999994</v>
      </c>
    </row>
    <row r="6039" spans="1:22" x14ac:dyDescent="0.3">
      <c r="A6039">
        <v>1004059</v>
      </c>
      <c r="B6039" t="s">
        <v>27089</v>
      </c>
      <c r="C6039" t="s">
        <v>27090</v>
      </c>
      <c r="D6039" t="s">
        <v>12300</v>
      </c>
      <c r="E6039" t="s">
        <v>351</v>
      </c>
      <c r="F6039" t="s">
        <v>27091</v>
      </c>
      <c r="G6039" t="s">
        <v>27092</v>
      </c>
      <c r="H6039" t="s">
        <v>410</v>
      </c>
      <c r="I6039" s="23">
        <v>41.382702000000002</v>
      </c>
      <c r="J6039" s="23">
        <v>-90.513396999999998</v>
      </c>
      <c r="K6039">
        <v>562212</v>
      </c>
      <c r="L6039" t="s">
        <v>51</v>
      </c>
      <c r="M6039" t="s">
        <v>307</v>
      </c>
      <c r="N6039" s="49">
        <v>92124.75</v>
      </c>
      <c r="O6039" s="49">
        <v>117700.25</v>
      </c>
      <c r="P6039" s="49">
        <v>105229.5</v>
      </c>
      <c r="Q6039" s="49">
        <v>143473.75</v>
      </c>
      <c r="R6039" s="49">
        <v>146781.5</v>
      </c>
      <c r="S6039" s="49">
        <v>154291.5</v>
      </c>
      <c r="T6039" s="49">
        <v>149645</v>
      </c>
      <c r="U6039" s="49">
        <v>109033</v>
      </c>
      <c r="V6039" s="49">
        <v>109872.5</v>
      </c>
    </row>
    <row r="6040" spans="1:22" x14ac:dyDescent="0.3">
      <c r="A6040">
        <v>1005960</v>
      </c>
      <c r="B6040" t="s">
        <v>27093</v>
      </c>
      <c r="C6040" t="s">
        <v>27094</v>
      </c>
      <c r="D6040" t="s">
        <v>4082</v>
      </c>
      <c r="E6040" t="s">
        <v>569</v>
      </c>
      <c r="F6040" t="s">
        <v>27095</v>
      </c>
      <c r="G6040" t="s">
        <v>27096</v>
      </c>
      <c r="H6040" t="s">
        <v>13210</v>
      </c>
      <c r="I6040" s="23">
        <v>42.476840000000003</v>
      </c>
      <c r="J6040" s="23">
        <v>-95.41516</v>
      </c>
      <c r="K6040">
        <v>325193</v>
      </c>
      <c r="L6040" t="s">
        <v>599</v>
      </c>
      <c r="M6040" t="s">
        <v>600</v>
      </c>
      <c r="N6040" s="49">
        <v>65259.603999999999</v>
      </c>
      <c r="O6040" s="49">
        <v>67526.596000000005</v>
      </c>
      <c r="P6040" s="49">
        <v>68419.191999999995</v>
      </c>
      <c r="Q6040" s="49">
        <v>68901.14</v>
      </c>
      <c r="R6040" s="49">
        <v>60209.423999999999</v>
      </c>
      <c r="S6040" s="49">
        <v>54539.644</v>
      </c>
      <c r="T6040" s="49">
        <v>47620.92</v>
      </c>
      <c r="U6040" s="49">
        <v>35731.815999999999</v>
      </c>
      <c r="V6040" s="49">
        <v>42674.94</v>
      </c>
    </row>
    <row r="6041" spans="1:22" x14ac:dyDescent="0.3">
      <c r="A6041">
        <v>1007859</v>
      </c>
      <c r="B6041" t="s">
        <v>27097</v>
      </c>
      <c r="C6041" t="s">
        <v>27098</v>
      </c>
      <c r="D6041" t="s">
        <v>27099</v>
      </c>
      <c r="E6041" t="s">
        <v>676</v>
      </c>
      <c r="F6041" t="s">
        <v>27100</v>
      </c>
      <c r="G6041" t="s">
        <v>27101</v>
      </c>
      <c r="H6041" t="s">
        <v>5027</v>
      </c>
      <c r="I6041" s="23">
        <v>35.392899999999997</v>
      </c>
      <c r="J6041" s="23">
        <v>-86.305800000000005</v>
      </c>
      <c r="K6041">
        <v>562212</v>
      </c>
      <c r="L6041" t="s">
        <v>51</v>
      </c>
      <c r="M6041" t="s">
        <v>307</v>
      </c>
      <c r="N6041" s="49">
        <v>28928.5</v>
      </c>
      <c r="O6041" s="49">
        <v>30625.25</v>
      </c>
      <c r="P6041" s="49">
        <v>32421.75</v>
      </c>
      <c r="Q6041" s="49">
        <v>34323.25</v>
      </c>
      <c r="R6041" s="49">
        <v>36336.5</v>
      </c>
      <c r="S6041" s="49">
        <v>38468</v>
      </c>
      <c r="T6041" s="49">
        <v>40724.25</v>
      </c>
      <c r="U6041" s="49">
        <v>51689.466825000003</v>
      </c>
      <c r="V6041" s="49">
        <v>54721.354399999997</v>
      </c>
    </row>
    <row r="6042" spans="1:22" x14ac:dyDescent="0.3">
      <c r="A6042">
        <v>1001772</v>
      </c>
      <c r="B6042" t="s">
        <v>27102</v>
      </c>
      <c r="C6042" t="s">
        <v>27103</v>
      </c>
      <c r="D6042" t="s">
        <v>651</v>
      </c>
      <c r="E6042" t="s">
        <v>569</v>
      </c>
      <c r="F6042" t="s">
        <v>6279</v>
      </c>
      <c r="G6042" t="s">
        <v>27104</v>
      </c>
      <c r="H6042" t="s">
        <v>654</v>
      </c>
      <c r="I6042" s="23">
        <v>41.981769999999997</v>
      </c>
      <c r="J6042" s="23">
        <v>-91.6708</v>
      </c>
      <c r="K6042">
        <v>311230</v>
      </c>
      <c r="L6042" t="s">
        <v>28</v>
      </c>
      <c r="M6042" t="s">
        <v>315</v>
      </c>
      <c r="N6042" s="49">
        <v>26610.1</v>
      </c>
      <c r="O6042" s="49">
        <v>27820.795999999998</v>
      </c>
      <c r="P6042" s="49">
        <v>27009.948</v>
      </c>
      <c r="Q6042" s="49">
        <v>27564.096000000001</v>
      </c>
      <c r="R6042" s="49">
        <v>28655.792000000001</v>
      </c>
      <c r="S6042" s="49">
        <v>30598.383999999998</v>
      </c>
      <c r="T6042" s="49">
        <v>30175.736000000001</v>
      </c>
      <c r="U6042" s="49">
        <v>28501.7</v>
      </c>
      <c r="V6042" s="49">
        <v>29039.14</v>
      </c>
    </row>
    <row r="6043" spans="1:22" x14ac:dyDescent="0.3">
      <c r="A6043">
        <v>1007738</v>
      </c>
      <c r="B6043" t="s">
        <v>27105</v>
      </c>
      <c r="C6043" t="s">
        <v>27106</v>
      </c>
      <c r="D6043" t="s">
        <v>8089</v>
      </c>
      <c r="E6043" t="s">
        <v>323</v>
      </c>
      <c r="F6043" t="s">
        <v>22508</v>
      </c>
      <c r="G6043" t="s">
        <v>27107</v>
      </c>
      <c r="H6043" t="s">
        <v>3177</v>
      </c>
      <c r="I6043" s="23">
        <v>32.89434</v>
      </c>
      <c r="J6043" s="23">
        <v>-117.19459000000001</v>
      </c>
      <c r="K6043">
        <v>541990</v>
      </c>
      <c r="L6043" t="s">
        <v>28</v>
      </c>
      <c r="M6043" t="s">
        <v>315</v>
      </c>
      <c r="N6043" s="49">
        <v>22181.367999999999</v>
      </c>
      <c r="O6043" s="49">
        <v>23534.36</v>
      </c>
      <c r="P6043" s="49">
        <v>22320.716</v>
      </c>
      <c r="Q6043" s="49">
        <v>25029.356</v>
      </c>
      <c r="R6043" s="49">
        <v>18940.928</v>
      </c>
      <c r="S6043" s="49">
        <v>18665.18</v>
      </c>
      <c r="T6043" s="49">
        <v>24834.056</v>
      </c>
      <c r="U6043" s="49">
        <v>28773.892</v>
      </c>
      <c r="V6043" s="49">
        <v>27219.795999999998</v>
      </c>
    </row>
    <row r="6044" spans="1:22" x14ac:dyDescent="0.3">
      <c r="A6044">
        <v>1011718</v>
      </c>
      <c r="B6044"/>
      <c r="C6044" t="s">
        <v>27108</v>
      </c>
      <c r="D6044" t="s">
        <v>3174</v>
      </c>
      <c r="E6044" t="s">
        <v>323</v>
      </c>
      <c r="F6044" t="s">
        <v>22508</v>
      </c>
      <c r="G6044" t="s">
        <v>27109</v>
      </c>
      <c r="I6044" s="23">
        <v>32.898114200000002</v>
      </c>
      <c r="J6044" s="23">
        <v>-117.2029363</v>
      </c>
      <c r="K6044">
        <v>541990</v>
      </c>
      <c r="L6044" t="s">
        <v>28</v>
      </c>
      <c r="M6044" t="s">
        <v>315</v>
      </c>
      <c r="N6044" s="49">
        <v>39962.851999999999</v>
      </c>
      <c r="O6044" s="49">
        <v>41037.495999999999</v>
      </c>
      <c r="P6044" s="49">
        <v>39874.447999999997</v>
      </c>
      <c r="Q6044" s="49">
        <v>41285.896000000001</v>
      </c>
      <c r="R6044" s="49">
        <v>40893.648000000001</v>
      </c>
      <c r="S6044" s="49">
        <v>39418.300000000003</v>
      </c>
      <c r="T6044" s="49">
        <v>26185.151999999998</v>
      </c>
    </row>
    <row r="6045" spans="1:22" x14ac:dyDescent="0.3">
      <c r="A6045">
        <v>1001568</v>
      </c>
      <c r="B6045" t="s">
        <v>27110</v>
      </c>
      <c r="C6045" t="s">
        <v>27111</v>
      </c>
      <c r="D6045" t="s">
        <v>27112</v>
      </c>
      <c r="E6045" t="s">
        <v>556</v>
      </c>
      <c r="F6045" t="s">
        <v>5604</v>
      </c>
      <c r="G6045" t="s">
        <v>27113</v>
      </c>
      <c r="H6045" t="s">
        <v>2982</v>
      </c>
      <c r="I6045" s="23">
        <v>39.205880000000001</v>
      </c>
      <c r="J6045" s="23">
        <v>-76.559330000000003</v>
      </c>
      <c r="K6045">
        <v>562212</v>
      </c>
      <c r="L6045" t="s">
        <v>51</v>
      </c>
      <c r="M6045" t="s">
        <v>307</v>
      </c>
      <c r="N6045" s="49">
        <v>24279.75</v>
      </c>
      <c r="O6045" s="49">
        <v>63972</v>
      </c>
      <c r="P6045" s="49">
        <v>62836</v>
      </c>
      <c r="Q6045" s="49">
        <v>47212</v>
      </c>
      <c r="R6045" s="49">
        <v>41999.75</v>
      </c>
      <c r="S6045" s="49">
        <v>44195.5</v>
      </c>
      <c r="T6045" s="49">
        <v>29827.5</v>
      </c>
      <c r="U6045" s="49">
        <v>34487.5</v>
      </c>
      <c r="V6045" s="49">
        <v>143688.75</v>
      </c>
    </row>
    <row r="6046" spans="1:22" x14ac:dyDescent="0.3">
      <c r="A6046">
        <v>1003467</v>
      </c>
      <c r="B6046" t="s">
        <v>27114</v>
      </c>
      <c r="C6046" t="s">
        <v>27115</v>
      </c>
      <c r="D6046" t="s">
        <v>27116</v>
      </c>
      <c r="E6046" t="s">
        <v>1902</v>
      </c>
      <c r="F6046" t="s">
        <v>27117</v>
      </c>
      <c r="G6046" t="s">
        <v>27118</v>
      </c>
      <c r="H6046" t="s">
        <v>2113</v>
      </c>
      <c r="I6046" s="23">
        <v>33.223610000000001</v>
      </c>
      <c r="J6046" s="23">
        <v>-111.64707</v>
      </c>
      <c r="K6046">
        <v>562212</v>
      </c>
      <c r="L6046" t="s">
        <v>51</v>
      </c>
      <c r="M6046" t="s">
        <v>307</v>
      </c>
      <c r="N6046" s="49">
        <v>58210.25</v>
      </c>
      <c r="O6046" s="49">
        <v>59386</v>
      </c>
      <c r="P6046" s="49">
        <v>60585.75</v>
      </c>
      <c r="Q6046" s="49">
        <v>61809.75</v>
      </c>
      <c r="R6046" s="49">
        <v>75670</v>
      </c>
      <c r="S6046" s="49">
        <v>77198.5</v>
      </c>
      <c r="T6046" s="49">
        <v>78758</v>
      </c>
      <c r="U6046" s="49">
        <v>80349</v>
      </c>
      <c r="V6046" s="49">
        <v>46225</v>
      </c>
    </row>
    <row r="6047" spans="1:22" x14ac:dyDescent="0.3">
      <c r="A6047">
        <v>1003794</v>
      </c>
      <c r="B6047" t="s">
        <v>27119</v>
      </c>
      <c r="C6047" t="s">
        <v>27120</v>
      </c>
      <c r="D6047" t="s">
        <v>1329</v>
      </c>
      <c r="E6047" t="s">
        <v>491</v>
      </c>
      <c r="F6047" t="s">
        <v>27121</v>
      </c>
      <c r="G6047" t="s">
        <v>27122</v>
      </c>
      <c r="H6047" t="s">
        <v>389</v>
      </c>
      <c r="I6047" s="23">
        <v>39.755553999999997</v>
      </c>
      <c r="J6047" s="23">
        <v>-86.300055999999998</v>
      </c>
      <c r="K6047">
        <v>331492</v>
      </c>
      <c r="L6047" t="s">
        <v>4612</v>
      </c>
      <c r="M6047" t="s">
        <v>538</v>
      </c>
      <c r="N6047" s="49">
        <v>102510.776</v>
      </c>
      <c r="O6047" s="49">
        <v>80380.428</v>
      </c>
      <c r="P6047" s="49">
        <v>64283.735999999997</v>
      </c>
      <c r="Q6047" s="49">
        <v>63837.088000000003</v>
      </c>
      <c r="R6047" s="49">
        <v>59089.084000000003</v>
      </c>
      <c r="S6047" s="49">
        <v>71991.631999999998</v>
      </c>
      <c r="T6047" s="49">
        <v>65390.79</v>
      </c>
      <c r="U6047" s="49">
        <v>69456.14</v>
      </c>
      <c r="V6047" s="49">
        <v>62039.74</v>
      </c>
    </row>
    <row r="6048" spans="1:22" x14ac:dyDescent="0.3">
      <c r="A6048">
        <v>1011813</v>
      </c>
      <c r="B6048" t="s">
        <v>27123</v>
      </c>
      <c r="C6048" t="s">
        <v>27124</v>
      </c>
      <c r="D6048" t="s">
        <v>27125</v>
      </c>
      <c r="E6048" t="s">
        <v>303</v>
      </c>
      <c r="F6048" t="s">
        <v>27126</v>
      </c>
      <c r="G6048" t="s">
        <v>27127</v>
      </c>
      <c r="H6048" t="s">
        <v>306</v>
      </c>
      <c r="I6048" s="23">
        <v>32.997610000000002</v>
      </c>
      <c r="J6048" s="23">
        <v>-96.727050000000006</v>
      </c>
      <c r="K6048">
        <v>334413</v>
      </c>
      <c r="L6048" t="s">
        <v>1560</v>
      </c>
      <c r="M6048" t="s">
        <v>315</v>
      </c>
      <c r="N6048" s="49">
        <v>57670.284591000003</v>
      </c>
      <c r="O6048" s="49">
        <v>73891.178182000003</v>
      </c>
      <c r="P6048" s="49">
        <v>42208.946985000002</v>
      </c>
      <c r="Q6048" s="49">
        <v>51300.291182000001</v>
      </c>
      <c r="R6048" s="49">
        <v>89175.366531000007</v>
      </c>
      <c r="S6048" s="49">
        <v>73690.242440999995</v>
      </c>
      <c r="T6048" s="49">
        <v>52226.358</v>
      </c>
    </row>
    <row r="6049" spans="1:22" x14ac:dyDescent="0.3">
      <c r="A6049">
        <v>1010254</v>
      </c>
      <c r="B6049" t="s">
        <v>27128</v>
      </c>
      <c r="C6049" t="s">
        <v>27129</v>
      </c>
      <c r="D6049" t="s">
        <v>11091</v>
      </c>
      <c r="E6049" t="s">
        <v>2164</v>
      </c>
      <c r="F6049" t="s">
        <v>17617</v>
      </c>
      <c r="G6049" t="s">
        <v>27130</v>
      </c>
      <c r="H6049" t="s">
        <v>416</v>
      </c>
      <c r="I6049" s="23">
        <v>45.539681999999999</v>
      </c>
      <c r="J6049" s="23">
        <v>-122.936288</v>
      </c>
      <c r="K6049">
        <v>334413</v>
      </c>
      <c r="L6049" t="s">
        <v>1560</v>
      </c>
      <c r="M6049" t="s">
        <v>315</v>
      </c>
      <c r="N6049" s="49">
        <v>62281.732591</v>
      </c>
      <c r="O6049" s="49">
        <v>63513.893788000001</v>
      </c>
      <c r="P6049" s="49">
        <v>55596.713393999999</v>
      </c>
      <c r="Q6049" s="49">
        <v>50062.790394000003</v>
      </c>
      <c r="R6049" s="49">
        <v>51010.559197000002</v>
      </c>
      <c r="S6049" s="49">
        <v>55384.281590999999</v>
      </c>
      <c r="T6049" s="49">
        <v>58734.712</v>
      </c>
      <c r="U6049" s="49">
        <v>65939.962</v>
      </c>
      <c r="V6049" s="49">
        <v>75354.66</v>
      </c>
    </row>
    <row r="6050" spans="1:22" x14ac:dyDescent="0.3">
      <c r="A6050">
        <v>1006285</v>
      </c>
      <c r="B6050" t="s">
        <v>27089</v>
      </c>
      <c r="C6050" t="s">
        <v>27131</v>
      </c>
      <c r="D6050" t="s">
        <v>12300</v>
      </c>
      <c r="E6050" t="s">
        <v>351</v>
      </c>
      <c r="F6050" t="s">
        <v>27091</v>
      </c>
      <c r="G6050" t="s">
        <v>27132</v>
      </c>
      <c r="H6050" t="s">
        <v>410</v>
      </c>
      <c r="I6050" s="23">
        <v>41.382702000000002</v>
      </c>
      <c r="J6050" s="23">
        <v>-90.513396999999998</v>
      </c>
      <c r="K6050">
        <v>562212</v>
      </c>
      <c r="L6050" t="s">
        <v>51</v>
      </c>
      <c r="M6050" t="s">
        <v>307</v>
      </c>
      <c r="N6050" s="49">
        <v>1373.75</v>
      </c>
      <c r="O6050" s="49">
        <v>1279.75</v>
      </c>
      <c r="P6050" s="49">
        <v>1491</v>
      </c>
      <c r="Q6050" s="49">
        <v>1557.5</v>
      </c>
      <c r="R6050" s="49">
        <v>1219.5</v>
      </c>
      <c r="S6050" s="49">
        <v>1780.5</v>
      </c>
      <c r="T6050" s="49">
        <v>1362.5</v>
      </c>
      <c r="U6050" s="49">
        <v>1745</v>
      </c>
      <c r="V6050" s="49">
        <v>2052.5</v>
      </c>
    </row>
    <row r="6051" spans="1:22" x14ac:dyDescent="0.3">
      <c r="A6051">
        <v>1005009</v>
      </c>
      <c r="B6051" t="s">
        <v>27133</v>
      </c>
      <c r="C6051" t="s">
        <v>27134</v>
      </c>
      <c r="D6051" t="s">
        <v>27135</v>
      </c>
      <c r="E6051" t="s">
        <v>393</v>
      </c>
      <c r="F6051" t="s">
        <v>27136</v>
      </c>
      <c r="G6051" t="s">
        <v>27137</v>
      </c>
      <c r="H6051" t="s">
        <v>738</v>
      </c>
      <c r="I6051" s="23">
        <v>43.626399999999997</v>
      </c>
      <c r="J6051" s="23">
        <v>-88.444599999999994</v>
      </c>
      <c r="K6051">
        <v>323111</v>
      </c>
      <c r="L6051" t="s">
        <v>28</v>
      </c>
      <c r="M6051" t="s">
        <v>680</v>
      </c>
      <c r="N6051" s="49">
        <v>33509.124000000003</v>
      </c>
      <c r="O6051" s="49">
        <v>34108.417999999998</v>
      </c>
      <c r="P6051" s="49">
        <v>35942.563999999998</v>
      </c>
      <c r="Q6051" s="49">
        <v>35879.163999999997</v>
      </c>
      <c r="R6051" s="49">
        <v>36432.012000000002</v>
      </c>
      <c r="S6051" s="49">
        <v>39200.5</v>
      </c>
      <c r="T6051" s="49">
        <v>38345.156000000003</v>
      </c>
      <c r="U6051" s="49">
        <v>32700.227999999999</v>
      </c>
      <c r="V6051" s="49">
        <v>34488.769999999997</v>
      </c>
    </row>
    <row r="6052" spans="1:22" x14ac:dyDescent="0.3">
      <c r="A6052">
        <v>1004909</v>
      </c>
      <c r="B6052" t="s">
        <v>27138</v>
      </c>
      <c r="C6052" t="s">
        <v>27139</v>
      </c>
      <c r="D6052" t="s">
        <v>27140</v>
      </c>
      <c r="E6052" t="s">
        <v>1248</v>
      </c>
      <c r="F6052" t="s">
        <v>27141</v>
      </c>
      <c r="G6052" t="s">
        <v>27142</v>
      </c>
      <c r="H6052" t="s">
        <v>2101</v>
      </c>
      <c r="I6052" s="23">
        <v>39.506456999999997</v>
      </c>
      <c r="J6052" s="23">
        <v>-77.946697999999998</v>
      </c>
      <c r="K6052">
        <v>323111</v>
      </c>
      <c r="L6052" t="s">
        <v>28</v>
      </c>
      <c r="M6052" t="s">
        <v>680</v>
      </c>
      <c r="N6052" s="49">
        <v>29609.385999999999</v>
      </c>
      <c r="O6052" s="49">
        <v>29755.687999999998</v>
      </c>
      <c r="P6052" s="49">
        <v>26459</v>
      </c>
      <c r="Q6052" s="49">
        <v>26844.698</v>
      </c>
      <c r="R6052" s="49">
        <v>24719.651999999998</v>
      </c>
      <c r="S6052" s="49">
        <v>25212.756000000001</v>
      </c>
      <c r="T6052" s="49">
        <v>28756.792000000001</v>
      </c>
      <c r="U6052" s="49">
        <v>29304.94</v>
      </c>
      <c r="V6052" s="49">
        <v>30541.436000000002</v>
      </c>
    </row>
    <row r="6053" spans="1:22" x14ac:dyDescent="0.3">
      <c r="A6053">
        <v>1000481</v>
      </c>
      <c r="B6053" t="s">
        <v>27143</v>
      </c>
      <c r="C6053" t="s">
        <v>27144</v>
      </c>
      <c r="D6053" t="s">
        <v>14146</v>
      </c>
      <c r="E6053" t="s">
        <v>303</v>
      </c>
      <c r="F6053" t="s">
        <v>3726</v>
      </c>
      <c r="G6053" t="s">
        <v>27145</v>
      </c>
      <c r="H6053" t="s">
        <v>25012</v>
      </c>
      <c r="I6053" s="23">
        <v>31.8414</v>
      </c>
      <c r="J6053" s="23">
        <v>-102.315</v>
      </c>
      <c r="K6053">
        <v>221112</v>
      </c>
      <c r="L6053" t="s">
        <v>335</v>
      </c>
      <c r="M6053" t="s">
        <v>336</v>
      </c>
      <c r="N6053" s="49">
        <v>1069079.588</v>
      </c>
      <c r="O6053" s="49">
        <v>708532.02399999998</v>
      </c>
      <c r="P6053" s="49">
        <v>238374.38</v>
      </c>
      <c r="Q6053" s="49">
        <v>307509.38799999998</v>
      </c>
      <c r="R6053" s="49">
        <v>290069.17599999998</v>
      </c>
      <c r="S6053" s="49">
        <v>292940.76400000002</v>
      </c>
      <c r="T6053" s="49">
        <v>349611.10399999999</v>
      </c>
      <c r="U6053" s="49">
        <v>222666.72399999999</v>
      </c>
      <c r="V6053" s="49">
        <v>361863.70799999998</v>
      </c>
    </row>
    <row r="6054" spans="1:22" x14ac:dyDescent="0.3">
      <c r="A6054">
        <v>1007248</v>
      </c>
      <c r="B6054" t="s">
        <v>27146</v>
      </c>
      <c r="C6054" t="s">
        <v>27147</v>
      </c>
      <c r="D6054" t="s">
        <v>3652</v>
      </c>
      <c r="E6054" t="s">
        <v>468</v>
      </c>
      <c r="F6054" t="s">
        <v>3653</v>
      </c>
      <c r="G6054" t="s">
        <v>27148</v>
      </c>
      <c r="H6054" t="s">
        <v>3655</v>
      </c>
      <c r="I6054" s="23">
        <v>28.054200000000002</v>
      </c>
      <c r="J6054" s="23">
        <v>-81.805800000000005</v>
      </c>
      <c r="K6054">
        <v>221112</v>
      </c>
      <c r="L6054" t="s">
        <v>30</v>
      </c>
      <c r="M6054" t="s">
        <v>336</v>
      </c>
      <c r="S6054" s="49">
        <v>353.048</v>
      </c>
      <c r="T6054" s="49">
        <v>465042.27600000001</v>
      </c>
      <c r="U6054" s="49">
        <v>413613.36800000002</v>
      </c>
      <c r="V6054" s="49">
        <v>301055.78399999999</v>
      </c>
    </row>
    <row r="6055" spans="1:22" x14ac:dyDescent="0.3">
      <c r="A6055">
        <v>1001274</v>
      </c>
      <c r="B6055" t="s">
        <v>27149</v>
      </c>
      <c r="C6055" t="s">
        <v>27150</v>
      </c>
      <c r="D6055" t="s">
        <v>27151</v>
      </c>
      <c r="E6055" t="s">
        <v>468</v>
      </c>
      <c r="F6055" t="s">
        <v>27152</v>
      </c>
      <c r="G6055" t="s">
        <v>27153</v>
      </c>
      <c r="H6055" t="s">
        <v>3085</v>
      </c>
      <c r="I6055" s="23">
        <v>28.374400000000001</v>
      </c>
      <c r="J6055" s="23">
        <v>-82.1892</v>
      </c>
      <c r="K6055">
        <v>221112</v>
      </c>
      <c r="L6055" t="s">
        <v>30</v>
      </c>
      <c r="M6055" t="s">
        <v>336</v>
      </c>
      <c r="O6055" s="49">
        <v>42448.692000000003</v>
      </c>
      <c r="P6055" s="49">
        <v>54034.148000000001</v>
      </c>
      <c r="Q6055" s="49">
        <v>81911.296000000002</v>
      </c>
      <c r="R6055" s="49">
        <v>137595.24</v>
      </c>
      <c r="S6055" s="49">
        <v>81025.100000000006</v>
      </c>
      <c r="T6055" s="49">
        <v>81591.847999999998</v>
      </c>
      <c r="U6055" s="49">
        <v>116258.82</v>
      </c>
      <c r="V6055" s="49">
        <v>121187.352</v>
      </c>
    </row>
    <row r="6056" spans="1:22" x14ac:dyDescent="0.3">
      <c r="A6056">
        <v>1002231</v>
      </c>
      <c r="B6056" t="s">
        <v>27154</v>
      </c>
      <c r="C6056" t="s">
        <v>27155</v>
      </c>
      <c r="D6056" t="s">
        <v>27156</v>
      </c>
      <c r="E6056" t="s">
        <v>323</v>
      </c>
      <c r="F6056" t="s">
        <v>27157</v>
      </c>
      <c r="G6056" t="s">
        <v>27158</v>
      </c>
      <c r="H6056" t="s">
        <v>963</v>
      </c>
      <c r="I6056" s="23">
        <v>34.025025999999997</v>
      </c>
      <c r="J6056" s="23">
        <v>-117.98347</v>
      </c>
      <c r="K6056">
        <v>331492</v>
      </c>
      <c r="L6056" t="s">
        <v>4612</v>
      </c>
      <c r="M6056" t="s">
        <v>538</v>
      </c>
      <c r="N6056" s="49">
        <v>35542.192000000003</v>
      </c>
      <c r="O6056" s="49">
        <v>39153.144</v>
      </c>
      <c r="P6056" s="49">
        <v>38363.896000000001</v>
      </c>
      <c r="Q6056" s="49">
        <v>40828.44</v>
      </c>
      <c r="R6056" s="49">
        <v>66585.944000000003</v>
      </c>
      <c r="S6056" s="49">
        <v>80893.843999999997</v>
      </c>
      <c r="T6056" s="49">
        <v>57522.74</v>
      </c>
      <c r="U6056" s="49">
        <v>64873.19</v>
      </c>
      <c r="V6056" s="49">
        <v>74358.84</v>
      </c>
    </row>
    <row r="6057" spans="1:22" x14ac:dyDescent="0.3">
      <c r="A6057">
        <v>1007455</v>
      </c>
      <c r="B6057" t="s">
        <v>27159</v>
      </c>
      <c r="C6057" t="s">
        <v>27160</v>
      </c>
      <c r="D6057" t="s">
        <v>3949</v>
      </c>
      <c r="E6057" t="s">
        <v>542</v>
      </c>
      <c r="F6057" t="s">
        <v>23905</v>
      </c>
      <c r="G6057" t="s">
        <v>27161</v>
      </c>
      <c r="H6057" t="s">
        <v>19096</v>
      </c>
      <c r="I6057" s="23">
        <v>39.148600000000002</v>
      </c>
      <c r="J6057" s="23">
        <v>-94.640500000000003</v>
      </c>
      <c r="K6057">
        <v>221112</v>
      </c>
      <c r="L6057" t="s">
        <v>335</v>
      </c>
      <c r="M6057" t="s">
        <v>336</v>
      </c>
      <c r="N6057" s="49">
        <v>9544.7039999999997</v>
      </c>
      <c r="O6057" s="49">
        <v>32805.279999999999</v>
      </c>
      <c r="P6057" s="49">
        <v>14250.21</v>
      </c>
      <c r="Q6057" s="49">
        <v>70295.360000000001</v>
      </c>
      <c r="R6057" s="49">
        <v>351235.67</v>
      </c>
      <c r="S6057" s="49">
        <v>1180355.3019999999</v>
      </c>
      <c r="T6057" s="49">
        <v>922485.90399999998</v>
      </c>
      <c r="U6057" s="49">
        <v>990760.82400000002</v>
      </c>
      <c r="V6057" s="49">
        <v>1088873.412</v>
      </c>
    </row>
    <row r="6058" spans="1:22" x14ac:dyDescent="0.3">
      <c r="A6058">
        <v>1007798</v>
      </c>
      <c r="B6058" t="s">
        <v>27162</v>
      </c>
      <c r="C6058" t="s">
        <v>27163</v>
      </c>
      <c r="D6058" t="s">
        <v>27164</v>
      </c>
      <c r="E6058" t="s">
        <v>690</v>
      </c>
      <c r="F6058" t="s">
        <v>27165</v>
      </c>
      <c r="G6058" t="s">
        <v>27166</v>
      </c>
      <c r="H6058" t="s">
        <v>27167</v>
      </c>
      <c r="I6058" s="23">
        <v>34.350830000000002</v>
      </c>
      <c r="J6058" s="23">
        <v>-83.42944</v>
      </c>
      <c r="K6058">
        <v>562212</v>
      </c>
      <c r="L6058" t="s">
        <v>355</v>
      </c>
      <c r="M6058" t="s">
        <v>307</v>
      </c>
      <c r="N6058" s="49">
        <v>52608.15</v>
      </c>
      <c r="O6058" s="49">
        <v>78596.899999999994</v>
      </c>
      <c r="P6058" s="49">
        <v>69154.399999999994</v>
      </c>
      <c r="Q6058" s="49">
        <v>51786.15</v>
      </c>
      <c r="R6058" s="49">
        <v>102797.9</v>
      </c>
      <c r="S6058" s="49">
        <v>107440.9</v>
      </c>
      <c r="T6058" s="49">
        <v>162613.14600000001</v>
      </c>
      <c r="U6058" s="49">
        <v>139156.88355999999</v>
      </c>
      <c r="V6058" s="49">
        <v>166718.29399999999</v>
      </c>
    </row>
    <row r="6059" spans="1:22" x14ac:dyDescent="0.3">
      <c r="A6059">
        <v>1007309</v>
      </c>
      <c r="B6059" t="s">
        <v>27168</v>
      </c>
      <c r="C6059" t="s">
        <v>27169</v>
      </c>
      <c r="D6059" t="s">
        <v>16318</v>
      </c>
      <c r="E6059" t="s">
        <v>311</v>
      </c>
      <c r="F6059" t="s">
        <v>16319</v>
      </c>
      <c r="G6059" t="s">
        <v>16320</v>
      </c>
      <c r="H6059" t="s">
        <v>27170</v>
      </c>
      <c r="I6059" s="23">
        <v>37.646700000000003</v>
      </c>
      <c r="J6059" s="23">
        <v>-87.500600000000006</v>
      </c>
      <c r="K6059">
        <v>221112</v>
      </c>
      <c r="L6059" t="s">
        <v>30</v>
      </c>
      <c r="M6059" t="s">
        <v>336</v>
      </c>
      <c r="N6059" s="49">
        <v>2586691.75</v>
      </c>
      <c r="O6059" s="49">
        <v>3297605.0260000001</v>
      </c>
      <c r="P6059" s="49">
        <v>2614173.764</v>
      </c>
      <c r="Q6059" s="49">
        <v>2979344.53</v>
      </c>
      <c r="R6059" s="49">
        <v>2734405.54</v>
      </c>
      <c r="S6059" s="49">
        <v>3589414.5079999999</v>
      </c>
      <c r="T6059" s="49">
        <v>3578465.9780000001</v>
      </c>
      <c r="U6059" s="49">
        <v>3084206.9819999998</v>
      </c>
      <c r="V6059" s="49">
        <v>3662319.67</v>
      </c>
    </row>
    <row r="6060" spans="1:22" x14ac:dyDescent="0.3">
      <c r="A6060">
        <v>1000535</v>
      </c>
      <c r="B6060" t="s">
        <v>27171</v>
      </c>
      <c r="C6060" t="s">
        <v>27172</v>
      </c>
      <c r="D6060" t="s">
        <v>27173</v>
      </c>
      <c r="E6060" t="s">
        <v>1781</v>
      </c>
      <c r="F6060" t="s">
        <v>27174</v>
      </c>
      <c r="G6060" t="s">
        <v>27175</v>
      </c>
      <c r="H6060" t="s">
        <v>20115</v>
      </c>
      <c r="I6060" s="23">
        <v>31.2194</v>
      </c>
      <c r="J6060" s="23">
        <v>-89.393299999999996</v>
      </c>
      <c r="K6060">
        <v>221112</v>
      </c>
      <c r="L6060" t="s">
        <v>30</v>
      </c>
      <c r="M6060" t="s">
        <v>336</v>
      </c>
      <c r="O6060" s="49">
        <v>140974.038</v>
      </c>
      <c r="P6060" s="49">
        <v>109577.118</v>
      </c>
      <c r="Q6060" s="49">
        <v>446922.58799999999</v>
      </c>
      <c r="R6060" s="49">
        <v>272430.01199999999</v>
      </c>
      <c r="S6060" s="49">
        <v>813658.9</v>
      </c>
      <c r="T6060" s="49">
        <v>1110966.46</v>
      </c>
      <c r="U6060" s="49">
        <v>1181184.2679999999</v>
      </c>
      <c r="V6060" s="49">
        <v>1836720.76</v>
      </c>
    </row>
    <row r="6061" spans="1:22" x14ac:dyDescent="0.3">
      <c r="A6061">
        <v>1006913</v>
      </c>
      <c r="B6061" t="s">
        <v>27176</v>
      </c>
      <c r="C6061" t="s">
        <v>27177</v>
      </c>
      <c r="D6061" t="s">
        <v>27178</v>
      </c>
      <c r="E6061" t="s">
        <v>663</v>
      </c>
      <c r="F6061" t="s">
        <v>27179</v>
      </c>
      <c r="G6061" t="s">
        <v>27180</v>
      </c>
      <c r="H6061" t="s">
        <v>22742</v>
      </c>
      <c r="I6061" s="23">
        <v>39.909399999999998</v>
      </c>
      <c r="J6061" s="23">
        <v>-80.760800000000003</v>
      </c>
      <c r="K6061">
        <v>221112</v>
      </c>
      <c r="L6061" t="s">
        <v>28</v>
      </c>
      <c r="M6061" t="s">
        <v>336</v>
      </c>
      <c r="S6061" s="49">
        <v>194.24799999999999</v>
      </c>
      <c r="T6061" s="49">
        <v>201.84800000000001</v>
      </c>
      <c r="U6061" s="49">
        <v>130.99799999999999</v>
      </c>
      <c r="V6061" s="49">
        <v>182.59800000000001</v>
      </c>
    </row>
    <row r="6062" spans="1:22" x14ac:dyDescent="0.3">
      <c r="A6062">
        <v>1001543</v>
      </c>
      <c r="B6062" t="s">
        <v>27181</v>
      </c>
      <c r="C6062" t="s">
        <v>27182</v>
      </c>
      <c r="D6062" t="s">
        <v>27183</v>
      </c>
      <c r="E6062" t="s">
        <v>491</v>
      </c>
      <c r="F6062" t="s">
        <v>27184</v>
      </c>
      <c r="G6062" t="s">
        <v>27185</v>
      </c>
      <c r="H6062" t="s">
        <v>16592</v>
      </c>
      <c r="I6062" s="23">
        <v>38.263599999999997</v>
      </c>
      <c r="J6062" s="23">
        <v>-85.838099999999997</v>
      </c>
      <c r="K6062">
        <v>221112</v>
      </c>
      <c r="L6062" t="s">
        <v>30</v>
      </c>
      <c r="M6062" t="s">
        <v>336</v>
      </c>
      <c r="N6062" s="49">
        <v>45150.61</v>
      </c>
      <c r="O6062" s="49">
        <v>286732.32199999999</v>
      </c>
      <c r="P6062" s="49">
        <v>216905.652</v>
      </c>
      <c r="Q6062" s="49">
        <v>355002.79200000002</v>
      </c>
      <c r="R6062" s="49">
        <v>523141.60800000001</v>
      </c>
      <c r="S6062" s="49">
        <v>866027.01399999997</v>
      </c>
      <c r="T6062" s="49">
        <v>625559.81599999999</v>
      </c>
      <c r="U6062" s="49">
        <v>266390.864</v>
      </c>
      <c r="V6062" s="49">
        <v>713554.41399999999</v>
      </c>
    </row>
    <row r="6063" spans="1:22" x14ac:dyDescent="0.3">
      <c r="A6063">
        <v>1005587</v>
      </c>
      <c r="B6063" t="s">
        <v>27186</v>
      </c>
      <c r="C6063" t="s">
        <v>27187</v>
      </c>
      <c r="D6063" t="s">
        <v>4573</v>
      </c>
      <c r="E6063" t="s">
        <v>4574</v>
      </c>
      <c r="F6063" t="s">
        <v>21754</v>
      </c>
      <c r="G6063" t="s">
        <v>27188</v>
      </c>
      <c r="H6063" t="s">
        <v>4577</v>
      </c>
      <c r="I6063" s="23">
        <v>41.811669999999999</v>
      </c>
      <c r="J6063" s="23">
        <v>-71.407089999999997</v>
      </c>
      <c r="K6063">
        <v>622110</v>
      </c>
      <c r="L6063" t="s">
        <v>28</v>
      </c>
      <c r="M6063" t="s">
        <v>315</v>
      </c>
      <c r="N6063" s="49">
        <v>55694.735999999997</v>
      </c>
      <c r="O6063" s="49">
        <v>51766.411999999997</v>
      </c>
      <c r="P6063" s="49">
        <v>54601.781999999999</v>
      </c>
      <c r="Q6063" s="49">
        <v>56363.527999999998</v>
      </c>
      <c r="R6063" s="49">
        <v>59660.993999999999</v>
      </c>
      <c r="S6063" s="49">
        <v>45949.324000000001</v>
      </c>
      <c r="T6063" s="49">
        <v>49157.267999999996</v>
      </c>
      <c r="U6063" s="49">
        <v>49179.694000000003</v>
      </c>
      <c r="V6063" s="49">
        <v>49269.305999999997</v>
      </c>
    </row>
    <row r="6064" spans="1:22" x14ac:dyDescent="0.3">
      <c r="A6064">
        <v>1007772</v>
      </c>
      <c r="B6064" t="s">
        <v>27189</v>
      </c>
      <c r="C6064" t="s">
        <v>27190</v>
      </c>
      <c r="D6064" t="s">
        <v>27191</v>
      </c>
      <c r="E6064" t="s">
        <v>640</v>
      </c>
      <c r="F6064" t="s">
        <v>21794</v>
      </c>
      <c r="G6064" t="s">
        <v>27192</v>
      </c>
      <c r="H6064" t="s">
        <v>27193</v>
      </c>
      <c r="I6064" s="23">
        <v>46.866900000000001</v>
      </c>
      <c r="J6064" s="23">
        <v>-100.8839</v>
      </c>
      <c r="K6064">
        <v>221112</v>
      </c>
      <c r="L6064" t="s">
        <v>335</v>
      </c>
      <c r="M6064" t="s">
        <v>336</v>
      </c>
      <c r="N6064" s="49">
        <v>584697.478</v>
      </c>
      <c r="O6064" s="49">
        <v>648085.598</v>
      </c>
      <c r="P6064" s="49">
        <v>613230.43000000005</v>
      </c>
      <c r="Q6064" s="49">
        <v>636733.86800000002</v>
      </c>
      <c r="R6064" s="49">
        <v>676599.06799999997</v>
      </c>
      <c r="S6064" s="49">
        <v>701627.22</v>
      </c>
      <c r="T6064" s="49">
        <v>558674.14</v>
      </c>
      <c r="U6064" s="49">
        <v>619891.66599999997</v>
      </c>
      <c r="V6064" s="49">
        <v>638412.15800000005</v>
      </c>
    </row>
    <row r="6065" spans="1:22" x14ac:dyDescent="0.3">
      <c r="A6065">
        <v>1001023</v>
      </c>
      <c r="B6065" t="s">
        <v>27194</v>
      </c>
      <c r="C6065" t="s">
        <v>27195</v>
      </c>
      <c r="D6065" t="s">
        <v>14350</v>
      </c>
      <c r="E6065" t="s">
        <v>491</v>
      </c>
      <c r="F6065" t="s">
        <v>14351</v>
      </c>
      <c r="G6065" t="s">
        <v>27196</v>
      </c>
      <c r="H6065" t="s">
        <v>3560</v>
      </c>
      <c r="I6065" s="23">
        <v>41.217500000000001</v>
      </c>
      <c r="J6065" s="23">
        <v>-87.023899999999998</v>
      </c>
      <c r="K6065">
        <v>221112</v>
      </c>
      <c r="L6065" t="s">
        <v>335</v>
      </c>
      <c r="M6065" t="s">
        <v>336</v>
      </c>
      <c r="N6065" s="49">
        <v>6672374.6639999999</v>
      </c>
      <c r="O6065" s="49">
        <v>8047379.7960000001</v>
      </c>
      <c r="P6065" s="49">
        <v>5890198.3399999999</v>
      </c>
      <c r="Q6065" s="49">
        <v>5286787.2920000004</v>
      </c>
      <c r="R6065" s="49">
        <v>6377741.8260000004</v>
      </c>
      <c r="S6065" s="49">
        <v>8845233.1459999997</v>
      </c>
      <c r="T6065" s="49">
        <v>8531924.4079999998</v>
      </c>
      <c r="U6065" s="49">
        <v>7035534.4479999999</v>
      </c>
      <c r="V6065" s="49">
        <v>8817256.4680000003</v>
      </c>
    </row>
    <row r="6066" spans="1:22" x14ac:dyDescent="0.3">
      <c r="A6066">
        <v>1001602</v>
      </c>
      <c r="B6066" t="s">
        <v>23958</v>
      </c>
      <c r="C6066" t="s">
        <v>27197</v>
      </c>
      <c r="D6066" t="s">
        <v>1004</v>
      </c>
      <c r="E6066" t="s">
        <v>583</v>
      </c>
      <c r="F6066" t="s">
        <v>1005</v>
      </c>
      <c r="G6066" t="s">
        <v>27198</v>
      </c>
      <c r="H6066" t="s">
        <v>8165</v>
      </c>
      <c r="I6066" s="23">
        <v>30.286100000000001</v>
      </c>
      <c r="J6066" s="23">
        <v>-93.291700000000006</v>
      </c>
      <c r="K6066">
        <v>221112</v>
      </c>
      <c r="L6066" t="s">
        <v>335</v>
      </c>
      <c r="M6066" t="s">
        <v>336</v>
      </c>
      <c r="N6066" s="49">
        <v>2165250.3160000001</v>
      </c>
      <c r="O6066" s="49">
        <v>3132712.7519999999</v>
      </c>
      <c r="P6066" s="49">
        <v>3064692.1660000002</v>
      </c>
      <c r="Q6066" s="49">
        <v>2803389.2620000001</v>
      </c>
      <c r="R6066" s="49">
        <v>2834156.61</v>
      </c>
      <c r="S6066" s="49">
        <v>3536257.0520000001</v>
      </c>
      <c r="T6066" s="49">
        <v>4377294.9879999999</v>
      </c>
      <c r="U6066" s="49">
        <v>4587584.0820000004</v>
      </c>
      <c r="V6066" s="49">
        <v>4994084.68</v>
      </c>
    </row>
    <row r="6067" spans="1:22" x14ac:dyDescent="0.3">
      <c r="A6067">
        <v>1000959</v>
      </c>
      <c r="B6067" t="s">
        <v>27199</v>
      </c>
      <c r="C6067" t="s">
        <v>27200</v>
      </c>
      <c r="D6067" t="s">
        <v>27201</v>
      </c>
      <c r="E6067" t="s">
        <v>303</v>
      </c>
      <c r="F6067" t="s">
        <v>27202</v>
      </c>
      <c r="G6067" t="s">
        <v>27203</v>
      </c>
      <c r="H6067" t="s">
        <v>27204</v>
      </c>
      <c r="I6067" s="23">
        <v>32.658099999999997</v>
      </c>
      <c r="J6067" s="23">
        <v>-98.310299999999998</v>
      </c>
      <c r="K6067">
        <v>221112</v>
      </c>
      <c r="L6067" t="s">
        <v>30</v>
      </c>
      <c r="M6067" t="s">
        <v>336</v>
      </c>
      <c r="N6067" s="49">
        <v>280757.31</v>
      </c>
      <c r="O6067" s="49">
        <v>280783.49</v>
      </c>
      <c r="P6067" s="49">
        <v>93660.948000000004</v>
      </c>
      <c r="Q6067" s="49">
        <v>171107.25399999999</v>
      </c>
      <c r="R6067" s="49">
        <v>125738.27800000001</v>
      </c>
      <c r="S6067" s="49">
        <v>114715.73</v>
      </c>
      <c r="T6067" s="49">
        <v>107109.796</v>
      </c>
      <c r="U6067" s="49">
        <v>195343.076</v>
      </c>
      <c r="V6067" s="49">
        <v>261084.08600000001</v>
      </c>
    </row>
    <row r="6068" spans="1:22" x14ac:dyDescent="0.3">
      <c r="A6068">
        <v>1001073</v>
      </c>
      <c r="B6068" t="s">
        <v>27205</v>
      </c>
      <c r="C6068" t="s">
        <v>27206</v>
      </c>
      <c r="D6068" t="s">
        <v>27207</v>
      </c>
      <c r="E6068" t="s">
        <v>441</v>
      </c>
      <c r="F6068" t="s">
        <v>27208</v>
      </c>
      <c r="G6068" t="s">
        <v>27209</v>
      </c>
      <c r="H6068" t="s">
        <v>11713</v>
      </c>
      <c r="I6068" s="23">
        <v>36.134273999999998</v>
      </c>
      <c r="J6068" s="23">
        <v>-80.257780999999994</v>
      </c>
      <c r="K6068">
        <v>312230</v>
      </c>
      <c r="L6068" t="s">
        <v>28</v>
      </c>
      <c r="M6068" t="s">
        <v>315</v>
      </c>
      <c r="N6068" s="49">
        <v>38414.953999999998</v>
      </c>
      <c r="O6068" s="49">
        <v>38629.946000000004</v>
      </c>
      <c r="P6068" s="49">
        <v>41816.034</v>
      </c>
      <c r="Q6068" s="49">
        <v>48447.716</v>
      </c>
      <c r="R6068" s="49">
        <v>48664.46</v>
      </c>
      <c r="S6068" s="49">
        <v>47296.947999999997</v>
      </c>
      <c r="T6068" s="49">
        <v>50059.212</v>
      </c>
      <c r="U6068" s="49">
        <v>48726.32</v>
      </c>
      <c r="V6068" s="49">
        <v>52388.052000000003</v>
      </c>
    </row>
    <row r="6069" spans="1:22" x14ac:dyDescent="0.3">
      <c r="A6069">
        <v>1000648</v>
      </c>
      <c r="B6069" t="s">
        <v>27210</v>
      </c>
      <c r="C6069" t="s">
        <v>27211</v>
      </c>
      <c r="D6069" t="s">
        <v>27212</v>
      </c>
      <c r="E6069" t="s">
        <v>556</v>
      </c>
      <c r="F6069" t="s">
        <v>27213</v>
      </c>
      <c r="G6069" t="s">
        <v>27214</v>
      </c>
      <c r="H6069" t="s">
        <v>1159</v>
      </c>
      <c r="I6069" s="23">
        <v>39.594999999999999</v>
      </c>
      <c r="J6069" s="23">
        <v>-77.826899999999995</v>
      </c>
      <c r="K6069">
        <v>221112</v>
      </c>
      <c r="L6069" t="s">
        <v>30</v>
      </c>
      <c r="M6069" t="s">
        <v>336</v>
      </c>
      <c r="U6069" s="49">
        <v>84807.75</v>
      </c>
      <c r="V6069" s="49">
        <v>98623.975999999995</v>
      </c>
    </row>
    <row r="6070" spans="1:22" x14ac:dyDescent="0.3">
      <c r="A6070">
        <v>1005546</v>
      </c>
      <c r="B6070" t="s">
        <v>27215</v>
      </c>
      <c r="C6070" t="s">
        <v>27216</v>
      </c>
      <c r="D6070" t="s">
        <v>3071</v>
      </c>
      <c r="E6070" t="s">
        <v>380</v>
      </c>
      <c r="F6070" t="s">
        <v>3072</v>
      </c>
      <c r="G6070" t="s">
        <v>27217</v>
      </c>
      <c r="H6070" t="s">
        <v>2068</v>
      </c>
      <c r="I6070" s="23">
        <v>44.797170000000001</v>
      </c>
      <c r="J6070" s="23">
        <v>-93.538439999999994</v>
      </c>
      <c r="K6070">
        <v>311213</v>
      </c>
      <c r="L6070" t="s">
        <v>28</v>
      </c>
      <c r="M6070" t="s">
        <v>315</v>
      </c>
      <c r="V6070" s="49">
        <v>4572.9319999999998</v>
      </c>
    </row>
    <row r="6071" spans="1:22" x14ac:dyDescent="0.3">
      <c r="A6071">
        <v>1002172</v>
      </c>
      <c r="B6071" t="s">
        <v>27218</v>
      </c>
      <c r="C6071" t="s">
        <v>27219</v>
      </c>
      <c r="D6071" t="s">
        <v>27173</v>
      </c>
      <c r="E6071" t="s">
        <v>1781</v>
      </c>
      <c r="F6071" t="s">
        <v>27174</v>
      </c>
      <c r="G6071" t="s">
        <v>27220</v>
      </c>
      <c r="H6071" t="s">
        <v>5358</v>
      </c>
      <c r="I6071" s="23">
        <v>31.180299999999999</v>
      </c>
      <c r="J6071" s="23">
        <v>-89.386116999999999</v>
      </c>
      <c r="K6071">
        <v>324199</v>
      </c>
      <c r="L6071" t="s">
        <v>28</v>
      </c>
      <c r="M6071" t="s">
        <v>102</v>
      </c>
      <c r="N6071" s="49">
        <v>16282.11</v>
      </c>
      <c r="O6071" s="49">
        <v>23306.42</v>
      </c>
      <c r="P6071" s="49">
        <v>21350.29</v>
      </c>
      <c r="Q6071" s="49">
        <v>22674.2</v>
      </c>
      <c r="R6071" s="49">
        <v>26593.4</v>
      </c>
      <c r="S6071" s="49">
        <v>26583.9</v>
      </c>
      <c r="T6071" s="49">
        <v>24263</v>
      </c>
      <c r="U6071" s="49">
        <v>25825.1</v>
      </c>
      <c r="V6071" s="49">
        <v>25773.366000000002</v>
      </c>
    </row>
    <row r="6072" spans="1:22" x14ac:dyDescent="0.3">
      <c r="A6072">
        <v>1002058</v>
      </c>
      <c r="B6072" t="s">
        <v>27221</v>
      </c>
      <c r="C6072" t="s">
        <v>27222</v>
      </c>
      <c r="D6072" t="s">
        <v>27223</v>
      </c>
      <c r="E6072" t="s">
        <v>1248</v>
      </c>
      <c r="F6072" t="s">
        <v>19076</v>
      </c>
      <c r="G6072" t="s">
        <v>27224</v>
      </c>
      <c r="H6072" t="s">
        <v>2046</v>
      </c>
      <c r="I6072" s="23">
        <v>39.832814999999997</v>
      </c>
      <c r="J6072" s="23">
        <v>-80.818337</v>
      </c>
      <c r="K6072">
        <v>324199</v>
      </c>
      <c r="L6072" t="s">
        <v>28</v>
      </c>
      <c r="M6072" t="s">
        <v>102</v>
      </c>
      <c r="T6072" s="49">
        <v>136127.46</v>
      </c>
      <c r="U6072" s="49">
        <v>193435</v>
      </c>
      <c r="V6072" s="49">
        <v>128936.65</v>
      </c>
    </row>
    <row r="6073" spans="1:22" x14ac:dyDescent="0.3">
      <c r="A6073">
        <v>1005939</v>
      </c>
      <c r="B6073" t="s">
        <v>27225</v>
      </c>
      <c r="C6073" t="s">
        <v>27226</v>
      </c>
      <c r="D6073" t="s">
        <v>27227</v>
      </c>
      <c r="E6073" t="s">
        <v>351</v>
      </c>
      <c r="F6073" t="s">
        <v>27228</v>
      </c>
      <c r="G6073" t="s">
        <v>27229</v>
      </c>
      <c r="H6073" t="s">
        <v>2830</v>
      </c>
      <c r="I6073" s="23">
        <v>38.989815</v>
      </c>
      <c r="J6073" s="23">
        <v>-87.720061999999999</v>
      </c>
      <c r="K6073">
        <v>324199</v>
      </c>
      <c r="L6073" t="s">
        <v>28</v>
      </c>
      <c r="M6073" t="s">
        <v>102</v>
      </c>
      <c r="N6073" s="49">
        <v>221363.96599999999</v>
      </c>
      <c r="O6073" s="49">
        <v>182338.87599999999</v>
      </c>
      <c r="P6073" s="49">
        <v>258447.546</v>
      </c>
      <c r="Q6073" s="49">
        <v>156889.68799999999</v>
      </c>
      <c r="R6073" s="49">
        <v>156199.79199999999</v>
      </c>
      <c r="S6073" s="49">
        <v>217763.17600000001</v>
      </c>
      <c r="T6073" s="49">
        <v>200754.372</v>
      </c>
      <c r="U6073" s="49">
        <v>246293.38399999999</v>
      </c>
      <c r="V6073" s="49">
        <v>170727.92199999999</v>
      </c>
    </row>
    <row r="6074" spans="1:22" x14ac:dyDescent="0.3">
      <c r="A6074">
        <v>1005132</v>
      </c>
      <c r="B6074" t="s">
        <v>27230</v>
      </c>
      <c r="C6074" t="s">
        <v>27231</v>
      </c>
      <c r="D6074" t="s">
        <v>6703</v>
      </c>
      <c r="E6074" t="s">
        <v>583</v>
      </c>
      <c r="F6074" t="s">
        <v>6704</v>
      </c>
      <c r="G6074" t="s">
        <v>27232</v>
      </c>
      <c r="H6074" t="s">
        <v>1507</v>
      </c>
      <c r="I6074" s="23">
        <v>29.931871000000001</v>
      </c>
      <c r="J6074" s="23">
        <v>-89.981179999999995</v>
      </c>
      <c r="K6074">
        <v>324199</v>
      </c>
      <c r="L6074" t="s">
        <v>28</v>
      </c>
      <c r="M6074" t="s">
        <v>102</v>
      </c>
      <c r="N6074" s="49">
        <v>124021.13800000001</v>
      </c>
      <c r="O6074" s="49">
        <v>113076.28200000001</v>
      </c>
      <c r="P6074" s="49">
        <v>106868.24</v>
      </c>
      <c r="Q6074" s="49">
        <v>100117.18</v>
      </c>
      <c r="R6074" s="49">
        <v>76312.275999999998</v>
      </c>
      <c r="S6074" s="49">
        <v>65395.031999999999</v>
      </c>
      <c r="T6074" s="49">
        <v>103120.928</v>
      </c>
      <c r="U6074" s="49">
        <v>156515.94399999999</v>
      </c>
      <c r="V6074" s="49">
        <v>93110.118000000002</v>
      </c>
    </row>
    <row r="6075" spans="1:22" x14ac:dyDescent="0.3">
      <c r="A6075">
        <v>1004243</v>
      </c>
      <c r="B6075" t="s">
        <v>27233</v>
      </c>
      <c r="C6075" t="s">
        <v>27234</v>
      </c>
      <c r="D6075" t="s">
        <v>27235</v>
      </c>
      <c r="E6075" t="s">
        <v>323</v>
      </c>
      <c r="F6075" t="s">
        <v>27236</v>
      </c>
      <c r="G6075" t="s">
        <v>27237</v>
      </c>
      <c r="H6075" t="s">
        <v>8089</v>
      </c>
      <c r="I6075" s="23">
        <v>33.085299999999997</v>
      </c>
      <c r="J6075" s="23">
        <v>-116.8629</v>
      </c>
      <c r="K6075">
        <v>562212</v>
      </c>
      <c r="L6075" t="s">
        <v>51</v>
      </c>
      <c r="M6075" t="s">
        <v>307</v>
      </c>
      <c r="U6075" s="49">
        <v>11980</v>
      </c>
      <c r="V6075" s="49">
        <v>11935</v>
      </c>
    </row>
    <row r="6076" spans="1:22" x14ac:dyDescent="0.3">
      <c r="A6076">
        <v>1003488</v>
      </c>
      <c r="B6076" t="s">
        <v>27238</v>
      </c>
      <c r="C6076" t="s">
        <v>27239</v>
      </c>
      <c r="D6076" t="s">
        <v>27240</v>
      </c>
      <c r="E6076" t="s">
        <v>2780</v>
      </c>
      <c r="F6076" t="s">
        <v>27241</v>
      </c>
      <c r="G6076" t="s">
        <v>27242</v>
      </c>
      <c r="H6076" t="s">
        <v>22609</v>
      </c>
      <c r="I6076" s="23">
        <v>41.452629999999999</v>
      </c>
      <c r="J6076" s="23">
        <v>-72.134749999999997</v>
      </c>
      <c r="K6076">
        <v>322121</v>
      </c>
      <c r="L6076" t="s">
        <v>28</v>
      </c>
      <c r="M6076" t="s">
        <v>680</v>
      </c>
      <c r="N6076" s="49">
        <v>89744.911999999997</v>
      </c>
      <c r="O6076" s="49">
        <v>89473.861999999994</v>
      </c>
      <c r="P6076" s="49">
        <v>89400.063999999998</v>
      </c>
      <c r="Q6076" s="49">
        <v>91551.691999999995</v>
      </c>
      <c r="R6076" s="49">
        <v>86820.834000000003</v>
      </c>
      <c r="S6076" s="49">
        <v>87536.62</v>
      </c>
      <c r="T6076" s="49">
        <v>82654.138000000006</v>
      </c>
      <c r="U6076" s="49">
        <v>90334.62</v>
      </c>
      <c r="V6076" s="49">
        <v>91625.297999999995</v>
      </c>
    </row>
    <row r="6077" spans="1:22" x14ac:dyDescent="0.3">
      <c r="A6077">
        <v>1005697</v>
      </c>
      <c r="B6077" t="s">
        <v>27243</v>
      </c>
      <c r="C6077" t="s">
        <v>27244</v>
      </c>
      <c r="D6077" t="s">
        <v>27245</v>
      </c>
      <c r="E6077" t="s">
        <v>491</v>
      </c>
      <c r="F6077" t="s">
        <v>27246</v>
      </c>
      <c r="G6077" t="s">
        <v>27247</v>
      </c>
      <c r="H6077" t="s">
        <v>3403</v>
      </c>
      <c r="I6077" s="23">
        <v>40.081882999999998</v>
      </c>
      <c r="J6077" s="23">
        <v>-85.114925999999997</v>
      </c>
      <c r="K6077">
        <v>562212</v>
      </c>
      <c r="L6077" t="s">
        <v>355</v>
      </c>
      <c r="M6077" t="s">
        <v>307</v>
      </c>
      <c r="N6077" s="49">
        <v>32013.462</v>
      </c>
      <c r="O6077" s="49">
        <v>45279.91</v>
      </c>
      <c r="P6077" s="49">
        <v>48038.523999999998</v>
      </c>
      <c r="Q6077" s="49">
        <v>31214.887999999999</v>
      </c>
      <c r="R6077" s="49">
        <v>114594.23</v>
      </c>
      <c r="S6077" s="49">
        <v>124746.048</v>
      </c>
      <c r="T6077" s="49">
        <v>108891.69</v>
      </c>
      <c r="U6077" s="49">
        <v>114005.74400000001</v>
      </c>
      <c r="V6077" s="49">
        <v>133075.272</v>
      </c>
    </row>
    <row r="6078" spans="1:22" x14ac:dyDescent="0.3">
      <c r="A6078">
        <v>1007947</v>
      </c>
      <c r="B6078" t="s">
        <v>27248</v>
      </c>
      <c r="C6078" t="s">
        <v>27249</v>
      </c>
      <c r="D6078" t="s">
        <v>27250</v>
      </c>
      <c r="E6078" t="s">
        <v>1682</v>
      </c>
      <c r="F6078" t="s">
        <v>27251</v>
      </c>
      <c r="H6078" t="s">
        <v>1685</v>
      </c>
      <c r="I6078" s="23">
        <v>42.177875499999999</v>
      </c>
      <c r="J6078" s="23">
        <v>-71.078697199999993</v>
      </c>
      <c r="K6078">
        <v>562212</v>
      </c>
      <c r="L6078" t="s">
        <v>51</v>
      </c>
      <c r="M6078" t="s">
        <v>307</v>
      </c>
      <c r="S6078" s="49">
        <v>15134</v>
      </c>
      <c r="T6078" s="49">
        <v>18660</v>
      </c>
      <c r="U6078" s="49">
        <v>20030</v>
      </c>
      <c r="V6078" s="49">
        <v>20495</v>
      </c>
    </row>
    <row r="6079" spans="1:22" x14ac:dyDescent="0.3">
      <c r="A6079">
        <v>1004676</v>
      </c>
      <c r="B6079" t="s">
        <v>27252</v>
      </c>
      <c r="C6079" t="s">
        <v>27253</v>
      </c>
      <c r="D6079" t="s">
        <v>4173</v>
      </c>
      <c r="E6079" t="s">
        <v>549</v>
      </c>
      <c r="F6079" t="s">
        <v>27254</v>
      </c>
      <c r="G6079" t="s">
        <v>27255</v>
      </c>
      <c r="H6079" t="s">
        <v>4176</v>
      </c>
      <c r="I6079" s="23">
        <v>44.029829999999997</v>
      </c>
      <c r="J6079" s="23">
        <v>-103.19188</v>
      </c>
      <c r="K6079">
        <v>562212</v>
      </c>
      <c r="L6079" t="s">
        <v>51</v>
      </c>
      <c r="M6079" t="s">
        <v>307</v>
      </c>
      <c r="N6079" s="49">
        <v>39494</v>
      </c>
      <c r="O6079" s="49">
        <v>36760.5</v>
      </c>
      <c r="P6079" s="49">
        <v>33879.5</v>
      </c>
      <c r="Q6079" s="49">
        <v>45643.25</v>
      </c>
      <c r="R6079" s="49">
        <v>36596</v>
      </c>
      <c r="S6079" s="49">
        <v>45203</v>
      </c>
      <c r="T6079" s="49">
        <v>41576.5</v>
      </c>
      <c r="U6079" s="49">
        <v>36418.75</v>
      </c>
      <c r="V6079" s="49">
        <v>39650.5</v>
      </c>
    </row>
    <row r="6080" spans="1:22" x14ac:dyDescent="0.3">
      <c r="A6080">
        <v>1004595</v>
      </c>
      <c r="B6080" t="s">
        <v>27256</v>
      </c>
      <c r="C6080" t="s">
        <v>27257</v>
      </c>
      <c r="D6080" t="s">
        <v>1669</v>
      </c>
      <c r="E6080" t="s">
        <v>339</v>
      </c>
      <c r="F6080" t="s">
        <v>1670</v>
      </c>
      <c r="G6080" t="s">
        <v>27258</v>
      </c>
      <c r="H6080" t="s">
        <v>359</v>
      </c>
      <c r="I6080" s="23">
        <v>36.860639999999997</v>
      </c>
      <c r="J6080" s="23">
        <v>-107.73712</v>
      </c>
      <c r="K6080">
        <v>211111</v>
      </c>
      <c r="L6080" t="s">
        <v>368</v>
      </c>
      <c r="M6080" t="s">
        <v>102</v>
      </c>
      <c r="R6080" s="49">
        <v>12539.504000000001</v>
      </c>
      <c r="S6080" s="49">
        <v>12605.352000000001</v>
      </c>
      <c r="T6080" s="49">
        <v>13440.853999999999</v>
      </c>
      <c r="U6080" s="49">
        <v>85088.168000000005</v>
      </c>
      <c r="V6080" s="49">
        <v>90396.24</v>
      </c>
    </row>
    <row r="6081" spans="1:22" x14ac:dyDescent="0.3">
      <c r="A6081">
        <v>1001906</v>
      </c>
      <c r="B6081" t="s">
        <v>27259</v>
      </c>
      <c r="C6081" t="s">
        <v>27260</v>
      </c>
      <c r="D6081" t="s">
        <v>27261</v>
      </c>
      <c r="E6081" t="s">
        <v>468</v>
      </c>
      <c r="F6081" t="s">
        <v>12663</v>
      </c>
      <c r="G6081" t="s">
        <v>27262</v>
      </c>
      <c r="H6081" t="s">
        <v>7822</v>
      </c>
      <c r="I6081" s="23">
        <v>30.662355999999999</v>
      </c>
      <c r="J6081" s="23">
        <v>-81.471050000000005</v>
      </c>
      <c r="K6081">
        <v>322110</v>
      </c>
      <c r="L6081" t="s">
        <v>1940</v>
      </c>
      <c r="M6081" t="s">
        <v>680</v>
      </c>
      <c r="N6081" s="49">
        <v>36068.254000000001</v>
      </c>
      <c r="O6081" s="49">
        <v>29067.794000000002</v>
      </c>
      <c r="P6081" s="49">
        <v>24507.272000000001</v>
      </c>
      <c r="Q6081" s="49">
        <v>27816.338</v>
      </c>
      <c r="R6081" s="49">
        <v>29118.526000000002</v>
      </c>
      <c r="S6081" s="49">
        <v>27698.896000000001</v>
      </c>
      <c r="T6081" s="49">
        <v>27707.187999999998</v>
      </c>
      <c r="U6081" s="49">
        <v>34019.519999999997</v>
      </c>
      <c r="V6081" s="49">
        <v>46584.063999999998</v>
      </c>
    </row>
    <row r="6082" spans="1:22" x14ac:dyDescent="0.3">
      <c r="A6082">
        <v>1001807</v>
      </c>
      <c r="B6082" t="s">
        <v>27263</v>
      </c>
      <c r="C6082" t="s">
        <v>27264</v>
      </c>
      <c r="D6082" t="s">
        <v>27265</v>
      </c>
      <c r="E6082" t="s">
        <v>690</v>
      </c>
      <c r="F6082" t="s">
        <v>27266</v>
      </c>
      <c r="G6082" t="s">
        <v>27267</v>
      </c>
      <c r="H6082" t="s">
        <v>1118</v>
      </c>
      <c r="I6082" s="23">
        <v>31.658200000000001</v>
      </c>
      <c r="J6082" s="23">
        <v>-81.840699999999998</v>
      </c>
      <c r="K6082">
        <v>322110</v>
      </c>
      <c r="L6082" t="s">
        <v>1940</v>
      </c>
      <c r="M6082" t="s">
        <v>680</v>
      </c>
      <c r="N6082" s="49">
        <v>214431.55600000001</v>
      </c>
      <c r="O6082" s="49">
        <v>210847.27600000001</v>
      </c>
      <c r="P6082" s="49">
        <v>201286.78400000001</v>
      </c>
      <c r="Q6082" s="49">
        <v>131487.51</v>
      </c>
      <c r="R6082" s="49">
        <v>175855.22399999999</v>
      </c>
      <c r="S6082" s="49">
        <v>184703.32399999999</v>
      </c>
      <c r="T6082" s="49">
        <v>153639.84</v>
      </c>
      <c r="U6082" s="49">
        <v>184102.63</v>
      </c>
      <c r="V6082" s="49">
        <v>178386.75200000001</v>
      </c>
    </row>
    <row r="6083" spans="1:22" x14ac:dyDescent="0.3">
      <c r="A6083">
        <v>1001721</v>
      </c>
      <c r="B6083" t="s">
        <v>27268</v>
      </c>
      <c r="C6083" t="s">
        <v>27269</v>
      </c>
      <c r="D6083" t="s">
        <v>25423</v>
      </c>
      <c r="E6083" t="s">
        <v>491</v>
      </c>
      <c r="F6083" t="s">
        <v>25424</v>
      </c>
      <c r="G6083" t="s">
        <v>27270</v>
      </c>
      <c r="H6083" t="s">
        <v>25426</v>
      </c>
      <c r="I6083" s="23">
        <v>40.792358999999998</v>
      </c>
      <c r="J6083" s="23">
        <v>-85.876801999999998</v>
      </c>
      <c r="K6083">
        <v>331314</v>
      </c>
      <c r="L6083" t="s">
        <v>649</v>
      </c>
      <c r="M6083" t="s">
        <v>1106</v>
      </c>
      <c r="N6083" s="49">
        <v>48311.171999999999</v>
      </c>
      <c r="O6083" s="49">
        <v>56461.74</v>
      </c>
      <c r="P6083" s="49">
        <v>58090.284</v>
      </c>
      <c r="Q6083" s="49">
        <v>57530.635999999999</v>
      </c>
      <c r="R6083" s="49">
        <v>60233.576000000001</v>
      </c>
      <c r="S6083" s="49">
        <v>60190.625999999997</v>
      </c>
      <c r="T6083" s="49">
        <v>60630.375999999997</v>
      </c>
      <c r="U6083" s="49">
        <v>50967.862000000001</v>
      </c>
      <c r="V6083" s="49">
        <v>47739.023999999998</v>
      </c>
    </row>
    <row r="6084" spans="1:22" x14ac:dyDescent="0.3">
      <c r="A6084">
        <v>1003833</v>
      </c>
      <c r="B6084" t="s">
        <v>27271</v>
      </c>
      <c r="C6084" t="s">
        <v>27269</v>
      </c>
      <c r="D6084" t="s">
        <v>27272</v>
      </c>
      <c r="E6084" t="s">
        <v>454</v>
      </c>
      <c r="F6084" t="s">
        <v>9564</v>
      </c>
      <c r="G6084" t="s">
        <v>27273</v>
      </c>
      <c r="H6084" t="s">
        <v>9566</v>
      </c>
      <c r="I6084" s="23">
        <v>41.927778000000004</v>
      </c>
      <c r="J6084" s="23">
        <v>-85.021944000000005</v>
      </c>
      <c r="K6084">
        <v>331314</v>
      </c>
      <c r="L6084" t="s">
        <v>28</v>
      </c>
      <c r="M6084" t="s">
        <v>538</v>
      </c>
      <c r="N6084" s="49">
        <v>36588.512000000002</v>
      </c>
      <c r="O6084" s="49">
        <v>39321.351999999999</v>
      </c>
      <c r="P6084" s="49">
        <v>38714.404000000002</v>
      </c>
      <c r="Q6084" s="49">
        <v>39441.504000000001</v>
      </c>
      <c r="R6084" s="49">
        <v>37689.86</v>
      </c>
      <c r="S6084" s="49">
        <v>43241.735999999997</v>
      </c>
      <c r="T6084" s="49">
        <v>39884.5</v>
      </c>
      <c r="U6084" s="49">
        <v>32260.78</v>
      </c>
      <c r="V6084" s="49">
        <v>33926.624000000003</v>
      </c>
    </row>
    <row r="6085" spans="1:22" x14ac:dyDescent="0.3">
      <c r="A6085">
        <v>1007601</v>
      </c>
      <c r="B6085" t="s">
        <v>27274</v>
      </c>
      <c r="C6085" t="s">
        <v>27275</v>
      </c>
      <c r="D6085" t="s">
        <v>27276</v>
      </c>
      <c r="E6085" t="s">
        <v>2235</v>
      </c>
      <c r="F6085" t="s">
        <v>27277</v>
      </c>
      <c r="G6085" t="s">
        <v>27278</v>
      </c>
      <c r="H6085" t="s">
        <v>4842</v>
      </c>
      <c r="I6085" s="23">
        <v>45.972611000000001</v>
      </c>
      <c r="J6085" s="23">
        <v>-112.68975</v>
      </c>
      <c r="K6085">
        <v>331410</v>
      </c>
      <c r="L6085" t="s">
        <v>28</v>
      </c>
      <c r="M6085" t="s">
        <v>538</v>
      </c>
      <c r="N6085" s="49">
        <v>33498.824000000001</v>
      </c>
      <c r="O6085" s="49">
        <v>36553.712</v>
      </c>
      <c r="P6085" s="49">
        <v>39108.451999999997</v>
      </c>
      <c r="Q6085" s="49">
        <v>40553.447999999997</v>
      </c>
      <c r="R6085" s="49">
        <v>42881.088000000003</v>
      </c>
      <c r="S6085" s="49">
        <v>44703.732000000004</v>
      </c>
      <c r="T6085" s="49">
        <v>44850.58</v>
      </c>
      <c r="U6085" s="49">
        <v>45870.228000000003</v>
      </c>
      <c r="V6085" s="49">
        <v>47073.771999999997</v>
      </c>
    </row>
    <row r="6086" spans="1:22" x14ac:dyDescent="0.3">
      <c r="A6086">
        <v>1007200</v>
      </c>
      <c r="B6086" t="s">
        <v>27279</v>
      </c>
      <c r="C6086" t="s">
        <v>27280</v>
      </c>
      <c r="D6086" t="s">
        <v>27281</v>
      </c>
      <c r="E6086" t="s">
        <v>946</v>
      </c>
      <c r="F6086" t="s">
        <v>4830</v>
      </c>
      <c r="G6086" t="s">
        <v>27282</v>
      </c>
      <c r="H6086" t="s">
        <v>4141</v>
      </c>
      <c r="I6086" s="23">
        <v>47.138359000000001</v>
      </c>
      <c r="J6086" s="23">
        <v>-119.200383</v>
      </c>
      <c r="K6086">
        <v>331410</v>
      </c>
      <c r="L6086" t="s">
        <v>28</v>
      </c>
      <c r="M6086" t="s">
        <v>538</v>
      </c>
      <c r="N6086" s="49">
        <v>19947.124</v>
      </c>
      <c r="O6086" s="49">
        <v>72253.327999999994</v>
      </c>
      <c r="P6086" s="49">
        <v>61883.616000000002</v>
      </c>
      <c r="Q6086" s="49">
        <v>70587.983999999997</v>
      </c>
      <c r="R6086" s="49">
        <v>114371.82</v>
      </c>
      <c r="S6086" s="49">
        <v>142533.364</v>
      </c>
      <c r="T6086" s="49">
        <v>140681.42000000001</v>
      </c>
      <c r="U6086" s="49">
        <v>150819.14000000001</v>
      </c>
      <c r="V6086" s="49">
        <v>120771.74400000001</v>
      </c>
    </row>
    <row r="6087" spans="1:22" x14ac:dyDescent="0.3">
      <c r="A6087">
        <v>1007848</v>
      </c>
      <c r="B6087" t="s">
        <v>27283</v>
      </c>
      <c r="C6087" t="s">
        <v>27284</v>
      </c>
      <c r="D6087" t="s">
        <v>1510</v>
      </c>
      <c r="E6087" t="s">
        <v>311</v>
      </c>
      <c r="F6087" t="s">
        <v>8402</v>
      </c>
      <c r="G6087" t="s">
        <v>27285</v>
      </c>
      <c r="H6087" t="s">
        <v>6790</v>
      </c>
      <c r="I6087" s="23">
        <v>38.220289999999999</v>
      </c>
      <c r="J6087" s="23">
        <v>-85.828813999999994</v>
      </c>
      <c r="K6087">
        <v>221330</v>
      </c>
      <c r="L6087" t="s">
        <v>28</v>
      </c>
      <c r="M6087" t="s">
        <v>336</v>
      </c>
      <c r="Q6087" s="49">
        <v>3090.51</v>
      </c>
      <c r="R6087" s="49">
        <v>3641.8980000000001</v>
      </c>
      <c r="S6087" s="49">
        <v>12283.183999999999</v>
      </c>
      <c r="T6087" s="49">
        <v>12645.778</v>
      </c>
      <c r="U6087" s="49">
        <v>35571.586000000003</v>
      </c>
      <c r="V6087" s="49">
        <v>39345.351999999999</v>
      </c>
    </row>
    <row r="6088" spans="1:22" x14ac:dyDescent="0.3">
      <c r="A6088">
        <v>1004745</v>
      </c>
      <c r="B6088" t="s">
        <v>27286</v>
      </c>
      <c r="C6088" t="s">
        <v>27287</v>
      </c>
      <c r="D6088" t="s">
        <v>4025</v>
      </c>
      <c r="E6088" t="s">
        <v>323</v>
      </c>
      <c r="F6088" t="s">
        <v>27288</v>
      </c>
      <c r="G6088" t="s">
        <v>27289</v>
      </c>
      <c r="H6088" t="s">
        <v>27290</v>
      </c>
      <c r="I6088" s="23">
        <v>39.075560000000003</v>
      </c>
      <c r="J6088" s="23">
        <v>-121.39926</v>
      </c>
      <c r="K6088">
        <v>562212</v>
      </c>
      <c r="L6088" t="s">
        <v>51</v>
      </c>
      <c r="M6088" t="s">
        <v>307</v>
      </c>
      <c r="N6088" s="49">
        <v>97292.5</v>
      </c>
      <c r="O6088" s="49">
        <v>11656</v>
      </c>
      <c r="P6088" s="49">
        <v>26316.25</v>
      </c>
      <c r="Q6088" s="49">
        <v>17496.75</v>
      </c>
      <c r="R6088" s="49">
        <v>70455.5</v>
      </c>
      <c r="S6088" s="49">
        <v>217748.5</v>
      </c>
      <c r="T6088" s="49">
        <v>173734</v>
      </c>
      <c r="U6088" s="49">
        <v>112156.25</v>
      </c>
      <c r="V6088" s="49">
        <v>158187</v>
      </c>
    </row>
    <row r="6089" spans="1:22" x14ac:dyDescent="0.3">
      <c r="A6089">
        <v>1004711</v>
      </c>
      <c r="B6089" t="s">
        <v>27291</v>
      </c>
      <c r="C6089" t="s">
        <v>27292</v>
      </c>
      <c r="D6089" t="s">
        <v>27293</v>
      </c>
      <c r="E6089" t="s">
        <v>1418</v>
      </c>
      <c r="F6089" t="s">
        <v>27294</v>
      </c>
      <c r="H6089" t="s">
        <v>27295</v>
      </c>
      <c r="I6089" s="23">
        <v>36.456117999999996</v>
      </c>
      <c r="J6089" s="23">
        <v>-98.190093000000005</v>
      </c>
      <c r="K6089">
        <v>562212</v>
      </c>
      <c r="L6089" t="s">
        <v>355</v>
      </c>
      <c r="M6089" t="s">
        <v>307</v>
      </c>
      <c r="N6089" s="49">
        <v>66003.097999999998</v>
      </c>
      <c r="O6089" s="49">
        <v>64330.097999999998</v>
      </c>
      <c r="P6089" s="49">
        <v>69255.600000000006</v>
      </c>
      <c r="Q6089" s="49">
        <v>68337.100000000006</v>
      </c>
      <c r="R6089" s="49">
        <v>55375.15</v>
      </c>
      <c r="S6089" s="49">
        <v>56482.6</v>
      </c>
      <c r="T6089" s="49">
        <v>53761.75</v>
      </c>
      <c r="U6089" s="49">
        <v>49466.25</v>
      </c>
      <c r="V6089" s="49">
        <v>48464.75</v>
      </c>
    </row>
    <row r="6090" spans="1:22" x14ac:dyDescent="0.3">
      <c r="A6090">
        <v>1006059</v>
      </c>
      <c r="B6090" t="s">
        <v>27296</v>
      </c>
      <c r="C6090" t="s">
        <v>27297</v>
      </c>
      <c r="D6090" t="s">
        <v>467</v>
      </c>
      <c r="E6090" t="s">
        <v>303</v>
      </c>
      <c r="F6090" t="s">
        <v>27298</v>
      </c>
      <c r="H6090" t="s">
        <v>17821</v>
      </c>
      <c r="I6090" s="23">
        <v>35.786799999999999</v>
      </c>
      <c r="J6090" s="23">
        <v>-100.6272</v>
      </c>
      <c r="K6090">
        <v>211112</v>
      </c>
      <c r="L6090" t="s">
        <v>28</v>
      </c>
      <c r="M6090" t="s">
        <v>102</v>
      </c>
      <c r="R6090" s="49">
        <v>38244.555999999997</v>
      </c>
      <c r="S6090" s="49">
        <v>27255.648000000001</v>
      </c>
      <c r="T6090" s="49">
        <v>31911.58</v>
      </c>
      <c r="U6090" s="49">
        <v>31283.432000000001</v>
      </c>
      <c r="V6090" s="49">
        <v>28981.94</v>
      </c>
    </row>
    <row r="6091" spans="1:22" x14ac:dyDescent="0.3">
      <c r="A6091">
        <v>1006463</v>
      </c>
      <c r="B6091" t="s">
        <v>27299</v>
      </c>
      <c r="C6091" t="s">
        <v>27300</v>
      </c>
      <c r="D6091" t="s">
        <v>27301</v>
      </c>
      <c r="E6091" t="s">
        <v>1370</v>
      </c>
      <c r="F6091" t="s">
        <v>27302</v>
      </c>
      <c r="H6091" t="s">
        <v>27303</v>
      </c>
      <c r="I6091" s="23">
        <v>68.032200000000003</v>
      </c>
      <c r="J6091" s="23">
        <v>-162.89920000000001</v>
      </c>
      <c r="K6091">
        <v>212230</v>
      </c>
      <c r="L6091" t="s">
        <v>28</v>
      </c>
      <c r="M6091" t="s">
        <v>315</v>
      </c>
      <c r="N6091" s="49">
        <v>137864.62</v>
      </c>
      <c r="O6091" s="49">
        <v>144915.82800000001</v>
      </c>
      <c r="P6091" s="49">
        <v>150264.796</v>
      </c>
      <c r="Q6091" s="49">
        <v>156102.356</v>
      </c>
      <c r="R6091" s="49">
        <v>145485.52799999999</v>
      </c>
      <c r="S6091" s="49">
        <v>149762.408</v>
      </c>
      <c r="T6091" s="49">
        <v>152984.75</v>
      </c>
      <c r="U6091" s="49">
        <v>145643.326</v>
      </c>
      <c r="V6091" s="49">
        <v>138390.28</v>
      </c>
    </row>
    <row r="6092" spans="1:22" x14ac:dyDescent="0.3">
      <c r="A6092">
        <v>1004286</v>
      </c>
      <c r="B6092" t="s">
        <v>27304</v>
      </c>
      <c r="C6092" t="s">
        <v>27305</v>
      </c>
      <c r="D6092" t="s">
        <v>7680</v>
      </c>
      <c r="E6092" t="s">
        <v>303</v>
      </c>
      <c r="F6092" t="s">
        <v>27306</v>
      </c>
      <c r="G6092" t="s">
        <v>27307</v>
      </c>
      <c r="H6092" t="s">
        <v>2938</v>
      </c>
      <c r="I6092" s="23">
        <v>33.452401999999999</v>
      </c>
      <c r="J6092" s="23">
        <v>-94.315567000000001</v>
      </c>
      <c r="K6092">
        <v>928110</v>
      </c>
      <c r="L6092" t="s">
        <v>28</v>
      </c>
      <c r="M6092" t="s">
        <v>315</v>
      </c>
      <c r="N6092" s="49">
        <v>24427.306</v>
      </c>
      <c r="O6092" s="49">
        <v>27002.306</v>
      </c>
      <c r="P6092" s="49">
        <v>23629.338</v>
      </c>
      <c r="Q6092" s="49">
        <v>18174.752</v>
      </c>
      <c r="R6092" s="49">
        <v>30206.880000000001</v>
      </c>
      <c r="S6092" s="49">
        <v>33825.374000000003</v>
      </c>
      <c r="T6092" s="49">
        <v>35885.771999999997</v>
      </c>
      <c r="U6092" s="49">
        <v>34471.767999999996</v>
      </c>
      <c r="V6092" s="49">
        <v>39066.055999999997</v>
      </c>
    </row>
    <row r="6093" spans="1:22" x14ac:dyDescent="0.3">
      <c r="A6093">
        <v>1001157</v>
      </c>
      <c r="B6093" t="s">
        <v>27308</v>
      </c>
      <c r="C6093" t="s">
        <v>27309</v>
      </c>
      <c r="D6093" t="s">
        <v>27310</v>
      </c>
      <c r="E6093" t="s">
        <v>640</v>
      </c>
      <c r="F6093" t="s">
        <v>27311</v>
      </c>
      <c r="G6093" t="s">
        <v>27312</v>
      </c>
      <c r="H6093" t="s">
        <v>5051</v>
      </c>
      <c r="I6093" s="23">
        <v>46.878641999999999</v>
      </c>
      <c r="J6093" s="23">
        <v>-102.296038</v>
      </c>
      <c r="K6093">
        <v>325193</v>
      </c>
      <c r="L6093" t="s">
        <v>28</v>
      </c>
      <c r="M6093" t="s">
        <v>315</v>
      </c>
      <c r="N6093" s="49">
        <v>82642.487999999998</v>
      </c>
      <c r="O6093" s="49">
        <v>86866.271999999997</v>
      </c>
      <c r="P6093" s="49">
        <v>85052.18</v>
      </c>
      <c r="Q6093" s="49">
        <v>93086.7</v>
      </c>
      <c r="R6093" s="49">
        <v>86808.758000000002</v>
      </c>
      <c r="S6093" s="49">
        <v>136115.54800000001</v>
      </c>
      <c r="T6093" s="49">
        <v>137199.88800000001</v>
      </c>
      <c r="U6093" s="49">
        <v>132289.32800000001</v>
      </c>
      <c r="V6093" s="49">
        <v>130141.548</v>
      </c>
    </row>
    <row r="6094" spans="1:22" x14ac:dyDescent="0.3">
      <c r="A6094">
        <v>1012919</v>
      </c>
      <c r="B6094" t="s">
        <v>27313</v>
      </c>
      <c r="C6094" t="s">
        <v>27314</v>
      </c>
      <c r="D6094" t="s">
        <v>27315</v>
      </c>
      <c r="E6094" t="s">
        <v>640</v>
      </c>
      <c r="F6094" t="s">
        <v>24325</v>
      </c>
      <c r="G6094" t="s">
        <v>27316</v>
      </c>
      <c r="H6094" t="s">
        <v>4380</v>
      </c>
      <c r="I6094" s="23">
        <v>47.617190000000001</v>
      </c>
      <c r="J6094" s="23">
        <v>-103.540887</v>
      </c>
      <c r="K6094">
        <v>211130</v>
      </c>
      <c r="L6094" t="s">
        <v>126</v>
      </c>
      <c r="M6094" t="s">
        <v>9356</v>
      </c>
      <c r="O6094" s="49">
        <v>4796.7839999999997</v>
      </c>
      <c r="P6094" s="49">
        <v>4275.7380000000003</v>
      </c>
    </row>
    <row r="6095" spans="1:22" x14ac:dyDescent="0.3">
      <c r="A6095">
        <v>1011211</v>
      </c>
      <c r="B6095" t="s">
        <v>27317</v>
      </c>
      <c r="C6095" t="s">
        <v>27318</v>
      </c>
      <c r="D6095" t="s">
        <v>27319</v>
      </c>
      <c r="E6095" t="s">
        <v>331</v>
      </c>
      <c r="F6095" t="s">
        <v>27320</v>
      </c>
      <c r="G6095" t="s">
        <v>27321</v>
      </c>
      <c r="H6095" t="s">
        <v>1171</v>
      </c>
      <c r="I6095" s="23">
        <v>43.196899999999999</v>
      </c>
      <c r="J6095" s="23">
        <v>-77.628900000000002</v>
      </c>
      <c r="K6095">
        <v>221112</v>
      </c>
      <c r="L6095" t="s">
        <v>28</v>
      </c>
      <c r="M6095" t="s">
        <v>336</v>
      </c>
      <c r="N6095" s="49">
        <v>399669.37800000003</v>
      </c>
      <c r="O6095" s="49">
        <v>464317.57</v>
      </c>
      <c r="P6095" s="49">
        <v>617068.45600000001</v>
      </c>
      <c r="Q6095" s="49">
        <v>733631.55200000003</v>
      </c>
      <c r="R6095" s="49">
        <v>765537.74800000002</v>
      </c>
      <c r="S6095" s="49">
        <v>796139.42599999998</v>
      </c>
      <c r="T6095" s="49">
        <v>829092.11399999994</v>
      </c>
    </row>
    <row r="6096" spans="1:22" x14ac:dyDescent="0.3">
      <c r="A6096">
        <v>1001723</v>
      </c>
      <c r="B6096" t="s">
        <v>27322</v>
      </c>
      <c r="C6096" t="s">
        <v>27323</v>
      </c>
      <c r="D6096" t="s">
        <v>27324</v>
      </c>
      <c r="E6096" t="s">
        <v>549</v>
      </c>
      <c r="F6096" t="s">
        <v>27325</v>
      </c>
      <c r="G6096" t="s">
        <v>27326</v>
      </c>
      <c r="H6096" t="s">
        <v>27327</v>
      </c>
      <c r="I6096" s="23">
        <v>44.911659999999998</v>
      </c>
      <c r="J6096" s="23">
        <v>-98.501450000000006</v>
      </c>
      <c r="K6096">
        <v>325193</v>
      </c>
      <c r="L6096" t="s">
        <v>28</v>
      </c>
      <c r="M6096" t="s">
        <v>315</v>
      </c>
      <c r="N6096" s="49">
        <v>67593.596000000005</v>
      </c>
      <c r="O6096" s="49">
        <v>73291.823999999993</v>
      </c>
      <c r="P6096" s="49">
        <v>74406.320000000007</v>
      </c>
      <c r="Q6096" s="49">
        <v>74439.520000000004</v>
      </c>
      <c r="R6096" s="49">
        <v>73885.872000000003</v>
      </c>
      <c r="S6096" s="49">
        <v>70006.436000000002</v>
      </c>
      <c r="T6096" s="49">
        <v>76259.611999999994</v>
      </c>
      <c r="U6096" s="49">
        <v>73382.873999999996</v>
      </c>
      <c r="V6096" s="49">
        <v>71618.73</v>
      </c>
    </row>
    <row r="6097" spans="1:22" x14ac:dyDescent="0.3">
      <c r="A6097">
        <v>1007668</v>
      </c>
      <c r="B6097" t="s">
        <v>27328</v>
      </c>
      <c r="C6097" t="s">
        <v>27329</v>
      </c>
      <c r="D6097" t="s">
        <v>27330</v>
      </c>
      <c r="E6097" t="s">
        <v>323</v>
      </c>
      <c r="F6097" t="s">
        <v>27331</v>
      </c>
      <c r="G6097" t="s">
        <v>27332</v>
      </c>
      <c r="H6097" t="s">
        <v>27333</v>
      </c>
      <c r="I6097" s="23">
        <v>38.15728</v>
      </c>
      <c r="J6097" s="23">
        <v>-122.56883999999999</v>
      </c>
      <c r="K6097">
        <v>562212</v>
      </c>
      <c r="L6097" t="s">
        <v>355</v>
      </c>
      <c r="M6097" t="s">
        <v>307</v>
      </c>
      <c r="N6097" s="49">
        <v>148556.68799999999</v>
      </c>
      <c r="O6097" s="49">
        <v>121613.54399999999</v>
      </c>
      <c r="P6097" s="49">
        <v>135530.21400000001</v>
      </c>
      <c r="Q6097" s="49">
        <v>111087.05</v>
      </c>
      <c r="R6097" s="49">
        <v>109685.05</v>
      </c>
      <c r="S6097" s="49">
        <v>106592.4</v>
      </c>
      <c r="T6097" s="49">
        <v>116710.9</v>
      </c>
      <c r="U6097" s="49">
        <v>169733.957739</v>
      </c>
      <c r="V6097" s="49">
        <v>178591.95600000001</v>
      </c>
    </row>
    <row r="6098" spans="1:22" x14ac:dyDescent="0.3">
      <c r="A6098">
        <v>1006926</v>
      </c>
      <c r="B6098" t="s">
        <v>27334</v>
      </c>
      <c r="C6098" t="s">
        <v>27335</v>
      </c>
      <c r="D6098" t="s">
        <v>1629</v>
      </c>
      <c r="E6098" t="s">
        <v>303</v>
      </c>
      <c r="F6098" t="s">
        <v>5199</v>
      </c>
      <c r="H6098" t="s">
        <v>1134</v>
      </c>
      <c r="I6098" s="23">
        <v>31.712</v>
      </c>
      <c r="J6098" s="23">
        <v>-96.212900000000005</v>
      </c>
      <c r="K6098">
        <v>486210</v>
      </c>
      <c r="L6098" t="s">
        <v>1275</v>
      </c>
      <c r="M6098" t="s">
        <v>102</v>
      </c>
      <c r="N6098" s="49">
        <v>24426.772000000001</v>
      </c>
      <c r="O6098" s="49">
        <v>24649.802</v>
      </c>
      <c r="P6098" s="49">
        <v>14174.871999999999</v>
      </c>
      <c r="Q6098" s="49">
        <v>16758.817999999999</v>
      </c>
      <c r="R6098" s="49">
        <v>17962.058000000001</v>
      </c>
      <c r="S6098" s="49">
        <v>34729.652000000002</v>
      </c>
      <c r="T6098" s="49">
        <v>57880.62</v>
      </c>
      <c r="U6098" s="49">
        <v>68378.92</v>
      </c>
      <c r="V6098" s="49">
        <v>54196.932000000001</v>
      </c>
    </row>
    <row r="6099" spans="1:22" x14ac:dyDescent="0.3">
      <c r="A6099">
        <v>1006932</v>
      </c>
      <c r="B6099" t="s">
        <v>27336</v>
      </c>
      <c r="C6099" t="s">
        <v>27337</v>
      </c>
      <c r="D6099" t="s">
        <v>831</v>
      </c>
      <c r="E6099" t="s">
        <v>832</v>
      </c>
      <c r="F6099" t="s">
        <v>833</v>
      </c>
      <c r="G6099" t="s">
        <v>27338</v>
      </c>
      <c r="H6099" t="s">
        <v>835</v>
      </c>
      <c r="I6099" s="23">
        <v>21.304099999999998</v>
      </c>
      <c r="J6099" s="23">
        <v>-158.09119999999999</v>
      </c>
      <c r="K6099">
        <v>324110</v>
      </c>
      <c r="L6099" t="s">
        <v>13743</v>
      </c>
      <c r="M6099" t="s">
        <v>13744</v>
      </c>
      <c r="N6099" s="49">
        <v>584739.64199999999</v>
      </c>
      <c r="O6099" s="49">
        <v>595392.576</v>
      </c>
      <c r="P6099" s="49">
        <v>607024.88199999998</v>
      </c>
      <c r="Q6099" s="49">
        <v>524585.27399999998</v>
      </c>
      <c r="R6099" s="49">
        <v>556035.63600000006</v>
      </c>
      <c r="S6099" s="49">
        <v>560169.49600000004</v>
      </c>
      <c r="T6099" s="49">
        <v>334779.96399999998</v>
      </c>
      <c r="U6099" s="49">
        <v>520936.016</v>
      </c>
      <c r="V6099" s="49">
        <v>578300.19799999997</v>
      </c>
    </row>
    <row r="6100" spans="1:22" x14ac:dyDescent="0.3">
      <c r="A6100">
        <v>1003260</v>
      </c>
      <c r="B6100" t="s">
        <v>27339</v>
      </c>
      <c r="C6100" t="s">
        <v>27340</v>
      </c>
      <c r="D6100" t="s">
        <v>27341</v>
      </c>
      <c r="E6100" t="s">
        <v>1920</v>
      </c>
      <c r="F6100" t="s">
        <v>27342</v>
      </c>
      <c r="G6100" t="s">
        <v>27343</v>
      </c>
      <c r="H6100" t="s">
        <v>27344</v>
      </c>
      <c r="I6100" s="23">
        <v>39.500138999999997</v>
      </c>
      <c r="J6100" s="23">
        <v>-119.632384</v>
      </c>
      <c r="K6100">
        <v>562212</v>
      </c>
      <c r="L6100" t="s">
        <v>355</v>
      </c>
      <c r="M6100" t="s">
        <v>307</v>
      </c>
      <c r="N6100" s="49">
        <v>97482.327999999994</v>
      </c>
      <c r="O6100" s="49">
        <v>91884.441999999995</v>
      </c>
      <c r="P6100" s="49">
        <v>65825.75</v>
      </c>
      <c r="Q6100" s="49">
        <v>69588.698000000004</v>
      </c>
      <c r="R6100" s="49">
        <v>91656.995999999999</v>
      </c>
      <c r="S6100" s="49">
        <v>89990.26</v>
      </c>
      <c r="T6100" s="49">
        <v>63143.76</v>
      </c>
      <c r="U6100" s="49">
        <v>61728.317036</v>
      </c>
      <c r="V6100" s="49">
        <v>67170.84</v>
      </c>
    </row>
    <row r="6101" spans="1:22" x14ac:dyDescent="0.3">
      <c r="A6101">
        <v>1010538</v>
      </c>
      <c r="B6101" t="s">
        <v>27345</v>
      </c>
      <c r="C6101" t="s">
        <v>27346</v>
      </c>
      <c r="D6101" t="s">
        <v>27347</v>
      </c>
      <c r="E6101" t="s">
        <v>351</v>
      </c>
      <c r="F6101" t="s">
        <v>27348</v>
      </c>
      <c r="G6101" t="s">
        <v>27349</v>
      </c>
      <c r="H6101" t="s">
        <v>17442</v>
      </c>
      <c r="I6101" s="23">
        <v>41.305810000000001</v>
      </c>
      <c r="J6101" s="23">
        <v>-88.591059999999999</v>
      </c>
      <c r="K6101">
        <v>325199</v>
      </c>
      <c r="L6101" t="s">
        <v>28</v>
      </c>
      <c r="M6101" t="s">
        <v>530</v>
      </c>
      <c r="N6101" s="49">
        <v>33864.472000000002</v>
      </c>
      <c r="O6101" s="49">
        <v>32432.727999999999</v>
      </c>
      <c r="P6101" s="49">
        <v>32378.128000000001</v>
      </c>
      <c r="Q6101" s="49">
        <v>30871.184000000001</v>
      </c>
      <c r="R6101" s="49">
        <v>28848.092000000001</v>
      </c>
      <c r="S6101" s="49">
        <v>27882.295999999998</v>
      </c>
      <c r="T6101" s="49">
        <v>28271.743999999999</v>
      </c>
      <c r="U6101" s="49">
        <v>25812.252</v>
      </c>
    </row>
    <row r="6102" spans="1:22" x14ac:dyDescent="0.3">
      <c r="A6102">
        <v>1005673</v>
      </c>
      <c r="B6102" t="s">
        <v>27350</v>
      </c>
      <c r="C6102" t="s">
        <v>27351</v>
      </c>
      <c r="D6102" t="s">
        <v>18240</v>
      </c>
      <c r="E6102" t="s">
        <v>3929</v>
      </c>
      <c r="F6102" t="s">
        <v>27352</v>
      </c>
      <c r="G6102" t="s">
        <v>27353</v>
      </c>
      <c r="H6102" t="s">
        <v>3322</v>
      </c>
      <c r="I6102" s="23">
        <v>43.655700000000003</v>
      </c>
      <c r="J6102" s="23">
        <v>-70.334100000000007</v>
      </c>
      <c r="K6102">
        <v>562213</v>
      </c>
      <c r="L6102" t="s">
        <v>28</v>
      </c>
      <c r="M6102" t="s">
        <v>307</v>
      </c>
      <c r="N6102" s="49">
        <v>56102.347999999998</v>
      </c>
      <c r="O6102" s="49">
        <v>59221.987999999998</v>
      </c>
      <c r="P6102" s="49">
        <v>59814.974000000002</v>
      </c>
      <c r="Q6102" s="49">
        <v>64924.555999999997</v>
      </c>
      <c r="R6102" s="49">
        <v>57296.805999999997</v>
      </c>
      <c r="S6102" s="49">
        <v>67961.034</v>
      </c>
      <c r="T6102" s="49">
        <v>61447.805999999997</v>
      </c>
      <c r="U6102" s="49">
        <v>54884.451999999997</v>
      </c>
      <c r="V6102" s="49">
        <v>58921.455999999998</v>
      </c>
    </row>
    <row r="6103" spans="1:22" x14ac:dyDescent="0.3">
      <c r="A6103">
        <v>1005873</v>
      </c>
      <c r="B6103" t="s">
        <v>27354</v>
      </c>
      <c r="C6103" t="s">
        <v>27355</v>
      </c>
      <c r="D6103" t="s">
        <v>27356</v>
      </c>
      <c r="E6103" t="s">
        <v>556</v>
      </c>
      <c r="F6103" t="s">
        <v>27357</v>
      </c>
      <c r="G6103" t="s">
        <v>27358</v>
      </c>
      <c r="H6103" t="s">
        <v>13512</v>
      </c>
      <c r="I6103" s="23">
        <v>39.372677000000003</v>
      </c>
      <c r="J6103" s="23">
        <v>-77.343384999999998</v>
      </c>
      <c r="K6103">
        <v>562212</v>
      </c>
      <c r="L6103" t="s">
        <v>51</v>
      </c>
      <c r="M6103" t="s">
        <v>307</v>
      </c>
      <c r="N6103" s="49">
        <v>66813</v>
      </c>
      <c r="O6103" s="49">
        <v>80958.75</v>
      </c>
      <c r="P6103" s="49">
        <v>85264.75</v>
      </c>
      <c r="Q6103" s="49">
        <v>89357</v>
      </c>
      <c r="R6103" s="49">
        <v>75333.75</v>
      </c>
      <c r="S6103" s="49">
        <v>83058.75</v>
      </c>
      <c r="T6103" s="49">
        <v>64664.5</v>
      </c>
      <c r="U6103" s="49">
        <v>60099.5</v>
      </c>
      <c r="V6103" s="49">
        <v>53295.75</v>
      </c>
    </row>
    <row r="6104" spans="1:22" x14ac:dyDescent="0.3">
      <c r="A6104">
        <v>1002487</v>
      </c>
      <c r="B6104" t="s">
        <v>27359</v>
      </c>
      <c r="C6104" t="s">
        <v>27360</v>
      </c>
      <c r="D6104" t="s">
        <v>27361</v>
      </c>
      <c r="E6104" t="s">
        <v>303</v>
      </c>
      <c r="F6104" t="s">
        <v>27362</v>
      </c>
      <c r="H6104" t="s">
        <v>27363</v>
      </c>
      <c r="I6104" s="23">
        <v>32.568610999999997</v>
      </c>
      <c r="J6104" s="23">
        <v>-101.257222</v>
      </c>
      <c r="K6104">
        <v>211112</v>
      </c>
      <c r="L6104" t="s">
        <v>368</v>
      </c>
      <c r="M6104" t="s">
        <v>102</v>
      </c>
      <c r="S6104" s="49">
        <v>0</v>
      </c>
      <c r="T6104" s="49">
        <v>31646.146000000001</v>
      </c>
      <c r="U6104" s="49">
        <v>77803.12</v>
      </c>
      <c r="V6104" s="49">
        <v>65351.951999999997</v>
      </c>
    </row>
    <row r="6105" spans="1:22" x14ac:dyDescent="0.3">
      <c r="A6105">
        <v>1006140</v>
      </c>
      <c r="B6105" t="s">
        <v>27364</v>
      </c>
      <c r="C6105" t="s">
        <v>27365</v>
      </c>
      <c r="D6105" t="s">
        <v>428</v>
      </c>
      <c r="E6105" t="s">
        <v>542</v>
      </c>
      <c r="F6105" t="s">
        <v>6283</v>
      </c>
      <c r="G6105" t="s">
        <v>27366</v>
      </c>
      <c r="H6105" t="s">
        <v>6285</v>
      </c>
      <c r="I6105" s="23">
        <v>38.042540000000002</v>
      </c>
      <c r="J6105" s="23">
        <v>-97.995609999999999</v>
      </c>
      <c r="K6105">
        <v>562212</v>
      </c>
      <c r="L6105" t="s">
        <v>355</v>
      </c>
      <c r="M6105" t="s">
        <v>307</v>
      </c>
      <c r="N6105" s="49">
        <v>90316.55</v>
      </c>
      <c r="O6105" s="49">
        <v>71022.25</v>
      </c>
      <c r="P6105" s="49">
        <v>85813.45</v>
      </c>
      <c r="Q6105" s="49">
        <v>99607.95</v>
      </c>
      <c r="R6105" s="49">
        <v>102204.35</v>
      </c>
      <c r="S6105" s="49">
        <v>101408.65</v>
      </c>
      <c r="T6105" s="49">
        <v>155875.9</v>
      </c>
      <c r="U6105" s="49">
        <v>154517.9</v>
      </c>
      <c r="V6105" s="49">
        <v>152444.85</v>
      </c>
    </row>
    <row r="6106" spans="1:22" x14ac:dyDescent="0.3">
      <c r="A6106">
        <v>1001069</v>
      </c>
      <c r="B6106" t="s">
        <v>27367</v>
      </c>
      <c r="C6106" t="s">
        <v>27368</v>
      </c>
      <c r="D6106" t="s">
        <v>9735</v>
      </c>
      <c r="E6106" t="s">
        <v>1418</v>
      </c>
      <c r="F6106" t="s">
        <v>14569</v>
      </c>
      <c r="G6106" t="s">
        <v>27369</v>
      </c>
      <c r="H6106" t="s">
        <v>14571</v>
      </c>
      <c r="I6106" s="23">
        <v>34.594589999999997</v>
      </c>
      <c r="J6106" s="23">
        <v>-98.501289999999997</v>
      </c>
      <c r="K6106">
        <v>322130</v>
      </c>
      <c r="L6106" t="s">
        <v>28</v>
      </c>
      <c r="M6106" t="s">
        <v>680</v>
      </c>
      <c r="N6106" s="49">
        <v>72490.024000000005</v>
      </c>
      <c r="O6106" s="49">
        <v>72114.176000000007</v>
      </c>
      <c r="P6106" s="49">
        <v>69291.483999999997</v>
      </c>
      <c r="Q6106" s="49">
        <v>70336.131999999998</v>
      </c>
      <c r="R6106" s="49">
        <v>66309.995999999999</v>
      </c>
      <c r="S6106" s="49">
        <v>70956.179999999993</v>
      </c>
      <c r="T6106" s="49">
        <v>68013.64</v>
      </c>
      <c r="U6106" s="49">
        <v>61330.817999999999</v>
      </c>
      <c r="V6106" s="49">
        <v>54719.444000000003</v>
      </c>
    </row>
    <row r="6107" spans="1:22" x14ac:dyDescent="0.3">
      <c r="A6107">
        <v>1000077</v>
      </c>
      <c r="B6107" t="s">
        <v>27370</v>
      </c>
      <c r="C6107" t="s">
        <v>27371</v>
      </c>
      <c r="D6107" t="s">
        <v>27372</v>
      </c>
      <c r="E6107" t="s">
        <v>331</v>
      </c>
      <c r="F6107" t="s">
        <v>27373</v>
      </c>
      <c r="G6107" t="s">
        <v>27374</v>
      </c>
      <c r="H6107" t="s">
        <v>3697</v>
      </c>
      <c r="I6107" s="23">
        <v>42.802430000000001</v>
      </c>
      <c r="J6107" s="23">
        <v>-78.846379999999996</v>
      </c>
      <c r="K6107">
        <v>331110</v>
      </c>
      <c r="L6107" t="s">
        <v>28</v>
      </c>
      <c r="M6107" t="s">
        <v>538</v>
      </c>
      <c r="N6107" s="49">
        <v>71135.432000000001</v>
      </c>
      <c r="O6107" s="49">
        <v>78801.403999999995</v>
      </c>
      <c r="P6107" s="49">
        <v>76235.012000000002</v>
      </c>
      <c r="Q6107" s="49">
        <v>61447.468000000001</v>
      </c>
      <c r="R6107" s="49">
        <v>73193.024000000005</v>
      </c>
      <c r="S6107" s="49">
        <v>77355.808000000005</v>
      </c>
      <c r="T6107" s="49">
        <v>71702.38</v>
      </c>
      <c r="U6107" s="49">
        <v>80619.195999999996</v>
      </c>
      <c r="V6107" s="49">
        <v>72355.728000000003</v>
      </c>
    </row>
    <row r="6108" spans="1:22" x14ac:dyDescent="0.3">
      <c r="A6108">
        <v>1003590</v>
      </c>
      <c r="B6108" t="s">
        <v>27375</v>
      </c>
      <c r="C6108" t="s">
        <v>27376</v>
      </c>
      <c r="D6108" t="s">
        <v>1121</v>
      </c>
      <c r="E6108" t="s">
        <v>331</v>
      </c>
      <c r="F6108" t="s">
        <v>27377</v>
      </c>
      <c r="G6108" t="s">
        <v>27378</v>
      </c>
      <c r="H6108" t="s">
        <v>1165</v>
      </c>
      <c r="I6108" s="23">
        <v>41.460844000000002</v>
      </c>
      <c r="J6108" s="23">
        <v>-74.359694000000005</v>
      </c>
      <c r="K6108">
        <v>331492</v>
      </c>
      <c r="L6108" t="s">
        <v>4612</v>
      </c>
      <c r="M6108" t="s">
        <v>538</v>
      </c>
      <c r="N6108" s="49">
        <v>112440.768</v>
      </c>
      <c r="O6108" s="49">
        <v>81330.876000000004</v>
      </c>
      <c r="P6108" s="49">
        <v>87860.971999999994</v>
      </c>
      <c r="Q6108" s="49">
        <v>79274.524000000005</v>
      </c>
      <c r="R6108" s="49">
        <v>75354.78</v>
      </c>
      <c r="S6108" s="49">
        <v>83213.676000000007</v>
      </c>
      <c r="T6108" s="49">
        <v>76406.539999999994</v>
      </c>
      <c r="U6108" s="49">
        <v>71632.990000000005</v>
      </c>
      <c r="V6108" s="49">
        <v>53483.29</v>
      </c>
    </row>
    <row r="6109" spans="1:22" x14ac:dyDescent="0.3">
      <c r="A6109">
        <v>1001588</v>
      </c>
      <c r="B6109" t="s">
        <v>27379</v>
      </c>
      <c r="C6109" t="s">
        <v>27380</v>
      </c>
      <c r="D6109" t="s">
        <v>13180</v>
      </c>
      <c r="E6109" t="s">
        <v>422</v>
      </c>
      <c r="F6109" t="s">
        <v>13181</v>
      </c>
      <c r="G6109" t="s">
        <v>27381</v>
      </c>
      <c r="H6109" t="s">
        <v>13183</v>
      </c>
      <c r="I6109" s="23">
        <v>34.458333000000003</v>
      </c>
      <c r="J6109" s="23">
        <v>-92.900278</v>
      </c>
      <c r="K6109">
        <v>331315</v>
      </c>
      <c r="L6109" t="s">
        <v>28</v>
      </c>
      <c r="M6109" t="s">
        <v>538</v>
      </c>
      <c r="N6109" s="49">
        <v>44306.883999999998</v>
      </c>
      <c r="O6109" s="49">
        <v>41324.044000000002</v>
      </c>
      <c r="P6109" s="49">
        <v>41763.491999999998</v>
      </c>
      <c r="Q6109" s="49">
        <v>42096.192000000003</v>
      </c>
      <c r="R6109" s="49">
        <v>40716.296000000002</v>
      </c>
      <c r="S6109" s="49">
        <v>37679.608</v>
      </c>
      <c r="T6109" s="49">
        <v>42893.39</v>
      </c>
      <c r="U6109" s="49">
        <v>33481.730000000003</v>
      </c>
      <c r="V6109" s="49">
        <v>30290.13</v>
      </c>
    </row>
    <row r="6110" spans="1:22" x14ac:dyDescent="0.3">
      <c r="A6110">
        <v>1002485</v>
      </c>
      <c r="B6110" t="s">
        <v>27382</v>
      </c>
      <c r="C6110" t="s">
        <v>27383</v>
      </c>
      <c r="D6110" t="s">
        <v>2071</v>
      </c>
      <c r="E6110" t="s">
        <v>331</v>
      </c>
      <c r="F6110" t="s">
        <v>2072</v>
      </c>
      <c r="G6110" t="s">
        <v>27384</v>
      </c>
      <c r="H6110" t="s">
        <v>26911</v>
      </c>
      <c r="I6110" s="23">
        <v>44.982804000000002</v>
      </c>
      <c r="J6110" s="23">
        <v>-74.748896999999999</v>
      </c>
      <c r="K6110">
        <v>331312</v>
      </c>
      <c r="L6110" t="s">
        <v>1215</v>
      </c>
      <c r="M6110" t="s">
        <v>1106</v>
      </c>
      <c r="S6110" s="49">
        <v>182248.283</v>
      </c>
      <c r="T6110" s="49">
        <v>800514.13399999996</v>
      </c>
      <c r="U6110" s="49">
        <v>849914.13399999996</v>
      </c>
      <c r="V6110" s="49">
        <v>652629.68200000003</v>
      </c>
    </row>
    <row r="6111" spans="1:22" x14ac:dyDescent="0.3">
      <c r="A6111">
        <v>1006756</v>
      </c>
      <c r="B6111" t="s">
        <v>27385</v>
      </c>
      <c r="C6111" t="s">
        <v>27386</v>
      </c>
      <c r="D6111" t="s">
        <v>27387</v>
      </c>
      <c r="E6111" t="s">
        <v>663</v>
      </c>
      <c r="F6111" t="s">
        <v>27388</v>
      </c>
      <c r="G6111" t="s">
        <v>27389</v>
      </c>
      <c r="H6111" t="s">
        <v>6790</v>
      </c>
      <c r="I6111" s="23">
        <v>40.161900000000003</v>
      </c>
      <c r="J6111" s="23">
        <v>-80.702500000000001</v>
      </c>
      <c r="K6111">
        <v>331221</v>
      </c>
      <c r="L6111" t="s">
        <v>28</v>
      </c>
      <c r="M6111" t="s">
        <v>538</v>
      </c>
      <c r="V6111" s="49">
        <v>36569.811999999998</v>
      </c>
    </row>
    <row r="6112" spans="1:22" x14ac:dyDescent="0.3">
      <c r="A6112">
        <v>1000553</v>
      </c>
      <c r="B6112" t="s">
        <v>27390</v>
      </c>
      <c r="C6112" t="s">
        <v>27391</v>
      </c>
      <c r="D6112" t="s">
        <v>27392</v>
      </c>
      <c r="E6112" t="s">
        <v>556</v>
      </c>
      <c r="F6112" t="s">
        <v>27393</v>
      </c>
      <c r="G6112" t="s">
        <v>27394</v>
      </c>
      <c r="H6112" t="s">
        <v>5603</v>
      </c>
      <c r="I6112" s="23">
        <v>39.213500000000003</v>
      </c>
      <c r="J6112" s="23">
        <v>-76.472700000000003</v>
      </c>
      <c r="K6112">
        <v>331111</v>
      </c>
      <c r="L6112" t="s">
        <v>537</v>
      </c>
      <c r="M6112" t="s">
        <v>538</v>
      </c>
      <c r="V6112" s="49">
        <v>2330491.27</v>
      </c>
    </row>
    <row r="6113" spans="1:22" x14ac:dyDescent="0.3">
      <c r="A6113">
        <v>1000177</v>
      </c>
      <c r="B6113" t="s">
        <v>27395</v>
      </c>
      <c r="C6113" t="s">
        <v>27396</v>
      </c>
      <c r="D6113" t="s">
        <v>2031</v>
      </c>
      <c r="E6113" t="s">
        <v>663</v>
      </c>
      <c r="F6113" t="s">
        <v>27397</v>
      </c>
      <c r="G6113" t="s">
        <v>27398</v>
      </c>
      <c r="H6113" t="s">
        <v>24152</v>
      </c>
      <c r="I6113" s="23">
        <v>41.2119</v>
      </c>
      <c r="J6113" s="23">
        <v>-80.817599999999999</v>
      </c>
      <c r="K6113">
        <v>331111</v>
      </c>
      <c r="L6113" t="s">
        <v>537</v>
      </c>
      <c r="M6113" t="s">
        <v>538</v>
      </c>
      <c r="V6113" s="49">
        <v>2529068.2420000001</v>
      </c>
    </row>
    <row r="6114" spans="1:22" x14ac:dyDescent="0.3">
      <c r="A6114">
        <v>1006283</v>
      </c>
      <c r="B6114" t="s">
        <v>27399</v>
      </c>
      <c r="C6114" t="s">
        <v>27400</v>
      </c>
      <c r="D6114" t="s">
        <v>27401</v>
      </c>
      <c r="E6114" t="s">
        <v>4574</v>
      </c>
      <c r="F6114" t="s">
        <v>27402</v>
      </c>
      <c r="G6114" t="s">
        <v>27403</v>
      </c>
      <c r="H6114" t="s">
        <v>4577</v>
      </c>
      <c r="I6114" s="23">
        <v>41.808331000000003</v>
      </c>
      <c r="J6114" s="23">
        <v>-71.534718999999996</v>
      </c>
      <c r="K6114">
        <v>562212</v>
      </c>
      <c r="L6114" t="s">
        <v>355</v>
      </c>
      <c r="M6114" t="s">
        <v>307</v>
      </c>
      <c r="N6114" s="49">
        <v>115931.542</v>
      </c>
      <c r="O6114" s="49">
        <v>99674.39</v>
      </c>
      <c r="P6114" s="49">
        <v>90953.69</v>
      </c>
      <c r="Q6114" s="49">
        <v>93402.59</v>
      </c>
      <c r="R6114" s="49">
        <v>102509.334</v>
      </c>
      <c r="S6114" s="49">
        <v>102638.64</v>
      </c>
      <c r="T6114" s="49">
        <v>147434.29</v>
      </c>
      <c r="U6114" s="49">
        <v>254988.046</v>
      </c>
      <c r="V6114" s="49">
        <v>129773.592</v>
      </c>
    </row>
    <row r="6115" spans="1:22" x14ac:dyDescent="0.3">
      <c r="A6115">
        <v>1005335</v>
      </c>
      <c r="B6115" t="s">
        <v>27404</v>
      </c>
      <c r="C6115" t="s">
        <v>27405</v>
      </c>
      <c r="D6115" t="s">
        <v>27406</v>
      </c>
      <c r="E6115" t="s">
        <v>380</v>
      </c>
      <c r="F6115" t="s">
        <v>27407</v>
      </c>
      <c r="G6115" t="s">
        <v>27408</v>
      </c>
      <c r="H6115" t="s">
        <v>1703</v>
      </c>
      <c r="I6115" s="23">
        <v>44.375</v>
      </c>
      <c r="J6115" s="23">
        <v>-93.227000000000004</v>
      </c>
      <c r="K6115">
        <v>562212</v>
      </c>
      <c r="L6115" t="s">
        <v>355</v>
      </c>
      <c r="M6115" t="s">
        <v>307</v>
      </c>
      <c r="N6115" s="49">
        <v>50379.398000000001</v>
      </c>
      <c r="O6115" s="49">
        <v>49169.2</v>
      </c>
      <c r="P6115" s="49">
        <v>47551.197999999997</v>
      </c>
      <c r="Q6115" s="49">
        <v>46486.798000000003</v>
      </c>
      <c r="R6115" s="49">
        <v>45708</v>
      </c>
      <c r="S6115" s="49">
        <v>44594.25</v>
      </c>
      <c r="T6115" s="49">
        <v>43584.5</v>
      </c>
      <c r="U6115" s="49">
        <v>50611.5</v>
      </c>
      <c r="V6115" s="49">
        <v>49182.5</v>
      </c>
    </row>
    <row r="6116" spans="1:22" x14ac:dyDescent="0.3">
      <c r="A6116">
        <v>1004671</v>
      </c>
      <c r="B6116" t="s">
        <v>27409</v>
      </c>
      <c r="C6116" t="s">
        <v>27410</v>
      </c>
      <c r="D6116" t="s">
        <v>480</v>
      </c>
      <c r="E6116" t="s">
        <v>303</v>
      </c>
      <c r="F6116" t="s">
        <v>27411</v>
      </c>
      <c r="G6116" t="s">
        <v>27412</v>
      </c>
      <c r="H6116" t="s">
        <v>483</v>
      </c>
      <c r="I6116" s="23">
        <v>29.72063</v>
      </c>
      <c r="J6116" s="23">
        <v>-95.393720000000002</v>
      </c>
      <c r="K6116">
        <v>611310</v>
      </c>
      <c r="L6116" t="s">
        <v>28</v>
      </c>
      <c r="M6116" t="s">
        <v>315</v>
      </c>
      <c r="N6116" s="49">
        <v>13936.348</v>
      </c>
      <c r="O6116" s="49">
        <v>22191.016</v>
      </c>
      <c r="P6116" s="49">
        <v>25351.004000000001</v>
      </c>
      <c r="Q6116" s="49">
        <v>24205.907999999999</v>
      </c>
      <c r="R6116" s="49">
        <v>26261.952000000001</v>
      </c>
      <c r="S6116" s="49">
        <v>20852.572</v>
      </c>
      <c r="T6116" s="49">
        <v>30.14</v>
      </c>
      <c r="U6116" s="49">
        <v>29449.14</v>
      </c>
      <c r="V6116" s="49">
        <v>30084.236000000001</v>
      </c>
    </row>
    <row r="6117" spans="1:22" x14ac:dyDescent="0.3">
      <c r="A6117">
        <v>1002894</v>
      </c>
      <c r="B6117" t="s">
        <v>27413</v>
      </c>
      <c r="C6117" t="s">
        <v>27414</v>
      </c>
      <c r="D6117" t="s">
        <v>27415</v>
      </c>
      <c r="E6117" t="s">
        <v>422</v>
      </c>
      <c r="F6117" t="s">
        <v>27416</v>
      </c>
      <c r="G6117" t="s">
        <v>27417</v>
      </c>
      <c r="H6117" t="s">
        <v>27418</v>
      </c>
      <c r="I6117" s="23">
        <v>34.511972</v>
      </c>
      <c r="J6117" s="23">
        <v>-91.539638999999994</v>
      </c>
      <c r="K6117">
        <v>311224</v>
      </c>
      <c r="L6117" t="s">
        <v>28</v>
      </c>
      <c r="M6117" t="s">
        <v>315</v>
      </c>
      <c r="N6117" s="49">
        <v>39241.858</v>
      </c>
      <c r="O6117" s="49">
        <v>34135.017999999996</v>
      </c>
      <c r="P6117" s="49">
        <v>28068.962</v>
      </c>
      <c r="Q6117" s="49">
        <v>31288.080000000002</v>
      </c>
      <c r="R6117" s="49">
        <v>25516.817999999999</v>
      </c>
      <c r="S6117" s="49">
        <v>33924.665999999997</v>
      </c>
      <c r="T6117" s="49">
        <v>2743.98</v>
      </c>
      <c r="U6117" s="49">
        <v>35451.714</v>
      </c>
      <c r="V6117" s="49">
        <v>29108.91</v>
      </c>
    </row>
    <row r="6118" spans="1:22" x14ac:dyDescent="0.3">
      <c r="A6118">
        <v>1003592</v>
      </c>
      <c r="B6118" t="s">
        <v>27419</v>
      </c>
      <c r="C6118" t="s">
        <v>27420</v>
      </c>
      <c r="D6118" t="s">
        <v>27421</v>
      </c>
      <c r="E6118" t="s">
        <v>454</v>
      </c>
      <c r="F6118" t="s">
        <v>27422</v>
      </c>
      <c r="G6118" t="s">
        <v>27423</v>
      </c>
      <c r="H6118" t="s">
        <v>27424</v>
      </c>
      <c r="I6118" s="23">
        <v>43.050052700000002</v>
      </c>
      <c r="J6118" s="23">
        <v>-83.528341999999995</v>
      </c>
      <c r="K6118">
        <v>562212</v>
      </c>
      <c r="L6118" t="s">
        <v>51</v>
      </c>
      <c r="M6118" t="s">
        <v>307</v>
      </c>
      <c r="V6118" s="49">
        <v>90975</v>
      </c>
    </row>
    <row r="6119" spans="1:22" x14ac:dyDescent="0.3">
      <c r="A6119">
        <v>1007706</v>
      </c>
      <c r="B6119" t="s">
        <v>27425</v>
      </c>
      <c r="C6119" t="s">
        <v>27426</v>
      </c>
      <c r="D6119" t="s">
        <v>603</v>
      </c>
      <c r="E6119" t="s">
        <v>954</v>
      </c>
      <c r="F6119" t="s">
        <v>27427</v>
      </c>
      <c r="G6119" t="s">
        <v>27428</v>
      </c>
      <c r="H6119" t="s">
        <v>1098</v>
      </c>
      <c r="I6119" s="23">
        <v>34.105277999999998</v>
      </c>
      <c r="J6119" s="23">
        <v>-80.779443999999998</v>
      </c>
      <c r="K6119">
        <v>562212</v>
      </c>
      <c r="L6119" t="s">
        <v>51</v>
      </c>
      <c r="M6119" t="s">
        <v>307</v>
      </c>
      <c r="N6119" s="49">
        <v>64228</v>
      </c>
      <c r="O6119" s="49">
        <v>101784</v>
      </c>
      <c r="P6119" s="49">
        <v>114863.5</v>
      </c>
      <c r="Q6119" s="49">
        <v>133263.75</v>
      </c>
      <c r="R6119" s="49">
        <v>136086.5</v>
      </c>
      <c r="S6119" s="49">
        <v>143528.79999999999</v>
      </c>
      <c r="T6119" s="49">
        <v>149277.38399999999</v>
      </c>
      <c r="U6119" s="49">
        <v>95005.715437000006</v>
      </c>
      <c r="V6119" s="49">
        <v>62611.288</v>
      </c>
    </row>
    <row r="6120" spans="1:22" x14ac:dyDescent="0.3">
      <c r="A6120">
        <v>1004487</v>
      </c>
      <c r="B6120" t="s">
        <v>27429</v>
      </c>
      <c r="C6120" t="s">
        <v>27430</v>
      </c>
      <c r="D6120" t="s">
        <v>27431</v>
      </c>
      <c r="E6120" t="s">
        <v>690</v>
      </c>
      <c r="F6120" t="s">
        <v>27432</v>
      </c>
      <c r="G6120" t="s">
        <v>27433</v>
      </c>
      <c r="H6120" t="s">
        <v>27434</v>
      </c>
      <c r="I6120" s="23">
        <v>34.134680000000003</v>
      </c>
      <c r="J6120" s="23">
        <v>-84.037480000000002</v>
      </c>
      <c r="K6120">
        <v>562212</v>
      </c>
      <c r="L6120" t="s">
        <v>51</v>
      </c>
      <c r="M6120" t="s">
        <v>307</v>
      </c>
      <c r="N6120" s="49">
        <v>134551.5</v>
      </c>
      <c r="O6120" s="49">
        <v>107233.75</v>
      </c>
      <c r="P6120" s="49">
        <v>96345</v>
      </c>
      <c r="Q6120" s="49">
        <v>96250.25</v>
      </c>
      <c r="R6120" s="49">
        <v>123694</v>
      </c>
      <c r="S6120" s="49">
        <v>115851.5</v>
      </c>
      <c r="T6120" s="49">
        <v>110617.5</v>
      </c>
      <c r="U6120" s="49">
        <v>139967.5</v>
      </c>
      <c r="V6120" s="49">
        <v>139242.5</v>
      </c>
    </row>
    <row r="6121" spans="1:22" x14ac:dyDescent="0.3">
      <c r="A6121">
        <v>1003080</v>
      </c>
      <c r="B6121" t="s">
        <v>27435</v>
      </c>
      <c r="C6121" t="s">
        <v>27436</v>
      </c>
      <c r="D6121" t="s">
        <v>3954</v>
      </c>
      <c r="E6121" t="s">
        <v>303</v>
      </c>
      <c r="F6121" t="s">
        <v>8290</v>
      </c>
      <c r="G6121" t="s">
        <v>27437</v>
      </c>
      <c r="H6121" t="s">
        <v>8292</v>
      </c>
      <c r="I6121" s="23">
        <v>31.11673</v>
      </c>
      <c r="J6121" s="23">
        <v>-96.297979999999995</v>
      </c>
      <c r="K6121">
        <v>486210</v>
      </c>
      <c r="L6121" t="s">
        <v>117</v>
      </c>
      <c r="M6121" t="s">
        <v>102</v>
      </c>
      <c r="S6121" s="49">
        <v>0</v>
      </c>
      <c r="U6121" s="49">
        <v>58040.19</v>
      </c>
      <c r="V6121" s="49">
        <v>141917.83199999999</v>
      </c>
    </row>
    <row r="6122" spans="1:22" x14ac:dyDescent="0.3">
      <c r="A6122">
        <v>1002897</v>
      </c>
      <c r="B6122" t="s">
        <v>27438</v>
      </c>
      <c r="C6122" t="s">
        <v>27439</v>
      </c>
      <c r="D6122" t="s">
        <v>27440</v>
      </c>
      <c r="E6122" t="s">
        <v>323</v>
      </c>
      <c r="F6122" t="s">
        <v>27441</v>
      </c>
      <c r="G6122" t="s">
        <v>27442</v>
      </c>
      <c r="H6122" t="s">
        <v>2876</v>
      </c>
      <c r="I6122" s="23">
        <v>35.602899999999998</v>
      </c>
      <c r="J6122" s="23">
        <v>-117.7388</v>
      </c>
      <c r="K6122">
        <v>562212</v>
      </c>
      <c r="L6122" t="s">
        <v>51</v>
      </c>
      <c r="M6122" t="s">
        <v>307</v>
      </c>
      <c r="U6122" s="49">
        <v>3781.5</v>
      </c>
      <c r="V6122" s="49">
        <v>3621.25</v>
      </c>
    </row>
    <row r="6123" spans="1:22" x14ac:dyDescent="0.3">
      <c r="A6123">
        <v>1006929</v>
      </c>
      <c r="B6123" t="s">
        <v>27443</v>
      </c>
      <c r="C6123" t="s">
        <v>27444</v>
      </c>
      <c r="D6123" t="s">
        <v>9476</v>
      </c>
      <c r="E6123" t="s">
        <v>1487</v>
      </c>
      <c r="F6123" t="s">
        <v>7014</v>
      </c>
      <c r="H6123" t="s">
        <v>3822</v>
      </c>
      <c r="I6123" s="23">
        <v>39.531599</v>
      </c>
      <c r="J6123" s="23">
        <v>-107.82937099999999</v>
      </c>
      <c r="K6123">
        <v>211111</v>
      </c>
      <c r="L6123" t="s">
        <v>28</v>
      </c>
      <c r="M6123" t="s">
        <v>102</v>
      </c>
      <c r="R6123" s="49">
        <v>29884.687999999998</v>
      </c>
      <c r="S6123" s="49">
        <v>27442.696</v>
      </c>
      <c r="T6123" s="49">
        <v>16763.936000000002</v>
      </c>
      <c r="U6123" s="49">
        <v>2829.74</v>
      </c>
      <c r="V6123" s="49">
        <v>18164.752</v>
      </c>
    </row>
    <row r="6124" spans="1:22" x14ac:dyDescent="0.3">
      <c r="A6124">
        <v>1002951</v>
      </c>
      <c r="B6124" t="s">
        <v>27445</v>
      </c>
      <c r="C6124" t="s">
        <v>27446</v>
      </c>
      <c r="D6124" t="s">
        <v>18922</v>
      </c>
      <c r="E6124" t="s">
        <v>331</v>
      </c>
      <c r="F6124" t="s">
        <v>27447</v>
      </c>
      <c r="G6124" t="s">
        <v>27448</v>
      </c>
      <c r="H6124" t="s">
        <v>1171</v>
      </c>
      <c r="I6124" s="23">
        <v>43.064169999999997</v>
      </c>
      <c r="J6124" s="23">
        <v>-77.932910000000007</v>
      </c>
      <c r="K6124">
        <v>562212</v>
      </c>
      <c r="L6124" t="s">
        <v>355</v>
      </c>
      <c r="M6124" t="s">
        <v>307</v>
      </c>
      <c r="N6124" s="49">
        <v>144744.72200000001</v>
      </c>
      <c r="O6124" s="49">
        <v>99439.081999999995</v>
      </c>
      <c r="P6124" s="49">
        <v>106534.842</v>
      </c>
      <c r="Q6124" s="49">
        <v>130384.75</v>
      </c>
      <c r="R6124" s="49">
        <v>149749.78400000001</v>
      </c>
      <c r="S6124" s="49">
        <v>145277.962</v>
      </c>
      <c r="T6124" s="49">
        <v>147298.03200000001</v>
      </c>
      <c r="U6124" s="49">
        <v>176805.19279599999</v>
      </c>
      <c r="V6124" s="49">
        <v>174463.06479999999</v>
      </c>
    </row>
    <row r="6125" spans="1:22" x14ac:dyDescent="0.3">
      <c r="A6125">
        <v>1005087</v>
      </c>
      <c r="B6125" t="s">
        <v>27449</v>
      </c>
      <c r="C6125" t="s">
        <v>27450</v>
      </c>
      <c r="D6125" t="s">
        <v>3783</v>
      </c>
      <c r="E6125" t="s">
        <v>323</v>
      </c>
      <c r="F6125" t="s">
        <v>2871</v>
      </c>
      <c r="G6125" t="s">
        <v>27451</v>
      </c>
      <c r="H6125" t="s">
        <v>2876</v>
      </c>
      <c r="I6125" s="23">
        <v>35.741500000000002</v>
      </c>
      <c r="J6125" s="23">
        <v>-119.05119999999999</v>
      </c>
      <c r="K6125">
        <v>221112</v>
      </c>
      <c r="L6125" t="s">
        <v>28</v>
      </c>
      <c r="M6125" t="s">
        <v>336</v>
      </c>
      <c r="R6125" s="49">
        <v>0</v>
      </c>
      <c r="S6125" s="49">
        <v>98231.028000000006</v>
      </c>
      <c r="T6125" s="49">
        <v>90484.288</v>
      </c>
      <c r="U6125" s="49">
        <v>219050.26800000001</v>
      </c>
      <c r="V6125" s="49">
        <v>356206.18</v>
      </c>
    </row>
    <row r="6126" spans="1:22" x14ac:dyDescent="0.3">
      <c r="A6126">
        <v>1005088</v>
      </c>
      <c r="B6126" t="s">
        <v>27452</v>
      </c>
      <c r="C6126" t="s">
        <v>27453</v>
      </c>
      <c r="D6126" t="s">
        <v>3783</v>
      </c>
      <c r="E6126" t="s">
        <v>323</v>
      </c>
      <c r="F6126" t="s">
        <v>2871</v>
      </c>
      <c r="G6126" t="s">
        <v>27454</v>
      </c>
      <c r="H6126" t="s">
        <v>2876</v>
      </c>
      <c r="I6126" s="23">
        <v>35.547407999999997</v>
      </c>
      <c r="J6126" s="23">
        <v>-119.07522</v>
      </c>
      <c r="K6126">
        <v>221112</v>
      </c>
      <c r="L6126" t="s">
        <v>28</v>
      </c>
      <c r="M6126" t="s">
        <v>336</v>
      </c>
      <c r="R6126" s="49">
        <v>0</v>
      </c>
      <c r="S6126" s="49">
        <v>155138.74</v>
      </c>
      <c r="T6126" s="49">
        <v>147900.1</v>
      </c>
      <c r="U6126" s="49">
        <v>153506.04800000001</v>
      </c>
      <c r="V6126" s="49">
        <v>275544.02799999999</v>
      </c>
    </row>
    <row r="6127" spans="1:22" x14ac:dyDescent="0.3">
      <c r="A6127">
        <v>1005900</v>
      </c>
      <c r="B6127" t="s">
        <v>27455</v>
      </c>
      <c r="C6127" t="s">
        <v>27456</v>
      </c>
      <c r="D6127" t="s">
        <v>27457</v>
      </c>
      <c r="E6127" t="s">
        <v>303</v>
      </c>
      <c r="F6127" t="s">
        <v>27458</v>
      </c>
      <c r="G6127" t="s">
        <v>27459</v>
      </c>
      <c r="H6127" t="s">
        <v>5949</v>
      </c>
      <c r="I6127" s="23">
        <v>26.227</v>
      </c>
      <c r="J6127" s="23">
        <v>-98.028999999999996</v>
      </c>
      <c r="K6127">
        <v>562212</v>
      </c>
      <c r="L6127" t="s">
        <v>51</v>
      </c>
      <c r="M6127" t="s">
        <v>307</v>
      </c>
      <c r="N6127" s="49">
        <v>17402</v>
      </c>
      <c r="O6127" s="49">
        <v>11683.5</v>
      </c>
      <c r="P6127" s="49">
        <v>21286.5</v>
      </c>
      <c r="Q6127" s="49">
        <v>22128.5</v>
      </c>
      <c r="R6127" s="49">
        <v>11701.75</v>
      </c>
      <c r="S6127" s="49">
        <v>23833.5</v>
      </c>
      <c r="T6127" s="49">
        <v>27942.5</v>
      </c>
      <c r="U6127" s="49">
        <v>66962.5</v>
      </c>
      <c r="V6127" s="49">
        <v>62930</v>
      </c>
    </row>
    <row r="6128" spans="1:22" x14ac:dyDescent="0.3">
      <c r="A6128">
        <v>1007769</v>
      </c>
      <c r="B6128" t="s">
        <v>27460</v>
      </c>
      <c r="C6128" t="s">
        <v>27461</v>
      </c>
      <c r="D6128" t="s">
        <v>17607</v>
      </c>
      <c r="E6128" t="s">
        <v>339</v>
      </c>
      <c r="F6128" t="s">
        <v>17608</v>
      </c>
      <c r="G6128" t="s">
        <v>27462</v>
      </c>
      <c r="H6128" t="s">
        <v>1478</v>
      </c>
      <c r="I6128" s="23">
        <v>35.276515000000003</v>
      </c>
      <c r="J6128" s="23">
        <v>-106.67104</v>
      </c>
      <c r="K6128">
        <v>562212</v>
      </c>
      <c r="L6128" t="s">
        <v>51</v>
      </c>
      <c r="M6128" t="s">
        <v>307</v>
      </c>
      <c r="N6128" s="49">
        <v>13826.25</v>
      </c>
      <c r="O6128" s="49">
        <v>12489.5</v>
      </c>
      <c r="P6128" s="49">
        <v>13617</v>
      </c>
      <c r="Q6128" s="49">
        <v>13186.75</v>
      </c>
      <c r="R6128" s="49">
        <v>15148.5</v>
      </c>
      <c r="S6128" s="49">
        <v>14504.25</v>
      </c>
      <c r="T6128" s="49">
        <v>15326.5</v>
      </c>
      <c r="U6128" s="49">
        <v>14867.033175</v>
      </c>
      <c r="V6128" s="49">
        <v>31500</v>
      </c>
    </row>
    <row r="6129" spans="1:22" x14ac:dyDescent="0.3">
      <c r="A6129">
        <v>1000368</v>
      </c>
      <c r="B6129" t="s">
        <v>27463</v>
      </c>
      <c r="C6129" t="s">
        <v>27464</v>
      </c>
      <c r="D6129" t="s">
        <v>27465</v>
      </c>
      <c r="E6129" t="s">
        <v>323</v>
      </c>
      <c r="F6129" t="s">
        <v>27466</v>
      </c>
      <c r="G6129" t="s">
        <v>27467</v>
      </c>
      <c r="H6129" t="s">
        <v>6843</v>
      </c>
      <c r="I6129" s="23">
        <v>33.879617000000003</v>
      </c>
      <c r="J6129" s="23">
        <v>-116.43719900000001</v>
      </c>
      <c r="K6129">
        <v>562212</v>
      </c>
      <c r="L6129" t="s">
        <v>51</v>
      </c>
      <c r="M6129" t="s">
        <v>307</v>
      </c>
      <c r="R6129" s="49">
        <v>11650</v>
      </c>
      <c r="S6129" s="49">
        <v>9704.5</v>
      </c>
      <c r="T6129" s="49">
        <v>9265.5</v>
      </c>
      <c r="U6129" s="49">
        <v>10171.25</v>
      </c>
      <c r="V6129" s="49">
        <v>7552.5</v>
      </c>
    </row>
    <row r="6130" spans="1:22" x14ac:dyDescent="0.3">
      <c r="A6130">
        <v>1005717</v>
      </c>
      <c r="B6130" t="s">
        <v>27468</v>
      </c>
      <c r="C6130" t="s">
        <v>27469</v>
      </c>
      <c r="D6130" t="s">
        <v>18291</v>
      </c>
      <c r="E6130" t="s">
        <v>583</v>
      </c>
      <c r="F6130" t="s">
        <v>9953</v>
      </c>
      <c r="G6130" t="s">
        <v>27470</v>
      </c>
      <c r="H6130" t="s">
        <v>9955</v>
      </c>
      <c r="I6130" s="23">
        <v>29.936419999999998</v>
      </c>
      <c r="J6130" s="23">
        <v>-90.266570000000002</v>
      </c>
      <c r="K6130">
        <v>562212</v>
      </c>
      <c r="L6130" t="s">
        <v>355</v>
      </c>
      <c r="M6130" t="s">
        <v>307</v>
      </c>
      <c r="N6130" s="49">
        <v>340373.08799999999</v>
      </c>
      <c r="O6130" s="49">
        <v>886352.57400000002</v>
      </c>
      <c r="P6130" s="49">
        <v>510236.43199999997</v>
      </c>
      <c r="Q6130" s="49">
        <v>376764.94199999998</v>
      </c>
      <c r="R6130" s="49">
        <v>267715.788</v>
      </c>
      <c r="S6130" s="49">
        <v>385148.43199999997</v>
      </c>
      <c r="T6130" s="49">
        <v>352788.47999999998</v>
      </c>
      <c r="U6130" s="49">
        <v>289427.14399999997</v>
      </c>
      <c r="V6130" s="49">
        <v>324210.48</v>
      </c>
    </row>
    <row r="6131" spans="1:22" x14ac:dyDescent="0.3">
      <c r="A6131">
        <v>1003002</v>
      </c>
      <c r="B6131" t="s">
        <v>27471</v>
      </c>
      <c r="C6131" t="s">
        <v>27472</v>
      </c>
      <c r="D6131" t="s">
        <v>27473</v>
      </c>
      <c r="E6131" t="s">
        <v>435</v>
      </c>
      <c r="F6131" t="s">
        <v>27474</v>
      </c>
      <c r="G6131" t="s">
        <v>27475</v>
      </c>
      <c r="H6131" t="s">
        <v>536</v>
      </c>
      <c r="I6131" s="23">
        <v>38.180399999999999</v>
      </c>
      <c r="J6131" s="23">
        <v>-90.336600000000004</v>
      </c>
      <c r="K6131">
        <v>327310</v>
      </c>
      <c r="L6131" t="s">
        <v>2095</v>
      </c>
      <c r="M6131" t="s">
        <v>376</v>
      </c>
      <c r="N6131" s="49">
        <v>1689285.5619999999</v>
      </c>
      <c r="O6131" s="49">
        <v>1792999.098</v>
      </c>
      <c r="P6131" s="49">
        <v>1914471.0279999999</v>
      </c>
      <c r="Q6131" s="49">
        <v>1706441.882</v>
      </c>
      <c r="R6131" s="49">
        <v>1841111.916</v>
      </c>
      <c r="S6131" s="49">
        <v>1742903.118</v>
      </c>
      <c r="T6131" s="49">
        <v>1732452.1059999999</v>
      </c>
      <c r="U6131" s="49">
        <v>1277124.4539999999</v>
      </c>
      <c r="V6131" s="49">
        <v>965799.77399999998</v>
      </c>
    </row>
    <row r="6132" spans="1:22" x14ac:dyDescent="0.3">
      <c r="A6132">
        <v>1007687</v>
      </c>
      <c r="B6132" t="s">
        <v>27476</v>
      </c>
      <c r="C6132" t="s">
        <v>27477</v>
      </c>
      <c r="D6132" t="s">
        <v>6423</v>
      </c>
      <c r="E6132" t="s">
        <v>2164</v>
      </c>
      <c r="F6132" t="s">
        <v>6424</v>
      </c>
      <c r="G6132" t="s">
        <v>27478</v>
      </c>
      <c r="H6132" t="s">
        <v>6426</v>
      </c>
      <c r="I6132" s="23">
        <v>45.162117000000002</v>
      </c>
      <c r="J6132" s="23">
        <v>-123.248942</v>
      </c>
      <c r="K6132">
        <v>562212</v>
      </c>
      <c r="L6132" t="s">
        <v>355</v>
      </c>
      <c r="M6132" t="s">
        <v>307</v>
      </c>
      <c r="N6132" s="49">
        <v>58164.87</v>
      </c>
      <c r="O6132" s="49">
        <v>74777.702000000005</v>
      </c>
      <c r="P6132" s="49">
        <v>72162.403999999995</v>
      </c>
      <c r="Q6132" s="49">
        <v>63973.767999999996</v>
      </c>
      <c r="R6132" s="49">
        <v>56171.228000000003</v>
      </c>
      <c r="S6132" s="49">
        <v>65885.758000000002</v>
      </c>
      <c r="T6132" s="49">
        <v>68136.766000000003</v>
      </c>
      <c r="U6132" s="49">
        <v>93762.819134000005</v>
      </c>
      <c r="V6132" s="49">
        <v>82568.353023999996</v>
      </c>
    </row>
    <row r="6133" spans="1:22" x14ac:dyDescent="0.3">
      <c r="A6133">
        <v>1003601</v>
      </c>
      <c r="B6133" t="s">
        <v>27479</v>
      </c>
      <c r="C6133" t="s">
        <v>27480</v>
      </c>
      <c r="D6133" t="s">
        <v>27481</v>
      </c>
      <c r="E6133" t="s">
        <v>454</v>
      </c>
      <c r="F6133" t="s">
        <v>27482</v>
      </c>
      <c r="G6133" t="s">
        <v>27483</v>
      </c>
      <c r="H6133" t="s">
        <v>1118</v>
      </c>
      <c r="I6133" s="23">
        <v>42.156323</v>
      </c>
      <c r="J6133" s="23">
        <v>-83.212121999999994</v>
      </c>
      <c r="K6133">
        <v>562212</v>
      </c>
      <c r="L6133" t="s">
        <v>355</v>
      </c>
      <c r="M6133" t="s">
        <v>307</v>
      </c>
      <c r="N6133" s="49">
        <v>261268.3</v>
      </c>
      <c r="O6133" s="49">
        <v>288394</v>
      </c>
      <c r="P6133" s="49">
        <v>232590.25</v>
      </c>
      <c r="Q6133" s="49">
        <v>277989.40000000002</v>
      </c>
      <c r="R6133" s="49">
        <v>237791.4</v>
      </c>
      <c r="S6133" s="49">
        <v>154656.54999999999</v>
      </c>
      <c r="T6133" s="49">
        <v>198922.2</v>
      </c>
      <c r="U6133" s="49">
        <v>422921.1</v>
      </c>
      <c r="V6133" s="49">
        <v>231891.20000000001</v>
      </c>
    </row>
    <row r="6134" spans="1:22" x14ac:dyDescent="0.3">
      <c r="A6134">
        <v>1011812</v>
      </c>
      <c r="B6134"/>
      <c r="C6134" t="s">
        <v>27484</v>
      </c>
      <c r="D6134" t="s">
        <v>11121</v>
      </c>
      <c r="E6134" t="s">
        <v>303</v>
      </c>
      <c r="F6134" t="s">
        <v>11122</v>
      </c>
      <c r="H6134" t="s">
        <v>3715</v>
      </c>
      <c r="I6134" s="23">
        <v>31.984376000000001</v>
      </c>
      <c r="J6134" s="23">
        <v>-103.86878299999999</v>
      </c>
      <c r="K6134">
        <v>486210</v>
      </c>
      <c r="L6134" t="s">
        <v>28</v>
      </c>
      <c r="M6134" t="s">
        <v>102</v>
      </c>
      <c r="R6134" s="49">
        <v>33959.771999999997</v>
      </c>
      <c r="S6134" s="49">
        <v>37564.608</v>
      </c>
    </row>
    <row r="6135" spans="1:22" x14ac:dyDescent="0.3">
      <c r="A6135">
        <v>1013022</v>
      </c>
      <c r="B6135" t="s">
        <v>27485</v>
      </c>
      <c r="C6135" t="s">
        <v>27486</v>
      </c>
      <c r="D6135" t="s">
        <v>24148</v>
      </c>
      <c r="E6135" t="s">
        <v>663</v>
      </c>
      <c r="F6135" t="s">
        <v>24150</v>
      </c>
      <c r="G6135" t="s">
        <v>27487</v>
      </c>
      <c r="H6135" t="s">
        <v>2034</v>
      </c>
      <c r="I6135" s="23">
        <v>41.186520000000002</v>
      </c>
      <c r="J6135" s="23">
        <v>-80.782979999999995</v>
      </c>
      <c r="K6135">
        <v>331491</v>
      </c>
      <c r="L6135" t="s">
        <v>28</v>
      </c>
      <c r="M6135" t="s">
        <v>538</v>
      </c>
      <c r="N6135" s="49">
        <v>30219.236000000001</v>
      </c>
      <c r="O6135" s="49">
        <v>29667.588</v>
      </c>
      <c r="P6135" s="49">
        <v>28674.292000000001</v>
      </c>
      <c r="Q6135" s="49">
        <v>27959.444</v>
      </c>
    </row>
    <row r="6136" spans="1:22" x14ac:dyDescent="0.3">
      <c r="A6136">
        <v>1000633</v>
      </c>
      <c r="B6136" t="s">
        <v>27488</v>
      </c>
      <c r="C6136" t="s">
        <v>27489</v>
      </c>
      <c r="D6136" t="s">
        <v>27490</v>
      </c>
      <c r="E6136" t="s">
        <v>793</v>
      </c>
      <c r="F6136" t="s">
        <v>27491</v>
      </c>
      <c r="G6136" t="s">
        <v>27492</v>
      </c>
      <c r="H6136" t="s">
        <v>27493</v>
      </c>
      <c r="I6136" s="23">
        <v>37.4604</v>
      </c>
      <c r="J6136" s="23">
        <v>-79.994799999999998</v>
      </c>
      <c r="K6136">
        <v>327310</v>
      </c>
      <c r="L6136" t="s">
        <v>2095</v>
      </c>
      <c r="M6136" t="s">
        <v>376</v>
      </c>
      <c r="N6136" s="49">
        <v>796862.12</v>
      </c>
      <c r="O6136" s="49">
        <v>810243.82</v>
      </c>
      <c r="P6136" s="49">
        <v>868203.51</v>
      </c>
      <c r="Q6136" s="49">
        <v>846667.17</v>
      </c>
      <c r="R6136" s="49">
        <v>735889.3</v>
      </c>
      <c r="S6136" s="49">
        <v>834813.6</v>
      </c>
      <c r="T6136" s="49">
        <v>716168.83</v>
      </c>
      <c r="U6136" s="49">
        <v>787080.22</v>
      </c>
      <c r="V6136" s="49">
        <v>595787.19999999995</v>
      </c>
    </row>
    <row r="6137" spans="1:22" x14ac:dyDescent="0.3">
      <c r="A6137">
        <v>1000714</v>
      </c>
      <c r="B6137" t="s">
        <v>27494</v>
      </c>
      <c r="C6137" t="s">
        <v>27495</v>
      </c>
      <c r="D6137" t="s">
        <v>14242</v>
      </c>
      <c r="E6137" t="s">
        <v>793</v>
      </c>
      <c r="F6137" t="s">
        <v>27496</v>
      </c>
      <c r="G6137" t="s">
        <v>27497</v>
      </c>
      <c r="H6137" t="s">
        <v>27498</v>
      </c>
      <c r="I6137" s="23">
        <v>37.272509999999997</v>
      </c>
      <c r="J6137" s="23">
        <v>-79.998609999999999</v>
      </c>
      <c r="K6137">
        <v>331110</v>
      </c>
      <c r="L6137" t="s">
        <v>537</v>
      </c>
      <c r="M6137" t="s">
        <v>538</v>
      </c>
      <c r="N6137" s="49">
        <v>98896.092000000004</v>
      </c>
      <c r="O6137" s="49">
        <v>103704.74800000001</v>
      </c>
      <c r="P6137" s="49">
        <v>78243.740000000005</v>
      </c>
      <c r="Q6137" s="49">
        <v>79483.183999999994</v>
      </c>
      <c r="R6137" s="49">
        <v>84075.936000000002</v>
      </c>
      <c r="S6137" s="49">
        <v>100988.272</v>
      </c>
      <c r="T6137" s="49">
        <v>16412</v>
      </c>
      <c r="U6137" s="49">
        <v>19587.189999999999</v>
      </c>
      <c r="V6137" s="49">
        <v>19299.939999999999</v>
      </c>
    </row>
    <row r="6138" spans="1:22" x14ac:dyDescent="0.3">
      <c r="A6138">
        <v>1005146</v>
      </c>
      <c r="B6138" t="s">
        <v>27499</v>
      </c>
      <c r="C6138" t="s">
        <v>27500</v>
      </c>
      <c r="D6138" t="s">
        <v>27501</v>
      </c>
      <c r="E6138" t="s">
        <v>311</v>
      </c>
      <c r="F6138" t="s">
        <v>8852</v>
      </c>
      <c r="G6138" t="s">
        <v>27502</v>
      </c>
      <c r="H6138" t="s">
        <v>2330</v>
      </c>
      <c r="I6138" s="23">
        <v>37.656627999999998</v>
      </c>
      <c r="J6138" s="23">
        <v>-87.514150000000001</v>
      </c>
      <c r="K6138">
        <v>311615</v>
      </c>
      <c r="L6138" t="s">
        <v>28</v>
      </c>
      <c r="M6138" t="s">
        <v>315</v>
      </c>
      <c r="N6138" s="49">
        <v>52171.004000000001</v>
      </c>
      <c r="O6138" s="49">
        <v>57326.684000000001</v>
      </c>
      <c r="P6138" s="49">
        <v>54157.396000000001</v>
      </c>
      <c r="Q6138" s="49">
        <v>52084.203999999998</v>
      </c>
      <c r="R6138" s="49">
        <v>44315.383999999998</v>
      </c>
      <c r="S6138" s="49">
        <v>45305.58</v>
      </c>
      <c r="T6138" s="49">
        <v>49535.764000000003</v>
      </c>
      <c r="U6138" s="49">
        <v>51633.506000000001</v>
      </c>
      <c r="V6138" s="49">
        <v>39491.552000000003</v>
      </c>
    </row>
    <row r="6139" spans="1:22" x14ac:dyDescent="0.3">
      <c r="A6139">
        <v>1003481</v>
      </c>
      <c r="B6139" t="s">
        <v>27503</v>
      </c>
      <c r="C6139" t="s">
        <v>27504</v>
      </c>
      <c r="D6139" t="s">
        <v>27505</v>
      </c>
      <c r="E6139" t="s">
        <v>441</v>
      </c>
      <c r="F6139" t="s">
        <v>27506</v>
      </c>
      <c r="G6139" t="s">
        <v>27507</v>
      </c>
      <c r="H6139" t="s">
        <v>6125</v>
      </c>
      <c r="I6139" s="23">
        <v>34.792409999999997</v>
      </c>
      <c r="J6139" s="23">
        <v>-78.908010000000004</v>
      </c>
      <c r="K6139">
        <v>562212</v>
      </c>
      <c r="L6139" t="s">
        <v>355</v>
      </c>
      <c r="M6139" t="s">
        <v>307</v>
      </c>
      <c r="N6139" s="49">
        <v>102852.5</v>
      </c>
      <c r="O6139" s="49">
        <v>83804.152000000002</v>
      </c>
      <c r="P6139" s="49">
        <v>71560.634000000005</v>
      </c>
      <c r="Q6139" s="49">
        <v>83469.474000000002</v>
      </c>
      <c r="R6139" s="49">
        <v>58298.567999999999</v>
      </c>
      <c r="S6139" s="49">
        <v>40973.398000000001</v>
      </c>
      <c r="T6139" s="49">
        <v>44682.5</v>
      </c>
      <c r="U6139" s="49">
        <v>41129.25</v>
      </c>
      <c r="V6139" s="49">
        <v>41410.5</v>
      </c>
    </row>
    <row r="6140" spans="1:22" x14ac:dyDescent="0.3">
      <c r="A6140">
        <v>1006011</v>
      </c>
      <c r="B6140" t="s">
        <v>27508</v>
      </c>
      <c r="C6140" t="s">
        <v>27509</v>
      </c>
      <c r="D6140" t="s">
        <v>18839</v>
      </c>
      <c r="E6140" t="s">
        <v>331</v>
      </c>
      <c r="F6140" t="s">
        <v>27510</v>
      </c>
      <c r="G6140" t="s">
        <v>27511</v>
      </c>
      <c r="H6140" t="s">
        <v>2267</v>
      </c>
      <c r="I6140" s="23">
        <v>40.677394999999997</v>
      </c>
      <c r="J6140" s="23">
        <v>-73.769734999999997</v>
      </c>
      <c r="K6140">
        <v>813990</v>
      </c>
      <c r="L6140" t="s">
        <v>28</v>
      </c>
      <c r="M6140" t="s">
        <v>315</v>
      </c>
      <c r="N6140" s="49">
        <v>71974.45</v>
      </c>
      <c r="O6140" s="49">
        <v>55810.74</v>
      </c>
      <c r="P6140" s="49">
        <v>69560.088000000003</v>
      </c>
      <c r="Q6140" s="49">
        <v>58457.38</v>
      </c>
      <c r="R6140" s="49">
        <v>69480.588000000003</v>
      </c>
      <c r="S6140" s="49">
        <v>75650.615999999995</v>
      </c>
      <c r="T6140" s="49">
        <v>74387.22</v>
      </c>
      <c r="U6140" s="49">
        <v>73066.123999999996</v>
      </c>
      <c r="V6140" s="49">
        <v>74222.720000000001</v>
      </c>
    </row>
    <row r="6141" spans="1:22" x14ac:dyDescent="0.3">
      <c r="A6141">
        <v>1006493</v>
      </c>
      <c r="B6141" t="s">
        <v>27512</v>
      </c>
      <c r="C6141" t="s">
        <v>27513</v>
      </c>
      <c r="D6141" t="s">
        <v>8630</v>
      </c>
      <c r="E6141" t="s">
        <v>331</v>
      </c>
      <c r="F6141" t="s">
        <v>27514</v>
      </c>
      <c r="G6141" t="s">
        <v>27515</v>
      </c>
      <c r="H6141" t="s">
        <v>1171</v>
      </c>
      <c r="I6141" s="23">
        <v>43.150002000000001</v>
      </c>
      <c r="J6141" s="23">
        <v>-77.599997999999999</v>
      </c>
      <c r="K6141">
        <v>221330</v>
      </c>
      <c r="L6141" t="s">
        <v>28</v>
      </c>
      <c r="M6141" t="s">
        <v>336</v>
      </c>
      <c r="N6141" s="49">
        <v>26270.252</v>
      </c>
      <c r="O6141" s="49">
        <v>27817.096000000001</v>
      </c>
      <c r="P6141" s="49">
        <v>26993.045999999998</v>
      </c>
      <c r="Q6141" s="49">
        <v>27059.848000000002</v>
      </c>
      <c r="R6141" s="49">
        <v>27448.396000000001</v>
      </c>
      <c r="S6141" s="49">
        <v>28713.491999999998</v>
      </c>
      <c r="T6141" s="49">
        <v>28170.644</v>
      </c>
      <c r="U6141" s="49">
        <v>25089.056</v>
      </c>
      <c r="V6141" s="49">
        <v>29259.14</v>
      </c>
    </row>
    <row r="6142" spans="1:22" x14ac:dyDescent="0.3">
      <c r="A6142">
        <v>1002814</v>
      </c>
      <c r="B6142" t="s">
        <v>27516</v>
      </c>
      <c r="C6142" t="s">
        <v>27517</v>
      </c>
      <c r="D6142" t="s">
        <v>27518</v>
      </c>
      <c r="E6142" t="s">
        <v>351</v>
      </c>
      <c r="F6142" t="s">
        <v>27519</v>
      </c>
      <c r="G6142" t="s">
        <v>27520</v>
      </c>
      <c r="H6142" t="s">
        <v>410</v>
      </c>
      <c r="I6142" s="23">
        <v>41.518115000000002</v>
      </c>
      <c r="J6142" s="23">
        <v>-90.540114000000003</v>
      </c>
      <c r="K6142">
        <v>928110</v>
      </c>
      <c r="L6142" t="s">
        <v>28</v>
      </c>
      <c r="M6142" t="s">
        <v>315</v>
      </c>
      <c r="O6142" s="49">
        <v>17940.63</v>
      </c>
      <c r="P6142" s="49">
        <v>13394.146000000001</v>
      </c>
      <c r="Q6142" s="49">
        <v>21724.338</v>
      </c>
      <c r="R6142" s="49">
        <v>34403.758000000002</v>
      </c>
      <c r="S6142" s="49">
        <v>48754.262000000002</v>
      </c>
      <c r="T6142" s="49">
        <v>48835.993999999999</v>
      </c>
      <c r="U6142" s="49">
        <v>45879.31</v>
      </c>
      <c r="V6142" s="49">
        <v>54451.025999999998</v>
      </c>
    </row>
    <row r="6143" spans="1:22" x14ac:dyDescent="0.3">
      <c r="A6143">
        <v>1004501</v>
      </c>
      <c r="B6143" t="s">
        <v>27521</v>
      </c>
      <c r="C6143" t="s">
        <v>27522</v>
      </c>
      <c r="D6143" t="s">
        <v>5361</v>
      </c>
      <c r="E6143" t="s">
        <v>441</v>
      </c>
      <c r="F6143" t="s">
        <v>27523</v>
      </c>
      <c r="G6143" t="s">
        <v>27524</v>
      </c>
      <c r="H6143" t="s">
        <v>15189</v>
      </c>
      <c r="I6143" s="23">
        <v>36.364699999999999</v>
      </c>
      <c r="J6143" s="23">
        <v>-79.842200000000005</v>
      </c>
      <c r="K6143">
        <v>562212</v>
      </c>
      <c r="L6143" t="s">
        <v>51</v>
      </c>
      <c r="M6143" t="s">
        <v>307</v>
      </c>
      <c r="N6143" s="49">
        <v>85296.25</v>
      </c>
      <c r="O6143" s="49">
        <v>70713.75</v>
      </c>
      <c r="P6143" s="49">
        <v>70362.5</v>
      </c>
      <c r="Q6143" s="49">
        <v>73159.622000000003</v>
      </c>
      <c r="R6143" s="49">
        <v>64198.534</v>
      </c>
      <c r="S6143" s="49">
        <v>61247.555999999997</v>
      </c>
      <c r="T6143" s="49">
        <v>59769</v>
      </c>
      <c r="U6143" s="49">
        <v>60116.5</v>
      </c>
      <c r="V6143" s="49">
        <v>88083.25</v>
      </c>
    </row>
    <row r="6144" spans="1:22" x14ac:dyDescent="0.3">
      <c r="A6144">
        <v>1002016</v>
      </c>
      <c r="B6144" t="s">
        <v>27525</v>
      </c>
      <c r="C6144" t="s">
        <v>27526</v>
      </c>
      <c r="D6144" t="s">
        <v>2649</v>
      </c>
      <c r="E6144" t="s">
        <v>663</v>
      </c>
      <c r="F6144" t="s">
        <v>27527</v>
      </c>
      <c r="G6144" t="s">
        <v>27528</v>
      </c>
      <c r="H6144" t="s">
        <v>679</v>
      </c>
      <c r="I6144" s="23">
        <v>39.15699</v>
      </c>
      <c r="J6144" s="23">
        <v>-84.423810000000003</v>
      </c>
      <c r="K6144">
        <v>322130</v>
      </c>
      <c r="L6144" t="s">
        <v>28</v>
      </c>
      <c r="M6144" t="s">
        <v>680</v>
      </c>
      <c r="R6144" s="49">
        <v>327.74799999999999</v>
      </c>
      <c r="S6144" s="49">
        <v>26521.678</v>
      </c>
      <c r="T6144" s="49">
        <v>32499.238000000001</v>
      </c>
      <c r="U6144" s="49">
        <v>32178.101999999999</v>
      </c>
      <c r="V6144" s="49">
        <v>32520.044000000002</v>
      </c>
    </row>
    <row r="6145" spans="1:22" x14ac:dyDescent="0.3">
      <c r="A6145">
        <v>1003465</v>
      </c>
      <c r="B6145" t="s">
        <v>27529</v>
      </c>
      <c r="C6145" t="s">
        <v>27530</v>
      </c>
      <c r="D6145" t="s">
        <v>27531</v>
      </c>
      <c r="E6145" t="s">
        <v>1487</v>
      </c>
      <c r="F6145" t="s">
        <v>27532</v>
      </c>
      <c r="G6145" t="s">
        <v>27533</v>
      </c>
      <c r="H6145" t="s">
        <v>536</v>
      </c>
      <c r="I6145" s="23">
        <v>39.787410000000001</v>
      </c>
      <c r="J6145" s="23">
        <v>-105.11498</v>
      </c>
      <c r="K6145">
        <v>327213</v>
      </c>
      <c r="L6145" t="s">
        <v>375</v>
      </c>
      <c r="M6145" t="s">
        <v>376</v>
      </c>
      <c r="N6145" s="49">
        <v>60343.991999999998</v>
      </c>
      <c r="O6145" s="49">
        <v>77687.5</v>
      </c>
      <c r="P6145" s="49">
        <v>85876.58</v>
      </c>
      <c r="Q6145" s="49">
        <v>86992.78</v>
      </c>
      <c r="R6145" s="49">
        <v>86972.983999999997</v>
      </c>
      <c r="S6145" s="49">
        <v>88334.736000000004</v>
      </c>
      <c r="T6145" s="49">
        <v>86677.28</v>
      </c>
      <c r="U6145" s="49">
        <v>84341.74</v>
      </c>
      <c r="V6145" s="49">
        <v>73575.016000000003</v>
      </c>
    </row>
    <row r="6146" spans="1:22" x14ac:dyDescent="0.3">
      <c r="A6146">
        <v>1002031</v>
      </c>
      <c r="B6146" t="s">
        <v>27534</v>
      </c>
      <c r="C6146" t="s">
        <v>27535</v>
      </c>
      <c r="D6146" t="s">
        <v>27536</v>
      </c>
      <c r="E6146" t="s">
        <v>1487</v>
      </c>
      <c r="F6146" t="s">
        <v>27537</v>
      </c>
      <c r="G6146" t="s">
        <v>27538</v>
      </c>
      <c r="H6146" t="s">
        <v>6242</v>
      </c>
      <c r="I6146" s="23">
        <v>40.117556</v>
      </c>
      <c r="J6146" s="23">
        <v>-104.387444</v>
      </c>
      <c r="K6146">
        <v>211130</v>
      </c>
      <c r="L6146" t="s">
        <v>368</v>
      </c>
      <c r="M6146" t="s">
        <v>102</v>
      </c>
      <c r="N6146" s="49">
        <v>42043.05</v>
      </c>
      <c r="O6146" s="49">
        <v>46096.19</v>
      </c>
      <c r="P6146" s="49">
        <v>40737.11</v>
      </c>
      <c r="Q6146" s="49">
        <v>45256.39</v>
      </c>
      <c r="R6146" s="49">
        <v>45027.824000000001</v>
      </c>
      <c r="S6146" s="49">
        <v>44392.481</v>
      </c>
      <c r="T6146" s="49">
        <v>61180.432999999997</v>
      </c>
      <c r="U6146" s="49">
        <v>87169.069000000003</v>
      </c>
      <c r="V6146" s="49">
        <v>64380.934000000001</v>
      </c>
    </row>
    <row r="6147" spans="1:22" x14ac:dyDescent="0.3">
      <c r="A6147">
        <v>1002241</v>
      </c>
      <c r="B6147" t="s">
        <v>27539</v>
      </c>
      <c r="C6147" t="s">
        <v>27540</v>
      </c>
      <c r="D6147" t="s">
        <v>1510</v>
      </c>
      <c r="E6147" t="s">
        <v>311</v>
      </c>
      <c r="F6147" t="s">
        <v>1511</v>
      </c>
      <c r="G6147" t="s">
        <v>27541</v>
      </c>
      <c r="H6147" t="s">
        <v>536</v>
      </c>
      <c r="I6147" s="23">
        <v>38.21078</v>
      </c>
      <c r="J6147" s="23">
        <v>-85.841489999999993</v>
      </c>
      <c r="K6147">
        <v>325211</v>
      </c>
      <c r="L6147" t="s">
        <v>28</v>
      </c>
      <c r="M6147" t="s">
        <v>315</v>
      </c>
      <c r="N6147" s="49">
        <v>31392.132000000001</v>
      </c>
      <c r="O6147" s="49">
        <v>35913.163999999997</v>
      </c>
      <c r="P6147" s="49">
        <v>3876.9360000000001</v>
      </c>
      <c r="Q6147" s="49">
        <v>33214.624000000003</v>
      </c>
      <c r="R6147" s="49">
        <v>27646.896000000001</v>
      </c>
      <c r="S6147" s="49">
        <v>35306.468000000001</v>
      </c>
      <c r="T6147" s="49">
        <v>32028.68</v>
      </c>
      <c r="U6147" s="49">
        <v>30154.635999999999</v>
      </c>
      <c r="V6147" s="49">
        <v>34219.072</v>
      </c>
    </row>
    <row r="6148" spans="1:22" x14ac:dyDescent="0.3">
      <c r="A6148">
        <v>1002076</v>
      </c>
      <c r="B6148" t="s">
        <v>27542</v>
      </c>
      <c r="C6148" t="s">
        <v>27543</v>
      </c>
      <c r="D6148" t="s">
        <v>11086</v>
      </c>
      <c r="E6148" t="s">
        <v>303</v>
      </c>
      <c r="F6148" t="s">
        <v>11087</v>
      </c>
      <c r="G6148" t="s">
        <v>27544</v>
      </c>
      <c r="H6148" t="s">
        <v>483</v>
      </c>
      <c r="I6148" s="23">
        <v>29.73</v>
      </c>
      <c r="J6148" s="23">
        <v>-95.102778000000001</v>
      </c>
      <c r="K6148">
        <v>325199</v>
      </c>
      <c r="L6148" t="s">
        <v>649</v>
      </c>
      <c r="M6148" t="s">
        <v>931</v>
      </c>
      <c r="N6148" s="49">
        <v>279234.81400000001</v>
      </c>
      <c r="O6148" s="49">
        <v>318673.098</v>
      </c>
      <c r="P6148" s="49">
        <v>303855.06199999998</v>
      </c>
      <c r="Q6148" s="49">
        <v>371480.06400000001</v>
      </c>
      <c r="R6148" s="49">
        <v>379306.98800000001</v>
      </c>
      <c r="S6148" s="49">
        <v>350877.45199999999</v>
      </c>
      <c r="T6148" s="49">
        <v>336294.07199999999</v>
      </c>
      <c r="U6148" s="49">
        <v>367299.51400000002</v>
      </c>
      <c r="V6148" s="49">
        <v>363267.70400000003</v>
      </c>
    </row>
    <row r="6149" spans="1:22" x14ac:dyDescent="0.3">
      <c r="A6149">
        <v>1007832</v>
      </c>
      <c r="B6149" t="s">
        <v>27545</v>
      </c>
      <c r="C6149" t="s">
        <v>27546</v>
      </c>
      <c r="D6149" t="s">
        <v>27547</v>
      </c>
      <c r="E6149" t="s">
        <v>542</v>
      </c>
      <c r="F6149" t="s">
        <v>27548</v>
      </c>
      <c r="G6149" t="s">
        <v>27549</v>
      </c>
      <c r="H6149" t="s">
        <v>14034</v>
      </c>
      <c r="I6149" s="23">
        <v>39.179130000000001</v>
      </c>
      <c r="J6149" s="23">
        <v>-95.720060000000004</v>
      </c>
      <c r="K6149">
        <v>562212</v>
      </c>
      <c r="L6149" t="s">
        <v>355</v>
      </c>
      <c r="M6149" t="s">
        <v>307</v>
      </c>
      <c r="N6149" s="49">
        <v>51297.633999999998</v>
      </c>
      <c r="O6149" s="49">
        <v>49682.394</v>
      </c>
      <c r="P6149" s="49">
        <v>55743.095999999998</v>
      </c>
      <c r="Q6149" s="49">
        <v>57933.692000000003</v>
      </c>
      <c r="R6149" s="49">
        <v>55555.154000000002</v>
      </c>
      <c r="S6149" s="49">
        <v>66874.346000000005</v>
      </c>
      <c r="T6149" s="49">
        <v>64010.296000000002</v>
      </c>
      <c r="U6149" s="49">
        <v>69164.213659000001</v>
      </c>
      <c r="V6149" s="49">
        <v>73267.042874999999</v>
      </c>
    </row>
    <row r="6150" spans="1:22" x14ac:dyDescent="0.3">
      <c r="A6150">
        <v>1004544</v>
      </c>
      <c r="B6150" t="s">
        <v>27550</v>
      </c>
      <c r="C6150" t="s">
        <v>27551</v>
      </c>
      <c r="D6150" t="s">
        <v>27552</v>
      </c>
      <c r="E6150" t="s">
        <v>422</v>
      </c>
      <c r="F6150" t="s">
        <v>27553</v>
      </c>
      <c r="G6150" t="s">
        <v>27554</v>
      </c>
      <c r="H6150" t="s">
        <v>27555</v>
      </c>
      <c r="I6150" s="23">
        <v>34.8491</v>
      </c>
      <c r="J6150" s="23">
        <v>-91.588899999999995</v>
      </c>
      <c r="K6150">
        <v>562212</v>
      </c>
      <c r="L6150" t="s">
        <v>51</v>
      </c>
      <c r="M6150" t="s">
        <v>307</v>
      </c>
      <c r="N6150" s="49">
        <v>147321.5</v>
      </c>
      <c r="O6150" s="49">
        <v>148165.75</v>
      </c>
      <c r="P6150" s="49">
        <v>148397</v>
      </c>
      <c r="Q6150" s="49">
        <v>149446.75</v>
      </c>
      <c r="R6150" s="49">
        <v>147917.75</v>
      </c>
      <c r="S6150" s="49">
        <v>145299.25</v>
      </c>
      <c r="T6150" s="49">
        <v>141416.25</v>
      </c>
      <c r="U6150" s="49">
        <v>131505.25</v>
      </c>
      <c r="V6150" s="49">
        <v>117500.75</v>
      </c>
    </row>
    <row r="6151" spans="1:22" x14ac:dyDescent="0.3">
      <c r="A6151">
        <v>1002607</v>
      </c>
      <c r="B6151" t="s">
        <v>27556</v>
      </c>
      <c r="C6151" t="s">
        <v>27557</v>
      </c>
      <c r="D6151" t="s">
        <v>1329</v>
      </c>
      <c r="E6151" t="s">
        <v>491</v>
      </c>
      <c r="F6151" t="s">
        <v>27558</v>
      </c>
      <c r="G6151" t="s">
        <v>27559</v>
      </c>
      <c r="H6151" t="s">
        <v>389</v>
      </c>
      <c r="I6151" s="23">
        <v>39.735900000000001</v>
      </c>
      <c r="J6151" s="23">
        <v>-86.211799999999997</v>
      </c>
      <c r="K6151">
        <v>336412</v>
      </c>
      <c r="L6151" t="s">
        <v>28</v>
      </c>
      <c r="M6151" t="s">
        <v>315</v>
      </c>
      <c r="N6151" s="49">
        <v>29949.761999999999</v>
      </c>
      <c r="O6151" s="49">
        <v>20756.358</v>
      </c>
      <c r="P6151" s="49">
        <v>15359.566000000001</v>
      </c>
      <c r="Q6151" s="49">
        <v>14601.33</v>
      </c>
      <c r="R6151" s="49">
        <v>17511.412</v>
      </c>
      <c r="S6151" s="49">
        <v>32823.273999999998</v>
      </c>
      <c r="T6151" s="49">
        <v>24875.207999999999</v>
      </c>
      <c r="U6151" s="49">
        <v>33562.65</v>
      </c>
      <c r="V6151" s="49">
        <v>32691.756000000001</v>
      </c>
    </row>
    <row r="6152" spans="1:22" x14ac:dyDescent="0.3">
      <c r="A6152">
        <v>1003676</v>
      </c>
      <c r="B6152" t="s">
        <v>27560</v>
      </c>
      <c r="C6152" t="s">
        <v>27561</v>
      </c>
      <c r="D6152" t="s">
        <v>19220</v>
      </c>
      <c r="E6152" t="s">
        <v>946</v>
      </c>
      <c r="F6152" t="s">
        <v>27562</v>
      </c>
      <c r="G6152" t="s">
        <v>27563</v>
      </c>
      <c r="H6152" t="s">
        <v>14547</v>
      </c>
      <c r="I6152" s="23">
        <v>45.802</v>
      </c>
      <c r="J6152" s="23">
        <v>-120.182</v>
      </c>
      <c r="K6152">
        <v>562212</v>
      </c>
      <c r="L6152" t="s">
        <v>355</v>
      </c>
      <c r="M6152" t="s">
        <v>307</v>
      </c>
      <c r="N6152" s="49">
        <v>241511.29399999999</v>
      </c>
      <c r="O6152" s="49">
        <v>247524.09599999999</v>
      </c>
      <c r="P6152" s="49">
        <v>208589.74400000001</v>
      </c>
      <c r="Q6152" s="49">
        <v>196767.84400000001</v>
      </c>
      <c r="R6152" s="49">
        <v>248507.446</v>
      </c>
      <c r="S6152" s="49">
        <v>243090.19200000001</v>
      </c>
      <c r="T6152" s="49">
        <v>282980.64600000001</v>
      </c>
      <c r="U6152" s="49">
        <v>270943.09399999998</v>
      </c>
      <c r="V6152" s="49">
        <v>286442.49599999998</v>
      </c>
    </row>
    <row r="6153" spans="1:22" x14ac:dyDescent="0.3">
      <c r="A6153">
        <v>1001293</v>
      </c>
      <c r="B6153" t="s">
        <v>27564</v>
      </c>
      <c r="C6153" t="s">
        <v>27565</v>
      </c>
      <c r="D6153" t="s">
        <v>27566</v>
      </c>
      <c r="E6153" t="s">
        <v>569</v>
      </c>
      <c r="F6153" t="s">
        <v>27567</v>
      </c>
      <c r="G6153" t="s">
        <v>27568</v>
      </c>
      <c r="H6153" t="s">
        <v>7689</v>
      </c>
      <c r="I6153" s="23">
        <v>40.388100000000001</v>
      </c>
      <c r="J6153" s="23">
        <v>-91.397999999999996</v>
      </c>
      <c r="K6153">
        <v>311221</v>
      </c>
      <c r="L6153" t="s">
        <v>28</v>
      </c>
      <c r="M6153" t="s">
        <v>315</v>
      </c>
      <c r="N6153" s="49">
        <v>415343.842</v>
      </c>
      <c r="O6153" s="49">
        <v>433184.13199999998</v>
      </c>
      <c r="P6153" s="49">
        <v>420908.36200000002</v>
      </c>
      <c r="Q6153" s="49">
        <v>452012.97</v>
      </c>
      <c r="R6153" s="49">
        <v>473325.424</v>
      </c>
      <c r="S6153" s="49">
        <v>613618.18200000003</v>
      </c>
      <c r="T6153" s="49">
        <v>635421.17000000004</v>
      </c>
      <c r="U6153" s="49">
        <v>522740.78399999999</v>
      </c>
      <c r="V6153" s="49">
        <v>486531.30599999998</v>
      </c>
    </row>
    <row r="6154" spans="1:22" x14ac:dyDescent="0.3">
      <c r="A6154">
        <v>1004397</v>
      </c>
      <c r="B6154" t="s">
        <v>27569</v>
      </c>
      <c r="C6154" t="s">
        <v>27570</v>
      </c>
      <c r="D6154" t="s">
        <v>10893</v>
      </c>
      <c r="E6154" t="s">
        <v>2164</v>
      </c>
      <c r="F6154" t="s">
        <v>27571</v>
      </c>
      <c r="G6154" t="s">
        <v>27572</v>
      </c>
      <c r="H6154" t="s">
        <v>12971</v>
      </c>
      <c r="I6154" s="23">
        <v>44.043526999999997</v>
      </c>
      <c r="J6154" s="23">
        <v>-122.99103100000001</v>
      </c>
      <c r="K6154">
        <v>321113</v>
      </c>
      <c r="L6154" t="s">
        <v>28</v>
      </c>
      <c r="M6154" t="s">
        <v>315</v>
      </c>
      <c r="R6154" s="49">
        <v>431.81799999999998</v>
      </c>
      <c r="S6154" s="49">
        <v>472.68400000000003</v>
      </c>
      <c r="T6154" s="49">
        <v>1077.0899999999999</v>
      </c>
      <c r="U6154" s="49">
        <v>1126.9860000000001</v>
      </c>
      <c r="V6154" s="49">
        <v>1313.5719999999999</v>
      </c>
    </row>
    <row r="6155" spans="1:22" x14ac:dyDescent="0.3">
      <c r="A6155">
        <v>1005934</v>
      </c>
      <c r="B6155" t="s">
        <v>27573</v>
      </c>
      <c r="C6155" t="s">
        <v>27574</v>
      </c>
      <c r="D6155" t="s">
        <v>27575</v>
      </c>
      <c r="E6155" t="s">
        <v>422</v>
      </c>
      <c r="F6155" t="s">
        <v>27576</v>
      </c>
      <c r="G6155" t="s">
        <v>27577</v>
      </c>
      <c r="H6155" t="s">
        <v>16587</v>
      </c>
      <c r="I6155" s="23">
        <v>35.316605000000003</v>
      </c>
      <c r="J6155" s="23">
        <v>-92.044539999999998</v>
      </c>
      <c r="K6155">
        <v>211112</v>
      </c>
      <c r="L6155" t="s">
        <v>28</v>
      </c>
      <c r="M6155" t="s">
        <v>102</v>
      </c>
      <c r="T6155" s="49">
        <v>1989.692</v>
      </c>
    </row>
    <row r="6156" spans="1:22" x14ac:dyDescent="0.3">
      <c r="A6156">
        <v>1004416</v>
      </c>
      <c r="B6156" t="s">
        <v>27578</v>
      </c>
      <c r="C6156" t="s">
        <v>27579</v>
      </c>
      <c r="D6156" t="s">
        <v>27580</v>
      </c>
      <c r="E6156" t="s">
        <v>2164</v>
      </c>
      <c r="F6156" t="s">
        <v>27581</v>
      </c>
      <c r="G6156" t="s">
        <v>27582</v>
      </c>
      <c r="H6156" t="s">
        <v>10728</v>
      </c>
      <c r="I6156" s="23">
        <v>43.089599999999997</v>
      </c>
      <c r="J6156" s="23">
        <v>-123.4144</v>
      </c>
      <c r="K6156">
        <v>321113</v>
      </c>
      <c r="L6156" t="s">
        <v>649</v>
      </c>
      <c r="M6156" t="s">
        <v>574</v>
      </c>
      <c r="N6156" s="49">
        <v>28782.851999999999</v>
      </c>
      <c r="O6156" s="49">
        <v>27600.95</v>
      </c>
      <c r="P6156" s="49">
        <v>29817.436000000002</v>
      </c>
      <c r="Q6156" s="49">
        <v>49523.495999999999</v>
      </c>
      <c r="R6156" s="49">
        <v>54118.692000000003</v>
      </c>
      <c r="S6156" s="49">
        <v>38603.946000000004</v>
      </c>
      <c r="T6156" s="49">
        <v>38773.542000000001</v>
      </c>
      <c r="U6156" s="49">
        <v>49152.29</v>
      </c>
      <c r="V6156" s="49">
        <v>46725.53</v>
      </c>
    </row>
    <row r="6157" spans="1:22" x14ac:dyDescent="0.3">
      <c r="A6157">
        <v>1002130</v>
      </c>
      <c r="B6157" t="s">
        <v>27583</v>
      </c>
      <c r="C6157" t="s">
        <v>27584</v>
      </c>
      <c r="D6157" t="s">
        <v>3373</v>
      </c>
      <c r="E6157" t="s">
        <v>583</v>
      </c>
      <c r="F6157" t="s">
        <v>3374</v>
      </c>
      <c r="G6157" t="s">
        <v>27585</v>
      </c>
      <c r="H6157" t="s">
        <v>3376</v>
      </c>
      <c r="I6157" s="23">
        <v>32.536709999999999</v>
      </c>
      <c r="J6157" s="23">
        <v>-92.75703</v>
      </c>
      <c r="K6157">
        <v>321219</v>
      </c>
      <c r="L6157" t="s">
        <v>28</v>
      </c>
      <c r="M6157" t="s">
        <v>315</v>
      </c>
      <c r="N6157" s="49">
        <v>41778.991999999998</v>
      </c>
      <c r="O6157" s="49">
        <v>43180.288</v>
      </c>
      <c r="P6157" s="49">
        <v>40542.548000000003</v>
      </c>
      <c r="Q6157" s="49">
        <v>40271.847999999998</v>
      </c>
      <c r="R6157" s="49">
        <v>41920.991999999998</v>
      </c>
      <c r="S6157" s="49">
        <v>40930.796000000002</v>
      </c>
      <c r="T6157" s="49">
        <v>40913.796000000002</v>
      </c>
      <c r="U6157" s="49">
        <v>41186.343999999997</v>
      </c>
      <c r="V6157" s="49">
        <v>32609.128000000001</v>
      </c>
    </row>
    <row r="6158" spans="1:22" x14ac:dyDescent="0.3">
      <c r="A6158">
        <v>1005384</v>
      </c>
      <c r="B6158" t="s">
        <v>27586</v>
      </c>
      <c r="C6158" t="s">
        <v>27587</v>
      </c>
      <c r="D6158" t="s">
        <v>27588</v>
      </c>
      <c r="E6158" t="s">
        <v>2164</v>
      </c>
      <c r="F6158" t="s">
        <v>27589</v>
      </c>
      <c r="G6158" t="s">
        <v>27590</v>
      </c>
      <c r="H6158" t="s">
        <v>10728</v>
      </c>
      <c r="I6158" s="23">
        <v>43.187199999999997</v>
      </c>
      <c r="J6158" s="23">
        <v>-123.3819</v>
      </c>
      <c r="K6158">
        <v>562212</v>
      </c>
      <c r="L6158" t="s">
        <v>51</v>
      </c>
      <c r="M6158" t="s">
        <v>307</v>
      </c>
      <c r="N6158" s="49">
        <v>46227</v>
      </c>
      <c r="O6158" s="49">
        <v>45107.5</v>
      </c>
      <c r="P6158" s="49">
        <v>37248</v>
      </c>
      <c r="Q6158" s="49">
        <v>47691.75</v>
      </c>
      <c r="R6158" s="49">
        <v>50836</v>
      </c>
      <c r="S6158" s="49">
        <v>52466</v>
      </c>
      <c r="T6158" s="49">
        <v>43996.5</v>
      </c>
      <c r="U6158" s="49">
        <v>46316.75</v>
      </c>
      <c r="V6158" s="49">
        <v>88331.75</v>
      </c>
    </row>
    <row r="6159" spans="1:22" x14ac:dyDescent="0.3">
      <c r="A6159">
        <v>1000403</v>
      </c>
      <c r="B6159" t="s">
        <v>27591</v>
      </c>
      <c r="C6159" t="s">
        <v>27592</v>
      </c>
      <c r="D6159" t="s">
        <v>27593</v>
      </c>
      <c r="E6159" t="s">
        <v>303</v>
      </c>
      <c r="F6159" t="s">
        <v>27594</v>
      </c>
      <c r="G6159" t="s">
        <v>27595</v>
      </c>
      <c r="H6159" t="s">
        <v>27596</v>
      </c>
      <c r="I6159" s="23">
        <v>32.836460000000002</v>
      </c>
      <c r="J6159" s="23">
        <v>-100.44889000000001</v>
      </c>
      <c r="K6159">
        <v>327420</v>
      </c>
      <c r="L6159" t="s">
        <v>28</v>
      </c>
      <c r="M6159" t="s">
        <v>376</v>
      </c>
      <c r="N6159" s="49">
        <v>44477.732000000004</v>
      </c>
      <c r="O6159" s="49">
        <v>41280.843999999997</v>
      </c>
      <c r="P6159" s="49">
        <v>43211.688000000002</v>
      </c>
      <c r="Q6159" s="49">
        <v>43370.436000000002</v>
      </c>
      <c r="R6159" s="49">
        <v>39702.6</v>
      </c>
      <c r="S6159" s="49">
        <v>42943.487999999998</v>
      </c>
      <c r="T6159" s="49">
        <v>41919.792000000001</v>
      </c>
      <c r="U6159" s="49">
        <v>36369.612000000001</v>
      </c>
      <c r="V6159" s="49">
        <v>33280.124000000003</v>
      </c>
    </row>
    <row r="6160" spans="1:22" x14ac:dyDescent="0.3">
      <c r="A6160">
        <v>1004663</v>
      </c>
      <c r="B6160" t="s">
        <v>27597</v>
      </c>
      <c r="C6160" t="s">
        <v>27598</v>
      </c>
      <c r="D6160" t="s">
        <v>27599</v>
      </c>
      <c r="E6160" t="s">
        <v>556</v>
      </c>
      <c r="F6160" t="s">
        <v>27600</v>
      </c>
      <c r="G6160" t="s">
        <v>27601</v>
      </c>
      <c r="H6160" t="s">
        <v>416</v>
      </c>
      <c r="I6160" s="23">
        <v>39.662630999999998</v>
      </c>
      <c r="J6160" s="23">
        <v>-77.815997999999993</v>
      </c>
      <c r="K6160">
        <v>562212</v>
      </c>
      <c r="L6160" t="s">
        <v>355</v>
      </c>
      <c r="M6160" t="s">
        <v>307</v>
      </c>
      <c r="N6160" s="49">
        <v>99061.8</v>
      </c>
      <c r="O6160" s="49">
        <v>94396.75</v>
      </c>
      <c r="P6160" s="49">
        <v>91058.85</v>
      </c>
      <c r="Q6160" s="49">
        <v>88003.199999999997</v>
      </c>
      <c r="R6160" s="49">
        <v>84876.05</v>
      </c>
      <c r="S6160" s="49">
        <v>75151.149999999994</v>
      </c>
      <c r="T6160" s="49">
        <v>73482.600000000006</v>
      </c>
      <c r="U6160" s="49">
        <v>71035.899999999994</v>
      </c>
      <c r="V6160" s="49">
        <v>66321.75</v>
      </c>
    </row>
    <row r="6161" spans="1:22" x14ac:dyDescent="0.3">
      <c r="A6161">
        <v>1000320</v>
      </c>
      <c r="B6161" t="s">
        <v>27602</v>
      </c>
      <c r="C6161" t="s">
        <v>27603</v>
      </c>
      <c r="D6161" t="s">
        <v>27604</v>
      </c>
      <c r="E6161" t="s">
        <v>441</v>
      </c>
      <c r="F6161" t="s">
        <v>27605</v>
      </c>
      <c r="G6161" t="s">
        <v>27606</v>
      </c>
      <c r="H6161" t="s">
        <v>9485</v>
      </c>
      <c r="I6161" s="23">
        <v>36.436399999999999</v>
      </c>
      <c r="J6161" s="23">
        <v>-77.616699999999994</v>
      </c>
      <c r="K6161">
        <v>221112</v>
      </c>
      <c r="L6161" t="s">
        <v>28</v>
      </c>
      <c r="M6161" t="s">
        <v>336</v>
      </c>
      <c r="P6161" s="49">
        <v>5221.7219999999998</v>
      </c>
      <c r="Q6161" s="49">
        <v>57700.432000000001</v>
      </c>
      <c r="R6161" s="49">
        <v>188859.40599999999</v>
      </c>
      <c r="S6161" s="49">
        <v>541310.478</v>
      </c>
      <c r="T6161" s="49">
        <v>1077588.578</v>
      </c>
      <c r="U6161" s="49">
        <v>990177.31</v>
      </c>
      <c r="V6161" s="49">
        <v>1035028.08</v>
      </c>
    </row>
    <row r="6162" spans="1:22" x14ac:dyDescent="0.3">
      <c r="A6162">
        <v>1006832</v>
      </c>
      <c r="B6162" t="s">
        <v>27602</v>
      </c>
      <c r="C6162" t="s">
        <v>27607</v>
      </c>
      <c r="D6162" t="s">
        <v>27604</v>
      </c>
      <c r="E6162" t="s">
        <v>441</v>
      </c>
      <c r="F6162" t="s">
        <v>27605</v>
      </c>
      <c r="G6162" t="s">
        <v>27606</v>
      </c>
      <c r="H6162" t="s">
        <v>9485</v>
      </c>
      <c r="I6162" s="23">
        <v>36.436399999999999</v>
      </c>
      <c r="J6162" s="23">
        <v>-77.616699999999994</v>
      </c>
      <c r="K6162">
        <v>221112</v>
      </c>
      <c r="L6162" t="s">
        <v>28</v>
      </c>
      <c r="M6162" t="s">
        <v>336</v>
      </c>
      <c r="P6162" s="49">
        <v>997.31600000000003</v>
      </c>
      <c r="Q6162" s="49">
        <v>9981.31</v>
      </c>
      <c r="R6162" s="49">
        <v>25626.475999999999</v>
      </c>
      <c r="S6162" s="49">
        <v>89668.54</v>
      </c>
      <c r="T6162" s="49">
        <v>386339.41600000003</v>
      </c>
      <c r="U6162" s="49">
        <v>348623.40399999998</v>
      </c>
      <c r="V6162" s="49">
        <v>321378.984</v>
      </c>
    </row>
    <row r="6163" spans="1:22" x14ac:dyDescent="0.3">
      <c r="A6163">
        <v>1006996</v>
      </c>
      <c r="B6163" t="s">
        <v>27608</v>
      </c>
      <c r="C6163" t="s">
        <v>27609</v>
      </c>
      <c r="D6163" t="s">
        <v>27610</v>
      </c>
      <c r="E6163" t="s">
        <v>441</v>
      </c>
      <c r="F6163" t="s">
        <v>27611</v>
      </c>
      <c r="G6163" t="s">
        <v>27612</v>
      </c>
      <c r="H6163" t="s">
        <v>6391</v>
      </c>
      <c r="I6163" s="23">
        <v>35.757218999999999</v>
      </c>
      <c r="J6163" s="23">
        <v>-80.560299000000001</v>
      </c>
      <c r="K6163">
        <v>562212</v>
      </c>
      <c r="L6163" t="s">
        <v>51</v>
      </c>
      <c r="M6163" t="s">
        <v>307</v>
      </c>
      <c r="N6163" s="49">
        <v>59977.75</v>
      </c>
      <c r="O6163" s="49">
        <v>162318.5</v>
      </c>
      <c r="P6163" s="49">
        <v>88815.75</v>
      </c>
      <c r="Q6163" s="49">
        <v>85269.25</v>
      </c>
      <c r="R6163" s="49">
        <v>97857.75</v>
      </c>
      <c r="S6163" s="49">
        <v>93829.25</v>
      </c>
      <c r="T6163" s="49">
        <v>89720</v>
      </c>
      <c r="U6163" s="49">
        <v>85582.75</v>
      </c>
      <c r="V6163" s="49">
        <v>80600.5</v>
      </c>
    </row>
    <row r="6164" spans="1:22" x14ac:dyDescent="0.3">
      <c r="A6164">
        <v>1006073</v>
      </c>
      <c r="B6164" t="s">
        <v>27613</v>
      </c>
      <c r="C6164" t="s">
        <v>27614</v>
      </c>
      <c r="D6164" t="s">
        <v>27615</v>
      </c>
      <c r="E6164" t="s">
        <v>1663</v>
      </c>
      <c r="F6164" t="s">
        <v>27616</v>
      </c>
      <c r="G6164" t="s">
        <v>27617</v>
      </c>
      <c r="H6164" t="s">
        <v>7910</v>
      </c>
      <c r="I6164" s="23">
        <v>39.708638999999998</v>
      </c>
      <c r="J6164" s="23">
        <v>-75.119432000000003</v>
      </c>
      <c r="K6164">
        <v>611310</v>
      </c>
      <c r="L6164" t="s">
        <v>28</v>
      </c>
      <c r="M6164" t="s">
        <v>315</v>
      </c>
      <c r="N6164" s="49">
        <v>32089.326000000001</v>
      </c>
      <c r="O6164" s="49">
        <v>24659.401999999998</v>
      </c>
      <c r="P6164" s="49">
        <v>25907.95</v>
      </c>
      <c r="Q6164" s="49">
        <v>24017.707999999999</v>
      </c>
      <c r="R6164" s="49">
        <v>22494.76</v>
      </c>
      <c r="S6164" s="49">
        <v>21283.916000000001</v>
      </c>
      <c r="T6164" s="49">
        <v>23767.308000000001</v>
      </c>
      <c r="U6164" s="49">
        <v>28018.844000000001</v>
      </c>
      <c r="V6164" s="49">
        <v>34358.817999999999</v>
      </c>
    </row>
    <row r="6165" spans="1:22" x14ac:dyDescent="0.3">
      <c r="A6165">
        <v>1003697</v>
      </c>
      <c r="B6165" t="s">
        <v>27618</v>
      </c>
      <c r="C6165" t="s">
        <v>27619</v>
      </c>
      <c r="D6165" t="s">
        <v>27620</v>
      </c>
      <c r="E6165" t="s">
        <v>351</v>
      </c>
      <c r="F6165" t="s">
        <v>27621</v>
      </c>
      <c r="G6165" t="s">
        <v>27622</v>
      </c>
      <c r="H6165" t="s">
        <v>900</v>
      </c>
      <c r="I6165" s="23">
        <v>38.822929000000002</v>
      </c>
      <c r="J6165" s="23">
        <v>-90.014801000000006</v>
      </c>
      <c r="K6165">
        <v>562212</v>
      </c>
      <c r="L6165" t="s">
        <v>355</v>
      </c>
      <c r="M6165" t="s">
        <v>307</v>
      </c>
      <c r="N6165" s="49">
        <v>205371.598</v>
      </c>
      <c r="O6165" s="49">
        <v>240759.29800000001</v>
      </c>
      <c r="P6165" s="49">
        <v>212503.64799999999</v>
      </c>
      <c r="Q6165" s="49">
        <v>147190.598</v>
      </c>
      <c r="R6165" s="49">
        <v>139758.628</v>
      </c>
      <c r="S6165" s="49">
        <v>175443.27799999999</v>
      </c>
      <c r="T6165" s="49">
        <v>201971.182</v>
      </c>
      <c r="U6165" s="49">
        <v>162758.19200000001</v>
      </c>
      <c r="V6165" s="49">
        <v>196855.61799999999</v>
      </c>
    </row>
    <row r="6166" spans="1:22" x14ac:dyDescent="0.3">
      <c r="A6166">
        <v>1002512</v>
      </c>
      <c r="B6166" t="s">
        <v>27623</v>
      </c>
      <c r="C6166" t="s">
        <v>27624</v>
      </c>
      <c r="D6166" t="s">
        <v>1644</v>
      </c>
      <c r="E6166" t="s">
        <v>303</v>
      </c>
      <c r="F6166" t="s">
        <v>27625</v>
      </c>
      <c r="G6166" t="s">
        <v>27626</v>
      </c>
      <c r="H6166" t="s">
        <v>2976</v>
      </c>
      <c r="I6166" s="23">
        <v>32.002200000000002</v>
      </c>
      <c r="J6166" s="23">
        <v>-95.268000000000001</v>
      </c>
      <c r="K6166">
        <v>562212</v>
      </c>
      <c r="L6166" t="s">
        <v>51</v>
      </c>
      <c r="M6166" t="s">
        <v>307</v>
      </c>
      <c r="N6166" s="49">
        <v>113481.5</v>
      </c>
      <c r="O6166" s="49">
        <v>110118</v>
      </c>
      <c r="P6166" s="49">
        <v>108088</v>
      </c>
      <c r="Q6166" s="49">
        <v>106777.35</v>
      </c>
      <c r="R6166" s="49">
        <v>105000.15</v>
      </c>
      <c r="S6166" s="49">
        <v>103978.75</v>
      </c>
      <c r="T6166" s="49">
        <v>103638.8</v>
      </c>
      <c r="U6166" s="49">
        <v>103002.76857499999</v>
      </c>
      <c r="V6166" s="49">
        <v>105198.06375</v>
      </c>
    </row>
    <row r="6167" spans="1:22" x14ac:dyDescent="0.3">
      <c r="A6167">
        <v>1000592</v>
      </c>
      <c r="B6167" t="s">
        <v>27627</v>
      </c>
      <c r="C6167" t="s">
        <v>27628</v>
      </c>
      <c r="D6167" t="s">
        <v>990</v>
      </c>
      <c r="E6167" t="s">
        <v>583</v>
      </c>
      <c r="F6167" t="s">
        <v>991</v>
      </c>
      <c r="G6167" t="s">
        <v>27629</v>
      </c>
      <c r="H6167" t="s">
        <v>993</v>
      </c>
      <c r="I6167" s="23">
        <v>30.198899999999998</v>
      </c>
      <c r="J6167" s="23">
        <v>-91.008499999999998</v>
      </c>
      <c r="K6167">
        <v>325194</v>
      </c>
      <c r="L6167" t="s">
        <v>28</v>
      </c>
      <c r="M6167" t="s">
        <v>530</v>
      </c>
      <c r="N6167" s="49">
        <v>63804.428</v>
      </c>
      <c r="O6167" s="49">
        <v>59837.411999999997</v>
      </c>
      <c r="P6167" s="49">
        <v>62875.843999999997</v>
      </c>
      <c r="Q6167" s="49">
        <v>63157.506000000001</v>
      </c>
      <c r="R6167" s="49">
        <v>66523.573999999993</v>
      </c>
      <c r="S6167" s="49">
        <v>62917.688000000002</v>
      </c>
      <c r="T6167" s="49">
        <v>67766.59</v>
      </c>
      <c r="U6167" s="49">
        <v>60195.65</v>
      </c>
      <c r="V6167" s="49">
        <v>59226.65</v>
      </c>
    </row>
    <row r="6168" spans="1:22" x14ac:dyDescent="0.3">
      <c r="A6168">
        <v>1005270</v>
      </c>
      <c r="B6168" t="s">
        <v>27630</v>
      </c>
      <c r="C6168" t="s">
        <v>27631</v>
      </c>
      <c r="D6168" t="s">
        <v>27632</v>
      </c>
      <c r="E6168" t="s">
        <v>311</v>
      </c>
      <c r="F6168" t="s">
        <v>27633</v>
      </c>
      <c r="G6168" t="s">
        <v>27634</v>
      </c>
      <c r="H6168" t="s">
        <v>1952</v>
      </c>
      <c r="I6168" s="23">
        <v>37.953400000000002</v>
      </c>
      <c r="J6168" s="23">
        <v>-83.952539999999999</v>
      </c>
      <c r="K6168">
        <v>562212</v>
      </c>
      <c r="L6168" t="s">
        <v>355</v>
      </c>
      <c r="M6168" t="s">
        <v>307</v>
      </c>
      <c r="N6168" s="49">
        <v>229301.45</v>
      </c>
      <c r="O6168" s="49">
        <v>198936.5</v>
      </c>
      <c r="P6168" s="49">
        <v>192192.05</v>
      </c>
      <c r="Q6168" s="49">
        <v>183410.2</v>
      </c>
      <c r="R6168" s="49">
        <v>177551.7</v>
      </c>
      <c r="S6168" s="49">
        <v>171647.1</v>
      </c>
      <c r="T6168" s="49">
        <v>164578.04999999999</v>
      </c>
      <c r="U6168" s="49">
        <v>150936.54999999999</v>
      </c>
      <c r="V6168" s="49">
        <v>145887.70000000001</v>
      </c>
    </row>
    <row r="6169" spans="1:22" x14ac:dyDescent="0.3">
      <c r="A6169">
        <v>1005271</v>
      </c>
      <c r="B6169" t="s">
        <v>27635</v>
      </c>
      <c r="C6169" t="s">
        <v>27631</v>
      </c>
      <c r="D6169" t="s">
        <v>1101</v>
      </c>
      <c r="E6169" t="s">
        <v>311</v>
      </c>
      <c r="F6169" t="s">
        <v>6356</v>
      </c>
      <c r="G6169" t="s">
        <v>27636</v>
      </c>
      <c r="H6169" t="s">
        <v>6358</v>
      </c>
      <c r="I6169" s="23">
        <v>38.735550000000003</v>
      </c>
      <c r="J6169" s="23">
        <v>-84.408180000000002</v>
      </c>
      <c r="K6169">
        <v>562212</v>
      </c>
      <c r="L6169" t="s">
        <v>355</v>
      </c>
      <c r="M6169" t="s">
        <v>307</v>
      </c>
      <c r="N6169" s="49">
        <v>123302.298</v>
      </c>
      <c r="O6169" s="49">
        <v>123500.698</v>
      </c>
      <c r="P6169" s="49">
        <v>145222.348</v>
      </c>
      <c r="Q6169" s="49">
        <v>119506.74800000001</v>
      </c>
      <c r="R6169" s="49">
        <v>120641.39599999999</v>
      </c>
      <c r="S6169" s="49">
        <v>110005.24800000001</v>
      </c>
      <c r="T6169" s="49">
        <v>89364.297999999995</v>
      </c>
      <c r="U6169" s="49">
        <v>56265.447999999997</v>
      </c>
      <c r="V6169" s="49">
        <v>72644.2</v>
      </c>
    </row>
    <row r="6170" spans="1:22" x14ac:dyDescent="0.3">
      <c r="A6170">
        <v>1002425</v>
      </c>
      <c r="B6170" t="s">
        <v>27637</v>
      </c>
      <c r="C6170" t="s">
        <v>27638</v>
      </c>
      <c r="D6170" t="s">
        <v>10494</v>
      </c>
      <c r="E6170" t="s">
        <v>663</v>
      </c>
      <c r="F6170" t="s">
        <v>27639</v>
      </c>
      <c r="G6170" t="s">
        <v>27640</v>
      </c>
      <c r="H6170" t="s">
        <v>374</v>
      </c>
      <c r="I6170" s="23">
        <v>38.896889999999999</v>
      </c>
      <c r="J6170" s="23">
        <v>-83.903255000000001</v>
      </c>
      <c r="K6170">
        <v>562212</v>
      </c>
      <c r="L6170" t="s">
        <v>355</v>
      </c>
      <c r="M6170" t="s">
        <v>307</v>
      </c>
      <c r="N6170" s="49">
        <v>157828.18</v>
      </c>
      <c r="O6170" s="49">
        <v>117075.514</v>
      </c>
      <c r="P6170" s="49">
        <v>205721.75</v>
      </c>
      <c r="Q6170" s="49">
        <v>101734.05</v>
      </c>
      <c r="R6170" s="49">
        <v>170455.9</v>
      </c>
      <c r="S6170" s="49">
        <v>192071.698</v>
      </c>
      <c r="T6170" s="49">
        <v>191409.2</v>
      </c>
      <c r="U6170" s="49">
        <v>235273.05</v>
      </c>
      <c r="V6170" s="49">
        <v>126041.848</v>
      </c>
    </row>
    <row r="6171" spans="1:22" x14ac:dyDescent="0.3">
      <c r="A6171">
        <v>1000577</v>
      </c>
      <c r="B6171" t="s">
        <v>27641</v>
      </c>
      <c r="C6171" t="s">
        <v>27642</v>
      </c>
      <c r="D6171" t="s">
        <v>27643</v>
      </c>
      <c r="E6171" t="s">
        <v>1388</v>
      </c>
      <c r="F6171" t="s">
        <v>27644</v>
      </c>
      <c r="G6171" t="s">
        <v>27645</v>
      </c>
      <c r="H6171" t="s">
        <v>1391</v>
      </c>
      <c r="I6171" s="23">
        <v>42.606295000000003</v>
      </c>
      <c r="J6171" s="23">
        <v>-113.684501</v>
      </c>
      <c r="K6171">
        <v>221112</v>
      </c>
      <c r="L6171" t="s">
        <v>28</v>
      </c>
      <c r="M6171" t="s">
        <v>336</v>
      </c>
      <c r="Q6171" s="49">
        <v>41283.343999999997</v>
      </c>
      <c r="R6171" s="49">
        <v>48564.767999999996</v>
      </c>
      <c r="S6171" s="49">
        <v>48549.667999999998</v>
      </c>
      <c r="T6171" s="49">
        <v>50179.76</v>
      </c>
      <c r="U6171" s="49">
        <v>47000.972000000002</v>
      </c>
      <c r="V6171" s="49">
        <v>49533.063999999998</v>
      </c>
    </row>
    <row r="6172" spans="1:22" x14ac:dyDescent="0.3">
      <c r="A6172">
        <v>1006928</v>
      </c>
      <c r="B6172" t="s">
        <v>27646</v>
      </c>
      <c r="C6172" t="s">
        <v>27647</v>
      </c>
      <c r="D6172" t="s">
        <v>27648</v>
      </c>
      <c r="E6172" t="s">
        <v>422</v>
      </c>
      <c r="F6172" t="s">
        <v>20489</v>
      </c>
      <c r="G6172" t="s">
        <v>27649</v>
      </c>
      <c r="H6172" t="s">
        <v>16702</v>
      </c>
      <c r="I6172" s="23">
        <v>35.344200000000001</v>
      </c>
      <c r="J6172" s="23">
        <v>-91.514600000000002</v>
      </c>
      <c r="K6172">
        <v>486210</v>
      </c>
      <c r="L6172" t="s">
        <v>1275</v>
      </c>
      <c r="M6172" t="s">
        <v>102</v>
      </c>
      <c r="N6172" s="49">
        <v>52979.483999999997</v>
      </c>
      <c r="O6172" s="49">
        <v>72808.842000000004</v>
      </c>
      <c r="P6172" s="49">
        <v>59980.061999999998</v>
      </c>
      <c r="Q6172" s="49">
        <v>66877.11</v>
      </c>
      <c r="R6172" s="49">
        <v>73729.36</v>
      </c>
      <c r="S6172" s="49">
        <v>119858.272</v>
      </c>
      <c r="T6172" s="49">
        <v>91367.24</v>
      </c>
      <c r="U6172" s="49">
        <v>111709.89200000001</v>
      </c>
      <c r="V6172" s="49">
        <v>90310.725999999995</v>
      </c>
    </row>
    <row r="6173" spans="1:22" x14ac:dyDescent="0.3">
      <c r="A6173">
        <v>1006187</v>
      </c>
      <c r="B6173" t="s">
        <v>27650</v>
      </c>
      <c r="C6173" t="s">
        <v>27651</v>
      </c>
      <c r="D6173" t="s">
        <v>27652</v>
      </c>
      <c r="E6173" t="s">
        <v>1663</v>
      </c>
      <c r="F6173" t="s">
        <v>27653</v>
      </c>
      <c r="G6173" t="s">
        <v>27654</v>
      </c>
      <c r="H6173" t="s">
        <v>3046</v>
      </c>
      <c r="I6173" s="23">
        <v>40.517294999999997</v>
      </c>
      <c r="J6173" s="23">
        <v>-74.430325999999994</v>
      </c>
      <c r="K6173">
        <v>611310</v>
      </c>
      <c r="L6173" t="s">
        <v>28</v>
      </c>
      <c r="M6173" t="s">
        <v>315</v>
      </c>
      <c r="N6173" s="49">
        <v>103081.712</v>
      </c>
      <c r="O6173" s="49">
        <v>127460.42</v>
      </c>
      <c r="P6173" s="49">
        <v>98694.528000000006</v>
      </c>
      <c r="Q6173" s="49">
        <v>93796.596000000005</v>
      </c>
      <c r="R6173" s="49">
        <v>98487.38</v>
      </c>
      <c r="S6173" s="49">
        <v>95339.991999999998</v>
      </c>
      <c r="T6173" s="49">
        <v>121998.04</v>
      </c>
      <c r="U6173" s="49">
        <v>86821.81</v>
      </c>
      <c r="V6173" s="49">
        <v>95408.395999999993</v>
      </c>
    </row>
    <row r="6174" spans="1:22" x14ac:dyDescent="0.3">
      <c r="A6174">
        <v>1012665</v>
      </c>
      <c r="B6174" t="s">
        <v>27655</v>
      </c>
      <c r="C6174" t="s">
        <v>27656</v>
      </c>
      <c r="D6174" t="s">
        <v>27657</v>
      </c>
      <c r="E6174" t="s">
        <v>303</v>
      </c>
      <c r="F6174" t="s">
        <v>14072</v>
      </c>
      <c r="H6174" t="s">
        <v>3772</v>
      </c>
      <c r="I6174" s="23">
        <v>27.790780000000002</v>
      </c>
      <c r="J6174" s="23">
        <v>-99.598230000000001</v>
      </c>
      <c r="K6174">
        <v>211130</v>
      </c>
      <c r="L6174" t="s">
        <v>28</v>
      </c>
      <c r="M6174" t="s">
        <v>102</v>
      </c>
      <c r="N6174" s="49">
        <v>11579.556</v>
      </c>
      <c r="O6174" s="49">
        <v>18371.88</v>
      </c>
      <c r="P6174" s="49">
        <v>23720.66</v>
      </c>
      <c r="Q6174" s="49">
        <v>30720.484</v>
      </c>
    </row>
    <row r="6175" spans="1:22" x14ac:dyDescent="0.3">
      <c r="A6175">
        <v>1002946</v>
      </c>
      <c r="B6175" t="s">
        <v>27658</v>
      </c>
      <c r="C6175" t="s">
        <v>27659</v>
      </c>
      <c r="D6175" t="s">
        <v>4783</v>
      </c>
      <c r="E6175" t="s">
        <v>1487</v>
      </c>
      <c r="F6175" t="s">
        <v>3821</v>
      </c>
      <c r="H6175" t="s">
        <v>3826</v>
      </c>
      <c r="I6175" s="23">
        <v>39.478516999999997</v>
      </c>
      <c r="J6175" s="23">
        <v>-108.021664</v>
      </c>
      <c r="K6175">
        <v>213112</v>
      </c>
      <c r="L6175" t="s">
        <v>28</v>
      </c>
      <c r="M6175" t="s">
        <v>102</v>
      </c>
      <c r="R6175" s="49">
        <v>24298.707999999999</v>
      </c>
      <c r="S6175" s="49">
        <v>27782.096000000001</v>
      </c>
      <c r="T6175" s="49">
        <v>27786.096000000001</v>
      </c>
      <c r="U6175" s="49">
        <v>25481.704000000002</v>
      </c>
    </row>
    <row r="6176" spans="1:22" x14ac:dyDescent="0.3">
      <c r="A6176">
        <v>1000169</v>
      </c>
      <c r="B6176" t="s">
        <v>27660</v>
      </c>
      <c r="C6176" t="s">
        <v>27661</v>
      </c>
      <c r="D6176" t="s">
        <v>27662</v>
      </c>
      <c r="E6176" t="s">
        <v>351</v>
      </c>
      <c r="F6176" t="s">
        <v>27663</v>
      </c>
      <c r="G6176" t="s">
        <v>27664</v>
      </c>
      <c r="H6176" t="s">
        <v>12471</v>
      </c>
      <c r="I6176" s="23">
        <v>38.699599999999997</v>
      </c>
      <c r="J6176" s="23">
        <v>-88.539199999999994</v>
      </c>
      <c r="K6176">
        <v>221112</v>
      </c>
      <c r="L6176" t="s">
        <v>335</v>
      </c>
      <c r="M6176" t="s">
        <v>336</v>
      </c>
      <c r="N6176" s="49">
        <v>1790.444</v>
      </c>
      <c r="O6176" s="49">
        <v>6263.576</v>
      </c>
      <c r="P6176" s="49">
        <v>4357.6840000000002</v>
      </c>
      <c r="Q6176" s="49">
        <v>5245.732</v>
      </c>
      <c r="R6176" s="49">
        <v>604.79999999999995</v>
      </c>
      <c r="S6176" s="49">
        <v>2353.6439999999998</v>
      </c>
      <c r="T6176" s="49">
        <v>783.5</v>
      </c>
      <c r="U6176" s="49">
        <v>14258.096</v>
      </c>
      <c r="V6176" s="49">
        <v>23183.616000000002</v>
      </c>
    </row>
    <row r="6177" spans="1:22" x14ac:dyDescent="0.3">
      <c r="A6177">
        <v>1005645</v>
      </c>
      <c r="B6177" t="s">
        <v>27665</v>
      </c>
      <c r="C6177" t="s">
        <v>27666</v>
      </c>
      <c r="D6177" t="s">
        <v>23448</v>
      </c>
      <c r="E6177" t="s">
        <v>583</v>
      </c>
      <c r="F6177" t="s">
        <v>20651</v>
      </c>
      <c r="G6177" t="s">
        <v>27667</v>
      </c>
      <c r="H6177" t="s">
        <v>1013</v>
      </c>
      <c r="I6177" s="23">
        <v>30.052800000000001</v>
      </c>
      <c r="J6177" s="23">
        <v>-90.668999999999997</v>
      </c>
      <c r="K6177">
        <v>324199</v>
      </c>
      <c r="L6177" t="s">
        <v>28</v>
      </c>
      <c r="M6177" t="s">
        <v>102</v>
      </c>
      <c r="N6177" s="49">
        <v>16860.101999999999</v>
      </c>
      <c r="O6177" s="49">
        <v>104363.878</v>
      </c>
      <c r="P6177" s="49">
        <v>223063.18799999999</v>
      </c>
      <c r="Q6177" s="49">
        <v>103916.576</v>
      </c>
      <c r="R6177" s="49">
        <v>116375.496</v>
      </c>
      <c r="S6177" s="49">
        <v>122084.048</v>
      </c>
      <c r="T6177" s="49">
        <v>147011.89600000001</v>
      </c>
      <c r="U6177" s="49">
        <v>184981.34400000001</v>
      </c>
      <c r="V6177" s="49">
        <v>118037.774</v>
      </c>
    </row>
    <row r="6178" spans="1:22" x14ac:dyDescent="0.3">
      <c r="A6178">
        <v>1005848</v>
      </c>
      <c r="B6178" t="s">
        <v>27668</v>
      </c>
      <c r="C6178" t="s">
        <v>27669</v>
      </c>
      <c r="D6178" t="s">
        <v>8163</v>
      </c>
      <c r="E6178" t="s">
        <v>583</v>
      </c>
      <c r="F6178" t="s">
        <v>7053</v>
      </c>
      <c r="G6178" t="s">
        <v>27670</v>
      </c>
      <c r="H6178" t="s">
        <v>1007</v>
      </c>
      <c r="I6178" s="23">
        <v>30.147687999999999</v>
      </c>
      <c r="J6178" s="23">
        <v>-93.335266000000004</v>
      </c>
      <c r="K6178">
        <v>324199</v>
      </c>
      <c r="L6178" t="s">
        <v>28</v>
      </c>
      <c r="M6178" t="s">
        <v>102</v>
      </c>
      <c r="N6178" s="49">
        <v>322637.39</v>
      </c>
      <c r="O6178" s="49">
        <v>304616.68800000002</v>
      </c>
      <c r="P6178" s="49">
        <v>274654.12199999997</v>
      </c>
      <c r="Q6178" s="49">
        <v>265580.68</v>
      </c>
      <c r="R6178" s="49">
        <v>247371.75599999999</v>
      </c>
      <c r="S6178" s="49">
        <v>243746.67199999999</v>
      </c>
      <c r="T6178" s="49">
        <v>324163.20000000001</v>
      </c>
      <c r="U6178" s="49">
        <v>319511.24</v>
      </c>
      <c r="V6178" s="49">
        <v>189414.712</v>
      </c>
    </row>
    <row r="6179" spans="1:22" x14ac:dyDescent="0.3">
      <c r="A6179">
        <v>1005716</v>
      </c>
      <c r="B6179" t="s">
        <v>27671</v>
      </c>
      <c r="C6179" t="s">
        <v>27672</v>
      </c>
      <c r="D6179" t="s">
        <v>16239</v>
      </c>
      <c r="E6179" t="s">
        <v>583</v>
      </c>
      <c r="F6179" t="s">
        <v>2634</v>
      </c>
      <c r="G6179" t="s">
        <v>27673</v>
      </c>
      <c r="H6179" t="s">
        <v>2636</v>
      </c>
      <c r="I6179" s="23">
        <v>30.000854</v>
      </c>
      <c r="J6179" s="23">
        <v>-90.394811000000004</v>
      </c>
      <c r="K6179">
        <v>324199</v>
      </c>
      <c r="L6179" t="s">
        <v>28</v>
      </c>
      <c r="M6179" t="s">
        <v>102</v>
      </c>
      <c r="N6179" s="49">
        <v>120133.20600000001</v>
      </c>
      <c r="O6179" s="49">
        <v>114349.902</v>
      </c>
      <c r="P6179" s="49">
        <v>128753.348</v>
      </c>
      <c r="Q6179" s="49">
        <v>131922.68</v>
      </c>
      <c r="R6179" s="49">
        <v>142121.68</v>
      </c>
      <c r="S6179" s="49">
        <v>122246.04</v>
      </c>
      <c r="T6179" s="49">
        <v>187149.67199999999</v>
      </c>
      <c r="U6179" s="49">
        <v>176588.32399999999</v>
      </c>
      <c r="V6179" s="49">
        <v>110413.60400000001</v>
      </c>
    </row>
    <row r="6180" spans="1:22" x14ac:dyDescent="0.3">
      <c r="A6180">
        <v>1007785</v>
      </c>
      <c r="B6180" t="s">
        <v>27674</v>
      </c>
      <c r="C6180" t="s">
        <v>27675</v>
      </c>
      <c r="D6180" t="s">
        <v>24173</v>
      </c>
      <c r="E6180" t="s">
        <v>1248</v>
      </c>
      <c r="F6180" t="s">
        <v>24174</v>
      </c>
      <c r="G6180" t="s">
        <v>27676</v>
      </c>
      <c r="H6180" t="s">
        <v>17383</v>
      </c>
      <c r="I6180" s="23">
        <v>37.818370000000002</v>
      </c>
      <c r="J6180" s="23">
        <v>-81.168700000000001</v>
      </c>
      <c r="K6180">
        <v>562212</v>
      </c>
      <c r="L6180" t="s">
        <v>51</v>
      </c>
      <c r="M6180" t="s">
        <v>307</v>
      </c>
      <c r="N6180" s="49">
        <v>126619.25</v>
      </c>
      <c r="O6180" s="49">
        <v>127562.25</v>
      </c>
      <c r="P6180" s="49">
        <v>119898.75</v>
      </c>
      <c r="Q6180" s="49">
        <v>87621.25</v>
      </c>
      <c r="R6180" s="49">
        <v>71479.25</v>
      </c>
      <c r="S6180" s="49">
        <v>68161.5</v>
      </c>
      <c r="T6180" s="49">
        <v>67225.25</v>
      </c>
      <c r="U6180" s="49">
        <v>63065.25</v>
      </c>
      <c r="V6180" s="49">
        <v>68931.5</v>
      </c>
    </row>
    <row r="6181" spans="1:22" x14ac:dyDescent="0.3">
      <c r="A6181">
        <v>1010768</v>
      </c>
      <c r="B6181" t="s">
        <v>27677</v>
      </c>
      <c r="C6181" t="s">
        <v>27678</v>
      </c>
      <c r="D6181" t="s">
        <v>11121</v>
      </c>
      <c r="E6181" t="s">
        <v>303</v>
      </c>
      <c r="F6181" t="s">
        <v>11122</v>
      </c>
      <c r="G6181" t="s">
        <v>27679</v>
      </c>
      <c r="H6181" t="s">
        <v>10877</v>
      </c>
      <c r="I6181" s="23">
        <v>31.92615</v>
      </c>
      <c r="J6181" s="23">
        <v>-104.022105</v>
      </c>
      <c r="K6181">
        <v>211130</v>
      </c>
      <c r="L6181" t="s">
        <v>368</v>
      </c>
      <c r="M6181" t="s">
        <v>102</v>
      </c>
      <c r="N6181" s="49">
        <v>370544.17599999998</v>
      </c>
      <c r="O6181" s="49">
        <v>395015.364</v>
      </c>
      <c r="P6181" s="49">
        <v>305286.984</v>
      </c>
      <c r="Q6181" s="49">
        <v>128888.738</v>
      </c>
      <c r="R6181" s="49">
        <v>222475.22399999999</v>
      </c>
      <c r="S6181" s="49">
        <v>118222.58199999999</v>
      </c>
      <c r="T6181" s="49">
        <v>106330.5</v>
      </c>
    </row>
    <row r="6182" spans="1:22" x14ac:dyDescent="0.3">
      <c r="A6182">
        <v>1005767</v>
      </c>
      <c r="B6182" t="s">
        <v>27680</v>
      </c>
      <c r="C6182" t="s">
        <v>27681</v>
      </c>
      <c r="D6182" t="s">
        <v>15689</v>
      </c>
      <c r="E6182" t="s">
        <v>441</v>
      </c>
      <c r="F6182" t="s">
        <v>15690</v>
      </c>
      <c r="G6182" t="s">
        <v>27682</v>
      </c>
      <c r="H6182" t="s">
        <v>3403</v>
      </c>
      <c r="I6182" s="23">
        <v>35.756030000000003</v>
      </c>
      <c r="J6182" s="23">
        <v>-79.767849999999996</v>
      </c>
      <c r="K6182">
        <v>562212</v>
      </c>
      <c r="L6182" t="s">
        <v>51</v>
      </c>
      <c r="M6182" t="s">
        <v>307</v>
      </c>
      <c r="R6182" s="49">
        <v>20072.75</v>
      </c>
      <c r="S6182" s="49">
        <v>21213</v>
      </c>
      <c r="T6182" s="49">
        <v>22419.25</v>
      </c>
      <c r="U6182" s="49">
        <v>28434.5</v>
      </c>
      <c r="V6182" s="49">
        <v>29258.75</v>
      </c>
    </row>
    <row r="6183" spans="1:22" x14ac:dyDescent="0.3">
      <c r="A6183">
        <v>1009244</v>
      </c>
      <c r="B6183" t="s">
        <v>27683</v>
      </c>
      <c r="C6183" t="s">
        <v>27684</v>
      </c>
      <c r="D6183" t="s">
        <v>27685</v>
      </c>
      <c r="E6183" t="s">
        <v>1487</v>
      </c>
      <c r="F6183" t="s">
        <v>27686</v>
      </c>
      <c r="G6183" t="s">
        <v>27687</v>
      </c>
      <c r="I6183" s="23">
        <v>40.106483099999998</v>
      </c>
      <c r="J6183" s="23">
        <v>-108.86702459999999</v>
      </c>
      <c r="K6183">
        <v>211130</v>
      </c>
      <c r="L6183" t="s">
        <v>368</v>
      </c>
      <c r="M6183" t="s">
        <v>102</v>
      </c>
      <c r="O6183" s="49">
        <v>17565.534</v>
      </c>
      <c r="P6183" s="49">
        <v>13668.102000000001</v>
      </c>
      <c r="Q6183" s="49">
        <v>15422.567999999999</v>
      </c>
      <c r="R6183" s="49">
        <v>16343.487999999999</v>
      </c>
      <c r="S6183" s="49">
        <v>19894.468000000001</v>
      </c>
      <c r="T6183" s="49">
        <v>28903.040000000001</v>
      </c>
      <c r="U6183" s="49">
        <v>25122.644</v>
      </c>
    </row>
    <row r="6184" spans="1:22" x14ac:dyDescent="0.3">
      <c r="A6184">
        <v>1002966</v>
      </c>
      <c r="B6184" t="s">
        <v>27688</v>
      </c>
      <c r="C6184" t="s">
        <v>27689</v>
      </c>
      <c r="D6184" t="s">
        <v>27690</v>
      </c>
      <c r="E6184" t="s">
        <v>380</v>
      </c>
      <c r="F6184" t="s">
        <v>4212</v>
      </c>
      <c r="G6184" t="s">
        <v>27691</v>
      </c>
      <c r="H6184" t="s">
        <v>15647</v>
      </c>
      <c r="I6184" s="23">
        <v>47.263975000000002</v>
      </c>
      <c r="J6184" s="23">
        <v>-93.628169999999997</v>
      </c>
      <c r="K6184">
        <v>221330</v>
      </c>
      <c r="L6184" t="s">
        <v>28</v>
      </c>
      <c r="M6184" t="s">
        <v>336</v>
      </c>
      <c r="N6184" s="49">
        <v>86461.237999999998</v>
      </c>
      <c r="O6184" s="49">
        <v>95346.081999999995</v>
      </c>
      <c r="P6184" s="49">
        <v>98371.717999999993</v>
      </c>
      <c r="Q6184" s="49">
        <v>89941.305999999997</v>
      </c>
      <c r="R6184" s="49">
        <v>100113.788</v>
      </c>
      <c r="S6184" s="49">
        <v>119246.868</v>
      </c>
      <c r="T6184" s="49">
        <v>115970.192</v>
      </c>
      <c r="U6184" s="49">
        <v>122017.092</v>
      </c>
      <c r="V6184" s="49">
        <v>105457.31600000001</v>
      </c>
    </row>
    <row r="6185" spans="1:22" x14ac:dyDescent="0.3">
      <c r="A6185">
        <v>1001124</v>
      </c>
      <c r="B6185" t="s">
        <v>27692</v>
      </c>
      <c r="C6185" t="s">
        <v>27693</v>
      </c>
      <c r="D6185" t="s">
        <v>27694</v>
      </c>
      <c r="E6185" t="s">
        <v>1388</v>
      </c>
      <c r="F6185" t="s">
        <v>27695</v>
      </c>
      <c r="G6185" t="s">
        <v>27696</v>
      </c>
      <c r="H6185" t="s">
        <v>27697</v>
      </c>
      <c r="I6185" s="23">
        <v>47.803400000000003</v>
      </c>
      <c r="J6185" s="23">
        <v>-116.869</v>
      </c>
      <c r="K6185">
        <v>221112</v>
      </c>
      <c r="L6185" t="s">
        <v>335</v>
      </c>
      <c r="M6185" t="s">
        <v>336</v>
      </c>
      <c r="N6185" s="49">
        <v>91221.212</v>
      </c>
      <c r="O6185" s="49">
        <v>78984.508000000002</v>
      </c>
      <c r="P6185" s="49">
        <v>39608.904000000002</v>
      </c>
      <c r="Q6185" s="49">
        <v>22989.263999999999</v>
      </c>
      <c r="R6185" s="49">
        <v>30201.588</v>
      </c>
      <c r="S6185" s="49">
        <v>7594.5720000000001</v>
      </c>
      <c r="T6185" s="49">
        <v>19497.328000000001</v>
      </c>
      <c r="U6185" s="49">
        <v>4283.3360000000002</v>
      </c>
      <c r="V6185" s="49">
        <v>4698.5839999999998</v>
      </c>
    </row>
    <row r="6186" spans="1:22" x14ac:dyDescent="0.3">
      <c r="A6186">
        <v>1001352</v>
      </c>
      <c r="B6186" t="s">
        <v>27698</v>
      </c>
      <c r="C6186" t="s">
        <v>27699</v>
      </c>
      <c r="D6186" t="s">
        <v>27694</v>
      </c>
      <c r="E6186" t="s">
        <v>1388</v>
      </c>
      <c r="F6186" t="s">
        <v>27695</v>
      </c>
      <c r="G6186" t="s">
        <v>27700</v>
      </c>
      <c r="H6186" t="s">
        <v>27697</v>
      </c>
      <c r="I6186" s="23">
        <v>47.786099999999998</v>
      </c>
      <c r="J6186" s="23">
        <v>-116.92140000000001</v>
      </c>
      <c r="K6186">
        <v>221112</v>
      </c>
      <c r="L6186" t="s">
        <v>335</v>
      </c>
      <c r="M6186" t="s">
        <v>336</v>
      </c>
      <c r="N6186" s="49">
        <v>685133.51199999999</v>
      </c>
      <c r="O6186" s="49">
        <v>607487.348</v>
      </c>
      <c r="P6186" s="49">
        <v>512327.152</v>
      </c>
      <c r="Q6186" s="49">
        <v>503148.83600000001</v>
      </c>
      <c r="R6186" s="49">
        <v>586108.92799999996</v>
      </c>
      <c r="S6186" s="49">
        <v>461464.94</v>
      </c>
      <c r="T6186" s="49">
        <v>630649.81200000003</v>
      </c>
      <c r="U6186" s="49">
        <v>411655.19199999998</v>
      </c>
      <c r="V6186" s="49">
        <v>319725.61599999998</v>
      </c>
    </row>
    <row r="6187" spans="1:22" x14ac:dyDescent="0.3">
      <c r="A6187">
        <v>1001249</v>
      </c>
      <c r="B6187" t="s">
        <v>27701</v>
      </c>
      <c r="C6187" t="s">
        <v>27702</v>
      </c>
      <c r="D6187" t="s">
        <v>27703</v>
      </c>
      <c r="E6187" t="s">
        <v>447</v>
      </c>
      <c r="F6187" t="s">
        <v>27704</v>
      </c>
      <c r="G6187" t="s">
        <v>27705</v>
      </c>
      <c r="H6187" t="s">
        <v>18540</v>
      </c>
      <c r="I6187" s="23">
        <v>40.619100000000003</v>
      </c>
      <c r="J6187" s="23">
        <v>-76.45</v>
      </c>
      <c r="K6187">
        <v>221112</v>
      </c>
      <c r="L6187" t="s">
        <v>335</v>
      </c>
      <c r="M6187" t="s">
        <v>336</v>
      </c>
      <c r="N6187" s="49">
        <v>280172.158</v>
      </c>
      <c r="O6187" s="49">
        <v>388432.44400000002</v>
      </c>
      <c r="P6187" s="49">
        <v>42064.502</v>
      </c>
      <c r="Q6187" s="49">
        <v>101163.712</v>
      </c>
      <c r="R6187" s="49">
        <v>361739.72600000002</v>
      </c>
      <c r="S6187" s="49">
        <v>377014.29</v>
      </c>
      <c r="T6187" s="49">
        <v>394745.14600000001</v>
      </c>
      <c r="U6187" s="49">
        <v>329543.94400000002</v>
      </c>
      <c r="V6187" s="49">
        <v>332416.53000000003</v>
      </c>
    </row>
    <row r="6188" spans="1:22" x14ac:dyDescent="0.3">
      <c r="A6188">
        <v>1000764</v>
      </c>
      <c r="B6188" t="s">
        <v>27706</v>
      </c>
      <c r="C6188" t="s">
        <v>27707</v>
      </c>
      <c r="D6188" t="s">
        <v>27708</v>
      </c>
      <c r="E6188" t="s">
        <v>331</v>
      </c>
      <c r="F6188" t="s">
        <v>27709</v>
      </c>
      <c r="G6188" t="s">
        <v>27710</v>
      </c>
      <c r="H6188" t="s">
        <v>3597</v>
      </c>
      <c r="I6188" s="23">
        <v>40.758499999999998</v>
      </c>
      <c r="J6188" s="23">
        <v>-73.945099999999996</v>
      </c>
      <c r="K6188">
        <v>221112</v>
      </c>
      <c r="L6188" t="s">
        <v>335</v>
      </c>
      <c r="M6188" t="s">
        <v>336</v>
      </c>
      <c r="N6188" s="49">
        <v>1135069.0060000001</v>
      </c>
      <c r="O6188" s="49">
        <v>1806471.9680000001</v>
      </c>
      <c r="P6188" s="49">
        <v>1558329.2320000001</v>
      </c>
      <c r="Q6188" s="49">
        <v>2865681.0040000002</v>
      </c>
      <c r="R6188" s="49">
        <v>2560178.3640000001</v>
      </c>
      <c r="S6188" s="49">
        <v>2363123.9939999999</v>
      </c>
      <c r="T6188" s="49">
        <v>1429403.72</v>
      </c>
      <c r="U6188" s="49">
        <v>2146749.2579999999</v>
      </c>
      <c r="V6188" s="49">
        <v>1782853.5560000001</v>
      </c>
    </row>
    <row r="6189" spans="1:22" x14ac:dyDescent="0.3">
      <c r="A6189">
        <v>1000567</v>
      </c>
      <c r="B6189" t="s">
        <v>27706</v>
      </c>
      <c r="C6189" t="s">
        <v>27711</v>
      </c>
      <c r="D6189" t="s">
        <v>27712</v>
      </c>
      <c r="E6189" t="s">
        <v>331</v>
      </c>
      <c r="F6189" t="s">
        <v>27709</v>
      </c>
      <c r="G6189" t="s">
        <v>27713</v>
      </c>
      <c r="H6189" t="s">
        <v>3597</v>
      </c>
      <c r="I6189" s="23">
        <v>40.76</v>
      </c>
      <c r="J6189" s="23">
        <v>-73.75</v>
      </c>
      <c r="K6189">
        <v>221330</v>
      </c>
      <c r="L6189" t="s">
        <v>28</v>
      </c>
      <c r="M6189" t="s">
        <v>336</v>
      </c>
      <c r="N6189" s="49">
        <v>5007.0360000000001</v>
      </c>
      <c r="O6189" s="49">
        <v>11086.96</v>
      </c>
      <c r="P6189" s="49">
        <v>9407.1219999999994</v>
      </c>
      <c r="Q6189" s="49">
        <v>14865.554</v>
      </c>
      <c r="R6189" s="49">
        <v>31002.432000000001</v>
      </c>
      <c r="S6189" s="49">
        <v>38824.480000000003</v>
      </c>
      <c r="T6189" s="49">
        <v>42914.879999999997</v>
      </c>
      <c r="U6189" s="49">
        <v>39367.908000000003</v>
      </c>
      <c r="V6189" s="49">
        <v>25422.412</v>
      </c>
    </row>
    <row r="6190" spans="1:22" x14ac:dyDescent="0.3">
      <c r="A6190">
        <v>1001062</v>
      </c>
      <c r="B6190" t="s">
        <v>27714</v>
      </c>
      <c r="C6190" t="s">
        <v>27715</v>
      </c>
      <c r="D6190" t="s">
        <v>11548</v>
      </c>
      <c r="E6190" t="s">
        <v>1487</v>
      </c>
      <c r="F6190" t="s">
        <v>27716</v>
      </c>
      <c r="G6190" t="s">
        <v>27717</v>
      </c>
      <c r="H6190" t="s">
        <v>27718</v>
      </c>
      <c r="I6190" s="23">
        <v>40.8611</v>
      </c>
      <c r="J6190" s="23">
        <v>-105.0206</v>
      </c>
      <c r="K6190">
        <v>221112</v>
      </c>
      <c r="L6190" t="s">
        <v>335</v>
      </c>
      <c r="M6190" t="s">
        <v>336</v>
      </c>
      <c r="N6190" s="49">
        <v>1910211.976</v>
      </c>
      <c r="O6190" s="49">
        <v>1752534.1980000001</v>
      </c>
      <c r="P6190" s="49">
        <v>2093713.4639999999</v>
      </c>
      <c r="Q6190" s="49">
        <v>2143808.1660000002</v>
      </c>
      <c r="R6190" s="49">
        <v>1881593.4280000001</v>
      </c>
      <c r="S6190" s="49">
        <v>2173849.9240000001</v>
      </c>
      <c r="T6190" s="49">
        <v>2307680.3119999999</v>
      </c>
      <c r="U6190" s="49">
        <v>2069813.29</v>
      </c>
      <c r="V6190" s="49">
        <v>2148526.8020000001</v>
      </c>
    </row>
    <row r="6191" spans="1:22" x14ac:dyDescent="0.3">
      <c r="A6191">
        <v>1010351</v>
      </c>
      <c r="B6191" t="s">
        <v>27719</v>
      </c>
      <c r="C6191" t="s">
        <v>27720</v>
      </c>
      <c r="D6191" t="s">
        <v>14993</v>
      </c>
      <c r="E6191" t="s">
        <v>303</v>
      </c>
      <c r="F6191" t="s">
        <v>4103</v>
      </c>
      <c r="H6191" t="s">
        <v>4967</v>
      </c>
      <c r="I6191" s="23">
        <v>32.0139</v>
      </c>
      <c r="J6191" s="23">
        <v>-101.27889999999999</v>
      </c>
      <c r="K6191">
        <v>211130</v>
      </c>
      <c r="L6191" t="s">
        <v>368</v>
      </c>
      <c r="M6191" t="s">
        <v>102</v>
      </c>
      <c r="N6191" s="49">
        <v>89284.483999999997</v>
      </c>
      <c r="O6191" s="49">
        <v>71114.046000000002</v>
      </c>
      <c r="P6191" s="49">
        <v>90790.728000000003</v>
      </c>
      <c r="Q6191" s="49">
        <v>101853.736</v>
      </c>
      <c r="R6191" s="49">
        <v>102508.78599999999</v>
      </c>
      <c r="S6191" s="49">
        <v>97455.837</v>
      </c>
      <c r="T6191" s="49">
        <v>42403.584999999999</v>
      </c>
    </row>
    <row r="6192" spans="1:22" x14ac:dyDescent="0.3">
      <c r="A6192">
        <v>1001195</v>
      </c>
      <c r="B6192" t="s">
        <v>27721</v>
      </c>
      <c r="C6192" t="s">
        <v>27722</v>
      </c>
      <c r="D6192" t="s">
        <v>4524</v>
      </c>
      <c r="E6192" t="s">
        <v>1487</v>
      </c>
      <c r="F6192" t="s">
        <v>4525</v>
      </c>
      <c r="G6192" t="s">
        <v>27723</v>
      </c>
      <c r="H6192" t="s">
        <v>9934</v>
      </c>
      <c r="I6192" s="23">
        <v>38.630600000000001</v>
      </c>
      <c r="J6192" s="23">
        <v>-104.7056</v>
      </c>
      <c r="K6192">
        <v>221112</v>
      </c>
      <c r="L6192" t="s">
        <v>335</v>
      </c>
      <c r="M6192" t="s">
        <v>336</v>
      </c>
      <c r="N6192" s="49">
        <v>1120929.3119999999</v>
      </c>
      <c r="O6192" s="49">
        <v>1046206.86</v>
      </c>
      <c r="P6192" s="49">
        <v>1398601.828</v>
      </c>
      <c r="Q6192" s="49">
        <v>1286848.098</v>
      </c>
      <c r="R6192" s="49">
        <v>1555747.192</v>
      </c>
      <c r="S6192" s="49">
        <v>1400503.2579999999</v>
      </c>
      <c r="T6192" s="49">
        <v>1689155.882</v>
      </c>
      <c r="U6192" s="49">
        <v>1537197.416</v>
      </c>
      <c r="V6192" s="49">
        <v>1509657.5719999999</v>
      </c>
    </row>
    <row r="6193" spans="1:22" x14ac:dyDescent="0.3">
      <c r="A6193">
        <v>1007434</v>
      </c>
      <c r="B6193" t="s">
        <v>27724</v>
      </c>
      <c r="C6193" t="s">
        <v>27725</v>
      </c>
      <c r="D6193" t="s">
        <v>434</v>
      </c>
      <c r="E6193" t="s">
        <v>303</v>
      </c>
      <c r="F6193" t="s">
        <v>27726</v>
      </c>
      <c r="G6193" t="s">
        <v>27727</v>
      </c>
      <c r="H6193" t="s">
        <v>27728</v>
      </c>
      <c r="I6193" s="23">
        <v>33.066699999999997</v>
      </c>
      <c r="J6193" s="23">
        <v>-96.451899999999995</v>
      </c>
      <c r="K6193">
        <v>221112</v>
      </c>
      <c r="L6193" t="s">
        <v>335</v>
      </c>
      <c r="M6193" t="s">
        <v>336</v>
      </c>
      <c r="N6193" s="49">
        <v>62851.72</v>
      </c>
      <c r="O6193" s="49">
        <v>56528.94</v>
      </c>
      <c r="P6193" s="49">
        <v>9416.9639999999999</v>
      </c>
      <c r="Q6193" s="49">
        <v>22045.919999999998</v>
      </c>
      <c r="R6193" s="49">
        <v>40763</v>
      </c>
      <c r="S6193" s="49">
        <v>24613.16</v>
      </c>
      <c r="T6193" s="49">
        <v>28472.295999999998</v>
      </c>
      <c r="U6193" s="49">
        <v>72141.683999999994</v>
      </c>
      <c r="V6193" s="49">
        <v>103898.516</v>
      </c>
    </row>
    <row r="6194" spans="1:22" x14ac:dyDescent="0.3">
      <c r="A6194">
        <v>1010287</v>
      </c>
      <c r="B6194" t="s">
        <v>27729</v>
      </c>
      <c r="C6194" t="s">
        <v>27730</v>
      </c>
      <c r="D6194" t="s">
        <v>27731</v>
      </c>
      <c r="E6194" t="s">
        <v>468</v>
      </c>
      <c r="F6194" t="s">
        <v>27732</v>
      </c>
      <c r="G6194" t="s">
        <v>27733</v>
      </c>
      <c r="H6194" t="s">
        <v>7822</v>
      </c>
      <c r="I6194" s="23">
        <v>30.625240000000002</v>
      </c>
      <c r="J6194" s="23">
        <v>-81.547560000000004</v>
      </c>
      <c r="K6194">
        <v>562212</v>
      </c>
      <c r="L6194" t="s">
        <v>93</v>
      </c>
      <c r="M6194" t="s">
        <v>307</v>
      </c>
      <c r="N6194" s="49">
        <v>43442.25</v>
      </c>
      <c r="O6194" s="49">
        <v>42465.25</v>
      </c>
      <c r="P6194" s="49">
        <v>40788</v>
      </c>
      <c r="Q6194" s="49">
        <v>34983.75</v>
      </c>
      <c r="R6194" s="49">
        <v>34204</v>
      </c>
      <c r="S6194" s="49">
        <v>33259.75</v>
      </c>
      <c r="T6194" s="49">
        <v>32403.75</v>
      </c>
      <c r="U6194" s="49">
        <v>31911.25</v>
      </c>
      <c r="V6194" s="49">
        <v>31655.75</v>
      </c>
    </row>
    <row r="6195" spans="1:22" x14ac:dyDescent="0.3">
      <c r="A6195">
        <v>1000482</v>
      </c>
      <c r="B6195" t="s">
        <v>27734</v>
      </c>
      <c r="C6195" t="s">
        <v>27735</v>
      </c>
      <c r="D6195" t="s">
        <v>27736</v>
      </c>
      <c r="E6195" t="s">
        <v>331</v>
      </c>
      <c r="F6195" t="s">
        <v>27737</v>
      </c>
      <c r="G6195" t="s">
        <v>27738</v>
      </c>
      <c r="H6195" t="s">
        <v>536</v>
      </c>
      <c r="I6195" s="23">
        <v>44.036099999999998</v>
      </c>
      <c r="J6195" s="23">
        <v>-75.771199999999993</v>
      </c>
      <c r="K6195">
        <v>221117</v>
      </c>
      <c r="L6195" t="s">
        <v>335</v>
      </c>
      <c r="M6195" t="s">
        <v>336</v>
      </c>
      <c r="N6195" s="49">
        <v>69785.937999999995</v>
      </c>
      <c r="O6195" s="49">
        <v>72777.152000000002</v>
      </c>
      <c r="P6195" s="49">
        <v>63353.55</v>
      </c>
      <c r="Q6195" s="49">
        <v>52544.557999999997</v>
      </c>
      <c r="R6195" s="49">
        <v>29193.71</v>
      </c>
      <c r="S6195" s="49">
        <v>37231.599999999999</v>
      </c>
      <c r="T6195" s="49">
        <v>21442.400000000001</v>
      </c>
      <c r="U6195" s="49">
        <v>106.2</v>
      </c>
      <c r="V6195" s="49">
        <v>98.1</v>
      </c>
    </row>
    <row r="6196" spans="1:22" x14ac:dyDescent="0.3">
      <c r="A6196">
        <v>1010688</v>
      </c>
      <c r="B6196" t="s">
        <v>27739</v>
      </c>
      <c r="C6196" t="s">
        <v>27740</v>
      </c>
      <c r="D6196" t="s">
        <v>27741</v>
      </c>
      <c r="E6196" t="s">
        <v>447</v>
      </c>
      <c r="F6196" t="s">
        <v>27742</v>
      </c>
      <c r="G6196" t="s">
        <v>27743</v>
      </c>
      <c r="H6196" t="s">
        <v>5018</v>
      </c>
      <c r="I6196" s="23">
        <v>40.332430000000002</v>
      </c>
      <c r="J6196" s="23">
        <v>-75.950010000000006</v>
      </c>
      <c r="K6196">
        <v>622110</v>
      </c>
      <c r="L6196" t="s">
        <v>28</v>
      </c>
      <c r="M6196" t="s">
        <v>315</v>
      </c>
      <c r="N6196" s="49">
        <v>27803.596000000001</v>
      </c>
      <c r="O6196" s="49">
        <v>31289.531999999999</v>
      </c>
      <c r="P6196" s="49">
        <v>32710.928</v>
      </c>
      <c r="Q6196" s="49">
        <v>30260.335999999999</v>
      </c>
      <c r="R6196" s="49">
        <v>27290.495999999999</v>
      </c>
      <c r="S6196" s="49">
        <v>19816.419999999998</v>
      </c>
      <c r="T6196" s="49">
        <v>17559.484</v>
      </c>
      <c r="U6196" s="49">
        <v>25596.901999999998</v>
      </c>
    </row>
    <row r="6197" spans="1:22" x14ac:dyDescent="0.3">
      <c r="A6197">
        <v>1001883</v>
      </c>
      <c r="B6197" t="s">
        <v>27744</v>
      </c>
      <c r="C6197" t="s">
        <v>27745</v>
      </c>
      <c r="D6197" t="s">
        <v>22717</v>
      </c>
      <c r="E6197" t="s">
        <v>311</v>
      </c>
      <c r="F6197" t="s">
        <v>27746</v>
      </c>
      <c r="G6197" t="s">
        <v>27747</v>
      </c>
      <c r="H6197" t="s">
        <v>1104</v>
      </c>
      <c r="I6197" s="23">
        <v>37.195</v>
      </c>
      <c r="J6197" s="23">
        <v>-86.723611000000005</v>
      </c>
      <c r="K6197">
        <v>331314</v>
      </c>
      <c r="L6197" t="s">
        <v>649</v>
      </c>
      <c r="M6197" t="s">
        <v>1106</v>
      </c>
      <c r="N6197" s="49">
        <v>46019.983999999997</v>
      </c>
      <c r="O6197" s="49">
        <v>46752.027999999998</v>
      </c>
      <c r="P6197" s="49">
        <v>35014.375999999997</v>
      </c>
      <c r="Q6197" s="49">
        <v>34133.18</v>
      </c>
      <c r="R6197" s="49">
        <v>46459.031999999999</v>
      </c>
      <c r="S6197" s="49">
        <v>39853.701999999997</v>
      </c>
      <c r="T6197" s="49">
        <v>39058.856</v>
      </c>
      <c r="U6197" s="49">
        <v>39344.154000000002</v>
      </c>
      <c r="V6197" s="49">
        <v>47556.521999999997</v>
      </c>
    </row>
    <row r="6198" spans="1:22" x14ac:dyDescent="0.3">
      <c r="A6198">
        <v>1003296</v>
      </c>
      <c r="B6198" t="s">
        <v>27748</v>
      </c>
      <c r="C6198" t="s">
        <v>27749</v>
      </c>
      <c r="D6198" t="s">
        <v>6334</v>
      </c>
      <c r="E6198" t="s">
        <v>454</v>
      </c>
      <c r="F6198" t="s">
        <v>14262</v>
      </c>
      <c r="G6198" t="s">
        <v>27750</v>
      </c>
      <c r="H6198" t="s">
        <v>14264</v>
      </c>
      <c r="I6198" s="23">
        <v>43.445329999999998</v>
      </c>
      <c r="J6198" s="23">
        <v>-83.883679999999998</v>
      </c>
      <c r="K6198">
        <v>331314</v>
      </c>
      <c r="L6198" t="s">
        <v>28</v>
      </c>
      <c r="M6198" t="s">
        <v>538</v>
      </c>
      <c r="Q6198" s="49">
        <v>1.9</v>
      </c>
      <c r="R6198" s="49">
        <v>19</v>
      </c>
      <c r="S6198" s="49">
        <v>47.1</v>
      </c>
      <c r="T6198" s="49">
        <v>15914.64</v>
      </c>
      <c r="U6198" s="49">
        <v>26944.348000000002</v>
      </c>
      <c r="V6198" s="49">
        <v>28308.544000000002</v>
      </c>
    </row>
    <row r="6199" spans="1:22" x14ac:dyDescent="0.3">
      <c r="A6199">
        <v>1013404</v>
      </c>
      <c r="B6199" t="s">
        <v>27751</v>
      </c>
      <c r="C6199" t="s">
        <v>27752</v>
      </c>
      <c r="D6199" t="s">
        <v>27753</v>
      </c>
      <c r="E6199" t="s">
        <v>303</v>
      </c>
      <c r="F6199" t="s">
        <v>27754</v>
      </c>
      <c r="H6199" t="s">
        <v>27755</v>
      </c>
      <c r="I6199" s="23">
        <v>30.029499999999999</v>
      </c>
      <c r="J6199" s="23">
        <v>-99.835400000000007</v>
      </c>
      <c r="K6199">
        <v>486210</v>
      </c>
      <c r="L6199" t="s">
        <v>1275</v>
      </c>
      <c r="M6199" t="s">
        <v>102</v>
      </c>
      <c r="N6199" s="49">
        <v>28519.15</v>
      </c>
      <c r="O6199" s="49">
        <v>28134.454000000002</v>
      </c>
    </row>
    <row r="6200" spans="1:22" x14ac:dyDescent="0.3">
      <c r="A6200">
        <v>1011365</v>
      </c>
      <c r="B6200" t="s">
        <v>27756</v>
      </c>
      <c r="C6200" t="s">
        <v>27757</v>
      </c>
      <c r="D6200" t="s">
        <v>4965</v>
      </c>
      <c r="E6200" t="s">
        <v>303</v>
      </c>
      <c r="F6200" t="s">
        <v>4966</v>
      </c>
      <c r="H6200" t="s">
        <v>4967</v>
      </c>
      <c r="I6200" s="23">
        <v>31.887547000000001</v>
      </c>
      <c r="J6200" s="23">
        <v>-101.7019975</v>
      </c>
      <c r="K6200">
        <v>211130</v>
      </c>
      <c r="L6200" t="s">
        <v>368</v>
      </c>
      <c r="M6200" t="s">
        <v>102</v>
      </c>
      <c r="N6200" s="49">
        <v>120149.72199999999</v>
      </c>
      <c r="O6200" s="49">
        <v>106375.21</v>
      </c>
      <c r="P6200" s="49">
        <v>93886.407999999996</v>
      </c>
      <c r="Q6200" s="49">
        <v>115194.20600000001</v>
      </c>
      <c r="R6200" s="49">
        <v>151588.14799999999</v>
      </c>
    </row>
    <row r="6201" spans="1:22" x14ac:dyDescent="0.3">
      <c r="A6201">
        <v>1005042</v>
      </c>
      <c r="B6201" t="s">
        <v>27758</v>
      </c>
      <c r="C6201" t="s">
        <v>27759</v>
      </c>
      <c r="D6201" t="s">
        <v>8132</v>
      </c>
      <c r="E6201" t="s">
        <v>323</v>
      </c>
      <c r="F6201" t="s">
        <v>27760</v>
      </c>
      <c r="G6201" t="s">
        <v>27761</v>
      </c>
      <c r="H6201" t="s">
        <v>1632</v>
      </c>
      <c r="I6201" s="23">
        <v>38.312100000000001</v>
      </c>
      <c r="J6201" s="23">
        <v>-121.83620000000001</v>
      </c>
      <c r="K6201">
        <v>562212</v>
      </c>
      <c r="L6201" t="s">
        <v>51</v>
      </c>
      <c r="M6201" t="s">
        <v>307</v>
      </c>
      <c r="N6201" s="49">
        <v>65862.5</v>
      </c>
      <c r="O6201" s="49">
        <v>67137.5</v>
      </c>
      <c r="P6201" s="49">
        <v>55842.75</v>
      </c>
      <c r="Q6201" s="49">
        <v>39434.25</v>
      </c>
      <c r="R6201" s="49">
        <v>43370.5</v>
      </c>
      <c r="S6201" s="49">
        <v>99378</v>
      </c>
      <c r="T6201" s="49">
        <v>72646.5</v>
      </c>
      <c r="U6201" s="49">
        <v>51781</v>
      </c>
      <c r="V6201" s="49">
        <v>70077.25</v>
      </c>
    </row>
    <row r="6202" spans="1:22" x14ac:dyDescent="0.3">
      <c r="A6202">
        <v>1005041</v>
      </c>
      <c r="B6202" t="s">
        <v>27762</v>
      </c>
      <c r="C6202" t="s">
        <v>27763</v>
      </c>
      <c r="D6202" t="s">
        <v>8224</v>
      </c>
      <c r="E6202" t="s">
        <v>323</v>
      </c>
      <c r="F6202" t="s">
        <v>8225</v>
      </c>
      <c r="G6202" t="s">
        <v>27764</v>
      </c>
      <c r="H6202" t="s">
        <v>1241</v>
      </c>
      <c r="I6202" s="23">
        <v>36.990693999999998</v>
      </c>
      <c r="J6202" s="23">
        <v>-121.49502099999999</v>
      </c>
      <c r="K6202">
        <v>562212</v>
      </c>
      <c r="L6202" t="s">
        <v>51</v>
      </c>
      <c r="M6202" t="s">
        <v>307</v>
      </c>
      <c r="S6202" s="49">
        <v>7616</v>
      </c>
      <c r="T6202" s="49">
        <v>4393</v>
      </c>
      <c r="U6202" s="49">
        <v>3624.75</v>
      </c>
      <c r="V6202" s="49">
        <v>4764</v>
      </c>
    </row>
    <row r="6203" spans="1:22" x14ac:dyDescent="0.3">
      <c r="A6203">
        <v>1004959</v>
      </c>
      <c r="B6203" t="s">
        <v>27765</v>
      </c>
      <c r="C6203" t="s">
        <v>27766</v>
      </c>
      <c r="D6203" t="s">
        <v>14719</v>
      </c>
      <c r="E6203" t="s">
        <v>323</v>
      </c>
      <c r="F6203" t="s">
        <v>27767</v>
      </c>
      <c r="G6203" t="s">
        <v>27768</v>
      </c>
      <c r="H6203" t="s">
        <v>27769</v>
      </c>
      <c r="I6203" s="23">
        <v>39.148429999999998</v>
      </c>
      <c r="J6203" s="23">
        <v>-121.57803</v>
      </c>
      <c r="K6203">
        <v>562212</v>
      </c>
      <c r="L6203" t="s">
        <v>51</v>
      </c>
      <c r="M6203" t="s">
        <v>307</v>
      </c>
      <c r="Q6203" s="49">
        <v>17542.25</v>
      </c>
      <c r="R6203" s="49">
        <v>18206.75</v>
      </c>
      <c r="S6203" s="49">
        <v>20239.75</v>
      </c>
      <c r="T6203" s="49">
        <v>17429</v>
      </c>
      <c r="U6203" s="49">
        <v>22636.5</v>
      </c>
      <c r="V6203" s="49">
        <v>24890.25</v>
      </c>
    </row>
    <row r="6204" spans="1:22" x14ac:dyDescent="0.3">
      <c r="A6204">
        <v>1010691</v>
      </c>
      <c r="B6204" t="s">
        <v>27770</v>
      </c>
      <c r="C6204" t="s">
        <v>27771</v>
      </c>
      <c r="D6204" t="s">
        <v>11121</v>
      </c>
      <c r="E6204" t="s">
        <v>303</v>
      </c>
      <c r="F6204" t="s">
        <v>11122</v>
      </c>
      <c r="G6204" t="s">
        <v>27772</v>
      </c>
      <c r="H6204" t="s">
        <v>10877</v>
      </c>
      <c r="I6204" s="23">
        <v>31.877503999999998</v>
      </c>
      <c r="J6204" s="23">
        <v>-103.937602</v>
      </c>
      <c r="K6204">
        <v>211130</v>
      </c>
      <c r="L6204" t="s">
        <v>368</v>
      </c>
      <c r="M6204" t="s">
        <v>102</v>
      </c>
      <c r="N6204" s="49">
        <v>268809.17200000002</v>
      </c>
      <c r="O6204" s="49">
        <v>186885.42</v>
      </c>
      <c r="P6204" s="49">
        <v>149395.93400000001</v>
      </c>
      <c r="Q6204" s="49">
        <v>95355.262000000002</v>
      </c>
      <c r="R6204" s="49">
        <v>128287.99800000001</v>
      </c>
      <c r="S6204" s="49">
        <v>148228.76</v>
      </c>
      <c r="T6204" s="49">
        <v>31056.79</v>
      </c>
    </row>
    <row r="6205" spans="1:22" x14ac:dyDescent="0.3">
      <c r="A6205">
        <v>1012373</v>
      </c>
      <c r="B6205" t="s">
        <v>27773</v>
      </c>
      <c r="C6205" t="s">
        <v>27774</v>
      </c>
      <c r="D6205" t="s">
        <v>15309</v>
      </c>
      <c r="E6205" t="s">
        <v>303</v>
      </c>
      <c r="F6205" t="s">
        <v>20018</v>
      </c>
      <c r="G6205" t="s">
        <v>27775</v>
      </c>
      <c r="H6205" t="s">
        <v>5949</v>
      </c>
      <c r="I6205" s="23">
        <v>26.450627999999998</v>
      </c>
      <c r="J6205" s="23">
        <v>-98.177385999999998</v>
      </c>
      <c r="K6205">
        <v>221112</v>
      </c>
      <c r="L6205" t="s">
        <v>19162</v>
      </c>
      <c r="M6205" t="s">
        <v>9508</v>
      </c>
      <c r="N6205" s="49">
        <v>202727.84</v>
      </c>
      <c r="O6205" s="49">
        <v>172591.8</v>
      </c>
      <c r="P6205" s="49">
        <v>106550</v>
      </c>
      <c r="Q6205" s="49">
        <v>22823.759999999998</v>
      </c>
    </row>
    <row r="6206" spans="1:22" x14ac:dyDescent="0.3">
      <c r="A6206">
        <v>1011064</v>
      </c>
      <c r="B6206" t="s">
        <v>27776</v>
      </c>
      <c r="C6206" t="s">
        <v>27777</v>
      </c>
      <c r="D6206" t="s">
        <v>27778</v>
      </c>
      <c r="E6206" t="s">
        <v>339</v>
      </c>
      <c r="F6206" t="s">
        <v>1892</v>
      </c>
      <c r="G6206" t="s">
        <v>27779</v>
      </c>
      <c r="H6206" t="s">
        <v>367</v>
      </c>
      <c r="I6206" s="23">
        <v>32.210433000000002</v>
      </c>
      <c r="J6206" s="23">
        <v>-103.52140900000001</v>
      </c>
      <c r="K6206">
        <v>211130</v>
      </c>
      <c r="L6206" t="s">
        <v>368</v>
      </c>
      <c r="M6206" t="s">
        <v>102</v>
      </c>
      <c r="N6206" s="49">
        <v>413313.18400000001</v>
      </c>
      <c r="O6206" s="49">
        <v>311588.462</v>
      </c>
      <c r="P6206" s="49">
        <v>199202.90599999999</v>
      </c>
      <c r="Q6206" s="49">
        <v>56374.444000000003</v>
      </c>
      <c r="R6206" s="49">
        <v>27657.896000000001</v>
      </c>
      <c r="S6206" s="49">
        <v>18513.741999999998</v>
      </c>
      <c r="T6206" s="49">
        <v>37124.281999999999</v>
      </c>
    </row>
    <row r="6207" spans="1:22" x14ac:dyDescent="0.3">
      <c r="A6207">
        <v>1006935</v>
      </c>
      <c r="B6207" t="s">
        <v>27780</v>
      </c>
      <c r="C6207" t="s">
        <v>27781</v>
      </c>
      <c r="D6207" t="s">
        <v>27782</v>
      </c>
      <c r="E6207" t="s">
        <v>1781</v>
      </c>
      <c r="F6207" t="s">
        <v>2422</v>
      </c>
      <c r="G6207" t="s">
        <v>27783</v>
      </c>
      <c r="H6207" t="s">
        <v>2424</v>
      </c>
      <c r="I6207" s="23">
        <v>33.376100000000001</v>
      </c>
      <c r="J6207" s="23">
        <v>-89.218299999999999</v>
      </c>
      <c r="K6207">
        <v>221112</v>
      </c>
      <c r="L6207" t="s">
        <v>335</v>
      </c>
      <c r="M6207" t="s">
        <v>336</v>
      </c>
      <c r="N6207" s="49">
        <v>2962679.764</v>
      </c>
      <c r="O6207" s="49">
        <v>3512937.344</v>
      </c>
      <c r="P6207" s="49">
        <v>2733357.56</v>
      </c>
      <c r="Q6207" s="49">
        <v>3270534.24</v>
      </c>
      <c r="R6207" s="49">
        <v>3665287.1940000001</v>
      </c>
      <c r="S6207" s="49">
        <v>3084932.554</v>
      </c>
      <c r="T6207" s="49">
        <v>3616233.63</v>
      </c>
      <c r="U6207" s="49">
        <v>3653559.29</v>
      </c>
      <c r="V6207" s="49">
        <v>2906954.2680000002</v>
      </c>
    </row>
    <row r="6208" spans="1:22" x14ac:dyDescent="0.3">
      <c r="A6208">
        <v>1000095</v>
      </c>
      <c r="B6208" t="s">
        <v>27784</v>
      </c>
      <c r="C6208" t="s">
        <v>27785</v>
      </c>
      <c r="D6208" t="s">
        <v>7366</v>
      </c>
      <c r="E6208" t="s">
        <v>1663</v>
      </c>
      <c r="F6208" t="s">
        <v>7367</v>
      </c>
      <c r="G6208" t="s">
        <v>27786</v>
      </c>
      <c r="H6208" t="s">
        <v>11841</v>
      </c>
      <c r="I6208" s="23">
        <v>40.448099999999997</v>
      </c>
      <c r="J6208" s="23">
        <v>-74.349699999999999</v>
      </c>
      <c r="K6208">
        <v>221112</v>
      </c>
      <c r="L6208" t="s">
        <v>335</v>
      </c>
      <c r="M6208" t="s">
        <v>336</v>
      </c>
      <c r="N6208" s="49">
        <v>1957286.9480000001</v>
      </c>
      <c r="O6208" s="49">
        <v>1646926.348</v>
      </c>
      <c r="P6208" s="49">
        <v>2056119.38</v>
      </c>
      <c r="Q6208" s="49">
        <v>2321983.696</v>
      </c>
      <c r="R6208" s="49">
        <v>2267721.148</v>
      </c>
      <c r="S6208" s="49">
        <v>2110239.2280000001</v>
      </c>
      <c r="T6208" s="49">
        <v>1508342.06</v>
      </c>
      <c r="U6208" s="49">
        <v>1972240.34</v>
      </c>
      <c r="V6208" s="49">
        <v>1961754.98</v>
      </c>
    </row>
    <row r="6209" spans="1:22" x14ac:dyDescent="0.3">
      <c r="A6209">
        <v>1002909</v>
      </c>
      <c r="B6209" t="s">
        <v>27787</v>
      </c>
      <c r="C6209" t="s">
        <v>27788</v>
      </c>
      <c r="D6209" t="s">
        <v>27789</v>
      </c>
      <c r="E6209" t="s">
        <v>549</v>
      </c>
      <c r="F6209" t="s">
        <v>27790</v>
      </c>
      <c r="G6209" t="s">
        <v>27791</v>
      </c>
      <c r="H6209" t="s">
        <v>25259</v>
      </c>
      <c r="I6209" s="23">
        <v>45.872608</v>
      </c>
      <c r="J6209" s="23">
        <v>-96.725109000000003</v>
      </c>
      <c r="K6209">
        <v>325193</v>
      </c>
      <c r="L6209" t="s">
        <v>28</v>
      </c>
      <c r="M6209" t="s">
        <v>315</v>
      </c>
      <c r="N6209" s="49">
        <v>48993.315999999999</v>
      </c>
      <c r="O6209" s="49">
        <v>47493.171999999999</v>
      </c>
      <c r="P6209" s="49">
        <v>48474.868000000002</v>
      </c>
      <c r="Q6209" s="49">
        <v>48356.868000000002</v>
      </c>
      <c r="R6209" s="49">
        <v>45030.78</v>
      </c>
      <c r="S6209" s="49">
        <v>13886.748</v>
      </c>
      <c r="T6209" s="49">
        <v>776.6</v>
      </c>
      <c r="U6209" s="49">
        <v>30773.583999999999</v>
      </c>
      <c r="V6209" s="49">
        <v>11420.056</v>
      </c>
    </row>
    <row r="6210" spans="1:22" x14ac:dyDescent="0.3">
      <c r="A6210">
        <v>1006774</v>
      </c>
      <c r="B6210" t="s">
        <v>27792</v>
      </c>
      <c r="C6210" t="s">
        <v>27793</v>
      </c>
      <c r="D6210" t="s">
        <v>27794</v>
      </c>
      <c r="E6210" t="s">
        <v>380</v>
      </c>
      <c r="F6210" t="s">
        <v>8631</v>
      </c>
      <c r="G6210" t="s">
        <v>27795</v>
      </c>
      <c r="H6210" t="s">
        <v>27796</v>
      </c>
      <c r="I6210" s="23">
        <v>44.566099999999999</v>
      </c>
      <c r="J6210" s="23">
        <v>-92.528919999999999</v>
      </c>
      <c r="K6210">
        <v>221112</v>
      </c>
      <c r="L6210" t="s">
        <v>28</v>
      </c>
      <c r="M6210" t="s">
        <v>336</v>
      </c>
      <c r="N6210" s="49">
        <v>99556.85</v>
      </c>
      <c r="O6210" s="49">
        <v>117735.85799999999</v>
      </c>
      <c r="P6210" s="49">
        <v>87041.274000000005</v>
      </c>
      <c r="Q6210" s="49">
        <v>95539.813999999998</v>
      </c>
      <c r="R6210" s="49">
        <v>94265.005999999994</v>
      </c>
      <c r="S6210" s="49">
        <v>100061.986</v>
      </c>
      <c r="T6210" s="49">
        <v>87549.622000000003</v>
      </c>
      <c r="U6210" s="49">
        <v>84341.982000000004</v>
      </c>
      <c r="V6210" s="49">
        <v>75827.263999999996</v>
      </c>
    </row>
    <row r="6211" spans="1:22" x14ac:dyDescent="0.3">
      <c r="A6211">
        <v>1000824</v>
      </c>
      <c r="B6211" t="s">
        <v>27797</v>
      </c>
      <c r="C6211" t="s">
        <v>27798</v>
      </c>
      <c r="D6211" t="s">
        <v>27799</v>
      </c>
      <c r="E6211" t="s">
        <v>1418</v>
      </c>
      <c r="F6211" t="s">
        <v>27800</v>
      </c>
      <c r="G6211" t="s">
        <v>27801</v>
      </c>
      <c r="H6211" t="s">
        <v>9107</v>
      </c>
      <c r="I6211" s="23">
        <v>35.685299999999998</v>
      </c>
      <c r="J6211" s="23">
        <v>-97.224199999999996</v>
      </c>
      <c r="K6211">
        <v>221112</v>
      </c>
      <c r="L6211" t="s">
        <v>335</v>
      </c>
      <c r="M6211" t="s">
        <v>336</v>
      </c>
      <c r="N6211" s="49">
        <v>2682534.108</v>
      </c>
      <c r="O6211" s="49">
        <v>2227623.9440000001</v>
      </c>
      <c r="P6211" s="49">
        <v>2151636.3760000002</v>
      </c>
      <c r="Q6211" s="49">
        <v>3010008.5440000002</v>
      </c>
      <c r="R6211" s="49">
        <v>3248495.42</v>
      </c>
      <c r="S6211" s="49">
        <v>2433145.7319999998</v>
      </c>
      <c r="T6211" s="49">
        <v>2070455.4280000001</v>
      </c>
      <c r="U6211" s="49">
        <v>2686019.696</v>
      </c>
      <c r="V6211" s="49">
        <v>2008231.412</v>
      </c>
    </row>
    <row r="6212" spans="1:22" x14ac:dyDescent="0.3">
      <c r="A6212">
        <v>1000161</v>
      </c>
      <c r="B6212" t="s">
        <v>27802</v>
      </c>
      <c r="C6212" t="s">
        <v>27803</v>
      </c>
      <c r="D6212" t="s">
        <v>19721</v>
      </c>
      <c r="E6212" t="s">
        <v>323</v>
      </c>
      <c r="F6212" t="s">
        <v>27804</v>
      </c>
      <c r="G6212" t="s">
        <v>27805</v>
      </c>
      <c r="H6212" t="s">
        <v>27806</v>
      </c>
      <c r="I6212" s="23">
        <v>40.508299999999998</v>
      </c>
      <c r="J6212" s="23">
        <v>-122.42529999999999</v>
      </c>
      <c r="K6212">
        <v>221112</v>
      </c>
      <c r="L6212" t="s">
        <v>335</v>
      </c>
      <c r="M6212" t="s">
        <v>336</v>
      </c>
      <c r="N6212" s="49">
        <v>105927.408</v>
      </c>
      <c r="O6212" s="49">
        <v>112186.284</v>
      </c>
      <c r="P6212" s="49">
        <v>89625.716</v>
      </c>
      <c r="Q6212" s="49">
        <v>141786.62400000001</v>
      </c>
      <c r="R6212" s="49">
        <v>132180.11199999999</v>
      </c>
      <c r="S6212" s="49">
        <v>119980.90399999999</v>
      </c>
      <c r="T6212" s="49">
        <v>69350.292000000001</v>
      </c>
      <c r="U6212" s="49">
        <v>33458.976000000002</v>
      </c>
      <c r="V6212" s="49">
        <v>26592.799999999999</v>
      </c>
    </row>
    <row r="6213" spans="1:22" x14ac:dyDescent="0.3">
      <c r="A6213">
        <v>1002806</v>
      </c>
      <c r="B6213" t="s">
        <v>27807</v>
      </c>
      <c r="C6213" t="s">
        <v>27808</v>
      </c>
      <c r="D6213" t="s">
        <v>27809</v>
      </c>
      <c r="E6213" t="s">
        <v>569</v>
      </c>
      <c r="F6213" t="s">
        <v>27810</v>
      </c>
      <c r="G6213" t="s">
        <v>27811</v>
      </c>
      <c r="H6213" t="s">
        <v>3637</v>
      </c>
      <c r="I6213" s="23">
        <v>41.684049000000002</v>
      </c>
      <c r="J6213" s="23">
        <v>-94.164157000000003</v>
      </c>
      <c r="K6213">
        <v>486210</v>
      </c>
      <c r="L6213" t="s">
        <v>1714</v>
      </c>
      <c r="M6213" t="s">
        <v>102</v>
      </c>
      <c r="N6213" s="49">
        <v>54195.45</v>
      </c>
      <c r="O6213" s="49">
        <v>53651.4</v>
      </c>
      <c r="P6213" s="49">
        <v>55236.993999999999</v>
      </c>
      <c r="Q6213" s="49">
        <v>61004.184000000001</v>
      </c>
      <c r="R6213" s="49">
        <v>55040.843999999997</v>
      </c>
      <c r="S6213" s="49">
        <v>58614.131999999998</v>
      </c>
      <c r="T6213" s="49">
        <v>58295.226000000002</v>
      </c>
      <c r="U6213" s="49">
        <v>58728.088000000003</v>
      </c>
      <c r="V6213" s="49">
        <v>56931.252</v>
      </c>
    </row>
    <row r="6214" spans="1:22" x14ac:dyDescent="0.3">
      <c r="A6214">
        <v>1000822</v>
      </c>
      <c r="B6214" t="s">
        <v>27812</v>
      </c>
      <c r="C6214" t="s">
        <v>27813</v>
      </c>
      <c r="D6214" t="s">
        <v>3478</v>
      </c>
      <c r="E6214" t="s">
        <v>1902</v>
      </c>
      <c r="F6214" t="s">
        <v>3479</v>
      </c>
      <c r="G6214" t="s">
        <v>27814</v>
      </c>
      <c r="H6214" t="s">
        <v>1964</v>
      </c>
      <c r="I6214" s="23">
        <v>33.33</v>
      </c>
      <c r="J6214" s="23">
        <v>-112.84</v>
      </c>
      <c r="K6214">
        <v>221112</v>
      </c>
      <c r="L6214" t="s">
        <v>30</v>
      </c>
      <c r="M6214" t="s">
        <v>336</v>
      </c>
      <c r="N6214" s="49">
        <v>1795544.496</v>
      </c>
      <c r="O6214" s="49">
        <v>1596867.6839999999</v>
      </c>
      <c r="P6214" s="49">
        <v>1791958.76</v>
      </c>
      <c r="Q6214" s="49">
        <v>2070176.0279999999</v>
      </c>
      <c r="R6214" s="49">
        <v>1843057.02</v>
      </c>
      <c r="S6214" s="49">
        <v>1520077.7679999999</v>
      </c>
      <c r="T6214" s="49">
        <v>1517796.1240000001</v>
      </c>
      <c r="U6214" s="49">
        <v>1858501.112</v>
      </c>
      <c r="V6214" s="49">
        <v>1428071.308</v>
      </c>
    </row>
    <row r="6215" spans="1:22" x14ac:dyDescent="0.3">
      <c r="A6215">
        <v>1011538</v>
      </c>
      <c r="B6215" t="s">
        <v>27815</v>
      </c>
      <c r="C6215" t="s">
        <v>27816</v>
      </c>
      <c r="D6215" t="s">
        <v>27817</v>
      </c>
      <c r="E6215" t="s">
        <v>1487</v>
      </c>
      <c r="F6215" t="s">
        <v>19155</v>
      </c>
      <c r="G6215" t="s">
        <v>27818</v>
      </c>
      <c r="H6215" t="s">
        <v>6242</v>
      </c>
      <c r="I6215" s="23">
        <v>40.826636000000001</v>
      </c>
      <c r="J6215" s="23">
        <v>-103.865291</v>
      </c>
      <c r="K6215">
        <v>211130</v>
      </c>
      <c r="L6215" t="s">
        <v>368</v>
      </c>
      <c r="M6215" t="s">
        <v>102</v>
      </c>
      <c r="N6215" s="49">
        <v>29080.723999999998</v>
      </c>
      <c r="O6215" s="49">
        <v>40108.207999999999</v>
      </c>
    </row>
    <row r="6216" spans="1:22" x14ac:dyDescent="0.3">
      <c r="A6216">
        <v>1012905</v>
      </c>
      <c r="B6216" t="s">
        <v>27819</v>
      </c>
      <c r="C6216" t="s">
        <v>27820</v>
      </c>
      <c r="D6216" t="s">
        <v>8717</v>
      </c>
      <c r="E6216" t="s">
        <v>303</v>
      </c>
      <c r="F6216" t="s">
        <v>5632</v>
      </c>
      <c r="G6216" t="s">
        <v>27821</v>
      </c>
      <c r="H6216" t="s">
        <v>10877</v>
      </c>
      <c r="I6216" s="23">
        <v>31.251761999999999</v>
      </c>
      <c r="J6216" s="23">
        <v>-103.91959</v>
      </c>
      <c r="K6216">
        <v>211130</v>
      </c>
      <c r="L6216" t="s">
        <v>368</v>
      </c>
      <c r="M6216" t="s">
        <v>102</v>
      </c>
      <c r="O6216" s="49">
        <v>166796.41800000001</v>
      </c>
      <c r="P6216" s="49">
        <v>103035.27</v>
      </c>
    </row>
    <row r="6217" spans="1:22" x14ac:dyDescent="0.3">
      <c r="A6217">
        <v>1007870</v>
      </c>
      <c r="B6217" t="s">
        <v>27822</v>
      </c>
      <c r="C6217" t="s">
        <v>27823</v>
      </c>
      <c r="D6217" t="s">
        <v>27824</v>
      </c>
      <c r="E6217" t="s">
        <v>468</v>
      </c>
      <c r="F6217" t="s">
        <v>27825</v>
      </c>
      <c r="G6217" t="s">
        <v>27826</v>
      </c>
      <c r="H6217" t="s">
        <v>841</v>
      </c>
      <c r="I6217" s="23">
        <v>28.427199999999999</v>
      </c>
      <c r="J6217" s="23">
        <v>-81.580299999999994</v>
      </c>
      <c r="K6217">
        <v>713110</v>
      </c>
      <c r="L6217" t="s">
        <v>27827</v>
      </c>
      <c r="M6217" t="s">
        <v>16249</v>
      </c>
      <c r="N6217" s="49">
        <v>109018.91800000001</v>
      </c>
      <c r="O6217" s="49">
        <v>103309.49800000001</v>
      </c>
      <c r="P6217" s="49">
        <v>99633.017999999996</v>
      </c>
      <c r="Q6217" s="49">
        <v>262436.88799999998</v>
      </c>
      <c r="R6217" s="49">
        <v>218788.408</v>
      </c>
      <c r="S6217" s="49">
        <v>270051.84000000003</v>
      </c>
      <c r="T6217" s="49">
        <v>255017.66200000001</v>
      </c>
      <c r="U6217" s="49">
        <v>279381.78200000001</v>
      </c>
      <c r="V6217" s="49">
        <v>243804.36799999999</v>
      </c>
    </row>
    <row r="6218" spans="1:22" x14ac:dyDescent="0.3">
      <c r="A6218">
        <v>1000754</v>
      </c>
      <c r="B6218" t="s">
        <v>27828</v>
      </c>
      <c r="C6218" t="s">
        <v>27829</v>
      </c>
      <c r="D6218" t="s">
        <v>1492</v>
      </c>
      <c r="E6218" t="s">
        <v>339</v>
      </c>
      <c r="F6218" t="s">
        <v>1493</v>
      </c>
      <c r="G6218" t="s">
        <v>27830</v>
      </c>
      <c r="H6218" t="s">
        <v>27831</v>
      </c>
      <c r="I6218" s="23">
        <v>35.171599999999998</v>
      </c>
      <c r="J6218" s="23">
        <v>-106.6019</v>
      </c>
      <c r="K6218">
        <v>221112</v>
      </c>
      <c r="L6218" t="s">
        <v>30</v>
      </c>
      <c r="M6218" t="s">
        <v>336</v>
      </c>
      <c r="N6218" s="49">
        <v>131028.516</v>
      </c>
      <c r="O6218" s="49">
        <v>132917.15599999999</v>
      </c>
      <c r="P6218" s="49">
        <v>61829.82</v>
      </c>
      <c r="Q6218" s="49">
        <v>102882.568</v>
      </c>
      <c r="R6218" s="49">
        <v>97143.94</v>
      </c>
      <c r="S6218" s="49">
        <v>51603.46</v>
      </c>
      <c r="T6218" s="49">
        <v>67338.899999999994</v>
      </c>
      <c r="U6218" s="49">
        <v>46735.275999999998</v>
      </c>
      <c r="V6218" s="49">
        <v>63166.716</v>
      </c>
    </row>
    <row r="6219" spans="1:22" x14ac:dyDescent="0.3">
      <c r="A6219">
        <v>1010693</v>
      </c>
      <c r="B6219" t="s">
        <v>27832</v>
      </c>
      <c r="C6219" t="s">
        <v>27833</v>
      </c>
      <c r="D6219" t="s">
        <v>8255</v>
      </c>
      <c r="E6219" t="s">
        <v>793</v>
      </c>
      <c r="F6219" t="s">
        <v>8256</v>
      </c>
      <c r="G6219" t="s">
        <v>27834</v>
      </c>
      <c r="H6219" t="s">
        <v>464</v>
      </c>
      <c r="I6219" s="23">
        <v>37.279981999999997</v>
      </c>
      <c r="J6219" s="23">
        <v>-79.159234999999995</v>
      </c>
      <c r="K6219">
        <v>562212</v>
      </c>
      <c r="L6219" t="s">
        <v>355</v>
      </c>
      <c r="M6219" t="s">
        <v>307</v>
      </c>
      <c r="N6219" s="49">
        <v>27922.45</v>
      </c>
      <c r="O6219" s="49">
        <v>63044.75</v>
      </c>
      <c r="P6219" s="49">
        <v>43956.9</v>
      </c>
      <c r="Q6219" s="49">
        <v>20913</v>
      </c>
      <c r="R6219" s="49">
        <v>56987.05</v>
      </c>
      <c r="S6219" s="49">
        <v>50593.25</v>
      </c>
      <c r="T6219" s="49">
        <v>37253.1</v>
      </c>
    </row>
    <row r="6220" spans="1:22" x14ac:dyDescent="0.3">
      <c r="A6220">
        <v>1006882</v>
      </c>
      <c r="B6220" t="s">
        <v>27835</v>
      </c>
      <c r="C6220" t="s">
        <v>27836</v>
      </c>
      <c r="D6220" t="s">
        <v>27837</v>
      </c>
      <c r="E6220" t="s">
        <v>1920</v>
      </c>
      <c r="F6220" t="s">
        <v>27838</v>
      </c>
      <c r="G6220" t="s">
        <v>27839</v>
      </c>
      <c r="H6220" t="s">
        <v>3171</v>
      </c>
      <c r="I6220" s="23">
        <v>36.653100000000002</v>
      </c>
      <c r="J6220" s="23">
        <v>-114.63639999999999</v>
      </c>
      <c r="K6220">
        <v>221112</v>
      </c>
      <c r="L6220" t="s">
        <v>30</v>
      </c>
      <c r="M6220" t="s">
        <v>336</v>
      </c>
      <c r="P6220" s="49">
        <v>349728.53</v>
      </c>
      <c r="Q6220" s="49">
        <v>414373.22200000001</v>
      </c>
      <c r="R6220" s="49">
        <v>505862.52</v>
      </c>
      <c r="S6220" s="49">
        <v>2691514.6880000001</v>
      </c>
      <c r="T6220" s="49">
        <v>1621721.7860000001</v>
      </c>
      <c r="U6220" s="49">
        <v>1587570.926</v>
      </c>
      <c r="V6220" s="49">
        <v>2592197.5324200001</v>
      </c>
    </row>
    <row r="6221" spans="1:22" x14ac:dyDescent="0.3">
      <c r="A6221">
        <v>1013513</v>
      </c>
      <c r="B6221" t="s">
        <v>27840</v>
      </c>
      <c r="C6221" t="s">
        <v>27841</v>
      </c>
      <c r="D6221" t="s">
        <v>27842</v>
      </c>
      <c r="E6221" t="s">
        <v>569</v>
      </c>
      <c r="F6221" t="s">
        <v>27843</v>
      </c>
      <c r="G6221" t="s">
        <v>27844</v>
      </c>
      <c r="H6221" t="s">
        <v>27845</v>
      </c>
      <c r="I6221" s="23">
        <v>42.821939999999998</v>
      </c>
      <c r="J6221" s="23">
        <v>-95.128370000000004</v>
      </c>
      <c r="K6221">
        <v>311999</v>
      </c>
      <c r="L6221" t="s">
        <v>28</v>
      </c>
      <c r="M6221" t="s">
        <v>315</v>
      </c>
      <c r="T6221" s="49">
        <v>86514.323999999993</v>
      </c>
    </row>
    <row r="6222" spans="1:22" x14ac:dyDescent="0.3">
      <c r="A6222">
        <v>1001162</v>
      </c>
      <c r="B6222" t="s">
        <v>27846</v>
      </c>
      <c r="C6222" t="s">
        <v>27847</v>
      </c>
      <c r="D6222" t="s">
        <v>27848</v>
      </c>
      <c r="E6222" t="s">
        <v>793</v>
      </c>
      <c r="F6222" t="s">
        <v>21881</v>
      </c>
      <c r="G6222" t="s">
        <v>27849</v>
      </c>
      <c r="H6222" t="s">
        <v>21883</v>
      </c>
      <c r="I6222" s="23">
        <v>38.545909999999999</v>
      </c>
      <c r="J6222" s="23">
        <v>-77.772270000000006</v>
      </c>
      <c r="K6222">
        <v>221112</v>
      </c>
      <c r="L6222" t="s">
        <v>335</v>
      </c>
      <c r="M6222" t="s">
        <v>336</v>
      </c>
      <c r="N6222" s="49">
        <v>162538.356</v>
      </c>
      <c r="O6222" s="49">
        <v>531415.26</v>
      </c>
      <c r="P6222" s="49">
        <v>283397.14600000001</v>
      </c>
      <c r="Q6222" s="49">
        <v>372394.09399999998</v>
      </c>
      <c r="R6222" s="49">
        <v>488405.41600000003</v>
      </c>
      <c r="S6222" s="49">
        <v>257332.14600000001</v>
      </c>
      <c r="T6222" s="49">
        <v>328576.33399999997</v>
      </c>
      <c r="U6222" s="49">
        <v>172031.10800000001</v>
      </c>
      <c r="V6222" s="49">
        <v>167688.666</v>
      </c>
    </row>
    <row r="6223" spans="1:22" x14ac:dyDescent="0.3">
      <c r="A6223">
        <v>1000809</v>
      </c>
      <c r="B6223" t="s">
        <v>27850</v>
      </c>
      <c r="C6223" t="s">
        <v>27851</v>
      </c>
      <c r="D6223" t="s">
        <v>27852</v>
      </c>
      <c r="E6223" t="s">
        <v>454</v>
      </c>
      <c r="F6223" t="s">
        <v>27853</v>
      </c>
      <c r="G6223" t="s">
        <v>27854</v>
      </c>
      <c r="H6223" t="s">
        <v>27855</v>
      </c>
      <c r="I6223" s="23">
        <v>43.186399999999999</v>
      </c>
      <c r="J6223" s="23">
        <v>-84.8429</v>
      </c>
      <c r="K6223">
        <v>221112</v>
      </c>
      <c r="L6223" t="s">
        <v>335</v>
      </c>
      <c r="M6223" t="s">
        <v>336</v>
      </c>
      <c r="N6223" s="49">
        <v>425017.72399999999</v>
      </c>
      <c r="O6223" s="49">
        <v>546515.22400000005</v>
      </c>
      <c r="P6223" s="49">
        <v>169902.66399999999</v>
      </c>
      <c r="Q6223" s="49">
        <v>626081.03200000001</v>
      </c>
      <c r="R6223" s="49">
        <v>267384.00799999997</v>
      </c>
      <c r="S6223" s="49">
        <v>78960.724000000002</v>
      </c>
      <c r="T6223" s="49">
        <v>90324.716</v>
      </c>
      <c r="U6223" s="49">
        <v>306375.21600000001</v>
      </c>
      <c r="V6223" s="49">
        <v>144486.06599999999</v>
      </c>
    </row>
    <row r="6224" spans="1:22" x14ac:dyDescent="0.3">
      <c r="A6224">
        <v>1011887</v>
      </c>
      <c r="B6224" t="s">
        <v>27856</v>
      </c>
      <c r="C6224" t="s">
        <v>27857</v>
      </c>
      <c r="D6224" t="s">
        <v>27858</v>
      </c>
      <c r="E6224" t="s">
        <v>468</v>
      </c>
      <c r="F6224" t="s">
        <v>27859</v>
      </c>
      <c r="G6224" t="s">
        <v>27860</v>
      </c>
      <c r="H6224" t="s">
        <v>4471</v>
      </c>
      <c r="I6224" s="23">
        <v>28.030280999999999</v>
      </c>
      <c r="J6224" s="23">
        <v>-80.601388999999998</v>
      </c>
      <c r="K6224">
        <v>334413</v>
      </c>
      <c r="L6224" t="s">
        <v>1560</v>
      </c>
      <c r="M6224" t="s">
        <v>315</v>
      </c>
      <c r="O6224" s="49">
        <v>11950.466591</v>
      </c>
      <c r="P6224" s="49">
        <v>12148.221591</v>
      </c>
      <c r="Q6224" s="49">
        <v>17291.562787999999</v>
      </c>
      <c r="R6224" s="49">
        <v>16353.301167</v>
      </c>
      <c r="S6224" s="49">
        <v>16450.153985000001</v>
      </c>
      <c r="T6224" s="49">
        <v>11399.905000000001</v>
      </c>
    </row>
    <row r="6225" spans="1:22" x14ac:dyDescent="0.3">
      <c r="A6225">
        <v>1001264</v>
      </c>
      <c r="B6225" t="s">
        <v>27861</v>
      </c>
      <c r="C6225" t="s">
        <v>27862</v>
      </c>
      <c r="D6225" t="s">
        <v>27863</v>
      </c>
      <c r="E6225" t="s">
        <v>331</v>
      </c>
      <c r="F6225" t="s">
        <v>12827</v>
      </c>
      <c r="G6225" t="s">
        <v>27864</v>
      </c>
      <c r="H6225" t="s">
        <v>8678</v>
      </c>
      <c r="I6225" s="23">
        <v>42.63</v>
      </c>
      <c r="J6225" s="23">
        <v>-73.75</v>
      </c>
      <c r="K6225">
        <v>221112</v>
      </c>
      <c r="L6225" t="s">
        <v>335</v>
      </c>
      <c r="M6225" t="s">
        <v>336</v>
      </c>
      <c r="N6225" s="49">
        <v>1746.144</v>
      </c>
      <c r="O6225" s="49">
        <v>2194.3919999999998</v>
      </c>
      <c r="P6225" s="49">
        <v>3090.288</v>
      </c>
      <c r="Q6225" s="49">
        <v>15206.644</v>
      </c>
      <c r="R6225" s="49">
        <v>21220.472000000002</v>
      </c>
      <c r="S6225" s="49">
        <v>22807.616000000002</v>
      </c>
      <c r="T6225" s="49">
        <v>39415.303999999996</v>
      </c>
      <c r="U6225" s="49">
        <v>33595.976000000002</v>
      </c>
      <c r="V6225" s="49">
        <v>4378.2839999999997</v>
      </c>
    </row>
    <row r="6226" spans="1:22" x14ac:dyDescent="0.3">
      <c r="A6226">
        <v>1003799</v>
      </c>
      <c r="B6226" t="s">
        <v>27865</v>
      </c>
      <c r="C6226" t="s">
        <v>27866</v>
      </c>
      <c r="D6226" t="s">
        <v>5400</v>
      </c>
      <c r="E6226" t="s">
        <v>663</v>
      </c>
      <c r="F6226" t="s">
        <v>27867</v>
      </c>
      <c r="G6226" t="s">
        <v>27868</v>
      </c>
      <c r="H6226" t="s">
        <v>5051</v>
      </c>
      <c r="I6226" s="23">
        <v>40.803234000000003</v>
      </c>
      <c r="J6226" s="23">
        <v>-81.332864000000001</v>
      </c>
      <c r="K6226">
        <v>331110</v>
      </c>
      <c r="L6226" t="s">
        <v>537</v>
      </c>
      <c r="M6226" t="s">
        <v>538</v>
      </c>
      <c r="N6226" s="49">
        <v>31878.047999999999</v>
      </c>
      <c r="O6226" s="49">
        <v>65214.103999999999</v>
      </c>
      <c r="P6226" s="49">
        <v>190740.024</v>
      </c>
      <c r="Q6226" s="49">
        <v>155774.12</v>
      </c>
      <c r="R6226" s="49">
        <v>176159.29199999999</v>
      </c>
      <c r="S6226" s="49">
        <v>241384.61199999999</v>
      </c>
      <c r="T6226" s="49">
        <v>229646.60399999999</v>
      </c>
      <c r="U6226" s="49">
        <v>271563.58799999999</v>
      </c>
      <c r="V6226" s="49">
        <v>287259.51199999999</v>
      </c>
    </row>
    <row r="6227" spans="1:22" x14ac:dyDescent="0.3">
      <c r="A6227">
        <v>1002714</v>
      </c>
      <c r="B6227" t="s">
        <v>27869</v>
      </c>
      <c r="C6227" t="s">
        <v>27870</v>
      </c>
      <c r="D6227" t="s">
        <v>3732</v>
      </c>
      <c r="E6227" t="s">
        <v>663</v>
      </c>
      <c r="F6227" t="s">
        <v>27871</v>
      </c>
      <c r="G6227" t="s">
        <v>27872</v>
      </c>
      <c r="H6227" t="s">
        <v>13381</v>
      </c>
      <c r="I6227" s="23">
        <v>41.448518</v>
      </c>
      <c r="J6227" s="23">
        <v>-82.133082000000002</v>
      </c>
      <c r="K6227">
        <v>331111</v>
      </c>
      <c r="L6227" t="s">
        <v>28</v>
      </c>
      <c r="M6227" t="s">
        <v>538</v>
      </c>
      <c r="Q6227" s="49">
        <v>15314.592000000001</v>
      </c>
      <c r="R6227" s="49">
        <v>86400.48</v>
      </c>
      <c r="S6227" s="49">
        <v>113128.74400000001</v>
      </c>
      <c r="T6227" s="49">
        <v>59719.824000000001</v>
      </c>
      <c r="U6227" s="49">
        <v>64928.603999999999</v>
      </c>
      <c r="V6227" s="49">
        <v>93968.995999999999</v>
      </c>
    </row>
    <row r="6228" spans="1:22" x14ac:dyDescent="0.3">
      <c r="A6228">
        <v>1000305</v>
      </c>
      <c r="B6228" t="s">
        <v>27873</v>
      </c>
      <c r="C6228" t="s">
        <v>27874</v>
      </c>
      <c r="D6228" t="s">
        <v>27875</v>
      </c>
      <c r="E6228" t="s">
        <v>386</v>
      </c>
      <c r="F6228" t="s">
        <v>27876</v>
      </c>
      <c r="G6228" t="s">
        <v>27877</v>
      </c>
      <c r="H6228" t="s">
        <v>1410</v>
      </c>
      <c r="I6228" s="23">
        <v>33.327800000000003</v>
      </c>
      <c r="J6228" s="23">
        <v>-86.3583</v>
      </c>
      <c r="K6228">
        <v>322110</v>
      </c>
      <c r="L6228" t="s">
        <v>1172</v>
      </c>
      <c r="M6228" t="s">
        <v>1173</v>
      </c>
      <c r="N6228" s="49">
        <v>172134.25</v>
      </c>
      <c r="O6228" s="49">
        <v>178237.71400000001</v>
      </c>
      <c r="P6228" s="49">
        <v>175569.304</v>
      </c>
      <c r="Q6228" s="49">
        <v>181355.35</v>
      </c>
      <c r="R6228" s="49">
        <v>172707.25</v>
      </c>
      <c r="S6228" s="49">
        <v>182583.318</v>
      </c>
      <c r="T6228" s="49">
        <v>312902.84000000003</v>
      </c>
      <c r="U6228" s="49">
        <v>258394.90400000001</v>
      </c>
      <c r="V6228" s="49">
        <v>337336.51</v>
      </c>
    </row>
    <row r="6229" spans="1:22" x14ac:dyDescent="0.3">
      <c r="A6229">
        <v>1000311</v>
      </c>
      <c r="B6229" t="s">
        <v>27878</v>
      </c>
      <c r="C6229" t="s">
        <v>27879</v>
      </c>
      <c r="D6229" t="s">
        <v>6630</v>
      </c>
      <c r="E6229" t="s">
        <v>676</v>
      </c>
      <c r="F6229" t="s">
        <v>27880</v>
      </c>
      <c r="G6229" t="s">
        <v>27881</v>
      </c>
      <c r="H6229" t="s">
        <v>27882</v>
      </c>
      <c r="I6229" s="23">
        <v>35.296399999999998</v>
      </c>
      <c r="J6229" s="23">
        <v>-84.756900000000002</v>
      </c>
      <c r="K6229">
        <v>322122</v>
      </c>
      <c r="L6229" t="s">
        <v>1172</v>
      </c>
      <c r="M6229" t="s">
        <v>1173</v>
      </c>
      <c r="N6229" s="49">
        <v>379967.02799999999</v>
      </c>
      <c r="O6229" s="49">
        <v>317540.30800000002</v>
      </c>
      <c r="P6229" s="49">
        <v>300657.10200000001</v>
      </c>
      <c r="Q6229" s="49">
        <v>364831.50799999997</v>
      </c>
      <c r="R6229" s="49">
        <v>404295.58600000001</v>
      </c>
      <c r="S6229" s="49">
        <v>396181.22200000001</v>
      </c>
      <c r="T6229" s="49">
        <v>363456.87599999999</v>
      </c>
      <c r="U6229" s="49">
        <v>470086.74599999998</v>
      </c>
      <c r="V6229" s="49">
        <v>455119.98800000001</v>
      </c>
    </row>
    <row r="6230" spans="1:22" x14ac:dyDescent="0.3">
      <c r="A6230">
        <v>1007808</v>
      </c>
      <c r="B6230" t="s">
        <v>27883</v>
      </c>
      <c r="C6230" t="s">
        <v>27884</v>
      </c>
      <c r="D6230" t="s">
        <v>27885</v>
      </c>
      <c r="E6230" t="s">
        <v>542</v>
      </c>
      <c r="F6230" t="s">
        <v>27886</v>
      </c>
      <c r="G6230" t="s">
        <v>27887</v>
      </c>
      <c r="H6230" t="s">
        <v>1952</v>
      </c>
      <c r="I6230" s="23">
        <v>37.2151</v>
      </c>
      <c r="J6230" s="23">
        <v>-95.579800000000006</v>
      </c>
      <c r="K6230">
        <v>562212</v>
      </c>
      <c r="L6230" t="s">
        <v>355</v>
      </c>
      <c r="M6230" t="s">
        <v>307</v>
      </c>
      <c r="N6230" s="49">
        <v>33736.25</v>
      </c>
      <c r="O6230" s="49">
        <v>23954.75</v>
      </c>
      <c r="P6230" s="49">
        <v>25086.95</v>
      </c>
      <c r="Q6230" s="49">
        <v>25291.05</v>
      </c>
      <c r="R6230" s="49">
        <v>24183.4</v>
      </c>
      <c r="S6230" s="49">
        <v>35459.199999999997</v>
      </c>
      <c r="T6230" s="49">
        <v>26921.8</v>
      </c>
      <c r="U6230" s="49">
        <v>28510.1</v>
      </c>
      <c r="V6230" s="49">
        <v>84461.8</v>
      </c>
    </row>
    <row r="6231" spans="1:22" x14ac:dyDescent="0.3">
      <c r="A6231">
        <v>1013704</v>
      </c>
      <c r="B6231" t="s">
        <v>27888</v>
      </c>
      <c r="C6231" t="s">
        <v>27889</v>
      </c>
      <c r="D6231" t="s">
        <v>23974</v>
      </c>
      <c r="E6231" t="s">
        <v>468</v>
      </c>
      <c r="F6231" t="s">
        <v>27890</v>
      </c>
      <c r="G6231" t="s">
        <v>27891</v>
      </c>
      <c r="H6231" t="s">
        <v>8483</v>
      </c>
      <c r="I6231" s="23">
        <v>28.259989999999998</v>
      </c>
      <c r="J6231" s="23">
        <v>-81.556899999999999</v>
      </c>
      <c r="K6231">
        <v>486210</v>
      </c>
      <c r="L6231" t="s">
        <v>1275</v>
      </c>
      <c r="M6231" t="s">
        <v>102</v>
      </c>
      <c r="N6231" s="49">
        <v>37670.567999999999</v>
      </c>
    </row>
    <row r="6232" spans="1:22" x14ac:dyDescent="0.3">
      <c r="A6232">
        <v>1010989</v>
      </c>
      <c r="B6232" t="s">
        <v>27892</v>
      </c>
      <c r="C6232" t="s">
        <v>27893</v>
      </c>
      <c r="D6232" t="s">
        <v>5126</v>
      </c>
      <c r="E6232" t="s">
        <v>663</v>
      </c>
      <c r="F6232" t="s">
        <v>27894</v>
      </c>
      <c r="G6232" t="s">
        <v>27895</v>
      </c>
      <c r="H6232" t="s">
        <v>1171</v>
      </c>
      <c r="I6232" s="23">
        <v>39.814216999999999</v>
      </c>
      <c r="J6232" s="23">
        <v>-81.240889999999993</v>
      </c>
      <c r="K6232">
        <v>211111</v>
      </c>
      <c r="L6232" t="s">
        <v>28</v>
      </c>
      <c r="M6232" t="s">
        <v>102</v>
      </c>
      <c r="R6232" s="49">
        <v>51411.112000000001</v>
      </c>
      <c r="S6232" s="49">
        <v>30700.083999999999</v>
      </c>
    </row>
    <row r="6233" spans="1:22" x14ac:dyDescent="0.3">
      <c r="A6233">
        <v>1011870</v>
      </c>
      <c r="B6233" t="s">
        <v>27896</v>
      </c>
      <c r="C6233" t="s">
        <v>27897</v>
      </c>
      <c r="D6233" t="s">
        <v>9287</v>
      </c>
      <c r="E6233" t="s">
        <v>303</v>
      </c>
      <c r="F6233" t="s">
        <v>14072</v>
      </c>
      <c r="G6233" t="s">
        <v>27898</v>
      </c>
      <c r="H6233" t="s">
        <v>3772</v>
      </c>
      <c r="I6233" s="23">
        <v>27.800438</v>
      </c>
      <c r="J6233" s="23">
        <v>-99.504932999999994</v>
      </c>
      <c r="K6233">
        <v>211130</v>
      </c>
      <c r="L6233" t="s">
        <v>368</v>
      </c>
      <c r="M6233" t="s">
        <v>102</v>
      </c>
      <c r="N6233" s="49">
        <v>58795.413999999997</v>
      </c>
      <c r="O6233" s="49">
        <v>57936.065999999999</v>
      </c>
      <c r="P6233" s="49">
        <v>41374.728000000003</v>
      </c>
      <c r="Q6233" s="49">
        <v>40691.480000000003</v>
      </c>
      <c r="R6233" s="49">
        <v>61887.487999999998</v>
      </c>
    </row>
    <row r="6234" spans="1:22" x14ac:dyDescent="0.3">
      <c r="A6234">
        <v>1011528</v>
      </c>
      <c r="B6234" t="s">
        <v>27899</v>
      </c>
      <c r="C6234" t="s">
        <v>27900</v>
      </c>
      <c r="D6234" t="s">
        <v>11449</v>
      </c>
      <c r="E6234" t="s">
        <v>793</v>
      </c>
      <c r="F6234" t="s">
        <v>11450</v>
      </c>
      <c r="G6234" t="s">
        <v>27901</v>
      </c>
      <c r="H6234" t="s">
        <v>5811</v>
      </c>
      <c r="I6234" s="23">
        <v>37.248291000000002</v>
      </c>
      <c r="J6234" s="23">
        <v>-81.801587999999995</v>
      </c>
      <c r="K6234">
        <v>212111</v>
      </c>
      <c r="L6234" t="s">
        <v>90</v>
      </c>
      <c r="M6234" t="s">
        <v>315</v>
      </c>
      <c r="O6234" s="49">
        <v>4405</v>
      </c>
      <c r="P6234" s="49">
        <v>9607.25</v>
      </c>
      <c r="Q6234" s="49">
        <v>13740.5</v>
      </c>
      <c r="R6234" s="49">
        <v>26074.25</v>
      </c>
      <c r="S6234" s="49">
        <v>31805.5</v>
      </c>
      <c r="T6234" s="49">
        <v>16316</v>
      </c>
      <c r="U6234" s="49">
        <v>29995.25</v>
      </c>
      <c r="V6234" s="49">
        <v>32780.75</v>
      </c>
    </row>
    <row r="6235" spans="1:22" x14ac:dyDescent="0.3">
      <c r="A6235">
        <v>1009748</v>
      </c>
      <c r="B6235"/>
      <c r="C6235" t="s">
        <v>27902</v>
      </c>
      <c r="D6235" t="s">
        <v>10269</v>
      </c>
      <c r="E6235" t="s">
        <v>793</v>
      </c>
      <c r="F6235" t="s">
        <v>10270</v>
      </c>
      <c r="G6235" t="s">
        <v>24239</v>
      </c>
      <c r="I6235" s="23">
        <v>36.9291749</v>
      </c>
      <c r="J6235" s="23">
        <v>-82.799419400000005</v>
      </c>
      <c r="K6235">
        <v>212112</v>
      </c>
      <c r="L6235" t="s">
        <v>90</v>
      </c>
      <c r="M6235" t="s">
        <v>315</v>
      </c>
      <c r="R6235" s="49">
        <v>0</v>
      </c>
      <c r="S6235" s="49">
        <v>0</v>
      </c>
      <c r="T6235" s="49">
        <v>7244.8</v>
      </c>
      <c r="U6235" s="49">
        <v>20630.5</v>
      </c>
      <c r="V6235" s="49">
        <v>18477.25</v>
      </c>
    </row>
    <row r="6236" spans="1:22" x14ac:dyDescent="0.3">
      <c r="A6236">
        <v>1009746</v>
      </c>
      <c r="B6236" t="s">
        <v>11063</v>
      </c>
      <c r="C6236" t="s">
        <v>27903</v>
      </c>
      <c r="D6236" t="s">
        <v>10269</v>
      </c>
      <c r="E6236" t="s">
        <v>793</v>
      </c>
      <c r="F6236" t="s">
        <v>10270</v>
      </c>
      <c r="G6236" t="s">
        <v>24239</v>
      </c>
      <c r="H6236" t="s">
        <v>4486</v>
      </c>
      <c r="I6236" s="23">
        <v>36.970041999999999</v>
      </c>
      <c r="J6236" s="23">
        <v>-82.604399000000001</v>
      </c>
      <c r="K6236">
        <v>212112</v>
      </c>
      <c r="L6236" t="s">
        <v>90</v>
      </c>
      <c r="M6236" t="s">
        <v>315</v>
      </c>
      <c r="O6236" s="49">
        <v>14231.5</v>
      </c>
      <c r="P6236" s="49">
        <v>42520.25</v>
      </c>
      <c r="Q6236" s="49">
        <v>32236</v>
      </c>
      <c r="R6236" s="49">
        <v>68398.75</v>
      </c>
      <c r="S6236" s="49">
        <v>50708.5</v>
      </c>
      <c r="T6236" s="49">
        <v>55620.25</v>
      </c>
      <c r="U6236" s="49">
        <v>44137</v>
      </c>
      <c r="V6236" s="49">
        <v>91062.5</v>
      </c>
    </row>
    <row r="6237" spans="1:22" x14ac:dyDescent="0.3">
      <c r="A6237">
        <v>1009749</v>
      </c>
      <c r="B6237" t="s">
        <v>11063</v>
      </c>
      <c r="C6237" t="s">
        <v>27904</v>
      </c>
      <c r="D6237" t="s">
        <v>10269</v>
      </c>
      <c r="E6237" t="s">
        <v>793</v>
      </c>
      <c r="F6237" t="s">
        <v>10270</v>
      </c>
      <c r="G6237" t="s">
        <v>24239</v>
      </c>
      <c r="H6237" t="s">
        <v>4486</v>
      </c>
      <c r="I6237" s="23">
        <v>36.970041999999999</v>
      </c>
      <c r="J6237" s="23">
        <v>-82.604399000000001</v>
      </c>
      <c r="K6237">
        <v>212112</v>
      </c>
      <c r="L6237" t="s">
        <v>90</v>
      </c>
      <c r="M6237" t="s">
        <v>315</v>
      </c>
      <c r="O6237" s="49">
        <v>28897.75</v>
      </c>
      <c r="P6237" s="49">
        <v>45424</v>
      </c>
      <c r="Q6237" s="49">
        <v>49992.75</v>
      </c>
      <c r="R6237" s="49">
        <v>24798</v>
      </c>
      <c r="S6237" s="49">
        <v>15670.75</v>
      </c>
      <c r="T6237" s="49">
        <v>14409.25</v>
      </c>
      <c r="U6237" s="49">
        <v>9903.75</v>
      </c>
      <c r="V6237" s="49">
        <v>40087</v>
      </c>
    </row>
    <row r="6238" spans="1:22" x14ac:dyDescent="0.3">
      <c r="A6238">
        <v>1011259</v>
      </c>
      <c r="B6238" t="s">
        <v>27905</v>
      </c>
      <c r="C6238" t="s">
        <v>27906</v>
      </c>
      <c r="D6238" t="s">
        <v>27907</v>
      </c>
      <c r="E6238" t="s">
        <v>331</v>
      </c>
      <c r="F6238" t="s">
        <v>27908</v>
      </c>
      <c r="G6238" t="s">
        <v>27909</v>
      </c>
      <c r="H6238" t="s">
        <v>2362</v>
      </c>
      <c r="I6238" s="23">
        <v>43.208136000000003</v>
      </c>
      <c r="J6238" s="23">
        <v>-75.437167000000002</v>
      </c>
      <c r="K6238">
        <v>331420</v>
      </c>
      <c r="L6238" t="s">
        <v>28</v>
      </c>
      <c r="M6238" t="s">
        <v>538</v>
      </c>
      <c r="N6238" s="49">
        <v>30696.083999999999</v>
      </c>
      <c r="O6238" s="49">
        <v>26237.651999999998</v>
      </c>
      <c r="P6238" s="49">
        <v>24533.907999999999</v>
      </c>
      <c r="Q6238" s="49">
        <v>23638.212</v>
      </c>
      <c r="R6238" s="49">
        <v>25532.799999999999</v>
      </c>
      <c r="S6238" s="49">
        <v>26425.4</v>
      </c>
      <c r="T6238" s="49">
        <v>25656.304</v>
      </c>
    </row>
    <row r="6239" spans="1:22" x14ac:dyDescent="0.3">
      <c r="A6239">
        <v>1000702</v>
      </c>
      <c r="B6239" t="s">
        <v>27910</v>
      </c>
      <c r="C6239" t="s">
        <v>27911</v>
      </c>
      <c r="D6239" t="s">
        <v>4279</v>
      </c>
      <c r="E6239" t="s">
        <v>1781</v>
      </c>
      <c r="F6239" t="s">
        <v>9467</v>
      </c>
      <c r="G6239" t="s">
        <v>27912</v>
      </c>
      <c r="H6239" t="s">
        <v>17047</v>
      </c>
      <c r="I6239" s="23">
        <v>32.356400000000001</v>
      </c>
      <c r="J6239" s="23">
        <v>-90.212500000000006</v>
      </c>
      <c r="K6239">
        <v>221112</v>
      </c>
      <c r="L6239" t="s">
        <v>335</v>
      </c>
      <c r="M6239" t="s">
        <v>336</v>
      </c>
      <c r="N6239" s="49">
        <v>77120.062000000005</v>
      </c>
      <c r="O6239" s="49">
        <v>138574.07999999999</v>
      </c>
      <c r="P6239" s="49">
        <v>138394.73000000001</v>
      </c>
      <c r="Q6239" s="49">
        <v>231109.486</v>
      </c>
      <c r="R6239" s="49">
        <v>14375.346</v>
      </c>
      <c r="S6239" s="49">
        <v>60781.521999999997</v>
      </c>
      <c r="T6239" s="49">
        <v>96336.49</v>
      </c>
      <c r="U6239" s="49">
        <v>170909.81400000001</v>
      </c>
      <c r="V6239" s="49">
        <v>185533.81</v>
      </c>
    </row>
    <row r="6240" spans="1:22" x14ac:dyDescent="0.3">
      <c r="A6240">
        <v>1006482</v>
      </c>
      <c r="B6240" t="s">
        <v>27913</v>
      </c>
      <c r="C6240" t="s">
        <v>27914</v>
      </c>
      <c r="D6240" t="s">
        <v>12772</v>
      </c>
      <c r="E6240" t="s">
        <v>393</v>
      </c>
      <c r="F6240" t="s">
        <v>21254</v>
      </c>
      <c r="G6240" t="s">
        <v>27915</v>
      </c>
      <c r="H6240" t="s">
        <v>2290</v>
      </c>
      <c r="I6240" s="23">
        <v>43.029299999999999</v>
      </c>
      <c r="J6240" s="23">
        <v>-87.951800000000006</v>
      </c>
      <c r="K6240">
        <v>333612</v>
      </c>
      <c r="L6240" t="s">
        <v>28</v>
      </c>
      <c r="M6240" t="s">
        <v>315</v>
      </c>
      <c r="N6240" s="49">
        <v>9238.2160000000003</v>
      </c>
      <c r="O6240" s="49">
        <v>9006.2160000000003</v>
      </c>
      <c r="P6240" s="49">
        <v>8377.768</v>
      </c>
      <c r="Q6240" s="49">
        <v>8133.52</v>
      </c>
      <c r="R6240" s="49">
        <v>15616.536</v>
      </c>
      <c r="S6240" s="49">
        <v>27082.648000000001</v>
      </c>
      <c r="T6240" s="49">
        <v>24237.4</v>
      </c>
      <c r="U6240" s="49">
        <v>24490.948</v>
      </c>
      <c r="V6240" s="49">
        <v>25047.495999999999</v>
      </c>
    </row>
    <row r="6241" spans="1:22" x14ac:dyDescent="0.3">
      <c r="A6241">
        <v>1011789</v>
      </c>
      <c r="B6241" t="s">
        <v>27916</v>
      </c>
      <c r="C6241" t="s">
        <v>27917</v>
      </c>
      <c r="D6241" t="s">
        <v>27918</v>
      </c>
      <c r="E6241" t="s">
        <v>422</v>
      </c>
      <c r="F6241" t="s">
        <v>27919</v>
      </c>
      <c r="G6241" t="s">
        <v>27920</v>
      </c>
      <c r="H6241" t="s">
        <v>1559</v>
      </c>
      <c r="I6241" s="23">
        <v>34.040300000000002</v>
      </c>
      <c r="J6241" s="23">
        <v>-93.044799999999995</v>
      </c>
      <c r="K6241">
        <v>562211</v>
      </c>
      <c r="L6241" t="s">
        <v>28</v>
      </c>
      <c r="M6241" t="s">
        <v>315</v>
      </c>
      <c r="N6241" s="49">
        <v>26749.1</v>
      </c>
      <c r="O6241" s="49">
        <v>22549.815999999999</v>
      </c>
      <c r="P6241" s="49">
        <v>26655</v>
      </c>
      <c r="Q6241" s="49">
        <v>24136.16</v>
      </c>
      <c r="R6241" s="49">
        <v>26694.198</v>
      </c>
    </row>
    <row r="6242" spans="1:22" x14ac:dyDescent="0.3">
      <c r="A6242">
        <v>1002730</v>
      </c>
      <c r="B6242" t="s">
        <v>27921</v>
      </c>
      <c r="C6242" t="s">
        <v>27922</v>
      </c>
      <c r="D6242" t="s">
        <v>27923</v>
      </c>
      <c r="E6242" t="s">
        <v>676</v>
      </c>
      <c r="F6242" t="s">
        <v>27924</v>
      </c>
      <c r="G6242" t="s">
        <v>27925</v>
      </c>
      <c r="H6242" t="s">
        <v>27926</v>
      </c>
      <c r="I6242" s="23">
        <v>35.561540000000001</v>
      </c>
      <c r="J6242" s="23">
        <v>-84.910110000000003</v>
      </c>
      <c r="K6242">
        <v>562212</v>
      </c>
      <c r="L6242" t="s">
        <v>51</v>
      </c>
      <c r="M6242" t="s">
        <v>307</v>
      </c>
      <c r="N6242" s="49">
        <v>208417</v>
      </c>
      <c r="O6242" s="49">
        <v>202160</v>
      </c>
      <c r="P6242" s="49">
        <v>187230.75</v>
      </c>
      <c r="Q6242" s="49">
        <v>175121.5</v>
      </c>
      <c r="R6242" s="49">
        <v>164854</v>
      </c>
      <c r="S6242" s="49">
        <v>160676.25</v>
      </c>
      <c r="T6242" s="49">
        <v>155545.5</v>
      </c>
      <c r="U6242" s="49">
        <v>149254.5</v>
      </c>
      <c r="V6242" s="49">
        <v>141580</v>
      </c>
    </row>
    <row r="6243" spans="1:22" x14ac:dyDescent="0.3">
      <c r="A6243">
        <v>1001315</v>
      </c>
      <c r="B6243" t="s">
        <v>27927</v>
      </c>
      <c r="C6243" t="s">
        <v>27928</v>
      </c>
      <c r="D6243" t="s">
        <v>27401</v>
      </c>
      <c r="E6243" t="s">
        <v>4574</v>
      </c>
      <c r="F6243" t="s">
        <v>27402</v>
      </c>
      <c r="G6243" t="s">
        <v>27929</v>
      </c>
      <c r="H6243" t="s">
        <v>21756</v>
      </c>
      <c r="I6243" s="23">
        <v>41.801699999999997</v>
      </c>
      <c r="J6243" s="23">
        <v>-71.518600000000006</v>
      </c>
      <c r="K6243">
        <v>221112</v>
      </c>
      <c r="L6243" t="s">
        <v>30</v>
      </c>
      <c r="M6243" t="s">
        <v>336</v>
      </c>
      <c r="N6243" s="49">
        <v>1168328.32</v>
      </c>
      <c r="O6243" s="49">
        <v>1075294.064</v>
      </c>
      <c r="P6243" s="49">
        <v>1073657.02</v>
      </c>
      <c r="Q6243" s="49">
        <v>866543.04</v>
      </c>
      <c r="R6243" s="49">
        <v>691591.53599999996</v>
      </c>
      <c r="S6243" s="49">
        <v>640191.228</v>
      </c>
      <c r="T6243" s="49">
        <v>763591.02</v>
      </c>
      <c r="U6243" s="49">
        <v>909535.28</v>
      </c>
      <c r="V6243" s="49">
        <v>1172839.504</v>
      </c>
    </row>
    <row r="6244" spans="1:22" x14ac:dyDescent="0.3">
      <c r="A6244">
        <v>1013586</v>
      </c>
      <c r="B6244" t="s">
        <v>27930</v>
      </c>
      <c r="C6244" t="s">
        <v>27931</v>
      </c>
      <c r="D6244" t="s">
        <v>27932</v>
      </c>
      <c r="E6244" t="s">
        <v>422</v>
      </c>
      <c r="F6244" t="s">
        <v>1977</v>
      </c>
      <c r="G6244" t="s">
        <v>27933</v>
      </c>
      <c r="H6244" t="s">
        <v>1979</v>
      </c>
      <c r="I6244" s="23">
        <v>35.845950000000002</v>
      </c>
      <c r="J6244" s="23">
        <v>-90.725740000000002</v>
      </c>
      <c r="K6244">
        <v>311212</v>
      </c>
      <c r="L6244" t="s">
        <v>28</v>
      </c>
      <c r="M6244" t="s">
        <v>315</v>
      </c>
      <c r="N6244" s="49">
        <v>25987.518</v>
      </c>
    </row>
    <row r="6245" spans="1:22" x14ac:dyDescent="0.3">
      <c r="A6245">
        <v>1008069</v>
      </c>
      <c r="B6245"/>
      <c r="C6245" t="s">
        <v>27934</v>
      </c>
      <c r="D6245" t="s">
        <v>27935</v>
      </c>
      <c r="E6245" t="s">
        <v>422</v>
      </c>
      <c r="F6245" t="s">
        <v>27416</v>
      </c>
      <c r="G6245" t="s">
        <v>27936</v>
      </c>
      <c r="I6245" s="23">
        <v>34.542922799999999</v>
      </c>
      <c r="J6245" s="23">
        <v>-91.559611700000005</v>
      </c>
      <c r="K6245">
        <v>562212</v>
      </c>
      <c r="L6245" t="s">
        <v>93</v>
      </c>
      <c r="M6245" t="s">
        <v>307</v>
      </c>
      <c r="R6245" s="49">
        <v>8697.75</v>
      </c>
      <c r="S6245" s="49">
        <v>8546.75</v>
      </c>
      <c r="T6245" s="49">
        <v>8567.5</v>
      </c>
      <c r="U6245" s="49">
        <v>8564.5</v>
      </c>
      <c r="V6245" s="49">
        <v>8358.5</v>
      </c>
    </row>
    <row r="6246" spans="1:22" x14ac:dyDescent="0.3">
      <c r="A6246">
        <v>1001113</v>
      </c>
      <c r="B6246" t="s">
        <v>27937</v>
      </c>
      <c r="C6246" t="s">
        <v>27938</v>
      </c>
      <c r="D6246" t="s">
        <v>17126</v>
      </c>
      <c r="E6246" t="s">
        <v>331</v>
      </c>
      <c r="F6246" t="s">
        <v>17127</v>
      </c>
      <c r="G6246" t="s">
        <v>27939</v>
      </c>
      <c r="H6246" t="s">
        <v>5651</v>
      </c>
      <c r="I6246" s="23">
        <v>40.815300000000001</v>
      </c>
      <c r="J6246" s="23">
        <v>-73.064400000000006</v>
      </c>
      <c r="K6246">
        <v>221112</v>
      </c>
      <c r="L6246" t="s">
        <v>30</v>
      </c>
      <c r="M6246" t="s">
        <v>336</v>
      </c>
      <c r="N6246" s="49">
        <v>180568.79199999999</v>
      </c>
      <c r="O6246" s="49">
        <v>294835.57400000002</v>
      </c>
      <c r="P6246" s="49">
        <v>430820.326</v>
      </c>
      <c r="Q6246" s="49">
        <v>514231.68400000001</v>
      </c>
      <c r="R6246" s="49">
        <v>449930.03399999999</v>
      </c>
      <c r="S6246" s="49">
        <v>537535.30000000005</v>
      </c>
      <c r="T6246" s="49">
        <v>526704.39</v>
      </c>
      <c r="U6246" s="49">
        <v>531859.27800000005</v>
      </c>
      <c r="V6246" s="49">
        <v>459316.28600000002</v>
      </c>
    </row>
    <row r="6247" spans="1:22" x14ac:dyDescent="0.3">
      <c r="A6247">
        <v>1007887</v>
      </c>
      <c r="B6247" t="s">
        <v>27940</v>
      </c>
      <c r="C6247" t="s">
        <v>27941</v>
      </c>
      <c r="D6247" t="s">
        <v>10538</v>
      </c>
      <c r="E6247" t="s">
        <v>663</v>
      </c>
      <c r="F6247" t="s">
        <v>1741</v>
      </c>
      <c r="G6247" t="s">
        <v>27942</v>
      </c>
      <c r="H6247" t="s">
        <v>1740</v>
      </c>
      <c r="I6247" s="23">
        <v>41.3033</v>
      </c>
      <c r="J6247" s="23">
        <v>-84.3386</v>
      </c>
      <c r="K6247">
        <v>221112</v>
      </c>
      <c r="L6247" t="s">
        <v>335</v>
      </c>
      <c r="M6247" t="s">
        <v>336</v>
      </c>
      <c r="N6247" s="49">
        <v>162617.24600000001</v>
      </c>
      <c r="O6247" s="49">
        <v>76131.567999999999</v>
      </c>
      <c r="P6247" s="49">
        <v>67207.100000000006</v>
      </c>
      <c r="Q6247" s="49">
        <v>98971.581999999995</v>
      </c>
      <c r="R6247" s="49">
        <v>27312.142</v>
      </c>
      <c r="S6247" s="49">
        <v>66690.148000000001</v>
      </c>
      <c r="T6247" s="49">
        <v>32272.527999999998</v>
      </c>
      <c r="U6247" s="49">
        <v>115993.12</v>
      </c>
      <c r="V6247" s="49">
        <v>25870.004000000001</v>
      </c>
    </row>
    <row r="6248" spans="1:22" x14ac:dyDescent="0.3">
      <c r="A6248">
        <v>1001115</v>
      </c>
      <c r="B6248" t="s">
        <v>27943</v>
      </c>
      <c r="C6248" t="s">
        <v>27944</v>
      </c>
      <c r="D6248" t="s">
        <v>7544</v>
      </c>
      <c r="E6248" t="s">
        <v>491</v>
      </c>
      <c r="F6248" t="s">
        <v>27945</v>
      </c>
      <c r="G6248" t="s">
        <v>27946</v>
      </c>
      <c r="H6248" t="s">
        <v>5253</v>
      </c>
      <c r="I6248" s="23">
        <v>39.838299999999997</v>
      </c>
      <c r="J6248" s="23">
        <v>-84.966499999999996</v>
      </c>
      <c r="K6248">
        <v>221112</v>
      </c>
      <c r="L6248" t="s">
        <v>335</v>
      </c>
      <c r="M6248" t="s">
        <v>336</v>
      </c>
      <c r="S6248" s="49">
        <v>1167.7840000000001</v>
      </c>
      <c r="T6248" s="49">
        <v>2041.692</v>
      </c>
      <c r="U6248" s="49">
        <v>2803.34</v>
      </c>
      <c r="V6248" s="49">
        <v>4080.636</v>
      </c>
    </row>
    <row r="6249" spans="1:22" x14ac:dyDescent="0.3">
      <c r="A6249">
        <v>1001150</v>
      </c>
      <c r="B6249" t="s">
        <v>27947</v>
      </c>
      <c r="C6249" t="s">
        <v>27948</v>
      </c>
      <c r="D6249" t="s">
        <v>23001</v>
      </c>
      <c r="E6249" t="s">
        <v>441</v>
      </c>
      <c r="F6249" t="s">
        <v>23002</v>
      </c>
      <c r="G6249" t="s">
        <v>27949</v>
      </c>
      <c r="H6249" t="s">
        <v>3544</v>
      </c>
      <c r="I6249" s="23">
        <v>34.842199999999998</v>
      </c>
      <c r="J6249" s="23">
        <v>-79.744399999999999</v>
      </c>
      <c r="K6249">
        <v>221112</v>
      </c>
      <c r="L6249" t="s">
        <v>335</v>
      </c>
      <c r="M6249" t="s">
        <v>336</v>
      </c>
      <c r="N6249" s="49">
        <v>3925947.1120000002</v>
      </c>
      <c r="O6249" s="49">
        <v>5237571.2439999999</v>
      </c>
      <c r="P6249" s="49">
        <v>4282489.9040000001</v>
      </c>
      <c r="Q6249" s="49">
        <v>4752639.8820000002</v>
      </c>
      <c r="R6249" s="49">
        <v>4634203.2439999999</v>
      </c>
      <c r="S6249" s="49">
        <v>3121014.798</v>
      </c>
      <c r="T6249" s="49">
        <v>3676413.07</v>
      </c>
      <c r="U6249" s="49">
        <v>3934142.8659999999</v>
      </c>
      <c r="V6249" s="49">
        <v>3024056.3059999999</v>
      </c>
    </row>
    <row r="6250" spans="1:22" x14ac:dyDescent="0.3">
      <c r="A6250">
        <v>1007354</v>
      </c>
      <c r="B6250" t="s">
        <v>27950</v>
      </c>
      <c r="C6250" t="s">
        <v>27951</v>
      </c>
      <c r="D6250" t="s">
        <v>3544</v>
      </c>
      <c r="E6250" t="s">
        <v>793</v>
      </c>
      <c r="F6250" t="s">
        <v>24677</v>
      </c>
      <c r="G6250" t="s">
        <v>27952</v>
      </c>
      <c r="H6250" t="s">
        <v>27953</v>
      </c>
      <c r="I6250" s="23">
        <v>37.508980000000001</v>
      </c>
      <c r="J6250" s="23">
        <v>-77.361519999999999</v>
      </c>
      <c r="K6250">
        <v>562212</v>
      </c>
      <c r="L6250" t="s">
        <v>51</v>
      </c>
      <c r="M6250" t="s">
        <v>307</v>
      </c>
      <c r="U6250" s="49">
        <v>5120</v>
      </c>
      <c r="V6250" s="49">
        <v>3832.5</v>
      </c>
    </row>
    <row r="6251" spans="1:22" x14ac:dyDescent="0.3">
      <c r="A6251">
        <v>1008371</v>
      </c>
      <c r="B6251" t="s">
        <v>27954</v>
      </c>
      <c r="C6251" t="s">
        <v>27955</v>
      </c>
      <c r="D6251" t="s">
        <v>3544</v>
      </c>
      <c r="E6251" t="s">
        <v>3929</v>
      </c>
      <c r="F6251" t="s">
        <v>27956</v>
      </c>
      <c r="G6251" t="s">
        <v>27957</v>
      </c>
      <c r="H6251" t="s">
        <v>27958</v>
      </c>
      <c r="I6251" s="23">
        <v>44.125599999999999</v>
      </c>
      <c r="J6251" s="23">
        <v>-69.811700000000002</v>
      </c>
      <c r="K6251">
        <v>486210</v>
      </c>
      <c r="L6251" t="s">
        <v>1275</v>
      </c>
      <c r="M6251" t="s">
        <v>102</v>
      </c>
      <c r="N6251" s="49">
        <v>30476.835999999999</v>
      </c>
      <c r="O6251" s="49">
        <v>25428.657999999999</v>
      </c>
    </row>
    <row r="6252" spans="1:22" x14ac:dyDescent="0.3">
      <c r="A6252">
        <v>1011285</v>
      </c>
      <c r="B6252" t="s">
        <v>27959</v>
      </c>
      <c r="C6252" t="s">
        <v>27960</v>
      </c>
      <c r="D6252" t="s">
        <v>27961</v>
      </c>
      <c r="E6252" t="s">
        <v>303</v>
      </c>
      <c r="F6252" t="s">
        <v>27962</v>
      </c>
      <c r="H6252" t="s">
        <v>8292</v>
      </c>
      <c r="I6252" s="23">
        <v>31.121917</v>
      </c>
      <c r="J6252" s="23">
        <v>-96.312809999999999</v>
      </c>
      <c r="K6252">
        <v>213112</v>
      </c>
      <c r="L6252" t="s">
        <v>368</v>
      </c>
      <c r="M6252" t="s">
        <v>102</v>
      </c>
      <c r="N6252" s="49">
        <v>36287.252</v>
      </c>
      <c r="O6252" s="49">
        <v>40465.644</v>
      </c>
      <c r="P6252" s="49">
        <v>45349.635999999999</v>
      </c>
      <c r="Q6252" s="49">
        <v>41369.599999999999</v>
      </c>
      <c r="R6252" s="49">
        <v>44736.353999999999</v>
      </c>
      <c r="S6252" s="49">
        <v>96028.914000000004</v>
      </c>
      <c r="T6252" s="49">
        <v>96803.898000000001</v>
      </c>
    </row>
    <row r="6253" spans="1:22" x14ac:dyDescent="0.3">
      <c r="A6253">
        <v>1011123</v>
      </c>
      <c r="B6253" t="s">
        <v>27963</v>
      </c>
      <c r="C6253" t="s">
        <v>27964</v>
      </c>
      <c r="D6253" t="s">
        <v>27965</v>
      </c>
      <c r="E6253" t="s">
        <v>461</v>
      </c>
      <c r="F6253" t="s">
        <v>5226</v>
      </c>
      <c r="H6253" t="s">
        <v>13626</v>
      </c>
      <c r="I6253" s="23">
        <v>42.501100000000001</v>
      </c>
      <c r="J6253" s="23">
        <v>-110.4228</v>
      </c>
      <c r="K6253">
        <v>211111</v>
      </c>
      <c r="L6253" t="s">
        <v>27966</v>
      </c>
      <c r="M6253" t="s">
        <v>2173</v>
      </c>
      <c r="P6253" s="49">
        <v>0.2</v>
      </c>
      <c r="Q6253" s="49">
        <v>397.7</v>
      </c>
      <c r="R6253" s="49">
        <v>4859.0460000000003</v>
      </c>
      <c r="S6253" s="49">
        <v>32985.517999999996</v>
      </c>
      <c r="T6253" s="49">
        <v>1629.6980000000001</v>
      </c>
    </row>
    <row r="6254" spans="1:22" x14ac:dyDescent="0.3">
      <c r="A6254">
        <v>1013622</v>
      </c>
      <c r="B6254" t="s">
        <v>27967</v>
      </c>
      <c r="C6254" t="s">
        <v>27968</v>
      </c>
      <c r="D6254" t="s">
        <v>27969</v>
      </c>
      <c r="E6254" t="s">
        <v>549</v>
      </c>
      <c r="F6254" t="s">
        <v>27970</v>
      </c>
      <c r="G6254" t="s">
        <v>27971</v>
      </c>
      <c r="H6254" t="s">
        <v>27972</v>
      </c>
      <c r="I6254" s="23">
        <v>44.693339999999999</v>
      </c>
      <c r="J6254" s="23">
        <v>-100.062568</v>
      </c>
      <c r="K6254">
        <v>325193</v>
      </c>
      <c r="L6254" t="s">
        <v>28</v>
      </c>
      <c r="M6254" t="s">
        <v>315</v>
      </c>
      <c r="N6254" s="49">
        <v>55247.491999999998</v>
      </c>
    </row>
    <row r="6255" spans="1:22" x14ac:dyDescent="0.3">
      <c r="A6255">
        <v>1007161</v>
      </c>
      <c r="B6255" t="s">
        <v>27973</v>
      </c>
      <c r="C6255" t="s">
        <v>27974</v>
      </c>
      <c r="D6255" t="s">
        <v>27975</v>
      </c>
      <c r="E6255" t="s">
        <v>339</v>
      </c>
      <c r="F6255" t="s">
        <v>27976</v>
      </c>
      <c r="G6255" t="s">
        <v>27977</v>
      </c>
      <c r="H6255" t="s">
        <v>1495</v>
      </c>
      <c r="I6255" s="23">
        <v>35.044199999999996</v>
      </c>
      <c r="J6255" s="23">
        <v>-106.67</v>
      </c>
      <c r="K6255">
        <v>221112</v>
      </c>
      <c r="L6255" t="s">
        <v>30</v>
      </c>
      <c r="M6255" t="s">
        <v>336</v>
      </c>
      <c r="N6255" s="49">
        <v>170578.61</v>
      </c>
      <c r="O6255" s="49">
        <v>154032.17000000001</v>
      </c>
      <c r="P6255" s="49">
        <v>52616.048000000003</v>
      </c>
      <c r="Q6255" s="49">
        <v>71672.937999999995</v>
      </c>
      <c r="R6255" s="49">
        <v>47449.307999999997</v>
      </c>
      <c r="S6255" s="49">
        <v>12329.526</v>
      </c>
      <c r="T6255" s="49">
        <v>16009.954</v>
      </c>
      <c r="U6255" s="49">
        <v>6116.0619999999999</v>
      </c>
      <c r="V6255" s="49">
        <v>23029.657999999999</v>
      </c>
    </row>
    <row r="6256" spans="1:22" x14ac:dyDescent="0.3">
      <c r="A6256">
        <v>1000752</v>
      </c>
      <c r="B6256" t="s">
        <v>27978</v>
      </c>
      <c r="C6256" t="s">
        <v>27979</v>
      </c>
      <c r="D6256" t="s">
        <v>6112</v>
      </c>
      <c r="E6256" t="s">
        <v>339</v>
      </c>
      <c r="F6256" t="s">
        <v>6113</v>
      </c>
      <c r="G6256" t="s">
        <v>27980</v>
      </c>
      <c r="H6256" t="s">
        <v>2526</v>
      </c>
      <c r="I6256" s="23">
        <v>31.8047</v>
      </c>
      <c r="J6256" s="23">
        <v>-106.5472</v>
      </c>
      <c r="K6256">
        <v>221112</v>
      </c>
      <c r="L6256" t="s">
        <v>335</v>
      </c>
      <c r="M6256" t="s">
        <v>336</v>
      </c>
      <c r="N6256" s="49">
        <v>571002.88399999996</v>
      </c>
      <c r="O6256" s="49">
        <v>418616.848</v>
      </c>
      <c r="P6256" s="49">
        <v>522417.016</v>
      </c>
      <c r="Q6256" s="49">
        <v>496648.46</v>
      </c>
      <c r="R6256" s="49">
        <v>463453.73200000002</v>
      </c>
      <c r="S6256" s="49">
        <v>588392.72</v>
      </c>
      <c r="T6256" s="49">
        <v>446820.94400000002</v>
      </c>
      <c r="U6256" s="49">
        <v>471334.90399999998</v>
      </c>
      <c r="V6256" s="49">
        <v>449688.03200000001</v>
      </c>
    </row>
    <row r="6257" spans="1:22" x14ac:dyDescent="0.3">
      <c r="A6257">
        <v>1001333</v>
      </c>
      <c r="B6257" t="s">
        <v>27981</v>
      </c>
      <c r="C6257" t="s">
        <v>27982</v>
      </c>
      <c r="D6257" t="s">
        <v>27983</v>
      </c>
      <c r="E6257" t="s">
        <v>303</v>
      </c>
      <c r="F6257" t="s">
        <v>27984</v>
      </c>
      <c r="G6257" t="s">
        <v>27985</v>
      </c>
      <c r="H6257" t="s">
        <v>15864</v>
      </c>
      <c r="I6257" s="23">
        <v>29.5932</v>
      </c>
      <c r="J6257" s="23">
        <v>-97.972399999999993</v>
      </c>
      <c r="K6257">
        <v>221112</v>
      </c>
      <c r="L6257" t="s">
        <v>30</v>
      </c>
      <c r="M6257" t="s">
        <v>336</v>
      </c>
      <c r="N6257" s="49">
        <v>1575466.3959868001</v>
      </c>
      <c r="O6257" s="49">
        <v>1245343.829962</v>
      </c>
      <c r="P6257" s="49">
        <v>1022904.1339252</v>
      </c>
      <c r="Q6257" s="49">
        <v>1224723.3301015999</v>
      </c>
      <c r="R6257" s="49">
        <v>1354702.9019832001</v>
      </c>
      <c r="S6257" s="49">
        <v>1203579.1135571999</v>
      </c>
      <c r="T6257" s="49">
        <v>940554.25407240004</v>
      </c>
      <c r="U6257" s="49">
        <v>1103415.112</v>
      </c>
      <c r="V6257" s="49">
        <v>1089461.912</v>
      </c>
    </row>
    <row r="6258" spans="1:22" x14ac:dyDescent="0.3">
      <c r="A6258">
        <v>1005529</v>
      </c>
      <c r="B6258" t="s">
        <v>27986</v>
      </c>
      <c r="C6258" t="s">
        <v>27987</v>
      </c>
      <c r="D6258" t="s">
        <v>8102</v>
      </c>
      <c r="E6258" t="s">
        <v>1920</v>
      </c>
      <c r="F6258" t="s">
        <v>27988</v>
      </c>
      <c r="G6258" t="s">
        <v>27989</v>
      </c>
      <c r="H6258" t="s">
        <v>8885</v>
      </c>
      <c r="I6258" s="23">
        <v>36.115290000000002</v>
      </c>
      <c r="J6258" s="23">
        <v>-115.18709</v>
      </c>
      <c r="K6258">
        <v>721120</v>
      </c>
      <c r="L6258" t="s">
        <v>28</v>
      </c>
      <c r="M6258" t="s">
        <v>315</v>
      </c>
      <c r="R6258" s="49">
        <v>10491.66</v>
      </c>
      <c r="S6258" s="49">
        <v>16273.487999999999</v>
      </c>
      <c r="T6258" s="49">
        <v>12674.626</v>
      </c>
      <c r="U6258" s="49">
        <v>15918.24</v>
      </c>
      <c r="V6258" s="49">
        <v>18705.38</v>
      </c>
    </row>
    <row r="6259" spans="1:22" x14ac:dyDescent="0.3">
      <c r="A6259">
        <v>1004390</v>
      </c>
      <c r="B6259" t="s">
        <v>27990</v>
      </c>
      <c r="C6259" t="s">
        <v>27991</v>
      </c>
      <c r="D6259" t="s">
        <v>9416</v>
      </c>
      <c r="E6259" t="s">
        <v>303</v>
      </c>
      <c r="F6259" t="s">
        <v>27992</v>
      </c>
      <c r="G6259" t="s">
        <v>27993</v>
      </c>
      <c r="H6259" t="s">
        <v>5496</v>
      </c>
      <c r="I6259" s="23">
        <v>32.271951000000001</v>
      </c>
      <c r="J6259" s="23">
        <v>-97.449123999999998</v>
      </c>
      <c r="K6259">
        <v>211111</v>
      </c>
      <c r="L6259" t="s">
        <v>28</v>
      </c>
      <c r="M6259" t="s">
        <v>102</v>
      </c>
      <c r="R6259" s="49">
        <v>17046.635999999999</v>
      </c>
      <c r="S6259" s="49">
        <v>19354.928</v>
      </c>
      <c r="T6259" s="49">
        <v>21765.567999999999</v>
      </c>
      <c r="U6259" s="49">
        <v>22346.12</v>
      </c>
      <c r="V6259" s="49">
        <v>26802</v>
      </c>
    </row>
    <row r="6260" spans="1:22" x14ac:dyDescent="0.3">
      <c r="A6260">
        <v>1000438</v>
      </c>
      <c r="B6260" t="s">
        <v>27994</v>
      </c>
      <c r="C6260" t="s">
        <v>27995</v>
      </c>
      <c r="D6260" t="s">
        <v>27996</v>
      </c>
      <c r="E6260" t="s">
        <v>323</v>
      </c>
      <c r="F6260" t="s">
        <v>2914</v>
      </c>
      <c r="G6260" t="s">
        <v>27997</v>
      </c>
      <c r="H6260" t="s">
        <v>2867</v>
      </c>
      <c r="I6260" s="23">
        <v>37.731499999999997</v>
      </c>
      <c r="J6260" s="23">
        <v>-121.116</v>
      </c>
      <c r="K6260">
        <v>221112</v>
      </c>
      <c r="L6260" t="s">
        <v>30</v>
      </c>
      <c r="M6260" t="s">
        <v>336</v>
      </c>
      <c r="N6260" s="49">
        <v>7984.42</v>
      </c>
      <c r="O6260" s="49">
        <v>15305.444</v>
      </c>
      <c r="P6260" s="49">
        <v>50449.163999999997</v>
      </c>
      <c r="Q6260" s="49">
        <v>39978.552000000003</v>
      </c>
      <c r="R6260" s="49">
        <v>13872.647999999999</v>
      </c>
      <c r="S6260" s="49">
        <v>19565.276000000002</v>
      </c>
      <c r="T6260" s="49">
        <v>11449.956</v>
      </c>
      <c r="U6260" s="49">
        <v>16742.288</v>
      </c>
      <c r="V6260" s="49">
        <v>23343.263999999999</v>
      </c>
    </row>
    <row r="6261" spans="1:22" x14ac:dyDescent="0.3">
      <c r="A6261">
        <v>1012809</v>
      </c>
      <c r="B6261" t="s">
        <v>27998</v>
      </c>
      <c r="C6261" t="s">
        <v>27999</v>
      </c>
      <c r="D6261" t="s">
        <v>15408</v>
      </c>
      <c r="E6261" t="s">
        <v>303</v>
      </c>
      <c r="F6261" t="s">
        <v>15409</v>
      </c>
      <c r="H6261" t="s">
        <v>6968</v>
      </c>
      <c r="I6261" s="23">
        <v>32.242199999999997</v>
      </c>
      <c r="J6261" s="23">
        <v>-101.9044</v>
      </c>
      <c r="K6261">
        <v>211130</v>
      </c>
      <c r="L6261" t="s">
        <v>368</v>
      </c>
      <c r="M6261" t="s">
        <v>102</v>
      </c>
      <c r="N6261" s="49">
        <v>19333.472000000002</v>
      </c>
      <c r="O6261" s="49">
        <v>26277.574000000001</v>
      </c>
      <c r="P6261" s="49">
        <v>34183.258000000002</v>
      </c>
    </row>
    <row r="6262" spans="1:22" x14ac:dyDescent="0.3">
      <c r="A6262">
        <v>1001133</v>
      </c>
      <c r="B6262" t="s">
        <v>28000</v>
      </c>
      <c r="C6262" t="s">
        <v>28001</v>
      </c>
      <c r="D6262" t="s">
        <v>28002</v>
      </c>
      <c r="E6262" t="s">
        <v>946</v>
      </c>
      <c r="F6262" t="s">
        <v>28003</v>
      </c>
      <c r="G6262" t="s">
        <v>28004</v>
      </c>
      <c r="H6262" t="s">
        <v>3171</v>
      </c>
      <c r="I6262" s="23">
        <v>45.65</v>
      </c>
      <c r="J6262" s="23">
        <v>-122.7231</v>
      </c>
      <c r="K6262">
        <v>221112</v>
      </c>
      <c r="L6262" t="s">
        <v>30</v>
      </c>
      <c r="M6262" t="s">
        <v>336</v>
      </c>
      <c r="N6262" s="49">
        <v>686738.95600000001</v>
      </c>
      <c r="O6262" s="49">
        <v>474249.592</v>
      </c>
      <c r="P6262" s="49">
        <v>495761.212</v>
      </c>
      <c r="Q6262" s="49">
        <v>569032.59199999995</v>
      </c>
      <c r="R6262" s="49">
        <v>708077.47600000002</v>
      </c>
      <c r="S6262" s="49">
        <v>553918.94799999997</v>
      </c>
      <c r="T6262" s="49">
        <v>668345.12399999995</v>
      </c>
      <c r="U6262" s="49">
        <v>327201.38799999998</v>
      </c>
      <c r="V6262" s="49">
        <v>394116.44</v>
      </c>
    </row>
    <row r="6263" spans="1:22" x14ac:dyDescent="0.3">
      <c r="A6263">
        <v>1000677</v>
      </c>
      <c r="B6263" t="s">
        <v>28005</v>
      </c>
      <c r="C6263" t="s">
        <v>28006</v>
      </c>
      <c r="D6263" t="s">
        <v>6361</v>
      </c>
      <c r="E6263" t="s">
        <v>454</v>
      </c>
      <c r="F6263" t="s">
        <v>6362</v>
      </c>
      <c r="G6263" t="s">
        <v>28007</v>
      </c>
      <c r="H6263" t="s">
        <v>5253</v>
      </c>
      <c r="I6263" s="23">
        <v>42.273299999999999</v>
      </c>
      <c r="J6263" s="23">
        <v>-83.113100000000003</v>
      </c>
      <c r="K6263">
        <v>221112</v>
      </c>
      <c r="L6263" t="s">
        <v>335</v>
      </c>
      <c r="M6263" t="s">
        <v>336</v>
      </c>
      <c r="N6263" s="49">
        <v>688871.46600000001</v>
      </c>
      <c r="O6263" s="49">
        <v>830058.65800000005</v>
      </c>
      <c r="P6263" s="49">
        <v>1010932.846</v>
      </c>
      <c r="Q6263" s="49">
        <v>1264134.5819999999</v>
      </c>
      <c r="R6263" s="49">
        <v>1854834.0079999999</v>
      </c>
      <c r="S6263" s="49">
        <v>2129542.8459999999</v>
      </c>
      <c r="T6263" s="49">
        <v>2202644.4759999998</v>
      </c>
      <c r="U6263" s="49">
        <v>2131036.1940000001</v>
      </c>
      <c r="V6263" s="49">
        <v>2455538.94</v>
      </c>
    </row>
    <row r="6264" spans="1:22" x14ac:dyDescent="0.3">
      <c r="A6264">
        <v>1002883</v>
      </c>
      <c r="B6264" t="s">
        <v>28008</v>
      </c>
      <c r="C6264" t="s">
        <v>28009</v>
      </c>
      <c r="D6264" t="s">
        <v>28010</v>
      </c>
      <c r="E6264" t="s">
        <v>1781</v>
      </c>
      <c r="F6264" t="s">
        <v>28011</v>
      </c>
      <c r="G6264" t="s">
        <v>28012</v>
      </c>
      <c r="H6264" t="s">
        <v>2068</v>
      </c>
      <c r="I6264" s="23">
        <v>32.362971999999999</v>
      </c>
      <c r="J6264" s="23">
        <v>-89.539805999999999</v>
      </c>
      <c r="K6264">
        <v>311613</v>
      </c>
      <c r="L6264" t="s">
        <v>28</v>
      </c>
      <c r="M6264" t="s">
        <v>315</v>
      </c>
      <c r="N6264" s="49">
        <v>59714.775999999998</v>
      </c>
      <c r="O6264" s="49">
        <v>63374.712</v>
      </c>
      <c r="P6264" s="49">
        <v>61189.72</v>
      </c>
      <c r="Q6264" s="49">
        <v>61006.52</v>
      </c>
      <c r="R6264" s="49">
        <v>62463.464</v>
      </c>
      <c r="S6264" s="49">
        <v>61984.116000000002</v>
      </c>
      <c r="T6264" s="49">
        <v>61381.167999999998</v>
      </c>
      <c r="U6264" s="49">
        <v>73449.123999999996</v>
      </c>
      <c r="V6264" s="49">
        <v>62243.915999999997</v>
      </c>
    </row>
    <row r="6265" spans="1:22" x14ac:dyDescent="0.3">
      <c r="A6265">
        <v>1007781</v>
      </c>
      <c r="B6265" t="s">
        <v>28013</v>
      </c>
      <c r="C6265" t="s">
        <v>28014</v>
      </c>
      <c r="D6265" t="s">
        <v>28015</v>
      </c>
      <c r="E6265" t="s">
        <v>1418</v>
      </c>
      <c r="F6265" t="s">
        <v>28016</v>
      </c>
      <c r="G6265" t="s">
        <v>28017</v>
      </c>
      <c r="H6265" t="s">
        <v>28018</v>
      </c>
      <c r="I6265" s="23">
        <v>35.192900000000002</v>
      </c>
      <c r="J6265" s="23">
        <v>-94.646900000000002</v>
      </c>
      <c r="K6265">
        <v>221112</v>
      </c>
      <c r="L6265" t="s">
        <v>599</v>
      </c>
      <c r="M6265" t="s">
        <v>854</v>
      </c>
      <c r="N6265" s="49">
        <v>816156.522</v>
      </c>
      <c r="O6265" s="49">
        <v>2205070.6159999999</v>
      </c>
      <c r="P6265" s="49">
        <v>2118712.2480000001</v>
      </c>
      <c r="Q6265" s="49">
        <v>2254066.52</v>
      </c>
      <c r="R6265" s="49">
        <v>2278093.9739999999</v>
      </c>
      <c r="S6265" s="49">
        <v>2353243.0219999999</v>
      </c>
      <c r="T6265" s="49">
        <v>2251902.068</v>
      </c>
      <c r="U6265" s="49">
        <v>2141476.37</v>
      </c>
      <c r="V6265" s="49">
        <v>1605032.79</v>
      </c>
    </row>
    <row r="6266" spans="1:22" x14ac:dyDescent="0.3">
      <c r="A6266">
        <v>1005746</v>
      </c>
      <c r="B6266" t="s">
        <v>28019</v>
      </c>
      <c r="C6266" t="s">
        <v>28020</v>
      </c>
      <c r="D6266" t="s">
        <v>7680</v>
      </c>
      <c r="E6266" t="s">
        <v>422</v>
      </c>
      <c r="F6266" t="s">
        <v>7681</v>
      </c>
      <c r="G6266" t="s">
        <v>28021</v>
      </c>
      <c r="H6266" t="s">
        <v>7683</v>
      </c>
      <c r="I6266" s="23">
        <v>33.532806000000001</v>
      </c>
      <c r="J6266" s="23">
        <v>-93.812693999999993</v>
      </c>
      <c r="K6266">
        <v>311613</v>
      </c>
      <c r="L6266" t="s">
        <v>28</v>
      </c>
      <c r="M6266" t="s">
        <v>315</v>
      </c>
      <c r="N6266" s="49">
        <v>36882.411999999997</v>
      </c>
      <c r="O6266" s="49">
        <v>36428.411999999997</v>
      </c>
      <c r="P6266" s="49">
        <v>34881.368000000002</v>
      </c>
      <c r="Q6266" s="49">
        <v>34382.616000000002</v>
      </c>
      <c r="R6266" s="49">
        <v>37176.601999999999</v>
      </c>
      <c r="S6266" s="49">
        <v>39057.052000000003</v>
      </c>
      <c r="T6266" s="49">
        <v>44531.432000000001</v>
      </c>
      <c r="U6266" s="49">
        <v>33402.724000000002</v>
      </c>
      <c r="V6266" s="49">
        <v>31684.57</v>
      </c>
    </row>
    <row r="6267" spans="1:22" x14ac:dyDescent="0.3">
      <c r="A6267">
        <v>1009962</v>
      </c>
      <c r="B6267" t="s">
        <v>28022</v>
      </c>
      <c r="C6267" t="s">
        <v>28023</v>
      </c>
      <c r="D6267" t="s">
        <v>28024</v>
      </c>
      <c r="E6267" t="s">
        <v>311</v>
      </c>
      <c r="F6267" t="s">
        <v>10761</v>
      </c>
      <c r="G6267" t="s">
        <v>28025</v>
      </c>
      <c r="H6267" t="s">
        <v>2284</v>
      </c>
      <c r="I6267" s="23">
        <v>37.764468999999998</v>
      </c>
      <c r="J6267" s="23">
        <v>-87.962011000000004</v>
      </c>
      <c r="K6267">
        <v>212112</v>
      </c>
      <c r="L6267" t="s">
        <v>90</v>
      </c>
      <c r="M6267" t="s">
        <v>315</v>
      </c>
      <c r="R6267" s="49">
        <v>0</v>
      </c>
      <c r="S6267" s="49">
        <v>0</v>
      </c>
    </row>
    <row r="6268" spans="1:22" x14ac:dyDescent="0.3">
      <c r="A6268">
        <v>1001796</v>
      </c>
      <c r="B6268" t="s">
        <v>28026</v>
      </c>
      <c r="C6268" t="s">
        <v>28027</v>
      </c>
      <c r="D6268" t="s">
        <v>460</v>
      </c>
      <c r="E6268" t="s">
        <v>461</v>
      </c>
      <c r="F6268" t="s">
        <v>462</v>
      </c>
      <c r="H6268" t="s">
        <v>2941</v>
      </c>
      <c r="I6268" s="23">
        <v>44.194918841295603</v>
      </c>
      <c r="J6268" s="23">
        <v>-106.105763324056</v>
      </c>
      <c r="K6268">
        <v>211111</v>
      </c>
      <c r="L6268" t="s">
        <v>28</v>
      </c>
      <c r="M6268" t="s">
        <v>102</v>
      </c>
      <c r="S6268" s="49">
        <v>6835.3239999999996</v>
      </c>
      <c r="T6268" s="49">
        <v>9882.4120000000003</v>
      </c>
      <c r="U6268" s="49">
        <v>12626.951999999999</v>
      </c>
      <c r="V6268" s="49">
        <v>24037.56</v>
      </c>
    </row>
    <row r="6269" spans="1:22" x14ac:dyDescent="0.3">
      <c r="A6269">
        <v>1000461</v>
      </c>
      <c r="B6269" t="s">
        <v>28028</v>
      </c>
      <c r="C6269" t="s">
        <v>28029</v>
      </c>
      <c r="D6269" t="s">
        <v>16683</v>
      </c>
      <c r="E6269" t="s">
        <v>331</v>
      </c>
      <c r="F6269" t="s">
        <v>28030</v>
      </c>
      <c r="G6269" t="s">
        <v>28031</v>
      </c>
      <c r="H6269" t="s">
        <v>2736</v>
      </c>
      <c r="I6269" s="23">
        <v>40.869700000000002</v>
      </c>
      <c r="J6269" s="23">
        <v>-73.825800000000001</v>
      </c>
      <c r="K6269">
        <v>531110</v>
      </c>
      <c r="L6269" t="s">
        <v>28</v>
      </c>
      <c r="M6269" t="s">
        <v>315</v>
      </c>
      <c r="N6269" s="49">
        <v>75074.081999999995</v>
      </c>
      <c r="O6269" s="49">
        <v>97540.922000000006</v>
      </c>
      <c r="P6269" s="49">
        <v>92202.376000000004</v>
      </c>
      <c r="Q6269" s="49">
        <v>104309.36599999999</v>
      </c>
      <c r="R6269" s="49">
        <v>106524.162</v>
      </c>
      <c r="S6269" s="49">
        <v>101588.428</v>
      </c>
      <c r="T6269" s="49">
        <v>95670.385999999999</v>
      </c>
      <c r="U6269" s="49">
        <v>102772.11599999999</v>
      </c>
      <c r="V6269" s="49">
        <v>165256.13399999999</v>
      </c>
    </row>
    <row r="6270" spans="1:22" x14ac:dyDescent="0.3">
      <c r="A6270">
        <v>1000835</v>
      </c>
      <c r="B6270" t="s">
        <v>28032</v>
      </c>
      <c r="C6270" t="s">
        <v>28033</v>
      </c>
      <c r="D6270" t="s">
        <v>23113</v>
      </c>
      <c r="E6270" t="s">
        <v>441</v>
      </c>
      <c r="F6270" t="s">
        <v>23114</v>
      </c>
      <c r="G6270" t="s">
        <v>28034</v>
      </c>
      <c r="H6270" t="s">
        <v>14064</v>
      </c>
      <c r="I6270" s="23">
        <v>35.36</v>
      </c>
      <c r="J6270" s="23">
        <v>-80.974199999999996</v>
      </c>
      <c r="K6270">
        <v>221112</v>
      </c>
      <c r="L6270" t="s">
        <v>335</v>
      </c>
      <c r="M6270" t="s">
        <v>336</v>
      </c>
      <c r="T6270" s="49">
        <v>135625.42600000001</v>
      </c>
      <c r="U6270" s="49">
        <v>185013.34</v>
      </c>
      <c r="V6270" s="49">
        <v>879908.00199999998</v>
      </c>
    </row>
    <row r="6271" spans="1:22" x14ac:dyDescent="0.3">
      <c r="A6271">
        <v>1004996</v>
      </c>
      <c r="B6271" t="s">
        <v>28035</v>
      </c>
      <c r="C6271" t="s">
        <v>28036</v>
      </c>
      <c r="D6271" t="s">
        <v>4015</v>
      </c>
      <c r="E6271" t="s">
        <v>447</v>
      </c>
      <c r="F6271" t="s">
        <v>12862</v>
      </c>
      <c r="G6271" t="s">
        <v>28037</v>
      </c>
      <c r="H6271" t="s">
        <v>4017</v>
      </c>
      <c r="I6271" s="23">
        <v>40.455393000000001</v>
      </c>
      <c r="J6271" s="23">
        <v>-79.990414999999999</v>
      </c>
      <c r="K6271">
        <v>311411</v>
      </c>
      <c r="L6271" t="s">
        <v>28</v>
      </c>
      <c r="M6271" t="s">
        <v>315</v>
      </c>
      <c r="O6271" s="49">
        <v>47089.671999999999</v>
      </c>
      <c r="P6271" s="49">
        <v>51158.856</v>
      </c>
      <c r="Q6271" s="49">
        <v>47878.22</v>
      </c>
      <c r="R6271" s="49">
        <v>58104.031999999999</v>
      </c>
      <c r="S6271" s="49">
        <v>58343.773999999998</v>
      </c>
      <c r="T6271" s="49">
        <v>79305.487999999998</v>
      </c>
      <c r="U6271" s="49">
        <v>82747.710000000006</v>
      </c>
      <c r="V6271" s="49">
        <v>96500.191999999995</v>
      </c>
    </row>
    <row r="6272" spans="1:22" x14ac:dyDescent="0.3">
      <c r="A6272">
        <v>1000645</v>
      </c>
      <c r="B6272" t="s">
        <v>28038</v>
      </c>
      <c r="C6272" t="s">
        <v>5447</v>
      </c>
      <c r="D6272" t="s">
        <v>2979</v>
      </c>
      <c r="E6272" t="s">
        <v>556</v>
      </c>
      <c r="F6272" t="s">
        <v>24195</v>
      </c>
      <c r="G6272" t="s">
        <v>28039</v>
      </c>
      <c r="H6272" t="s">
        <v>5603</v>
      </c>
      <c r="I6272" s="23">
        <v>39.236899999999999</v>
      </c>
      <c r="J6272" s="23">
        <v>-76.513300000000001</v>
      </c>
      <c r="K6272">
        <v>221112</v>
      </c>
      <c r="L6272" t="s">
        <v>28</v>
      </c>
      <c r="M6272" t="s">
        <v>336</v>
      </c>
      <c r="N6272" s="49">
        <v>416.79399999999998</v>
      </c>
      <c r="O6272" s="49">
        <v>5404.9120000000003</v>
      </c>
      <c r="P6272" s="49">
        <v>602.39</v>
      </c>
      <c r="Q6272" s="49">
        <v>2033.6679999999999</v>
      </c>
      <c r="R6272" s="49">
        <v>23658.946</v>
      </c>
      <c r="S6272" s="49">
        <v>19327.534</v>
      </c>
      <c r="T6272" s="49">
        <v>14383.082</v>
      </c>
      <c r="U6272" s="49">
        <v>18770.412</v>
      </c>
      <c r="V6272" s="49">
        <v>14818.67</v>
      </c>
    </row>
    <row r="6273" spans="1:22" x14ac:dyDescent="0.3">
      <c r="A6273">
        <v>1001550</v>
      </c>
      <c r="B6273" t="s">
        <v>28040</v>
      </c>
      <c r="C6273" t="s">
        <v>28041</v>
      </c>
      <c r="D6273" t="s">
        <v>2065</v>
      </c>
      <c r="E6273" t="s">
        <v>569</v>
      </c>
      <c r="F6273" t="s">
        <v>2066</v>
      </c>
      <c r="G6273" t="s">
        <v>28042</v>
      </c>
      <c r="H6273" t="s">
        <v>2904</v>
      </c>
      <c r="I6273" s="23">
        <v>41.540399999999998</v>
      </c>
      <c r="J6273" s="23">
        <v>-90.448300000000003</v>
      </c>
      <c r="K6273">
        <v>221112</v>
      </c>
      <c r="L6273" t="s">
        <v>335</v>
      </c>
      <c r="M6273" t="s">
        <v>336</v>
      </c>
      <c r="N6273" s="49">
        <v>5992.7280000000001</v>
      </c>
      <c r="O6273" s="49">
        <v>5294.78</v>
      </c>
      <c r="P6273" s="49">
        <v>6887.6239999999998</v>
      </c>
      <c r="Q6273" s="49">
        <v>9767.1640000000007</v>
      </c>
      <c r="R6273" s="49">
        <v>165743.948</v>
      </c>
      <c r="S6273" s="49">
        <v>633390.92200000002</v>
      </c>
      <c r="T6273" s="49">
        <v>771036.35600000003</v>
      </c>
      <c r="U6273" s="49">
        <v>725010.80599999998</v>
      </c>
      <c r="V6273" s="49">
        <v>909777.01800000004</v>
      </c>
    </row>
    <row r="6274" spans="1:22" x14ac:dyDescent="0.3">
      <c r="A6274">
        <v>1000693</v>
      </c>
      <c r="B6274" t="s">
        <v>28043</v>
      </c>
      <c r="C6274" t="s">
        <v>28044</v>
      </c>
      <c r="D6274" t="s">
        <v>11975</v>
      </c>
      <c r="E6274" t="s">
        <v>380</v>
      </c>
      <c r="F6274" t="s">
        <v>28045</v>
      </c>
      <c r="G6274" t="s">
        <v>28046</v>
      </c>
      <c r="H6274" t="s">
        <v>28047</v>
      </c>
      <c r="I6274" s="23">
        <v>45.020299999999999</v>
      </c>
      <c r="J6274" s="23">
        <v>-93.275300000000001</v>
      </c>
      <c r="K6274">
        <v>221112</v>
      </c>
      <c r="L6274" t="s">
        <v>335</v>
      </c>
      <c r="M6274" t="s">
        <v>336</v>
      </c>
      <c r="N6274" s="49">
        <v>1176201.04</v>
      </c>
      <c r="O6274" s="49">
        <v>999750.59600000002</v>
      </c>
      <c r="P6274" s="49">
        <v>605801.55599999998</v>
      </c>
      <c r="Q6274" s="49">
        <v>915787.10800000001</v>
      </c>
      <c r="R6274" s="49">
        <v>991672.77599999995</v>
      </c>
      <c r="S6274" s="49">
        <v>398413.12400000001</v>
      </c>
      <c r="T6274" s="49">
        <v>527064.94799999997</v>
      </c>
      <c r="U6274" s="49">
        <v>730974.79200000002</v>
      </c>
      <c r="V6274" s="49">
        <v>240488.76</v>
      </c>
    </row>
    <row r="6275" spans="1:22" x14ac:dyDescent="0.3">
      <c r="A6275">
        <v>1000998</v>
      </c>
      <c r="B6275" t="s">
        <v>28048</v>
      </c>
      <c r="C6275" t="s">
        <v>28049</v>
      </c>
      <c r="D6275" t="s">
        <v>18874</v>
      </c>
      <c r="E6275" t="s">
        <v>1418</v>
      </c>
      <c r="F6275" t="s">
        <v>15716</v>
      </c>
      <c r="G6275" t="s">
        <v>28050</v>
      </c>
      <c r="H6275" t="s">
        <v>10056</v>
      </c>
      <c r="I6275" s="23">
        <v>35.997799999999998</v>
      </c>
      <c r="J6275" s="23">
        <v>-95.956699999999998</v>
      </c>
      <c r="K6275">
        <v>221112</v>
      </c>
      <c r="L6275" t="s">
        <v>335</v>
      </c>
      <c r="M6275" t="s">
        <v>336</v>
      </c>
      <c r="N6275" s="49">
        <v>400162.71600000001</v>
      </c>
      <c r="O6275" s="49">
        <v>407176.54</v>
      </c>
      <c r="P6275" s="49">
        <v>202897.49600000001</v>
      </c>
      <c r="Q6275" s="49">
        <v>196895.62</v>
      </c>
      <c r="R6275" s="49">
        <v>49216.413999999997</v>
      </c>
      <c r="S6275" s="49">
        <v>214580.55600000001</v>
      </c>
      <c r="T6275" s="49">
        <v>685847.90800000005</v>
      </c>
      <c r="U6275" s="49">
        <v>1081851.6399999999</v>
      </c>
      <c r="V6275" s="49">
        <v>1181843.6200000001</v>
      </c>
    </row>
    <row r="6276" spans="1:22" x14ac:dyDescent="0.3">
      <c r="A6276">
        <v>1000136</v>
      </c>
      <c r="B6276" t="s">
        <v>28051</v>
      </c>
      <c r="C6276" t="s">
        <v>28052</v>
      </c>
      <c r="D6276" t="s">
        <v>28053</v>
      </c>
      <c r="E6276" t="s">
        <v>393</v>
      </c>
      <c r="F6276" t="s">
        <v>13998</v>
      </c>
      <c r="G6276" t="s">
        <v>28054</v>
      </c>
      <c r="H6276" t="s">
        <v>28055</v>
      </c>
      <c r="I6276" s="23">
        <v>42.583500000000001</v>
      </c>
      <c r="J6276" s="23">
        <v>-89.0351</v>
      </c>
      <c r="K6276">
        <v>221112</v>
      </c>
      <c r="L6276" t="s">
        <v>335</v>
      </c>
      <c r="M6276" t="s">
        <v>336</v>
      </c>
      <c r="N6276" s="49">
        <v>1553800.7919999999</v>
      </c>
      <c r="O6276" s="49">
        <v>1196410.9680000001</v>
      </c>
      <c r="P6276" s="49">
        <v>491150.58</v>
      </c>
      <c r="Q6276" s="49">
        <v>884575.772</v>
      </c>
      <c r="R6276" s="49">
        <v>1012840.296</v>
      </c>
      <c r="S6276" s="49">
        <v>676412.84400000004</v>
      </c>
      <c r="T6276" s="49">
        <v>444423.35200000001</v>
      </c>
      <c r="U6276" s="49">
        <v>439494.97200000001</v>
      </c>
      <c r="V6276" s="49">
        <v>331278.02399999998</v>
      </c>
    </row>
    <row r="6277" spans="1:22" x14ac:dyDescent="0.3">
      <c r="A6277">
        <v>1000471</v>
      </c>
      <c r="B6277" t="s">
        <v>28056</v>
      </c>
      <c r="C6277" t="s">
        <v>28057</v>
      </c>
      <c r="D6277" t="s">
        <v>6843</v>
      </c>
      <c r="E6277" t="s">
        <v>323</v>
      </c>
      <c r="F6277" t="s">
        <v>28058</v>
      </c>
      <c r="G6277" t="s">
        <v>28059</v>
      </c>
      <c r="H6277" t="s">
        <v>5447</v>
      </c>
      <c r="I6277" s="23">
        <v>33.9636</v>
      </c>
      <c r="J6277" s="23">
        <v>-117.4528</v>
      </c>
      <c r="K6277">
        <v>221112</v>
      </c>
      <c r="L6277" t="s">
        <v>30</v>
      </c>
      <c r="M6277" t="s">
        <v>336</v>
      </c>
      <c r="N6277" s="49">
        <v>45020.883999999998</v>
      </c>
      <c r="O6277" s="49">
        <v>50784.112000000001</v>
      </c>
      <c r="P6277" s="49">
        <v>54418.6</v>
      </c>
      <c r="Q6277" s="49">
        <v>39387.404000000002</v>
      </c>
      <c r="R6277" s="49">
        <v>28991.144</v>
      </c>
      <c r="S6277" s="49">
        <v>27551.148000000001</v>
      </c>
      <c r="T6277" s="49">
        <v>30154.036</v>
      </c>
      <c r="U6277" s="49">
        <v>46458.728000000003</v>
      </c>
      <c r="V6277" s="49">
        <v>26502.808000000001</v>
      </c>
    </row>
    <row r="6278" spans="1:22" x14ac:dyDescent="0.3">
      <c r="A6278">
        <v>1001358</v>
      </c>
      <c r="B6278" t="s">
        <v>28060</v>
      </c>
      <c r="C6278" t="s">
        <v>28061</v>
      </c>
      <c r="D6278" t="s">
        <v>1033</v>
      </c>
      <c r="E6278" t="s">
        <v>311</v>
      </c>
      <c r="F6278" t="s">
        <v>1034</v>
      </c>
      <c r="G6278" t="s">
        <v>28062</v>
      </c>
      <c r="H6278" t="s">
        <v>5249</v>
      </c>
      <c r="I6278" s="23">
        <v>38.193300000000001</v>
      </c>
      <c r="J6278" s="23">
        <v>-82.604200000000006</v>
      </c>
      <c r="K6278">
        <v>221112</v>
      </c>
      <c r="L6278" t="s">
        <v>335</v>
      </c>
      <c r="M6278" t="s">
        <v>336</v>
      </c>
      <c r="N6278" s="49">
        <v>229873.54800000001</v>
      </c>
      <c r="O6278" s="49">
        <v>414003.94300000003</v>
      </c>
      <c r="P6278" s="49">
        <v>253799.23499999999</v>
      </c>
      <c r="Q6278" s="49">
        <v>313355.33600000001</v>
      </c>
      <c r="R6278" s="49">
        <v>338927.24400000001</v>
      </c>
      <c r="S6278" s="49">
        <v>88657.323999999993</v>
      </c>
      <c r="T6278" s="49">
        <v>122544</v>
      </c>
      <c r="U6278" s="49">
        <v>143199.61600000001</v>
      </c>
      <c r="V6278" s="49">
        <v>51773.26</v>
      </c>
    </row>
    <row r="6279" spans="1:22" x14ac:dyDescent="0.3">
      <c r="A6279">
        <v>1001575</v>
      </c>
      <c r="B6279" t="s">
        <v>28063</v>
      </c>
      <c r="C6279" t="s">
        <v>28064</v>
      </c>
      <c r="D6279" t="s">
        <v>3994</v>
      </c>
      <c r="E6279" t="s">
        <v>542</v>
      </c>
      <c r="F6279" t="s">
        <v>28065</v>
      </c>
      <c r="G6279" t="s">
        <v>28066</v>
      </c>
      <c r="H6279" t="s">
        <v>5717</v>
      </c>
      <c r="I6279" s="23">
        <v>37.071899999999999</v>
      </c>
      <c r="J6279" s="23">
        <v>-94.698599999999999</v>
      </c>
      <c r="K6279">
        <v>221112</v>
      </c>
      <c r="L6279" t="s">
        <v>335</v>
      </c>
      <c r="M6279" t="s">
        <v>336</v>
      </c>
      <c r="N6279" s="49">
        <v>477251.23200000002</v>
      </c>
      <c r="O6279" s="49">
        <v>525724.652</v>
      </c>
      <c r="P6279" s="49">
        <v>429945.75599999999</v>
      </c>
      <c r="Q6279" s="49">
        <v>324026.3</v>
      </c>
      <c r="R6279" s="49">
        <v>65114.196000000004</v>
      </c>
      <c r="S6279" s="49">
        <v>75922.668000000005</v>
      </c>
      <c r="T6279" s="49">
        <v>48083.872000000003</v>
      </c>
      <c r="U6279" s="49">
        <v>263385.10200000001</v>
      </c>
      <c r="V6279" s="49">
        <v>434124.67599999998</v>
      </c>
    </row>
    <row r="6280" spans="1:22" x14ac:dyDescent="0.3">
      <c r="A6280">
        <v>1006247</v>
      </c>
      <c r="B6280" t="s">
        <v>28067</v>
      </c>
      <c r="C6280" t="s">
        <v>28068</v>
      </c>
      <c r="D6280" t="s">
        <v>3994</v>
      </c>
      <c r="E6280" t="s">
        <v>1248</v>
      </c>
      <c r="F6280" t="s">
        <v>28069</v>
      </c>
      <c r="G6280" t="s">
        <v>28070</v>
      </c>
      <c r="H6280" t="s">
        <v>6358</v>
      </c>
      <c r="I6280" s="23">
        <v>38.793745000000001</v>
      </c>
      <c r="J6280" s="23">
        <v>-79.481638000000004</v>
      </c>
      <c r="K6280">
        <v>327410</v>
      </c>
      <c r="L6280" t="s">
        <v>1404</v>
      </c>
      <c r="M6280" t="s">
        <v>376</v>
      </c>
      <c r="N6280" s="49">
        <v>329542.31800000003</v>
      </c>
      <c r="O6280" s="49">
        <v>338455.48200000002</v>
      </c>
      <c r="P6280" s="49">
        <v>362485.77399999998</v>
      </c>
      <c r="Q6280" s="49">
        <v>352367.22</v>
      </c>
      <c r="R6280" s="49">
        <v>339991.08</v>
      </c>
      <c r="S6280" s="49">
        <v>352965.94799999997</v>
      </c>
      <c r="T6280" s="49">
        <v>357278.93199999997</v>
      </c>
      <c r="U6280" s="49">
        <v>342263.478</v>
      </c>
      <c r="V6280" s="49">
        <v>339595.84</v>
      </c>
    </row>
    <row r="6281" spans="1:22" x14ac:dyDescent="0.3">
      <c r="A6281">
        <v>1010578</v>
      </c>
      <c r="B6281" t="s">
        <v>28071</v>
      </c>
      <c r="C6281" t="s">
        <v>22780</v>
      </c>
      <c r="D6281" t="s">
        <v>5541</v>
      </c>
      <c r="E6281" t="s">
        <v>303</v>
      </c>
      <c r="F6281" t="s">
        <v>940</v>
      </c>
      <c r="G6281" t="s">
        <v>28072</v>
      </c>
      <c r="H6281" t="s">
        <v>942</v>
      </c>
      <c r="I6281" s="23">
        <v>35.697611000000002</v>
      </c>
      <c r="J6281" s="23">
        <v>-101.411205</v>
      </c>
      <c r="K6281">
        <v>221112</v>
      </c>
      <c r="L6281" t="s">
        <v>28</v>
      </c>
      <c r="M6281" t="s">
        <v>336</v>
      </c>
      <c r="T6281" s="49">
        <v>0</v>
      </c>
      <c r="U6281" s="49">
        <v>25720.804</v>
      </c>
    </row>
    <row r="6282" spans="1:22" x14ac:dyDescent="0.3">
      <c r="A6282">
        <v>1000321</v>
      </c>
      <c r="B6282" t="s">
        <v>28073</v>
      </c>
      <c r="C6282" t="s">
        <v>28074</v>
      </c>
      <c r="D6282" t="s">
        <v>7668</v>
      </c>
      <c r="E6282" t="s">
        <v>323</v>
      </c>
      <c r="F6282" t="s">
        <v>7669</v>
      </c>
      <c r="G6282" t="s">
        <v>28075</v>
      </c>
      <c r="H6282" t="s">
        <v>9890</v>
      </c>
      <c r="I6282" s="23">
        <v>38.014499999999998</v>
      </c>
      <c r="J6282" s="23">
        <v>-121.7901</v>
      </c>
      <c r="K6282">
        <v>221112</v>
      </c>
      <c r="L6282" t="s">
        <v>30</v>
      </c>
      <c r="M6282" t="s">
        <v>336</v>
      </c>
      <c r="S6282" s="49">
        <v>11468.907999999999</v>
      </c>
      <c r="T6282" s="49">
        <v>11834.656000000001</v>
      </c>
      <c r="U6282" s="49">
        <v>12057.856</v>
      </c>
      <c r="V6282" s="49">
        <v>7126.6239999999998</v>
      </c>
    </row>
    <row r="6283" spans="1:22" x14ac:dyDescent="0.3">
      <c r="A6283">
        <v>1000974</v>
      </c>
      <c r="B6283" t="s">
        <v>28076</v>
      </c>
      <c r="C6283" t="s">
        <v>28077</v>
      </c>
      <c r="D6283" t="s">
        <v>28078</v>
      </c>
      <c r="E6283" t="s">
        <v>1248</v>
      </c>
      <c r="F6283" t="s">
        <v>28079</v>
      </c>
      <c r="G6283" t="s">
        <v>28080</v>
      </c>
      <c r="H6283" t="s">
        <v>5983</v>
      </c>
      <c r="I6283" s="23">
        <v>39.531399999999998</v>
      </c>
      <c r="J6283" s="23">
        <v>-80.113</v>
      </c>
      <c r="K6283">
        <v>221112</v>
      </c>
      <c r="L6283" t="s">
        <v>335</v>
      </c>
      <c r="M6283" t="s">
        <v>336</v>
      </c>
      <c r="U6283" s="49">
        <v>7802.5379999999996</v>
      </c>
      <c r="V6283" s="49">
        <v>7124.2160000000003</v>
      </c>
    </row>
    <row r="6284" spans="1:22" x14ac:dyDescent="0.3">
      <c r="A6284">
        <v>1005655</v>
      </c>
      <c r="B6284" t="s">
        <v>28081</v>
      </c>
      <c r="C6284" t="s">
        <v>28082</v>
      </c>
      <c r="D6284" t="s">
        <v>3460</v>
      </c>
      <c r="E6284" t="s">
        <v>676</v>
      </c>
      <c r="F6284" t="s">
        <v>28083</v>
      </c>
      <c r="G6284" t="s">
        <v>28084</v>
      </c>
      <c r="H6284" t="s">
        <v>1865</v>
      </c>
      <c r="I6284" s="23">
        <v>35.083680000000001</v>
      </c>
      <c r="J6284" s="23">
        <v>-90.044579999999996</v>
      </c>
      <c r="K6284">
        <v>311423</v>
      </c>
      <c r="L6284" t="s">
        <v>28</v>
      </c>
      <c r="M6284" t="s">
        <v>315</v>
      </c>
      <c r="N6284" s="49">
        <v>53423.048000000003</v>
      </c>
      <c r="O6284" s="49">
        <v>51627.555999999997</v>
      </c>
      <c r="P6284" s="49">
        <v>52973.599999999999</v>
      </c>
      <c r="Q6284" s="49">
        <v>53118.9</v>
      </c>
      <c r="R6284" s="49">
        <v>46341.875999999997</v>
      </c>
      <c r="S6284" s="49">
        <v>54484.343999999997</v>
      </c>
      <c r="T6284" s="49">
        <v>48109.868000000002</v>
      </c>
      <c r="U6284" s="49">
        <v>46542.224000000002</v>
      </c>
      <c r="V6284" s="49">
        <v>43279.936000000002</v>
      </c>
    </row>
    <row r="6285" spans="1:22" x14ac:dyDescent="0.3">
      <c r="A6285">
        <v>1001485</v>
      </c>
      <c r="B6285" t="s">
        <v>28085</v>
      </c>
      <c r="C6285" t="s">
        <v>28086</v>
      </c>
      <c r="D6285" t="s">
        <v>28087</v>
      </c>
      <c r="E6285" t="s">
        <v>468</v>
      </c>
      <c r="F6285" t="s">
        <v>28088</v>
      </c>
      <c r="G6285" t="s">
        <v>28089</v>
      </c>
      <c r="H6285" t="s">
        <v>28090</v>
      </c>
      <c r="I6285" s="23">
        <v>26.7653</v>
      </c>
      <c r="J6285" s="23">
        <v>-80.052800000000005</v>
      </c>
      <c r="K6285">
        <v>221112</v>
      </c>
      <c r="L6285" t="s">
        <v>30</v>
      </c>
      <c r="M6285" t="s">
        <v>336</v>
      </c>
      <c r="N6285" s="49">
        <v>2197237.696</v>
      </c>
      <c r="O6285" s="49">
        <v>2276742.3220000002</v>
      </c>
      <c r="P6285" s="49">
        <v>2386209.5660000001</v>
      </c>
      <c r="Q6285" s="49">
        <v>2179865.5219999999</v>
      </c>
      <c r="R6285" s="49">
        <v>2515066.6579999998</v>
      </c>
      <c r="S6285" s="49">
        <v>1793903.5719999999</v>
      </c>
      <c r="T6285" s="49">
        <v>0</v>
      </c>
      <c r="U6285" s="49">
        <v>0</v>
      </c>
      <c r="V6285" s="49">
        <v>0</v>
      </c>
    </row>
    <row r="6286" spans="1:22" x14ac:dyDescent="0.3">
      <c r="A6286">
        <v>1006940</v>
      </c>
      <c r="B6286" t="s">
        <v>28091</v>
      </c>
      <c r="C6286" t="s">
        <v>28092</v>
      </c>
      <c r="D6286" t="s">
        <v>4138</v>
      </c>
      <c r="E6286" t="s">
        <v>542</v>
      </c>
      <c r="F6286" t="s">
        <v>4139</v>
      </c>
      <c r="G6286" t="s">
        <v>28093</v>
      </c>
      <c r="H6286" t="s">
        <v>20468</v>
      </c>
      <c r="I6286" s="23">
        <v>37.458903999999997</v>
      </c>
      <c r="J6286" s="23">
        <v>-101.170165</v>
      </c>
      <c r="K6286">
        <v>211112</v>
      </c>
      <c r="L6286" t="s">
        <v>368</v>
      </c>
      <c r="M6286" t="s">
        <v>102</v>
      </c>
      <c r="Q6286" s="49">
        <v>102479.796</v>
      </c>
      <c r="R6286" s="49">
        <v>118014.768</v>
      </c>
      <c r="S6286" s="49">
        <v>124225.158</v>
      </c>
      <c r="T6286" s="49">
        <v>125953.29399999999</v>
      </c>
      <c r="U6286" s="49">
        <v>125423.962</v>
      </c>
      <c r="V6286" s="49">
        <v>135795.992</v>
      </c>
    </row>
    <row r="6287" spans="1:22" x14ac:dyDescent="0.3">
      <c r="A6287">
        <v>1010124</v>
      </c>
      <c r="B6287" t="s">
        <v>28094</v>
      </c>
      <c r="C6287" t="s">
        <v>28095</v>
      </c>
      <c r="D6287" t="s">
        <v>15951</v>
      </c>
      <c r="E6287" t="s">
        <v>1248</v>
      </c>
      <c r="F6287" t="s">
        <v>18740</v>
      </c>
      <c r="H6287" t="s">
        <v>18741</v>
      </c>
      <c r="I6287" s="23">
        <v>37.576700000000002</v>
      </c>
      <c r="J6287" s="23">
        <v>-81.567599999999999</v>
      </c>
      <c r="K6287">
        <v>212112</v>
      </c>
      <c r="L6287" t="s">
        <v>90</v>
      </c>
      <c r="M6287" t="s">
        <v>315</v>
      </c>
      <c r="N6287" s="49">
        <v>59396</v>
      </c>
      <c r="O6287" s="49">
        <v>52496.75</v>
      </c>
      <c r="P6287" s="49">
        <v>26749.25</v>
      </c>
      <c r="Q6287" s="49">
        <v>30132.5</v>
      </c>
      <c r="R6287" s="49">
        <v>26194.25</v>
      </c>
      <c r="S6287" s="49">
        <v>28600</v>
      </c>
      <c r="T6287" s="49">
        <v>32195.25</v>
      </c>
      <c r="U6287" s="49">
        <v>72719.5</v>
      </c>
      <c r="V6287" s="49">
        <v>64297.25</v>
      </c>
    </row>
    <row r="6288" spans="1:22" x14ac:dyDescent="0.3">
      <c r="A6288">
        <v>1013364</v>
      </c>
      <c r="B6288" t="s">
        <v>28096</v>
      </c>
      <c r="C6288" t="s">
        <v>28097</v>
      </c>
      <c r="D6288" t="s">
        <v>3715</v>
      </c>
      <c r="E6288" t="s">
        <v>339</v>
      </c>
      <c r="F6288" t="s">
        <v>3722</v>
      </c>
      <c r="G6288" t="s">
        <v>28098</v>
      </c>
      <c r="H6288" t="s">
        <v>2171</v>
      </c>
      <c r="I6288" s="23">
        <v>32.265850999999998</v>
      </c>
      <c r="J6288" s="23">
        <v>-104.11239</v>
      </c>
      <c r="K6288">
        <v>211130</v>
      </c>
      <c r="L6288" t="s">
        <v>368</v>
      </c>
      <c r="M6288" t="s">
        <v>102</v>
      </c>
      <c r="N6288" s="49">
        <v>76723.225999999995</v>
      </c>
      <c r="O6288" s="49">
        <v>222706.73</v>
      </c>
    </row>
    <row r="6289" spans="1:22" x14ac:dyDescent="0.3">
      <c r="A6289">
        <v>1003667</v>
      </c>
      <c r="B6289" t="s">
        <v>28099</v>
      </c>
      <c r="C6289" t="s">
        <v>28100</v>
      </c>
      <c r="D6289" t="s">
        <v>28101</v>
      </c>
      <c r="E6289" t="s">
        <v>793</v>
      </c>
      <c r="F6289" t="s">
        <v>28102</v>
      </c>
      <c r="G6289" t="s">
        <v>28103</v>
      </c>
      <c r="H6289" t="s">
        <v>28104</v>
      </c>
      <c r="I6289" s="23">
        <v>37.2483</v>
      </c>
      <c r="J6289" s="23">
        <v>-79.863699999999994</v>
      </c>
      <c r="K6289">
        <v>562212</v>
      </c>
      <c r="L6289" t="s">
        <v>51</v>
      </c>
      <c r="M6289" t="s">
        <v>307</v>
      </c>
      <c r="N6289" s="49">
        <v>23832.5</v>
      </c>
      <c r="O6289" s="49">
        <v>23310.5</v>
      </c>
      <c r="P6289" s="49">
        <v>23750.5</v>
      </c>
      <c r="Q6289" s="49">
        <v>36903.25</v>
      </c>
      <c r="R6289" s="49">
        <v>41449.5</v>
      </c>
      <c r="S6289" s="49">
        <v>40384.25</v>
      </c>
      <c r="T6289" s="49">
        <v>43192.25</v>
      </c>
      <c r="U6289" s="49">
        <v>41303</v>
      </c>
      <c r="V6289" s="49">
        <v>44178</v>
      </c>
    </row>
    <row r="6290" spans="1:22" x14ac:dyDescent="0.3">
      <c r="A6290">
        <v>1009757</v>
      </c>
      <c r="B6290" t="s">
        <v>28105</v>
      </c>
      <c r="C6290" t="s">
        <v>28106</v>
      </c>
      <c r="D6290" t="s">
        <v>11059</v>
      </c>
      <c r="E6290" t="s">
        <v>793</v>
      </c>
      <c r="F6290" t="s">
        <v>11060</v>
      </c>
      <c r="G6290" t="s">
        <v>20238</v>
      </c>
      <c r="H6290" t="s">
        <v>9464</v>
      </c>
      <c r="I6290" s="23">
        <v>36.965249999999997</v>
      </c>
      <c r="J6290" s="23">
        <v>-82.182000000000002</v>
      </c>
      <c r="K6290">
        <v>212112</v>
      </c>
      <c r="L6290" t="s">
        <v>90</v>
      </c>
      <c r="M6290" t="s">
        <v>315</v>
      </c>
      <c r="R6290" s="49">
        <v>0</v>
      </c>
      <c r="S6290" s="49">
        <v>0</v>
      </c>
      <c r="T6290" s="49">
        <v>20951.25</v>
      </c>
      <c r="U6290" s="49">
        <v>11498.75</v>
      </c>
      <c r="V6290" s="49">
        <v>25983.5</v>
      </c>
    </row>
    <row r="6291" spans="1:22" x14ac:dyDescent="0.3">
      <c r="A6291">
        <v>1006682</v>
      </c>
      <c r="B6291" t="s">
        <v>28107</v>
      </c>
      <c r="C6291" t="s">
        <v>28108</v>
      </c>
      <c r="D6291" t="s">
        <v>28109</v>
      </c>
      <c r="E6291" t="s">
        <v>583</v>
      </c>
      <c r="F6291" t="s">
        <v>28110</v>
      </c>
      <c r="G6291" t="s">
        <v>28111</v>
      </c>
      <c r="H6291" t="s">
        <v>15929</v>
      </c>
      <c r="I6291" s="23">
        <v>31.658715999999998</v>
      </c>
      <c r="J6291" s="23">
        <v>-93.324988000000005</v>
      </c>
      <c r="K6291">
        <v>213112</v>
      </c>
      <c r="L6291" t="s">
        <v>368</v>
      </c>
      <c r="M6291" t="s">
        <v>102</v>
      </c>
      <c r="N6291" s="49">
        <v>498629.27600000001</v>
      </c>
      <c r="O6291" s="49">
        <v>475250.04800000001</v>
      </c>
      <c r="P6291" s="49">
        <v>238501.39</v>
      </c>
      <c r="Q6291" s="49">
        <v>128690.602</v>
      </c>
      <c r="R6291" s="49">
        <v>125783.05</v>
      </c>
      <c r="S6291" s="49">
        <v>239819.19</v>
      </c>
      <c r="T6291" s="49">
        <v>302333.516</v>
      </c>
      <c r="U6291" s="49">
        <v>544158.47600000002</v>
      </c>
      <c r="V6291" s="49">
        <v>425361.38</v>
      </c>
    </row>
    <row r="6292" spans="1:22" x14ac:dyDescent="0.3">
      <c r="A6292">
        <v>1004770</v>
      </c>
      <c r="B6292" t="s">
        <v>28112</v>
      </c>
      <c r="C6292" t="s">
        <v>28113</v>
      </c>
      <c r="D6292" t="s">
        <v>26655</v>
      </c>
      <c r="E6292" t="s">
        <v>461</v>
      </c>
      <c r="F6292" t="s">
        <v>22855</v>
      </c>
      <c r="H6292" t="s">
        <v>10506</v>
      </c>
      <c r="I6292" s="23">
        <v>41.696399999999997</v>
      </c>
      <c r="J6292" s="23">
        <v>-110.36579999999999</v>
      </c>
      <c r="K6292">
        <v>486210</v>
      </c>
      <c r="L6292" t="s">
        <v>1275</v>
      </c>
      <c r="M6292" t="s">
        <v>102</v>
      </c>
      <c r="S6292" s="49">
        <v>10298.925999999999</v>
      </c>
      <c r="T6292" s="49">
        <v>5723.7860000000001</v>
      </c>
      <c r="U6292" s="49">
        <v>5925.9340000000002</v>
      </c>
      <c r="V6292" s="49">
        <v>34157.631999999998</v>
      </c>
    </row>
    <row r="6293" spans="1:22" x14ac:dyDescent="0.3">
      <c r="A6293">
        <v>1007353</v>
      </c>
      <c r="B6293" t="s">
        <v>28114</v>
      </c>
      <c r="C6293" t="s">
        <v>28115</v>
      </c>
      <c r="D6293" t="s">
        <v>28116</v>
      </c>
      <c r="E6293" t="s">
        <v>422</v>
      </c>
      <c r="F6293" t="s">
        <v>28117</v>
      </c>
      <c r="G6293" t="s">
        <v>28118</v>
      </c>
      <c r="H6293" t="s">
        <v>28119</v>
      </c>
      <c r="I6293" s="23">
        <v>34.462899999999998</v>
      </c>
      <c r="J6293" s="23">
        <v>-90.598699999999994</v>
      </c>
      <c r="K6293">
        <v>221112</v>
      </c>
      <c r="L6293" t="s">
        <v>335</v>
      </c>
      <c r="M6293" t="s">
        <v>336</v>
      </c>
      <c r="U6293" s="49">
        <v>0</v>
      </c>
      <c r="V6293" s="49">
        <v>0</v>
      </c>
    </row>
    <row r="6294" spans="1:22" x14ac:dyDescent="0.3">
      <c r="A6294">
        <v>1001171</v>
      </c>
      <c r="B6294" t="s">
        <v>28120</v>
      </c>
      <c r="C6294" t="s">
        <v>28121</v>
      </c>
      <c r="D6294" t="s">
        <v>28122</v>
      </c>
      <c r="E6294" t="s">
        <v>663</v>
      </c>
      <c r="F6294" t="s">
        <v>28123</v>
      </c>
      <c r="G6294" t="s">
        <v>28124</v>
      </c>
      <c r="H6294" t="s">
        <v>28125</v>
      </c>
      <c r="I6294" s="23">
        <v>40.929699999999997</v>
      </c>
      <c r="J6294" s="23">
        <v>-84.739199999999997</v>
      </c>
      <c r="K6294">
        <v>221112</v>
      </c>
      <c r="L6294" t="s">
        <v>335</v>
      </c>
      <c r="M6294" t="s">
        <v>336</v>
      </c>
      <c r="N6294" s="49">
        <v>76605.907999999996</v>
      </c>
      <c r="O6294" s="49">
        <v>234038.02799999999</v>
      </c>
      <c r="P6294" s="49">
        <v>57317.536</v>
      </c>
      <c r="Q6294" s="49">
        <v>59934.815999999999</v>
      </c>
      <c r="R6294" s="49">
        <v>20865.342000000001</v>
      </c>
      <c r="S6294" s="49">
        <v>22604.016</v>
      </c>
      <c r="T6294" s="49">
        <v>25778.403999999999</v>
      </c>
      <c r="U6294" s="49">
        <v>48200.072</v>
      </c>
      <c r="V6294" s="49">
        <v>30142.588</v>
      </c>
    </row>
    <row r="6295" spans="1:22" x14ac:dyDescent="0.3">
      <c r="A6295">
        <v>1001600</v>
      </c>
      <c r="B6295" t="s">
        <v>28126</v>
      </c>
      <c r="C6295" t="s">
        <v>28127</v>
      </c>
      <c r="D6295" t="s">
        <v>27501</v>
      </c>
      <c r="E6295" t="s">
        <v>311</v>
      </c>
      <c r="F6295" t="s">
        <v>8852</v>
      </c>
      <c r="G6295" t="s">
        <v>28128</v>
      </c>
      <c r="H6295" t="s">
        <v>27170</v>
      </c>
      <c r="I6295" s="23">
        <v>37.646700000000003</v>
      </c>
      <c r="J6295" s="23">
        <v>-87.503299999999996</v>
      </c>
      <c r="K6295">
        <v>221112</v>
      </c>
      <c r="L6295" t="s">
        <v>335</v>
      </c>
      <c r="M6295" t="s">
        <v>336</v>
      </c>
      <c r="N6295" s="49">
        <v>5157.68</v>
      </c>
      <c r="O6295" s="49">
        <v>3033.288</v>
      </c>
      <c r="P6295" s="49">
        <v>2265.7919999999999</v>
      </c>
      <c r="Q6295" s="49">
        <v>4366.1840000000002</v>
      </c>
      <c r="R6295" s="49">
        <v>2736.8719999999998</v>
      </c>
      <c r="S6295" s="49">
        <v>244639.948</v>
      </c>
      <c r="T6295" s="49">
        <v>25269.21</v>
      </c>
      <c r="U6295" s="49">
        <v>37901.561999999998</v>
      </c>
      <c r="V6295" s="49">
        <v>137344.61799999999</v>
      </c>
    </row>
    <row r="6296" spans="1:22" x14ac:dyDescent="0.3">
      <c r="A6296">
        <v>1008217</v>
      </c>
      <c r="B6296" t="s">
        <v>28129</v>
      </c>
      <c r="C6296" t="s">
        <v>28130</v>
      </c>
      <c r="D6296" t="s">
        <v>14168</v>
      </c>
      <c r="E6296" t="s">
        <v>303</v>
      </c>
      <c r="F6296" t="s">
        <v>4031</v>
      </c>
      <c r="H6296" t="s">
        <v>3161</v>
      </c>
      <c r="I6296" s="23">
        <v>31.7822</v>
      </c>
      <c r="J6296" s="23">
        <v>-102.24720000000001</v>
      </c>
      <c r="K6296">
        <v>211130</v>
      </c>
      <c r="L6296" t="s">
        <v>368</v>
      </c>
      <c r="M6296" t="s">
        <v>102</v>
      </c>
      <c r="N6296" s="49">
        <v>50557.756000000001</v>
      </c>
      <c r="O6296" s="49">
        <v>45016.572</v>
      </c>
      <c r="P6296" s="49">
        <v>39337.794000000002</v>
      </c>
      <c r="Q6296" s="49">
        <v>39657.097999999998</v>
      </c>
      <c r="R6296" s="49">
        <v>48722.551319999999</v>
      </c>
      <c r="S6296" s="49">
        <v>52638.84</v>
      </c>
      <c r="T6296" s="49">
        <v>55527.095999999998</v>
      </c>
      <c r="U6296" s="49">
        <v>54746.711000000003</v>
      </c>
      <c r="V6296" s="49">
        <v>46548.065000000002</v>
      </c>
    </row>
    <row r="6297" spans="1:22" x14ac:dyDescent="0.3">
      <c r="A6297">
        <v>1005901</v>
      </c>
      <c r="B6297" t="s">
        <v>28131</v>
      </c>
      <c r="C6297" t="s">
        <v>28132</v>
      </c>
      <c r="D6297" t="s">
        <v>8495</v>
      </c>
      <c r="E6297" t="s">
        <v>690</v>
      </c>
      <c r="F6297" t="s">
        <v>28133</v>
      </c>
      <c r="G6297" t="s">
        <v>28134</v>
      </c>
      <c r="H6297" t="s">
        <v>13054</v>
      </c>
      <c r="I6297" s="23">
        <v>33.473500999999999</v>
      </c>
      <c r="J6297" s="23">
        <v>-84.501243500000001</v>
      </c>
      <c r="K6297">
        <v>562212</v>
      </c>
      <c r="L6297" t="s">
        <v>51</v>
      </c>
      <c r="M6297" t="s">
        <v>307</v>
      </c>
      <c r="T6297" s="49">
        <v>8107.5</v>
      </c>
      <c r="U6297" s="49">
        <v>5435</v>
      </c>
      <c r="V6297" s="49">
        <v>5330</v>
      </c>
    </row>
    <row r="6298" spans="1:22" x14ac:dyDescent="0.3">
      <c r="A6298">
        <v>1001118</v>
      </c>
      <c r="B6298" t="s">
        <v>28135</v>
      </c>
      <c r="C6298" t="s">
        <v>28136</v>
      </c>
      <c r="D6298" t="s">
        <v>28137</v>
      </c>
      <c r="E6298" t="s">
        <v>690</v>
      </c>
      <c r="F6298" t="s">
        <v>28138</v>
      </c>
      <c r="G6298" t="s">
        <v>28139</v>
      </c>
      <c r="H6298" t="s">
        <v>5420</v>
      </c>
      <c r="I6298" s="23">
        <v>32.580599999999997</v>
      </c>
      <c r="J6298" s="23">
        <v>-83.583100000000002</v>
      </c>
      <c r="K6298">
        <v>221112</v>
      </c>
      <c r="L6298" t="s">
        <v>30</v>
      </c>
      <c r="M6298" t="s">
        <v>336</v>
      </c>
      <c r="T6298" s="49">
        <v>2578.4859999999999</v>
      </c>
      <c r="U6298" s="49">
        <v>1933.54</v>
      </c>
      <c r="V6298" s="49">
        <v>1971.336</v>
      </c>
    </row>
    <row r="6299" spans="1:22" x14ac:dyDescent="0.3">
      <c r="A6299">
        <v>1008130</v>
      </c>
      <c r="B6299" t="s">
        <v>28140</v>
      </c>
      <c r="C6299" t="s">
        <v>28141</v>
      </c>
      <c r="D6299" t="s">
        <v>16990</v>
      </c>
      <c r="E6299" t="s">
        <v>640</v>
      </c>
      <c r="F6299" t="s">
        <v>16991</v>
      </c>
      <c r="G6299" t="s">
        <v>28142</v>
      </c>
      <c r="H6299" t="s">
        <v>3703</v>
      </c>
      <c r="I6299" s="23">
        <v>48.031633999999997</v>
      </c>
      <c r="J6299" s="23">
        <v>-102.35364</v>
      </c>
      <c r="K6299">
        <v>211130</v>
      </c>
      <c r="L6299" t="s">
        <v>326</v>
      </c>
      <c r="M6299" t="s">
        <v>327</v>
      </c>
      <c r="N6299" s="49">
        <v>68006.149999999994</v>
      </c>
      <c r="O6299" s="49">
        <v>34216.078000000001</v>
      </c>
      <c r="P6299" s="49">
        <v>45210.811999999998</v>
      </c>
      <c r="Q6299" s="49">
        <v>64401.67</v>
      </c>
      <c r="R6299" s="49">
        <v>79471.868000000002</v>
      </c>
      <c r="S6299" s="49">
        <v>57207.498</v>
      </c>
      <c r="T6299" s="49">
        <v>40783.504000000001</v>
      </c>
      <c r="U6299" s="49">
        <v>47858.784</v>
      </c>
      <c r="V6299" s="49">
        <v>50547.228000000003</v>
      </c>
    </row>
    <row r="6300" spans="1:22" x14ac:dyDescent="0.3">
      <c r="A6300">
        <v>1000099</v>
      </c>
      <c r="B6300" t="s">
        <v>28143</v>
      </c>
      <c r="C6300" t="s">
        <v>28144</v>
      </c>
      <c r="D6300" t="s">
        <v>28145</v>
      </c>
      <c r="E6300" t="s">
        <v>351</v>
      </c>
      <c r="F6300" t="s">
        <v>27228</v>
      </c>
      <c r="G6300" t="s">
        <v>28146</v>
      </c>
      <c r="H6300" t="s">
        <v>1547</v>
      </c>
      <c r="I6300" s="23">
        <v>39</v>
      </c>
      <c r="J6300" s="23">
        <v>-87.722200000000001</v>
      </c>
      <c r="K6300">
        <v>324110</v>
      </c>
      <c r="L6300" t="s">
        <v>1344</v>
      </c>
      <c r="M6300" t="s">
        <v>1345</v>
      </c>
      <c r="N6300" s="49">
        <v>1753796.348</v>
      </c>
      <c r="O6300" s="49">
        <v>1785755.4779999999</v>
      </c>
      <c r="P6300" s="49">
        <v>1799835.564</v>
      </c>
      <c r="Q6300" s="49">
        <v>1634111.902</v>
      </c>
      <c r="R6300" s="49">
        <v>1713919.9040000001</v>
      </c>
      <c r="S6300" s="49">
        <v>1673721.2520000001</v>
      </c>
      <c r="T6300" s="49">
        <v>1665535.192</v>
      </c>
      <c r="U6300" s="49">
        <v>1561268.7520000001</v>
      </c>
      <c r="V6300" s="49">
        <v>1614389.7860000001</v>
      </c>
    </row>
    <row r="6301" spans="1:22" x14ac:dyDescent="0.3">
      <c r="A6301">
        <v>1012435</v>
      </c>
      <c r="B6301" t="s">
        <v>28147</v>
      </c>
      <c r="C6301" t="s">
        <v>28148</v>
      </c>
      <c r="D6301" t="s">
        <v>2562</v>
      </c>
      <c r="E6301" t="s">
        <v>303</v>
      </c>
      <c r="F6301" t="s">
        <v>2563</v>
      </c>
      <c r="H6301" t="s">
        <v>969</v>
      </c>
      <c r="I6301" s="23">
        <v>27.814964</v>
      </c>
      <c r="J6301" s="23">
        <v>-97.594280999999995</v>
      </c>
      <c r="K6301">
        <v>211130</v>
      </c>
      <c r="L6301" t="s">
        <v>326</v>
      </c>
      <c r="M6301" t="s">
        <v>327</v>
      </c>
      <c r="N6301" s="49">
        <v>60445.023999999998</v>
      </c>
      <c r="O6301" s="49">
        <v>58612.33</v>
      </c>
      <c r="P6301" s="49">
        <v>44732.34</v>
      </c>
      <c r="Q6301" s="49">
        <v>36983.928</v>
      </c>
    </row>
    <row r="6302" spans="1:22" x14ac:dyDescent="0.3">
      <c r="A6302">
        <v>1004936</v>
      </c>
      <c r="B6302" t="s">
        <v>28149</v>
      </c>
      <c r="C6302" t="s">
        <v>28150</v>
      </c>
      <c r="D6302" t="s">
        <v>28151</v>
      </c>
      <c r="E6302" t="s">
        <v>351</v>
      </c>
      <c r="F6302" t="s">
        <v>6972</v>
      </c>
      <c r="G6302" t="s">
        <v>28152</v>
      </c>
      <c r="H6302" t="s">
        <v>768</v>
      </c>
      <c r="I6302" s="23">
        <v>41.928249000000001</v>
      </c>
      <c r="J6302" s="23">
        <v>-89.000208999999998</v>
      </c>
      <c r="K6302">
        <v>562212</v>
      </c>
      <c r="L6302" t="s">
        <v>355</v>
      </c>
      <c r="M6302" t="s">
        <v>307</v>
      </c>
      <c r="N6302" s="49">
        <v>66988.7</v>
      </c>
      <c r="O6302" s="49">
        <v>99924.1</v>
      </c>
      <c r="P6302" s="49">
        <v>101823.45</v>
      </c>
      <c r="Q6302" s="49">
        <v>112929.60000000001</v>
      </c>
      <c r="R6302" s="49">
        <v>114374.25</v>
      </c>
      <c r="S6302" s="49">
        <v>91192.25</v>
      </c>
      <c r="T6302" s="49">
        <v>122660.936</v>
      </c>
      <c r="U6302" s="49">
        <v>37862.699999999997</v>
      </c>
      <c r="V6302" s="49">
        <v>41146.949999999997</v>
      </c>
    </row>
    <row r="6303" spans="1:22" x14ac:dyDescent="0.3">
      <c r="A6303">
        <v>1003576</v>
      </c>
      <c r="B6303" t="s">
        <v>28153</v>
      </c>
      <c r="C6303" t="s">
        <v>28154</v>
      </c>
      <c r="D6303" t="s">
        <v>27319</v>
      </c>
      <c r="E6303" t="s">
        <v>331</v>
      </c>
      <c r="F6303" t="s">
        <v>28155</v>
      </c>
      <c r="G6303" t="s">
        <v>28156</v>
      </c>
      <c r="H6303" t="s">
        <v>1171</v>
      </c>
      <c r="I6303" s="23">
        <v>43.268900000000002</v>
      </c>
      <c r="J6303" s="23">
        <v>-77.629400000000004</v>
      </c>
      <c r="K6303">
        <v>221122</v>
      </c>
      <c r="L6303" t="s">
        <v>3629</v>
      </c>
      <c r="M6303" t="s">
        <v>327</v>
      </c>
      <c r="T6303" s="49">
        <v>2299.192</v>
      </c>
      <c r="U6303" s="49">
        <v>3659.8359999999998</v>
      </c>
      <c r="V6303" s="49">
        <v>3744.4879999999998</v>
      </c>
    </row>
    <row r="6304" spans="1:22" x14ac:dyDescent="0.3">
      <c r="A6304">
        <v>1006799</v>
      </c>
      <c r="B6304" t="s">
        <v>28157</v>
      </c>
      <c r="C6304" t="s">
        <v>28158</v>
      </c>
      <c r="D6304" t="s">
        <v>939</v>
      </c>
      <c r="E6304" t="s">
        <v>303</v>
      </c>
      <c r="F6304" t="s">
        <v>940</v>
      </c>
      <c r="H6304" t="s">
        <v>942</v>
      </c>
      <c r="I6304" s="23">
        <v>35.673900000000003</v>
      </c>
      <c r="J6304" s="23">
        <v>-101.4105</v>
      </c>
      <c r="K6304">
        <v>211130</v>
      </c>
      <c r="L6304" t="s">
        <v>368</v>
      </c>
      <c r="M6304" t="s">
        <v>102</v>
      </c>
      <c r="N6304" s="49">
        <v>136878.948</v>
      </c>
      <c r="O6304" s="49">
        <v>143963.182</v>
      </c>
      <c r="P6304" s="49">
        <v>145699.33199999999</v>
      </c>
      <c r="Q6304" s="49">
        <v>138972.79999999999</v>
      </c>
      <c r="R6304" s="49">
        <v>159476.85320000001</v>
      </c>
      <c r="S6304" s="49">
        <v>158308.96400000001</v>
      </c>
      <c r="T6304" s="49">
        <v>164770.68100000001</v>
      </c>
      <c r="U6304" s="49">
        <v>169311.046</v>
      </c>
      <c r="V6304" s="49">
        <v>163021.58799999999</v>
      </c>
    </row>
    <row r="6305" spans="1:22" x14ac:dyDescent="0.3">
      <c r="A6305">
        <v>1002746</v>
      </c>
      <c r="B6305" t="s">
        <v>28159</v>
      </c>
      <c r="C6305" t="s">
        <v>28160</v>
      </c>
      <c r="D6305" t="s">
        <v>28161</v>
      </c>
      <c r="E6305" t="s">
        <v>303</v>
      </c>
      <c r="F6305" t="s">
        <v>28162</v>
      </c>
      <c r="G6305" t="s">
        <v>28163</v>
      </c>
      <c r="H6305" t="s">
        <v>28164</v>
      </c>
      <c r="I6305" s="23">
        <v>30.580390000000001</v>
      </c>
      <c r="J6305" s="23">
        <v>-96.245810000000006</v>
      </c>
      <c r="K6305">
        <v>562212</v>
      </c>
      <c r="L6305" t="s">
        <v>51</v>
      </c>
      <c r="M6305" t="s">
        <v>307</v>
      </c>
      <c r="N6305" s="49">
        <v>121108.25</v>
      </c>
      <c r="O6305" s="49">
        <v>111641.5</v>
      </c>
      <c r="P6305" s="49">
        <v>119654.75</v>
      </c>
      <c r="Q6305" s="49">
        <v>143486</v>
      </c>
      <c r="R6305" s="49">
        <v>135501</v>
      </c>
      <c r="S6305" s="49">
        <v>120647</v>
      </c>
      <c r="T6305" s="49">
        <v>170591.75</v>
      </c>
      <c r="U6305" s="49">
        <v>98425</v>
      </c>
      <c r="V6305" s="49">
        <v>184175</v>
      </c>
    </row>
    <row r="6306" spans="1:22" x14ac:dyDescent="0.3">
      <c r="A6306">
        <v>1005672</v>
      </c>
      <c r="B6306" t="s">
        <v>28165</v>
      </c>
      <c r="C6306" t="s">
        <v>28166</v>
      </c>
      <c r="D6306" t="s">
        <v>28053</v>
      </c>
      <c r="E6306" t="s">
        <v>393</v>
      </c>
      <c r="F6306" t="s">
        <v>13998</v>
      </c>
      <c r="G6306" t="s">
        <v>28167</v>
      </c>
      <c r="H6306" t="s">
        <v>28055</v>
      </c>
      <c r="I6306" s="23">
        <v>42.583100000000002</v>
      </c>
      <c r="J6306" s="23">
        <v>-89.029200000000003</v>
      </c>
      <c r="K6306">
        <v>221112</v>
      </c>
      <c r="L6306" t="s">
        <v>28</v>
      </c>
      <c r="M6306" t="s">
        <v>336</v>
      </c>
      <c r="N6306" s="49">
        <v>5626.5320000000002</v>
      </c>
      <c r="O6306" s="49">
        <v>15968.54</v>
      </c>
      <c r="P6306" s="49">
        <v>21911.119999999999</v>
      </c>
      <c r="Q6306" s="49">
        <v>21415.58</v>
      </c>
      <c r="R6306" s="49">
        <v>11321.26</v>
      </c>
      <c r="S6306" s="49">
        <v>14905.596</v>
      </c>
      <c r="T6306" s="49">
        <v>6492.98</v>
      </c>
      <c r="U6306" s="49">
        <v>7715.1239999999998</v>
      </c>
      <c r="V6306" s="49">
        <v>2114.692</v>
      </c>
    </row>
    <row r="6307" spans="1:22" x14ac:dyDescent="0.3">
      <c r="A6307">
        <v>1001159</v>
      </c>
      <c r="B6307" t="s">
        <v>28168</v>
      </c>
      <c r="C6307" t="s">
        <v>28169</v>
      </c>
      <c r="D6307" t="s">
        <v>28170</v>
      </c>
      <c r="E6307" t="s">
        <v>556</v>
      </c>
      <c r="F6307" t="s">
        <v>28171</v>
      </c>
      <c r="G6307" t="s">
        <v>28172</v>
      </c>
      <c r="H6307" t="s">
        <v>28173</v>
      </c>
      <c r="I6307" s="23">
        <v>39.718299999999999</v>
      </c>
      <c r="J6307" s="23">
        <v>-76.160600000000002</v>
      </c>
      <c r="K6307">
        <v>221112</v>
      </c>
      <c r="L6307" t="s">
        <v>335</v>
      </c>
      <c r="M6307" t="s">
        <v>336</v>
      </c>
      <c r="N6307" s="49">
        <v>44229.887999999999</v>
      </c>
      <c r="O6307" s="49">
        <v>247605.63200000001</v>
      </c>
      <c r="P6307" s="49">
        <v>269635.8</v>
      </c>
      <c r="Q6307" s="49">
        <v>492486.87599999999</v>
      </c>
      <c r="R6307" s="49">
        <v>453079.72</v>
      </c>
      <c r="S6307" s="49">
        <v>171904.16399999999</v>
      </c>
      <c r="T6307" s="49">
        <v>176531.79800000001</v>
      </c>
      <c r="U6307" s="49">
        <v>222600.17199999999</v>
      </c>
      <c r="V6307" s="49">
        <v>167322.098</v>
      </c>
    </row>
    <row r="6308" spans="1:22" x14ac:dyDescent="0.3">
      <c r="A6308">
        <v>1006554</v>
      </c>
      <c r="B6308" t="s">
        <v>28174</v>
      </c>
      <c r="C6308" t="s">
        <v>28175</v>
      </c>
      <c r="D6308" t="s">
        <v>28176</v>
      </c>
      <c r="E6308" t="s">
        <v>351</v>
      </c>
      <c r="F6308" t="s">
        <v>15997</v>
      </c>
      <c r="G6308" t="s">
        <v>28177</v>
      </c>
      <c r="H6308" t="s">
        <v>23935</v>
      </c>
      <c r="I6308" s="23">
        <v>42.240299999999998</v>
      </c>
      <c r="J6308" s="23">
        <v>-89.102500000000006</v>
      </c>
      <c r="K6308">
        <v>221112</v>
      </c>
      <c r="L6308" t="s">
        <v>30</v>
      </c>
      <c r="M6308" t="s">
        <v>336</v>
      </c>
      <c r="N6308" s="49">
        <v>76614.990999999995</v>
      </c>
      <c r="O6308" s="49">
        <v>109920.317</v>
      </c>
      <c r="P6308" s="49">
        <v>43078.79</v>
      </c>
      <c r="Q6308" s="49">
        <v>95648.395999999993</v>
      </c>
      <c r="R6308" s="49">
        <v>80312.403999999995</v>
      </c>
      <c r="S6308" s="49">
        <v>22417.616000000002</v>
      </c>
      <c r="T6308" s="49">
        <v>21533.494999999999</v>
      </c>
      <c r="U6308" s="49">
        <v>28057.271000000001</v>
      </c>
      <c r="V6308" s="49">
        <v>21331.097000000002</v>
      </c>
    </row>
    <row r="6309" spans="1:22" x14ac:dyDescent="0.3">
      <c r="A6309">
        <v>1000823</v>
      </c>
      <c r="B6309" t="s">
        <v>28174</v>
      </c>
      <c r="C6309" t="s">
        <v>28178</v>
      </c>
      <c r="D6309" t="s">
        <v>28176</v>
      </c>
      <c r="E6309" t="s">
        <v>351</v>
      </c>
      <c r="F6309" t="s">
        <v>15997</v>
      </c>
      <c r="G6309" t="s">
        <v>28177</v>
      </c>
      <c r="H6309" t="s">
        <v>23935</v>
      </c>
      <c r="I6309" s="23">
        <v>42.238300000000002</v>
      </c>
      <c r="J6309" s="23">
        <v>-89.101399999999998</v>
      </c>
      <c r="K6309">
        <v>221112</v>
      </c>
      <c r="L6309" t="s">
        <v>30</v>
      </c>
      <c r="M6309" t="s">
        <v>336</v>
      </c>
      <c r="N6309" s="49">
        <v>46563.603000000003</v>
      </c>
      <c r="O6309" s="49">
        <v>64722.135000000002</v>
      </c>
      <c r="P6309" s="49">
        <v>43858.963000000003</v>
      </c>
      <c r="Q6309" s="49">
        <v>65160.608</v>
      </c>
      <c r="R6309" s="49">
        <v>60520.375999999997</v>
      </c>
      <c r="S6309" s="49">
        <v>26163.304</v>
      </c>
      <c r="T6309" s="49">
        <v>12468.929</v>
      </c>
      <c r="U6309" s="49">
        <v>21105.197</v>
      </c>
      <c r="V6309" s="49">
        <v>15551.142</v>
      </c>
    </row>
    <row r="6310" spans="1:22" x14ac:dyDescent="0.3">
      <c r="A6310">
        <v>1007308</v>
      </c>
      <c r="B6310" t="s">
        <v>28179</v>
      </c>
      <c r="C6310" t="s">
        <v>28180</v>
      </c>
      <c r="D6310" t="s">
        <v>4127</v>
      </c>
      <c r="E6310" t="s">
        <v>393</v>
      </c>
      <c r="F6310" t="s">
        <v>28181</v>
      </c>
      <c r="G6310" t="s">
        <v>28182</v>
      </c>
      <c r="H6310" t="s">
        <v>5364</v>
      </c>
      <c r="I6310" s="23">
        <v>42.976700000000001</v>
      </c>
      <c r="J6310" s="23">
        <v>-89.049199999999999</v>
      </c>
      <c r="K6310">
        <v>221112</v>
      </c>
      <c r="L6310" t="s">
        <v>335</v>
      </c>
      <c r="M6310" t="s">
        <v>336</v>
      </c>
      <c r="N6310" s="49">
        <v>292876.56800000003</v>
      </c>
      <c r="O6310" s="49">
        <v>274038.78399999999</v>
      </c>
      <c r="P6310" s="49">
        <v>234314.084</v>
      </c>
      <c r="Q6310" s="49">
        <v>234819.08</v>
      </c>
      <c r="R6310" s="49">
        <v>85457.284</v>
      </c>
      <c r="S6310" s="49">
        <v>41980.743999999999</v>
      </c>
      <c r="T6310" s="49">
        <v>105650.408</v>
      </c>
      <c r="U6310" s="49">
        <v>152678.93599999999</v>
      </c>
      <c r="V6310" s="49">
        <v>110365.34</v>
      </c>
    </row>
    <row r="6311" spans="1:22" x14ac:dyDescent="0.3">
      <c r="A6311">
        <v>1010092</v>
      </c>
      <c r="B6311" t="s">
        <v>28183</v>
      </c>
      <c r="C6311" t="s">
        <v>28184</v>
      </c>
      <c r="D6311" t="s">
        <v>13935</v>
      </c>
      <c r="E6311" t="s">
        <v>311</v>
      </c>
      <c r="F6311" t="s">
        <v>13936</v>
      </c>
      <c r="G6311" t="s">
        <v>28185</v>
      </c>
      <c r="H6311" t="s">
        <v>4586</v>
      </c>
      <c r="I6311" s="23">
        <v>37.614305000000002</v>
      </c>
      <c r="J6311" s="23">
        <v>-82.356038999999996</v>
      </c>
      <c r="K6311">
        <v>212112</v>
      </c>
      <c r="L6311" t="s">
        <v>90</v>
      </c>
      <c r="M6311" t="s">
        <v>315</v>
      </c>
      <c r="R6311" s="49">
        <v>0</v>
      </c>
      <c r="S6311" s="49">
        <v>0</v>
      </c>
      <c r="T6311" s="49">
        <v>0</v>
      </c>
      <c r="U6311" s="49">
        <v>45113</v>
      </c>
      <c r="V6311" s="49">
        <v>59243.5</v>
      </c>
    </row>
    <row r="6312" spans="1:22" x14ac:dyDescent="0.3">
      <c r="A6312">
        <v>1001322</v>
      </c>
      <c r="B6312" t="s">
        <v>28186</v>
      </c>
      <c r="C6312" t="s">
        <v>28187</v>
      </c>
      <c r="D6312" t="s">
        <v>28188</v>
      </c>
      <c r="E6312" t="s">
        <v>441</v>
      </c>
      <c r="F6312" t="s">
        <v>28189</v>
      </c>
      <c r="G6312" t="s">
        <v>28190</v>
      </c>
      <c r="H6312" t="s">
        <v>8647</v>
      </c>
      <c r="I6312" s="23">
        <v>36.329700000000003</v>
      </c>
      <c r="J6312" s="23">
        <v>-79.829700000000003</v>
      </c>
      <c r="K6312">
        <v>221112</v>
      </c>
      <c r="L6312" t="s">
        <v>30</v>
      </c>
      <c r="M6312" t="s">
        <v>336</v>
      </c>
      <c r="N6312" s="49">
        <v>542064.07999999996</v>
      </c>
      <c r="O6312" s="49">
        <v>1340633.5279999999</v>
      </c>
      <c r="P6312" s="49">
        <v>386804.79</v>
      </c>
      <c r="Q6312" s="49">
        <v>726242.33799999999</v>
      </c>
      <c r="R6312" s="49">
        <v>473606.12800000003</v>
      </c>
      <c r="S6312" s="49">
        <v>145859.55600000001</v>
      </c>
      <c r="T6312" s="49">
        <v>171624.33600000001</v>
      </c>
      <c r="U6312" s="49">
        <v>410128.93199999997</v>
      </c>
      <c r="V6312" s="49">
        <v>241322.83</v>
      </c>
    </row>
    <row r="6313" spans="1:22" x14ac:dyDescent="0.3">
      <c r="A6313">
        <v>1007826</v>
      </c>
      <c r="B6313" t="s">
        <v>28191</v>
      </c>
      <c r="C6313" t="s">
        <v>28192</v>
      </c>
      <c r="D6313" t="s">
        <v>18463</v>
      </c>
      <c r="E6313" t="s">
        <v>793</v>
      </c>
      <c r="F6313" t="s">
        <v>7173</v>
      </c>
      <c r="G6313" t="s">
        <v>28193</v>
      </c>
      <c r="H6313" t="s">
        <v>15189</v>
      </c>
      <c r="I6313" s="23">
        <v>38.3949</v>
      </c>
      <c r="J6313" s="23">
        <v>-78.886099999999999</v>
      </c>
      <c r="K6313">
        <v>562212</v>
      </c>
      <c r="L6313" t="s">
        <v>355</v>
      </c>
      <c r="M6313" t="s">
        <v>307</v>
      </c>
      <c r="N6313" s="49">
        <v>6245.95</v>
      </c>
      <c r="O6313" s="49">
        <v>7453.05</v>
      </c>
      <c r="P6313" s="49">
        <v>11326.15</v>
      </c>
      <c r="Q6313" s="49">
        <v>11823.75</v>
      </c>
      <c r="R6313" s="49">
        <v>20241.95</v>
      </c>
      <c r="S6313" s="49">
        <v>25580.2</v>
      </c>
      <c r="T6313" s="49">
        <v>33590.400000000001</v>
      </c>
      <c r="U6313" s="49">
        <v>17924.8</v>
      </c>
      <c r="V6313" s="49">
        <v>22819.95</v>
      </c>
    </row>
    <row r="6314" spans="1:22" x14ac:dyDescent="0.3">
      <c r="A6314">
        <v>1001037</v>
      </c>
      <c r="B6314" t="s">
        <v>28194</v>
      </c>
      <c r="C6314" t="s">
        <v>28195</v>
      </c>
      <c r="D6314" t="s">
        <v>1109</v>
      </c>
      <c r="E6314" t="s">
        <v>491</v>
      </c>
      <c r="F6314" t="s">
        <v>1110</v>
      </c>
      <c r="G6314" t="s">
        <v>28196</v>
      </c>
      <c r="H6314" t="s">
        <v>28197</v>
      </c>
      <c r="I6314" s="23">
        <v>37.925600000000003</v>
      </c>
      <c r="J6314" s="23">
        <v>-87.037199999999999</v>
      </c>
      <c r="K6314">
        <v>221112</v>
      </c>
      <c r="L6314" t="s">
        <v>335</v>
      </c>
      <c r="M6314" t="s">
        <v>336</v>
      </c>
      <c r="N6314" s="49">
        <v>7685180.9359999998</v>
      </c>
      <c r="O6314" s="49">
        <v>11396897.614</v>
      </c>
      <c r="P6314" s="49">
        <v>10459954.198000001</v>
      </c>
      <c r="Q6314" s="49">
        <v>11386652.238</v>
      </c>
      <c r="R6314" s="49">
        <v>12257129.757999999</v>
      </c>
      <c r="S6314" s="49">
        <v>15803502.720000001</v>
      </c>
      <c r="T6314" s="49">
        <v>14796876.872</v>
      </c>
      <c r="U6314" s="49">
        <v>17894711.916000001</v>
      </c>
      <c r="V6314" s="49">
        <v>15537793.096000001</v>
      </c>
    </row>
    <row r="6315" spans="1:22" x14ac:dyDescent="0.3">
      <c r="A6315">
        <v>1000271</v>
      </c>
      <c r="B6315" t="s">
        <v>28198</v>
      </c>
      <c r="C6315" t="s">
        <v>28199</v>
      </c>
      <c r="D6315" t="s">
        <v>28200</v>
      </c>
      <c r="E6315" t="s">
        <v>1487</v>
      </c>
      <c r="F6315" t="s">
        <v>28201</v>
      </c>
      <c r="G6315" t="s">
        <v>28202</v>
      </c>
      <c r="H6315" t="s">
        <v>13823</v>
      </c>
      <c r="I6315" s="23">
        <v>40.091099999999997</v>
      </c>
      <c r="J6315" s="23">
        <v>-104.5947</v>
      </c>
      <c r="K6315">
        <v>221112</v>
      </c>
      <c r="L6315" t="s">
        <v>335</v>
      </c>
      <c r="M6315" t="s">
        <v>336</v>
      </c>
      <c r="N6315" s="49">
        <v>1203488.6399999999</v>
      </c>
      <c r="O6315" s="49">
        <v>1075815.4639999999</v>
      </c>
      <c r="P6315" s="49">
        <v>900365.21200000006</v>
      </c>
      <c r="Q6315" s="49">
        <v>854358.18400000001</v>
      </c>
      <c r="R6315" s="49">
        <v>827192.38399999996</v>
      </c>
      <c r="S6315" s="49">
        <v>1007672.564</v>
      </c>
      <c r="T6315" s="49">
        <v>748279.82799999998</v>
      </c>
      <c r="U6315" s="49">
        <v>1016548.284</v>
      </c>
      <c r="V6315" s="49">
        <v>1090186.4080000001</v>
      </c>
    </row>
    <row r="6316" spans="1:22" x14ac:dyDescent="0.3">
      <c r="A6316">
        <v>1001317</v>
      </c>
      <c r="B6316" t="s">
        <v>28203</v>
      </c>
      <c r="C6316" t="s">
        <v>28204</v>
      </c>
      <c r="D6316" t="s">
        <v>28205</v>
      </c>
      <c r="E6316" t="s">
        <v>351</v>
      </c>
      <c r="F6316" t="s">
        <v>28206</v>
      </c>
      <c r="G6316" t="s">
        <v>28207</v>
      </c>
      <c r="H6316" t="s">
        <v>28208</v>
      </c>
      <c r="I6316" s="23">
        <v>42.0931</v>
      </c>
      <c r="J6316" s="23">
        <v>-88.239699999999999</v>
      </c>
      <c r="K6316">
        <v>221112</v>
      </c>
      <c r="L6316" t="s">
        <v>30</v>
      </c>
      <c r="M6316" t="s">
        <v>336</v>
      </c>
      <c r="N6316" s="49">
        <v>31314.736000000001</v>
      </c>
      <c r="O6316" s="49">
        <v>24802.511999999999</v>
      </c>
      <c r="P6316" s="49">
        <v>10548.812</v>
      </c>
      <c r="Q6316" s="49">
        <v>49035.872000000003</v>
      </c>
      <c r="R6316" s="49">
        <v>47127.576000000001</v>
      </c>
      <c r="S6316" s="49">
        <v>38417.96</v>
      </c>
      <c r="T6316" s="49">
        <v>39916</v>
      </c>
      <c r="U6316" s="49">
        <v>64635.46</v>
      </c>
      <c r="V6316" s="49">
        <v>37641.411999999997</v>
      </c>
    </row>
    <row r="6317" spans="1:22" x14ac:dyDescent="0.3">
      <c r="A6317">
        <v>1011877</v>
      </c>
      <c r="B6317" t="s">
        <v>28209</v>
      </c>
      <c r="C6317" t="s">
        <v>28210</v>
      </c>
      <c r="D6317" t="s">
        <v>28211</v>
      </c>
      <c r="E6317" t="s">
        <v>1487</v>
      </c>
      <c r="F6317" t="s">
        <v>28212</v>
      </c>
      <c r="H6317" t="s">
        <v>6242</v>
      </c>
      <c r="I6317" s="23">
        <v>40.463900000000002</v>
      </c>
      <c r="J6317" s="23">
        <v>-104.40389999999999</v>
      </c>
      <c r="K6317">
        <v>211111</v>
      </c>
      <c r="L6317" t="s">
        <v>28</v>
      </c>
      <c r="M6317" t="s">
        <v>102</v>
      </c>
      <c r="R6317" s="49">
        <v>26273.924999999999</v>
      </c>
    </row>
    <row r="6318" spans="1:22" x14ac:dyDescent="0.3">
      <c r="A6318">
        <v>1002267</v>
      </c>
      <c r="B6318" t="s">
        <v>28213</v>
      </c>
      <c r="C6318" t="s">
        <v>28214</v>
      </c>
      <c r="D6318" t="s">
        <v>28215</v>
      </c>
      <c r="E6318" t="s">
        <v>1418</v>
      </c>
      <c r="F6318" t="s">
        <v>28216</v>
      </c>
      <c r="G6318" t="s">
        <v>28217</v>
      </c>
      <c r="H6318" t="s">
        <v>3826</v>
      </c>
      <c r="I6318" s="23">
        <v>36.303710000000002</v>
      </c>
      <c r="J6318" s="23">
        <v>-98.032910000000001</v>
      </c>
      <c r="K6318">
        <v>211130</v>
      </c>
      <c r="L6318" t="s">
        <v>368</v>
      </c>
      <c r="M6318" t="s">
        <v>102</v>
      </c>
      <c r="N6318" s="49">
        <v>38002.014000000003</v>
      </c>
      <c r="O6318" s="49">
        <v>35532.423999999999</v>
      </c>
      <c r="P6318" s="49">
        <v>38384.368000000002</v>
      </c>
      <c r="Q6318" s="49">
        <v>36401.370000000003</v>
      </c>
      <c r="R6318" s="49">
        <v>37717.212</v>
      </c>
      <c r="S6318" s="49">
        <v>40731.42</v>
      </c>
      <c r="T6318" s="49">
        <v>34362.982000000004</v>
      </c>
      <c r="U6318" s="49">
        <v>40635.832000000002</v>
      </c>
      <c r="V6318" s="49">
        <v>34970.127999999997</v>
      </c>
    </row>
    <row r="6319" spans="1:22" x14ac:dyDescent="0.3">
      <c r="A6319">
        <v>1001054</v>
      </c>
      <c r="B6319" t="s">
        <v>28218</v>
      </c>
      <c r="C6319" t="s">
        <v>28219</v>
      </c>
      <c r="D6319" t="s">
        <v>2054</v>
      </c>
      <c r="E6319" t="s">
        <v>922</v>
      </c>
      <c r="F6319" t="s">
        <v>28220</v>
      </c>
      <c r="G6319" t="s">
        <v>28221</v>
      </c>
      <c r="H6319" t="s">
        <v>3288</v>
      </c>
      <c r="I6319" s="23">
        <v>40.7316</v>
      </c>
      <c r="J6319" s="23">
        <v>-96.736400000000003</v>
      </c>
      <c r="K6319">
        <v>221112</v>
      </c>
      <c r="L6319" t="s">
        <v>335</v>
      </c>
      <c r="M6319" t="s">
        <v>336</v>
      </c>
      <c r="N6319" s="49">
        <v>11877.332</v>
      </c>
      <c r="O6319" s="49">
        <v>29580.333999999999</v>
      </c>
      <c r="P6319" s="49">
        <v>15368.64</v>
      </c>
      <c r="Q6319" s="49">
        <v>18159.964</v>
      </c>
      <c r="R6319" s="49">
        <v>26396.75</v>
      </c>
      <c r="S6319" s="49">
        <v>25624.335999999999</v>
      </c>
      <c r="T6319" s="49">
        <v>12298.402</v>
      </c>
      <c r="U6319" s="49">
        <v>19073.725999999999</v>
      </c>
      <c r="V6319" s="49">
        <v>9486.7060000000001</v>
      </c>
    </row>
    <row r="6320" spans="1:22" x14ac:dyDescent="0.3">
      <c r="A6320">
        <v>1001047</v>
      </c>
      <c r="B6320" t="s">
        <v>28222</v>
      </c>
      <c r="C6320" t="s">
        <v>28223</v>
      </c>
      <c r="D6320" t="s">
        <v>5802</v>
      </c>
      <c r="E6320" t="s">
        <v>303</v>
      </c>
      <c r="F6320" t="s">
        <v>28224</v>
      </c>
      <c r="G6320" t="s">
        <v>28225</v>
      </c>
      <c r="H6320" t="s">
        <v>5805</v>
      </c>
      <c r="I6320" s="23">
        <v>30.721699999999998</v>
      </c>
      <c r="J6320" s="23">
        <v>-96.459900000000005</v>
      </c>
      <c r="K6320">
        <v>221112</v>
      </c>
      <c r="L6320" t="s">
        <v>30</v>
      </c>
      <c r="M6320" t="s">
        <v>336</v>
      </c>
      <c r="N6320" s="49">
        <v>111088.88800000001</v>
      </c>
      <c r="O6320" s="49">
        <v>112139.68399999999</v>
      </c>
      <c r="P6320" s="49">
        <v>79547.104000000007</v>
      </c>
      <c r="Q6320" s="49">
        <v>101252.524</v>
      </c>
      <c r="R6320" s="49">
        <v>93974.152000000002</v>
      </c>
      <c r="S6320" s="49">
        <v>79482.555999999997</v>
      </c>
      <c r="T6320" s="49">
        <v>63036.968000000001</v>
      </c>
      <c r="U6320" s="49">
        <v>101960.52</v>
      </c>
      <c r="V6320" s="49">
        <v>109601.992</v>
      </c>
    </row>
    <row r="6321" spans="1:22" x14ac:dyDescent="0.3">
      <c r="A6321">
        <v>1000808</v>
      </c>
      <c r="B6321" t="s">
        <v>28226</v>
      </c>
      <c r="C6321" t="s">
        <v>28227</v>
      </c>
      <c r="D6321" t="s">
        <v>28228</v>
      </c>
      <c r="E6321" t="s">
        <v>663</v>
      </c>
      <c r="F6321" t="s">
        <v>28229</v>
      </c>
      <c r="G6321" t="s">
        <v>28230</v>
      </c>
      <c r="H6321" t="s">
        <v>28231</v>
      </c>
      <c r="I6321" s="23">
        <v>39.0839</v>
      </c>
      <c r="J6321" s="23">
        <v>-82.332800000000006</v>
      </c>
      <c r="K6321">
        <v>221112</v>
      </c>
      <c r="L6321" t="s">
        <v>335</v>
      </c>
      <c r="M6321" t="s">
        <v>336</v>
      </c>
      <c r="N6321" s="49">
        <v>345964.46799999999</v>
      </c>
      <c r="O6321" s="49">
        <v>470988.05599999998</v>
      </c>
      <c r="P6321" s="49">
        <v>230357.39600000001</v>
      </c>
      <c r="Q6321" s="49">
        <v>249922.97200000001</v>
      </c>
      <c r="R6321" s="49">
        <v>24431.360000000001</v>
      </c>
      <c r="S6321" s="49">
        <v>16970.488000000001</v>
      </c>
      <c r="T6321" s="49">
        <v>26871.9</v>
      </c>
      <c r="U6321" s="49">
        <v>83872.487999999998</v>
      </c>
      <c r="V6321" s="49">
        <v>90226.716</v>
      </c>
    </row>
    <row r="6322" spans="1:22" x14ac:dyDescent="0.3">
      <c r="A6322">
        <v>1003795</v>
      </c>
      <c r="B6322" t="s">
        <v>28232</v>
      </c>
      <c r="C6322" t="s">
        <v>28233</v>
      </c>
      <c r="D6322" t="s">
        <v>28234</v>
      </c>
      <c r="E6322" t="s">
        <v>690</v>
      </c>
      <c r="F6322" t="s">
        <v>14027</v>
      </c>
      <c r="G6322" t="s">
        <v>28235</v>
      </c>
      <c r="H6322" t="s">
        <v>3628</v>
      </c>
      <c r="I6322" s="23">
        <v>33.620038000000001</v>
      </c>
      <c r="J6322" s="23">
        <v>-84.532703999999995</v>
      </c>
      <c r="K6322">
        <v>562212</v>
      </c>
      <c r="L6322" t="s">
        <v>51</v>
      </c>
      <c r="M6322" t="s">
        <v>307</v>
      </c>
      <c r="S6322" s="49">
        <v>14121</v>
      </c>
      <c r="T6322" s="49">
        <v>14949.25</v>
      </c>
      <c r="U6322" s="49">
        <v>21893.374575000002</v>
      </c>
      <c r="V6322" s="49">
        <v>18675</v>
      </c>
    </row>
    <row r="6323" spans="1:22" x14ac:dyDescent="0.3">
      <c r="A6323">
        <v>1011113</v>
      </c>
      <c r="B6323" t="s">
        <v>28236</v>
      </c>
      <c r="C6323" t="s">
        <v>28237</v>
      </c>
      <c r="D6323" t="s">
        <v>28238</v>
      </c>
      <c r="E6323" t="s">
        <v>1781</v>
      </c>
      <c r="F6323" t="s">
        <v>28239</v>
      </c>
      <c r="G6323" t="s">
        <v>28240</v>
      </c>
      <c r="H6323" t="s">
        <v>666</v>
      </c>
      <c r="I6323" s="23">
        <v>30.38</v>
      </c>
      <c r="J6323" s="23">
        <v>-89.61</v>
      </c>
      <c r="K6323">
        <v>336412</v>
      </c>
      <c r="L6323" t="s">
        <v>28</v>
      </c>
      <c r="M6323" t="s">
        <v>315</v>
      </c>
      <c r="N6323" s="49">
        <v>12983.186</v>
      </c>
      <c r="O6323" s="49">
        <v>16979.617999999999</v>
      </c>
      <c r="P6323" s="49">
        <v>35453.286</v>
      </c>
      <c r="Q6323" s="49">
        <v>22982.07</v>
      </c>
      <c r="R6323" s="49">
        <v>8750.9560000000001</v>
      </c>
      <c r="S6323" s="49">
        <v>26434.812000000002</v>
      </c>
    </row>
    <row r="6324" spans="1:22" x14ac:dyDescent="0.3">
      <c r="A6324">
        <v>1011452</v>
      </c>
      <c r="B6324" t="s">
        <v>28241</v>
      </c>
      <c r="C6324" t="s">
        <v>28242</v>
      </c>
      <c r="D6324" t="s">
        <v>24203</v>
      </c>
      <c r="E6324" t="s">
        <v>1418</v>
      </c>
      <c r="F6324" t="s">
        <v>24204</v>
      </c>
      <c r="H6324" t="s">
        <v>17186</v>
      </c>
      <c r="I6324" s="23">
        <v>36.66771</v>
      </c>
      <c r="J6324" s="23">
        <v>-98.753140000000002</v>
      </c>
      <c r="K6324">
        <v>211130</v>
      </c>
      <c r="L6324" t="s">
        <v>368</v>
      </c>
      <c r="M6324" t="s">
        <v>102</v>
      </c>
      <c r="N6324" s="49">
        <v>104465.71</v>
      </c>
      <c r="O6324" s="49">
        <v>114835.16800000001</v>
      </c>
      <c r="P6324" s="49">
        <v>95710.043999999994</v>
      </c>
      <c r="Q6324" s="49">
        <v>105974.35799999999</v>
      </c>
      <c r="R6324" s="49">
        <v>36848.267999999996</v>
      </c>
      <c r="S6324" s="49">
        <v>47643.372000000003</v>
      </c>
    </row>
    <row r="6325" spans="1:22" x14ac:dyDescent="0.3">
      <c r="A6325">
        <v>1013539</v>
      </c>
      <c r="B6325"/>
      <c r="C6325" t="s">
        <v>28243</v>
      </c>
      <c r="D6325" t="s">
        <v>28244</v>
      </c>
      <c r="E6325" t="s">
        <v>422</v>
      </c>
      <c r="F6325" t="s">
        <v>6811</v>
      </c>
      <c r="G6325" t="s">
        <v>28245</v>
      </c>
      <c r="I6325" s="23"/>
      <c r="J6325" s="23"/>
      <c r="K6325">
        <v>321219</v>
      </c>
      <c r="L6325" t="s">
        <v>28</v>
      </c>
      <c r="M6325" t="s">
        <v>315</v>
      </c>
      <c r="N6325" s="49">
        <v>44285.612000000001</v>
      </c>
    </row>
    <row r="6326" spans="1:22" x14ac:dyDescent="0.3">
      <c r="A6326">
        <v>1000412</v>
      </c>
      <c r="B6326" t="s">
        <v>28246</v>
      </c>
      <c r="C6326" t="s">
        <v>28247</v>
      </c>
      <c r="D6326" t="s">
        <v>28248</v>
      </c>
      <c r="E6326" t="s">
        <v>441</v>
      </c>
      <c r="F6326" t="s">
        <v>17972</v>
      </c>
      <c r="G6326" t="s">
        <v>28249</v>
      </c>
      <c r="H6326" t="s">
        <v>9485</v>
      </c>
      <c r="I6326" s="23">
        <v>36.452500000000001</v>
      </c>
      <c r="J6326" s="23">
        <v>-77.659400000000005</v>
      </c>
      <c r="K6326">
        <v>221112</v>
      </c>
      <c r="L6326" t="s">
        <v>335</v>
      </c>
      <c r="M6326" t="s">
        <v>336</v>
      </c>
      <c r="N6326" s="49">
        <v>2306.4119999999998</v>
      </c>
      <c r="O6326" s="49">
        <v>20836.018</v>
      </c>
      <c r="P6326" s="49">
        <v>71886.19</v>
      </c>
      <c r="Q6326" s="49">
        <v>36511.216</v>
      </c>
      <c r="R6326" s="49">
        <v>56596.923999999999</v>
      </c>
      <c r="S6326" s="49">
        <v>39275.106</v>
      </c>
      <c r="T6326" s="49">
        <v>36709.048000000003</v>
      </c>
      <c r="U6326" s="49">
        <v>43044.063999999998</v>
      </c>
      <c r="V6326" s="49">
        <v>74323.7</v>
      </c>
    </row>
    <row r="6327" spans="1:22" x14ac:dyDescent="0.3">
      <c r="A6327">
        <v>1011501</v>
      </c>
      <c r="B6327" t="s">
        <v>28250</v>
      </c>
      <c r="C6327" t="s">
        <v>28251</v>
      </c>
      <c r="D6327" t="s">
        <v>13740</v>
      </c>
      <c r="E6327" t="s">
        <v>380</v>
      </c>
      <c r="F6327" t="s">
        <v>28252</v>
      </c>
      <c r="G6327" t="s">
        <v>28253</v>
      </c>
      <c r="H6327" t="s">
        <v>4686</v>
      </c>
      <c r="I6327" s="23">
        <v>44.755049999999997</v>
      </c>
      <c r="J6327" s="23">
        <v>-93.010159999999999</v>
      </c>
      <c r="K6327">
        <v>562212</v>
      </c>
      <c r="L6327" t="s">
        <v>649</v>
      </c>
      <c r="M6327" t="s">
        <v>574</v>
      </c>
      <c r="N6327" s="49">
        <v>726475.04799999995</v>
      </c>
      <c r="O6327" s="49">
        <v>634282.348</v>
      </c>
      <c r="P6327" s="49">
        <v>561116.85</v>
      </c>
      <c r="Q6327" s="49">
        <v>472228.45</v>
      </c>
      <c r="R6327" s="49">
        <v>415722.2</v>
      </c>
      <c r="S6327" s="49">
        <v>353153.3</v>
      </c>
    </row>
    <row r="6328" spans="1:22" x14ac:dyDescent="0.3">
      <c r="A6328">
        <v>1001182</v>
      </c>
      <c r="B6328" t="s">
        <v>28254</v>
      </c>
      <c r="C6328" t="s">
        <v>28255</v>
      </c>
      <c r="D6328" t="s">
        <v>1204</v>
      </c>
      <c r="E6328" t="s">
        <v>331</v>
      </c>
      <c r="F6328" t="s">
        <v>10915</v>
      </c>
      <c r="G6328" t="s">
        <v>28256</v>
      </c>
      <c r="H6328" t="s">
        <v>841</v>
      </c>
      <c r="I6328" s="23">
        <v>41.571100000000001</v>
      </c>
      <c r="J6328" s="23">
        <v>-73.9739</v>
      </c>
      <c r="K6328">
        <v>221112</v>
      </c>
      <c r="L6328" t="s">
        <v>335</v>
      </c>
      <c r="M6328" t="s">
        <v>336</v>
      </c>
      <c r="N6328" s="49">
        <v>96136.843999999997</v>
      </c>
      <c r="O6328" s="49">
        <v>353924.25</v>
      </c>
      <c r="P6328" s="49">
        <v>214463.57800000001</v>
      </c>
      <c r="Q6328" s="49">
        <v>199172.774</v>
      </c>
      <c r="R6328" s="49">
        <v>345998.92800000001</v>
      </c>
      <c r="S6328" s="49">
        <v>272204.07</v>
      </c>
      <c r="T6328" s="49">
        <v>200297.43599999999</v>
      </c>
      <c r="U6328" s="49">
        <v>270812.56</v>
      </c>
      <c r="V6328" s="49">
        <v>195427.342</v>
      </c>
    </row>
    <row r="6329" spans="1:22" x14ac:dyDescent="0.3">
      <c r="A6329">
        <v>1011754</v>
      </c>
      <c r="B6329" t="s">
        <v>28257</v>
      </c>
      <c r="C6329" t="s">
        <v>28258</v>
      </c>
      <c r="D6329" t="s">
        <v>3770</v>
      </c>
      <c r="E6329" t="s">
        <v>303</v>
      </c>
      <c r="F6329" t="s">
        <v>3771</v>
      </c>
      <c r="G6329" t="s">
        <v>28259</v>
      </c>
      <c r="H6329" t="s">
        <v>5693</v>
      </c>
      <c r="I6329" s="23">
        <v>28.34046</v>
      </c>
      <c r="J6329" s="23">
        <v>-99.613209999999995</v>
      </c>
      <c r="K6329">
        <v>211111</v>
      </c>
      <c r="L6329" t="s">
        <v>28</v>
      </c>
      <c r="M6329" t="s">
        <v>102</v>
      </c>
      <c r="R6329" s="49">
        <v>18438.48</v>
      </c>
      <c r="S6329" s="49">
        <v>27947.044000000002</v>
      </c>
    </row>
    <row r="6330" spans="1:22" x14ac:dyDescent="0.3">
      <c r="A6330">
        <v>1000485</v>
      </c>
      <c r="B6330" t="s">
        <v>28260</v>
      </c>
      <c r="C6330" t="s">
        <v>28261</v>
      </c>
      <c r="D6330" t="s">
        <v>28262</v>
      </c>
      <c r="E6330" t="s">
        <v>323</v>
      </c>
      <c r="F6330" t="s">
        <v>28263</v>
      </c>
      <c r="G6330" t="s">
        <v>28264</v>
      </c>
      <c r="H6330" t="s">
        <v>28265</v>
      </c>
      <c r="I6330" s="23">
        <v>38.7926</v>
      </c>
      <c r="J6330" s="23">
        <v>-121.3823</v>
      </c>
      <c r="K6330">
        <v>221112</v>
      </c>
      <c r="L6330" t="s">
        <v>335</v>
      </c>
      <c r="M6330" t="s">
        <v>336</v>
      </c>
      <c r="N6330" s="49">
        <v>130376.36</v>
      </c>
      <c r="O6330" s="49">
        <v>112303.97</v>
      </c>
      <c r="P6330" s="49">
        <v>15881.34</v>
      </c>
      <c r="Q6330" s="49">
        <v>165756.356</v>
      </c>
      <c r="R6330" s="49">
        <v>265688.11599999998</v>
      </c>
      <c r="S6330" s="49">
        <v>222941.78400000001</v>
      </c>
      <c r="T6330" s="49">
        <v>226415.42800000001</v>
      </c>
      <c r="U6330" s="49">
        <v>240022.76</v>
      </c>
      <c r="V6330" s="49">
        <v>55262.495999999999</v>
      </c>
    </row>
    <row r="6331" spans="1:22" x14ac:dyDescent="0.3">
      <c r="A6331">
        <v>1007509</v>
      </c>
      <c r="B6331" t="s">
        <v>28266</v>
      </c>
      <c r="C6331" t="s">
        <v>28267</v>
      </c>
      <c r="D6331" t="s">
        <v>12505</v>
      </c>
      <c r="E6331" t="s">
        <v>303</v>
      </c>
      <c r="F6331" t="s">
        <v>20927</v>
      </c>
      <c r="H6331" t="s">
        <v>2845</v>
      </c>
      <c r="I6331" s="23">
        <v>33.052599999999998</v>
      </c>
      <c r="J6331" s="23">
        <v>-97.4114</v>
      </c>
      <c r="K6331">
        <v>211112</v>
      </c>
      <c r="L6331" t="s">
        <v>368</v>
      </c>
      <c r="M6331" t="s">
        <v>102</v>
      </c>
      <c r="R6331" s="49">
        <v>91301.733999999997</v>
      </c>
      <c r="S6331" s="49">
        <v>79994.034</v>
      </c>
      <c r="T6331" s="49">
        <v>100447.716</v>
      </c>
      <c r="U6331" s="49">
        <v>88065.31</v>
      </c>
      <c r="V6331" s="49">
        <v>68291.168000000005</v>
      </c>
    </row>
    <row r="6332" spans="1:22" x14ac:dyDescent="0.3">
      <c r="A6332">
        <v>1007470</v>
      </c>
      <c r="B6332" t="s">
        <v>28268</v>
      </c>
      <c r="C6332" t="s">
        <v>28269</v>
      </c>
      <c r="D6332" t="s">
        <v>28270</v>
      </c>
      <c r="E6332" t="s">
        <v>2164</v>
      </c>
      <c r="F6332" t="s">
        <v>4227</v>
      </c>
      <c r="G6332" t="s">
        <v>28271</v>
      </c>
      <c r="H6332" t="s">
        <v>25481</v>
      </c>
      <c r="I6332" s="23">
        <v>45.365099999999998</v>
      </c>
      <c r="J6332" s="23">
        <v>-122.5889</v>
      </c>
      <c r="K6332">
        <v>562212</v>
      </c>
      <c r="L6332" t="s">
        <v>51</v>
      </c>
      <c r="M6332" t="s">
        <v>307</v>
      </c>
      <c r="N6332" s="49">
        <v>16585</v>
      </c>
      <c r="O6332" s="49">
        <v>17558</v>
      </c>
      <c r="P6332" s="49">
        <v>18587.75</v>
      </c>
      <c r="Q6332" s="49">
        <v>22705.5</v>
      </c>
      <c r="R6332" s="49">
        <v>24037.25</v>
      </c>
      <c r="S6332" s="49">
        <v>25447.25</v>
      </c>
      <c r="T6332" s="49">
        <v>32327.75</v>
      </c>
      <c r="U6332" s="49">
        <v>34224</v>
      </c>
      <c r="V6332" s="49">
        <v>36231.25</v>
      </c>
    </row>
    <row r="6333" spans="1:22" x14ac:dyDescent="0.3">
      <c r="A6333">
        <v>1010794</v>
      </c>
      <c r="B6333" t="s">
        <v>28272</v>
      </c>
      <c r="C6333" t="s">
        <v>28273</v>
      </c>
      <c r="D6333" t="s">
        <v>28274</v>
      </c>
      <c r="E6333" t="s">
        <v>393</v>
      </c>
      <c r="F6333" t="s">
        <v>10706</v>
      </c>
      <c r="G6333" t="s">
        <v>28275</v>
      </c>
      <c r="H6333" t="s">
        <v>396</v>
      </c>
      <c r="I6333" s="23">
        <v>44.888354999999997</v>
      </c>
      <c r="J6333" s="23">
        <v>-89.625821000000002</v>
      </c>
      <c r="K6333">
        <v>221112</v>
      </c>
      <c r="L6333" t="s">
        <v>335</v>
      </c>
      <c r="M6333" t="s">
        <v>336</v>
      </c>
      <c r="N6333" s="49">
        <v>37864.548000000003</v>
      </c>
      <c r="O6333" s="49">
        <v>40859.08</v>
      </c>
      <c r="P6333" s="49">
        <v>34589.339999999997</v>
      </c>
      <c r="Q6333" s="49">
        <v>36698.53</v>
      </c>
      <c r="R6333" s="49">
        <v>21435.367999999999</v>
      </c>
      <c r="S6333" s="49">
        <v>63146.498</v>
      </c>
      <c r="T6333" s="49">
        <v>49651.214</v>
      </c>
    </row>
    <row r="6334" spans="1:22" x14ac:dyDescent="0.3">
      <c r="A6334">
        <v>1012599</v>
      </c>
      <c r="B6334" t="s">
        <v>28276</v>
      </c>
      <c r="C6334" t="s">
        <v>28277</v>
      </c>
      <c r="D6334" t="s">
        <v>28278</v>
      </c>
      <c r="E6334" t="s">
        <v>447</v>
      </c>
      <c r="F6334" t="s">
        <v>28279</v>
      </c>
      <c r="G6334" t="s">
        <v>28280</v>
      </c>
      <c r="H6334" t="s">
        <v>6983</v>
      </c>
      <c r="I6334" s="23">
        <v>41.658211000000001</v>
      </c>
      <c r="J6334" s="23">
        <v>-76.049513000000005</v>
      </c>
      <c r="K6334">
        <v>221112</v>
      </c>
      <c r="L6334" t="s">
        <v>28</v>
      </c>
      <c r="M6334" t="s">
        <v>336</v>
      </c>
      <c r="N6334" s="49">
        <v>20387.972000000002</v>
      </c>
      <c r="O6334" s="49">
        <v>27397.596000000001</v>
      </c>
      <c r="P6334" s="49">
        <v>27768.444</v>
      </c>
      <c r="Q6334" s="49">
        <v>41279.243999999999</v>
      </c>
    </row>
    <row r="6335" spans="1:22" x14ac:dyDescent="0.3">
      <c r="A6335">
        <v>1001068</v>
      </c>
      <c r="B6335" t="s">
        <v>28281</v>
      </c>
      <c r="C6335" t="s">
        <v>28282</v>
      </c>
      <c r="D6335" t="s">
        <v>28283</v>
      </c>
      <c r="E6335" t="s">
        <v>1682</v>
      </c>
      <c r="F6335" t="s">
        <v>28284</v>
      </c>
      <c r="G6335" t="s">
        <v>28285</v>
      </c>
      <c r="H6335" t="s">
        <v>1666</v>
      </c>
      <c r="I6335" s="23">
        <v>42.521667000000001</v>
      </c>
      <c r="J6335" s="23">
        <v>-70.939443999999995</v>
      </c>
      <c r="K6335">
        <v>325998</v>
      </c>
      <c r="L6335" t="s">
        <v>28</v>
      </c>
      <c r="M6335" t="s">
        <v>530</v>
      </c>
      <c r="N6335" s="49">
        <v>43225.088000000003</v>
      </c>
      <c r="O6335" s="49">
        <v>41019.495999999999</v>
      </c>
      <c r="P6335" s="49">
        <v>40673.648000000001</v>
      </c>
      <c r="Q6335" s="49">
        <v>40993.196000000004</v>
      </c>
      <c r="R6335" s="49">
        <v>39142.851999999999</v>
      </c>
      <c r="S6335" s="49">
        <v>44273.784</v>
      </c>
      <c r="T6335" s="49">
        <v>41017.796000000002</v>
      </c>
      <c r="U6335" s="49">
        <v>40293.847999999998</v>
      </c>
      <c r="V6335" s="49">
        <v>39834</v>
      </c>
    </row>
    <row r="6336" spans="1:22" x14ac:dyDescent="0.3">
      <c r="A6336">
        <v>1013192</v>
      </c>
      <c r="B6336" t="s">
        <v>28286</v>
      </c>
      <c r="C6336" t="s">
        <v>28287</v>
      </c>
      <c r="D6336" t="s">
        <v>28288</v>
      </c>
      <c r="E6336" t="s">
        <v>663</v>
      </c>
      <c r="F6336" t="s">
        <v>28289</v>
      </c>
      <c r="H6336" t="s">
        <v>877</v>
      </c>
      <c r="I6336" s="23">
        <v>40.451936000000003</v>
      </c>
      <c r="J6336" s="23">
        <v>-81.227468999999999</v>
      </c>
      <c r="K6336">
        <v>486210</v>
      </c>
      <c r="L6336" t="s">
        <v>1275</v>
      </c>
      <c r="M6336" t="s">
        <v>102</v>
      </c>
      <c r="N6336" s="49">
        <v>98026.793999999994</v>
      </c>
      <c r="O6336" s="49">
        <v>86327.994000000006</v>
      </c>
    </row>
    <row r="6337" spans="1:22" x14ac:dyDescent="0.3">
      <c r="A6337">
        <v>1013193</v>
      </c>
      <c r="B6337" t="s">
        <v>28290</v>
      </c>
      <c r="C6337" t="s">
        <v>28291</v>
      </c>
      <c r="D6337" t="s">
        <v>28292</v>
      </c>
      <c r="E6337" t="s">
        <v>663</v>
      </c>
      <c r="F6337" t="s">
        <v>28293</v>
      </c>
      <c r="H6337" t="s">
        <v>1118</v>
      </c>
      <c r="I6337" s="23">
        <v>40.787308000000003</v>
      </c>
      <c r="J6337" s="23">
        <v>-82.095564999999993</v>
      </c>
      <c r="K6337">
        <v>486210</v>
      </c>
      <c r="L6337" t="s">
        <v>1275</v>
      </c>
      <c r="M6337" t="s">
        <v>102</v>
      </c>
      <c r="N6337" s="49">
        <v>98326.55</v>
      </c>
      <c r="O6337" s="49">
        <v>65519.766000000003</v>
      </c>
    </row>
    <row r="6338" spans="1:22" x14ac:dyDescent="0.3">
      <c r="A6338">
        <v>1013194</v>
      </c>
      <c r="B6338" t="s">
        <v>28294</v>
      </c>
      <c r="C6338" t="s">
        <v>28295</v>
      </c>
      <c r="D6338" t="s">
        <v>28296</v>
      </c>
      <c r="E6338" t="s">
        <v>663</v>
      </c>
      <c r="F6338" t="s">
        <v>28297</v>
      </c>
      <c r="H6338" t="s">
        <v>2830</v>
      </c>
      <c r="I6338" s="23">
        <v>40.977485999999999</v>
      </c>
      <c r="J6338" s="23">
        <v>-82.970892000000006</v>
      </c>
      <c r="K6338">
        <v>486210</v>
      </c>
      <c r="L6338" t="s">
        <v>1275</v>
      </c>
      <c r="M6338" t="s">
        <v>102</v>
      </c>
      <c r="N6338" s="49">
        <v>79327.168000000005</v>
      </c>
      <c r="O6338" s="49">
        <v>48482.275999999998</v>
      </c>
    </row>
    <row r="6339" spans="1:22" x14ac:dyDescent="0.3">
      <c r="A6339">
        <v>1000787</v>
      </c>
      <c r="B6339" t="s">
        <v>28298</v>
      </c>
      <c r="C6339" t="s">
        <v>28299</v>
      </c>
      <c r="D6339" t="s">
        <v>28300</v>
      </c>
      <c r="E6339" t="s">
        <v>441</v>
      </c>
      <c r="F6339" t="s">
        <v>8893</v>
      </c>
      <c r="G6339" t="s">
        <v>28301</v>
      </c>
      <c r="H6339" t="s">
        <v>7917</v>
      </c>
      <c r="I6339" s="23">
        <v>36.4833</v>
      </c>
      <c r="J6339" s="23">
        <v>-79.073099999999997</v>
      </c>
      <c r="K6339">
        <v>221112</v>
      </c>
      <c r="L6339" t="s">
        <v>10237</v>
      </c>
      <c r="M6339" t="s">
        <v>4599</v>
      </c>
      <c r="N6339" s="49">
        <v>6812057.6560000004</v>
      </c>
      <c r="O6339" s="49">
        <v>5893158.0520000001</v>
      </c>
      <c r="P6339" s="49">
        <v>5859539.7240000004</v>
      </c>
      <c r="Q6339" s="49">
        <v>7672296.4560000002</v>
      </c>
      <c r="R6339" s="49">
        <v>8363065.2000000002</v>
      </c>
      <c r="S6339" s="49">
        <v>11585041.541999999</v>
      </c>
      <c r="T6339" s="49">
        <v>9425131.2200000007</v>
      </c>
      <c r="U6339" s="49">
        <v>13314016.442</v>
      </c>
      <c r="V6339" s="49">
        <v>11206628.16</v>
      </c>
    </row>
    <row r="6340" spans="1:22" x14ac:dyDescent="0.3">
      <c r="A6340">
        <v>1011553</v>
      </c>
      <c r="B6340" t="s">
        <v>28302</v>
      </c>
      <c r="C6340" t="s">
        <v>28303</v>
      </c>
      <c r="D6340" t="s">
        <v>28304</v>
      </c>
      <c r="E6340" t="s">
        <v>1781</v>
      </c>
      <c r="F6340" t="s">
        <v>28305</v>
      </c>
      <c r="G6340" t="s">
        <v>28306</v>
      </c>
      <c r="H6340" t="s">
        <v>2144</v>
      </c>
      <c r="I6340" s="23">
        <v>34.975749999999998</v>
      </c>
      <c r="J6340" s="23">
        <v>-89.615750000000006</v>
      </c>
      <c r="K6340">
        <v>327993</v>
      </c>
      <c r="L6340" t="s">
        <v>375</v>
      </c>
      <c r="M6340" t="s">
        <v>376</v>
      </c>
      <c r="N6340" s="49">
        <v>27168.682000000001</v>
      </c>
      <c r="O6340" s="49">
        <v>37074.006000000001</v>
      </c>
      <c r="P6340" s="49">
        <v>28648.41</v>
      </c>
      <c r="Q6340" s="49">
        <v>21644.534</v>
      </c>
      <c r="R6340" s="49">
        <v>21088.216</v>
      </c>
      <c r="S6340" s="49">
        <v>10591.03</v>
      </c>
    </row>
    <row r="6341" spans="1:22" x14ac:dyDescent="0.3">
      <c r="A6341">
        <v>1000532</v>
      </c>
      <c r="B6341" t="s">
        <v>28307</v>
      </c>
      <c r="C6341" t="s">
        <v>28308</v>
      </c>
      <c r="D6341" t="s">
        <v>28309</v>
      </c>
      <c r="E6341" t="s">
        <v>468</v>
      </c>
      <c r="F6341" t="s">
        <v>28310</v>
      </c>
      <c r="G6341" t="s">
        <v>28311</v>
      </c>
      <c r="H6341" t="s">
        <v>5235</v>
      </c>
      <c r="I6341" s="23">
        <v>28.290800000000001</v>
      </c>
      <c r="J6341" s="23">
        <v>-81.406899999999993</v>
      </c>
      <c r="K6341">
        <v>221112</v>
      </c>
      <c r="L6341" t="s">
        <v>28</v>
      </c>
      <c r="M6341" t="s">
        <v>336</v>
      </c>
      <c r="U6341" s="49">
        <v>26283.552</v>
      </c>
    </row>
    <row r="6342" spans="1:22" x14ac:dyDescent="0.3">
      <c r="A6342">
        <v>1011928</v>
      </c>
      <c r="B6342" t="s">
        <v>28312</v>
      </c>
      <c r="C6342" t="s">
        <v>28313</v>
      </c>
      <c r="D6342" t="s">
        <v>5430</v>
      </c>
      <c r="E6342" t="s">
        <v>447</v>
      </c>
      <c r="F6342" t="s">
        <v>5431</v>
      </c>
      <c r="G6342" t="s">
        <v>28314</v>
      </c>
      <c r="H6342" t="s">
        <v>1104</v>
      </c>
      <c r="I6342" s="23">
        <v>40.774450000000002</v>
      </c>
      <c r="J6342" s="23">
        <v>-80.033240000000006</v>
      </c>
      <c r="K6342">
        <v>211111</v>
      </c>
      <c r="L6342" t="s">
        <v>28</v>
      </c>
      <c r="M6342" t="s">
        <v>102</v>
      </c>
      <c r="R6342" s="49">
        <v>38451.455999999998</v>
      </c>
    </row>
    <row r="6343" spans="1:22" x14ac:dyDescent="0.3">
      <c r="A6343">
        <v>1010671</v>
      </c>
      <c r="B6343" t="s">
        <v>28315</v>
      </c>
      <c r="C6343" t="s">
        <v>28316</v>
      </c>
      <c r="D6343" t="s">
        <v>28317</v>
      </c>
      <c r="E6343" t="s">
        <v>663</v>
      </c>
      <c r="F6343" t="s">
        <v>28318</v>
      </c>
      <c r="G6343" t="s">
        <v>28319</v>
      </c>
      <c r="H6343" t="s">
        <v>3285</v>
      </c>
      <c r="I6343" s="23">
        <v>41.313899999999997</v>
      </c>
      <c r="J6343" s="23">
        <v>-81.662604000000002</v>
      </c>
      <c r="K6343">
        <v>562212</v>
      </c>
      <c r="L6343" t="s">
        <v>51</v>
      </c>
      <c r="M6343" t="s">
        <v>307</v>
      </c>
      <c r="N6343" s="49">
        <v>23202.25</v>
      </c>
      <c r="O6343" s="49">
        <v>37789.5</v>
      </c>
      <c r="P6343" s="49">
        <v>36466.75</v>
      </c>
      <c r="Q6343" s="49">
        <v>43432.75</v>
      </c>
      <c r="R6343" s="49">
        <v>59223.25</v>
      </c>
      <c r="S6343" s="49">
        <v>42100.5</v>
      </c>
      <c r="T6343" s="49">
        <v>35028</v>
      </c>
      <c r="U6343" s="49">
        <v>28456</v>
      </c>
      <c r="V6343" s="49">
        <v>24231</v>
      </c>
    </row>
    <row r="6344" spans="1:22" x14ac:dyDescent="0.3">
      <c r="A6344">
        <v>1001590</v>
      </c>
      <c r="B6344" t="s">
        <v>28320</v>
      </c>
      <c r="C6344" t="s">
        <v>28321</v>
      </c>
      <c r="D6344" t="s">
        <v>8307</v>
      </c>
      <c r="E6344" t="s">
        <v>1418</v>
      </c>
      <c r="F6344" t="s">
        <v>6066</v>
      </c>
      <c r="H6344" t="s">
        <v>562</v>
      </c>
      <c r="I6344" s="23">
        <v>35.603499999999997</v>
      </c>
      <c r="J6344" s="23">
        <v>-98.2179</v>
      </c>
      <c r="K6344">
        <v>211111</v>
      </c>
      <c r="L6344" t="s">
        <v>28</v>
      </c>
      <c r="M6344" t="s">
        <v>102</v>
      </c>
      <c r="R6344" s="49">
        <v>62451.163999999997</v>
      </c>
      <c r="S6344" s="49">
        <v>74750.767999999996</v>
      </c>
      <c r="T6344" s="49">
        <v>62138.02</v>
      </c>
      <c r="U6344" s="49">
        <v>56929.235999999997</v>
      </c>
      <c r="V6344" s="49">
        <v>43656.84</v>
      </c>
    </row>
    <row r="6345" spans="1:22" x14ac:dyDescent="0.3">
      <c r="A6345">
        <v>1010048</v>
      </c>
      <c r="B6345" t="s">
        <v>28322</v>
      </c>
      <c r="C6345" t="s">
        <v>28323</v>
      </c>
      <c r="D6345" t="s">
        <v>28324</v>
      </c>
      <c r="E6345" t="s">
        <v>1248</v>
      </c>
      <c r="F6345" t="s">
        <v>15523</v>
      </c>
      <c r="G6345" t="s">
        <v>28325</v>
      </c>
      <c r="H6345" t="s">
        <v>15525</v>
      </c>
      <c r="I6345" s="23">
        <v>37.777099999999997</v>
      </c>
      <c r="J6345" s="23">
        <v>-82.148240000000001</v>
      </c>
      <c r="K6345">
        <v>212112</v>
      </c>
      <c r="L6345" t="s">
        <v>90</v>
      </c>
      <c r="M6345" t="s">
        <v>315</v>
      </c>
      <c r="N6345" s="49">
        <v>175575</v>
      </c>
      <c r="O6345" s="49">
        <v>49250</v>
      </c>
      <c r="P6345" s="49">
        <v>50563.75</v>
      </c>
      <c r="Q6345" s="49">
        <v>75225</v>
      </c>
      <c r="R6345" s="49">
        <v>104317.5</v>
      </c>
      <c r="S6345" s="49">
        <v>73202.5</v>
      </c>
      <c r="T6345" s="49">
        <v>61402.5</v>
      </c>
      <c r="U6345" s="49">
        <v>61670</v>
      </c>
      <c r="V6345" s="49">
        <v>84452.5</v>
      </c>
    </row>
    <row r="6346" spans="1:22" x14ac:dyDescent="0.3">
      <c r="A6346">
        <v>1010481</v>
      </c>
      <c r="B6346" t="s">
        <v>28326</v>
      </c>
      <c r="C6346" t="s">
        <v>28327</v>
      </c>
      <c r="D6346" t="s">
        <v>28328</v>
      </c>
      <c r="E6346" t="s">
        <v>1920</v>
      </c>
      <c r="F6346" t="s">
        <v>7130</v>
      </c>
      <c r="G6346" t="s">
        <v>28329</v>
      </c>
      <c r="H6346" t="s">
        <v>7132</v>
      </c>
      <c r="I6346" s="23">
        <v>41.185282000000001</v>
      </c>
      <c r="J6346" s="23">
        <v>-115.75752</v>
      </c>
      <c r="K6346">
        <v>486210</v>
      </c>
      <c r="L6346" t="s">
        <v>1275</v>
      </c>
      <c r="M6346" t="s">
        <v>102</v>
      </c>
      <c r="N6346" s="49">
        <v>24070.662</v>
      </c>
      <c r="O6346" s="49">
        <v>10300.111999999999</v>
      </c>
      <c r="P6346" s="49">
        <v>9811.7160000000003</v>
      </c>
      <c r="Q6346" s="49">
        <v>4829.3339999999998</v>
      </c>
      <c r="R6346" s="49">
        <v>20863.876</v>
      </c>
      <c r="S6346" s="49">
        <v>33305.131999999998</v>
      </c>
      <c r="T6346" s="49">
        <v>21234.87</v>
      </c>
      <c r="U6346" s="49">
        <v>44070.858</v>
      </c>
    </row>
    <row r="6347" spans="1:22" x14ac:dyDescent="0.3">
      <c r="A6347">
        <v>1003871</v>
      </c>
      <c r="B6347" t="s">
        <v>28330</v>
      </c>
      <c r="C6347" t="s">
        <v>28331</v>
      </c>
      <c r="D6347" t="s">
        <v>8837</v>
      </c>
      <c r="E6347" t="s">
        <v>435</v>
      </c>
      <c r="F6347" t="s">
        <v>8838</v>
      </c>
      <c r="G6347" t="s">
        <v>28332</v>
      </c>
      <c r="H6347" t="s">
        <v>1310</v>
      </c>
      <c r="I6347" s="23">
        <v>39.14188</v>
      </c>
      <c r="J6347" s="23">
        <v>-94.398116999999999</v>
      </c>
      <c r="K6347">
        <v>562212</v>
      </c>
      <c r="L6347" t="s">
        <v>355</v>
      </c>
      <c r="M6347" t="s">
        <v>307</v>
      </c>
      <c r="N6347" s="49">
        <v>2853.6959999999999</v>
      </c>
      <c r="O6347" s="49">
        <v>2955.6480000000001</v>
      </c>
      <c r="P6347" s="49">
        <v>3062.9459999999999</v>
      </c>
      <c r="Q6347" s="49">
        <v>3579.6379999999999</v>
      </c>
      <c r="R6347" s="49">
        <v>17721.946</v>
      </c>
      <c r="S6347" s="49">
        <v>17996.648000000001</v>
      </c>
      <c r="T6347" s="49">
        <v>20361.148000000001</v>
      </c>
      <c r="U6347" s="49">
        <v>30673.413433999998</v>
      </c>
      <c r="V6347" s="49">
        <v>31025</v>
      </c>
    </row>
    <row r="6348" spans="1:22" x14ac:dyDescent="0.3">
      <c r="A6348">
        <v>1001312</v>
      </c>
      <c r="B6348" t="s">
        <v>28333</v>
      </c>
      <c r="C6348" t="s">
        <v>28334</v>
      </c>
      <c r="D6348" t="s">
        <v>23025</v>
      </c>
      <c r="E6348" t="s">
        <v>3929</v>
      </c>
      <c r="F6348" t="s">
        <v>23026</v>
      </c>
      <c r="G6348" t="s">
        <v>28335</v>
      </c>
      <c r="H6348" t="s">
        <v>7931</v>
      </c>
      <c r="I6348" s="23">
        <v>44.530299999999997</v>
      </c>
      <c r="J6348" s="23">
        <v>-70.521900000000002</v>
      </c>
      <c r="K6348">
        <v>221112</v>
      </c>
      <c r="L6348" t="s">
        <v>335</v>
      </c>
      <c r="M6348" t="s">
        <v>336</v>
      </c>
      <c r="N6348" s="49">
        <v>26916.400000000001</v>
      </c>
      <c r="O6348" s="49">
        <v>63685.764000000003</v>
      </c>
      <c r="P6348" s="49">
        <v>95642.695999999996</v>
      </c>
      <c r="Q6348" s="49">
        <v>167118.432</v>
      </c>
      <c r="R6348" s="49">
        <v>116687.868</v>
      </c>
      <c r="S6348" s="49">
        <v>166958.03200000001</v>
      </c>
      <c r="T6348" s="49">
        <v>74544.323999999993</v>
      </c>
      <c r="U6348" s="49">
        <v>151647.98800000001</v>
      </c>
      <c r="V6348" s="49">
        <v>171535.864</v>
      </c>
    </row>
    <row r="6349" spans="1:22" x14ac:dyDescent="0.3">
      <c r="A6349">
        <v>1004856</v>
      </c>
      <c r="B6349" t="s">
        <v>28336</v>
      </c>
      <c r="C6349" t="s">
        <v>28337</v>
      </c>
      <c r="D6349" t="s">
        <v>2649</v>
      </c>
      <c r="E6349" t="s">
        <v>663</v>
      </c>
      <c r="F6349" t="s">
        <v>28338</v>
      </c>
      <c r="G6349" t="s">
        <v>28339</v>
      </c>
      <c r="H6349" t="s">
        <v>679</v>
      </c>
      <c r="I6349" s="23">
        <v>39.274673</v>
      </c>
      <c r="J6349" s="23">
        <v>-84.597814</v>
      </c>
      <c r="K6349">
        <v>562212</v>
      </c>
      <c r="L6349" t="s">
        <v>355</v>
      </c>
      <c r="M6349" t="s">
        <v>307</v>
      </c>
      <c r="N6349" s="49">
        <v>1230242.9820000001</v>
      </c>
      <c r="O6349" s="49">
        <v>1128715.4380000001</v>
      </c>
      <c r="P6349" s="49">
        <v>971504.35600000003</v>
      </c>
      <c r="Q6349" s="49">
        <v>1001411.5379999999</v>
      </c>
      <c r="R6349" s="49">
        <v>1007718.764</v>
      </c>
      <c r="S6349" s="49">
        <v>1036029.078</v>
      </c>
      <c r="T6349" s="49">
        <v>1089090.7779999999</v>
      </c>
      <c r="U6349" s="49">
        <v>1110258.192</v>
      </c>
      <c r="V6349" s="49">
        <v>999732.54399999999</v>
      </c>
    </row>
    <row r="6350" spans="1:22" x14ac:dyDescent="0.3">
      <c r="A6350">
        <v>1008373</v>
      </c>
      <c r="B6350" t="s">
        <v>28340</v>
      </c>
      <c r="C6350" t="s">
        <v>28341</v>
      </c>
      <c r="D6350" t="s">
        <v>28342</v>
      </c>
      <c r="E6350" t="s">
        <v>793</v>
      </c>
      <c r="F6350" t="s">
        <v>28343</v>
      </c>
      <c r="G6350" t="s">
        <v>28344</v>
      </c>
      <c r="H6350" t="s">
        <v>28345</v>
      </c>
      <c r="I6350" s="23">
        <v>36.905012999999997</v>
      </c>
      <c r="J6350" s="23">
        <v>-81.296485000000004</v>
      </c>
      <c r="K6350">
        <v>486210</v>
      </c>
      <c r="L6350" t="s">
        <v>1275</v>
      </c>
      <c r="M6350" t="s">
        <v>102</v>
      </c>
      <c r="Q6350" s="49">
        <v>13257.252</v>
      </c>
      <c r="R6350" s="49">
        <v>12548.556</v>
      </c>
      <c r="S6350" s="49">
        <v>13883.8</v>
      </c>
      <c r="T6350" s="49">
        <v>25402.808000000001</v>
      </c>
      <c r="U6350" s="49">
        <v>23077.817999999999</v>
      </c>
      <c r="V6350" s="49">
        <v>30459.687999999998</v>
      </c>
    </row>
    <row r="6351" spans="1:22" x14ac:dyDescent="0.3">
      <c r="A6351">
        <v>1001035</v>
      </c>
      <c r="B6351" t="s">
        <v>28346</v>
      </c>
      <c r="C6351" t="s">
        <v>28347</v>
      </c>
      <c r="D6351" t="s">
        <v>27473</v>
      </c>
      <c r="E6351" t="s">
        <v>435</v>
      </c>
      <c r="F6351" t="s">
        <v>27474</v>
      </c>
      <c r="G6351" t="s">
        <v>28348</v>
      </c>
      <c r="H6351" t="s">
        <v>8413</v>
      </c>
      <c r="I6351" s="23">
        <v>38.130600000000001</v>
      </c>
      <c r="J6351" s="23">
        <v>-90.262500000000003</v>
      </c>
      <c r="K6351">
        <v>221112</v>
      </c>
      <c r="L6351" t="s">
        <v>335</v>
      </c>
      <c r="M6351" t="s">
        <v>336</v>
      </c>
      <c r="N6351" s="49">
        <v>5307610.0779999997</v>
      </c>
      <c r="O6351" s="49">
        <v>7079950.5520000001</v>
      </c>
      <c r="P6351" s="49">
        <v>8239058.9199999999</v>
      </c>
      <c r="Q6351" s="49">
        <v>6122966.4879999999</v>
      </c>
      <c r="R6351" s="49">
        <v>6833938.2659999998</v>
      </c>
      <c r="S6351" s="49">
        <v>6723732.1900000004</v>
      </c>
      <c r="T6351" s="49">
        <v>7129194.96</v>
      </c>
      <c r="U6351" s="49">
        <v>6979059.8700000001</v>
      </c>
      <c r="V6351" s="49">
        <v>7739897.4299999997</v>
      </c>
    </row>
    <row r="6352" spans="1:22" x14ac:dyDescent="0.3">
      <c r="A6352">
        <v>1000501</v>
      </c>
      <c r="B6352" t="s">
        <v>28349</v>
      </c>
      <c r="C6352" t="s">
        <v>28350</v>
      </c>
      <c r="D6352" t="s">
        <v>28351</v>
      </c>
      <c r="E6352" t="s">
        <v>323</v>
      </c>
      <c r="F6352" t="s">
        <v>28352</v>
      </c>
      <c r="G6352" t="s">
        <v>28353</v>
      </c>
      <c r="H6352" t="s">
        <v>28354</v>
      </c>
      <c r="I6352" s="23">
        <v>37.634099999999997</v>
      </c>
      <c r="J6352" s="23">
        <v>-122.1326</v>
      </c>
      <c r="K6352">
        <v>221112</v>
      </c>
      <c r="L6352" t="s">
        <v>30</v>
      </c>
      <c r="M6352" t="s">
        <v>336</v>
      </c>
      <c r="N6352" s="49">
        <v>354877.24800000002</v>
      </c>
      <c r="O6352" s="49">
        <v>399526.18</v>
      </c>
      <c r="P6352" s="49">
        <v>312867.196</v>
      </c>
      <c r="Q6352" s="49">
        <v>310407.40399999998</v>
      </c>
      <c r="R6352" s="49">
        <v>1122521.44</v>
      </c>
      <c r="S6352" s="49">
        <v>868091.58</v>
      </c>
      <c r="T6352" s="49">
        <v>520376.05599999998</v>
      </c>
    </row>
    <row r="6353" spans="1:22" x14ac:dyDescent="0.3">
      <c r="A6353">
        <v>1005495</v>
      </c>
      <c r="B6353" t="s">
        <v>28355</v>
      </c>
      <c r="C6353" t="s">
        <v>28356</v>
      </c>
      <c r="D6353" t="s">
        <v>24068</v>
      </c>
      <c r="E6353" t="s">
        <v>1663</v>
      </c>
      <c r="F6353" t="s">
        <v>28357</v>
      </c>
      <c r="G6353" t="s">
        <v>28358</v>
      </c>
      <c r="H6353" t="s">
        <v>1666</v>
      </c>
      <c r="I6353" s="23">
        <v>40.744413000000002</v>
      </c>
      <c r="J6353" s="23">
        <v>-74.190295000000006</v>
      </c>
      <c r="K6353">
        <v>611310</v>
      </c>
      <c r="L6353" t="s">
        <v>28</v>
      </c>
      <c r="M6353" t="s">
        <v>315</v>
      </c>
      <c r="N6353" s="49">
        <v>68058.244000000006</v>
      </c>
      <c r="O6353" s="49">
        <v>65314.004000000001</v>
      </c>
      <c r="P6353" s="49">
        <v>71530.38</v>
      </c>
      <c r="Q6353" s="49">
        <v>73671.471999999994</v>
      </c>
      <c r="R6353" s="49">
        <v>79690.5</v>
      </c>
      <c r="S6353" s="49">
        <v>70511.384000000005</v>
      </c>
      <c r="T6353" s="49">
        <v>61674.567999999999</v>
      </c>
      <c r="U6353" s="49">
        <v>67127.5</v>
      </c>
      <c r="V6353" s="49">
        <v>63740.212</v>
      </c>
    </row>
    <row r="6354" spans="1:22" x14ac:dyDescent="0.3">
      <c r="A6354">
        <v>1002941</v>
      </c>
      <c r="B6354" t="s">
        <v>28359</v>
      </c>
      <c r="C6354" t="s">
        <v>28360</v>
      </c>
      <c r="D6354" t="s">
        <v>28361</v>
      </c>
      <c r="E6354" t="s">
        <v>1487</v>
      </c>
      <c r="F6354" t="s">
        <v>8843</v>
      </c>
      <c r="H6354" t="s">
        <v>7016</v>
      </c>
      <c r="I6354" s="23">
        <v>39.898099999999999</v>
      </c>
      <c r="J6354" s="23">
        <v>-108.3347</v>
      </c>
      <c r="K6354">
        <v>213112</v>
      </c>
      <c r="L6354" t="s">
        <v>28</v>
      </c>
      <c r="M6354" t="s">
        <v>102</v>
      </c>
      <c r="R6354" s="49">
        <v>33802.872000000003</v>
      </c>
      <c r="S6354" s="49">
        <v>39082.552000000003</v>
      </c>
      <c r="T6354" s="49">
        <v>33603.923999999999</v>
      </c>
      <c r="U6354" s="49">
        <v>32819.375999999997</v>
      </c>
    </row>
    <row r="6355" spans="1:22" x14ac:dyDescent="0.3">
      <c r="A6355">
        <v>1013519</v>
      </c>
      <c r="B6355" t="s">
        <v>28362</v>
      </c>
      <c r="C6355" t="s">
        <v>28363</v>
      </c>
      <c r="D6355" t="s">
        <v>1862</v>
      </c>
      <c r="E6355" t="s">
        <v>491</v>
      </c>
      <c r="F6355" t="s">
        <v>1863</v>
      </c>
      <c r="G6355" t="s">
        <v>28364</v>
      </c>
      <c r="H6355" t="s">
        <v>1865</v>
      </c>
      <c r="I6355" s="23">
        <v>39.540030000000002</v>
      </c>
      <c r="J6355" s="23">
        <v>-85.790019999999998</v>
      </c>
      <c r="K6355">
        <v>331523</v>
      </c>
      <c r="L6355" t="s">
        <v>28</v>
      </c>
      <c r="M6355" t="s">
        <v>538</v>
      </c>
      <c r="N6355" s="49">
        <v>39468.351999999999</v>
      </c>
      <c r="O6355" s="49">
        <v>41700.091999999997</v>
      </c>
      <c r="P6355" s="49">
        <v>35846.315999999999</v>
      </c>
      <c r="Q6355" s="49">
        <v>35473.815999999999</v>
      </c>
      <c r="R6355" s="49">
        <v>34457.620000000003</v>
      </c>
      <c r="S6355" s="49">
        <v>37682.707999999999</v>
      </c>
    </row>
    <row r="6356" spans="1:22" x14ac:dyDescent="0.3">
      <c r="A6356">
        <v>1007636</v>
      </c>
      <c r="B6356" t="s">
        <v>28365</v>
      </c>
      <c r="C6356" t="s">
        <v>28366</v>
      </c>
      <c r="D6356" t="s">
        <v>28367</v>
      </c>
      <c r="E6356" t="s">
        <v>1248</v>
      </c>
      <c r="F6356" t="s">
        <v>9376</v>
      </c>
      <c r="G6356" t="s">
        <v>28368</v>
      </c>
      <c r="H6356" t="s">
        <v>987</v>
      </c>
      <c r="I6356" s="23">
        <v>39.219169999999998</v>
      </c>
      <c r="J6356" s="23">
        <v>-80.408060000000006</v>
      </c>
      <c r="K6356">
        <v>562212</v>
      </c>
      <c r="L6356" t="s">
        <v>355</v>
      </c>
      <c r="M6356" t="s">
        <v>307</v>
      </c>
      <c r="N6356" s="49">
        <v>66682.131999999998</v>
      </c>
      <c r="O6356" s="49">
        <v>66677.982000000004</v>
      </c>
      <c r="P6356" s="49">
        <v>67026.282000000007</v>
      </c>
      <c r="Q6356" s="49">
        <v>67152.535999999993</v>
      </c>
      <c r="R6356" s="49">
        <v>80667.285999999993</v>
      </c>
      <c r="S6356" s="49">
        <v>80615.035999999993</v>
      </c>
      <c r="T6356" s="49">
        <v>80709.785999999993</v>
      </c>
      <c r="U6356" s="49">
        <v>80757.211169000002</v>
      </c>
      <c r="V6356" s="49">
        <v>98658.441000000006</v>
      </c>
    </row>
    <row r="6357" spans="1:22" x14ac:dyDescent="0.3">
      <c r="A6357">
        <v>1000784</v>
      </c>
      <c r="B6357" t="s">
        <v>28369</v>
      </c>
      <c r="C6357" t="s">
        <v>28370</v>
      </c>
      <c r="D6357" t="s">
        <v>13563</v>
      </c>
      <c r="E6357" t="s">
        <v>331</v>
      </c>
      <c r="F6357" t="s">
        <v>28371</v>
      </c>
      <c r="G6357" t="s">
        <v>28372</v>
      </c>
      <c r="H6357" t="s">
        <v>23699</v>
      </c>
      <c r="I6357" s="23">
        <v>42.091700000000003</v>
      </c>
      <c r="J6357" s="23">
        <v>-79.241699999999994</v>
      </c>
      <c r="K6357">
        <v>221112</v>
      </c>
      <c r="L6357" t="s">
        <v>335</v>
      </c>
      <c r="M6357" t="s">
        <v>336</v>
      </c>
      <c r="N6357" s="49">
        <v>80044.804000000004</v>
      </c>
      <c r="O6357" s="49">
        <v>66338.895999999993</v>
      </c>
      <c r="P6357" s="49">
        <v>83656.237999999998</v>
      </c>
      <c r="Q6357" s="49">
        <v>110076.44</v>
      </c>
      <c r="R6357" s="49">
        <v>121423.3</v>
      </c>
      <c r="S6357" s="49">
        <v>117085.764</v>
      </c>
      <c r="T6357" s="49">
        <v>128707.692</v>
      </c>
      <c r="U6357" s="49">
        <v>125946.43399999999</v>
      </c>
      <c r="V6357" s="49">
        <v>101062.398</v>
      </c>
    </row>
    <row r="6358" spans="1:22" x14ac:dyDescent="0.3">
      <c r="A6358">
        <v>1005123</v>
      </c>
      <c r="B6358" t="s">
        <v>28373</v>
      </c>
      <c r="C6358" t="s">
        <v>28374</v>
      </c>
      <c r="D6358" t="s">
        <v>28375</v>
      </c>
      <c r="E6358" t="s">
        <v>3929</v>
      </c>
      <c r="F6358" t="s">
        <v>28376</v>
      </c>
      <c r="G6358" t="s">
        <v>28377</v>
      </c>
      <c r="H6358" t="s">
        <v>3322</v>
      </c>
      <c r="I6358" s="23">
        <v>43.686197999999997</v>
      </c>
      <c r="J6358" s="23">
        <v>-70.347403</v>
      </c>
      <c r="K6358">
        <v>322121</v>
      </c>
      <c r="L6358" t="s">
        <v>28</v>
      </c>
      <c r="M6358" t="s">
        <v>680</v>
      </c>
      <c r="N6358" s="49">
        <v>46246.021999999997</v>
      </c>
      <c r="O6358" s="49">
        <v>56867.95</v>
      </c>
      <c r="P6358" s="49">
        <v>50990.438000000002</v>
      </c>
      <c r="Q6358" s="49">
        <v>46871.362000000001</v>
      </c>
      <c r="R6358" s="49">
        <v>75610.278000000006</v>
      </c>
      <c r="S6358" s="49">
        <v>87973.785999999993</v>
      </c>
      <c r="T6358" s="49">
        <v>82575.156000000003</v>
      </c>
      <c r="U6358" s="49">
        <v>60438.307999999997</v>
      </c>
      <c r="V6358" s="49">
        <v>69322.868000000002</v>
      </c>
    </row>
    <row r="6359" spans="1:22" x14ac:dyDescent="0.3">
      <c r="A6359">
        <v>1001501</v>
      </c>
      <c r="B6359" t="s">
        <v>28378</v>
      </c>
      <c r="C6359" t="s">
        <v>28379</v>
      </c>
      <c r="D6359" t="s">
        <v>28380</v>
      </c>
      <c r="E6359" t="s">
        <v>468</v>
      </c>
      <c r="F6359" t="s">
        <v>28381</v>
      </c>
      <c r="G6359" t="s">
        <v>28382</v>
      </c>
      <c r="H6359" t="s">
        <v>28383</v>
      </c>
      <c r="I6359" s="23">
        <v>30.161899999999999</v>
      </c>
      <c r="J6359" s="23">
        <v>-84.201400000000007</v>
      </c>
      <c r="K6359">
        <v>221112</v>
      </c>
      <c r="L6359" t="s">
        <v>335</v>
      </c>
      <c r="M6359" t="s">
        <v>336</v>
      </c>
      <c r="N6359" s="49">
        <v>457249.05599999998</v>
      </c>
      <c r="O6359" s="49">
        <v>418029.3</v>
      </c>
      <c r="P6359" s="49">
        <v>456936.75599999999</v>
      </c>
      <c r="Q6359" s="49">
        <v>321314.14399999997</v>
      </c>
      <c r="R6359" s="49">
        <v>534919.22</v>
      </c>
      <c r="S6359" s="49">
        <v>548987.66399999999</v>
      </c>
      <c r="T6359" s="49">
        <v>482210.16200000001</v>
      </c>
      <c r="U6359" s="49">
        <v>493073.07199999999</v>
      </c>
      <c r="V6359" s="49">
        <v>597717.69799999997</v>
      </c>
    </row>
    <row r="6360" spans="1:22" x14ac:dyDescent="0.3">
      <c r="A6360">
        <v>1009615</v>
      </c>
      <c r="B6360" t="s">
        <v>28384</v>
      </c>
      <c r="C6360" t="s">
        <v>28385</v>
      </c>
      <c r="D6360" t="s">
        <v>13773</v>
      </c>
      <c r="E6360" t="s">
        <v>351</v>
      </c>
      <c r="F6360" t="s">
        <v>28386</v>
      </c>
      <c r="G6360" t="s">
        <v>28387</v>
      </c>
      <c r="H6360" t="s">
        <v>354</v>
      </c>
      <c r="I6360" s="23">
        <v>42.002310000000001</v>
      </c>
      <c r="J6360" s="23">
        <v>-87.67662</v>
      </c>
      <c r="K6360">
        <v>335313</v>
      </c>
      <c r="L6360" t="s">
        <v>14046</v>
      </c>
      <c r="M6360" t="s">
        <v>13069</v>
      </c>
      <c r="N6360" s="49">
        <v>24536.016</v>
      </c>
      <c r="O6360" s="49">
        <v>36092.756000000001</v>
      </c>
      <c r="P6360" s="49">
        <v>58729.2</v>
      </c>
      <c r="Q6360" s="49">
        <v>50264.160000000003</v>
      </c>
      <c r="R6360" s="49">
        <v>59534.156000000003</v>
      </c>
      <c r="S6360" s="49">
        <v>62458.936000000002</v>
      </c>
      <c r="T6360" s="49">
        <v>49782.228000000003</v>
      </c>
      <c r="U6360" s="49">
        <v>54475.692000000003</v>
      </c>
      <c r="V6360" s="49">
        <v>59214.2</v>
      </c>
    </row>
    <row r="6361" spans="1:22" x14ac:dyDescent="0.3">
      <c r="A6361">
        <v>1007511</v>
      </c>
      <c r="B6361" t="s">
        <v>28388</v>
      </c>
      <c r="C6361" t="s">
        <v>28389</v>
      </c>
      <c r="D6361" t="s">
        <v>490</v>
      </c>
      <c r="E6361" t="s">
        <v>491</v>
      </c>
      <c r="F6361" t="s">
        <v>492</v>
      </c>
      <c r="G6361" t="s">
        <v>28390</v>
      </c>
      <c r="H6361" t="s">
        <v>7761</v>
      </c>
      <c r="I6361" s="23">
        <v>37.907200000000003</v>
      </c>
      <c r="J6361" s="23">
        <v>-87.927099999999996</v>
      </c>
      <c r="K6361">
        <v>325211</v>
      </c>
      <c r="L6361" t="s">
        <v>28</v>
      </c>
      <c r="M6361" t="s">
        <v>315</v>
      </c>
      <c r="N6361" s="49">
        <v>653585.98800000001</v>
      </c>
      <c r="O6361" s="49">
        <v>596349.10400000005</v>
      </c>
      <c r="P6361" s="49">
        <v>651059.79</v>
      </c>
      <c r="Q6361" s="49">
        <v>680311.05200000003</v>
      </c>
      <c r="R6361" s="49">
        <v>664499.90800000005</v>
      </c>
      <c r="S6361" s="49">
        <v>774222.28</v>
      </c>
      <c r="T6361" s="49">
        <v>752455.92799999996</v>
      </c>
      <c r="U6361" s="49">
        <v>676094.25800000003</v>
      </c>
      <c r="V6361" s="49">
        <v>736166.72</v>
      </c>
    </row>
    <row r="6362" spans="1:22" x14ac:dyDescent="0.3">
      <c r="A6362">
        <v>1003275</v>
      </c>
      <c r="B6362" t="s">
        <v>28391</v>
      </c>
      <c r="C6362" t="s">
        <v>28392</v>
      </c>
      <c r="D6362" t="s">
        <v>2087</v>
      </c>
      <c r="E6362" t="s">
        <v>1248</v>
      </c>
      <c r="F6362" t="s">
        <v>6822</v>
      </c>
      <c r="G6362" t="s">
        <v>28393</v>
      </c>
      <c r="H6362" t="s">
        <v>726</v>
      </c>
      <c r="I6362" s="23">
        <v>39.260167000000003</v>
      </c>
      <c r="J6362" s="23">
        <v>-81.678893000000002</v>
      </c>
      <c r="K6362">
        <v>325211</v>
      </c>
      <c r="L6362" t="s">
        <v>93</v>
      </c>
      <c r="M6362" t="s">
        <v>307</v>
      </c>
      <c r="N6362" s="49">
        <v>4975.5</v>
      </c>
      <c r="O6362" s="49">
        <v>5178.5</v>
      </c>
      <c r="P6362" s="49">
        <v>5389.75</v>
      </c>
      <c r="Q6362" s="49">
        <v>5527.75</v>
      </c>
      <c r="R6362" s="49">
        <v>12237.674000000001</v>
      </c>
      <c r="S6362" s="49">
        <v>26928.62</v>
      </c>
      <c r="T6362" s="49">
        <v>25163.026000000002</v>
      </c>
      <c r="U6362" s="49">
        <v>31155.218000000001</v>
      </c>
      <c r="V6362" s="49">
        <v>31496.468000000001</v>
      </c>
    </row>
    <row r="6363" spans="1:22" x14ac:dyDescent="0.3">
      <c r="A6363">
        <v>1001136</v>
      </c>
      <c r="B6363" t="s">
        <v>28394</v>
      </c>
      <c r="C6363" t="s">
        <v>28395</v>
      </c>
      <c r="D6363" t="s">
        <v>28396</v>
      </c>
      <c r="E6363" t="s">
        <v>386</v>
      </c>
      <c r="F6363" t="s">
        <v>28397</v>
      </c>
      <c r="G6363" t="s">
        <v>28398</v>
      </c>
      <c r="H6363" t="s">
        <v>8171</v>
      </c>
      <c r="I6363" s="23">
        <v>32.310200000000002</v>
      </c>
      <c r="J6363" s="23">
        <v>-86.524199999999993</v>
      </c>
      <c r="K6363">
        <v>325211</v>
      </c>
      <c r="L6363" t="s">
        <v>335</v>
      </c>
      <c r="M6363" t="s">
        <v>336</v>
      </c>
      <c r="N6363" s="49">
        <v>322057.40000000002</v>
      </c>
      <c r="O6363" s="49">
        <v>410843.272</v>
      </c>
      <c r="P6363" s="49">
        <v>363794.848</v>
      </c>
      <c r="Q6363" s="49">
        <v>333528.86</v>
      </c>
      <c r="R6363" s="49">
        <v>384683.22</v>
      </c>
      <c r="S6363" s="49">
        <v>382749.62800000003</v>
      </c>
      <c r="T6363" s="49">
        <v>487217.89199999999</v>
      </c>
      <c r="U6363" s="49">
        <v>379275.69199999998</v>
      </c>
      <c r="V6363" s="49">
        <v>326963.73599999998</v>
      </c>
    </row>
    <row r="6364" spans="1:22" x14ac:dyDescent="0.3">
      <c r="A6364">
        <v>1004263</v>
      </c>
      <c r="B6364" t="s">
        <v>28399</v>
      </c>
      <c r="C6364" t="s">
        <v>28400</v>
      </c>
      <c r="D6364" t="s">
        <v>28401</v>
      </c>
      <c r="E6364" t="s">
        <v>331</v>
      </c>
      <c r="F6364" t="s">
        <v>28402</v>
      </c>
      <c r="G6364" t="s">
        <v>28403</v>
      </c>
      <c r="H6364" t="s">
        <v>1185</v>
      </c>
      <c r="I6364" s="23">
        <v>42.575415999999997</v>
      </c>
      <c r="J6364" s="23">
        <v>-73.853562999999994</v>
      </c>
      <c r="K6364">
        <v>325211</v>
      </c>
      <c r="L6364" t="s">
        <v>28</v>
      </c>
      <c r="M6364" t="s">
        <v>315</v>
      </c>
      <c r="N6364" s="49">
        <v>37247.760000000002</v>
      </c>
      <c r="O6364" s="49">
        <v>33973.771999999997</v>
      </c>
      <c r="P6364" s="49">
        <v>33626.423999999999</v>
      </c>
      <c r="Q6364" s="49">
        <v>34643.019999999997</v>
      </c>
      <c r="R6364" s="49">
        <v>38376.756000000001</v>
      </c>
      <c r="S6364" s="49">
        <v>35754.516000000003</v>
      </c>
      <c r="T6364" s="49">
        <v>32743.13</v>
      </c>
      <c r="U6364" s="49">
        <v>35377.167999999998</v>
      </c>
      <c r="V6364" s="49">
        <v>43500.735999999997</v>
      </c>
    </row>
    <row r="6365" spans="1:22" x14ac:dyDescent="0.3">
      <c r="A6365">
        <v>1003842</v>
      </c>
      <c r="B6365" t="s">
        <v>28404</v>
      </c>
      <c r="C6365" t="s">
        <v>28400</v>
      </c>
      <c r="D6365" t="s">
        <v>19580</v>
      </c>
      <c r="E6365" t="s">
        <v>351</v>
      </c>
      <c r="F6365" t="s">
        <v>19581</v>
      </c>
      <c r="G6365" t="s">
        <v>28405</v>
      </c>
      <c r="H6365" t="s">
        <v>17442</v>
      </c>
      <c r="I6365" s="23">
        <v>41.334533</v>
      </c>
      <c r="J6365" s="23">
        <v>-88.755775</v>
      </c>
      <c r="K6365">
        <v>325211</v>
      </c>
      <c r="L6365" t="s">
        <v>28</v>
      </c>
      <c r="M6365" t="s">
        <v>315</v>
      </c>
      <c r="N6365" s="49">
        <v>24923.256000000001</v>
      </c>
      <c r="O6365" s="49">
        <v>26725.5</v>
      </c>
      <c r="P6365" s="49">
        <v>25775.651999999998</v>
      </c>
      <c r="Q6365" s="49">
        <v>24753.856</v>
      </c>
      <c r="R6365" s="49">
        <v>23846.46</v>
      </c>
      <c r="S6365" s="49">
        <v>24435.407999999999</v>
      </c>
      <c r="T6365" s="49">
        <v>23299.112000000001</v>
      </c>
      <c r="U6365" s="49">
        <v>23158.112000000001</v>
      </c>
      <c r="V6365" s="49">
        <v>24749.356</v>
      </c>
    </row>
    <row r="6366" spans="1:22" x14ac:dyDescent="0.3">
      <c r="A6366">
        <v>1002223</v>
      </c>
      <c r="B6366" t="s">
        <v>28406</v>
      </c>
      <c r="C6366" t="s">
        <v>28407</v>
      </c>
      <c r="D6366" t="s">
        <v>28408</v>
      </c>
      <c r="E6366" t="s">
        <v>583</v>
      </c>
      <c r="F6366" t="s">
        <v>28409</v>
      </c>
      <c r="G6366" t="s">
        <v>28410</v>
      </c>
      <c r="H6366" t="s">
        <v>5479</v>
      </c>
      <c r="I6366" s="23">
        <v>31.609914</v>
      </c>
      <c r="J6366" s="23">
        <v>-93.557411000000002</v>
      </c>
      <c r="K6366">
        <v>562212</v>
      </c>
      <c r="L6366" t="s">
        <v>355</v>
      </c>
      <c r="M6366" t="s">
        <v>307</v>
      </c>
      <c r="N6366" s="49">
        <v>130924.5</v>
      </c>
      <c r="O6366" s="49">
        <v>127574.75</v>
      </c>
      <c r="P6366" s="49">
        <v>128948.75</v>
      </c>
      <c r="Q6366" s="49">
        <v>128714.25</v>
      </c>
      <c r="R6366" s="49">
        <v>103861</v>
      </c>
      <c r="S6366" s="49">
        <v>103379.1</v>
      </c>
      <c r="T6366" s="49">
        <v>101726.8</v>
      </c>
      <c r="U6366" s="49">
        <v>92448.25</v>
      </c>
      <c r="V6366" s="49">
        <v>78716.350000000006</v>
      </c>
    </row>
    <row r="6367" spans="1:22" x14ac:dyDescent="0.3">
      <c r="A6367">
        <v>1002259</v>
      </c>
      <c r="B6367" t="s">
        <v>28411</v>
      </c>
      <c r="C6367" t="s">
        <v>28412</v>
      </c>
      <c r="D6367" t="s">
        <v>6106</v>
      </c>
      <c r="E6367" t="s">
        <v>583</v>
      </c>
      <c r="F6367" t="s">
        <v>6107</v>
      </c>
      <c r="G6367" t="s">
        <v>28413</v>
      </c>
      <c r="H6367" t="s">
        <v>8282</v>
      </c>
      <c r="I6367" s="23">
        <v>29.747769999999999</v>
      </c>
      <c r="J6367" s="23">
        <v>-93.871629999999996</v>
      </c>
      <c r="K6367">
        <v>488999</v>
      </c>
      <c r="L6367" t="s">
        <v>7859</v>
      </c>
      <c r="M6367" t="s">
        <v>102</v>
      </c>
      <c r="N6367" s="49">
        <v>5093801.2960000001</v>
      </c>
      <c r="O6367" s="49">
        <v>4197627.9740000004</v>
      </c>
      <c r="P6367" s="49">
        <v>3383960.2179999999</v>
      </c>
      <c r="Q6367" s="49">
        <v>1259299.1040000001</v>
      </c>
      <c r="R6367" s="49">
        <v>181518.28</v>
      </c>
      <c r="S6367" s="49">
        <v>173624.826</v>
      </c>
      <c r="T6367" s="49">
        <v>59472.137999999999</v>
      </c>
      <c r="U6367" s="49">
        <v>62002.955999999998</v>
      </c>
      <c r="V6367" s="49">
        <v>62313.328000000001</v>
      </c>
    </row>
    <row r="6368" spans="1:22" x14ac:dyDescent="0.3">
      <c r="A6368">
        <v>1003382</v>
      </c>
      <c r="B6368" t="s">
        <v>28414</v>
      </c>
      <c r="C6368" t="s">
        <v>28415</v>
      </c>
      <c r="D6368" t="s">
        <v>17664</v>
      </c>
      <c r="E6368" t="s">
        <v>303</v>
      </c>
      <c r="F6368" t="s">
        <v>17665</v>
      </c>
      <c r="G6368" t="s">
        <v>28416</v>
      </c>
      <c r="H6368" t="s">
        <v>1165</v>
      </c>
      <c r="I6368" s="23">
        <v>30.054796</v>
      </c>
      <c r="J6368" s="23">
        <v>-93.753862999999996</v>
      </c>
      <c r="K6368">
        <v>325199</v>
      </c>
      <c r="L6368" t="s">
        <v>2196</v>
      </c>
      <c r="M6368" t="s">
        <v>530</v>
      </c>
      <c r="N6368" s="49">
        <v>650267.9</v>
      </c>
      <c r="O6368" s="49">
        <v>880743.23199999996</v>
      </c>
      <c r="P6368" s="49">
        <v>801635.82200000004</v>
      </c>
      <c r="Q6368" s="49">
        <v>861930.45600000001</v>
      </c>
      <c r="R6368" s="49">
        <v>1086283.98</v>
      </c>
      <c r="S6368" s="49">
        <v>729403.40399999998</v>
      </c>
      <c r="T6368" s="49">
        <v>717206.76</v>
      </c>
      <c r="U6368" s="49">
        <v>826652.55799999996</v>
      </c>
      <c r="V6368" s="49">
        <v>986381.39</v>
      </c>
    </row>
    <row r="6369" spans="1:22" x14ac:dyDescent="0.3">
      <c r="A6369">
        <v>1002678</v>
      </c>
      <c r="B6369" t="s">
        <v>28417</v>
      </c>
      <c r="C6369" t="s">
        <v>28418</v>
      </c>
      <c r="D6369" t="s">
        <v>7225</v>
      </c>
      <c r="E6369" t="s">
        <v>303</v>
      </c>
      <c r="F6369" t="s">
        <v>7226</v>
      </c>
      <c r="G6369" t="s">
        <v>28419</v>
      </c>
      <c r="H6369" t="s">
        <v>7228</v>
      </c>
      <c r="I6369" s="23">
        <v>32.747509999999998</v>
      </c>
      <c r="J6369" s="23">
        <v>-100.95855</v>
      </c>
      <c r="K6369">
        <v>211120</v>
      </c>
      <c r="L6369" t="s">
        <v>368</v>
      </c>
      <c r="M6369" t="s">
        <v>102</v>
      </c>
      <c r="N6369" s="49">
        <v>425971.45400000003</v>
      </c>
      <c r="O6369" s="49">
        <v>453341.47399999999</v>
      </c>
      <c r="P6369" s="49">
        <v>523030.15399999998</v>
      </c>
      <c r="Q6369" s="49">
        <v>478077.51799999998</v>
      </c>
      <c r="R6369" s="49">
        <v>573642.11</v>
      </c>
      <c r="S6369" s="49">
        <v>467008.61200000002</v>
      </c>
      <c r="T6369" s="49">
        <v>523804.77600000001</v>
      </c>
      <c r="U6369" s="49">
        <v>532775.14</v>
      </c>
      <c r="V6369" s="49">
        <v>508865.44</v>
      </c>
    </row>
    <row r="6370" spans="1:22" x14ac:dyDescent="0.3">
      <c r="A6370">
        <v>1003276</v>
      </c>
      <c r="B6370" t="s">
        <v>28420</v>
      </c>
      <c r="C6370" t="s">
        <v>28421</v>
      </c>
      <c r="D6370" t="s">
        <v>11743</v>
      </c>
      <c r="E6370" t="s">
        <v>491</v>
      </c>
      <c r="F6370" t="s">
        <v>3224</v>
      </c>
      <c r="G6370" t="s">
        <v>28422</v>
      </c>
      <c r="H6370" t="s">
        <v>522</v>
      </c>
      <c r="I6370" s="23">
        <v>41.648417000000002</v>
      </c>
      <c r="J6370" s="23">
        <v>-87.482414000000006</v>
      </c>
      <c r="K6370">
        <v>324191</v>
      </c>
      <c r="L6370" t="s">
        <v>28</v>
      </c>
      <c r="M6370" t="s">
        <v>102</v>
      </c>
      <c r="N6370" s="49">
        <v>63719.86</v>
      </c>
      <c r="O6370" s="49">
        <v>63814.46</v>
      </c>
      <c r="P6370" s="49">
        <v>59265.976000000002</v>
      </c>
      <c r="Q6370" s="49">
        <v>58146.232000000004</v>
      </c>
      <c r="R6370" s="49">
        <v>60914.12</v>
      </c>
      <c r="S6370" s="49">
        <v>59953.423999999999</v>
      </c>
      <c r="T6370" s="49">
        <v>60233.03</v>
      </c>
      <c r="U6370" s="49">
        <v>55711.05</v>
      </c>
      <c r="V6370" s="49">
        <v>56605.68</v>
      </c>
    </row>
    <row r="6371" spans="1:22" x14ac:dyDescent="0.3">
      <c r="A6371">
        <v>1003647</v>
      </c>
      <c r="B6371" t="s">
        <v>28423</v>
      </c>
      <c r="C6371" t="s">
        <v>28424</v>
      </c>
      <c r="D6371" t="s">
        <v>2327</v>
      </c>
      <c r="E6371" t="s">
        <v>1920</v>
      </c>
      <c r="F6371" t="s">
        <v>28425</v>
      </c>
      <c r="G6371" t="s">
        <v>28426</v>
      </c>
      <c r="H6371" t="s">
        <v>1559</v>
      </c>
      <c r="I6371" s="23">
        <v>36.044443000000001</v>
      </c>
      <c r="J6371" s="23">
        <v>-115.00766400000001</v>
      </c>
      <c r="K6371">
        <v>221112</v>
      </c>
      <c r="L6371" t="s">
        <v>28</v>
      </c>
      <c r="M6371" t="s">
        <v>336</v>
      </c>
      <c r="N6371" s="49">
        <v>361691.73599999998</v>
      </c>
      <c r="O6371" s="49">
        <v>349084.28399999999</v>
      </c>
      <c r="P6371" s="49">
        <v>351389.32799999998</v>
      </c>
      <c r="Q6371" s="49">
        <v>367832.516</v>
      </c>
      <c r="R6371" s="49">
        <v>373731.94400000002</v>
      </c>
      <c r="S6371" s="49">
        <v>371256.152</v>
      </c>
      <c r="T6371" s="49">
        <v>361030.04</v>
      </c>
      <c r="U6371" s="49">
        <v>344829.7</v>
      </c>
      <c r="V6371" s="49">
        <v>355503.81</v>
      </c>
    </row>
    <row r="6372" spans="1:22" x14ac:dyDescent="0.3">
      <c r="A6372">
        <v>1004609</v>
      </c>
      <c r="B6372" t="s">
        <v>28427</v>
      </c>
      <c r="C6372" t="s">
        <v>28428</v>
      </c>
      <c r="D6372" t="s">
        <v>13464</v>
      </c>
      <c r="E6372" t="s">
        <v>422</v>
      </c>
      <c r="F6372" t="s">
        <v>15238</v>
      </c>
      <c r="G6372" t="s">
        <v>28429</v>
      </c>
      <c r="H6372" t="s">
        <v>13467</v>
      </c>
      <c r="I6372" s="23">
        <v>35.431694</v>
      </c>
      <c r="J6372" s="23">
        <v>-94.375111000000004</v>
      </c>
      <c r="K6372">
        <v>327992</v>
      </c>
      <c r="L6372" t="s">
        <v>28</v>
      </c>
      <c r="M6372" t="s">
        <v>376</v>
      </c>
      <c r="Q6372" s="49">
        <v>0</v>
      </c>
      <c r="R6372" s="49">
        <v>19.3</v>
      </c>
      <c r="S6372" s="49">
        <v>53595.648000000001</v>
      </c>
      <c r="T6372" s="49">
        <v>58878.228000000003</v>
      </c>
      <c r="U6372" s="49">
        <v>54068.894</v>
      </c>
      <c r="V6372" s="49">
        <v>55936.24</v>
      </c>
    </row>
    <row r="6373" spans="1:22" x14ac:dyDescent="0.3">
      <c r="A6373">
        <v>1001925</v>
      </c>
      <c r="B6373" t="s">
        <v>28430</v>
      </c>
      <c r="C6373" t="s">
        <v>28431</v>
      </c>
      <c r="D6373" t="s">
        <v>17394</v>
      </c>
      <c r="E6373" t="s">
        <v>435</v>
      </c>
      <c r="F6373" t="s">
        <v>28432</v>
      </c>
      <c r="G6373" t="s">
        <v>28433</v>
      </c>
      <c r="H6373" t="s">
        <v>5811</v>
      </c>
      <c r="I6373" s="23">
        <v>39.671100000000003</v>
      </c>
      <c r="J6373" s="23">
        <v>-94.772300000000001</v>
      </c>
      <c r="K6373">
        <v>562212</v>
      </c>
      <c r="L6373" t="s">
        <v>355</v>
      </c>
      <c r="M6373" t="s">
        <v>307</v>
      </c>
      <c r="N6373" s="49">
        <v>45159.4</v>
      </c>
      <c r="O6373" s="49">
        <v>47418.7</v>
      </c>
      <c r="P6373" s="49">
        <v>47174.2</v>
      </c>
      <c r="Q6373" s="49">
        <v>43655.05</v>
      </c>
      <c r="R6373" s="49">
        <v>52132.800000000003</v>
      </c>
      <c r="S6373" s="49">
        <v>30712.9</v>
      </c>
      <c r="T6373" s="49">
        <v>34069.4</v>
      </c>
      <c r="U6373" s="49">
        <v>32500.400000000001</v>
      </c>
      <c r="V6373" s="49">
        <v>73153.7</v>
      </c>
    </row>
    <row r="6374" spans="1:22" x14ac:dyDescent="0.3">
      <c r="A6374">
        <v>1006686</v>
      </c>
      <c r="B6374" t="s">
        <v>28434</v>
      </c>
      <c r="C6374" t="s">
        <v>28435</v>
      </c>
      <c r="D6374" t="s">
        <v>8630</v>
      </c>
      <c r="E6374" t="s">
        <v>380</v>
      </c>
      <c r="F6374" t="s">
        <v>28436</v>
      </c>
      <c r="G6374" t="s">
        <v>28437</v>
      </c>
      <c r="H6374" t="s">
        <v>20894</v>
      </c>
      <c r="I6374" s="23">
        <v>44.021639999999998</v>
      </c>
      <c r="J6374" s="23">
        <v>-92.482089999999999</v>
      </c>
      <c r="K6374">
        <v>622110</v>
      </c>
      <c r="L6374" t="s">
        <v>28</v>
      </c>
      <c r="M6374" t="s">
        <v>315</v>
      </c>
      <c r="N6374" s="49">
        <v>47759.264000000003</v>
      </c>
      <c r="O6374" s="49">
        <v>48315.116000000002</v>
      </c>
      <c r="P6374" s="49">
        <v>48990.358</v>
      </c>
      <c r="Q6374" s="49">
        <v>46988.618000000002</v>
      </c>
      <c r="R6374" s="49">
        <v>46830.921999999999</v>
      </c>
      <c r="S6374" s="49">
        <v>50259.4</v>
      </c>
      <c r="T6374" s="49">
        <v>49094.955999999998</v>
      </c>
      <c r="U6374" s="49">
        <v>50209.095999999998</v>
      </c>
      <c r="V6374" s="49">
        <v>51092.1</v>
      </c>
    </row>
    <row r="6375" spans="1:22" x14ac:dyDescent="0.3">
      <c r="A6375">
        <v>1003037</v>
      </c>
      <c r="B6375" t="s">
        <v>28438</v>
      </c>
      <c r="C6375" t="s">
        <v>28439</v>
      </c>
      <c r="D6375" t="s">
        <v>28440</v>
      </c>
      <c r="E6375" t="s">
        <v>1682</v>
      </c>
      <c r="F6375" t="s">
        <v>28441</v>
      </c>
      <c r="G6375" t="s">
        <v>28442</v>
      </c>
      <c r="H6375" t="s">
        <v>3360</v>
      </c>
      <c r="I6375" s="23">
        <v>42.3048</v>
      </c>
      <c r="J6375" s="23">
        <v>-71.801500000000004</v>
      </c>
      <c r="K6375">
        <v>327910</v>
      </c>
      <c r="L6375" t="s">
        <v>28</v>
      </c>
      <c r="M6375" t="s">
        <v>376</v>
      </c>
      <c r="N6375" s="49">
        <v>76955.111999999994</v>
      </c>
      <c r="O6375" s="49">
        <v>69941.183999999994</v>
      </c>
      <c r="P6375" s="49">
        <v>64691.86</v>
      </c>
      <c r="Q6375" s="49">
        <v>40525.396000000001</v>
      </c>
      <c r="R6375" s="49">
        <v>39443.347999999998</v>
      </c>
      <c r="S6375" s="49">
        <v>40624.347999999998</v>
      </c>
      <c r="T6375" s="49">
        <v>41767.686000000002</v>
      </c>
      <c r="U6375" s="49">
        <v>41941.54</v>
      </c>
      <c r="V6375" s="49">
        <v>69178.263999999996</v>
      </c>
    </row>
    <row r="6376" spans="1:22" x14ac:dyDescent="0.3">
      <c r="A6376">
        <v>1006125</v>
      </c>
      <c r="B6376" t="s">
        <v>28443</v>
      </c>
      <c r="C6376" t="s">
        <v>28444</v>
      </c>
      <c r="D6376" t="s">
        <v>4806</v>
      </c>
      <c r="E6376" t="s">
        <v>303</v>
      </c>
      <c r="F6376" t="s">
        <v>15409</v>
      </c>
      <c r="H6376" t="s">
        <v>11457</v>
      </c>
      <c r="I6376" s="23">
        <v>32.210942000000003</v>
      </c>
      <c r="J6376" s="23">
        <v>-101.93515499999999</v>
      </c>
      <c r="K6376">
        <v>211112</v>
      </c>
      <c r="L6376" t="s">
        <v>368</v>
      </c>
      <c r="M6376" t="s">
        <v>102</v>
      </c>
      <c r="S6376" s="49">
        <v>0</v>
      </c>
      <c r="U6376" s="49">
        <v>62774.483999999997</v>
      </c>
      <c r="V6376" s="49">
        <v>64770.716</v>
      </c>
    </row>
    <row r="6377" spans="1:22" x14ac:dyDescent="0.3">
      <c r="A6377">
        <v>1007261</v>
      </c>
      <c r="B6377" t="s">
        <v>28445</v>
      </c>
      <c r="C6377" t="s">
        <v>28446</v>
      </c>
      <c r="D6377" t="s">
        <v>28447</v>
      </c>
      <c r="E6377" t="s">
        <v>1663</v>
      </c>
      <c r="F6377" t="s">
        <v>28448</v>
      </c>
      <c r="G6377" t="s">
        <v>28449</v>
      </c>
      <c r="H6377" t="s">
        <v>3382</v>
      </c>
      <c r="I6377" s="23">
        <v>39.587899999999998</v>
      </c>
      <c r="J6377" s="23">
        <v>-75.369699999999995</v>
      </c>
      <c r="K6377">
        <v>562212</v>
      </c>
      <c r="L6377" t="s">
        <v>355</v>
      </c>
      <c r="M6377" t="s">
        <v>307</v>
      </c>
      <c r="N6377" s="49">
        <v>83668.800000000003</v>
      </c>
      <c r="O6377" s="49">
        <v>81143.45</v>
      </c>
      <c r="P6377" s="49">
        <v>100092.5</v>
      </c>
      <c r="Q6377" s="49">
        <v>81682</v>
      </c>
      <c r="R6377" s="49">
        <v>203960</v>
      </c>
      <c r="S6377" s="49">
        <v>92799.75</v>
      </c>
      <c r="T6377" s="49">
        <v>73233</v>
      </c>
      <c r="U6377" s="49">
        <v>42682</v>
      </c>
      <c r="V6377" s="49">
        <v>93253.25</v>
      </c>
    </row>
    <row r="6378" spans="1:22" x14ac:dyDescent="0.3">
      <c r="A6378">
        <v>1003265</v>
      </c>
      <c r="B6378" t="s">
        <v>28450</v>
      </c>
      <c r="C6378" t="s">
        <v>28451</v>
      </c>
      <c r="D6378" t="s">
        <v>28452</v>
      </c>
      <c r="E6378" t="s">
        <v>386</v>
      </c>
      <c r="F6378" t="s">
        <v>28453</v>
      </c>
      <c r="G6378" t="s">
        <v>28454</v>
      </c>
      <c r="H6378" t="s">
        <v>7689</v>
      </c>
      <c r="I6378" s="23">
        <v>32.647370000000002</v>
      </c>
      <c r="J6378" s="23">
        <v>-85.369460000000004</v>
      </c>
      <c r="K6378">
        <v>562212</v>
      </c>
      <c r="L6378" t="s">
        <v>355</v>
      </c>
      <c r="M6378" t="s">
        <v>307</v>
      </c>
      <c r="N6378" s="49">
        <v>59628.745999999999</v>
      </c>
      <c r="O6378" s="49">
        <v>56047.995999999999</v>
      </c>
      <c r="P6378" s="49">
        <v>64629.495999999999</v>
      </c>
      <c r="Q6378" s="49">
        <v>69485.495999999999</v>
      </c>
      <c r="R6378" s="49">
        <v>78137.745999999999</v>
      </c>
      <c r="S6378" s="49">
        <v>77873.995999999999</v>
      </c>
      <c r="T6378" s="49">
        <v>79886.995999999999</v>
      </c>
      <c r="U6378" s="49">
        <v>77566.245999999999</v>
      </c>
      <c r="V6378" s="49">
        <v>77850</v>
      </c>
    </row>
    <row r="6379" spans="1:22" x14ac:dyDescent="0.3">
      <c r="A6379">
        <v>1002550</v>
      </c>
      <c r="B6379" t="s">
        <v>28455</v>
      </c>
      <c r="C6379" t="s">
        <v>28456</v>
      </c>
      <c r="D6379" t="s">
        <v>28457</v>
      </c>
      <c r="E6379" t="s">
        <v>542</v>
      </c>
      <c r="F6379" t="s">
        <v>28458</v>
      </c>
      <c r="G6379" t="s">
        <v>28459</v>
      </c>
      <c r="H6379" t="s">
        <v>1337</v>
      </c>
      <c r="I6379" s="23">
        <v>38.762999999999998</v>
      </c>
      <c r="J6379" s="23">
        <v>-97.697000000000003</v>
      </c>
      <c r="K6379">
        <v>562212</v>
      </c>
      <c r="L6379" t="s">
        <v>355</v>
      </c>
      <c r="M6379" t="s">
        <v>307</v>
      </c>
      <c r="N6379" s="49">
        <v>78613.350000000006</v>
      </c>
      <c r="O6379" s="49">
        <v>77934.95</v>
      </c>
      <c r="P6379" s="49">
        <v>76899.8</v>
      </c>
      <c r="Q6379" s="49">
        <v>76134.75</v>
      </c>
      <c r="R6379" s="49">
        <v>75448.2</v>
      </c>
      <c r="S6379" s="49">
        <v>88808.2</v>
      </c>
      <c r="T6379" s="49">
        <v>86710.399999999994</v>
      </c>
      <c r="U6379" s="49">
        <v>84585.55</v>
      </c>
      <c r="V6379" s="49">
        <v>82794.3</v>
      </c>
    </row>
    <row r="6380" spans="1:22" x14ac:dyDescent="0.3">
      <c r="A6380">
        <v>1007905</v>
      </c>
      <c r="B6380" t="s">
        <v>28460</v>
      </c>
      <c r="C6380" t="s">
        <v>28461</v>
      </c>
      <c r="D6380" t="s">
        <v>28462</v>
      </c>
      <c r="E6380" t="s">
        <v>351</v>
      </c>
      <c r="F6380" t="s">
        <v>28463</v>
      </c>
      <c r="G6380" t="s">
        <v>28464</v>
      </c>
      <c r="H6380" t="s">
        <v>20720</v>
      </c>
      <c r="I6380" s="23">
        <v>37.677487999999997</v>
      </c>
      <c r="J6380" s="23">
        <v>-88.464646999999999</v>
      </c>
      <c r="K6380">
        <v>562212</v>
      </c>
      <c r="L6380" t="s">
        <v>51</v>
      </c>
      <c r="M6380" t="s">
        <v>307</v>
      </c>
      <c r="S6380" s="49">
        <v>1030.5</v>
      </c>
      <c r="T6380" s="49">
        <v>1825</v>
      </c>
      <c r="U6380" s="49">
        <v>1267.5</v>
      </c>
      <c r="V6380" s="49">
        <v>2102.5</v>
      </c>
    </row>
    <row r="6381" spans="1:22" x14ac:dyDescent="0.3">
      <c r="A6381">
        <v>1006513</v>
      </c>
      <c r="B6381" t="s">
        <v>28465</v>
      </c>
      <c r="C6381" t="s">
        <v>28466</v>
      </c>
      <c r="D6381" t="s">
        <v>28467</v>
      </c>
      <c r="E6381" t="s">
        <v>422</v>
      </c>
      <c r="F6381" t="s">
        <v>17244</v>
      </c>
      <c r="G6381" t="s">
        <v>28468</v>
      </c>
      <c r="H6381" t="s">
        <v>1337</v>
      </c>
      <c r="I6381" s="23">
        <v>34.561083000000004</v>
      </c>
      <c r="J6381" s="23">
        <v>-92.482556000000002</v>
      </c>
      <c r="K6381">
        <v>562212</v>
      </c>
      <c r="L6381" t="s">
        <v>51</v>
      </c>
      <c r="M6381" t="s">
        <v>307</v>
      </c>
      <c r="N6381" s="49">
        <v>5564.5</v>
      </c>
      <c r="O6381" s="49">
        <v>5009.5</v>
      </c>
      <c r="P6381" s="49">
        <v>12992.25</v>
      </c>
      <c r="Q6381" s="49">
        <v>111649.25</v>
      </c>
      <c r="R6381" s="49">
        <v>137412</v>
      </c>
      <c r="S6381" s="49">
        <v>133684.75</v>
      </c>
      <c r="T6381" s="49">
        <v>129032.5</v>
      </c>
      <c r="U6381" s="49">
        <v>111063.46337500001</v>
      </c>
      <c r="V6381" s="49">
        <v>112316.66</v>
      </c>
    </row>
    <row r="6382" spans="1:22" x14ac:dyDescent="0.3">
      <c r="A6382">
        <v>1002454</v>
      </c>
      <c r="B6382" t="s">
        <v>28469</v>
      </c>
      <c r="C6382" t="s">
        <v>28470</v>
      </c>
      <c r="D6382" t="s">
        <v>28471</v>
      </c>
      <c r="E6382" t="s">
        <v>303</v>
      </c>
      <c r="F6382" t="s">
        <v>28472</v>
      </c>
      <c r="H6382" t="s">
        <v>618</v>
      </c>
      <c r="I6382" s="23">
        <v>33.232539000000003</v>
      </c>
      <c r="J6382" s="23">
        <v>-100.867608</v>
      </c>
      <c r="K6382">
        <v>211120</v>
      </c>
      <c r="L6382" t="s">
        <v>368</v>
      </c>
      <c r="M6382" t="s">
        <v>102</v>
      </c>
      <c r="N6382" s="49">
        <v>69129.872000000003</v>
      </c>
      <c r="O6382" s="49">
        <v>40820.627999999997</v>
      </c>
      <c r="P6382" s="49">
        <v>67714.216</v>
      </c>
      <c r="Q6382" s="49">
        <v>89851.601999999999</v>
      </c>
      <c r="R6382" s="49">
        <v>142654.666</v>
      </c>
      <c r="S6382" s="49">
        <v>217789.14600000001</v>
      </c>
      <c r="T6382" s="49">
        <v>244960.87599999999</v>
      </c>
      <c r="U6382" s="49">
        <v>258778.23800000001</v>
      </c>
      <c r="V6382" s="49">
        <v>224045.856</v>
      </c>
    </row>
    <row r="6383" spans="1:22" x14ac:dyDescent="0.3">
      <c r="A6383">
        <v>1003471</v>
      </c>
      <c r="B6383" t="s">
        <v>28473</v>
      </c>
      <c r="C6383" t="s">
        <v>28474</v>
      </c>
      <c r="D6383" t="s">
        <v>6883</v>
      </c>
      <c r="E6383" t="s">
        <v>2294</v>
      </c>
      <c r="F6383" t="s">
        <v>14952</v>
      </c>
      <c r="G6383" t="s">
        <v>28475</v>
      </c>
      <c r="H6383" t="s">
        <v>2302</v>
      </c>
      <c r="I6383" s="23">
        <v>40.745590999999997</v>
      </c>
      <c r="J6383" s="23">
        <v>-112.044208</v>
      </c>
      <c r="K6383">
        <v>562212</v>
      </c>
      <c r="L6383" t="s">
        <v>355</v>
      </c>
      <c r="M6383" t="s">
        <v>307</v>
      </c>
      <c r="N6383" s="49">
        <v>85473.95</v>
      </c>
      <c r="O6383" s="49">
        <v>80154.75</v>
      </c>
      <c r="P6383" s="49">
        <v>77222.600000000006</v>
      </c>
      <c r="Q6383" s="49">
        <v>119646.648</v>
      </c>
      <c r="R6383" s="49">
        <v>122029.298</v>
      </c>
      <c r="S6383" s="49">
        <v>101695.4</v>
      </c>
      <c r="T6383" s="49">
        <v>103774.05</v>
      </c>
      <c r="U6383" s="49">
        <v>130361.45</v>
      </c>
      <c r="V6383" s="49">
        <v>128515.15</v>
      </c>
    </row>
    <row r="6384" spans="1:22" x14ac:dyDescent="0.3">
      <c r="A6384">
        <v>1004118</v>
      </c>
      <c r="B6384" t="s">
        <v>28476</v>
      </c>
      <c r="C6384" t="s">
        <v>28477</v>
      </c>
      <c r="D6384" t="s">
        <v>28478</v>
      </c>
      <c r="E6384" t="s">
        <v>441</v>
      </c>
      <c r="F6384" t="s">
        <v>28479</v>
      </c>
      <c r="G6384" t="s">
        <v>28480</v>
      </c>
      <c r="H6384" t="s">
        <v>28481</v>
      </c>
      <c r="I6384" s="23">
        <v>34.962065000000003</v>
      </c>
      <c r="J6384" s="23">
        <v>-78.448345000000003</v>
      </c>
      <c r="K6384">
        <v>562212</v>
      </c>
      <c r="L6384" t="s">
        <v>51</v>
      </c>
      <c r="M6384" t="s">
        <v>307</v>
      </c>
      <c r="N6384" s="49">
        <v>730831</v>
      </c>
      <c r="O6384" s="49">
        <v>694158.5</v>
      </c>
      <c r="P6384" s="49">
        <v>568769.75</v>
      </c>
      <c r="Q6384" s="49">
        <v>533913.75</v>
      </c>
      <c r="R6384" s="49">
        <v>408345</v>
      </c>
      <c r="S6384" s="49">
        <v>358410.25</v>
      </c>
      <c r="T6384" s="49">
        <v>289638.5</v>
      </c>
      <c r="U6384" s="49">
        <v>332181.5</v>
      </c>
      <c r="V6384" s="49">
        <v>321307.25</v>
      </c>
    </row>
    <row r="6385" spans="1:22" x14ac:dyDescent="0.3">
      <c r="A6385">
        <v>1003044</v>
      </c>
      <c r="B6385" t="s">
        <v>28482</v>
      </c>
      <c r="C6385" t="s">
        <v>28483</v>
      </c>
      <c r="D6385" t="s">
        <v>28484</v>
      </c>
      <c r="E6385" t="s">
        <v>303</v>
      </c>
      <c r="F6385" t="s">
        <v>28485</v>
      </c>
      <c r="G6385" t="s">
        <v>28486</v>
      </c>
      <c r="H6385" t="s">
        <v>28487</v>
      </c>
      <c r="I6385" s="23">
        <v>31.505472000000001</v>
      </c>
      <c r="J6385" s="23">
        <v>-100.39063</v>
      </c>
      <c r="K6385">
        <v>562212</v>
      </c>
      <c r="L6385" t="s">
        <v>51</v>
      </c>
      <c r="M6385" t="s">
        <v>307</v>
      </c>
      <c r="N6385" s="49">
        <v>33716.5</v>
      </c>
      <c r="O6385" s="49">
        <v>22859</v>
      </c>
      <c r="P6385" s="49">
        <v>17693.5</v>
      </c>
      <c r="Q6385" s="49">
        <v>11126.25</v>
      </c>
      <c r="R6385" s="49">
        <v>18167</v>
      </c>
      <c r="S6385" s="49">
        <v>25839</v>
      </c>
      <c r="T6385" s="49">
        <v>97595.25</v>
      </c>
      <c r="U6385" s="49">
        <v>92703.75</v>
      </c>
      <c r="V6385" s="49">
        <v>89718.5</v>
      </c>
    </row>
    <row r="6386" spans="1:22" x14ac:dyDescent="0.3">
      <c r="A6386">
        <v>1006395</v>
      </c>
      <c r="B6386" t="s">
        <v>28488</v>
      </c>
      <c r="C6386" t="s">
        <v>28489</v>
      </c>
      <c r="D6386" t="s">
        <v>998</v>
      </c>
      <c r="E6386" t="s">
        <v>323</v>
      </c>
      <c r="F6386" t="s">
        <v>999</v>
      </c>
      <c r="G6386" t="s">
        <v>28490</v>
      </c>
      <c r="H6386" t="s">
        <v>1001</v>
      </c>
      <c r="I6386" s="23">
        <v>38.043599999999998</v>
      </c>
      <c r="J6386" s="23">
        <v>-122.25320000000001</v>
      </c>
      <c r="K6386">
        <v>324110</v>
      </c>
      <c r="L6386" t="s">
        <v>6080</v>
      </c>
      <c r="M6386" t="s">
        <v>6081</v>
      </c>
      <c r="N6386" s="49">
        <v>1346104.534</v>
      </c>
      <c r="O6386" s="49">
        <v>1481464.308</v>
      </c>
      <c r="P6386" s="49">
        <v>1450187.97</v>
      </c>
      <c r="Q6386" s="49">
        <v>1374635.4739999999</v>
      </c>
      <c r="R6386" s="49">
        <v>1477215.1</v>
      </c>
      <c r="S6386" s="49">
        <v>1494608.49</v>
      </c>
      <c r="T6386" s="49">
        <v>1539944.98</v>
      </c>
      <c r="U6386" s="49">
        <v>1510389.38</v>
      </c>
      <c r="V6386" s="49">
        <v>1768019.9040000001</v>
      </c>
    </row>
    <row r="6387" spans="1:22" x14ac:dyDescent="0.3">
      <c r="A6387">
        <v>1002565</v>
      </c>
      <c r="B6387" t="s">
        <v>28491</v>
      </c>
      <c r="C6387" t="s">
        <v>28492</v>
      </c>
      <c r="D6387" t="s">
        <v>3783</v>
      </c>
      <c r="E6387" t="s">
        <v>323</v>
      </c>
      <c r="F6387" t="s">
        <v>2871</v>
      </c>
      <c r="G6387" t="s">
        <v>28493</v>
      </c>
      <c r="H6387" t="s">
        <v>2179</v>
      </c>
      <c r="I6387" s="23">
        <v>35.395110000000003</v>
      </c>
      <c r="J6387" s="23">
        <v>-119.04652</v>
      </c>
      <c r="K6387">
        <v>324110</v>
      </c>
      <c r="L6387" t="s">
        <v>6080</v>
      </c>
      <c r="M6387" t="s">
        <v>6081</v>
      </c>
      <c r="N6387" s="49">
        <v>95675.452000000005</v>
      </c>
      <c r="O6387" s="49">
        <v>95566.187999999995</v>
      </c>
      <c r="P6387" s="49">
        <v>99877.237999999998</v>
      </c>
      <c r="Q6387" s="49">
        <v>94636.61</v>
      </c>
      <c r="R6387" s="49">
        <v>96387.885999999999</v>
      </c>
      <c r="S6387" s="49">
        <v>94971.975999999995</v>
      </c>
      <c r="T6387" s="49">
        <v>95877.062000000005</v>
      </c>
      <c r="U6387" s="49">
        <v>96819.966</v>
      </c>
      <c r="V6387" s="49">
        <v>89146.744000000006</v>
      </c>
    </row>
    <row r="6388" spans="1:22" x14ac:dyDescent="0.3">
      <c r="A6388">
        <v>1003565</v>
      </c>
      <c r="B6388" t="s">
        <v>28494</v>
      </c>
      <c r="C6388" t="s">
        <v>28495</v>
      </c>
      <c r="D6388" t="s">
        <v>19459</v>
      </c>
      <c r="E6388" t="s">
        <v>339</v>
      </c>
      <c r="F6388" t="s">
        <v>344</v>
      </c>
      <c r="G6388" t="s">
        <v>28496</v>
      </c>
      <c r="H6388" t="s">
        <v>1672</v>
      </c>
      <c r="I6388" s="23">
        <v>36.765278000000002</v>
      </c>
      <c r="J6388" s="23">
        <v>-108.045</v>
      </c>
      <c r="K6388">
        <v>562212</v>
      </c>
      <c r="L6388" t="s">
        <v>355</v>
      </c>
      <c r="M6388" t="s">
        <v>307</v>
      </c>
      <c r="N6388" s="49">
        <v>68226.248000000007</v>
      </c>
      <c r="O6388" s="49">
        <v>67365.248000000007</v>
      </c>
      <c r="P6388" s="49">
        <v>66325.998000000007</v>
      </c>
      <c r="Q6388" s="49">
        <v>65112.998</v>
      </c>
      <c r="R6388" s="49">
        <v>76442.998000000007</v>
      </c>
      <c r="S6388" s="49">
        <v>74661.248000000007</v>
      </c>
      <c r="T6388" s="49">
        <v>73006.395999999993</v>
      </c>
      <c r="U6388" s="49">
        <v>71087.988897000003</v>
      </c>
      <c r="V6388" s="49">
        <v>84862.834424999994</v>
      </c>
    </row>
    <row r="6389" spans="1:22" x14ac:dyDescent="0.3">
      <c r="A6389">
        <v>1002264</v>
      </c>
      <c r="B6389" t="s">
        <v>28497</v>
      </c>
      <c r="C6389" t="s">
        <v>28498</v>
      </c>
      <c r="D6389" t="s">
        <v>346</v>
      </c>
      <c r="E6389" t="s">
        <v>339</v>
      </c>
      <c r="F6389" t="s">
        <v>347</v>
      </c>
      <c r="G6389" t="s">
        <v>28499</v>
      </c>
      <c r="H6389" t="s">
        <v>1672</v>
      </c>
      <c r="I6389" s="23">
        <v>36.732832999999999</v>
      </c>
      <c r="J6389" s="23">
        <v>-107.976889</v>
      </c>
      <c r="K6389">
        <v>211130</v>
      </c>
      <c r="L6389" t="s">
        <v>368</v>
      </c>
      <c r="M6389" t="s">
        <v>102</v>
      </c>
      <c r="N6389" s="49">
        <v>237257.11600000001</v>
      </c>
      <c r="O6389" s="49">
        <v>220546.022</v>
      </c>
      <c r="P6389" s="49">
        <v>221108.826</v>
      </c>
      <c r="Q6389" s="49">
        <v>222254.326</v>
      </c>
      <c r="R6389" s="49">
        <v>224600.462</v>
      </c>
      <c r="S6389" s="49">
        <v>215873.54</v>
      </c>
      <c r="T6389" s="49">
        <v>225337.85399999999</v>
      </c>
      <c r="U6389" s="49">
        <v>225048.014</v>
      </c>
      <c r="V6389" s="49">
        <v>255794.046</v>
      </c>
    </row>
    <row r="6390" spans="1:22" x14ac:dyDescent="0.3">
      <c r="A6390">
        <v>1001812</v>
      </c>
      <c r="B6390" t="s">
        <v>28500</v>
      </c>
      <c r="C6390" t="s">
        <v>28501</v>
      </c>
      <c r="D6390" t="s">
        <v>28502</v>
      </c>
      <c r="E6390" t="s">
        <v>339</v>
      </c>
      <c r="F6390" t="s">
        <v>28503</v>
      </c>
      <c r="G6390" t="s">
        <v>28504</v>
      </c>
      <c r="H6390" t="s">
        <v>1672</v>
      </c>
      <c r="I6390" s="23">
        <v>36.7592</v>
      </c>
      <c r="J6390" s="23">
        <v>-108.35966999999999</v>
      </c>
      <c r="K6390">
        <v>211130</v>
      </c>
      <c r="L6390" t="s">
        <v>8303</v>
      </c>
      <c r="M6390" t="s">
        <v>8304</v>
      </c>
      <c r="N6390" s="49">
        <v>40177.451999999997</v>
      </c>
      <c r="O6390" s="49">
        <v>53097.271999999997</v>
      </c>
      <c r="P6390" s="49">
        <v>87408.418000000005</v>
      </c>
      <c r="Q6390" s="49">
        <v>103502.61199999999</v>
      </c>
      <c r="R6390" s="49">
        <v>57779.563999999998</v>
      </c>
      <c r="S6390" s="49">
        <v>66512.843999999997</v>
      </c>
      <c r="T6390" s="49">
        <v>51393.957999999999</v>
      </c>
      <c r="U6390" s="49">
        <v>55641.991999999998</v>
      </c>
      <c r="V6390" s="49">
        <v>72521.98</v>
      </c>
    </row>
    <row r="6391" spans="1:22" x14ac:dyDescent="0.3">
      <c r="A6391">
        <v>1006215</v>
      </c>
      <c r="B6391" t="s">
        <v>28505</v>
      </c>
      <c r="C6391" t="s">
        <v>28506</v>
      </c>
      <c r="D6391" t="s">
        <v>16835</v>
      </c>
      <c r="E6391" t="s">
        <v>323</v>
      </c>
      <c r="F6391" t="s">
        <v>28507</v>
      </c>
      <c r="G6391" t="s">
        <v>28508</v>
      </c>
      <c r="H6391" t="s">
        <v>3177</v>
      </c>
      <c r="I6391" s="23">
        <v>33.103569999999998</v>
      </c>
      <c r="J6391" s="23">
        <v>-117.17838</v>
      </c>
      <c r="K6391">
        <v>562212</v>
      </c>
      <c r="L6391" t="s">
        <v>51</v>
      </c>
      <c r="M6391" t="s">
        <v>307</v>
      </c>
      <c r="N6391" s="49">
        <v>4444.25</v>
      </c>
      <c r="O6391" s="49">
        <v>4669.75</v>
      </c>
      <c r="P6391" s="49">
        <v>5129</v>
      </c>
      <c r="Q6391" s="49">
        <v>5474.25</v>
      </c>
      <c r="R6391" s="49">
        <v>5384.5</v>
      </c>
      <c r="S6391" s="49">
        <v>6038</v>
      </c>
      <c r="T6391" s="49">
        <v>5715</v>
      </c>
      <c r="U6391" s="49">
        <v>7207.5</v>
      </c>
      <c r="V6391" s="49">
        <v>9842.5</v>
      </c>
    </row>
    <row r="6392" spans="1:22" x14ac:dyDescent="0.3">
      <c r="A6392">
        <v>1004692</v>
      </c>
      <c r="B6392" t="s">
        <v>28509</v>
      </c>
      <c r="C6392" t="s">
        <v>28510</v>
      </c>
      <c r="D6392" t="s">
        <v>22845</v>
      </c>
      <c r="E6392" t="s">
        <v>323</v>
      </c>
      <c r="F6392" t="s">
        <v>8213</v>
      </c>
      <c r="G6392" t="s">
        <v>28511</v>
      </c>
      <c r="H6392" t="s">
        <v>3837</v>
      </c>
      <c r="I6392" s="23">
        <v>34.0124</v>
      </c>
      <c r="J6392" s="23">
        <v>-117.2154</v>
      </c>
      <c r="K6392">
        <v>562212</v>
      </c>
      <c r="L6392" t="s">
        <v>51</v>
      </c>
      <c r="M6392" t="s">
        <v>307</v>
      </c>
      <c r="N6392" s="49">
        <v>12247.25</v>
      </c>
      <c r="O6392" s="49">
        <v>11202</v>
      </c>
      <c r="P6392" s="49">
        <v>13551.5</v>
      </c>
      <c r="Q6392" s="49">
        <v>10465.75</v>
      </c>
      <c r="R6392" s="49">
        <v>14334</v>
      </c>
      <c r="S6392" s="49">
        <v>36352.25</v>
      </c>
      <c r="T6392" s="49">
        <v>27365</v>
      </c>
      <c r="U6392" s="49">
        <v>53729</v>
      </c>
      <c r="V6392" s="49">
        <v>49154.75</v>
      </c>
    </row>
    <row r="6393" spans="1:22" x14ac:dyDescent="0.3">
      <c r="A6393">
        <v>1006304</v>
      </c>
      <c r="B6393" t="s">
        <v>28512</v>
      </c>
      <c r="C6393" t="s">
        <v>28513</v>
      </c>
      <c r="D6393" t="s">
        <v>28514</v>
      </c>
      <c r="E6393" t="s">
        <v>386</v>
      </c>
      <c r="F6393" t="s">
        <v>28515</v>
      </c>
      <c r="G6393" t="s">
        <v>28516</v>
      </c>
      <c r="H6393" t="s">
        <v>10545</v>
      </c>
      <c r="I6393" s="23">
        <v>34.341999999999999</v>
      </c>
      <c r="J6393" s="23">
        <v>-85.861999999999995</v>
      </c>
      <c r="K6393">
        <v>562212</v>
      </c>
      <c r="L6393" t="s">
        <v>355</v>
      </c>
      <c r="M6393" t="s">
        <v>307</v>
      </c>
      <c r="N6393" s="49">
        <v>63111.1</v>
      </c>
      <c r="O6393" s="49">
        <v>71804.350000000006</v>
      </c>
      <c r="P6393" s="49">
        <v>70024.899999999994</v>
      </c>
      <c r="Q6393" s="49">
        <v>45517.75</v>
      </c>
      <c r="R6393" s="49">
        <v>94668.25</v>
      </c>
      <c r="S6393" s="49">
        <v>73052.25</v>
      </c>
      <c r="T6393" s="49">
        <v>103882.5</v>
      </c>
      <c r="U6393" s="49">
        <v>125282.5</v>
      </c>
      <c r="V6393" s="49">
        <v>227900</v>
      </c>
    </row>
    <row r="6394" spans="1:22" x14ac:dyDescent="0.3">
      <c r="A6394">
        <v>1003508</v>
      </c>
      <c r="B6394" t="s">
        <v>28517</v>
      </c>
      <c r="C6394" t="s">
        <v>28518</v>
      </c>
      <c r="D6394" t="s">
        <v>21490</v>
      </c>
      <c r="E6394" t="s">
        <v>386</v>
      </c>
      <c r="F6394" t="s">
        <v>28519</v>
      </c>
      <c r="G6394" t="s">
        <v>28520</v>
      </c>
      <c r="H6394" t="s">
        <v>4586</v>
      </c>
      <c r="I6394" s="23">
        <v>31.788115000000001</v>
      </c>
      <c r="J6394" s="23">
        <v>-85.977613000000005</v>
      </c>
      <c r="K6394">
        <v>331492</v>
      </c>
      <c r="L6394" t="s">
        <v>4612</v>
      </c>
      <c r="M6394" t="s">
        <v>538</v>
      </c>
      <c r="N6394" s="49">
        <v>206469.76000000001</v>
      </c>
      <c r="O6394" s="49">
        <v>216550.552</v>
      </c>
      <c r="P6394" s="49">
        <v>221206.46</v>
      </c>
      <c r="Q6394" s="49">
        <v>232078.12</v>
      </c>
      <c r="R6394" s="49">
        <v>202831.432</v>
      </c>
      <c r="S6394" s="49">
        <v>211443.78</v>
      </c>
      <c r="T6394" s="49">
        <v>216757.67199999999</v>
      </c>
      <c r="U6394" s="49">
        <v>215363.67199999999</v>
      </c>
      <c r="V6394" s="49">
        <v>205609.75200000001</v>
      </c>
    </row>
    <row r="6395" spans="1:22" x14ac:dyDescent="0.3">
      <c r="A6395">
        <v>1007091</v>
      </c>
      <c r="B6395" t="s">
        <v>28521</v>
      </c>
      <c r="C6395" t="s">
        <v>28522</v>
      </c>
      <c r="D6395" t="s">
        <v>1644</v>
      </c>
      <c r="E6395" t="s">
        <v>468</v>
      </c>
      <c r="F6395" t="s">
        <v>28523</v>
      </c>
      <c r="G6395" t="s">
        <v>28524</v>
      </c>
      <c r="H6395" t="s">
        <v>11749</v>
      </c>
      <c r="I6395" s="23">
        <v>30.232430000000001</v>
      </c>
      <c r="J6395" s="23">
        <v>-81.836190000000002</v>
      </c>
      <c r="K6395">
        <v>562212</v>
      </c>
      <c r="L6395" t="s">
        <v>51</v>
      </c>
      <c r="M6395" t="s">
        <v>307</v>
      </c>
      <c r="U6395" s="49">
        <v>75.5</v>
      </c>
    </row>
    <row r="6396" spans="1:22" x14ac:dyDescent="0.3">
      <c r="A6396">
        <v>1002096</v>
      </c>
      <c r="B6396" t="s">
        <v>28525</v>
      </c>
      <c r="C6396" t="s">
        <v>28526</v>
      </c>
      <c r="D6396" t="s">
        <v>10893</v>
      </c>
      <c r="E6396" t="s">
        <v>351</v>
      </c>
      <c r="F6396" t="s">
        <v>18057</v>
      </c>
      <c r="G6396" t="s">
        <v>28527</v>
      </c>
      <c r="H6396" t="s">
        <v>25370</v>
      </c>
      <c r="I6396" s="23">
        <v>39.860131000000003</v>
      </c>
      <c r="J6396" s="23">
        <v>-89.607681999999997</v>
      </c>
      <c r="K6396">
        <v>562212</v>
      </c>
      <c r="L6396" t="s">
        <v>355</v>
      </c>
      <c r="M6396" t="s">
        <v>307</v>
      </c>
      <c r="N6396" s="49">
        <v>14856.75</v>
      </c>
      <c r="O6396" s="49">
        <v>14802.85</v>
      </c>
      <c r="P6396" s="49">
        <v>14176.1</v>
      </c>
      <c r="Q6396" s="49">
        <v>15203.15</v>
      </c>
      <c r="R6396" s="49">
        <v>19116.3</v>
      </c>
      <c r="S6396" s="49">
        <v>23625.55</v>
      </c>
      <c r="T6396" s="49">
        <v>22352.400000000001</v>
      </c>
      <c r="U6396" s="49">
        <v>32380.5</v>
      </c>
      <c r="V6396" s="49">
        <v>25017</v>
      </c>
    </row>
    <row r="6397" spans="1:22" x14ac:dyDescent="0.3">
      <c r="A6397">
        <v>1000360</v>
      </c>
      <c r="B6397" t="s">
        <v>28528</v>
      </c>
      <c r="C6397" t="s">
        <v>28529</v>
      </c>
      <c r="D6397" t="s">
        <v>4565</v>
      </c>
      <c r="E6397" t="s">
        <v>393</v>
      </c>
      <c r="F6397" t="s">
        <v>15603</v>
      </c>
      <c r="G6397" t="s">
        <v>28530</v>
      </c>
      <c r="H6397" t="s">
        <v>374</v>
      </c>
      <c r="I6397" s="23">
        <v>44.538130000000002</v>
      </c>
      <c r="J6397" s="23">
        <v>-88.084559999999996</v>
      </c>
      <c r="K6397">
        <v>311613</v>
      </c>
      <c r="L6397" t="s">
        <v>28</v>
      </c>
      <c r="M6397" t="s">
        <v>315</v>
      </c>
      <c r="N6397" s="49">
        <v>26158.952000000001</v>
      </c>
      <c r="O6397" s="49">
        <v>24412.108</v>
      </c>
      <c r="P6397" s="49">
        <v>24277.308000000001</v>
      </c>
      <c r="Q6397" s="49">
        <v>23912.86</v>
      </c>
      <c r="R6397" s="49">
        <v>23986.76</v>
      </c>
      <c r="S6397" s="49">
        <v>25999.351999999999</v>
      </c>
      <c r="T6397" s="49">
        <v>26756.400000000001</v>
      </c>
      <c r="U6397" s="49">
        <v>28254.617999999999</v>
      </c>
      <c r="V6397" s="49">
        <v>27311.3</v>
      </c>
    </row>
    <row r="6398" spans="1:22" x14ac:dyDescent="0.3">
      <c r="A6398">
        <v>1006361</v>
      </c>
      <c r="B6398" t="s">
        <v>28531</v>
      </c>
      <c r="C6398" t="s">
        <v>28532</v>
      </c>
      <c r="D6398" t="s">
        <v>28533</v>
      </c>
      <c r="E6398" t="s">
        <v>447</v>
      </c>
      <c r="F6398" t="s">
        <v>28534</v>
      </c>
      <c r="G6398" t="s">
        <v>28535</v>
      </c>
      <c r="H6398" t="s">
        <v>1171</v>
      </c>
      <c r="I6398" s="23">
        <v>41.094749999999998</v>
      </c>
      <c r="J6398" s="23">
        <v>-75.326319999999996</v>
      </c>
      <c r="K6398">
        <v>325414</v>
      </c>
      <c r="L6398" t="s">
        <v>28</v>
      </c>
      <c r="M6398" t="s">
        <v>530</v>
      </c>
      <c r="N6398" s="49">
        <v>42310.338000000003</v>
      </c>
      <c r="O6398" s="49">
        <v>36096.911999999997</v>
      </c>
      <c r="P6398" s="49">
        <v>35327.866000000002</v>
      </c>
      <c r="Q6398" s="49">
        <v>34235.771999999997</v>
      </c>
      <c r="R6398" s="49">
        <v>33879.267999999996</v>
      </c>
      <c r="S6398" s="49">
        <v>31268.727999999999</v>
      </c>
      <c r="T6398" s="49">
        <v>32635.401999999998</v>
      </c>
      <c r="U6398" s="49">
        <v>38231.800000000003</v>
      </c>
      <c r="V6398" s="49">
        <v>40144.097999999998</v>
      </c>
    </row>
    <row r="6399" spans="1:22" x14ac:dyDescent="0.3">
      <c r="A6399">
        <v>1004882</v>
      </c>
      <c r="B6399" t="s">
        <v>28536</v>
      </c>
      <c r="C6399" t="s">
        <v>28537</v>
      </c>
      <c r="D6399" t="s">
        <v>28538</v>
      </c>
      <c r="E6399" t="s">
        <v>323</v>
      </c>
      <c r="F6399" t="s">
        <v>28539</v>
      </c>
      <c r="G6399" t="s">
        <v>28540</v>
      </c>
      <c r="H6399" t="s">
        <v>7193</v>
      </c>
      <c r="I6399" s="23">
        <v>34.952596999999997</v>
      </c>
      <c r="J6399" s="23">
        <v>-120.38412599999999</v>
      </c>
      <c r="K6399">
        <v>562212</v>
      </c>
      <c r="L6399" t="s">
        <v>355</v>
      </c>
      <c r="M6399" t="s">
        <v>307</v>
      </c>
      <c r="N6399" s="49">
        <v>9377.4500000000007</v>
      </c>
      <c r="O6399" s="49">
        <v>5664.95</v>
      </c>
      <c r="P6399" s="49">
        <v>7163.4</v>
      </c>
      <c r="Q6399" s="49">
        <v>41176.25</v>
      </c>
      <c r="R6399" s="49">
        <v>27346.95</v>
      </c>
      <c r="S6399" s="49">
        <v>31083.05</v>
      </c>
      <c r="T6399" s="49">
        <v>25864.6</v>
      </c>
      <c r="U6399" s="49">
        <v>37566.400000000001</v>
      </c>
      <c r="V6399" s="49">
        <v>38055.199999999997</v>
      </c>
    </row>
    <row r="6400" spans="1:22" x14ac:dyDescent="0.3">
      <c r="A6400">
        <v>1000010</v>
      </c>
      <c r="B6400" t="s">
        <v>28541</v>
      </c>
      <c r="C6400" t="s">
        <v>28542</v>
      </c>
      <c r="D6400" t="s">
        <v>9777</v>
      </c>
      <c r="E6400" t="s">
        <v>468</v>
      </c>
      <c r="F6400" t="s">
        <v>28543</v>
      </c>
      <c r="G6400" t="s">
        <v>28544</v>
      </c>
      <c r="H6400" t="s">
        <v>13263</v>
      </c>
      <c r="I6400" s="23">
        <v>30.580400000000001</v>
      </c>
      <c r="J6400" s="23">
        <v>-87.062100000000001</v>
      </c>
      <c r="K6400">
        <v>562212</v>
      </c>
      <c r="L6400" t="s">
        <v>51</v>
      </c>
      <c r="M6400" t="s">
        <v>307</v>
      </c>
      <c r="N6400" s="49">
        <v>135392.75</v>
      </c>
      <c r="O6400" s="49">
        <v>125328.25</v>
      </c>
      <c r="P6400" s="49">
        <v>107562</v>
      </c>
      <c r="Q6400" s="49">
        <v>106339.75</v>
      </c>
      <c r="R6400" s="49">
        <v>101770</v>
      </c>
      <c r="S6400" s="49">
        <v>107609.5</v>
      </c>
      <c r="T6400" s="49">
        <v>109206</v>
      </c>
      <c r="U6400" s="49">
        <v>102640</v>
      </c>
      <c r="V6400" s="49">
        <v>98143.35</v>
      </c>
    </row>
    <row r="6401" spans="1:22" x14ac:dyDescent="0.3">
      <c r="A6401">
        <v>1005086</v>
      </c>
      <c r="B6401" t="s">
        <v>28545</v>
      </c>
      <c r="C6401" t="s">
        <v>28546</v>
      </c>
      <c r="D6401" t="s">
        <v>25716</v>
      </c>
      <c r="E6401" t="s">
        <v>954</v>
      </c>
      <c r="F6401" t="s">
        <v>28547</v>
      </c>
      <c r="G6401" t="s">
        <v>28548</v>
      </c>
      <c r="H6401" t="s">
        <v>500</v>
      </c>
      <c r="I6401" s="23">
        <v>33.919896999999999</v>
      </c>
      <c r="J6401" s="23">
        <v>-80.319676999999999</v>
      </c>
      <c r="K6401">
        <v>313310</v>
      </c>
      <c r="L6401" t="s">
        <v>28</v>
      </c>
      <c r="M6401" t="s">
        <v>315</v>
      </c>
      <c r="N6401" s="49">
        <v>33217.279999999999</v>
      </c>
      <c r="O6401" s="49">
        <v>32186.585999999999</v>
      </c>
      <c r="P6401" s="49">
        <v>31516.977999999999</v>
      </c>
      <c r="Q6401" s="49">
        <v>36117.974000000002</v>
      </c>
      <c r="R6401" s="49">
        <v>35123.531999999999</v>
      </c>
      <c r="S6401" s="49">
        <v>33668.781999999999</v>
      </c>
      <c r="T6401" s="49">
        <v>31825.473999999998</v>
      </c>
      <c r="U6401" s="49">
        <v>30883.583999999999</v>
      </c>
      <c r="V6401" s="49">
        <v>28905.53</v>
      </c>
    </row>
    <row r="6402" spans="1:22" x14ac:dyDescent="0.3">
      <c r="A6402">
        <v>1001995</v>
      </c>
      <c r="B6402" t="s">
        <v>28549</v>
      </c>
      <c r="C6402" t="s">
        <v>28550</v>
      </c>
      <c r="D6402" t="s">
        <v>15634</v>
      </c>
      <c r="E6402" t="s">
        <v>380</v>
      </c>
      <c r="F6402" t="s">
        <v>15635</v>
      </c>
      <c r="G6402" t="s">
        <v>28551</v>
      </c>
      <c r="H6402" t="s">
        <v>28552</v>
      </c>
      <c r="I6402" s="23">
        <v>46.723917999999998</v>
      </c>
      <c r="J6402" s="23">
        <v>-92.436733000000004</v>
      </c>
      <c r="K6402">
        <v>322121</v>
      </c>
      <c r="L6402" t="s">
        <v>1172</v>
      </c>
      <c r="M6402" t="s">
        <v>1173</v>
      </c>
      <c r="N6402" s="49">
        <v>145547.99</v>
      </c>
      <c r="O6402" s="49">
        <v>127199.664</v>
      </c>
      <c r="P6402" s="49">
        <v>135273.802</v>
      </c>
      <c r="Q6402" s="49">
        <v>150855.37599999999</v>
      </c>
      <c r="R6402" s="49">
        <v>146437.932</v>
      </c>
      <c r="S6402" s="49">
        <v>150595.66800000001</v>
      </c>
      <c r="T6402" s="49">
        <v>173651.32800000001</v>
      </c>
      <c r="U6402" s="49">
        <v>148761.67600000001</v>
      </c>
      <c r="V6402" s="49">
        <v>142044.394</v>
      </c>
    </row>
    <row r="6403" spans="1:22" x14ac:dyDescent="0.3">
      <c r="A6403">
        <v>1003048</v>
      </c>
      <c r="B6403" t="s">
        <v>28553</v>
      </c>
      <c r="C6403" t="s">
        <v>28554</v>
      </c>
      <c r="D6403" t="s">
        <v>28555</v>
      </c>
      <c r="E6403" t="s">
        <v>3929</v>
      </c>
      <c r="F6403" t="s">
        <v>28556</v>
      </c>
      <c r="G6403" t="s">
        <v>28557</v>
      </c>
      <c r="H6403" t="s">
        <v>7397</v>
      </c>
      <c r="I6403" s="23">
        <v>44.702399999999997</v>
      </c>
      <c r="J6403" s="23">
        <v>-69.647199999999998</v>
      </c>
      <c r="K6403">
        <v>322121</v>
      </c>
      <c r="L6403" t="s">
        <v>1172</v>
      </c>
      <c r="M6403" t="s">
        <v>1173</v>
      </c>
      <c r="N6403" s="49">
        <v>281407.28200000001</v>
      </c>
      <c r="O6403" s="49">
        <v>280512.56800000003</v>
      </c>
      <c r="P6403" s="49">
        <v>260451.92800000001</v>
      </c>
      <c r="Q6403" s="49">
        <v>301524.81199999998</v>
      </c>
      <c r="R6403" s="49">
        <v>304465.65600000002</v>
      </c>
      <c r="S6403" s="49">
        <v>275406.71799999999</v>
      </c>
      <c r="T6403" s="49">
        <v>235156.32199999999</v>
      </c>
      <c r="U6403" s="49">
        <v>282451.49599999998</v>
      </c>
      <c r="V6403" s="49">
        <v>283749.59999999998</v>
      </c>
    </row>
    <row r="6404" spans="1:22" x14ac:dyDescent="0.3">
      <c r="A6404">
        <v>1006847</v>
      </c>
      <c r="B6404" t="s">
        <v>28558</v>
      </c>
      <c r="C6404" t="s">
        <v>28559</v>
      </c>
      <c r="D6404" t="s">
        <v>28560</v>
      </c>
      <c r="E6404" t="s">
        <v>393</v>
      </c>
      <c r="F6404" t="s">
        <v>28561</v>
      </c>
      <c r="G6404" t="s">
        <v>28562</v>
      </c>
      <c r="H6404" t="s">
        <v>738</v>
      </c>
      <c r="I6404" s="23">
        <v>43.616667</v>
      </c>
      <c r="J6404" s="23">
        <v>-88.716667000000001</v>
      </c>
      <c r="K6404">
        <v>311513</v>
      </c>
      <c r="L6404" t="s">
        <v>28</v>
      </c>
      <c r="M6404" t="s">
        <v>315</v>
      </c>
      <c r="N6404" s="49">
        <v>32929.976000000002</v>
      </c>
      <c r="O6404" s="49">
        <v>34311.271999999997</v>
      </c>
      <c r="P6404" s="49">
        <v>34796.120000000003</v>
      </c>
      <c r="Q6404" s="49">
        <v>32585.828000000001</v>
      </c>
      <c r="R6404" s="49">
        <v>31791.98</v>
      </c>
      <c r="S6404" s="49">
        <v>32595.027999999998</v>
      </c>
      <c r="T6404" s="49">
        <v>30159.036</v>
      </c>
      <c r="U6404" s="49">
        <v>27884.196</v>
      </c>
      <c r="V6404" s="49">
        <v>27414.486000000001</v>
      </c>
    </row>
    <row r="6405" spans="1:22" x14ac:dyDescent="0.3">
      <c r="A6405">
        <v>1002230</v>
      </c>
      <c r="B6405" t="s">
        <v>28563</v>
      </c>
      <c r="C6405" t="s">
        <v>28559</v>
      </c>
      <c r="D6405" t="s">
        <v>19570</v>
      </c>
      <c r="E6405" t="s">
        <v>323</v>
      </c>
      <c r="F6405" t="s">
        <v>19571</v>
      </c>
      <c r="G6405" t="s">
        <v>28564</v>
      </c>
      <c r="H6405" t="s">
        <v>6044</v>
      </c>
      <c r="I6405" s="23">
        <v>36.182099999999998</v>
      </c>
      <c r="J6405" s="23">
        <v>-119.33512</v>
      </c>
      <c r="K6405">
        <v>311513</v>
      </c>
      <c r="L6405" t="s">
        <v>28</v>
      </c>
      <c r="M6405" t="s">
        <v>315</v>
      </c>
      <c r="N6405" s="49">
        <v>68451.092000000004</v>
      </c>
      <c r="O6405" s="49">
        <v>70276.635999999999</v>
      </c>
      <c r="P6405" s="49">
        <v>68437.691999999995</v>
      </c>
      <c r="Q6405" s="49">
        <v>66403.5</v>
      </c>
      <c r="R6405" s="49">
        <v>66903.248000000007</v>
      </c>
      <c r="S6405" s="49">
        <v>65817.952000000005</v>
      </c>
      <c r="T6405" s="49">
        <v>63921.06</v>
      </c>
      <c r="U6405" s="49">
        <v>64459.31</v>
      </c>
      <c r="V6405" s="49">
        <v>63428.31</v>
      </c>
    </row>
    <row r="6406" spans="1:22" x14ac:dyDescent="0.3">
      <c r="A6406">
        <v>1001935</v>
      </c>
      <c r="B6406" t="s">
        <v>28565</v>
      </c>
      <c r="C6406" t="s">
        <v>28566</v>
      </c>
      <c r="D6406" t="s">
        <v>10893</v>
      </c>
      <c r="E6406" t="s">
        <v>922</v>
      </c>
      <c r="F6406" t="s">
        <v>28567</v>
      </c>
      <c r="G6406" t="s">
        <v>28568</v>
      </c>
      <c r="H6406" t="s">
        <v>28569</v>
      </c>
      <c r="I6406" s="23">
        <v>41.100099999999998</v>
      </c>
      <c r="J6406" s="23">
        <v>-96.162700000000001</v>
      </c>
      <c r="K6406">
        <v>562212</v>
      </c>
      <c r="L6406" t="s">
        <v>355</v>
      </c>
      <c r="M6406" t="s">
        <v>307</v>
      </c>
      <c r="N6406" s="49">
        <v>91673.7</v>
      </c>
      <c r="O6406" s="49">
        <v>88598.5</v>
      </c>
      <c r="P6406" s="49">
        <v>89291.75</v>
      </c>
      <c r="Q6406" s="49">
        <v>78434.5</v>
      </c>
      <c r="R6406" s="49">
        <v>77891.649999999994</v>
      </c>
      <c r="S6406" s="49">
        <v>72849.55</v>
      </c>
      <c r="T6406" s="49">
        <v>59197.45</v>
      </c>
      <c r="U6406" s="49">
        <v>59570.05</v>
      </c>
      <c r="V6406" s="49">
        <v>52364.4</v>
      </c>
    </row>
    <row r="6407" spans="1:22" x14ac:dyDescent="0.3">
      <c r="A6407">
        <v>1003687</v>
      </c>
      <c r="B6407" t="s">
        <v>28570</v>
      </c>
      <c r="C6407" t="s">
        <v>28571</v>
      </c>
      <c r="D6407" t="s">
        <v>28572</v>
      </c>
      <c r="E6407" t="s">
        <v>454</v>
      </c>
      <c r="F6407" t="s">
        <v>28573</v>
      </c>
      <c r="G6407" t="s">
        <v>28574</v>
      </c>
      <c r="H6407" t="s">
        <v>1118</v>
      </c>
      <c r="I6407" s="23">
        <v>42.269854000000002</v>
      </c>
      <c r="J6407" s="23">
        <v>-83.456075999999996</v>
      </c>
      <c r="K6407">
        <v>562212</v>
      </c>
      <c r="L6407" t="s">
        <v>355</v>
      </c>
      <c r="M6407" t="s">
        <v>307</v>
      </c>
      <c r="N6407" s="49">
        <v>98137.75</v>
      </c>
      <c r="O6407" s="49">
        <v>91046.7</v>
      </c>
      <c r="P6407" s="49">
        <v>82318.350000000006</v>
      </c>
      <c r="Q6407" s="49">
        <v>82043.100000000006</v>
      </c>
      <c r="R6407" s="49">
        <v>112432.15</v>
      </c>
      <c r="S6407" s="49">
        <v>121148.85</v>
      </c>
      <c r="T6407" s="49">
        <v>116381.348</v>
      </c>
      <c r="U6407" s="49">
        <v>133652.54800000001</v>
      </c>
      <c r="V6407" s="49">
        <v>182266.1</v>
      </c>
    </row>
    <row r="6408" spans="1:22" x14ac:dyDescent="0.3">
      <c r="A6408">
        <v>1005782</v>
      </c>
      <c r="B6408" t="s">
        <v>28575</v>
      </c>
      <c r="C6408" t="s">
        <v>28576</v>
      </c>
      <c r="D6408" t="s">
        <v>26220</v>
      </c>
      <c r="E6408" t="s">
        <v>323</v>
      </c>
      <c r="F6408" t="s">
        <v>28577</v>
      </c>
      <c r="G6408" t="s">
        <v>28578</v>
      </c>
      <c r="H6408" t="s">
        <v>963</v>
      </c>
      <c r="I6408" s="23">
        <v>33.981737000000003</v>
      </c>
      <c r="J6408" s="23">
        <v>-118.015269</v>
      </c>
      <c r="K6408">
        <v>562212</v>
      </c>
      <c r="L6408" t="s">
        <v>51</v>
      </c>
      <c r="M6408" t="s">
        <v>307</v>
      </c>
      <c r="N6408" s="49">
        <v>10762.75</v>
      </c>
      <c r="O6408" s="49">
        <v>11161.75</v>
      </c>
      <c r="P6408" s="49">
        <v>11195</v>
      </c>
      <c r="Q6408" s="49">
        <v>53236.5</v>
      </c>
      <c r="R6408" s="49">
        <v>52580.5</v>
      </c>
      <c r="S6408" s="49">
        <v>48293.5</v>
      </c>
      <c r="T6408" s="49">
        <v>59059.5</v>
      </c>
      <c r="U6408" s="49">
        <v>19230.75</v>
      </c>
      <c r="V6408" s="49">
        <v>15056.75</v>
      </c>
    </row>
    <row r="6409" spans="1:22" x14ac:dyDescent="0.3">
      <c r="A6409">
        <v>1007270</v>
      </c>
      <c r="B6409" t="s">
        <v>28579</v>
      </c>
      <c r="C6409" t="s">
        <v>28580</v>
      </c>
      <c r="D6409" t="s">
        <v>953</v>
      </c>
      <c r="E6409" t="s">
        <v>954</v>
      </c>
      <c r="F6409" t="s">
        <v>28581</v>
      </c>
      <c r="H6409" t="s">
        <v>957</v>
      </c>
      <c r="I6409" s="23">
        <v>33.343829999999997</v>
      </c>
      <c r="J6409" s="23">
        <v>-81.74118</v>
      </c>
      <c r="K6409">
        <v>325180</v>
      </c>
      <c r="L6409" t="s">
        <v>28</v>
      </c>
      <c r="M6409" t="s">
        <v>530</v>
      </c>
      <c r="N6409" s="49">
        <v>21694.292000000001</v>
      </c>
      <c r="O6409" s="49">
        <v>23891.63</v>
      </c>
      <c r="P6409" s="49">
        <v>21109.883999999998</v>
      </c>
      <c r="Q6409" s="49">
        <v>21675.838</v>
      </c>
      <c r="R6409" s="49">
        <v>17585.333999999999</v>
      </c>
      <c r="S6409" s="49">
        <v>13848.89</v>
      </c>
      <c r="T6409" s="49">
        <v>32629.441999999999</v>
      </c>
      <c r="U6409" s="49">
        <v>104889.628</v>
      </c>
      <c r="V6409" s="49">
        <v>379690.72</v>
      </c>
    </row>
    <row r="6410" spans="1:22" x14ac:dyDescent="0.3">
      <c r="A6410">
        <v>1001882</v>
      </c>
      <c r="B6410" t="s">
        <v>28582</v>
      </c>
      <c r="C6410" t="s">
        <v>28583</v>
      </c>
      <c r="D6410" t="s">
        <v>19369</v>
      </c>
      <c r="E6410" t="s">
        <v>690</v>
      </c>
      <c r="F6410" t="s">
        <v>18033</v>
      </c>
      <c r="G6410" t="s">
        <v>28584</v>
      </c>
      <c r="H6410" t="s">
        <v>1990</v>
      </c>
      <c r="I6410" s="23">
        <v>32.143889999999999</v>
      </c>
      <c r="J6410" s="23">
        <v>-81.146659999999997</v>
      </c>
      <c r="K6410">
        <v>311314</v>
      </c>
      <c r="L6410" t="s">
        <v>28</v>
      </c>
      <c r="M6410" t="s">
        <v>315</v>
      </c>
      <c r="N6410" s="49">
        <v>177188.03</v>
      </c>
      <c r="O6410" s="49">
        <v>140746.18400000001</v>
      </c>
      <c r="P6410" s="49">
        <v>136447.92199999999</v>
      </c>
      <c r="Q6410" s="49">
        <v>328732.40399999998</v>
      </c>
      <c r="R6410" s="49">
        <v>183669.712</v>
      </c>
      <c r="S6410" s="49">
        <v>199853.49400000001</v>
      </c>
      <c r="T6410" s="49">
        <v>144959.334</v>
      </c>
      <c r="U6410" s="49">
        <v>183698.07399999999</v>
      </c>
      <c r="V6410" s="49">
        <v>214725.68599999999</v>
      </c>
    </row>
    <row r="6411" spans="1:22" x14ac:dyDescent="0.3">
      <c r="A6411">
        <v>1005314</v>
      </c>
      <c r="B6411" t="s">
        <v>28585</v>
      </c>
      <c r="C6411" t="s">
        <v>28586</v>
      </c>
      <c r="D6411" t="s">
        <v>3875</v>
      </c>
      <c r="E6411" t="s">
        <v>690</v>
      </c>
      <c r="F6411" t="s">
        <v>19370</v>
      </c>
      <c r="G6411" t="s">
        <v>28587</v>
      </c>
      <c r="H6411" t="s">
        <v>1990</v>
      </c>
      <c r="I6411" s="23">
        <v>32.055047999999999</v>
      </c>
      <c r="J6411" s="23">
        <v>-81.211427999999998</v>
      </c>
      <c r="K6411">
        <v>924110</v>
      </c>
      <c r="L6411" t="s">
        <v>51</v>
      </c>
      <c r="M6411" t="s">
        <v>307</v>
      </c>
      <c r="N6411" s="49">
        <v>139478</v>
      </c>
      <c r="O6411" s="49">
        <v>138616.5</v>
      </c>
      <c r="P6411" s="49">
        <v>137414.25</v>
      </c>
      <c r="Q6411" s="49">
        <v>136065.25</v>
      </c>
      <c r="R6411" s="49">
        <v>134715.25</v>
      </c>
      <c r="S6411" s="49">
        <v>150027.5</v>
      </c>
      <c r="T6411" s="49">
        <v>148584.25</v>
      </c>
      <c r="U6411" s="49">
        <v>143965</v>
      </c>
      <c r="V6411" s="49">
        <v>143579.75</v>
      </c>
    </row>
    <row r="6412" spans="1:22" x14ac:dyDescent="0.3">
      <c r="A6412">
        <v>1003248</v>
      </c>
      <c r="B6412" t="s">
        <v>28588</v>
      </c>
      <c r="C6412" t="s">
        <v>28589</v>
      </c>
      <c r="D6412" t="s">
        <v>28590</v>
      </c>
      <c r="E6412" t="s">
        <v>393</v>
      </c>
      <c r="F6412" t="s">
        <v>28591</v>
      </c>
      <c r="G6412" t="s">
        <v>28592</v>
      </c>
      <c r="H6412" t="s">
        <v>3328</v>
      </c>
      <c r="I6412" s="23">
        <v>42.714640000000003</v>
      </c>
      <c r="J6412" s="23">
        <v>-87.886060000000001</v>
      </c>
      <c r="K6412">
        <v>325612</v>
      </c>
      <c r="L6412" t="s">
        <v>28</v>
      </c>
      <c r="M6412" t="s">
        <v>530</v>
      </c>
      <c r="N6412" s="49">
        <v>26193.984</v>
      </c>
      <c r="O6412" s="49">
        <v>26443.918000000001</v>
      </c>
      <c r="P6412" s="49">
        <v>25996.866000000002</v>
      </c>
      <c r="Q6412" s="49">
        <v>25786.545999999998</v>
      </c>
      <c r="R6412" s="49">
        <v>27641.98</v>
      </c>
      <c r="S6412" s="49">
        <v>27614.601999999999</v>
      </c>
      <c r="T6412" s="49">
        <v>26107.761999999999</v>
      </c>
      <c r="U6412" s="49">
        <v>22013.085999999999</v>
      </c>
      <c r="V6412" s="49">
        <v>22077.944</v>
      </c>
    </row>
    <row r="6413" spans="1:22" x14ac:dyDescent="0.3">
      <c r="A6413">
        <v>1001129</v>
      </c>
      <c r="B6413" t="s">
        <v>28593</v>
      </c>
      <c r="C6413" t="s">
        <v>28594</v>
      </c>
      <c r="D6413" t="s">
        <v>1045</v>
      </c>
      <c r="E6413" t="s">
        <v>323</v>
      </c>
      <c r="F6413" t="s">
        <v>1046</v>
      </c>
      <c r="G6413" t="s">
        <v>28595</v>
      </c>
      <c r="H6413" t="s">
        <v>8586</v>
      </c>
      <c r="I6413" s="23">
        <v>38.5306</v>
      </c>
      <c r="J6413" s="23">
        <v>-121.399</v>
      </c>
      <c r="K6413">
        <v>221112</v>
      </c>
      <c r="L6413" t="s">
        <v>335</v>
      </c>
      <c r="M6413" t="s">
        <v>336</v>
      </c>
      <c r="N6413" s="49">
        <v>346979.96399999998</v>
      </c>
      <c r="O6413" s="49">
        <v>372625.97200000001</v>
      </c>
      <c r="P6413" s="49">
        <v>307549.81199999998</v>
      </c>
      <c r="Q6413" s="49">
        <v>360474.364</v>
      </c>
      <c r="R6413" s="49">
        <v>390806.95199999999</v>
      </c>
      <c r="S6413" s="49">
        <v>380906.04</v>
      </c>
      <c r="T6413" s="49">
        <v>399218.06800000003</v>
      </c>
      <c r="U6413" s="49">
        <v>365051.348</v>
      </c>
      <c r="V6413" s="49">
        <v>322506.65600000002</v>
      </c>
    </row>
    <row r="6414" spans="1:22" x14ac:dyDescent="0.3">
      <c r="A6414">
        <v>1004113</v>
      </c>
      <c r="B6414" t="s">
        <v>28596</v>
      </c>
      <c r="C6414" t="s">
        <v>28597</v>
      </c>
      <c r="D6414" t="s">
        <v>28598</v>
      </c>
      <c r="E6414" t="s">
        <v>331</v>
      </c>
      <c r="F6414" t="s">
        <v>28599</v>
      </c>
      <c r="G6414" t="s">
        <v>28600</v>
      </c>
      <c r="H6414" t="s">
        <v>14447</v>
      </c>
      <c r="I6414" s="23">
        <v>43.304670000000002</v>
      </c>
      <c r="J6414" s="23">
        <v>-73.638850000000005</v>
      </c>
      <c r="K6414">
        <v>322121</v>
      </c>
      <c r="L6414" t="s">
        <v>28</v>
      </c>
      <c r="M6414" t="s">
        <v>680</v>
      </c>
      <c r="N6414" s="49">
        <v>31185.432000000001</v>
      </c>
      <c r="O6414" s="49">
        <v>30760.284</v>
      </c>
      <c r="P6414" s="49">
        <v>29774.887999999999</v>
      </c>
      <c r="Q6414" s="49">
        <v>29613.687999999998</v>
      </c>
      <c r="R6414" s="49">
        <v>29339.64</v>
      </c>
      <c r="S6414" s="49">
        <v>148</v>
      </c>
      <c r="T6414" s="49">
        <v>34326.870000000003</v>
      </c>
      <c r="U6414" s="49">
        <v>37992.656000000003</v>
      </c>
      <c r="V6414" s="49">
        <v>39454.552000000003</v>
      </c>
    </row>
    <row r="6415" spans="1:22" x14ac:dyDescent="0.3">
      <c r="A6415">
        <v>1013724</v>
      </c>
      <c r="B6415"/>
      <c r="C6415" t="s">
        <v>28601</v>
      </c>
      <c r="D6415" t="s">
        <v>8717</v>
      </c>
      <c r="E6415" t="s">
        <v>303</v>
      </c>
      <c r="F6415" t="s">
        <v>5632</v>
      </c>
      <c r="G6415" t="s">
        <v>28602</v>
      </c>
      <c r="I6415" s="23"/>
      <c r="J6415" s="23"/>
      <c r="K6415">
        <v>211130</v>
      </c>
      <c r="L6415" t="s">
        <v>368</v>
      </c>
      <c r="M6415" t="s">
        <v>102</v>
      </c>
      <c r="N6415" s="49">
        <v>220939.62</v>
      </c>
    </row>
    <row r="6416" spans="1:22" x14ac:dyDescent="0.3">
      <c r="A6416">
        <v>1002564</v>
      </c>
      <c r="B6416" t="s">
        <v>28603</v>
      </c>
      <c r="C6416" t="s">
        <v>28604</v>
      </c>
      <c r="D6416" t="s">
        <v>19826</v>
      </c>
      <c r="E6416" t="s">
        <v>569</v>
      </c>
      <c r="F6416" t="s">
        <v>19827</v>
      </c>
      <c r="G6416" t="s">
        <v>28605</v>
      </c>
      <c r="H6416" t="s">
        <v>2068</v>
      </c>
      <c r="I6416" s="23">
        <v>41.47345</v>
      </c>
      <c r="J6416" s="23">
        <v>-90.68826</v>
      </c>
      <c r="K6416">
        <v>562212</v>
      </c>
      <c r="L6416" t="s">
        <v>355</v>
      </c>
      <c r="M6416" t="s">
        <v>307</v>
      </c>
      <c r="N6416" s="49">
        <v>10448.549999999999</v>
      </c>
      <c r="O6416" s="49">
        <v>100396.9</v>
      </c>
      <c r="P6416" s="49">
        <v>88774.55</v>
      </c>
      <c r="Q6416" s="49">
        <v>69418.350000000006</v>
      </c>
      <c r="R6416" s="49">
        <v>78437.145999999993</v>
      </c>
      <c r="S6416" s="49">
        <v>69521.55</v>
      </c>
      <c r="T6416" s="49">
        <v>67378</v>
      </c>
      <c r="U6416" s="49">
        <v>85977.8</v>
      </c>
      <c r="V6416" s="49">
        <v>59673.15</v>
      </c>
    </row>
    <row r="6417" spans="1:22" x14ac:dyDescent="0.3">
      <c r="A6417">
        <v>1001805</v>
      </c>
      <c r="B6417" t="s">
        <v>28606</v>
      </c>
      <c r="C6417" t="s">
        <v>28607</v>
      </c>
      <c r="D6417" t="s">
        <v>16197</v>
      </c>
      <c r="E6417" t="s">
        <v>583</v>
      </c>
      <c r="F6417" t="s">
        <v>16198</v>
      </c>
      <c r="G6417" t="s">
        <v>28608</v>
      </c>
      <c r="H6417" t="s">
        <v>19091</v>
      </c>
      <c r="I6417" s="23">
        <v>29.897428999999999</v>
      </c>
      <c r="J6417" s="23">
        <v>-92.067346000000001</v>
      </c>
      <c r="K6417">
        <v>211130</v>
      </c>
      <c r="L6417" t="s">
        <v>368</v>
      </c>
      <c r="M6417" t="s">
        <v>102</v>
      </c>
      <c r="N6417" s="49">
        <v>99897.426000000007</v>
      </c>
      <c r="O6417" s="49">
        <v>127230.88</v>
      </c>
      <c r="P6417" s="49">
        <v>78853.104000000007</v>
      </c>
      <c r="Q6417" s="49">
        <v>91435.17</v>
      </c>
      <c r="R6417" s="49">
        <v>107212.746</v>
      </c>
      <c r="S6417" s="49">
        <v>115686.774</v>
      </c>
      <c r="T6417" s="49">
        <v>148740.73800000001</v>
      </c>
      <c r="U6417" s="49">
        <v>144353.258</v>
      </c>
      <c r="V6417" s="49">
        <v>139069.43400000001</v>
      </c>
    </row>
    <row r="6418" spans="1:22" x14ac:dyDescent="0.3">
      <c r="A6418">
        <v>1003121</v>
      </c>
      <c r="B6418" t="s">
        <v>28609</v>
      </c>
      <c r="C6418" t="s">
        <v>28610</v>
      </c>
      <c r="D6418" t="s">
        <v>16197</v>
      </c>
      <c r="E6418" t="s">
        <v>583</v>
      </c>
      <c r="F6418" t="s">
        <v>16198</v>
      </c>
      <c r="G6418" t="s">
        <v>28611</v>
      </c>
      <c r="H6418" t="s">
        <v>19091</v>
      </c>
      <c r="I6418" s="23">
        <v>29.91572</v>
      </c>
      <c r="J6418" s="23">
        <v>-92.056212000000002</v>
      </c>
      <c r="K6418">
        <v>486210</v>
      </c>
      <c r="L6418" t="s">
        <v>1275</v>
      </c>
      <c r="M6418" t="s">
        <v>102</v>
      </c>
      <c r="N6418" s="49">
        <v>18941.583999999999</v>
      </c>
      <c r="O6418" s="49">
        <v>12888.262000000001</v>
      </c>
      <c r="P6418" s="49">
        <v>16335.054</v>
      </c>
      <c r="Q6418" s="49">
        <v>20611.392</v>
      </c>
      <c r="R6418" s="49">
        <v>27029.218000000001</v>
      </c>
    </row>
    <row r="6419" spans="1:22" x14ac:dyDescent="0.3">
      <c r="A6419">
        <v>1003281</v>
      </c>
      <c r="B6419" t="s">
        <v>28612</v>
      </c>
      <c r="C6419" t="s">
        <v>28613</v>
      </c>
      <c r="D6419" t="s">
        <v>28614</v>
      </c>
      <c r="E6419" t="s">
        <v>303</v>
      </c>
      <c r="F6419" t="s">
        <v>28615</v>
      </c>
      <c r="G6419" t="s">
        <v>28616</v>
      </c>
      <c r="H6419" t="s">
        <v>975</v>
      </c>
      <c r="I6419" s="23">
        <v>29.087945000000001</v>
      </c>
      <c r="J6419" s="23">
        <v>-95.355625000000003</v>
      </c>
      <c r="K6419">
        <v>562212</v>
      </c>
      <c r="L6419" t="s">
        <v>355</v>
      </c>
      <c r="M6419" t="s">
        <v>307</v>
      </c>
      <c r="N6419" s="49">
        <v>499863.75</v>
      </c>
      <c r="O6419" s="49">
        <v>620049.5</v>
      </c>
      <c r="P6419" s="49">
        <v>698256.6</v>
      </c>
      <c r="Q6419" s="49">
        <v>640180.25</v>
      </c>
      <c r="R6419" s="49">
        <v>673247.25</v>
      </c>
      <c r="S6419" s="49">
        <v>647434.25</v>
      </c>
      <c r="T6419" s="49">
        <v>643907.5</v>
      </c>
      <c r="U6419" s="49">
        <v>646512</v>
      </c>
      <c r="V6419" s="49">
        <v>630062.75</v>
      </c>
    </row>
    <row r="6420" spans="1:22" x14ac:dyDescent="0.3">
      <c r="A6420">
        <v>1006359</v>
      </c>
      <c r="B6420" t="s">
        <v>28617</v>
      </c>
      <c r="C6420" t="s">
        <v>28618</v>
      </c>
      <c r="D6420" t="s">
        <v>14762</v>
      </c>
      <c r="E6420" t="s">
        <v>303</v>
      </c>
      <c r="F6420" t="s">
        <v>14763</v>
      </c>
      <c r="G6420" t="s">
        <v>28619</v>
      </c>
      <c r="H6420" t="s">
        <v>1227</v>
      </c>
      <c r="I6420" s="23">
        <v>28.51343</v>
      </c>
      <c r="J6420" s="23">
        <v>-96.794646</v>
      </c>
      <c r="K6420">
        <v>324199</v>
      </c>
      <c r="L6420" t="s">
        <v>28</v>
      </c>
      <c r="M6420" t="s">
        <v>102</v>
      </c>
      <c r="N6420" s="49">
        <v>105542.212</v>
      </c>
      <c r="O6420" s="49">
        <v>113549.7</v>
      </c>
      <c r="P6420" s="49">
        <v>210599.196</v>
      </c>
      <c r="Q6420" s="49">
        <v>192985.34599999999</v>
      </c>
      <c r="R6420" s="49">
        <v>193640.85800000001</v>
      </c>
      <c r="S6420" s="49">
        <v>240746.796</v>
      </c>
      <c r="T6420" s="49">
        <v>200535.698</v>
      </c>
      <c r="U6420" s="49">
        <v>154933.55600000001</v>
      </c>
      <c r="V6420" s="49">
        <v>233657.758</v>
      </c>
    </row>
    <row r="6421" spans="1:22" x14ac:dyDescent="0.3">
      <c r="A6421">
        <v>1009925</v>
      </c>
      <c r="B6421" t="s">
        <v>28620</v>
      </c>
      <c r="C6421" t="s">
        <v>28621</v>
      </c>
      <c r="D6421" t="s">
        <v>28622</v>
      </c>
      <c r="E6421" t="s">
        <v>447</v>
      </c>
      <c r="F6421" t="s">
        <v>28623</v>
      </c>
      <c r="G6421" t="s">
        <v>28624</v>
      </c>
      <c r="H6421" t="s">
        <v>2007</v>
      </c>
      <c r="I6421" s="23">
        <v>39.865099999999998</v>
      </c>
      <c r="J6421" s="23">
        <v>-75.843699999999998</v>
      </c>
      <c r="K6421">
        <v>562212</v>
      </c>
      <c r="L6421" t="s">
        <v>355</v>
      </c>
      <c r="M6421" t="s">
        <v>307</v>
      </c>
      <c r="N6421" s="49">
        <v>43051.016000000003</v>
      </c>
      <c r="O6421" s="49">
        <v>33111.305999999997</v>
      </c>
      <c r="P6421" s="49">
        <v>27592.937999999998</v>
      </c>
      <c r="Q6421" s="49">
        <v>19206.313999999998</v>
      </c>
      <c r="R6421" s="49">
        <v>35069.324000000001</v>
      </c>
      <c r="S6421" s="49">
        <v>45436.582000000002</v>
      </c>
      <c r="T6421" s="49">
        <v>38364.353999999999</v>
      </c>
      <c r="U6421" s="49">
        <v>29933.85</v>
      </c>
      <c r="V6421" s="49">
        <v>29964.45</v>
      </c>
    </row>
    <row r="6422" spans="1:22" x14ac:dyDescent="0.3">
      <c r="A6422">
        <v>1005710</v>
      </c>
      <c r="B6422" t="s">
        <v>28625</v>
      </c>
      <c r="C6422" t="s">
        <v>28626</v>
      </c>
      <c r="D6422" t="s">
        <v>8630</v>
      </c>
      <c r="E6422" t="s">
        <v>1682</v>
      </c>
      <c r="F6422" t="s">
        <v>28627</v>
      </c>
      <c r="G6422" t="s">
        <v>28628</v>
      </c>
      <c r="H6422" t="s">
        <v>8622</v>
      </c>
      <c r="I6422" s="23">
        <v>41.802300000000002</v>
      </c>
      <c r="J6422" s="23">
        <v>-70.787499999999994</v>
      </c>
      <c r="K6422">
        <v>562213</v>
      </c>
      <c r="L6422" t="s">
        <v>28</v>
      </c>
      <c r="M6422" t="s">
        <v>307</v>
      </c>
      <c r="N6422" s="49">
        <v>360430.462</v>
      </c>
      <c r="O6422" s="49">
        <v>354158.93800000002</v>
      </c>
      <c r="P6422" s="49">
        <v>360377.79800000001</v>
      </c>
      <c r="Q6422" s="49">
        <v>378125.34399999998</v>
      </c>
      <c r="R6422" s="49">
        <v>384441.61599999998</v>
      </c>
      <c r="S6422" s="49">
        <v>376000.88400000002</v>
      </c>
      <c r="T6422" s="49">
        <v>385638.91200000001</v>
      </c>
      <c r="U6422" s="49">
        <v>342238.61599999998</v>
      </c>
      <c r="V6422" s="49">
        <v>376637.44400000002</v>
      </c>
    </row>
    <row r="6423" spans="1:22" x14ac:dyDescent="0.3">
      <c r="A6423">
        <v>1001806</v>
      </c>
      <c r="B6423" t="s">
        <v>28629</v>
      </c>
      <c r="C6423" t="s">
        <v>28630</v>
      </c>
      <c r="D6423" t="s">
        <v>28631</v>
      </c>
      <c r="E6423" t="s">
        <v>303</v>
      </c>
      <c r="F6423" t="s">
        <v>17060</v>
      </c>
      <c r="G6423" t="s">
        <v>28632</v>
      </c>
      <c r="H6423" t="s">
        <v>17061</v>
      </c>
      <c r="I6423" s="23">
        <v>32.757800000000003</v>
      </c>
      <c r="J6423" s="23">
        <v>-102.681</v>
      </c>
      <c r="K6423">
        <v>211120</v>
      </c>
      <c r="L6423" t="s">
        <v>1135</v>
      </c>
      <c r="M6423" t="s">
        <v>1136</v>
      </c>
      <c r="N6423" s="49">
        <v>532002.48800000001</v>
      </c>
      <c r="O6423" s="49">
        <v>482775.98599999998</v>
      </c>
      <c r="P6423" s="49">
        <v>370198.63</v>
      </c>
      <c r="Q6423" s="49">
        <v>611489.27399999998</v>
      </c>
      <c r="R6423" s="49">
        <v>555474.826</v>
      </c>
      <c r="S6423" s="49">
        <v>454771.77</v>
      </c>
      <c r="T6423" s="49">
        <v>413496.31599999999</v>
      </c>
      <c r="U6423" s="49">
        <v>427927.62800000003</v>
      </c>
      <c r="V6423" s="49">
        <v>417196.36</v>
      </c>
    </row>
    <row r="6424" spans="1:22" x14ac:dyDescent="0.3">
      <c r="A6424">
        <v>1005638</v>
      </c>
      <c r="B6424" t="s">
        <v>28633</v>
      </c>
      <c r="C6424" t="s">
        <v>28634</v>
      </c>
      <c r="D6424" t="s">
        <v>28635</v>
      </c>
      <c r="E6424" t="s">
        <v>690</v>
      </c>
      <c r="F6424" t="s">
        <v>28636</v>
      </c>
      <c r="G6424" t="s">
        <v>28637</v>
      </c>
      <c r="H6424" t="s">
        <v>10545</v>
      </c>
      <c r="I6424" s="23">
        <v>33.656700000000001</v>
      </c>
      <c r="J6424" s="23">
        <v>-84.259900000000002</v>
      </c>
      <c r="K6424">
        <v>562212</v>
      </c>
      <c r="L6424" t="s">
        <v>355</v>
      </c>
      <c r="M6424" t="s">
        <v>307</v>
      </c>
      <c r="N6424" s="49">
        <v>307545.21399999998</v>
      </c>
      <c r="O6424" s="49">
        <v>312905.81599999999</v>
      </c>
      <c r="P6424" s="49">
        <v>316090.24599999998</v>
      </c>
      <c r="Q6424" s="49">
        <v>311086.84600000002</v>
      </c>
      <c r="R6424" s="49">
        <v>314723.89799999999</v>
      </c>
      <c r="S6424" s="49">
        <v>250120.53400000001</v>
      </c>
      <c r="T6424" s="49">
        <v>218647.228</v>
      </c>
      <c r="U6424" s="49">
        <v>184487.94200000001</v>
      </c>
      <c r="V6424" s="49">
        <v>201058.728</v>
      </c>
    </row>
    <row r="6425" spans="1:22" x14ac:dyDescent="0.3">
      <c r="A6425">
        <v>1007613</v>
      </c>
      <c r="B6425" t="s">
        <v>28638</v>
      </c>
      <c r="C6425" t="s">
        <v>28639</v>
      </c>
      <c r="D6425" t="s">
        <v>28640</v>
      </c>
      <c r="E6425" t="s">
        <v>663</v>
      </c>
      <c r="F6425" t="s">
        <v>28641</v>
      </c>
      <c r="G6425" t="s">
        <v>28642</v>
      </c>
      <c r="H6425" t="s">
        <v>6385</v>
      </c>
      <c r="I6425" s="23">
        <v>41.161110000000001</v>
      </c>
      <c r="J6425" s="23">
        <v>-83.05368</v>
      </c>
      <c r="K6425">
        <v>562212</v>
      </c>
      <c r="L6425" t="s">
        <v>51</v>
      </c>
      <c r="M6425" t="s">
        <v>307</v>
      </c>
      <c r="O6425" s="49">
        <v>21434.25</v>
      </c>
      <c r="P6425" s="49">
        <v>22264.5</v>
      </c>
      <c r="Q6425" s="49">
        <v>23126.75</v>
      </c>
      <c r="R6425" s="49">
        <v>24022.5</v>
      </c>
      <c r="S6425" s="49">
        <v>24953</v>
      </c>
      <c r="T6425" s="49">
        <v>25919.5</v>
      </c>
      <c r="U6425" s="49">
        <v>32279.129075000001</v>
      </c>
      <c r="V6425" s="49">
        <v>33529.339549999997</v>
      </c>
    </row>
    <row r="6426" spans="1:22" x14ac:dyDescent="0.3">
      <c r="A6426">
        <v>1004042</v>
      </c>
      <c r="B6426" t="s">
        <v>28643</v>
      </c>
      <c r="C6426" t="s">
        <v>28644</v>
      </c>
      <c r="D6426" t="s">
        <v>4164</v>
      </c>
      <c r="E6426" t="s">
        <v>331</v>
      </c>
      <c r="F6426" t="s">
        <v>28645</v>
      </c>
      <c r="G6426" t="s">
        <v>28646</v>
      </c>
      <c r="H6426" t="s">
        <v>6385</v>
      </c>
      <c r="I6426" s="23">
        <v>42.917929999999998</v>
      </c>
      <c r="J6426" s="23">
        <v>-76.846170000000001</v>
      </c>
      <c r="K6426">
        <v>562212</v>
      </c>
      <c r="L6426" t="s">
        <v>355</v>
      </c>
      <c r="M6426" t="s">
        <v>307</v>
      </c>
      <c r="N6426" s="49">
        <v>207768.7</v>
      </c>
      <c r="O6426" s="49">
        <v>239997.15</v>
      </c>
      <c r="P6426" s="49">
        <v>211267.85</v>
      </c>
      <c r="Q6426" s="49">
        <v>218986.75</v>
      </c>
      <c r="R6426" s="49">
        <v>302652.55</v>
      </c>
      <c r="S6426" s="49">
        <v>197125</v>
      </c>
      <c r="T6426" s="49">
        <v>197848.5</v>
      </c>
      <c r="U6426" s="49">
        <v>232366.1</v>
      </c>
      <c r="V6426" s="49">
        <v>98412</v>
      </c>
    </row>
    <row r="6427" spans="1:22" x14ac:dyDescent="0.3">
      <c r="A6427">
        <v>1004262</v>
      </c>
      <c r="B6427" t="s">
        <v>28647</v>
      </c>
      <c r="C6427" t="s">
        <v>28648</v>
      </c>
      <c r="D6427" t="s">
        <v>3298</v>
      </c>
      <c r="E6427" t="s">
        <v>323</v>
      </c>
      <c r="F6427" t="s">
        <v>13479</v>
      </c>
      <c r="G6427" t="s">
        <v>28649</v>
      </c>
      <c r="H6427" t="s">
        <v>5272</v>
      </c>
      <c r="I6427" s="23">
        <v>37.389912000000002</v>
      </c>
      <c r="J6427" s="23">
        <v>-120.66745</v>
      </c>
      <c r="K6427">
        <v>311423</v>
      </c>
      <c r="L6427" t="s">
        <v>28</v>
      </c>
      <c r="M6427" t="s">
        <v>315</v>
      </c>
      <c r="N6427" s="49">
        <v>46326.275999999998</v>
      </c>
      <c r="O6427" s="49">
        <v>42731.54</v>
      </c>
      <c r="P6427" s="49">
        <v>43123.985999999997</v>
      </c>
      <c r="Q6427" s="49">
        <v>45685.828000000001</v>
      </c>
      <c r="R6427" s="49">
        <v>43091.588000000003</v>
      </c>
      <c r="S6427" s="49">
        <v>46348.476000000002</v>
      </c>
      <c r="T6427" s="49">
        <v>46277.175999999999</v>
      </c>
      <c r="U6427" s="49">
        <v>45223.68</v>
      </c>
      <c r="V6427" s="49">
        <v>49582.964</v>
      </c>
    </row>
    <row r="6428" spans="1:22" x14ac:dyDescent="0.3">
      <c r="A6428">
        <v>1007472</v>
      </c>
      <c r="B6428" t="s">
        <v>28650</v>
      </c>
      <c r="C6428" t="s">
        <v>28651</v>
      </c>
      <c r="D6428" t="s">
        <v>28652</v>
      </c>
      <c r="E6428" t="s">
        <v>1248</v>
      </c>
      <c r="F6428" t="s">
        <v>28653</v>
      </c>
      <c r="G6428" t="s">
        <v>28654</v>
      </c>
      <c r="H6428" t="s">
        <v>6178</v>
      </c>
      <c r="I6428" s="23">
        <v>39.195036000000002</v>
      </c>
      <c r="J6428" s="23">
        <v>-80.062572000000003</v>
      </c>
      <c r="K6428">
        <v>212112</v>
      </c>
      <c r="L6428" t="s">
        <v>90</v>
      </c>
      <c r="M6428" t="s">
        <v>315</v>
      </c>
      <c r="N6428" s="49">
        <v>493613.75</v>
      </c>
      <c r="O6428" s="49">
        <v>550500.75</v>
      </c>
      <c r="P6428" s="49">
        <v>559443.25</v>
      </c>
      <c r="Q6428" s="49">
        <v>400893.75</v>
      </c>
      <c r="R6428" s="49">
        <v>323319.75</v>
      </c>
      <c r="S6428" s="49">
        <v>365771</v>
      </c>
      <c r="T6428" s="49">
        <v>405799.75</v>
      </c>
      <c r="U6428" s="49">
        <v>372969.25</v>
      </c>
      <c r="V6428" s="49">
        <v>404513</v>
      </c>
    </row>
    <row r="6429" spans="1:22" x14ac:dyDescent="0.3">
      <c r="A6429">
        <v>1002493</v>
      </c>
      <c r="B6429" t="s">
        <v>28655</v>
      </c>
      <c r="C6429" t="s">
        <v>28656</v>
      </c>
      <c r="D6429" t="s">
        <v>28657</v>
      </c>
      <c r="E6429" t="s">
        <v>351</v>
      </c>
      <c r="F6429" t="s">
        <v>28658</v>
      </c>
      <c r="G6429" t="s">
        <v>28659</v>
      </c>
      <c r="H6429" t="s">
        <v>28660</v>
      </c>
      <c r="I6429" s="23">
        <v>41.868813000000003</v>
      </c>
      <c r="J6429" s="23">
        <v>-88.288379000000006</v>
      </c>
      <c r="K6429">
        <v>562212</v>
      </c>
      <c r="L6429" t="s">
        <v>355</v>
      </c>
      <c r="M6429" t="s">
        <v>307</v>
      </c>
      <c r="N6429" s="49">
        <v>13994.786</v>
      </c>
      <c r="O6429" s="49">
        <v>14390.998</v>
      </c>
      <c r="P6429" s="49">
        <v>15120.198</v>
      </c>
      <c r="Q6429" s="49">
        <v>16244.466</v>
      </c>
      <c r="R6429" s="49">
        <v>61481.792000000001</v>
      </c>
      <c r="S6429" s="49">
        <v>63704.847999999998</v>
      </c>
      <c r="T6429" s="49">
        <v>77579.338000000003</v>
      </c>
      <c r="U6429" s="49">
        <v>82572.570000000007</v>
      </c>
      <c r="V6429" s="49">
        <v>166050.954</v>
      </c>
    </row>
    <row r="6430" spans="1:22" x14ac:dyDescent="0.3">
      <c r="A6430">
        <v>1007050</v>
      </c>
      <c r="B6430" t="s">
        <v>28661</v>
      </c>
      <c r="C6430" t="s">
        <v>28662</v>
      </c>
      <c r="D6430" t="s">
        <v>1020</v>
      </c>
      <c r="E6430" t="s">
        <v>583</v>
      </c>
      <c r="F6430" t="s">
        <v>28663</v>
      </c>
      <c r="G6430" t="s">
        <v>28664</v>
      </c>
      <c r="H6430" t="s">
        <v>1023</v>
      </c>
      <c r="I6430" s="23">
        <v>29.957740000000001</v>
      </c>
      <c r="J6430" s="23">
        <v>-90.129549999999995</v>
      </c>
      <c r="K6430">
        <v>221310</v>
      </c>
      <c r="L6430" t="s">
        <v>28</v>
      </c>
      <c r="M6430" t="s">
        <v>315</v>
      </c>
      <c r="N6430" s="49">
        <v>44355.928</v>
      </c>
      <c r="O6430" s="49">
        <v>96264.534</v>
      </c>
      <c r="P6430" s="49">
        <v>104757.11</v>
      </c>
      <c r="Q6430" s="49">
        <v>101055.22</v>
      </c>
      <c r="R6430" s="49">
        <v>97009.084000000003</v>
      </c>
      <c r="S6430" s="49">
        <v>99775.823999999993</v>
      </c>
      <c r="T6430" s="49">
        <v>99894.923999999999</v>
      </c>
      <c r="U6430" s="49">
        <v>87624.42</v>
      </c>
      <c r="V6430" s="49">
        <v>84356.6</v>
      </c>
    </row>
    <row r="6431" spans="1:22" x14ac:dyDescent="0.3">
      <c r="A6431">
        <v>1007158</v>
      </c>
      <c r="B6431" t="s">
        <v>28665</v>
      </c>
      <c r="C6431" t="s">
        <v>28666</v>
      </c>
      <c r="D6431" t="s">
        <v>28667</v>
      </c>
      <c r="E6431" t="s">
        <v>351</v>
      </c>
      <c r="F6431" t="s">
        <v>28668</v>
      </c>
      <c r="G6431" t="s">
        <v>28669</v>
      </c>
      <c r="H6431" t="s">
        <v>10545</v>
      </c>
      <c r="I6431" s="23">
        <v>41.993490000000001</v>
      </c>
      <c r="J6431" s="23">
        <v>-88.698189999999997</v>
      </c>
      <c r="K6431">
        <v>325510</v>
      </c>
      <c r="L6431" t="s">
        <v>28</v>
      </c>
      <c r="M6431" t="s">
        <v>315</v>
      </c>
      <c r="R6431" s="49">
        <v>635.94799999999998</v>
      </c>
      <c r="S6431" s="49">
        <v>695.548</v>
      </c>
      <c r="T6431" s="49">
        <v>608.048</v>
      </c>
      <c r="U6431" s="49">
        <v>471.34800000000001</v>
      </c>
      <c r="V6431" s="49">
        <v>658.94799999999998</v>
      </c>
    </row>
    <row r="6432" spans="1:22" x14ac:dyDescent="0.3">
      <c r="A6432">
        <v>1004699</v>
      </c>
      <c r="B6432" t="s">
        <v>28670</v>
      </c>
      <c r="C6432" t="s">
        <v>28671</v>
      </c>
      <c r="D6432" t="s">
        <v>28672</v>
      </c>
      <c r="E6432" t="s">
        <v>491</v>
      </c>
      <c r="F6432" t="s">
        <v>28673</v>
      </c>
      <c r="G6432" t="s">
        <v>28674</v>
      </c>
      <c r="H6432" t="s">
        <v>28675</v>
      </c>
      <c r="I6432" s="23">
        <v>39.532893999999999</v>
      </c>
      <c r="J6432" s="23">
        <v>-87.426300999999995</v>
      </c>
      <c r="K6432">
        <v>221112</v>
      </c>
      <c r="L6432" t="s">
        <v>28</v>
      </c>
      <c r="M6432" t="s">
        <v>336</v>
      </c>
      <c r="Q6432" s="49">
        <v>443.94799999999998</v>
      </c>
      <c r="R6432" s="49">
        <v>837.79600000000005</v>
      </c>
      <c r="S6432" s="49">
        <v>1108.1959999999999</v>
      </c>
      <c r="T6432" s="49">
        <v>935.89599999999996</v>
      </c>
      <c r="U6432" s="49">
        <v>555.94799999999998</v>
      </c>
      <c r="V6432" s="49">
        <v>697.84799999999996</v>
      </c>
    </row>
    <row r="6433" spans="1:22" x14ac:dyDescent="0.3">
      <c r="A6433">
        <v>1011679</v>
      </c>
      <c r="B6433" t="s">
        <v>28676</v>
      </c>
      <c r="C6433" t="s">
        <v>28677</v>
      </c>
      <c r="D6433" t="s">
        <v>4829</v>
      </c>
      <c r="E6433" t="s">
        <v>946</v>
      </c>
      <c r="F6433" t="s">
        <v>4830</v>
      </c>
      <c r="G6433" t="s">
        <v>28678</v>
      </c>
      <c r="H6433" t="s">
        <v>4141</v>
      </c>
      <c r="I6433" s="23">
        <v>47.208702000000002</v>
      </c>
      <c r="J6433" s="23">
        <v>-119.284122</v>
      </c>
      <c r="K6433">
        <v>335991</v>
      </c>
      <c r="L6433" t="s">
        <v>28</v>
      </c>
      <c r="M6433" t="s">
        <v>315</v>
      </c>
      <c r="O6433" s="49">
        <v>9515.2639999999992</v>
      </c>
    </row>
    <row r="6434" spans="1:22" x14ac:dyDescent="0.3">
      <c r="A6434">
        <v>1007686</v>
      </c>
      <c r="B6434" t="s">
        <v>28679</v>
      </c>
      <c r="C6434" t="s">
        <v>28680</v>
      </c>
      <c r="D6434" t="s">
        <v>28681</v>
      </c>
      <c r="E6434" t="s">
        <v>447</v>
      </c>
      <c r="F6434" t="s">
        <v>28682</v>
      </c>
      <c r="G6434" t="s">
        <v>28683</v>
      </c>
      <c r="H6434" t="s">
        <v>7397</v>
      </c>
      <c r="I6434" s="23">
        <v>40.121490000000001</v>
      </c>
      <c r="J6434" s="23">
        <v>-78.800713000000002</v>
      </c>
      <c r="K6434">
        <v>562212</v>
      </c>
      <c r="L6434" t="s">
        <v>355</v>
      </c>
      <c r="M6434" t="s">
        <v>307</v>
      </c>
      <c r="N6434" s="49">
        <v>13056</v>
      </c>
      <c r="O6434" s="49">
        <v>13859.75</v>
      </c>
      <c r="P6434" s="49">
        <v>17300</v>
      </c>
      <c r="Q6434" s="49">
        <v>20715.650000000001</v>
      </c>
      <c r="R6434" s="49">
        <v>31301.993999999999</v>
      </c>
      <c r="S6434" s="49">
        <v>35173.743999999999</v>
      </c>
      <c r="T6434" s="49">
        <v>42707.281999999999</v>
      </c>
      <c r="U6434" s="49">
        <v>45032.004492</v>
      </c>
      <c r="V6434" s="49">
        <v>51663.387000000002</v>
      </c>
    </row>
    <row r="6435" spans="1:22" x14ac:dyDescent="0.3">
      <c r="A6435">
        <v>1006149</v>
      </c>
      <c r="B6435" t="s">
        <v>28684</v>
      </c>
      <c r="C6435" t="s">
        <v>28685</v>
      </c>
      <c r="D6435" t="s">
        <v>19878</v>
      </c>
      <c r="E6435" t="s">
        <v>323</v>
      </c>
      <c r="F6435" t="s">
        <v>19879</v>
      </c>
      <c r="G6435" t="s">
        <v>28686</v>
      </c>
      <c r="H6435" t="s">
        <v>2876</v>
      </c>
      <c r="I6435" s="23">
        <v>35.511088999999998</v>
      </c>
      <c r="J6435" s="23">
        <v>-119.407087</v>
      </c>
      <c r="K6435">
        <v>562212</v>
      </c>
      <c r="L6435" t="s">
        <v>51</v>
      </c>
      <c r="M6435" t="s">
        <v>307</v>
      </c>
      <c r="S6435" s="49">
        <v>8388.5</v>
      </c>
      <c r="T6435" s="49">
        <v>8300</v>
      </c>
      <c r="U6435" s="49">
        <v>7390.25</v>
      </c>
      <c r="V6435" s="49">
        <v>8389</v>
      </c>
    </row>
    <row r="6436" spans="1:22" x14ac:dyDescent="0.3">
      <c r="A6436">
        <v>1003424</v>
      </c>
      <c r="B6436" t="s">
        <v>28687</v>
      </c>
      <c r="C6436" t="s">
        <v>28688</v>
      </c>
      <c r="D6436" t="s">
        <v>28689</v>
      </c>
      <c r="E6436" t="s">
        <v>1663</v>
      </c>
      <c r="F6436" t="s">
        <v>26452</v>
      </c>
      <c r="G6436" t="s">
        <v>28690</v>
      </c>
      <c r="H6436" t="s">
        <v>6098</v>
      </c>
      <c r="I6436" s="23">
        <v>39.986944000000001</v>
      </c>
      <c r="J6436" s="23">
        <v>-75.044916999999998</v>
      </c>
      <c r="K6436">
        <v>331316</v>
      </c>
      <c r="L6436" t="s">
        <v>28</v>
      </c>
      <c r="M6436" t="s">
        <v>538</v>
      </c>
      <c r="T6436" s="49">
        <v>20522.671999999999</v>
      </c>
      <c r="V6436" s="49">
        <v>21742.518</v>
      </c>
    </row>
    <row r="6437" spans="1:22" x14ac:dyDescent="0.3">
      <c r="A6437">
        <v>1005580</v>
      </c>
      <c r="B6437" t="s">
        <v>28691</v>
      </c>
      <c r="C6437" t="s">
        <v>28692</v>
      </c>
      <c r="D6437" t="s">
        <v>1176</v>
      </c>
      <c r="E6437" t="s">
        <v>690</v>
      </c>
      <c r="F6437" t="s">
        <v>1177</v>
      </c>
      <c r="G6437" t="s">
        <v>28693</v>
      </c>
      <c r="H6437" t="s">
        <v>1179</v>
      </c>
      <c r="I6437" s="23">
        <v>34.719169999999998</v>
      </c>
      <c r="J6437" s="23">
        <v>-84.967200000000005</v>
      </c>
      <c r="K6437">
        <v>314110</v>
      </c>
      <c r="L6437" t="s">
        <v>28</v>
      </c>
      <c r="M6437" t="s">
        <v>315</v>
      </c>
      <c r="N6437" s="49">
        <v>39893.5</v>
      </c>
      <c r="O6437" s="49">
        <v>37144.06</v>
      </c>
      <c r="P6437" s="49">
        <v>36832.411999999997</v>
      </c>
      <c r="Q6437" s="49">
        <v>37731.004000000001</v>
      </c>
      <c r="R6437" s="49">
        <v>40446.232000000004</v>
      </c>
      <c r="S6437" s="49">
        <v>45640.726000000002</v>
      </c>
      <c r="T6437" s="49">
        <v>44045</v>
      </c>
      <c r="U6437" s="49">
        <v>39283.703999999998</v>
      </c>
      <c r="V6437" s="49">
        <v>46916.942000000003</v>
      </c>
    </row>
    <row r="6438" spans="1:22" x14ac:dyDescent="0.3">
      <c r="A6438">
        <v>1007876</v>
      </c>
      <c r="B6438" t="s">
        <v>28694</v>
      </c>
      <c r="C6438" t="s">
        <v>28695</v>
      </c>
      <c r="D6438" t="s">
        <v>7257</v>
      </c>
      <c r="E6438" t="s">
        <v>954</v>
      </c>
      <c r="F6438" t="s">
        <v>28696</v>
      </c>
      <c r="G6438" t="s">
        <v>28697</v>
      </c>
      <c r="H6438" t="s">
        <v>7378</v>
      </c>
      <c r="I6438" s="23">
        <v>34.047221999999998</v>
      </c>
      <c r="J6438" s="23">
        <v>-81.151360999999994</v>
      </c>
      <c r="K6438">
        <v>325211</v>
      </c>
      <c r="L6438" t="s">
        <v>28</v>
      </c>
      <c r="M6438" t="s">
        <v>315</v>
      </c>
      <c r="N6438" s="49">
        <v>76964.86</v>
      </c>
      <c r="O6438" s="49">
        <v>56209.788</v>
      </c>
      <c r="P6438" s="49">
        <v>23573.011999999999</v>
      </c>
      <c r="Q6438" s="49">
        <v>25258.603999999999</v>
      </c>
      <c r="R6438" s="49">
        <v>26580.3</v>
      </c>
      <c r="S6438" s="49">
        <v>30201.455999999998</v>
      </c>
      <c r="T6438" s="49">
        <v>29543</v>
      </c>
      <c r="U6438" s="49">
        <v>28758.421999999999</v>
      </c>
      <c r="V6438" s="49">
        <v>32973.976000000002</v>
      </c>
    </row>
    <row r="6439" spans="1:22" x14ac:dyDescent="0.3">
      <c r="A6439">
        <v>1007082</v>
      </c>
      <c r="B6439" t="s">
        <v>28698</v>
      </c>
      <c r="C6439" t="s">
        <v>28699</v>
      </c>
      <c r="D6439" t="s">
        <v>16214</v>
      </c>
      <c r="E6439" t="s">
        <v>386</v>
      </c>
      <c r="F6439" t="s">
        <v>28700</v>
      </c>
      <c r="G6439" t="s">
        <v>28701</v>
      </c>
      <c r="H6439" t="s">
        <v>1865</v>
      </c>
      <c r="I6439" s="23">
        <v>33.180700000000002</v>
      </c>
      <c r="J6439" s="23">
        <v>-86.695899999999995</v>
      </c>
      <c r="K6439">
        <v>562212</v>
      </c>
      <c r="L6439" t="s">
        <v>51</v>
      </c>
      <c r="M6439" t="s">
        <v>307</v>
      </c>
      <c r="N6439" s="49">
        <v>131222</v>
      </c>
      <c r="O6439" s="49">
        <v>122984.75</v>
      </c>
      <c r="P6439" s="49">
        <v>108122</v>
      </c>
      <c r="Q6439" s="49">
        <v>142317</v>
      </c>
      <c r="R6439" s="49">
        <v>96288</v>
      </c>
      <c r="S6439" s="49">
        <v>106187.75</v>
      </c>
      <c r="T6439" s="49">
        <v>64588</v>
      </c>
      <c r="U6439" s="49">
        <v>82077.75</v>
      </c>
      <c r="V6439" s="49">
        <v>106585.25</v>
      </c>
    </row>
    <row r="6440" spans="1:22" x14ac:dyDescent="0.3">
      <c r="A6440">
        <v>1006014</v>
      </c>
      <c r="B6440" t="s">
        <v>28702</v>
      </c>
      <c r="C6440" t="s">
        <v>28703</v>
      </c>
      <c r="D6440" t="s">
        <v>2026</v>
      </c>
      <c r="E6440" t="s">
        <v>663</v>
      </c>
      <c r="F6440" t="s">
        <v>2027</v>
      </c>
      <c r="G6440" t="s">
        <v>28704</v>
      </c>
      <c r="H6440" t="s">
        <v>20135</v>
      </c>
      <c r="I6440" s="23">
        <v>40.879800000000003</v>
      </c>
      <c r="J6440" s="23">
        <v>-82.656700000000001</v>
      </c>
      <c r="K6440">
        <v>221112</v>
      </c>
      <c r="L6440" t="s">
        <v>28</v>
      </c>
      <c r="M6440" t="s">
        <v>336</v>
      </c>
      <c r="T6440" s="49">
        <v>32.299999999999997</v>
      </c>
      <c r="U6440" s="49">
        <v>212.99600000000001</v>
      </c>
      <c r="V6440" s="49">
        <v>6882.7240000000002</v>
      </c>
    </row>
    <row r="6441" spans="1:22" x14ac:dyDescent="0.3">
      <c r="A6441">
        <v>1001936</v>
      </c>
      <c r="B6441" t="s">
        <v>28705</v>
      </c>
      <c r="C6441" t="s">
        <v>28706</v>
      </c>
      <c r="D6441" t="s">
        <v>990</v>
      </c>
      <c r="E6441" t="s">
        <v>583</v>
      </c>
      <c r="F6441" t="s">
        <v>991</v>
      </c>
      <c r="G6441" t="s">
        <v>28707</v>
      </c>
      <c r="H6441" t="s">
        <v>993</v>
      </c>
      <c r="I6441" s="23">
        <v>30.184161</v>
      </c>
      <c r="J6441" s="23">
        <v>-90.992889000000005</v>
      </c>
      <c r="K6441">
        <v>325110</v>
      </c>
      <c r="L6441" t="s">
        <v>2196</v>
      </c>
      <c r="M6441" t="s">
        <v>530</v>
      </c>
      <c r="N6441" s="49">
        <v>1064538.706</v>
      </c>
      <c r="O6441" s="49">
        <v>980822.73199999996</v>
      </c>
      <c r="P6441" s="49">
        <v>917052.71799999999</v>
      </c>
      <c r="Q6441" s="49">
        <v>898534.40800000005</v>
      </c>
      <c r="R6441" s="49">
        <v>933213.17599999998</v>
      </c>
      <c r="S6441" s="49">
        <v>939533.826</v>
      </c>
      <c r="T6441" s="49">
        <v>907640.1</v>
      </c>
      <c r="U6441" s="49">
        <v>918606.28799999994</v>
      </c>
      <c r="V6441" s="49">
        <v>1002123.008</v>
      </c>
    </row>
    <row r="6442" spans="1:22" x14ac:dyDescent="0.3">
      <c r="A6442">
        <v>1003589</v>
      </c>
      <c r="B6442" t="s">
        <v>28708</v>
      </c>
      <c r="C6442" t="s">
        <v>28709</v>
      </c>
      <c r="D6442" t="s">
        <v>21975</v>
      </c>
      <c r="E6442" t="s">
        <v>386</v>
      </c>
      <c r="F6442" t="s">
        <v>21976</v>
      </c>
      <c r="G6442" t="s">
        <v>28710</v>
      </c>
      <c r="H6442" t="s">
        <v>1384</v>
      </c>
      <c r="I6442" s="23">
        <v>30.797419999999999</v>
      </c>
      <c r="J6442" s="23">
        <v>-88.083539999999999</v>
      </c>
      <c r="K6442">
        <v>324110</v>
      </c>
      <c r="L6442" t="s">
        <v>1344</v>
      </c>
      <c r="M6442" t="s">
        <v>1345</v>
      </c>
      <c r="N6442" s="49">
        <v>398690.978</v>
      </c>
      <c r="O6442" s="49">
        <v>395873.33799999999</v>
      </c>
      <c r="P6442" s="49">
        <v>417504.66</v>
      </c>
      <c r="Q6442" s="49">
        <v>426626.39199999999</v>
      </c>
      <c r="R6442" s="49">
        <v>413729.03399999999</v>
      </c>
      <c r="S6442" s="49">
        <v>410074.64199999999</v>
      </c>
      <c r="T6442" s="49">
        <v>387183.67</v>
      </c>
      <c r="U6442" s="49">
        <v>396243.386</v>
      </c>
      <c r="V6442" s="49">
        <v>413780.78</v>
      </c>
    </row>
    <row r="6443" spans="1:22" x14ac:dyDescent="0.3">
      <c r="A6443">
        <v>1006133</v>
      </c>
      <c r="B6443" t="s">
        <v>28711</v>
      </c>
      <c r="C6443" t="s">
        <v>28712</v>
      </c>
      <c r="D6443" t="s">
        <v>16239</v>
      </c>
      <c r="E6443" t="s">
        <v>583</v>
      </c>
      <c r="F6443" t="s">
        <v>2634</v>
      </c>
      <c r="G6443" t="s">
        <v>28713</v>
      </c>
      <c r="H6443" t="s">
        <v>28714</v>
      </c>
      <c r="I6443" s="23">
        <v>29.999040000000001</v>
      </c>
      <c r="J6443" s="23">
        <v>-90.423349999999999</v>
      </c>
      <c r="K6443">
        <v>325110</v>
      </c>
      <c r="L6443" t="s">
        <v>28</v>
      </c>
      <c r="M6443" t="s">
        <v>530</v>
      </c>
      <c r="S6443" s="49">
        <v>11086.907999999999</v>
      </c>
      <c r="T6443" s="49">
        <v>10086.712</v>
      </c>
      <c r="U6443" s="49">
        <v>10891.808000000001</v>
      </c>
      <c r="V6443" s="49">
        <v>10626.26</v>
      </c>
    </row>
    <row r="6444" spans="1:22" x14ac:dyDescent="0.3">
      <c r="A6444">
        <v>1007002</v>
      </c>
      <c r="B6444" t="s">
        <v>28715</v>
      </c>
      <c r="C6444" t="s">
        <v>28716</v>
      </c>
      <c r="D6444" t="s">
        <v>11086</v>
      </c>
      <c r="E6444" t="s">
        <v>303</v>
      </c>
      <c r="F6444" t="s">
        <v>11087</v>
      </c>
      <c r="G6444" t="s">
        <v>28717</v>
      </c>
      <c r="H6444" t="s">
        <v>483</v>
      </c>
      <c r="I6444" s="23">
        <v>29.722221999999999</v>
      </c>
      <c r="J6444" s="23">
        <v>-95.126943999999995</v>
      </c>
      <c r="K6444">
        <v>324110</v>
      </c>
      <c r="L6444" t="s">
        <v>12417</v>
      </c>
      <c r="M6444" t="s">
        <v>6081</v>
      </c>
      <c r="N6444" s="49">
        <v>3772793.1460000002</v>
      </c>
      <c r="O6444" s="49">
        <v>4184028.0959999999</v>
      </c>
      <c r="P6444" s="49">
        <v>3933694.162</v>
      </c>
      <c r="Q6444" s="49">
        <v>4165965.5980000002</v>
      </c>
      <c r="R6444" s="49">
        <v>4091622.17</v>
      </c>
      <c r="S6444" s="49">
        <v>4023730.148</v>
      </c>
      <c r="T6444" s="49">
        <v>4306694.7939999998</v>
      </c>
      <c r="U6444" s="49">
        <v>4308236.2479999997</v>
      </c>
      <c r="V6444" s="49">
        <v>4365873.8020000001</v>
      </c>
    </row>
    <row r="6445" spans="1:22" x14ac:dyDescent="0.3">
      <c r="A6445">
        <v>1004211</v>
      </c>
      <c r="B6445" t="s">
        <v>28718</v>
      </c>
      <c r="C6445" t="s">
        <v>28719</v>
      </c>
      <c r="D6445" t="s">
        <v>28720</v>
      </c>
      <c r="E6445" t="s">
        <v>946</v>
      </c>
      <c r="F6445" t="s">
        <v>2600</v>
      </c>
      <c r="G6445" t="s">
        <v>28721</v>
      </c>
      <c r="H6445" t="s">
        <v>2602</v>
      </c>
      <c r="I6445" s="23">
        <v>48.472836000000001</v>
      </c>
      <c r="J6445" s="23">
        <v>-122.560194</v>
      </c>
      <c r="K6445">
        <v>324110</v>
      </c>
      <c r="L6445" t="s">
        <v>1344</v>
      </c>
      <c r="M6445" t="s">
        <v>1345</v>
      </c>
      <c r="N6445" s="49">
        <v>1859261.2139999999</v>
      </c>
      <c r="O6445" s="49">
        <v>1988643.956</v>
      </c>
      <c r="P6445" s="49">
        <v>1902427.246</v>
      </c>
      <c r="Q6445" s="49">
        <v>1980471.274</v>
      </c>
      <c r="R6445" s="49">
        <v>1946150.726</v>
      </c>
      <c r="S6445" s="49">
        <v>1805933.2120000001</v>
      </c>
      <c r="T6445" s="49">
        <v>2003779.358</v>
      </c>
      <c r="U6445" s="49">
        <v>2105542.2059999998</v>
      </c>
      <c r="V6445" s="49">
        <v>2086152.7860000001</v>
      </c>
    </row>
    <row r="6446" spans="1:22" x14ac:dyDescent="0.3">
      <c r="A6446">
        <v>1005739</v>
      </c>
      <c r="B6446" t="s">
        <v>28722</v>
      </c>
      <c r="C6446" t="s">
        <v>28723</v>
      </c>
      <c r="D6446" t="s">
        <v>1752</v>
      </c>
      <c r="E6446" t="s">
        <v>303</v>
      </c>
      <c r="F6446" t="s">
        <v>1753</v>
      </c>
      <c r="G6446" t="s">
        <v>28724</v>
      </c>
      <c r="H6446" t="s">
        <v>1755</v>
      </c>
      <c r="I6446" s="23">
        <v>36.4925</v>
      </c>
      <c r="J6446" s="23">
        <v>-101.46722200000001</v>
      </c>
      <c r="K6446">
        <v>211130</v>
      </c>
      <c r="L6446" t="s">
        <v>368</v>
      </c>
      <c r="M6446" t="s">
        <v>102</v>
      </c>
      <c r="N6446" s="49">
        <v>68592.509999999995</v>
      </c>
      <c r="O6446" s="49">
        <v>94501.142000000007</v>
      </c>
      <c r="P6446" s="49">
        <v>93741.645999999993</v>
      </c>
      <c r="Q6446" s="49">
        <v>135516.85</v>
      </c>
      <c r="R6446" s="49">
        <v>101235.1838</v>
      </c>
      <c r="S6446" s="49">
        <v>122502.93399999999</v>
      </c>
      <c r="T6446" s="49">
        <v>162708.764</v>
      </c>
      <c r="U6446" s="49">
        <v>158445.073</v>
      </c>
      <c r="V6446" s="49">
        <v>119880.814</v>
      </c>
    </row>
    <row r="6447" spans="1:22" x14ac:dyDescent="0.3">
      <c r="A6447">
        <v>1006900</v>
      </c>
      <c r="B6447" t="s">
        <v>28725</v>
      </c>
      <c r="C6447" t="s">
        <v>28726</v>
      </c>
      <c r="D6447" t="s">
        <v>14818</v>
      </c>
      <c r="E6447" t="s">
        <v>303</v>
      </c>
      <c r="F6447" t="s">
        <v>9017</v>
      </c>
      <c r="G6447" t="s">
        <v>28727</v>
      </c>
      <c r="H6447" t="s">
        <v>14819</v>
      </c>
      <c r="I6447" s="23">
        <v>27.886749999999999</v>
      </c>
      <c r="J6447" s="23">
        <v>-97.274749999999997</v>
      </c>
      <c r="K6447">
        <v>331311</v>
      </c>
      <c r="L6447" t="s">
        <v>28</v>
      </c>
      <c r="M6447" t="s">
        <v>538</v>
      </c>
      <c r="Q6447" s="49">
        <v>92226.751999999993</v>
      </c>
      <c r="R6447" s="49">
        <v>176611.984</v>
      </c>
      <c r="S6447" s="49">
        <v>204623.88</v>
      </c>
      <c r="T6447" s="49">
        <v>241288.90400000001</v>
      </c>
      <c r="U6447" s="49">
        <v>217343.88</v>
      </c>
      <c r="V6447" s="49">
        <v>225962.076</v>
      </c>
    </row>
    <row r="6448" spans="1:22" x14ac:dyDescent="0.3">
      <c r="A6448">
        <v>1006453</v>
      </c>
      <c r="B6448" t="s">
        <v>28728</v>
      </c>
      <c r="C6448" t="s">
        <v>28729</v>
      </c>
      <c r="D6448" t="s">
        <v>972</v>
      </c>
      <c r="E6448" t="s">
        <v>303</v>
      </c>
      <c r="F6448" t="s">
        <v>973</v>
      </c>
      <c r="G6448" t="s">
        <v>28730</v>
      </c>
      <c r="H6448" t="s">
        <v>975</v>
      </c>
      <c r="I6448" s="23">
        <v>28.994467</v>
      </c>
      <c r="J6448" s="23">
        <v>-95.356329000000002</v>
      </c>
      <c r="K6448">
        <v>325211</v>
      </c>
      <c r="L6448" t="s">
        <v>28</v>
      </c>
      <c r="M6448" t="s">
        <v>315</v>
      </c>
      <c r="N6448" s="49">
        <v>129061.164</v>
      </c>
      <c r="O6448" s="49">
        <v>125908.476</v>
      </c>
      <c r="P6448" s="49">
        <v>122187.34</v>
      </c>
      <c r="Q6448" s="49">
        <v>125853.67600000001</v>
      </c>
      <c r="R6448" s="49">
        <v>129798.912</v>
      </c>
      <c r="S6448" s="49">
        <v>131836.204</v>
      </c>
      <c r="T6448" s="49">
        <v>136672.636</v>
      </c>
      <c r="U6448" s="49">
        <v>137041.88399999999</v>
      </c>
      <c r="V6448" s="49">
        <v>134048.44399999999</v>
      </c>
    </row>
    <row r="6449" spans="1:22" x14ac:dyDescent="0.3">
      <c r="A6449">
        <v>1004767</v>
      </c>
      <c r="B6449" t="s">
        <v>28731</v>
      </c>
      <c r="C6449" t="s">
        <v>28732</v>
      </c>
      <c r="D6449" t="s">
        <v>28733</v>
      </c>
      <c r="E6449" t="s">
        <v>583</v>
      </c>
      <c r="F6449" t="s">
        <v>2444</v>
      </c>
      <c r="G6449" t="s">
        <v>28734</v>
      </c>
      <c r="H6449" t="s">
        <v>2446</v>
      </c>
      <c r="I6449" s="23">
        <v>30.325882</v>
      </c>
      <c r="J6449" s="23">
        <v>-91.261731999999995</v>
      </c>
      <c r="K6449">
        <v>325211</v>
      </c>
      <c r="L6449" t="s">
        <v>28</v>
      </c>
      <c r="M6449" t="s">
        <v>315</v>
      </c>
      <c r="N6449" s="49">
        <v>66272.2</v>
      </c>
      <c r="O6449" s="49">
        <v>62243.016000000003</v>
      </c>
      <c r="P6449" s="49">
        <v>65454.803999999996</v>
      </c>
      <c r="Q6449" s="49">
        <v>64880.756000000001</v>
      </c>
      <c r="R6449" s="49">
        <v>43369.936000000002</v>
      </c>
      <c r="S6449" s="49">
        <v>43961.584000000003</v>
      </c>
      <c r="T6449" s="49">
        <v>204933.65400000001</v>
      </c>
      <c r="U6449" s="49">
        <v>205918.49</v>
      </c>
      <c r="V6449" s="49">
        <v>266234.96999999997</v>
      </c>
    </row>
    <row r="6450" spans="1:22" x14ac:dyDescent="0.3">
      <c r="A6450">
        <v>1004867</v>
      </c>
      <c r="B6450" t="s">
        <v>28735</v>
      </c>
      <c r="C6450" t="s">
        <v>28736</v>
      </c>
      <c r="D6450" t="s">
        <v>3740</v>
      </c>
      <c r="E6450" t="s">
        <v>583</v>
      </c>
      <c r="F6450" t="s">
        <v>3741</v>
      </c>
      <c r="G6450" t="s">
        <v>28737</v>
      </c>
      <c r="H6450" t="s">
        <v>3743</v>
      </c>
      <c r="I6450" s="23">
        <v>30.259399999999999</v>
      </c>
      <c r="J6450" s="23">
        <v>-91.173699999999997</v>
      </c>
      <c r="K6450">
        <v>325211</v>
      </c>
      <c r="L6450" t="s">
        <v>2196</v>
      </c>
      <c r="M6450" t="s">
        <v>530</v>
      </c>
      <c r="N6450" s="49">
        <v>643149.79599999997</v>
      </c>
      <c r="O6450" s="49">
        <v>587072.28</v>
      </c>
      <c r="P6450" s="49">
        <v>606006.58799999999</v>
      </c>
      <c r="Q6450" s="49">
        <v>550948.62399999995</v>
      </c>
      <c r="R6450" s="49">
        <v>522465.56800000003</v>
      </c>
      <c r="S6450" s="49">
        <v>491804.80800000002</v>
      </c>
      <c r="T6450" s="49">
        <v>495996.64799999999</v>
      </c>
      <c r="U6450" s="49">
        <v>514179.42</v>
      </c>
      <c r="V6450" s="49">
        <v>480133.1</v>
      </c>
    </row>
    <row r="6451" spans="1:22" x14ac:dyDescent="0.3">
      <c r="A6451">
        <v>1002664</v>
      </c>
      <c r="B6451" t="s">
        <v>28738</v>
      </c>
      <c r="C6451" t="s">
        <v>28739</v>
      </c>
      <c r="D6451" t="s">
        <v>28740</v>
      </c>
      <c r="E6451" t="s">
        <v>1418</v>
      </c>
      <c r="F6451" t="s">
        <v>28741</v>
      </c>
      <c r="H6451" t="s">
        <v>16290</v>
      </c>
      <c r="I6451" s="23">
        <v>34.494199999999999</v>
      </c>
      <c r="J6451" s="23">
        <v>-97.586399999999998</v>
      </c>
      <c r="K6451">
        <v>211130</v>
      </c>
      <c r="L6451" t="s">
        <v>368</v>
      </c>
      <c r="M6451" t="s">
        <v>102</v>
      </c>
      <c r="N6451" s="49">
        <v>54789.394</v>
      </c>
      <c r="O6451" s="49">
        <v>57199.387999999999</v>
      </c>
      <c r="P6451" s="49">
        <v>55948.44</v>
      </c>
      <c r="Q6451" s="49">
        <v>55629.491999999998</v>
      </c>
      <c r="R6451" s="49">
        <v>51510.37</v>
      </c>
      <c r="S6451" s="49">
        <v>56361.892999999996</v>
      </c>
      <c r="T6451" s="49">
        <v>42970.432999999997</v>
      </c>
      <c r="U6451" s="49">
        <v>36630.533000000003</v>
      </c>
      <c r="V6451" s="49">
        <v>41694.182999999997</v>
      </c>
    </row>
    <row r="6452" spans="1:22" x14ac:dyDescent="0.3">
      <c r="A6452">
        <v>1007088</v>
      </c>
      <c r="B6452" t="s">
        <v>28742</v>
      </c>
      <c r="C6452" t="s">
        <v>28743</v>
      </c>
      <c r="D6452" t="s">
        <v>792</v>
      </c>
      <c r="E6452" t="s">
        <v>793</v>
      </c>
      <c r="F6452" t="s">
        <v>9111</v>
      </c>
      <c r="G6452" t="s">
        <v>28744</v>
      </c>
      <c r="H6452" t="s">
        <v>796</v>
      </c>
      <c r="I6452" s="23">
        <v>37.351089999999999</v>
      </c>
      <c r="J6452" s="23">
        <v>-77.495630000000006</v>
      </c>
      <c r="K6452">
        <v>562212</v>
      </c>
      <c r="L6452" t="s">
        <v>51</v>
      </c>
      <c r="M6452" t="s">
        <v>307</v>
      </c>
      <c r="N6452" s="49">
        <v>94490.75</v>
      </c>
      <c r="O6452" s="49">
        <v>96666</v>
      </c>
      <c r="P6452" s="49">
        <v>101518.75</v>
      </c>
      <c r="Q6452" s="49">
        <v>105037.5</v>
      </c>
      <c r="R6452" s="49">
        <v>81947.25</v>
      </c>
      <c r="S6452" s="49">
        <v>82531.75</v>
      </c>
      <c r="T6452" s="49">
        <v>38487.5</v>
      </c>
      <c r="U6452" s="49">
        <v>79995</v>
      </c>
      <c r="V6452" s="49">
        <v>83825</v>
      </c>
    </row>
    <row r="6453" spans="1:22" x14ac:dyDescent="0.3">
      <c r="A6453">
        <v>1003104</v>
      </c>
      <c r="B6453" t="s">
        <v>28745</v>
      </c>
      <c r="C6453" t="s">
        <v>28746</v>
      </c>
      <c r="D6453" t="s">
        <v>28747</v>
      </c>
      <c r="E6453" t="s">
        <v>1248</v>
      </c>
      <c r="F6453" t="s">
        <v>28748</v>
      </c>
      <c r="G6453" t="s">
        <v>28749</v>
      </c>
      <c r="H6453" t="s">
        <v>5243</v>
      </c>
      <c r="I6453" s="23">
        <v>40.156771999999997</v>
      </c>
      <c r="J6453" s="23">
        <v>-80.642071999999999</v>
      </c>
      <c r="K6453">
        <v>562212</v>
      </c>
      <c r="L6453" t="s">
        <v>355</v>
      </c>
      <c r="M6453" t="s">
        <v>307</v>
      </c>
      <c r="N6453" s="49">
        <v>20542.898000000001</v>
      </c>
      <c r="O6453" s="49">
        <v>26032.698</v>
      </c>
      <c r="P6453" s="49">
        <v>40673.148000000001</v>
      </c>
      <c r="Q6453" s="49">
        <v>52316.998</v>
      </c>
      <c r="R6453" s="49">
        <v>28716.495999999999</v>
      </c>
      <c r="S6453" s="49">
        <v>34595.748</v>
      </c>
      <c r="T6453" s="49">
        <v>25799.047999999999</v>
      </c>
      <c r="U6453" s="49">
        <v>40681.798000000003</v>
      </c>
      <c r="V6453" s="49">
        <v>29380.5</v>
      </c>
    </row>
    <row r="6454" spans="1:22" x14ac:dyDescent="0.3">
      <c r="A6454">
        <v>1007001</v>
      </c>
      <c r="B6454" t="s">
        <v>28750</v>
      </c>
      <c r="C6454" t="s">
        <v>28751</v>
      </c>
      <c r="D6454" t="s">
        <v>28752</v>
      </c>
      <c r="E6454" t="s">
        <v>2164</v>
      </c>
      <c r="F6454" t="s">
        <v>28753</v>
      </c>
      <c r="G6454" t="s">
        <v>28754</v>
      </c>
      <c r="H6454" t="s">
        <v>12971</v>
      </c>
      <c r="I6454" s="23">
        <v>43.959893000000001</v>
      </c>
      <c r="J6454" s="23">
        <v>-122.99800500000001</v>
      </c>
      <c r="K6454">
        <v>562212</v>
      </c>
      <c r="L6454" t="s">
        <v>51</v>
      </c>
      <c r="M6454" t="s">
        <v>307</v>
      </c>
      <c r="N6454" s="49">
        <v>27398.5</v>
      </c>
      <c r="O6454" s="49">
        <v>150052.25</v>
      </c>
      <c r="P6454" s="49">
        <v>146628.5</v>
      </c>
      <c r="Q6454" s="49">
        <v>151778</v>
      </c>
      <c r="R6454" s="49">
        <v>179807</v>
      </c>
      <c r="S6454" s="49">
        <v>163776.5</v>
      </c>
      <c r="T6454" s="49">
        <v>155382.25</v>
      </c>
      <c r="U6454" s="49">
        <v>168296.75</v>
      </c>
      <c r="V6454" s="49">
        <v>152261</v>
      </c>
    </row>
    <row r="6455" spans="1:22" x14ac:dyDescent="0.3">
      <c r="A6455">
        <v>1005002</v>
      </c>
      <c r="B6455" t="s">
        <v>28755</v>
      </c>
      <c r="C6455" t="s">
        <v>28756</v>
      </c>
      <c r="D6455" t="s">
        <v>966</v>
      </c>
      <c r="E6455" t="s">
        <v>303</v>
      </c>
      <c r="F6455" t="s">
        <v>12275</v>
      </c>
      <c r="G6455" t="s">
        <v>28757</v>
      </c>
      <c r="H6455" t="s">
        <v>969</v>
      </c>
      <c r="I6455" s="23">
        <v>27.799140000000001</v>
      </c>
      <c r="J6455" s="23">
        <v>-97.57217</v>
      </c>
      <c r="K6455">
        <v>211130</v>
      </c>
      <c r="L6455" t="s">
        <v>326</v>
      </c>
      <c r="M6455" t="s">
        <v>327</v>
      </c>
      <c r="N6455" s="49">
        <v>236611.32399999999</v>
      </c>
      <c r="O6455" s="49">
        <v>234640.318</v>
      </c>
      <c r="P6455" s="49">
        <v>230535.44200000001</v>
      </c>
      <c r="Q6455" s="49">
        <v>249917.592</v>
      </c>
      <c r="R6455" s="49">
        <v>234878.76</v>
      </c>
      <c r="S6455" s="49">
        <v>263752.152</v>
      </c>
      <c r="T6455" s="49">
        <v>235895.80600000001</v>
      </c>
      <c r="U6455" s="49">
        <v>231295.81599999999</v>
      </c>
      <c r="V6455" s="49">
        <v>228533.318</v>
      </c>
    </row>
    <row r="6456" spans="1:22" x14ac:dyDescent="0.3">
      <c r="A6456">
        <v>1002124</v>
      </c>
      <c r="B6456" t="s">
        <v>28758</v>
      </c>
      <c r="C6456" t="s">
        <v>28759</v>
      </c>
      <c r="D6456" t="s">
        <v>6658</v>
      </c>
      <c r="E6456" t="s">
        <v>435</v>
      </c>
      <c r="F6456" t="s">
        <v>28760</v>
      </c>
      <c r="G6456" t="s">
        <v>28761</v>
      </c>
      <c r="H6456" t="s">
        <v>877</v>
      </c>
      <c r="I6456" s="23">
        <v>39.362659999999998</v>
      </c>
      <c r="J6456" s="23">
        <v>-93.448938999999996</v>
      </c>
      <c r="K6456">
        <v>325193</v>
      </c>
      <c r="L6456" t="s">
        <v>28</v>
      </c>
      <c r="M6456" t="s">
        <v>315</v>
      </c>
      <c r="N6456" s="49">
        <v>87128.672000000006</v>
      </c>
      <c r="O6456" s="49">
        <v>89721.111999999994</v>
      </c>
      <c r="P6456" s="49">
        <v>88687.066000000006</v>
      </c>
      <c r="Q6456" s="49">
        <v>82529.19</v>
      </c>
      <c r="R6456" s="49">
        <v>78861.106</v>
      </c>
      <c r="S6456" s="49">
        <v>86805.42</v>
      </c>
      <c r="T6456" s="49">
        <v>83700.23</v>
      </c>
      <c r="U6456" s="49">
        <v>81238.237999999998</v>
      </c>
      <c r="V6456" s="49">
        <v>79829.843999999997</v>
      </c>
    </row>
    <row r="6457" spans="1:22" x14ac:dyDescent="0.3">
      <c r="A6457">
        <v>1006006</v>
      </c>
      <c r="B6457" t="s">
        <v>28762</v>
      </c>
      <c r="C6457" t="s">
        <v>28763</v>
      </c>
      <c r="D6457" t="s">
        <v>28764</v>
      </c>
      <c r="E6457" t="s">
        <v>954</v>
      </c>
      <c r="F6457" t="s">
        <v>28765</v>
      </c>
      <c r="G6457" t="s">
        <v>28766</v>
      </c>
      <c r="H6457" t="s">
        <v>3446</v>
      </c>
      <c r="I6457" s="23">
        <v>33.090277999999998</v>
      </c>
      <c r="J6457" s="23">
        <v>-80.341667000000001</v>
      </c>
      <c r="K6457">
        <v>335991</v>
      </c>
      <c r="L6457" t="s">
        <v>28</v>
      </c>
      <c r="M6457" t="s">
        <v>315</v>
      </c>
      <c r="N6457" s="49">
        <v>141467.79</v>
      </c>
      <c r="O6457" s="49">
        <v>43886.483999999997</v>
      </c>
      <c r="P6457" s="49">
        <v>38981.504000000001</v>
      </c>
      <c r="Q6457" s="49">
        <v>32605.928</v>
      </c>
      <c r="R6457" s="49">
        <v>46678.124000000003</v>
      </c>
      <c r="S6457" s="49">
        <v>102026.238</v>
      </c>
      <c r="T6457" s="49">
        <v>92314.576000000001</v>
      </c>
      <c r="U6457" s="49">
        <v>116788.40399999999</v>
      </c>
      <c r="V6457" s="49">
        <v>242959.75</v>
      </c>
    </row>
    <row r="6458" spans="1:22" x14ac:dyDescent="0.3">
      <c r="A6458">
        <v>1003966</v>
      </c>
      <c r="B6458" t="s">
        <v>28767</v>
      </c>
      <c r="C6458" t="s">
        <v>28768</v>
      </c>
      <c r="D6458" t="s">
        <v>28769</v>
      </c>
      <c r="E6458" t="s">
        <v>331</v>
      </c>
      <c r="F6458" t="s">
        <v>28770</v>
      </c>
      <c r="G6458" t="s">
        <v>28771</v>
      </c>
      <c r="H6458" t="s">
        <v>14182</v>
      </c>
      <c r="I6458" s="23">
        <v>42.860644000000001</v>
      </c>
      <c r="J6458" s="23">
        <v>-74.025053</v>
      </c>
      <c r="K6458">
        <v>325211</v>
      </c>
      <c r="L6458" t="s">
        <v>28</v>
      </c>
      <c r="M6458" t="s">
        <v>315</v>
      </c>
      <c r="N6458" s="49">
        <v>30450.98</v>
      </c>
      <c r="O6458" s="49">
        <v>3683.88</v>
      </c>
      <c r="P6458" s="49">
        <v>30964.63</v>
      </c>
      <c r="Q6458" s="49">
        <v>29580.383999999998</v>
      </c>
      <c r="R6458" s="49">
        <v>31422.263999999999</v>
      </c>
      <c r="S6458" s="49">
        <v>29046.44</v>
      </c>
      <c r="T6458" s="49">
        <v>18458.056</v>
      </c>
      <c r="U6458" s="49">
        <v>21289.846000000001</v>
      </c>
      <c r="V6458" s="49">
        <v>30899.91</v>
      </c>
    </row>
    <row r="6459" spans="1:22" x14ac:dyDescent="0.3">
      <c r="A6459">
        <v>1001870</v>
      </c>
      <c r="B6459" t="s">
        <v>28772</v>
      </c>
      <c r="C6459" t="s">
        <v>28773</v>
      </c>
      <c r="D6459" t="s">
        <v>972</v>
      </c>
      <c r="E6459" t="s">
        <v>303</v>
      </c>
      <c r="F6459" t="s">
        <v>973</v>
      </c>
      <c r="G6459" t="s">
        <v>28774</v>
      </c>
      <c r="H6459" t="s">
        <v>975</v>
      </c>
      <c r="I6459" s="23">
        <v>28.974399999999999</v>
      </c>
      <c r="J6459" s="23">
        <v>-95.344530000000006</v>
      </c>
      <c r="K6459">
        <v>325110</v>
      </c>
      <c r="L6459" t="s">
        <v>28</v>
      </c>
      <c r="M6459" t="s">
        <v>530</v>
      </c>
      <c r="N6459" s="49">
        <v>82493.64</v>
      </c>
      <c r="O6459" s="49">
        <v>87245.07</v>
      </c>
      <c r="P6459" s="49">
        <v>83046.622000000003</v>
      </c>
      <c r="Q6459" s="49">
        <v>83620.271999999997</v>
      </c>
      <c r="R6459" s="49">
        <v>84689.831999999995</v>
      </c>
      <c r="S6459" s="49">
        <v>85830.71</v>
      </c>
      <c r="T6459" s="49">
        <v>80217.524000000005</v>
      </c>
      <c r="U6459" s="49">
        <v>76419.789999999994</v>
      </c>
      <c r="V6459" s="49">
        <v>78052.784</v>
      </c>
    </row>
    <row r="6460" spans="1:22" x14ac:dyDescent="0.3">
      <c r="A6460">
        <v>1011740</v>
      </c>
      <c r="B6460" t="s">
        <v>28775</v>
      </c>
      <c r="C6460" t="s">
        <v>28776</v>
      </c>
      <c r="D6460" t="s">
        <v>9929</v>
      </c>
      <c r="E6460" t="s">
        <v>954</v>
      </c>
      <c r="F6460" t="s">
        <v>28777</v>
      </c>
      <c r="G6460" t="s">
        <v>28778</v>
      </c>
      <c r="H6460" t="s">
        <v>1191</v>
      </c>
      <c r="I6460" s="23">
        <v>33.467500000000001</v>
      </c>
      <c r="J6460" s="23">
        <v>-80.881111000000004</v>
      </c>
      <c r="K6460">
        <v>325412</v>
      </c>
      <c r="L6460" t="s">
        <v>649</v>
      </c>
      <c r="M6460" t="s">
        <v>931</v>
      </c>
      <c r="N6460" s="49">
        <v>71320.032000000007</v>
      </c>
      <c r="O6460" s="49">
        <v>76394.788</v>
      </c>
      <c r="P6460" s="49">
        <v>56974.887999999999</v>
      </c>
      <c r="Q6460" s="49">
        <v>54614.64</v>
      </c>
      <c r="R6460" s="49">
        <v>89552.312000000005</v>
      </c>
      <c r="S6460" s="49">
        <v>50307.383999999998</v>
      </c>
    </row>
    <row r="6461" spans="1:22" x14ac:dyDescent="0.3">
      <c r="A6461">
        <v>1005119</v>
      </c>
      <c r="B6461" t="s">
        <v>28779</v>
      </c>
      <c r="C6461" t="s">
        <v>28780</v>
      </c>
      <c r="D6461" t="s">
        <v>6274</v>
      </c>
      <c r="E6461" t="s">
        <v>2235</v>
      </c>
      <c r="F6461" t="s">
        <v>16986</v>
      </c>
      <c r="G6461" t="s">
        <v>28781</v>
      </c>
      <c r="H6461" t="s">
        <v>1098</v>
      </c>
      <c r="I6461" s="23">
        <v>47.717981999999999</v>
      </c>
      <c r="J6461" s="23">
        <v>-104.13316399999999</v>
      </c>
      <c r="K6461">
        <v>311313</v>
      </c>
      <c r="L6461" t="s">
        <v>28</v>
      </c>
      <c r="M6461" t="s">
        <v>315</v>
      </c>
      <c r="N6461" s="49">
        <v>96552.843999999997</v>
      </c>
      <c r="O6461" s="49">
        <v>123607.864</v>
      </c>
      <c r="P6461" s="49">
        <v>132099.302</v>
      </c>
      <c r="Q6461" s="49">
        <v>126554.864</v>
      </c>
      <c r="R6461" s="49">
        <v>97831.745999999999</v>
      </c>
      <c r="S6461" s="49">
        <v>96000.46</v>
      </c>
      <c r="T6461" s="49">
        <v>120485</v>
      </c>
      <c r="U6461" s="49">
        <v>118545.62</v>
      </c>
      <c r="V6461" s="49">
        <v>95171.8</v>
      </c>
    </row>
    <row r="6462" spans="1:22" x14ac:dyDescent="0.3">
      <c r="A6462">
        <v>1004212</v>
      </c>
      <c r="B6462" t="s">
        <v>28782</v>
      </c>
      <c r="C6462" t="s">
        <v>28783</v>
      </c>
      <c r="D6462" t="s">
        <v>11230</v>
      </c>
      <c r="E6462" t="s">
        <v>303</v>
      </c>
      <c r="F6462" t="s">
        <v>8867</v>
      </c>
      <c r="H6462" t="s">
        <v>28784</v>
      </c>
      <c r="I6462" s="23">
        <v>30.636111</v>
      </c>
      <c r="J6462" s="23">
        <v>-101.93555600000001</v>
      </c>
      <c r="K6462">
        <v>486990</v>
      </c>
      <c r="L6462" t="s">
        <v>28</v>
      </c>
      <c r="M6462" t="s">
        <v>315</v>
      </c>
      <c r="S6462" s="49">
        <v>0</v>
      </c>
      <c r="T6462" s="49">
        <v>0</v>
      </c>
      <c r="U6462" s="49">
        <v>0</v>
      </c>
      <c r="V6462" s="49">
        <v>2665.74</v>
      </c>
    </row>
    <row r="6463" spans="1:22" x14ac:dyDescent="0.3">
      <c r="A6463">
        <v>1006792</v>
      </c>
      <c r="B6463" t="s">
        <v>28785</v>
      </c>
      <c r="C6463" t="s">
        <v>28786</v>
      </c>
      <c r="D6463" t="s">
        <v>28787</v>
      </c>
      <c r="E6463" t="s">
        <v>323</v>
      </c>
      <c r="F6463" t="s">
        <v>28788</v>
      </c>
      <c r="G6463" t="s">
        <v>28789</v>
      </c>
      <c r="H6463" t="s">
        <v>6044</v>
      </c>
      <c r="I6463" s="23">
        <v>35.95608</v>
      </c>
      <c r="J6463" s="23">
        <v>-119.04819999999999</v>
      </c>
      <c r="K6463">
        <v>321113</v>
      </c>
      <c r="L6463" t="s">
        <v>28</v>
      </c>
      <c r="M6463" t="s">
        <v>315</v>
      </c>
      <c r="S6463" s="49">
        <v>5707.9139999999998</v>
      </c>
      <c r="T6463" s="49">
        <v>2197.86</v>
      </c>
      <c r="U6463" s="49">
        <v>2305.31</v>
      </c>
      <c r="V6463" s="49">
        <v>2156.1999999999998</v>
      </c>
    </row>
    <row r="6464" spans="1:22" x14ac:dyDescent="0.3">
      <c r="A6464">
        <v>1000247</v>
      </c>
      <c r="B6464" t="s">
        <v>28790</v>
      </c>
      <c r="C6464" t="s">
        <v>28791</v>
      </c>
      <c r="D6464" t="s">
        <v>675</v>
      </c>
      <c r="E6464" t="s">
        <v>676</v>
      </c>
      <c r="F6464" t="s">
        <v>28792</v>
      </c>
      <c r="G6464" t="s">
        <v>28793</v>
      </c>
      <c r="H6464" t="s">
        <v>679</v>
      </c>
      <c r="I6464" s="23">
        <v>35.101196999999999</v>
      </c>
      <c r="J6464" s="23">
        <v>-85.345342000000002</v>
      </c>
      <c r="K6464">
        <v>327310</v>
      </c>
      <c r="L6464" t="s">
        <v>2095</v>
      </c>
      <c r="M6464" t="s">
        <v>376</v>
      </c>
      <c r="N6464" s="49">
        <v>688436.24399999995</v>
      </c>
      <c r="O6464" s="49">
        <v>632233.804</v>
      </c>
      <c r="P6464" s="49">
        <v>660514.46799999999</v>
      </c>
      <c r="Q6464" s="49">
        <v>643341.96</v>
      </c>
      <c r="R6464" s="49">
        <v>591240.45400000003</v>
      </c>
      <c r="S6464" s="49">
        <v>402626.25199999998</v>
      </c>
      <c r="T6464" s="49">
        <v>451308.50799999997</v>
      </c>
      <c r="U6464" s="49">
        <v>390405.67200000002</v>
      </c>
      <c r="V6464" s="49">
        <v>389099.63</v>
      </c>
    </row>
    <row r="6465" spans="1:22" x14ac:dyDescent="0.3">
      <c r="A6465">
        <v>1002437</v>
      </c>
      <c r="B6465" t="s">
        <v>28794</v>
      </c>
      <c r="C6465" t="s">
        <v>28795</v>
      </c>
      <c r="D6465" t="s">
        <v>28796</v>
      </c>
      <c r="E6465" t="s">
        <v>2780</v>
      </c>
      <c r="F6465" t="s">
        <v>28797</v>
      </c>
      <c r="G6465" t="s">
        <v>28798</v>
      </c>
      <c r="H6465" t="s">
        <v>1570</v>
      </c>
      <c r="I6465" s="23">
        <v>41.248399999999997</v>
      </c>
      <c r="J6465" s="23">
        <v>-73.097650000000002</v>
      </c>
      <c r="K6465">
        <v>336411</v>
      </c>
      <c r="L6465" t="s">
        <v>28</v>
      </c>
      <c r="M6465" t="s">
        <v>315</v>
      </c>
      <c r="N6465" s="49">
        <v>51730.798000000003</v>
      </c>
      <c r="O6465" s="49">
        <v>53531.836000000003</v>
      </c>
      <c r="P6465" s="49">
        <v>55772.83</v>
      </c>
      <c r="Q6465" s="49">
        <v>54328.24</v>
      </c>
      <c r="R6465" s="49">
        <v>54120.116000000002</v>
      </c>
      <c r="S6465" s="49">
        <v>57809.752</v>
      </c>
      <c r="T6465" s="49">
        <v>56560.68</v>
      </c>
      <c r="U6465" s="49">
        <v>55967.34</v>
      </c>
      <c r="V6465" s="49">
        <v>36458.196000000004</v>
      </c>
    </row>
    <row r="6466" spans="1:22" x14ac:dyDescent="0.3">
      <c r="A6466">
        <v>1005210</v>
      </c>
      <c r="B6466" t="s">
        <v>28799</v>
      </c>
      <c r="C6466" t="s">
        <v>28800</v>
      </c>
      <c r="D6466" t="s">
        <v>5761</v>
      </c>
      <c r="E6466" t="s">
        <v>303</v>
      </c>
      <c r="F6466" t="s">
        <v>28801</v>
      </c>
      <c r="G6466" t="s">
        <v>28802</v>
      </c>
      <c r="H6466" t="s">
        <v>5767</v>
      </c>
      <c r="I6466" s="23">
        <v>25.9131</v>
      </c>
      <c r="J6466" s="23">
        <v>-97.5214</v>
      </c>
      <c r="K6466">
        <v>221112</v>
      </c>
      <c r="L6466" t="s">
        <v>30</v>
      </c>
      <c r="M6466" t="s">
        <v>336</v>
      </c>
      <c r="N6466" s="49">
        <v>39631.451999999997</v>
      </c>
      <c r="O6466" s="49">
        <v>25097.008000000002</v>
      </c>
      <c r="P6466" s="49">
        <v>34279.023999999998</v>
      </c>
      <c r="Q6466" s="49">
        <v>58680.684000000001</v>
      </c>
      <c r="R6466" s="49">
        <v>25618.504000000001</v>
      </c>
      <c r="S6466" s="49">
        <v>55773.591999999997</v>
      </c>
      <c r="T6466" s="49">
        <v>48229.472000000002</v>
      </c>
      <c r="U6466" s="49">
        <v>50237.964</v>
      </c>
      <c r="V6466" s="49">
        <v>65538.456000000006</v>
      </c>
    </row>
    <row r="6467" spans="1:22" x14ac:dyDescent="0.3">
      <c r="A6467">
        <v>1009291</v>
      </c>
      <c r="B6467" t="s">
        <v>28803</v>
      </c>
      <c r="C6467" t="s">
        <v>28804</v>
      </c>
      <c r="D6467" t="s">
        <v>1885</v>
      </c>
      <c r="E6467" t="s">
        <v>461</v>
      </c>
      <c r="F6467" t="s">
        <v>1886</v>
      </c>
      <c r="G6467" t="s">
        <v>28805</v>
      </c>
      <c r="H6467" t="s">
        <v>1888</v>
      </c>
      <c r="I6467" s="23">
        <v>41.260556000000001</v>
      </c>
      <c r="J6467" s="23">
        <v>-110.806944</v>
      </c>
      <c r="K6467">
        <v>324110</v>
      </c>
      <c r="L6467" t="s">
        <v>1344</v>
      </c>
      <c r="M6467" t="s">
        <v>1345</v>
      </c>
      <c r="N6467" s="49">
        <v>12950.384</v>
      </c>
      <c r="O6467" s="49">
        <v>20147.488000000001</v>
      </c>
      <c r="P6467" s="49">
        <v>31342.495999999999</v>
      </c>
      <c r="Q6467" s="49">
        <v>30915.081999999999</v>
      </c>
      <c r="R6467" s="49">
        <v>31152.768</v>
      </c>
      <c r="S6467" s="49">
        <v>31972.324000000001</v>
      </c>
      <c r="T6467" s="49">
        <v>23738.056</v>
      </c>
      <c r="U6467" s="49">
        <v>35074.874000000003</v>
      </c>
      <c r="V6467" s="49">
        <v>40161.877999999997</v>
      </c>
    </row>
    <row r="6468" spans="1:22" x14ac:dyDescent="0.3">
      <c r="A6468">
        <v>1007816</v>
      </c>
      <c r="B6468" t="s">
        <v>28806</v>
      </c>
      <c r="C6468" t="s">
        <v>28807</v>
      </c>
      <c r="D6468" t="s">
        <v>28808</v>
      </c>
      <c r="E6468" t="s">
        <v>323</v>
      </c>
      <c r="F6468" t="s">
        <v>28809</v>
      </c>
      <c r="G6468" t="s">
        <v>28810</v>
      </c>
      <c r="H6468" t="s">
        <v>1523</v>
      </c>
      <c r="I6468" s="23">
        <v>34.285809999999998</v>
      </c>
      <c r="J6468" s="23">
        <v>-118.791555</v>
      </c>
      <c r="K6468">
        <v>562212</v>
      </c>
      <c r="L6468" t="s">
        <v>355</v>
      </c>
      <c r="M6468" t="s">
        <v>307</v>
      </c>
      <c r="N6468" s="49">
        <v>285774.74599999998</v>
      </c>
      <c r="O6468" s="49">
        <v>231462.24600000001</v>
      </c>
      <c r="P6468" s="49">
        <v>208326.74600000001</v>
      </c>
      <c r="Q6468" s="49">
        <v>120721.652</v>
      </c>
      <c r="R6468" s="49">
        <v>153856.448</v>
      </c>
      <c r="S6468" s="49">
        <v>158806.228</v>
      </c>
      <c r="T6468" s="49">
        <v>153539.834</v>
      </c>
      <c r="U6468" s="49">
        <v>150064.25258100001</v>
      </c>
      <c r="V6468" s="49">
        <v>136642.409843</v>
      </c>
    </row>
    <row r="6469" spans="1:22" x14ac:dyDescent="0.3">
      <c r="A6469">
        <v>1004194</v>
      </c>
      <c r="B6469" t="s">
        <v>28811</v>
      </c>
      <c r="C6469" t="s">
        <v>28812</v>
      </c>
      <c r="D6469" t="s">
        <v>28813</v>
      </c>
      <c r="E6469" t="s">
        <v>435</v>
      </c>
      <c r="F6469" t="s">
        <v>28814</v>
      </c>
      <c r="G6469" t="s">
        <v>28815</v>
      </c>
      <c r="H6469" t="s">
        <v>28816</v>
      </c>
      <c r="I6469" s="23">
        <v>36.543163999999997</v>
      </c>
      <c r="J6469" s="23">
        <v>-94.583078999999998</v>
      </c>
      <c r="K6469">
        <v>311613</v>
      </c>
      <c r="L6469" t="s">
        <v>573</v>
      </c>
      <c r="M6469" t="s">
        <v>574</v>
      </c>
      <c r="N6469" s="49">
        <v>66494.69</v>
      </c>
      <c r="O6469" s="49">
        <v>69286.956000000006</v>
      </c>
      <c r="P6469" s="49">
        <v>68184.539999999994</v>
      </c>
      <c r="Q6469" s="49">
        <v>110163.24</v>
      </c>
      <c r="R6469" s="49">
        <v>121184.806</v>
      </c>
      <c r="S6469" s="49">
        <v>76299.648000000001</v>
      </c>
      <c r="T6469" s="49">
        <v>76026.009999999995</v>
      </c>
      <c r="U6469" s="49">
        <v>91386.49</v>
      </c>
      <c r="V6469" s="49">
        <v>120267.99</v>
      </c>
    </row>
    <row r="6470" spans="1:22" x14ac:dyDescent="0.3">
      <c r="A6470">
        <v>1003087</v>
      </c>
      <c r="B6470" t="s">
        <v>28817</v>
      </c>
      <c r="C6470" t="s">
        <v>28818</v>
      </c>
      <c r="D6470" t="s">
        <v>11342</v>
      </c>
      <c r="E6470" t="s">
        <v>461</v>
      </c>
      <c r="F6470" t="s">
        <v>11343</v>
      </c>
      <c r="G6470" t="s">
        <v>28819</v>
      </c>
      <c r="H6470" t="s">
        <v>5338</v>
      </c>
      <c r="I6470" s="23">
        <v>41.5383</v>
      </c>
      <c r="J6470" s="23">
        <v>-109.128</v>
      </c>
      <c r="K6470">
        <v>325312</v>
      </c>
      <c r="L6470" t="s">
        <v>28820</v>
      </c>
      <c r="M6470" t="s">
        <v>530</v>
      </c>
      <c r="N6470" s="49">
        <v>375668.61800000002</v>
      </c>
      <c r="O6470" s="49">
        <v>365760.49800000002</v>
      </c>
      <c r="P6470" s="49">
        <v>133775.886</v>
      </c>
      <c r="Q6470" s="49">
        <v>62781.29</v>
      </c>
      <c r="R6470" s="49">
        <v>65658.19</v>
      </c>
      <c r="S6470" s="49">
        <v>55718.394</v>
      </c>
      <c r="T6470" s="49">
        <v>70781.67</v>
      </c>
      <c r="U6470" s="49">
        <v>72537.207999999999</v>
      </c>
      <c r="V6470" s="49">
        <v>59910.796000000002</v>
      </c>
    </row>
    <row r="6471" spans="1:22" x14ac:dyDescent="0.3">
      <c r="A6471">
        <v>1007218</v>
      </c>
      <c r="B6471" t="s">
        <v>28821</v>
      </c>
      <c r="C6471" t="s">
        <v>28822</v>
      </c>
      <c r="D6471" t="s">
        <v>6434</v>
      </c>
      <c r="E6471" t="s">
        <v>461</v>
      </c>
      <c r="F6471" t="s">
        <v>8665</v>
      </c>
      <c r="G6471" t="s">
        <v>28823</v>
      </c>
      <c r="H6471" t="s">
        <v>6437</v>
      </c>
      <c r="I6471" s="23">
        <v>42.512900000000002</v>
      </c>
      <c r="J6471" s="23">
        <v>-106.1434</v>
      </c>
      <c r="K6471">
        <v>324110</v>
      </c>
      <c r="L6471" t="s">
        <v>1344</v>
      </c>
      <c r="M6471" t="s">
        <v>1345</v>
      </c>
      <c r="N6471" s="49">
        <v>286560.60800000001</v>
      </c>
      <c r="O6471" s="49">
        <v>275908.674</v>
      </c>
      <c r="P6471" s="49">
        <v>259624.274</v>
      </c>
      <c r="Q6471" s="49">
        <v>169254.13</v>
      </c>
      <c r="R6471" s="49">
        <v>219145.50599999999</v>
      </c>
      <c r="S6471" s="49">
        <v>220666.94</v>
      </c>
      <c r="T6471" s="49">
        <v>202199.00599999999</v>
      </c>
      <c r="U6471" s="49">
        <v>209132.226</v>
      </c>
      <c r="V6471" s="49">
        <v>186003.986</v>
      </c>
    </row>
    <row r="6472" spans="1:22" x14ac:dyDescent="0.3">
      <c r="A6472">
        <v>1007217</v>
      </c>
      <c r="B6472" t="s">
        <v>28824</v>
      </c>
      <c r="C6472" t="s">
        <v>28825</v>
      </c>
      <c r="D6472" t="s">
        <v>7034</v>
      </c>
      <c r="E6472" t="s">
        <v>461</v>
      </c>
      <c r="F6472" t="s">
        <v>7020</v>
      </c>
      <c r="G6472" t="s">
        <v>28826</v>
      </c>
      <c r="H6472" t="s">
        <v>3006</v>
      </c>
      <c r="I6472" s="23">
        <v>41.77899</v>
      </c>
      <c r="J6472" s="23">
        <v>-107.104</v>
      </c>
      <c r="K6472">
        <v>324110</v>
      </c>
      <c r="L6472" t="s">
        <v>6080</v>
      </c>
      <c r="M6472" t="s">
        <v>6081</v>
      </c>
      <c r="N6472" s="49">
        <v>1260014.2960000001</v>
      </c>
      <c r="O6472" s="49">
        <v>1165949.574</v>
      </c>
      <c r="P6472" s="49">
        <v>1041404.7340000001</v>
      </c>
      <c r="Q6472" s="49">
        <v>1022712.25</v>
      </c>
      <c r="R6472" s="49">
        <v>1097590.456</v>
      </c>
      <c r="S6472" s="49">
        <v>1001992.696</v>
      </c>
      <c r="T6472" s="49">
        <v>999853.89199999999</v>
      </c>
      <c r="U6472" s="49">
        <v>951954.84600000002</v>
      </c>
      <c r="V6472" s="49">
        <v>939934.87199999997</v>
      </c>
    </row>
    <row r="6473" spans="1:22" x14ac:dyDescent="0.3">
      <c r="A6473">
        <v>1002656</v>
      </c>
      <c r="B6473" t="s">
        <v>28827</v>
      </c>
      <c r="C6473" t="s">
        <v>28828</v>
      </c>
      <c r="D6473" t="s">
        <v>2794</v>
      </c>
      <c r="E6473" t="s">
        <v>549</v>
      </c>
      <c r="F6473" t="s">
        <v>28829</v>
      </c>
      <c r="G6473" t="s">
        <v>28830</v>
      </c>
      <c r="H6473" t="s">
        <v>28831</v>
      </c>
      <c r="I6473" s="23">
        <v>43.502899999999997</v>
      </c>
      <c r="J6473" s="23">
        <v>-96.929900000000004</v>
      </c>
      <c r="K6473">
        <v>562212</v>
      </c>
      <c r="L6473" t="s">
        <v>51</v>
      </c>
      <c r="M6473" t="s">
        <v>307</v>
      </c>
      <c r="N6473" s="49">
        <v>38105.75</v>
      </c>
      <c r="O6473" s="49">
        <v>30745.25</v>
      </c>
      <c r="P6473" s="49">
        <v>47248.25</v>
      </c>
      <c r="Q6473" s="49">
        <v>50813</v>
      </c>
      <c r="R6473" s="49">
        <v>55020</v>
      </c>
      <c r="S6473" s="49">
        <v>61701.25</v>
      </c>
      <c r="T6473" s="49">
        <v>35994.25</v>
      </c>
      <c r="U6473" s="49">
        <v>64460.5</v>
      </c>
      <c r="V6473" s="49">
        <v>59350</v>
      </c>
    </row>
    <row r="6474" spans="1:22" x14ac:dyDescent="0.3">
      <c r="A6474">
        <v>1002809</v>
      </c>
      <c r="B6474" t="s">
        <v>28832</v>
      </c>
      <c r="C6474" t="s">
        <v>28833</v>
      </c>
      <c r="D6474" t="s">
        <v>28834</v>
      </c>
      <c r="E6474" t="s">
        <v>569</v>
      </c>
      <c r="F6474" t="s">
        <v>28835</v>
      </c>
      <c r="G6474" t="s">
        <v>28836</v>
      </c>
      <c r="H6474" t="s">
        <v>24437</v>
      </c>
      <c r="I6474" s="23">
        <v>43.08446</v>
      </c>
      <c r="J6474" s="23">
        <v>-96.230379999999997</v>
      </c>
      <c r="K6474">
        <v>325193</v>
      </c>
      <c r="L6474" t="s">
        <v>28</v>
      </c>
      <c r="M6474" t="s">
        <v>315</v>
      </c>
      <c r="N6474" s="49">
        <v>45265.279999999999</v>
      </c>
      <c r="O6474" s="49">
        <v>60030.324000000001</v>
      </c>
      <c r="P6474" s="49">
        <v>65530.203999999998</v>
      </c>
      <c r="Q6474" s="49">
        <v>57861.932000000001</v>
      </c>
      <c r="R6474" s="49">
        <v>61241.22</v>
      </c>
      <c r="S6474" s="49">
        <v>58988.527999999998</v>
      </c>
      <c r="T6474" s="49">
        <v>60220.624000000003</v>
      </c>
      <c r="U6474" s="49">
        <v>52398.052000000003</v>
      </c>
      <c r="V6474" s="49">
        <v>58398.38</v>
      </c>
    </row>
    <row r="6475" spans="1:22" x14ac:dyDescent="0.3">
      <c r="A6475">
        <v>1005683</v>
      </c>
      <c r="B6475" t="s">
        <v>28837</v>
      </c>
      <c r="C6475" t="s">
        <v>28838</v>
      </c>
      <c r="D6475" t="s">
        <v>4279</v>
      </c>
      <c r="E6475" t="s">
        <v>922</v>
      </c>
      <c r="F6475" t="s">
        <v>19396</v>
      </c>
      <c r="G6475" t="s">
        <v>28839</v>
      </c>
      <c r="H6475" t="s">
        <v>4686</v>
      </c>
      <c r="I6475" s="23">
        <v>42.459240000000001</v>
      </c>
      <c r="J6475" s="23">
        <v>-96.599500000000006</v>
      </c>
      <c r="K6475">
        <v>325193</v>
      </c>
      <c r="L6475" t="s">
        <v>28</v>
      </c>
      <c r="M6475" t="s">
        <v>315</v>
      </c>
      <c r="N6475" s="49">
        <v>89651.706000000006</v>
      </c>
      <c r="O6475" s="49">
        <v>85026.212</v>
      </c>
      <c r="P6475" s="49">
        <v>79446.945999999996</v>
      </c>
      <c r="Q6475" s="49">
        <v>78265.906000000003</v>
      </c>
      <c r="R6475" s="49">
        <v>65530.87</v>
      </c>
      <c r="S6475" s="49">
        <v>71016.703999999998</v>
      </c>
      <c r="T6475" s="49">
        <v>65997.59</v>
      </c>
      <c r="U6475" s="49">
        <v>59434.48</v>
      </c>
      <c r="V6475" s="49">
        <v>68841.308000000005</v>
      </c>
    </row>
    <row r="6476" spans="1:22" x14ac:dyDescent="0.3">
      <c r="A6476">
        <v>1012436</v>
      </c>
      <c r="B6476" t="s">
        <v>28840</v>
      </c>
      <c r="C6476" t="s">
        <v>28841</v>
      </c>
      <c r="D6476" t="s">
        <v>13331</v>
      </c>
      <c r="E6476" t="s">
        <v>380</v>
      </c>
      <c r="F6476" t="s">
        <v>2340</v>
      </c>
      <c r="G6476" t="s">
        <v>28842</v>
      </c>
      <c r="H6476" t="s">
        <v>16432</v>
      </c>
      <c r="I6476" s="23">
        <v>43.706811999999999</v>
      </c>
      <c r="J6476" s="23">
        <v>-92.999887999999999</v>
      </c>
      <c r="K6476">
        <v>562212</v>
      </c>
      <c r="L6476" t="s">
        <v>93</v>
      </c>
      <c r="M6476" t="s">
        <v>307</v>
      </c>
      <c r="N6476" s="49">
        <v>54165.75</v>
      </c>
      <c r="O6476" s="49">
        <v>46746.25</v>
      </c>
      <c r="P6476" s="49">
        <v>38481.5</v>
      </c>
      <c r="Q6476" s="49">
        <v>30590.5</v>
      </c>
    </row>
    <row r="6477" spans="1:22" x14ac:dyDescent="0.3">
      <c r="A6477">
        <v>1000354</v>
      </c>
      <c r="B6477" t="s">
        <v>28843</v>
      </c>
      <c r="C6477" t="s">
        <v>28844</v>
      </c>
      <c r="D6477" t="s">
        <v>717</v>
      </c>
      <c r="E6477" t="s">
        <v>380</v>
      </c>
      <c r="F6477" t="s">
        <v>26805</v>
      </c>
      <c r="G6477" t="s">
        <v>28845</v>
      </c>
      <c r="H6477" t="s">
        <v>7627</v>
      </c>
      <c r="I6477" s="23">
        <v>44.847859999999997</v>
      </c>
      <c r="J6477" s="23">
        <v>-93.237449999999995</v>
      </c>
      <c r="K6477">
        <v>334413</v>
      </c>
      <c r="L6477" t="s">
        <v>1560</v>
      </c>
      <c r="M6477" t="s">
        <v>315</v>
      </c>
      <c r="N6477" s="49">
        <v>91896.495245099999</v>
      </c>
      <c r="O6477" s="49">
        <v>102334.69202830001</v>
      </c>
      <c r="P6477" s="49">
        <v>98140.934815999994</v>
      </c>
      <c r="Q6477" s="49">
        <v>98934.848318999997</v>
      </c>
      <c r="R6477" s="49">
        <v>114537.64942079999</v>
      </c>
      <c r="S6477" s="49">
        <v>128375.2167088</v>
      </c>
      <c r="T6477" s="49">
        <v>117799.489703</v>
      </c>
      <c r="U6477" s="49">
        <v>129261.6572033</v>
      </c>
      <c r="V6477" s="49">
        <v>131033.0478024</v>
      </c>
    </row>
    <row r="6478" spans="1:22" x14ac:dyDescent="0.3">
      <c r="A6478">
        <v>1002625</v>
      </c>
      <c r="B6478" t="s">
        <v>28846</v>
      </c>
      <c r="C6478" t="s">
        <v>28847</v>
      </c>
      <c r="D6478" t="s">
        <v>28848</v>
      </c>
      <c r="E6478" t="s">
        <v>303</v>
      </c>
      <c r="F6478" t="s">
        <v>21733</v>
      </c>
      <c r="H6478" t="s">
        <v>11224</v>
      </c>
      <c r="I6478" s="23">
        <v>33.467778000000003</v>
      </c>
      <c r="J6478" s="23">
        <v>-102.55888899999999</v>
      </c>
      <c r="K6478">
        <v>211130</v>
      </c>
      <c r="L6478" t="s">
        <v>326</v>
      </c>
      <c r="M6478" t="s">
        <v>327</v>
      </c>
      <c r="N6478" s="49">
        <v>51290.468000000001</v>
      </c>
      <c r="O6478" s="49">
        <v>46754.531999999999</v>
      </c>
      <c r="P6478" s="49">
        <v>63956.531999999999</v>
      </c>
      <c r="Q6478" s="49">
        <v>23107.815999999999</v>
      </c>
      <c r="R6478" s="49">
        <v>56190.743999999999</v>
      </c>
      <c r="S6478" s="49">
        <v>86014.638000000006</v>
      </c>
      <c r="T6478" s="49">
        <v>89185.173999999999</v>
      </c>
      <c r="U6478" s="49">
        <v>82664.91</v>
      </c>
      <c r="V6478" s="49">
        <v>89742.354000000007</v>
      </c>
    </row>
    <row r="6479" spans="1:22" x14ac:dyDescent="0.3">
      <c r="A6479">
        <v>1001657</v>
      </c>
      <c r="B6479" t="s">
        <v>28849</v>
      </c>
      <c r="C6479" t="s">
        <v>28850</v>
      </c>
      <c r="D6479" t="s">
        <v>12890</v>
      </c>
      <c r="E6479" t="s">
        <v>690</v>
      </c>
      <c r="F6479" t="s">
        <v>3876</v>
      </c>
      <c r="G6479" t="s">
        <v>28851</v>
      </c>
      <c r="H6479" t="s">
        <v>1990</v>
      </c>
      <c r="I6479" s="23">
        <v>32.0809</v>
      </c>
      <c r="J6479" s="23">
        <v>-81.005030000000005</v>
      </c>
      <c r="K6479">
        <v>486210</v>
      </c>
      <c r="L6479" t="s">
        <v>7859</v>
      </c>
      <c r="M6479" t="s">
        <v>102</v>
      </c>
      <c r="N6479" s="49">
        <v>38091.743999999999</v>
      </c>
      <c r="R6479" s="49">
        <v>2687.346</v>
      </c>
      <c r="S6479" s="49">
        <v>1721.1479999999999</v>
      </c>
      <c r="T6479" s="49">
        <v>10072.554</v>
      </c>
      <c r="U6479" s="49">
        <v>40804.35</v>
      </c>
      <c r="V6479" s="49">
        <v>48932.173999999999</v>
      </c>
    </row>
    <row r="6480" spans="1:22" x14ac:dyDescent="0.3">
      <c r="A6480">
        <v>1011611</v>
      </c>
      <c r="B6480" t="s">
        <v>28852</v>
      </c>
      <c r="C6480" t="s">
        <v>28853</v>
      </c>
      <c r="D6480" t="s">
        <v>577</v>
      </c>
      <c r="E6480" t="s">
        <v>583</v>
      </c>
      <c r="F6480" t="s">
        <v>578</v>
      </c>
      <c r="I6480" s="23">
        <v>28.316784999999999</v>
      </c>
      <c r="J6480" s="23">
        <v>-91.908951999999999</v>
      </c>
      <c r="K6480">
        <v>211120</v>
      </c>
      <c r="L6480" t="s">
        <v>579</v>
      </c>
      <c r="M6480" t="s">
        <v>102</v>
      </c>
      <c r="N6480" s="49">
        <v>22999.006000000001</v>
      </c>
      <c r="O6480" s="49">
        <v>23511.004000000001</v>
      </c>
      <c r="P6480" s="49">
        <v>20098.862000000001</v>
      </c>
      <c r="Q6480" s="49">
        <v>33672.163999999997</v>
      </c>
      <c r="R6480" s="49">
        <v>33657.372000000003</v>
      </c>
      <c r="S6480" s="49">
        <v>32322.826000000001</v>
      </c>
    </row>
    <row r="6481" spans="1:22" x14ac:dyDescent="0.3">
      <c r="A6481">
        <v>1009676</v>
      </c>
      <c r="B6481" t="s">
        <v>28854</v>
      </c>
      <c r="C6481" t="s">
        <v>28855</v>
      </c>
      <c r="D6481" t="s">
        <v>577</v>
      </c>
      <c r="E6481" t="s">
        <v>583</v>
      </c>
      <c r="F6481" t="s">
        <v>578</v>
      </c>
      <c r="I6481" s="23">
        <v>29.115853000000001</v>
      </c>
      <c r="J6481" s="23">
        <v>-91.871416999999994</v>
      </c>
      <c r="K6481">
        <v>211120</v>
      </c>
      <c r="L6481" t="s">
        <v>579</v>
      </c>
      <c r="M6481" t="s">
        <v>102</v>
      </c>
      <c r="N6481" s="49">
        <v>30283.403999999999</v>
      </c>
      <c r="O6481" s="49">
        <v>36138.853999999999</v>
      </c>
      <c r="P6481" s="49">
        <v>35761.555999999997</v>
      </c>
      <c r="Q6481" s="49">
        <v>38944.51</v>
      </c>
      <c r="R6481" s="49">
        <v>39432.207999999999</v>
      </c>
      <c r="S6481" s="49">
        <v>39722.307999999997</v>
      </c>
      <c r="T6481" s="49">
        <v>51219.714</v>
      </c>
      <c r="U6481" s="49">
        <v>50062.455999999998</v>
      </c>
      <c r="V6481" s="49">
        <v>63573.451999999997</v>
      </c>
    </row>
    <row r="6482" spans="1:22" x14ac:dyDescent="0.3">
      <c r="A6482">
        <v>1003981</v>
      </c>
      <c r="B6482" t="s">
        <v>28856</v>
      </c>
      <c r="C6482" t="s">
        <v>28857</v>
      </c>
      <c r="D6482" t="s">
        <v>1430</v>
      </c>
      <c r="E6482" t="s">
        <v>386</v>
      </c>
      <c r="F6482" t="s">
        <v>19056</v>
      </c>
      <c r="G6482" t="s">
        <v>28858</v>
      </c>
      <c r="H6482" t="s">
        <v>536</v>
      </c>
      <c r="I6482" s="23">
        <v>33.534103999999999</v>
      </c>
      <c r="J6482" s="23">
        <v>-86.757929000000004</v>
      </c>
      <c r="K6482">
        <v>331110</v>
      </c>
      <c r="L6482" t="s">
        <v>537</v>
      </c>
      <c r="M6482" t="s">
        <v>538</v>
      </c>
      <c r="N6482" s="49">
        <v>103565.272</v>
      </c>
      <c r="O6482" s="49">
        <v>114697.052</v>
      </c>
      <c r="P6482" s="49">
        <v>93004.868000000002</v>
      </c>
      <c r="Q6482" s="49">
        <v>77295.615999999995</v>
      </c>
      <c r="R6482" s="49">
        <v>83723.868000000002</v>
      </c>
      <c r="S6482" s="49">
        <v>85158.816000000006</v>
      </c>
      <c r="T6482" s="49">
        <v>89513.62</v>
      </c>
      <c r="U6482" s="49">
        <v>90164.588000000003</v>
      </c>
      <c r="V6482" s="49">
        <v>84652.495999999999</v>
      </c>
    </row>
    <row r="6483" spans="1:22" x14ac:dyDescent="0.3">
      <c r="A6483">
        <v>1003666</v>
      </c>
      <c r="B6483" t="s">
        <v>28859</v>
      </c>
      <c r="C6483" t="s">
        <v>28860</v>
      </c>
      <c r="D6483" t="s">
        <v>3379</v>
      </c>
      <c r="E6483" t="s">
        <v>793</v>
      </c>
      <c r="F6483" t="s">
        <v>28861</v>
      </c>
      <c r="G6483" t="s">
        <v>28862</v>
      </c>
      <c r="H6483" t="s">
        <v>28104</v>
      </c>
      <c r="I6483" s="23">
        <v>37.289099999999998</v>
      </c>
      <c r="J6483" s="23">
        <v>-80.213399999999993</v>
      </c>
      <c r="K6483">
        <v>562212</v>
      </c>
      <c r="L6483" t="s">
        <v>51</v>
      </c>
      <c r="M6483" t="s">
        <v>307</v>
      </c>
      <c r="N6483" s="49">
        <v>87177.25</v>
      </c>
      <c r="O6483" s="49">
        <v>73544.75</v>
      </c>
      <c r="P6483" s="49">
        <v>77781</v>
      </c>
      <c r="Q6483" s="49">
        <v>78070.25</v>
      </c>
      <c r="R6483" s="49">
        <v>67682</v>
      </c>
      <c r="S6483" s="49">
        <v>65379.5</v>
      </c>
      <c r="T6483" s="49">
        <v>59461</v>
      </c>
      <c r="U6483" s="49">
        <v>67073.75</v>
      </c>
      <c r="V6483" s="49">
        <v>207592.5</v>
      </c>
    </row>
    <row r="6484" spans="1:22" x14ac:dyDescent="0.3">
      <c r="A6484">
        <v>1012111</v>
      </c>
      <c r="B6484" t="s">
        <v>28863</v>
      </c>
      <c r="C6484" t="s">
        <v>28864</v>
      </c>
      <c r="D6484" t="s">
        <v>28865</v>
      </c>
      <c r="E6484" t="s">
        <v>351</v>
      </c>
      <c r="F6484" t="s">
        <v>28866</v>
      </c>
      <c r="G6484" t="s">
        <v>28867</v>
      </c>
      <c r="H6484" t="s">
        <v>4118</v>
      </c>
      <c r="I6484" s="23">
        <v>40.925418999999998</v>
      </c>
      <c r="J6484" s="23">
        <v>-90.640519999999995</v>
      </c>
      <c r="K6484">
        <v>311611</v>
      </c>
      <c r="L6484" t="s">
        <v>28</v>
      </c>
      <c r="M6484" t="s">
        <v>315</v>
      </c>
      <c r="N6484" s="49">
        <v>34.5</v>
      </c>
      <c r="O6484" s="49">
        <v>24999.056</v>
      </c>
      <c r="P6484" s="49">
        <v>23131.412</v>
      </c>
      <c r="Q6484" s="49">
        <v>24190.308000000001</v>
      </c>
      <c r="R6484" s="49">
        <v>25396.204000000002</v>
      </c>
    </row>
    <row r="6485" spans="1:22" x14ac:dyDescent="0.3">
      <c r="A6485">
        <v>1011725</v>
      </c>
      <c r="B6485" t="s">
        <v>28868</v>
      </c>
      <c r="C6485" t="s">
        <v>28869</v>
      </c>
      <c r="D6485" t="s">
        <v>12300</v>
      </c>
      <c r="E6485" t="s">
        <v>435</v>
      </c>
      <c r="F6485" t="s">
        <v>28870</v>
      </c>
      <c r="G6485" t="s">
        <v>28871</v>
      </c>
      <c r="H6485" t="s">
        <v>912</v>
      </c>
      <c r="I6485" s="23">
        <v>40.219509000000002</v>
      </c>
      <c r="J6485" s="23">
        <v>-93.120502000000002</v>
      </c>
      <c r="K6485">
        <v>311611</v>
      </c>
      <c r="L6485" t="s">
        <v>573</v>
      </c>
      <c r="M6485" t="s">
        <v>574</v>
      </c>
      <c r="N6485" s="49">
        <v>30105.302</v>
      </c>
      <c r="O6485" s="49">
        <v>29785.35</v>
      </c>
      <c r="P6485" s="49">
        <v>27322.758000000002</v>
      </c>
      <c r="Q6485" s="49">
        <v>23531.261999999999</v>
      </c>
      <c r="R6485" s="49">
        <v>22735.966</v>
      </c>
      <c r="S6485" s="49">
        <v>25361.82</v>
      </c>
    </row>
    <row r="6486" spans="1:22" x14ac:dyDescent="0.3">
      <c r="A6486">
        <v>1005415</v>
      </c>
      <c r="B6486" t="s">
        <v>28872</v>
      </c>
      <c r="C6486" t="s">
        <v>28873</v>
      </c>
      <c r="D6486" t="s">
        <v>28874</v>
      </c>
      <c r="E6486" t="s">
        <v>569</v>
      </c>
      <c r="F6486" t="s">
        <v>28875</v>
      </c>
      <c r="G6486" t="s">
        <v>28876</v>
      </c>
      <c r="H6486" t="s">
        <v>2830</v>
      </c>
      <c r="I6486" s="23">
        <v>42.027777999999998</v>
      </c>
      <c r="J6486" s="23">
        <v>-95.359718000000001</v>
      </c>
      <c r="K6486">
        <v>311611</v>
      </c>
      <c r="L6486" t="s">
        <v>573</v>
      </c>
      <c r="M6486" t="s">
        <v>574</v>
      </c>
      <c r="N6486" s="49">
        <v>56800.735999999997</v>
      </c>
      <c r="O6486" s="49">
        <v>56446.432000000001</v>
      </c>
      <c r="P6486" s="49">
        <v>63680.588000000003</v>
      </c>
      <c r="Q6486" s="49">
        <v>66674.080000000002</v>
      </c>
      <c r="R6486" s="49">
        <v>71043.936000000002</v>
      </c>
      <c r="S6486" s="49">
        <v>52077.544000000002</v>
      </c>
      <c r="T6486" s="49">
        <v>62737.3</v>
      </c>
      <c r="U6486" s="49">
        <v>65105.3</v>
      </c>
      <c r="V6486" s="49">
        <v>76260.289999999994</v>
      </c>
    </row>
    <row r="6487" spans="1:22" x14ac:dyDescent="0.3">
      <c r="A6487">
        <v>1004116</v>
      </c>
      <c r="B6487" t="s">
        <v>28877</v>
      </c>
      <c r="C6487" t="s">
        <v>28878</v>
      </c>
      <c r="D6487" t="s">
        <v>18359</v>
      </c>
      <c r="E6487" t="s">
        <v>793</v>
      </c>
      <c r="F6487" t="s">
        <v>28879</v>
      </c>
      <c r="G6487" t="s">
        <v>28880</v>
      </c>
      <c r="H6487" t="s">
        <v>18001</v>
      </c>
      <c r="I6487" s="23">
        <v>36.993608000000002</v>
      </c>
      <c r="J6487" s="23">
        <v>-76.628907999999996</v>
      </c>
      <c r="K6487">
        <v>311612</v>
      </c>
      <c r="L6487" t="s">
        <v>573</v>
      </c>
      <c r="M6487" t="s">
        <v>574</v>
      </c>
      <c r="N6487" s="49">
        <v>91791.57</v>
      </c>
      <c r="O6487" s="49">
        <v>91710.004000000001</v>
      </c>
      <c r="P6487" s="49">
        <v>66853.5</v>
      </c>
      <c r="Q6487" s="49">
        <v>69874.604000000007</v>
      </c>
      <c r="R6487" s="49">
        <v>60063.11</v>
      </c>
      <c r="S6487" s="49">
        <v>42395.025999999998</v>
      </c>
      <c r="T6487" s="49">
        <v>47620.12</v>
      </c>
      <c r="U6487" s="49">
        <v>54929.41</v>
      </c>
      <c r="V6487" s="49">
        <v>58256.362000000001</v>
      </c>
    </row>
    <row r="6488" spans="1:22" x14ac:dyDescent="0.3">
      <c r="A6488">
        <v>1004497</v>
      </c>
      <c r="B6488" t="s">
        <v>28881</v>
      </c>
      <c r="C6488" t="s">
        <v>28882</v>
      </c>
      <c r="D6488" t="s">
        <v>28883</v>
      </c>
      <c r="E6488" t="s">
        <v>454</v>
      </c>
      <c r="F6488" t="s">
        <v>28884</v>
      </c>
      <c r="G6488" t="s">
        <v>28885</v>
      </c>
      <c r="H6488" t="s">
        <v>705</v>
      </c>
      <c r="I6488" s="23">
        <v>42.917442000000001</v>
      </c>
      <c r="J6488" s="23">
        <v>-82.591678999999999</v>
      </c>
      <c r="K6488">
        <v>562212</v>
      </c>
      <c r="L6488" t="s">
        <v>355</v>
      </c>
      <c r="M6488" t="s">
        <v>307</v>
      </c>
      <c r="N6488" s="49">
        <v>148278.35</v>
      </c>
      <c r="O6488" s="49">
        <v>153650.20000000001</v>
      </c>
      <c r="P6488" s="49">
        <v>154086.75</v>
      </c>
      <c r="Q6488" s="49">
        <v>139584.1</v>
      </c>
      <c r="R6488" s="49">
        <v>180194.2</v>
      </c>
      <c r="S6488" s="49">
        <v>146755.57199999999</v>
      </c>
      <c r="T6488" s="49">
        <v>166477.79999999999</v>
      </c>
      <c r="U6488" s="49">
        <v>201924.6</v>
      </c>
      <c r="V6488" s="49">
        <v>217773.55</v>
      </c>
    </row>
    <row r="6489" spans="1:22" x14ac:dyDescent="0.3">
      <c r="A6489">
        <v>1003157</v>
      </c>
      <c r="B6489" t="s">
        <v>28886</v>
      </c>
      <c r="C6489" t="s">
        <v>28887</v>
      </c>
      <c r="D6489" t="s">
        <v>18061</v>
      </c>
      <c r="E6489" t="s">
        <v>690</v>
      </c>
      <c r="F6489" t="s">
        <v>18062</v>
      </c>
      <c r="G6489" t="s">
        <v>28888</v>
      </c>
      <c r="H6489" t="s">
        <v>13829</v>
      </c>
      <c r="I6489" s="23">
        <v>31.744129999999998</v>
      </c>
      <c r="J6489" s="23">
        <v>-81.436729999999997</v>
      </c>
      <c r="K6489">
        <v>325998</v>
      </c>
      <c r="L6489" t="s">
        <v>28</v>
      </c>
      <c r="M6489" t="s">
        <v>530</v>
      </c>
      <c r="N6489" s="49">
        <v>51560.756000000001</v>
      </c>
      <c r="O6489" s="49">
        <v>58578.58</v>
      </c>
      <c r="P6489" s="49">
        <v>63780.76</v>
      </c>
      <c r="Q6489" s="49">
        <v>58348.28</v>
      </c>
      <c r="R6489" s="49">
        <v>53921.095999999998</v>
      </c>
      <c r="S6489" s="49">
        <v>58323.18</v>
      </c>
      <c r="T6489" s="49">
        <v>72696.275999999998</v>
      </c>
      <c r="U6489" s="49">
        <v>67592.495999999999</v>
      </c>
      <c r="V6489" s="49">
        <v>66297.347999999998</v>
      </c>
    </row>
    <row r="6490" spans="1:22" x14ac:dyDescent="0.3">
      <c r="A6490">
        <v>1005159</v>
      </c>
      <c r="B6490" t="s">
        <v>28889</v>
      </c>
      <c r="C6490" t="s">
        <v>28890</v>
      </c>
      <c r="D6490" t="s">
        <v>3590</v>
      </c>
      <c r="E6490" t="s">
        <v>832</v>
      </c>
      <c r="F6490" t="s">
        <v>833</v>
      </c>
      <c r="G6490" t="s">
        <v>28891</v>
      </c>
      <c r="H6490" t="s">
        <v>835</v>
      </c>
      <c r="I6490" s="23">
        <v>21.309263999999999</v>
      </c>
      <c r="J6490" s="23">
        <v>-158.092533</v>
      </c>
      <c r="K6490">
        <v>221210</v>
      </c>
      <c r="L6490" t="s">
        <v>28892</v>
      </c>
      <c r="M6490" t="s">
        <v>1136</v>
      </c>
      <c r="N6490" s="49">
        <v>25988.804</v>
      </c>
      <c r="O6490" s="49">
        <v>26787.82</v>
      </c>
      <c r="P6490" s="49">
        <v>26477.698</v>
      </c>
      <c r="Q6490" s="49">
        <v>25260.382000000001</v>
      </c>
      <c r="R6490" s="49">
        <v>23226.09</v>
      </c>
      <c r="S6490" s="49">
        <v>25041.61</v>
      </c>
      <c r="T6490" s="49">
        <v>25355.094000000001</v>
      </c>
      <c r="U6490" s="49">
        <v>24240.774000000001</v>
      </c>
      <c r="V6490" s="49">
        <v>23471.948</v>
      </c>
    </row>
    <row r="6491" spans="1:22" x14ac:dyDescent="0.3">
      <c r="A6491">
        <v>1001850</v>
      </c>
      <c r="B6491" t="s">
        <v>28893</v>
      </c>
      <c r="C6491" t="s">
        <v>28894</v>
      </c>
      <c r="D6491" t="s">
        <v>28895</v>
      </c>
      <c r="E6491" t="s">
        <v>583</v>
      </c>
      <c r="F6491" t="s">
        <v>28896</v>
      </c>
      <c r="G6491" t="s">
        <v>28897</v>
      </c>
      <c r="H6491" t="s">
        <v>15929</v>
      </c>
      <c r="I6491" s="23">
        <v>31.728614</v>
      </c>
      <c r="J6491" s="23">
        <v>-93.05762</v>
      </c>
      <c r="K6491">
        <v>486210</v>
      </c>
      <c r="L6491" t="s">
        <v>1714</v>
      </c>
      <c r="M6491" t="s">
        <v>102</v>
      </c>
      <c r="N6491" s="49">
        <v>80354.478000000003</v>
      </c>
      <c r="O6491" s="49">
        <v>48238.682000000001</v>
      </c>
      <c r="P6491" s="49">
        <v>50352.108</v>
      </c>
      <c r="Q6491" s="49">
        <v>83895.847999999998</v>
      </c>
      <c r="R6491" s="49">
        <v>73601</v>
      </c>
      <c r="S6491" s="49">
        <v>28071.621999999999</v>
      </c>
      <c r="T6491" s="49">
        <v>28911.1</v>
      </c>
      <c r="U6491" s="49">
        <v>34428.728000000003</v>
      </c>
      <c r="V6491" s="49">
        <v>40194.49</v>
      </c>
    </row>
    <row r="6492" spans="1:22" x14ac:dyDescent="0.3">
      <c r="A6492">
        <v>1009337</v>
      </c>
      <c r="B6492" t="s">
        <v>28898</v>
      </c>
      <c r="C6492" t="s">
        <v>28899</v>
      </c>
      <c r="D6492" t="s">
        <v>8338</v>
      </c>
      <c r="E6492" t="s">
        <v>1781</v>
      </c>
      <c r="F6492" t="s">
        <v>28900</v>
      </c>
      <c r="G6492" t="s">
        <v>28901</v>
      </c>
      <c r="H6492" t="s">
        <v>28902</v>
      </c>
      <c r="I6492" s="23">
        <v>33.133614000000001</v>
      </c>
      <c r="J6492" s="23">
        <v>-89.068888999999999</v>
      </c>
      <c r="K6492">
        <v>486210</v>
      </c>
      <c r="L6492" t="s">
        <v>1275</v>
      </c>
      <c r="M6492" t="s">
        <v>102</v>
      </c>
      <c r="N6492" s="49">
        <v>37118.938000000002</v>
      </c>
      <c r="O6492" s="49">
        <v>34579.845999999998</v>
      </c>
      <c r="P6492" s="49">
        <v>33244.171999999999</v>
      </c>
      <c r="Q6492" s="49">
        <v>31857.08</v>
      </c>
      <c r="R6492" s="49">
        <v>36625.034</v>
      </c>
      <c r="S6492" s="49">
        <v>29411.84</v>
      </c>
    </row>
    <row r="6493" spans="1:22" x14ac:dyDescent="0.3">
      <c r="A6493">
        <v>1010480</v>
      </c>
      <c r="B6493" t="s">
        <v>28903</v>
      </c>
      <c r="C6493" t="s">
        <v>28904</v>
      </c>
      <c r="D6493" t="s">
        <v>28905</v>
      </c>
      <c r="E6493" t="s">
        <v>386</v>
      </c>
      <c r="F6493" t="s">
        <v>28906</v>
      </c>
      <c r="G6493" t="s">
        <v>28907</v>
      </c>
      <c r="I6493" s="23">
        <v>33.359699999999997</v>
      </c>
      <c r="J6493" s="23">
        <v>-88.018000000000001</v>
      </c>
      <c r="K6493">
        <v>486210</v>
      </c>
      <c r="L6493" t="s">
        <v>1275</v>
      </c>
      <c r="M6493" t="s">
        <v>102</v>
      </c>
      <c r="N6493" s="49">
        <v>23606.633999999998</v>
      </c>
      <c r="O6493" s="49">
        <v>16659.304</v>
      </c>
      <c r="P6493" s="49">
        <v>12900.28</v>
      </c>
      <c r="Q6493" s="49">
        <v>14296.222</v>
      </c>
      <c r="R6493" s="49">
        <v>35228.116000000002</v>
      </c>
    </row>
    <row r="6494" spans="1:22" x14ac:dyDescent="0.3">
      <c r="A6494">
        <v>1008249</v>
      </c>
      <c r="B6494" t="s">
        <v>28908</v>
      </c>
      <c r="C6494" t="s">
        <v>28909</v>
      </c>
      <c r="D6494" t="s">
        <v>5379</v>
      </c>
      <c r="E6494" t="s">
        <v>386</v>
      </c>
      <c r="F6494" t="s">
        <v>534</v>
      </c>
      <c r="G6494" t="s">
        <v>28910</v>
      </c>
      <c r="H6494" t="s">
        <v>536</v>
      </c>
      <c r="I6494" s="23">
        <v>33.593547999999998</v>
      </c>
      <c r="J6494" s="23">
        <v>-86.769968000000006</v>
      </c>
      <c r="K6494">
        <v>486210</v>
      </c>
      <c r="L6494" t="s">
        <v>1275</v>
      </c>
      <c r="M6494" t="s">
        <v>102</v>
      </c>
      <c r="N6494" s="49">
        <v>31042.998</v>
      </c>
      <c r="O6494" s="49">
        <v>19042.635999999999</v>
      </c>
      <c r="P6494" s="49">
        <v>18961.294000000002</v>
      </c>
      <c r="Q6494" s="49">
        <v>24985.133999999998</v>
      </c>
      <c r="R6494" s="49">
        <v>37357.286</v>
      </c>
      <c r="S6494" s="49">
        <v>27328.892</v>
      </c>
      <c r="T6494" s="49">
        <v>25873.64</v>
      </c>
    </row>
    <row r="6495" spans="1:22" x14ac:dyDescent="0.3">
      <c r="A6495">
        <v>1008458</v>
      </c>
      <c r="B6495" t="s">
        <v>28911</v>
      </c>
      <c r="C6495" t="s">
        <v>28912</v>
      </c>
      <c r="D6495" t="s">
        <v>28913</v>
      </c>
      <c r="E6495" t="s">
        <v>386</v>
      </c>
      <c r="F6495" t="s">
        <v>28914</v>
      </c>
      <c r="G6495" t="s">
        <v>28915</v>
      </c>
      <c r="H6495" t="s">
        <v>1227</v>
      </c>
      <c r="I6495" s="23">
        <v>33.619576000000002</v>
      </c>
      <c r="J6495" s="23">
        <v>-85.778225000000006</v>
      </c>
      <c r="K6495">
        <v>486210</v>
      </c>
      <c r="L6495" t="s">
        <v>1275</v>
      </c>
      <c r="M6495" t="s">
        <v>102</v>
      </c>
      <c r="N6495" s="49">
        <v>28752.844000000001</v>
      </c>
      <c r="O6495" s="49">
        <v>16284.103999999999</v>
      </c>
      <c r="P6495" s="49">
        <v>18119.108</v>
      </c>
      <c r="Q6495" s="49">
        <v>22210.65</v>
      </c>
      <c r="R6495" s="49">
        <v>20636.907999999999</v>
      </c>
      <c r="S6495" s="49">
        <v>25107.71</v>
      </c>
      <c r="T6495" s="49">
        <v>26171.96</v>
      </c>
      <c r="U6495" s="49">
        <v>30135.394</v>
      </c>
      <c r="V6495" s="49">
        <v>27521.09</v>
      </c>
    </row>
    <row r="6496" spans="1:22" x14ac:dyDescent="0.3">
      <c r="A6496">
        <v>1001927</v>
      </c>
      <c r="B6496" t="s">
        <v>28916</v>
      </c>
      <c r="C6496" t="s">
        <v>28917</v>
      </c>
      <c r="D6496" t="s">
        <v>28918</v>
      </c>
      <c r="E6496" t="s">
        <v>1781</v>
      </c>
      <c r="F6496" t="s">
        <v>28919</v>
      </c>
      <c r="G6496" t="s">
        <v>28920</v>
      </c>
      <c r="H6496" t="s">
        <v>1171</v>
      </c>
      <c r="I6496" s="23">
        <v>33.745182999999997</v>
      </c>
      <c r="J6496" s="23">
        <v>-88.660816999999994</v>
      </c>
      <c r="K6496">
        <v>486210</v>
      </c>
      <c r="L6496" t="s">
        <v>1714</v>
      </c>
      <c r="M6496" t="s">
        <v>102</v>
      </c>
      <c r="N6496" s="49">
        <v>34479.883999999998</v>
      </c>
      <c r="O6496" s="49">
        <v>28167.205999999998</v>
      </c>
      <c r="P6496" s="49">
        <v>32401.094000000001</v>
      </c>
      <c r="Q6496" s="49">
        <v>84710.351999999999</v>
      </c>
      <c r="R6496" s="49">
        <v>75100.888000000006</v>
      </c>
      <c r="S6496" s="49">
        <v>38438.086000000003</v>
      </c>
      <c r="T6496" s="49">
        <v>32878.65</v>
      </c>
      <c r="U6496" s="49">
        <v>34951.828000000001</v>
      </c>
      <c r="V6496" s="49">
        <v>36529.874000000003</v>
      </c>
    </row>
    <row r="6497" spans="1:22" x14ac:dyDescent="0.3">
      <c r="A6497">
        <v>1008243</v>
      </c>
      <c r="B6497" t="s">
        <v>28921</v>
      </c>
      <c r="C6497" t="s">
        <v>28922</v>
      </c>
      <c r="D6497" t="s">
        <v>5914</v>
      </c>
      <c r="E6497" t="s">
        <v>583</v>
      </c>
      <c r="F6497" t="s">
        <v>3955</v>
      </c>
      <c r="G6497" t="s">
        <v>28923</v>
      </c>
      <c r="H6497" t="s">
        <v>1841</v>
      </c>
      <c r="I6497" s="23">
        <v>29.728307999999998</v>
      </c>
      <c r="J6497" s="23">
        <v>-91.416657999999998</v>
      </c>
      <c r="K6497">
        <v>486210</v>
      </c>
      <c r="L6497" t="s">
        <v>1275</v>
      </c>
      <c r="M6497" t="s">
        <v>102</v>
      </c>
      <c r="N6497" s="49">
        <v>15547.755999999999</v>
      </c>
      <c r="O6497" s="49">
        <v>13479.456</v>
      </c>
      <c r="P6497" s="49">
        <v>19113.218000000001</v>
      </c>
      <c r="Q6497" s="49">
        <v>19846.297999999999</v>
      </c>
      <c r="R6497" s="49">
        <v>21713.144</v>
      </c>
      <c r="S6497" s="49">
        <v>28070.448</v>
      </c>
    </row>
    <row r="6498" spans="1:22" x14ac:dyDescent="0.3">
      <c r="A6498">
        <v>1001855</v>
      </c>
      <c r="B6498" t="s">
        <v>28924</v>
      </c>
      <c r="C6498" t="s">
        <v>28925</v>
      </c>
      <c r="D6498" t="s">
        <v>28926</v>
      </c>
      <c r="E6498" t="s">
        <v>583</v>
      </c>
      <c r="F6498" t="s">
        <v>28927</v>
      </c>
      <c r="G6498" t="s">
        <v>28928</v>
      </c>
      <c r="H6498" t="s">
        <v>3743</v>
      </c>
      <c r="I6498" s="23">
        <v>30.197140000000001</v>
      </c>
      <c r="J6498" s="23">
        <v>-91.102770000000007</v>
      </c>
      <c r="K6498">
        <v>486210</v>
      </c>
      <c r="L6498" t="s">
        <v>1275</v>
      </c>
      <c r="M6498" t="s">
        <v>102</v>
      </c>
      <c r="N6498" s="49">
        <v>33727.161999999997</v>
      </c>
      <c r="O6498" s="49">
        <v>35142.442000000003</v>
      </c>
      <c r="P6498" s="49">
        <v>36363.658000000003</v>
      </c>
      <c r="Q6498" s="49">
        <v>40402.396000000001</v>
      </c>
      <c r="R6498" s="49">
        <v>53410.192000000003</v>
      </c>
      <c r="S6498" s="49">
        <v>56606.838000000003</v>
      </c>
      <c r="T6498" s="49">
        <v>44389.55</v>
      </c>
      <c r="U6498" s="49">
        <v>51968.517999999996</v>
      </c>
      <c r="V6498" s="49">
        <v>42235.124000000003</v>
      </c>
    </row>
    <row r="6499" spans="1:22" x14ac:dyDescent="0.3">
      <c r="A6499">
        <v>1001852</v>
      </c>
      <c r="B6499" t="s">
        <v>28929</v>
      </c>
      <c r="C6499" t="s">
        <v>28930</v>
      </c>
      <c r="D6499" t="s">
        <v>28931</v>
      </c>
      <c r="E6499" t="s">
        <v>583</v>
      </c>
      <c r="F6499" t="s">
        <v>28932</v>
      </c>
      <c r="G6499" t="s">
        <v>28933</v>
      </c>
      <c r="H6499" t="s">
        <v>1507</v>
      </c>
      <c r="I6499" s="23">
        <v>29.867381999999999</v>
      </c>
      <c r="J6499" s="23">
        <v>-89.830552999999995</v>
      </c>
      <c r="K6499">
        <v>486210</v>
      </c>
      <c r="L6499" t="s">
        <v>1275</v>
      </c>
      <c r="M6499" t="s">
        <v>102</v>
      </c>
      <c r="N6499" s="49">
        <v>22457.48</v>
      </c>
      <c r="O6499" s="49">
        <v>28031.4</v>
      </c>
      <c r="P6499" s="49">
        <v>34956.794000000002</v>
      </c>
      <c r="Q6499" s="49">
        <v>66560.402000000002</v>
      </c>
      <c r="R6499" s="49">
        <v>68951.97</v>
      </c>
      <c r="S6499" s="49">
        <v>58291.237999999998</v>
      </c>
      <c r="T6499" s="49">
        <v>38168.1</v>
      </c>
      <c r="U6499" s="49">
        <v>37376.046000000002</v>
      </c>
      <c r="V6499" s="49">
        <v>41722.86</v>
      </c>
    </row>
    <row r="6500" spans="1:22" x14ac:dyDescent="0.3">
      <c r="A6500">
        <v>1001655</v>
      </c>
      <c r="B6500" t="s">
        <v>28934</v>
      </c>
      <c r="C6500" t="s">
        <v>28935</v>
      </c>
      <c r="D6500" t="s">
        <v>6932</v>
      </c>
      <c r="E6500" t="s">
        <v>583</v>
      </c>
      <c r="F6500" t="s">
        <v>6933</v>
      </c>
      <c r="G6500" t="s">
        <v>28936</v>
      </c>
      <c r="H6500" t="s">
        <v>6935</v>
      </c>
      <c r="I6500" s="23">
        <v>30.817350000000001</v>
      </c>
      <c r="J6500" s="23">
        <v>-90.178730000000002</v>
      </c>
      <c r="K6500">
        <v>486210</v>
      </c>
      <c r="L6500" t="s">
        <v>1275</v>
      </c>
      <c r="M6500" t="s">
        <v>102</v>
      </c>
      <c r="N6500" s="49">
        <v>14569.31</v>
      </c>
      <c r="O6500" s="49">
        <v>28354.907999999999</v>
      </c>
      <c r="P6500" s="49">
        <v>17218.46</v>
      </c>
      <c r="Q6500" s="49">
        <v>27496.831999999999</v>
      </c>
      <c r="R6500" s="49">
        <v>37905.47</v>
      </c>
      <c r="S6500" s="49">
        <v>45663.817999999999</v>
      </c>
      <c r="T6500" s="49">
        <v>37336.519999999997</v>
      </c>
      <c r="U6500" s="49">
        <v>52857.212</v>
      </c>
      <c r="V6500" s="49">
        <v>36469.040000000001</v>
      </c>
    </row>
    <row r="6501" spans="1:22" x14ac:dyDescent="0.3">
      <c r="A6501">
        <v>1001857</v>
      </c>
      <c r="B6501" t="s">
        <v>28937</v>
      </c>
      <c r="C6501" t="s">
        <v>28938</v>
      </c>
      <c r="D6501" t="s">
        <v>28939</v>
      </c>
      <c r="E6501" t="s">
        <v>1781</v>
      </c>
      <c r="F6501" t="s">
        <v>28940</v>
      </c>
      <c r="G6501" t="s">
        <v>28941</v>
      </c>
      <c r="H6501" t="s">
        <v>15960</v>
      </c>
      <c r="I6501" s="23">
        <v>31.316803</v>
      </c>
      <c r="J6501" s="23">
        <v>-90.040514999999999</v>
      </c>
      <c r="K6501">
        <v>486210</v>
      </c>
      <c r="L6501" t="s">
        <v>1275</v>
      </c>
      <c r="M6501" t="s">
        <v>102</v>
      </c>
      <c r="N6501" s="49">
        <v>2820.34</v>
      </c>
      <c r="O6501" s="49">
        <v>25476.056</v>
      </c>
      <c r="Q6501" s="49">
        <v>7302.2259999999997</v>
      </c>
      <c r="R6501" s="49">
        <v>11330.68</v>
      </c>
      <c r="S6501" s="49">
        <v>3567.74</v>
      </c>
      <c r="T6501" s="49">
        <v>21544.82</v>
      </c>
      <c r="U6501" s="49">
        <v>30921.042000000001</v>
      </c>
      <c r="V6501" s="49">
        <v>20029.882000000001</v>
      </c>
    </row>
    <row r="6502" spans="1:22" x14ac:dyDescent="0.3">
      <c r="A6502">
        <v>1001654</v>
      </c>
      <c r="B6502" t="s">
        <v>28942</v>
      </c>
      <c r="C6502" t="s">
        <v>28943</v>
      </c>
      <c r="D6502" t="s">
        <v>28944</v>
      </c>
      <c r="E6502" t="s">
        <v>1781</v>
      </c>
      <c r="F6502" t="s">
        <v>16010</v>
      </c>
      <c r="G6502" t="s">
        <v>28945</v>
      </c>
      <c r="H6502" t="s">
        <v>11926</v>
      </c>
      <c r="I6502" s="23">
        <v>31.730937000000001</v>
      </c>
      <c r="J6502" s="23">
        <v>-90.046655999999999</v>
      </c>
      <c r="K6502">
        <v>486210</v>
      </c>
      <c r="L6502" t="s">
        <v>1275</v>
      </c>
      <c r="M6502" t="s">
        <v>102</v>
      </c>
      <c r="N6502" s="49">
        <v>58459.264000000003</v>
      </c>
      <c r="O6502" s="49">
        <v>58875.853999999999</v>
      </c>
      <c r="P6502" s="49">
        <v>58383.915999999997</v>
      </c>
      <c r="Q6502" s="49">
        <v>72274.093999999997</v>
      </c>
      <c r="R6502" s="49">
        <v>78356.072</v>
      </c>
      <c r="S6502" s="49">
        <v>71411.827999999994</v>
      </c>
      <c r="T6502" s="49">
        <v>73693.929999999993</v>
      </c>
      <c r="U6502" s="49">
        <v>79993.012000000002</v>
      </c>
      <c r="V6502" s="49">
        <v>71300.292000000001</v>
      </c>
    </row>
    <row r="6503" spans="1:22" x14ac:dyDescent="0.3">
      <c r="A6503">
        <v>1001849</v>
      </c>
      <c r="B6503" t="s">
        <v>28946</v>
      </c>
      <c r="C6503" t="s">
        <v>28947</v>
      </c>
      <c r="D6503" t="s">
        <v>28948</v>
      </c>
      <c r="E6503" t="s">
        <v>1781</v>
      </c>
      <c r="F6503" t="s">
        <v>28949</v>
      </c>
      <c r="G6503" t="s">
        <v>28950</v>
      </c>
      <c r="H6503" t="s">
        <v>5738</v>
      </c>
      <c r="I6503" s="23">
        <v>31.949109</v>
      </c>
      <c r="J6503" s="23">
        <v>-89.313175999999999</v>
      </c>
      <c r="K6503">
        <v>486210</v>
      </c>
      <c r="L6503" t="s">
        <v>1275</v>
      </c>
      <c r="M6503" t="s">
        <v>102</v>
      </c>
      <c r="N6503" s="49">
        <v>33418.93</v>
      </c>
      <c r="O6503" s="49">
        <v>61631.074000000001</v>
      </c>
      <c r="P6503" s="49">
        <v>23355.124</v>
      </c>
      <c r="Q6503" s="49">
        <v>62973.374000000003</v>
      </c>
      <c r="R6503" s="49">
        <v>74747.528000000006</v>
      </c>
      <c r="S6503" s="49">
        <v>62979.788</v>
      </c>
      <c r="T6503" s="49">
        <v>80085.22</v>
      </c>
      <c r="U6503" s="49">
        <v>98386.941999999995</v>
      </c>
      <c r="V6503" s="49">
        <v>64236.87</v>
      </c>
    </row>
    <row r="6504" spans="1:22" x14ac:dyDescent="0.3">
      <c r="A6504">
        <v>1001656</v>
      </c>
      <c r="B6504" t="s">
        <v>28951</v>
      </c>
      <c r="C6504" t="s">
        <v>28952</v>
      </c>
      <c r="D6504" t="s">
        <v>1758</v>
      </c>
      <c r="E6504" t="s">
        <v>1781</v>
      </c>
      <c r="F6504" t="s">
        <v>28953</v>
      </c>
      <c r="G6504" t="s">
        <v>28954</v>
      </c>
      <c r="H6504" t="s">
        <v>2278</v>
      </c>
      <c r="I6504" s="23">
        <v>32.148380000000003</v>
      </c>
      <c r="J6504" s="23">
        <v>-88.84151</v>
      </c>
      <c r="K6504">
        <v>486210</v>
      </c>
      <c r="L6504" t="s">
        <v>1275</v>
      </c>
      <c r="M6504" t="s">
        <v>102</v>
      </c>
      <c r="N6504" s="49">
        <v>84359.78</v>
      </c>
      <c r="O6504" s="49">
        <v>89931.597999999998</v>
      </c>
      <c r="P6504" s="49">
        <v>86175</v>
      </c>
      <c r="Q6504" s="49">
        <v>99401.77</v>
      </c>
      <c r="R6504" s="49">
        <v>90881.5</v>
      </c>
      <c r="S6504" s="49">
        <v>92301.232000000004</v>
      </c>
      <c r="T6504" s="49">
        <v>75891.02</v>
      </c>
      <c r="U6504" s="49">
        <v>114214.406</v>
      </c>
      <c r="V6504" s="49">
        <v>84022.915999999997</v>
      </c>
    </row>
    <row r="6505" spans="1:22" x14ac:dyDescent="0.3">
      <c r="A6505">
        <v>1008370</v>
      </c>
      <c r="B6505" t="s">
        <v>28955</v>
      </c>
      <c r="C6505" t="s">
        <v>28956</v>
      </c>
      <c r="D6505" t="s">
        <v>26481</v>
      </c>
      <c r="E6505" t="s">
        <v>386</v>
      </c>
      <c r="F6505" t="s">
        <v>28957</v>
      </c>
      <c r="G6505" t="s">
        <v>28958</v>
      </c>
      <c r="H6505" t="s">
        <v>14328</v>
      </c>
      <c r="I6505" s="23">
        <v>32.315849999999998</v>
      </c>
      <c r="J6505" s="23">
        <v>-88.182789999999997</v>
      </c>
      <c r="K6505">
        <v>486210</v>
      </c>
      <c r="L6505" t="s">
        <v>1275</v>
      </c>
      <c r="M6505" t="s">
        <v>102</v>
      </c>
      <c r="N6505" s="49">
        <v>20770.63</v>
      </c>
      <c r="O6505" s="49">
        <v>31960.385999999999</v>
      </c>
      <c r="P6505" s="49">
        <v>16289.65</v>
      </c>
      <c r="Q6505" s="49">
        <v>29790.952000000001</v>
      </c>
      <c r="R6505" s="49">
        <v>39250.214</v>
      </c>
      <c r="S6505" s="49">
        <v>50175.56</v>
      </c>
      <c r="T6505" s="49">
        <v>40546.959999999999</v>
      </c>
      <c r="U6505" s="49">
        <v>52079.12</v>
      </c>
    </row>
    <row r="6506" spans="1:22" x14ac:dyDescent="0.3">
      <c r="A6506">
        <v>1010491</v>
      </c>
      <c r="B6506" t="s">
        <v>28959</v>
      </c>
      <c r="C6506" t="s">
        <v>28960</v>
      </c>
      <c r="D6506" t="s">
        <v>28961</v>
      </c>
      <c r="E6506" t="s">
        <v>386</v>
      </c>
      <c r="F6506" t="s">
        <v>28962</v>
      </c>
      <c r="G6506" t="s">
        <v>28963</v>
      </c>
      <c r="H6506" t="s">
        <v>3144</v>
      </c>
      <c r="I6506" s="23">
        <v>32.496853000000002</v>
      </c>
      <c r="J6506" s="23">
        <v>-87.716046000000006</v>
      </c>
      <c r="K6506">
        <v>486210</v>
      </c>
      <c r="L6506" t="s">
        <v>1275</v>
      </c>
      <c r="M6506" t="s">
        <v>102</v>
      </c>
      <c r="P6506" s="49">
        <v>10819.378000000001</v>
      </c>
      <c r="Q6506" s="49">
        <v>17634.315999999999</v>
      </c>
      <c r="R6506" s="49">
        <v>19570.702000000001</v>
      </c>
      <c r="S6506" s="49">
        <v>18683.912</v>
      </c>
      <c r="T6506" s="49">
        <v>24509.56</v>
      </c>
      <c r="U6506" s="49">
        <v>42623.194000000003</v>
      </c>
    </row>
    <row r="6507" spans="1:22" x14ac:dyDescent="0.3">
      <c r="A6507">
        <v>1009338</v>
      </c>
      <c r="B6507" t="s">
        <v>28964</v>
      </c>
      <c r="C6507" t="s">
        <v>28965</v>
      </c>
      <c r="D6507" t="s">
        <v>28966</v>
      </c>
      <c r="E6507" t="s">
        <v>386</v>
      </c>
      <c r="F6507" t="s">
        <v>14456</v>
      </c>
      <c r="G6507" t="s">
        <v>28967</v>
      </c>
      <c r="H6507" t="s">
        <v>3637</v>
      </c>
      <c r="I6507" s="23">
        <v>32.526909000000003</v>
      </c>
      <c r="J6507" s="23">
        <v>-86.929886999999994</v>
      </c>
      <c r="K6507">
        <v>486210</v>
      </c>
      <c r="L6507" t="s">
        <v>1275</v>
      </c>
      <c r="M6507" t="s">
        <v>102</v>
      </c>
      <c r="N6507" s="49">
        <v>17464.694</v>
      </c>
      <c r="O6507" s="49">
        <v>35520.124000000003</v>
      </c>
      <c r="P6507" s="49">
        <v>51500.767999999996</v>
      </c>
      <c r="Q6507" s="49">
        <v>39330.165999999997</v>
      </c>
      <c r="R6507" s="49">
        <v>40117.686000000002</v>
      </c>
      <c r="S6507" s="49">
        <v>28563.567999999999</v>
      </c>
      <c r="T6507" s="49">
        <v>28867.65</v>
      </c>
      <c r="U6507" s="49">
        <v>43681.158000000003</v>
      </c>
    </row>
    <row r="6508" spans="1:22" x14ac:dyDescent="0.3">
      <c r="A6508">
        <v>1009207</v>
      </c>
      <c r="B6508" t="s">
        <v>28968</v>
      </c>
      <c r="C6508" t="s">
        <v>28969</v>
      </c>
      <c r="D6508" t="s">
        <v>5092</v>
      </c>
      <c r="E6508" t="s">
        <v>386</v>
      </c>
      <c r="F6508" t="s">
        <v>28970</v>
      </c>
      <c r="G6508" t="s">
        <v>28971</v>
      </c>
      <c r="H6508" t="s">
        <v>14421</v>
      </c>
      <c r="I6508" s="23">
        <v>32.519798999999999</v>
      </c>
      <c r="J6508" s="23">
        <v>-86.322726000000003</v>
      </c>
      <c r="K6508">
        <v>486210</v>
      </c>
      <c r="L6508" t="s">
        <v>1275</v>
      </c>
      <c r="M6508" t="s">
        <v>102</v>
      </c>
      <c r="Q6508" s="49">
        <v>16203.668</v>
      </c>
      <c r="R6508" s="49">
        <v>13933.572</v>
      </c>
      <c r="S6508" s="49">
        <v>15256.574000000001</v>
      </c>
      <c r="T6508" s="49">
        <v>14697.56</v>
      </c>
      <c r="U6508" s="49">
        <v>14309.665999999999</v>
      </c>
      <c r="V6508" s="49">
        <v>91859.520000000004</v>
      </c>
    </row>
    <row r="6509" spans="1:22" x14ac:dyDescent="0.3">
      <c r="A6509">
        <v>1010492</v>
      </c>
      <c r="B6509" t="s">
        <v>28972</v>
      </c>
      <c r="C6509" t="s">
        <v>28973</v>
      </c>
      <c r="D6509" t="s">
        <v>26661</v>
      </c>
      <c r="E6509" t="s">
        <v>386</v>
      </c>
      <c r="F6509" t="s">
        <v>28974</v>
      </c>
      <c r="G6509" t="s">
        <v>28975</v>
      </c>
      <c r="H6509" t="s">
        <v>7689</v>
      </c>
      <c r="I6509" s="23">
        <v>32.514147000000001</v>
      </c>
      <c r="J6509" s="23">
        <v>-85.470860000000002</v>
      </c>
      <c r="K6509">
        <v>486210</v>
      </c>
      <c r="L6509" t="s">
        <v>1275</v>
      </c>
      <c r="M6509" t="s">
        <v>102</v>
      </c>
      <c r="N6509" s="49">
        <v>33505.235999999997</v>
      </c>
      <c r="O6509" s="49">
        <v>47018.985999999997</v>
      </c>
      <c r="P6509" s="49">
        <v>48613.232000000004</v>
      </c>
      <c r="Q6509" s="49">
        <v>52778.42</v>
      </c>
      <c r="R6509" s="49">
        <v>28815.606</v>
      </c>
      <c r="S6509" s="49">
        <v>24016.178</v>
      </c>
      <c r="T6509" s="49">
        <v>22565.77</v>
      </c>
      <c r="U6509" s="49">
        <v>27938.258000000002</v>
      </c>
    </row>
    <row r="6510" spans="1:22" x14ac:dyDescent="0.3">
      <c r="A6510">
        <v>1009206</v>
      </c>
      <c r="B6510" t="s">
        <v>28976</v>
      </c>
      <c r="C6510" t="s">
        <v>28977</v>
      </c>
      <c r="D6510" t="s">
        <v>28978</v>
      </c>
      <c r="E6510" t="s">
        <v>690</v>
      </c>
      <c r="F6510" t="s">
        <v>28979</v>
      </c>
      <c r="G6510" t="s">
        <v>28980</v>
      </c>
      <c r="H6510" t="s">
        <v>483</v>
      </c>
      <c r="I6510" s="23">
        <v>32.611559</v>
      </c>
      <c r="J6510" s="23">
        <v>-84.821944999999999</v>
      </c>
      <c r="K6510">
        <v>486210</v>
      </c>
      <c r="L6510" t="s">
        <v>1275</v>
      </c>
      <c r="M6510" t="s">
        <v>102</v>
      </c>
      <c r="N6510" s="49">
        <v>21189.85</v>
      </c>
      <c r="O6510" s="49">
        <v>19981.05</v>
      </c>
      <c r="P6510" s="49">
        <v>29527.72</v>
      </c>
      <c r="Q6510" s="49">
        <v>33893.089999999997</v>
      </c>
      <c r="R6510" s="49">
        <v>45590.326000000001</v>
      </c>
      <c r="S6510" s="49">
        <v>48288.525999999998</v>
      </c>
      <c r="T6510" s="49">
        <v>52684.01</v>
      </c>
      <c r="U6510" s="49">
        <v>38762.682000000001</v>
      </c>
    </row>
    <row r="6511" spans="1:22" x14ac:dyDescent="0.3">
      <c r="A6511">
        <v>1008250</v>
      </c>
      <c r="B6511" t="s">
        <v>28981</v>
      </c>
      <c r="C6511" t="s">
        <v>28982</v>
      </c>
      <c r="D6511" t="s">
        <v>28983</v>
      </c>
      <c r="E6511" t="s">
        <v>690</v>
      </c>
      <c r="F6511" t="s">
        <v>12645</v>
      </c>
      <c r="G6511" t="s">
        <v>28984</v>
      </c>
      <c r="H6511" t="s">
        <v>28985</v>
      </c>
      <c r="I6511" s="23">
        <v>32.787700000000001</v>
      </c>
      <c r="J6511" s="23">
        <v>-84.254400000000004</v>
      </c>
      <c r="K6511">
        <v>486210</v>
      </c>
      <c r="L6511" t="s">
        <v>1275</v>
      </c>
      <c r="M6511" t="s">
        <v>102</v>
      </c>
      <c r="N6511" s="49">
        <v>47936.517999999996</v>
      </c>
      <c r="O6511" s="49">
        <v>42306.904000000002</v>
      </c>
      <c r="P6511" s="49">
        <v>42219.184000000001</v>
      </c>
      <c r="Q6511" s="49">
        <v>41702.54</v>
      </c>
      <c r="R6511" s="49">
        <v>50098.01</v>
      </c>
      <c r="S6511" s="49">
        <v>57927.616000000002</v>
      </c>
      <c r="T6511" s="49">
        <v>50644.53</v>
      </c>
      <c r="U6511" s="49">
        <v>49236.345999999998</v>
      </c>
      <c r="V6511" s="49">
        <v>40253.93</v>
      </c>
    </row>
    <row r="6512" spans="1:22" x14ac:dyDescent="0.3">
      <c r="A6512">
        <v>1001926</v>
      </c>
      <c r="B6512" t="s">
        <v>28986</v>
      </c>
      <c r="C6512" t="s">
        <v>28987</v>
      </c>
      <c r="D6512" t="s">
        <v>753</v>
      </c>
      <c r="E6512" t="s">
        <v>690</v>
      </c>
      <c r="F6512" t="s">
        <v>21619</v>
      </c>
      <c r="G6512" t="s">
        <v>28988</v>
      </c>
      <c r="H6512" t="s">
        <v>3507</v>
      </c>
      <c r="I6512" s="23">
        <v>32.935977999999999</v>
      </c>
      <c r="J6512" s="23">
        <v>-83.712688</v>
      </c>
      <c r="K6512">
        <v>486210</v>
      </c>
      <c r="L6512" t="s">
        <v>1275</v>
      </c>
      <c r="M6512" t="s">
        <v>102</v>
      </c>
      <c r="N6512" s="49">
        <v>39592.478000000003</v>
      </c>
      <c r="O6512" s="49">
        <v>30248.306</v>
      </c>
      <c r="P6512" s="49">
        <v>29518.374</v>
      </c>
      <c r="Q6512" s="49">
        <v>35160.410000000003</v>
      </c>
      <c r="R6512" s="49">
        <v>40567.508000000002</v>
      </c>
      <c r="S6512" s="49">
        <v>42539.67</v>
      </c>
      <c r="T6512" s="49">
        <v>46236.07</v>
      </c>
      <c r="U6512" s="49">
        <v>42961.538</v>
      </c>
      <c r="V6512" s="49">
        <v>39053.434000000001</v>
      </c>
    </row>
    <row r="6513" spans="1:22" x14ac:dyDescent="0.3">
      <c r="A6513">
        <v>1008226</v>
      </c>
      <c r="B6513" t="s">
        <v>28989</v>
      </c>
      <c r="C6513" t="s">
        <v>28990</v>
      </c>
      <c r="D6513" t="s">
        <v>28991</v>
      </c>
      <c r="E6513" t="s">
        <v>690</v>
      </c>
      <c r="F6513" t="s">
        <v>16689</v>
      </c>
      <c r="G6513" t="s">
        <v>28992</v>
      </c>
      <c r="H6513" t="s">
        <v>3809</v>
      </c>
      <c r="I6513" s="23">
        <v>33.058430999999999</v>
      </c>
      <c r="J6513" s="23">
        <v>-83.051382000000004</v>
      </c>
      <c r="K6513">
        <v>486210</v>
      </c>
      <c r="L6513" t="s">
        <v>1275</v>
      </c>
      <c r="M6513" t="s">
        <v>102</v>
      </c>
      <c r="N6513" s="49">
        <v>20167.544000000002</v>
      </c>
      <c r="O6513" s="49">
        <v>24407.88</v>
      </c>
      <c r="P6513" s="49">
        <v>10806.578</v>
      </c>
      <c r="Q6513" s="49">
        <v>42389.243999999999</v>
      </c>
      <c r="R6513" s="49">
        <v>27428.241999999998</v>
      </c>
      <c r="S6513" s="49">
        <v>26664.756000000001</v>
      </c>
      <c r="T6513" s="49">
        <v>23200.66</v>
      </c>
      <c r="U6513" s="49">
        <v>43297.3</v>
      </c>
      <c r="V6513" s="49">
        <v>35494.300000000003</v>
      </c>
    </row>
    <row r="6514" spans="1:22" x14ac:dyDescent="0.3">
      <c r="A6514">
        <v>1009889</v>
      </c>
      <c r="B6514" t="s">
        <v>28993</v>
      </c>
      <c r="C6514" t="s">
        <v>28994</v>
      </c>
      <c r="D6514" t="s">
        <v>28995</v>
      </c>
      <c r="E6514" t="s">
        <v>690</v>
      </c>
      <c r="F6514" t="s">
        <v>18658</v>
      </c>
      <c r="G6514" t="s">
        <v>28996</v>
      </c>
      <c r="H6514" t="s">
        <v>536</v>
      </c>
      <c r="I6514" s="23">
        <v>33.181919999999998</v>
      </c>
      <c r="J6514" s="23">
        <v>-82.366887000000006</v>
      </c>
      <c r="K6514">
        <v>486210</v>
      </c>
      <c r="L6514" t="s">
        <v>1275</v>
      </c>
      <c r="M6514" t="s">
        <v>102</v>
      </c>
      <c r="N6514" s="49">
        <v>20451.64</v>
      </c>
      <c r="O6514" s="49">
        <v>22070.777999999998</v>
      </c>
      <c r="P6514" s="49">
        <v>18801.258000000002</v>
      </c>
      <c r="Q6514" s="49">
        <v>25261.94</v>
      </c>
      <c r="R6514" s="49">
        <v>37260.385999999999</v>
      </c>
      <c r="S6514" s="49">
        <v>25373.346000000001</v>
      </c>
      <c r="T6514" s="49">
        <v>23317.34</v>
      </c>
      <c r="U6514" s="49">
        <v>36780.284</v>
      </c>
    </row>
    <row r="6515" spans="1:22" x14ac:dyDescent="0.3">
      <c r="A6515">
        <v>1002680</v>
      </c>
      <c r="B6515" t="s">
        <v>28997</v>
      </c>
      <c r="C6515" t="s">
        <v>28998</v>
      </c>
      <c r="D6515" t="s">
        <v>7225</v>
      </c>
      <c r="E6515" t="s">
        <v>303</v>
      </c>
      <c r="F6515" t="s">
        <v>7226</v>
      </c>
      <c r="G6515" t="s">
        <v>28999</v>
      </c>
      <c r="H6515" t="s">
        <v>7228</v>
      </c>
      <c r="I6515" s="23">
        <v>32.747698999999997</v>
      </c>
      <c r="J6515" s="23">
        <v>-100.923444</v>
      </c>
      <c r="K6515">
        <v>211120</v>
      </c>
      <c r="L6515" t="s">
        <v>368</v>
      </c>
      <c r="M6515" t="s">
        <v>102</v>
      </c>
      <c r="N6515" s="49">
        <v>74463.928</v>
      </c>
      <c r="O6515" s="49">
        <v>69138.694000000003</v>
      </c>
      <c r="P6515" s="49">
        <v>69170.745999999999</v>
      </c>
      <c r="Q6515" s="49">
        <v>71559.183999999994</v>
      </c>
      <c r="R6515" s="49">
        <v>56560.552000000003</v>
      </c>
      <c r="S6515" s="49">
        <v>56368.14</v>
      </c>
      <c r="T6515" s="49">
        <v>42843.144</v>
      </c>
      <c r="U6515" s="49">
        <v>36456.214</v>
      </c>
      <c r="V6515" s="49">
        <v>32610.328000000001</v>
      </c>
    </row>
    <row r="6516" spans="1:22" x14ac:dyDescent="0.3">
      <c r="A6516">
        <v>1002614</v>
      </c>
      <c r="B6516" t="s">
        <v>29000</v>
      </c>
      <c r="C6516" t="s">
        <v>29001</v>
      </c>
      <c r="D6516" t="s">
        <v>15273</v>
      </c>
      <c r="E6516" t="s">
        <v>351</v>
      </c>
      <c r="F6516" t="s">
        <v>15274</v>
      </c>
      <c r="G6516" t="s">
        <v>29002</v>
      </c>
      <c r="H6516" t="s">
        <v>6306</v>
      </c>
      <c r="I6516" s="23">
        <v>40.611184000000002</v>
      </c>
      <c r="J6516" s="23">
        <v>-88.181951999999995</v>
      </c>
      <c r="K6516">
        <v>311224</v>
      </c>
      <c r="L6516" t="s">
        <v>28</v>
      </c>
      <c r="M6516" t="s">
        <v>315</v>
      </c>
      <c r="N6516" s="49">
        <v>36606.311999999998</v>
      </c>
      <c r="O6516" s="49">
        <v>34713.919999999998</v>
      </c>
      <c r="P6516" s="49">
        <v>34244.271999999997</v>
      </c>
      <c r="Q6516" s="49">
        <v>35871.663999999997</v>
      </c>
      <c r="R6516" s="49">
        <v>36109.163999999997</v>
      </c>
      <c r="S6516" s="49">
        <v>32773.675999999999</v>
      </c>
      <c r="T6516" s="49">
        <v>34594.42</v>
      </c>
      <c r="U6516" s="49">
        <v>35164.468000000001</v>
      </c>
      <c r="V6516" s="49">
        <v>35370.216</v>
      </c>
    </row>
    <row r="6517" spans="1:22" x14ac:dyDescent="0.3">
      <c r="A6517">
        <v>1002317</v>
      </c>
      <c r="B6517" t="s">
        <v>29003</v>
      </c>
      <c r="C6517" t="s">
        <v>29004</v>
      </c>
      <c r="D6517" t="s">
        <v>8089</v>
      </c>
      <c r="E6517" t="s">
        <v>323</v>
      </c>
      <c r="F6517" t="s">
        <v>8087</v>
      </c>
      <c r="G6517" t="s">
        <v>29005</v>
      </c>
      <c r="H6517" t="s">
        <v>3177</v>
      </c>
      <c r="I6517" s="23">
        <v>32.819029999999998</v>
      </c>
      <c r="J6517" s="23">
        <v>-117.12609999999999</v>
      </c>
      <c r="K6517">
        <v>333611</v>
      </c>
      <c r="L6517" t="s">
        <v>28</v>
      </c>
      <c r="M6517" t="s">
        <v>315</v>
      </c>
      <c r="N6517" s="49">
        <v>40915.716</v>
      </c>
      <c r="O6517" s="49">
        <v>42841.718000000001</v>
      </c>
      <c r="P6517" s="49">
        <v>38269.434000000001</v>
      </c>
      <c r="Q6517" s="49">
        <v>29066.78</v>
      </c>
      <c r="R6517" s="49">
        <v>33003.599999999999</v>
      </c>
      <c r="S6517" s="49">
        <v>32679.794000000002</v>
      </c>
      <c r="T6517" s="49">
        <v>36039.894</v>
      </c>
      <c r="U6517" s="49">
        <v>43024.542000000001</v>
      </c>
      <c r="V6517" s="49">
        <v>40759.603999999999</v>
      </c>
    </row>
    <row r="6518" spans="1:22" x14ac:dyDescent="0.3">
      <c r="A6518">
        <v>1011532</v>
      </c>
      <c r="B6518" t="s">
        <v>29006</v>
      </c>
      <c r="C6518" t="s">
        <v>29007</v>
      </c>
      <c r="D6518" t="s">
        <v>29008</v>
      </c>
      <c r="E6518" t="s">
        <v>1370</v>
      </c>
      <c r="F6518" t="s">
        <v>6598</v>
      </c>
      <c r="G6518" t="s">
        <v>29009</v>
      </c>
      <c r="H6518" t="s">
        <v>4057</v>
      </c>
      <c r="I6518" s="23">
        <v>60.499493000000001</v>
      </c>
      <c r="J6518" s="23">
        <v>-150.996678</v>
      </c>
      <c r="K6518">
        <v>221112</v>
      </c>
      <c r="L6518" t="s">
        <v>28</v>
      </c>
      <c r="M6518" t="s">
        <v>336</v>
      </c>
      <c r="N6518" s="49">
        <v>45177.88</v>
      </c>
      <c r="O6518" s="49">
        <v>15240.392</v>
      </c>
      <c r="P6518" s="49">
        <v>14136.396000000001</v>
      </c>
      <c r="Q6518" s="49">
        <v>25265.204000000002</v>
      </c>
      <c r="R6518" s="49">
        <v>29833.988000000001</v>
      </c>
      <c r="S6518" s="49">
        <v>27363.896000000001</v>
      </c>
    </row>
    <row r="6519" spans="1:22" x14ac:dyDescent="0.3">
      <c r="A6519">
        <v>1005839</v>
      </c>
      <c r="B6519" t="s">
        <v>29010</v>
      </c>
      <c r="C6519" t="s">
        <v>29011</v>
      </c>
      <c r="D6519" t="s">
        <v>16484</v>
      </c>
      <c r="E6519" t="s">
        <v>386</v>
      </c>
      <c r="F6519" t="s">
        <v>29012</v>
      </c>
      <c r="G6519" t="s">
        <v>29013</v>
      </c>
      <c r="H6519" t="s">
        <v>900</v>
      </c>
      <c r="I6519" s="23">
        <v>34.688940000000002</v>
      </c>
      <c r="J6519" s="23">
        <v>-86.592060000000004</v>
      </c>
      <c r="K6519">
        <v>562212</v>
      </c>
      <c r="L6519" t="s">
        <v>51</v>
      </c>
      <c r="M6519" t="s">
        <v>307</v>
      </c>
      <c r="N6519" s="49">
        <v>196075.75</v>
      </c>
      <c r="O6519" s="49">
        <v>188874.25</v>
      </c>
      <c r="P6519" s="49">
        <v>180915</v>
      </c>
      <c r="Q6519" s="49">
        <v>174427.5</v>
      </c>
      <c r="R6519" s="49">
        <v>170498</v>
      </c>
      <c r="S6519" s="49">
        <v>157972.25</v>
      </c>
      <c r="T6519" s="49">
        <v>235060.25</v>
      </c>
      <c r="U6519" s="49">
        <v>164871.75</v>
      </c>
      <c r="V6519" s="49">
        <v>165081</v>
      </c>
    </row>
    <row r="6520" spans="1:22" x14ac:dyDescent="0.3">
      <c r="A6520">
        <v>1002299</v>
      </c>
      <c r="B6520" t="s">
        <v>29014</v>
      </c>
      <c r="C6520" t="s">
        <v>29015</v>
      </c>
      <c r="D6520" t="s">
        <v>10893</v>
      </c>
      <c r="E6520" t="s">
        <v>1682</v>
      </c>
      <c r="F6520" t="s">
        <v>20866</v>
      </c>
      <c r="G6520" t="s">
        <v>29016</v>
      </c>
      <c r="H6520" t="s">
        <v>6899</v>
      </c>
      <c r="I6520" s="23">
        <v>42.154980999999999</v>
      </c>
      <c r="J6520" s="23">
        <v>-72.526419000000004</v>
      </c>
      <c r="K6520">
        <v>326113</v>
      </c>
      <c r="L6520" t="s">
        <v>28</v>
      </c>
      <c r="M6520" t="s">
        <v>315</v>
      </c>
      <c r="N6520" s="49">
        <v>88492.168000000005</v>
      </c>
      <c r="O6520" s="49">
        <v>85361.38</v>
      </c>
      <c r="P6520" s="49">
        <v>88893.164000000004</v>
      </c>
      <c r="Q6520" s="49">
        <v>89219.964000000007</v>
      </c>
      <c r="R6520" s="49">
        <v>138143.51999999999</v>
      </c>
      <c r="S6520" s="49">
        <v>156400.60399999999</v>
      </c>
      <c r="T6520" s="49">
        <v>163398.70000000001</v>
      </c>
      <c r="U6520" s="49">
        <v>157254.42199999999</v>
      </c>
      <c r="V6520" s="49">
        <v>155737.79999999999</v>
      </c>
    </row>
    <row r="6521" spans="1:22" x14ac:dyDescent="0.3">
      <c r="A6521">
        <v>1000708</v>
      </c>
      <c r="B6521" t="s">
        <v>29017</v>
      </c>
      <c r="C6521" t="s">
        <v>29018</v>
      </c>
      <c r="D6521" t="s">
        <v>29019</v>
      </c>
      <c r="E6521" t="s">
        <v>386</v>
      </c>
      <c r="F6521" t="s">
        <v>29020</v>
      </c>
      <c r="G6521" t="s">
        <v>29021</v>
      </c>
      <c r="H6521" t="s">
        <v>1227</v>
      </c>
      <c r="I6521" s="23">
        <v>33.65099</v>
      </c>
      <c r="J6521" s="23">
        <v>-85.851969999999994</v>
      </c>
      <c r="K6521">
        <v>325199</v>
      </c>
      <c r="L6521" t="s">
        <v>28</v>
      </c>
      <c r="M6521" t="s">
        <v>530</v>
      </c>
      <c r="N6521" s="49">
        <v>30504.436000000002</v>
      </c>
      <c r="O6521" s="49">
        <v>30474.036</v>
      </c>
      <c r="P6521" s="49">
        <v>32126.080000000002</v>
      </c>
      <c r="Q6521" s="49">
        <v>31083.831999999999</v>
      </c>
      <c r="R6521" s="49">
        <v>26602.9</v>
      </c>
      <c r="S6521" s="49">
        <v>24973.655999999999</v>
      </c>
      <c r="T6521" s="49">
        <v>28998.400000000001</v>
      </c>
      <c r="U6521" s="49">
        <v>31288.92</v>
      </c>
      <c r="V6521" s="49">
        <v>40554</v>
      </c>
    </row>
    <row r="6522" spans="1:22" x14ac:dyDescent="0.3">
      <c r="A6522">
        <v>1005156</v>
      </c>
      <c r="B6522" t="s">
        <v>29022</v>
      </c>
      <c r="C6522" t="s">
        <v>29023</v>
      </c>
      <c r="D6522" t="s">
        <v>984</v>
      </c>
      <c r="E6522" t="s">
        <v>946</v>
      </c>
      <c r="F6522" t="s">
        <v>7867</v>
      </c>
      <c r="G6522" t="s">
        <v>29024</v>
      </c>
      <c r="H6522" t="s">
        <v>10090</v>
      </c>
      <c r="I6522" s="23">
        <v>46.136952000000001</v>
      </c>
      <c r="J6522" s="23">
        <v>-122.982513</v>
      </c>
      <c r="K6522">
        <v>325180</v>
      </c>
      <c r="L6522" t="s">
        <v>38</v>
      </c>
      <c r="M6522" t="s">
        <v>530</v>
      </c>
      <c r="N6522" s="49">
        <v>49194.5</v>
      </c>
      <c r="O6522" s="49">
        <v>47954.1</v>
      </c>
      <c r="P6522" s="49">
        <v>40705.699999999997</v>
      </c>
      <c r="Q6522" s="49">
        <v>41711.699999999997</v>
      </c>
      <c r="R6522" s="49">
        <v>44253.9</v>
      </c>
      <c r="S6522" s="49">
        <v>46952.6</v>
      </c>
      <c r="T6522" s="49">
        <v>47279</v>
      </c>
      <c r="U6522" s="49">
        <v>47982.6</v>
      </c>
      <c r="V6522" s="49">
        <v>45598</v>
      </c>
    </row>
    <row r="6523" spans="1:22" x14ac:dyDescent="0.3">
      <c r="A6523">
        <v>1002889</v>
      </c>
      <c r="B6523" t="s">
        <v>29025</v>
      </c>
      <c r="C6523" t="s">
        <v>29026</v>
      </c>
      <c r="D6523" t="s">
        <v>9212</v>
      </c>
      <c r="E6523" t="s">
        <v>461</v>
      </c>
      <c r="F6523" t="s">
        <v>9213</v>
      </c>
      <c r="G6523" t="s">
        <v>29027</v>
      </c>
      <c r="H6523" t="s">
        <v>5338</v>
      </c>
      <c r="I6523" s="23">
        <v>41.501800000000003</v>
      </c>
      <c r="J6523" s="23">
        <v>-109.758</v>
      </c>
      <c r="K6523">
        <v>212391</v>
      </c>
      <c r="L6523" t="s">
        <v>9215</v>
      </c>
      <c r="M6523" t="s">
        <v>376</v>
      </c>
      <c r="N6523" s="49">
        <v>1219432.0020000001</v>
      </c>
      <c r="O6523" s="49">
        <v>1186366.4739999999</v>
      </c>
      <c r="P6523" s="49">
        <v>1175893.3500000001</v>
      </c>
      <c r="Q6523" s="49">
        <v>1117294.4539999999</v>
      </c>
      <c r="R6523" s="49">
        <v>1149107.5560000001</v>
      </c>
      <c r="S6523" s="49">
        <v>1133283.324</v>
      </c>
      <c r="T6523" s="49">
        <v>1104971.1140000001</v>
      </c>
      <c r="U6523" s="49">
        <v>1087056.42</v>
      </c>
      <c r="V6523" s="49">
        <v>1058077</v>
      </c>
    </row>
    <row r="6524" spans="1:22" x14ac:dyDescent="0.3">
      <c r="A6524">
        <v>1002925</v>
      </c>
      <c r="B6524" t="s">
        <v>29028</v>
      </c>
      <c r="C6524" t="s">
        <v>29029</v>
      </c>
      <c r="D6524" t="s">
        <v>29030</v>
      </c>
      <c r="E6524" t="s">
        <v>1663</v>
      </c>
      <c r="F6524" t="s">
        <v>29031</v>
      </c>
      <c r="G6524" t="s">
        <v>29032</v>
      </c>
      <c r="H6524" t="s">
        <v>7910</v>
      </c>
      <c r="I6524" s="23">
        <v>39.845474000000003</v>
      </c>
      <c r="J6524" s="23">
        <v>-75.209485999999998</v>
      </c>
      <c r="K6524">
        <v>325211</v>
      </c>
      <c r="L6524" t="s">
        <v>14868</v>
      </c>
      <c r="M6524" t="s">
        <v>29033</v>
      </c>
      <c r="N6524" s="49">
        <v>11388.008</v>
      </c>
      <c r="O6524" s="49">
        <v>12234.504000000001</v>
      </c>
      <c r="P6524" s="49">
        <v>12399.951999999999</v>
      </c>
      <c r="Q6524" s="49">
        <v>15489.892</v>
      </c>
      <c r="R6524" s="49">
        <v>14522.144</v>
      </c>
      <c r="S6524" s="49">
        <v>14631.096</v>
      </c>
      <c r="T6524" s="49">
        <v>14987.244000000001</v>
      </c>
      <c r="U6524" s="49">
        <v>17111.936000000002</v>
      </c>
      <c r="V6524" s="49">
        <v>19201.027999999998</v>
      </c>
    </row>
    <row r="6525" spans="1:22" x14ac:dyDescent="0.3">
      <c r="A6525">
        <v>1001748</v>
      </c>
      <c r="B6525" t="s">
        <v>29034</v>
      </c>
      <c r="C6525" t="s">
        <v>29029</v>
      </c>
      <c r="D6525" t="s">
        <v>8505</v>
      </c>
      <c r="E6525" t="s">
        <v>690</v>
      </c>
      <c r="F6525" t="s">
        <v>15545</v>
      </c>
      <c r="G6525" t="s">
        <v>29035</v>
      </c>
      <c r="H6525" t="s">
        <v>5743</v>
      </c>
      <c r="I6525" s="23">
        <v>33.370282000000003</v>
      </c>
      <c r="J6525" s="23">
        <v>-82.013845000000003</v>
      </c>
      <c r="K6525">
        <v>325211</v>
      </c>
      <c r="L6525" t="s">
        <v>28</v>
      </c>
      <c r="M6525" t="s">
        <v>315</v>
      </c>
      <c r="N6525" s="49">
        <v>43526.436000000002</v>
      </c>
      <c r="O6525" s="49">
        <v>46725.021999999997</v>
      </c>
      <c r="P6525" s="49">
        <v>40787.294000000002</v>
      </c>
      <c r="Q6525" s="49">
        <v>31295.63</v>
      </c>
      <c r="R6525" s="49">
        <v>28076.75</v>
      </c>
      <c r="S6525" s="49">
        <v>30225.725999999999</v>
      </c>
      <c r="T6525" s="49">
        <v>28733.79</v>
      </c>
      <c r="U6525" s="49">
        <v>28471.542000000001</v>
      </c>
      <c r="V6525" s="49">
        <v>26720.542000000001</v>
      </c>
    </row>
    <row r="6526" spans="1:22" x14ac:dyDescent="0.3">
      <c r="A6526">
        <v>1011974</v>
      </c>
      <c r="B6526" t="s">
        <v>6870</v>
      </c>
      <c r="C6526" t="s">
        <v>29036</v>
      </c>
      <c r="D6526" t="s">
        <v>5541</v>
      </c>
      <c r="E6526" t="s">
        <v>303</v>
      </c>
      <c r="F6526" t="s">
        <v>940</v>
      </c>
      <c r="G6526" t="s">
        <v>29037</v>
      </c>
      <c r="H6526" t="s">
        <v>942</v>
      </c>
      <c r="I6526" s="23">
        <v>35.697861000000003</v>
      </c>
      <c r="J6526" s="23">
        <v>-101.355306</v>
      </c>
      <c r="K6526">
        <v>325211</v>
      </c>
      <c r="L6526" t="s">
        <v>28</v>
      </c>
      <c r="M6526" t="s">
        <v>315</v>
      </c>
      <c r="N6526" s="49">
        <v>18802.18</v>
      </c>
      <c r="O6526" s="49">
        <v>32987.476000000002</v>
      </c>
      <c r="P6526" s="49">
        <v>34114.771999999997</v>
      </c>
      <c r="Q6526" s="49">
        <v>32883.18</v>
      </c>
      <c r="R6526" s="49">
        <v>32883.18</v>
      </c>
    </row>
    <row r="6527" spans="1:22" x14ac:dyDescent="0.3">
      <c r="A6527">
        <v>1004481</v>
      </c>
      <c r="B6527" t="s">
        <v>29038</v>
      </c>
      <c r="C6527" t="s">
        <v>29039</v>
      </c>
      <c r="D6527" t="s">
        <v>29040</v>
      </c>
      <c r="E6527" t="s">
        <v>2780</v>
      </c>
      <c r="F6527" t="s">
        <v>29041</v>
      </c>
      <c r="G6527" t="s">
        <v>29042</v>
      </c>
      <c r="H6527" t="s">
        <v>5700</v>
      </c>
      <c r="I6527" s="23">
        <v>41.534337999999998</v>
      </c>
      <c r="J6527" s="23">
        <v>-73.032405999999995</v>
      </c>
      <c r="K6527">
        <v>331421</v>
      </c>
      <c r="L6527" t="s">
        <v>28</v>
      </c>
      <c r="M6527" t="s">
        <v>538</v>
      </c>
      <c r="U6527" s="49">
        <v>2785.64</v>
      </c>
      <c r="V6527" s="49">
        <v>2902.3879999999999</v>
      </c>
    </row>
    <row r="6528" spans="1:22" x14ac:dyDescent="0.3">
      <c r="A6528">
        <v>1000140</v>
      </c>
      <c r="B6528" t="s">
        <v>29043</v>
      </c>
      <c r="C6528" t="s">
        <v>29044</v>
      </c>
      <c r="D6528" t="s">
        <v>17535</v>
      </c>
      <c r="E6528" t="s">
        <v>447</v>
      </c>
      <c r="F6528" t="s">
        <v>17536</v>
      </c>
      <c r="G6528" t="s">
        <v>29045</v>
      </c>
      <c r="H6528" t="s">
        <v>1104</v>
      </c>
      <c r="I6528" s="23">
        <v>41.015090000000001</v>
      </c>
      <c r="J6528" s="23">
        <v>-79.717349999999996</v>
      </c>
      <c r="K6528">
        <v>324199</v>
      </c>
      <c r="L6528" t="s">
        <v>28</v>
      </c>
      <c r="M6528" t="s">
        <v>102</v>
      </c>
      <c r="N6528" s="49">
        <v>61968.167999999998</v>
      </c>
      <c r="O6528" s="49">
        <v>65865.948000000004</v>
      </c>
      <c r="P6528" s="49">
        <v>63363.207999999999</v>
      </c>
      <c r="Q6528" s="49">
        <v>50612.256000000001</v>
      </c>
      <c r="R6528" s="49">
        <v>69449.588000000003</v>
      </c>
      <c r="S6528" s="49">
        <v>79431.100000000006</v>
      </c>
      <c r="T6528" s="49">
        <v>65999.652000000002</v>
      </c>
      <c r="U6528" s="49">
        <v>76060.899999999994</v>
      </c>
      <c r="V6528" s="49">
        <v>55595.34</v>
      </c>
    </row>
    <row r="6529" spans="1:22" x14ac:dyDescent="0.3">
      <c r="A6529">
        <v>1002861</v>
      </c>
      <c r="B6529" t="s">
        <v>29046</v>
      </c>
      <c r="C6529" t="s">
        <v>29047</v>
      </c>
      <c r="D6529" t="s">
        <v>2116</v>
      </c>
      <c r="E6529" t="s">
        <v>676</v>
      </c>
      <c r="F6529" t="s">
        <v>9781</v>
      </c>
      <c r="G6529" t="s">
        <v>29048</v>
      </c>
      <c r="H6529" t="s">
        <v>9783</v>
      </c>
      <c r="I6529" s="23">
        <v>36.017449999999997</v>
      </c>
      <c r="J6529" s="23">
        <v>-83.205759999999998</v>
      </c>
      <c r="K6529">
        <v>322130</v>
      </c>
      <c r="L6529" t="s">
        <v>28</v>
      </c>
      <c r="M6529" t="s">
        <v>680</v>
      </c>
      <c r="N6529" s="49">
        <v>27102.748</v>
      </c>
      <c r="O6529" s="49">
        <v>31995.58</v>
      </c>
      <c r="P6529" s="49">
        <v>31151.232</v>
      </c>
      <c r="Q6529" s="49">
        <v>32630.027999999998</v>
      </c>
      <c r="R6529" s="49">
        <v>31512.632000000001</v>
      </c>
      <c r="S6529" s="49">
        <v>31760.68</v>
      </c>
      <c r="T6529" s="49">
        <v>29470.09</v>
      </c>
      <c r="U6529" s="49">
        <v>29067.34</v>
      </c>
      <c r="V6529" s="49">
        <v>27147.047999999999</v>
      </c>
    </row>
    <row r="6530" spans="1:22" x14ac:dyDescent="0.3">
      <c r="A6530">
        <v>1004123</v>
      </c>
      <c r="B6530" t="s">
        <v>29049</v>
      </c>
      <c r="C6530" t="s">
        <v>29050</v>
      </c>
      <c r="D6530" t="s">
        <v>29051</v>
      </c>
      <c r="E6530" t="s">
        <v>323</v>
      </c>
      <c r="F6530" t="s">
        <v>29052</v>
      </c>
      <c r="G6530" t="s">
        <v>29053</v>
      </c>
      <c r="H6530" t="s">
        <v>29054</v>
      </c>
      <c r="I6530" s="23">
        <v>38.297175000000003</v>
      </c>
      <c r="J6530" s="23">
        <v>-122.741432</v>
      </c>
      <c r="K6530">
        <v>562212</v>
      </c>
      <c r="L6530" t="s">
        <v>355</v>
      </c>
      <c r="M6530" t="s">
        <v>307</v>
      </c>
      <c r="N6530" s="49">
        <v>59164.292000000001</v>
      </c>
      <c r="O6530" s="49">
        <v>51989.023999999998</v>
      </c>
      <c r="P6530" s="49">
        <v>68773.801999999996</v>
      </c>
      <c r="Q6530" s="49">
        <v>66453.932000000001</v>
      </c>
      <c r="R6530" s="49">
        <v>54189.83</v>
      </c>
      <c r="S6530" s="49">
        <v>58794.578000000001</v>
      </c>
      <c r="T6530" s="49">
        <v>155432.36600000001</v>
      </c>
      <c r="U6530" s="49">
        <v>155033.554</v>
      </c>
      <c r="V6530" s="49">
        <v>148002.35999999999</v>
      </c>
    </row>
    <row r="6531" spans="1:22" x14ac:dyDescent="0.3">
      <c r="A6531">
        <v>1006311</v>
      </c>
      <c r="B6531" t="s">
        <v>29055</v>
      </c>
      <c r="C6531" t="s">
        <v>29056</v>
      </c>
      <c r="D6531" t="s">
        <v>29057</v>
      </c>
      <c r="E6531" t="s">
        <v>303</v>
      </c>
      <c r="F6531" t="s">
        <v>26427</v>
      </c>
      <c r="H6531" t="s">
        <v>26429</v>
      </c>
      <c r="I6531" s="23">
        <v>30.56</v>
      </c>
      <c r="J6531" s="23">
        <v>-100.5881</v>
      </c>
      <c r="K6531">
        <v>211130</v>
      </c>
      <c r="L6531" t="s">
        <v>326</v>
      </c>
      <c r="M6531" t="s">
        <v>327</v>
      </c>
      <c r="N6531" s="49">
        <v>45293.341999999997</v>
      </c>
      <c r="O6531" s="49">
        <v>48828.982000000004</v>
      </c>
      <c r="P6531" s="49">
        <v>49334.232000000004</v>
      </c>
      <c r="Q6531" s="49">
        <v>47145.694000000003</v>
      </c>
      <c r="R6531" s="49">
        <v>49320.559099999999</v>
      </c>
      <c r="S6531" s="49">
        <v>49233.99</v>
      </c>
      <c r="T6531" s="49">
        <v>50311.459000000003</v>
      </c>
      <c r="U6531" s="49">
        <v>49723.262999999999</v>
      </c>
      <c r="V6531" s="49">
        <v>48365.067000000003</v>
      </c>
    </row>
    <row r="6532" spans="1:22" x14ac:dyDescent="0.3">
      <c r="A6532">
        <v>1006522</v>
      </c>
      <c r="B6532" t="s">
        <v>8654</v>
      </c>
      <c r="C6532" t="s">
        <v>29058</v>
      </c>
      <c r="D6532" t="s">
        <v>29059</v>
      </c>
      <c r="E6532" t="s">
        <v>2164</v>
      </c>
      <c r="F6532" t="s">
        <v>2165</v>
      </c>
      <c r="G6532" t="s">
        <v>29060</v>
      </c>
      <c r="H6532" t="s">
        <v>7257</v>
      </c>
      <c r="I6532" s="23">
        <v>45.8476</v>
      </c>
      <c r="J6532" s="23">
        <v>-122.803</v>
      </c>
      <c r="K6532">
        <v>322121</v>
      </c>
      <c r="L6532" t="s">
        <v>93</v>
      </c>
      <c r="M6532" t="s">
        <v>307</v>
      </c>
      <c r="S6532" s="49">
        <v>1083.75</v>
      </c>
      <c r="T6532" s="49">
        <v>1015</v>
      </c>
      <c r="U6532" s="49">
        <v>1056.5</v>
      </c>
      <c r="V6532" s="49">
        <v>439.75</v>
      </c>
    </row>
    <row r="6533" spans="1:22" x14ac:dyDescent="0.3">
      <c r="A6533">
        <v>1002691</v>
      </c>
      <c r="B6533" t="s">
        <v>29061</v>
      </c>
      <c r="C6533" t="s">
        <v>29062</v>
      </c>
      <c r="D6533" t="s">
        <v>24887</v>
      </c>
      <c r="E6533" t="s">
        <v>569</v>
      </c>
      <c r="F6533" t="s">
        <v>29063</v>
      </c>
      <c r="G6533" t="s">
        <v>29064</v>
      </c>
      <c r="H6533" t="s">
        <v>389</v>
      </c>
      <c r="I6533" s="23">
        <v>41.273899999999998</v>
      </c>
      <c r="J6533" s="23">
        <v>-92.948700000000002</v>
      </c>
      <c r="K6533">
        <v>562212</v>
      </c>
      <c r="L6533" t="s">
        <v>355</v>
      </c>
      <c r="M6533" t="s">
        <v>307</v>
      </c>
      <c r="N6533" s="49">
        <v>40120.550000000003</v>
      </c>
      <c r="O6533" s="49">
        <v>38147.25</v>
      </c>
      <c r="P6533" s="49">
        <v>36329.5</v>
      </c>
      <c r="Q6533" s="49">
        <v>34545.199999999997</v>
      </c>
      <c r="R6533" s="49">
        <v>32820.699999999997</v>
      </c>
      <c r="S6533" s="49">
        <v>31104.6</v>
      </c>
      <c r="T6533" s="49">
        <v>29325.396000000001</v>
      </c>
      <c r="U6533" s="49">
        <v>32831.199999999997</v>
      </c>
      <c r="V6533" s="49">
        <v>30460.45</v>
      </c>
    </row>
    <row r="6534" spans="1:22" x14ac:dyDescent="0.3">
      <c r="A6534">
        <v>1006798</v>
      </c>
      <c r="B6534" t="s">
        <v>29065</v>
      </c>
      <c r="C6534" t="s">
        <v>29066</v>
      </c>
      <c r="D6534" t="s">
        <v>29067</v>
      </c>
      <c r="E6534" t="s">
        <v>454</v>
      </c>
      <c r="F6534" t="s">
        <v>29068</v>
      </c>
      <c r="G6534" t="s">
        <v>29069</v>
      </c>
      <c r="H6534" t="s">
        <v>2892</v>
      </c>
      <c r="I6534" s="23">
        <v>44.915900000000001</v>
      </c>
      <c r="J6534" s="23">
        <v>-84.5411</v>
      </c>
      <c r="K6534">
        <v>486210</v>
      </c>
      <c r="L6534" t="s">
        <v>368</v>
      </c>
      <c r="M6534" t="s">
        <v>102</v>
      </c>
      <c r="N6534" s="49">
        <v>609266.62600000005</v>
      </c>
      <c r="O6534" s="49">
        <v>669658.35600000003</v>
      </c>
      <c r="P6534" s="49">
        <v>701660.55599999998</v>
      </c>
      <c r="Q6534" s="49">
        <v>731056.26199999999</v>
      </c>
      <c r="R6534" s="49">
        <v>715271.30429999996</v>
      </c>
      <c r="S6534" s="49">
        <v>550667.07799999998</v>
      </c>
      <c r="T6534" s="49">
        <v>596633.13100000005</v>
      </c>
      <c r="U6534" s="49">
        <v>713039.49100000004</v>
      </c>
      <c r="V6534" s="49">
        <v>764631.96900000004</v>
      </c>
    </row>
    <row r="6535" spans="1:22" x14ac:dyDescent="0.3">
      <c r="A6535">
        <v>1008057</v>
      </c>
      <c r="B6535" t="s">
        <v>29070</v>
      </c>
      <c r="C6535" t="s">
        <v>29071</v>
      </c>
      <c r="D6535" t="s">
        <v>8089</v>
      </c>
      <c r="E6535" t="s">
        <v>323</v>
      </c>
      <c r="F6535" t="s">
        <v>29072</v>
      </c>
      <c r="G6535" t="s">
        <v>29073</v>
      </c>
      <c r="H6535" t="s">
        <v>8089</v>
      </c>
      <c r="I6535" s="23">
        <v>32.735224000000002</v>
      </c>
      <c r="J6535" s="23">
        <v>-117.07173299999999</v>
      </c>
      <c r="K6535">
        <v>562212</v>
      </c>
      <c r="L6535" t="s">
        <v>355</v>
      </c>
      <c r="M6535" t="s">
        <v>307</v>
      </c>
      <c r="S6535" s="49">
        <v>11271.05</v>
      </c>
      <c r="T6535" s="49">
        <v>13173.1</v>
      </c>
      <c r="U6535" s="49">
        <v>15578.9</v>
      </c>
      <c r="V6535" s="49">
        <v>17673</v>
      </c>
    </row>
    <row r="6536" spans="1:22" x14ac:dyDescent="0.3">
      <c r="A6536">
        <v>1006806</v>
      </c>
      <c r="B6536" t="s">
        <v>29074</v>
      </c>
      <c r="C6536" t="s">
        <v>29075</v>
      </c>
      <c r="D6536" t="s">
        <v>6832</v>
      </c>
      <c r="E6536" t="s">
        <v>1370</v>
      </c>
      <c r="F6536" t="s">
        <v>6833</v>
      </c>
      <c r="G6536" t="s">
        <v>29076</v>
      </c>
      <c r="H6536" t="s">
        <v>6835</v>
      </c>
      <c r="I6536" s="23">
        <v>64.804000000000002</v>
      </c>
      <c r="J6536" s="23">
        <v>-147.69900000000001</v>
      </c>
      <c r="K6536">
        <v>562212</v>
      </c>
      <c r="L6536" t="s">
        <v>355</v>
      </c>
      <c r="M6536" t="s">
        <v>307</v>
      </c>
      <c r="N6536" s="49">
        <v>77471.994000000006</v>
      </c>
      <c r="O6536" s="49">
        <v>76178.093999999997</v>
      </c>
      <c r="P6536" s="49">
        <v>74791.093999999997</v>
      </c>
      <c r="Q6536" s="49">
        <v>73336.445999999996</v>
      </c>
      <c r="R6536" s="49">
        <v>59750.75</v>
      </c>
      <c r="S6536" s="49">
        <v>58708.5</v>
      </c>
      <c r="T6536" s="49">
        <v>57543.75</v>
      </c>
      <c r="U6536" s="49">
        <v>67625</v>
      </c>
      <c r="V6536" s="49">
        <v>65925</v>
      </c>
    </row>
    <row r="6537" spans="1:22" x14ac:dyDescent="0.3">
      <c r="A6537">
        <v>1004682</v>
      </c>
      <c r="B6537" t="s">
        <v>29077</v>
      </c>
      <c r="C6537" t="s">
        <v>29078</v>
      </c>
      <c r="D6537" t="s">
        <v>29079</v>
      </c>
      <c r="E6537" t="s">
        <v>468</v>
      </c>
      <c r="F6537" t="s">
        <v>29080</v>
      </c>
      <c r="G6537" t="s">
        <v>29081</v>
      </c>
      <c r="H6537" t="s">
        <v>471</v>
      </c>
      <c r="I6537" s="23">
        <v>25.547222000000001</v>
      </c>
      <c r="J6537" s="23">
        <v>-80.34769</v>
      </c>
      <c r="K6537">
        <v>562212</v>
      </c>
      <c r="L6537" t="s">
        <v>51</v>
      </c>
      <c r="M6537" t="s">
        <v>307</v>
      </c>
      <c r="N6537" s="49">
        <v>46978.75</v>
      </c>
      <c r="O6537" s="49">
        <v>49943.25</v>
      </c>
      <c r="P6537" s="49">
        <v>74964</v>
      </c>
      <c r="Q6537" s="49">
        <v>84334.75</v>
      </c>
      <c r="R6537" s="49">
        <v>43982</v>
      </c>
      <c r="S6537" s="49">
        <v>55695</v>
      </c>
      <c r="T6537" s="49">
        <v>58184</v>
      </c>
      <c r="U6537" s="49">
        <v>88692.5</v>
      </c>
      <c r="V6537" s="49">
        <v>59845.25</v>
      </c>
    </row>
    <row r="6538" spans="1:22" x14ac:dyDescent="0.3">
      <c r="A6538">
        <v>1006874</v>
      </c>
      <c r="B6538" t="s">
        <v>29082</v>
      </c>
      <c r="C6538" t="s">
        <v>29083</v>
      </c>
      <c r="D6538" t="s">
        <v>29084</v>
      </c>
      <c r="E6538" t="s">
        <v>549</v>
      </c>
      <c r="F6538" t="s">
        <v>29085</v>
      </c>
      <c r="G6538" t="s">
        <v>29086</v>
      </c>
      <c r="H6538" t="s">
        <v>4545</v>
      </c>
      <c r="I6538" s="23">
        <v>44.324748999999997</v>
      </c>
      <c r="J6538" s="23">
        <v>-96.908429999999996</v>
      </c>
      <c r="K6538">
        <v>311224</v>
      </c>
      <c r="L6538" t="s">
        <v>28</v>
      </c>
      <c r="M6538" t="s">
        <v>315</v>
      </c>
      <c r="N6538" s="49">
        <v>39802.199999999997</v>
      </c>
      <c r="O6538" s="49">
        <v>38219.055999999997</v>
      </c>
      <c r="P6538" s="49">
        <v>41835.692000000003</v>
      </c>
      <c r="Q6538" s="49">
        <v>41465.743999999999</v>
      </c>
      <c r="R6538" s="49">
        <v>40874.696000000004</v>
      </c>
      <c r="S6538" s="49">
        <v>41167.343999999997</v>
      </c>
      <c r="T6538" s="49">
        <v>36821.760000000002</v>
      </c>
      <c r="U6538" s="49">
        <v>35043.267999999996</v>
      </c>
      <c r="V6538" s="49">
        <v>34717.32</v>
      </c>
    </row>
    <row r="6539" spans="1:22" x14ac:dyDescent="0.3">
      <c r="A6539">
        <v>1004829</v>
      </c>
      <c r="B6539" t="s">
        <v>29087</v>
      </c>
      <c r="C6539" t="s">
        <v>29088</v>
      </c>
      <c r="D6539" t="s">
        <v>29089</v>
      </c>
      <c r="E6539" t="s">
        <v>303</v>
      </c>
      <c r="F6539" t="s">
        <v>29090</v>
      </c>
      <c r="G6539" t="s">
        <v>29091</v>
      </c>
      <c r="H6539" t="s">
        <v>8442</v>
      </c>
      <c r="I6539" s="23">
        <v>30.398499999999999</v>
      </c>
      <c r="J6539" s="23">
        <v>-94.229600000000005</v>
      </c>
      <c r="K6539">
        <v>325110</v>
      </c>
      <c r="L6539" t="s">
        <v>28</v>
      </c>
      <c r="M6539" t="s">
        <v>530</v>
      </c>
      <c r="N6539" s="49">
        <v>86740.224000000002</v>
      </c>
      <c r="O6539" s="49">
        <v>89466.063999999998</v>
      </c>
      <c r="P6539" s="49">
        <v>80134.347999999998</v>
      </c>
      <c r="Q6539" s="49">
        <v>68741.592000000004</v>
      </c>
      <c r="R6539" s="49">
        <v>74431.02</v>
      </c>
      <c r="S6539" s="49">
        <v>75286.915999999997</v>
      </c>
      <c r="T6539" s="49">
        <v>71230.532000000007</v>
      </c>
      <c r="U6539" s="49">
        <v>68449.292000000001</v>
      </c>
      <c r="V6539" s="49">
        <v>65210.103999999999</v>
      </c>
    </row>
    <row r="6540" spans="1:22" x14ac:dyDescent="0.3">
      <c r="A6540">
        <v>1002466</v>
      </c>
      <c r="B6540" t="s">
        <v>29092</v>
      </c>
      <c r="C6540" t="s">
        <v>29093</v>
      </c>
      <c r="D6540" t="s">
        <v>2813</v>
      </c>
      <c r="E6540" t="s">
        <v>676</v>
      </c>
      <c r="F6540" t="s">
        <v>29094</v>
      </c>
      <c r="G6540" t="s">
        <v>29095</v>
      </c>
      <c r="H6540" t="s">
        <v>1865</v>
      </c>
      <c r="I6540" s="23">
        <v>34.999212999999997</v>
      </c>
      <c r="J6540" s="23">
        <v>-89.906723999999997</v>
      </c>
      <c r="K6540">
        <v>562212</v>
      </c>
      <c r="L6540" t="s">
        <v>355</v>
      </c>
      <c r="M6540" t="s">
        <v>307</v>
      </c>
      <c r="N6540" s="49">
        <v>102212.9</v>
      </c>
      <c r="O6540" s="49">
        <v>107147.65</v>
      </c>
      <c r="P6540" s="49">
        <v>75627.649999999994</v>
      </c>
      <c r="Q6540" s="49">
        <v>75850.649999999994</v>
      </c>
      <c r="R6540" s="49">
        <v>102112</v>
      </c>
      <c r="S6540" s="49">
        <v>102896.25</v>
      </c>
      <c r="T6540" s="49">
        <v>60539.1</v>
      </c>
      <c r="U6540" s="49">
        <v>348981.2</v>
      </c>
      <c r="V6540" s="49">
        <v>177041.8</v>
      </c>
    </row>
    <row r="6541" spans="1:22" x14ac:dyDescent="0.3">
      <c r="A6541">
        <v>1002683</v>
      </c>
      <c r="B6541" t="s">
        <v>29096</v>
      </c>
      <c r="C6541" t="s">
        <v>29097</v>
      </c>
      <c r="D6541" t="s">
        <v>1329</v>
      </c>
      <c r="E6541" t="s">
        <v>491</v>
      </c>
      <c r="F6541" t="s">
        <v>7811</v>
      </c>
      <c r="G6541" t="s">
        <v>29098</v>
      </c>
      <c r="H6541" t="s">
        <v>389</v>
      </c>
      <c r="I6541" s="23">
        <v>39.716110999999998</v>
      </c>
      <c r="J6541" s="23">
        <v>-86.204999999999998</v>
      </c>
      <c r="K6541">
        <v>562212</v>
      </c>
      <c r="L6541" t="s">
        <v>355</v>
      </c>
      <c r="M6541" t="s">
        <v>307</v>
      </c>
      <c r="N6541" s="49">
        <v>118940.808</v>
      </c>
      <c r="O6541" s="49">
        <v>87681.998000000007</v>
      </c>
      <c r="P6541" s="49">
        <v>100236.10799999999</v>
      </c>
      <c r="Q6541" s="49">
        <v>90434.165999999997</v>
      </c>
      <c r="R6541" s="49">
        <v>353613.96399999998</v>
      </c>
      <c r="S6541" s="49">
        <v>347384.55800000002</v>
      </c>
      <c r="T6541" s="49">
        <v>341976.31199999998</v>
      </c>
      <c r="U6541" s="49">
        <v>370785.72600000002</v>
      </c>
      <c r="V6541" s="49">
        <v>348417.15600000002</v>
      </c>
    </row>
    <row r="6542" spans="1:22" x14ac:dyDescent="0.3">
      <c r="A6542">
        <v>1003190</v>
      </c>
      <c r="B6542" t="s">
        <v>29099</v>
      </c>
      <c r="C6542" t="s">
        <v>29100</v>
      </c>
      <c r="D6542" t="s">
        <v>29101</v>
      </c>
      <c r="E6542" t="s">
        <v>303</v>
      </c>
      <c r="F6542" t="s">
        <v>29102</v>
      </c>
      <c r="G6542" t="s">
        <v>29103</v>
      </c>
      <c r="H6542" t="s">
        <v>9337</v>
      </c>
      <c r="I6542" s="23">
        <v>28.8947</v>
      </c>
      <c r="J6542" s="23">
        <v>-97.134699999999995</v>
      </c>
      <c r="K6542">
        <v>221112</v>
      </c>
      <c r="L6542" t="s">
        <v>335</v>
      </c>
      <c r="M6542" t="s">
        <v>336</v>
      </c>
      <c r="N6542" s="49">
        <v>114648.568</v>
      </c>
      <c r="O6542" s="49">
        <v>114832.82</v>
      </c>
      <c r="P6542" s="49">
        <v>76612.176000000007</v>
      </c>
      <c r="Q6542" s="49">
        <v>68726.952000000005</v>
      </c>
      <c r="R6542" s="49">
        <v>128944.524</v>
      </c>
      <c r="S6542" s="49">
        <v>140793.924</v>
      </c>
      <c r="T6542" s="49">
        <v>139655.23199999999</v>
      </c>
      <c r="U6542" s="49">
        <v>108374.288</v>
      </c>
      <c r="V6542" s="49">
        <v>162145.18799999999</v>
      </c>
    </row>
    <row r="6543" spans="1:22" x14ac:dyDescent="0.3">
      <c r="A6543">
        <v>1004408</v>
      </c>
      <c r="B6543" t="s">
        <v>29104</v>
      </c>
      <c r="C6543" t="s">
        <v>29105</v>
      </c>
      <c r="D6543" t="s">
        <v>9194</v>
      </c>
      <c r="E6543" t="s">
        <v>441</v>
      </c>
      <c r="F6543" t="s">
        <v>13116</v>
      </c>
      <c r="G6543" t="s">
        <v>29106</v>
      </c>
      <c r="H6543" t="s">
        <v>6267</v>
      </c>
      <c r="I6543" s="23">
        <v>35.682581999999996</v>
      </c>
      <c r="J6543" s="23">
        <v>-78.844874000000004</v>
      </c>
      <c r="K6543">
        <v>562212</v>
      </c>
      <c r="L6543" t="s">
        <v>51</v>
      </c>
      <c r="M6543" t="s">
        <v>307</v>
      </c>
      <c r="N6543" s="49">
        <v>97738</v>
      </c>
      <c r="O6543" s="49">
        <v>93863.25</v>
      </c>
      <c r="P6543" s="49">
        <v>97571.25</v>
      </c>
      <c r="Q6543" s="49">
        <v>110021.75</v>
      </c>
      <c r="R6543" s="49">
        <v>81475.25</v>
      </c>
      <c r="S6543" s="49">
        <v>127941.5</v>
      </c>
      <c r="T6543" s="49">
        <v>80287.5</v>
      </c>
      <c r="U6543" s="49">
        <v>63710</v>
      </c>
      <c r="V6543" s="49">
        <v>60632.5</v>
      </c>
    </row>
    <row r="6544" spans="1:22" x14ac:dyDescent="0.3">
      <c r="A6544">
        <v>1003088</v>
      </c>
      <c r="B6544" t="s">
        <v>29107</v>
      </c>
      <c r="C6544" t="s">
        <v>29108</v>
      </c>
      <c r="D6544" t="s">
        <v>1319</v>
      </c>
      <c r="E6544" t="s">
        <v>303</v>
      </c>
      <c r="F6544" t="s">
        <v>1320</v>
      </c>
      <c r="G6544" t="s">
        <v>29109</v>
      </c>
      <c r="H6544" t="s">
        <v>1322</v>
      </c>
      <c r="I6544" s="23">
        <v>35.604804000000001</v>
      </c>
      <c r="J6544" s="23">
        <v>-100.153667</v>
      </c>
      <c r="K6544">
        <v>211111</v>
      </c>
      <c r="L6544" t="s">
        <v>28</v>
      </c>
      <c r="M6544" t="s">
        <v>102</v>
      </c>
      <c r="R6544" s="49">
        <v>16558.788</v>
      </c>
      <c r="S6544" s="49">
        <v>15309.092000000001</v>
      </c>
      <c r="T6544" s="49">
        <v>17435.083999999999</v>
      </c>
      <c r="U6544" s="49">
        <v>28243.243999999999</v>
      </c>
      <c r="V6544" s="49">
        <v>35476.415999999997</v>
      </c>
    </row>
    <row r="6545" spans="1:22" x14ac:dyDescent="0.3">
      <c r="A6545">
        <v>1005254</v>
      </c>
      <c r="B6545" t="s">
        <v>29110</v>
      </c>
      <c r="C6545" t="s">
        <v>29111</v>
      </c>
      <c r="D6545" t="s">
        <v>29112</v>
      </c>
      <c r="E6545" t="s">
        <v>1682</v>
      </c>
      <c r="F6545" t="s">
        <v>29113</v>
      </c>
      <c r="G6545" t="s">
        <v>29114</v>
      </c>
      <c r="H6545" t="s">
        <v>3360</v>
      </c>
      <c r="I6545" s="23">
        <v>42.105159999999998</v>
      </c>
      <c r="J6545" s="23">
        <v>-72.031949999999995</v>
      </c>
      <c r="K6545">
        <v>562212</v>
      </c>
      <c r="L6545" t="s">
        <v>355</v>
      </c>
      <c r="M6545" t="s">
        <v>307</v>
      </c>
      <c r="N6545" s="49">
        <v>64113.694000000003</v>
      </c>
      <c r="O6545" s="49">
        <v>50279.224000000002</v>
      </c>
      <c r="P6545" s="49">
        <v>50315.218000000001</v>
      </c>
      <c r="Q6545" s="49">
        <v>44611.381999999998</v>
      </c>
      <c r="R6545" s="49">
        <v>47123.343999999997</v>
      </c>
      <c r="S6545" s="49">
        <v>27498.240000000002</v>
      </c>
      <c r="T6545" s="49">
        <v>22284.308000000001</v>
      </c>
      <c r="U6545" s="49">
        <v>15833.83</v>
      </c>
      <c r="V6545" s="49">
        <v>13152.647999999999</v>
      </c>
    </row>
    <row r="6546" spans="1:22" x14ac:dyDescent="0.3">
      <c r="A6546">
        <v>1004025</v>
      </c>
      <c r="B6546" t="s">
        <v>29115</v>
      </c>
      <c r="C6546" t="s">
        <v>29116</v>
      </c>
      <c r="D6546" t="s">
        <v>9865</v>
      </c>
      <c r="E6546" t="s">
        <v>454</v>
      </c>
      <c r="F6546" t="s">
        <v>29117</v>
      </c>
      <c r="G6546" t="s">
        <v>29118</v>
      </c>
      <c r="H6546" t="s">
        <v>1720</v>
      </c>
      <c r="I6546" s="23">
        <v>41.813370999999997</v>
      </c>
      <c r="J6546" s="23">
        <v>-86.332813999999999</v>
      </c>
      <c r="K6546">
        <v>562212</v>
      </c>
      <c r="L6546" t="s">
        <v>355</v>
      </c>
      <c r="M6546" t="s">
        <v>307</v>
      </c>
      <c r="N6546" s="49">
        <v>64511.5</v>
      </c>
      <c r="O6546" s="49">
        <v>58305.599999999999</v>
      </c>
      <c r="P6546" s="49">
        <v>58191.55</v>
      </c>
      <c r="Q6546" s="49">
        <v>87916.648000000001</v>
      </c>
      <c r="R6546" s="49">
        <v>94425.297999999995</v>
      </c>
      <c r="S6546" s="49">
        <v>81338.898000000001</v>
      </c>
      <c r="T6546" s="49">
        <v>82453.597999999998</v>
      </c>
      <c r="U6546" s="49">
        <v>82812.649999999994</v>
      </c>
      <c r="V6546" s="49">
        <v>67154.047999999995</v>
      </c>
    </row>
    <row r="6547" spans="1:22" x14ac:dyDescent="0.3">
      <c r="A6547">
        <v>1003560</v>
      </c>
      <c r="B6547" t="s">
        <v>29119</v>
      </c>
      <c r="C6547" t="s">
        <v>29120</v>
      </c>
      <c r="D6547" t="s">
        <v>29121</v>
      </c>
      <c r="E6547" t="s">
        <v>468</v>
      </c>
      <c r="F6547" t="s">
        <v>22768</v>
      </c>
      <c r="G6547" t="s">
        <v>29122</v>
      </c>
      <c r="H6547" t="s">
        <v>1653</v>
      </c>
      <c r="I6547" s="23">
        <v>27.762601</v>
      </c>
      <c r="J6547" s="23">
        <v>-82.20147</v>
      </c>
      <c r="K6547">
        <v>562212</v>
      </c>
      <c r="L6547" t="s">
        <v>355</v>
      </c>
      <c r="M6547" t="s">
        <v>307</v>
      </c>
      <c r="N6547" s="49">
        <v>90745</v>
      </c>
      <c r="O6547" s="49">
        <v>84826.1</v>
      </c>
      <c r="P6547" s="49">
        <v>132513.14799999999</v>
      </c>
      <c r="Q6547" s="49">
        <v>89076.5</v>
      </c>
      <c r="R6547" s="49">
        <v>74873.7</v>
      </c>
      <c r="S6547" s="49">
        <v>76413.149999999994</v>
      </c>
      <c r="T6547" s="49">
        <v>85802.3</v>
      </c>
      <c r="U6547" s="49">
        <v>100272.15</v>
      </c>
      <c r="V6547" s="49">
        <v>98722.15</v>
      </c>
    </row>
    <row r="6548" spans="1:22" x14ac:dyDescent="0.3">
      <c r="A6548">
        <v>1005729</v>
      </c>
      <c r="B6548" t="s">
        <v>29123</v>
      </c>
      <c r="C6548" t="s">
        <v>29124</v>
      </c>
      <c r="D6548" t="s">
        <v>14012</v>
      </c>
      <c r="E6548" t="s">
        <v>1418</v>
      </c>
      <c r="F6548" t="s">
        <v>29125</v>
      </c>
      <c r="G6548" t="s">
        <v>29126</v>
      </c>
      <c r="H6548" t="s">
        <v>13690</v>
      </c>
      <c r="I6548" s="23">
        <v>35.400039999999997</v>
      </c>
      <c r="J6548" s="23">
        <v>-97.464100000000002</v>
      </c>
      <c r="K6548">
        <v>562212</v>
      </c>
      <c r="L6548" t="s">
        <v>355</v>
      </c>
      <c r="M6548" t="s">
        <v>307</v>
      </c>
      <c r="N6548" s="49">
        <v>112737.60000000001</v>
      </c>
      <c r="O6548" s="49">
        <v>90152.85</v>
      </c>
      <c r="P6548" s="49">
        <v>79514.55</v>
      </c>
      <c r="Q6548" s="49">
        <v>148443.35</v>
      </c>
      <c r="R6548" s="49">
        <v>159320</v>
      </c>
      <c r="S6548" s="49">
        <v>127152.75</v>
      </c>
      <c r="T6548" s="49">
        <v>97515</v>
      </c>
      <c r="U6548" s="49">
        <v>107100.1</v>
      </c>
      <c r="V6548" s="49">
        <v>99587.199999999997</v>
      </c>
    </row>
    <row r="6549" spans="1:22" x14ac:dyDescent="0.3">
      <c r="A6549">
        <v>1002744</v>
      </c>
      <c r="B6549" t="s">
        <v>29127</v>
      </c>
      <c r="C6549" t="s">
        <v>29128</v>
      </c>
      <c r="D6549" t="s">
        <v>25932</v>
      </c>
      <c r="E6549" t="s">
        <v>2780</v>
      </c>
      <c r="F6549" t="s">
        <v>29129</v>
      </c>
      <c r="G6549" t="s">
        <v>29130</v>
      </c>
      <c r="H6549" t="s">
        <v>22609</v>
      </c>
      <c r="I6549" s="23">
        <v>41.475588999999999</v>
      </c>
      <c r="J6549" s="23">
        <v>-72.068786000000003</v>
      </c>
      <c r="K6549">
        <v>562213</v>
      </c>
      <c r="L6549" t="s">
        <v>28</v>
      </c>
      <c r="M6549" t="s">
        <v>307</v>
      </c>
      <c r="N6549" s="49">
        <v>106509.67600000001</v>
      </c>
      <c r="O6549" s="49">
        <v>106258.50599999999</v>
      </c>
      <c r="P6549" s="49">
        <v>101196.868</v>
      </c>
      <c r="Q6549" s="49">
        <v>110187.022</v>
      </c>
      <c r="R6549" s="49">
        <v>114743.21799999999</v>
      </c>
      <c r="S6549" s="49">
        <v>99924.508000000002</v>
      </c>
      <c r="T6549" s="49">
        <v>99541.567999999999</v>
      </c>
      <c r="U6549" s="49">
        <v>105561.50199999999</v>
      </c>
      <c r="V6549" s="49">
        <v>61972.656000000003</v>
      </c>
    </row>
    <row r="6550" spans="1:22" x14ac:dyDescent="0.3">
      <c r="A6550">
        <v>1007718</v>
      </c>
      <c r="B6550" t="s">
        <v>29131</v>
      </c>
      <c r="C6550" t="s">
        <v>29132</v>
      </c>
      <c r="D6550" t="s">
        <v>29133</v>
      </c>
      <c r="E6550" t="s">
        <v>447</v>
      </c>
      <c r="F6550" t="s">
        <v>29134</v>
      </c>
      <c r="G6550" t="s">
        <v>29135</v>
      </c>
      <c r="H6550" t="s">
        <v>7397</v>
      </c>
      <c r="I6550" s="23">
        <v>40.231741999999997</v>
      </c>
      <c r="J6550" s="23">
        <v>-78.917860000000005</v>
      </c>
      <c r="K6550">
        <v>562212</v>
      </c>
      <c r="L6550" t="s">
        <v>355</v>
      </c>
      <c r="M6550" t="s">
        <v>307</v>
      </c>
      <c r="N6550" s="49">
        <v>8930.5419999999995</v>
      </c>
      <c r="O6550" s="49">
        <v>14459.37</v>
      </c>
      <c r="P6550" s="49">
        <v>16383.694</v>
      </c>
      <c r="Q6550" s="49">
        <v>17265.694</v>
      </c>
      <c r="R6550" s="49">
        <v>24589.042000000001</v>
      </c>
      <c r="S6550" s="49">
        <v>31818.542000000001</v>
      </c>
      <c r="T6550" s="49">
        <v>35207.542000000001</v>
      </c>
      <c r="U6550" s="49">
        <v>38058.309314999999</v>
      </c>
      <c r="V6550" s="49">
        <v>39295.828999999998</v>
      </c>
    </row>
    <row r="6551" spans="1:22" x14ac:dyDescent="0.3">
      <c r="A6551">
        <v>1004938</v>
      </c>
      <c r="B6551" t="s">
        <v>29136</v>
      </c>
      <c r="C6551" t="s">
        <v>29137</v>
      </c>
      <c r="D6551" t="s">
        <v>25649</v>
      </c>
      <c r="E6551" t="s">
        <v>323</v>
      </c>
      <c r="F6551" t="s">
        <v>25650</v>
      </c>
      <c r="G6551" t="s">
        <v>29138</v>
      </c>
      <c r="H6551" t="s">
        <v>3837</v>
      </c>
      <c r="I6551" s="23">
        <v>34.694049</v>
      </c>
      <c r="J6551" s="23">
        <v>-114.61121300000001</v>
      </c>
      <c r="K6551">
        <v>486210</v>
      </c>
      <c r="L6551" t="s">
        <v>1275</v>
      </c>
      <c r="M6551" t="s">
        <v>102</v>
      </c>
      <c r="O6551" s="49">
        <v>2020.894</v>
      </c>
      <c r="P6551" s="49">
        <v>1155.6959999999999</v>
      </c>
      <c r="Q6551" s="49">
        <v>7828.9780000000001</v>
      </c>
      <c r="R6551" s="49">
        <v>37474.28</v>
      </c>
      <c r="S6551" s="49">
        <v>39667.82</v>
      </c>
      <c r="T6551" s="49">
        <v>34164.732000000004</v>
      </c>
      <c r="U6551" s="49">
        <v>27783.01</v>
      </c>
    </row>
    <row r="6552" spans="1:22" x14ac:dyDescent="0.3">
      <c r="A6552">
        <v>1005311</v>
      </c>
      <c r="B6552" t="s">
        <v>29139</v>
      </c>
      <c r="C6552" t="s">
        <v>29140</v>
      </c>
      <c r="D6552" t="s">
        <v>7311</v>
      </c>
      <c r="E6552" t="s">
        <v>468</v>
      </c>
      <c r="F6552" t="s">
        <v>7312</v>
      </c>
      <c r="G6552" t="s">
        <v>29141</v>
      </c>
      <c r="H6552" t="s">
        <v>7314</v>
      </c>
      <c r="I6552" s="23">
        <v>26.741410999999999</v>
      </c>
      <c r="J6552" s="23">
        <v>-81.123701999999994</v>
      </c>
      <c r="K6552">
        <v>311421</v>
      </c>
      <c r="L6552" t="s">
        <v>28</v>
      </c>
      <c r="M6552" t="s">
        <v>315</v>
      </c>
      <c r="Q6552" s="49">
        <v>11586.755999999999</v>
      </c>
      <c r="R6552" s="49">
        <v>12904.152</v>
      </c>
      <c r="S6552" s="49">
        <v>14290.896000000001</v>
      </c>
      <c r="T6552" s="49">
        <v>17186.486000000001</v>
      </c>
      <c r="U6552" s="49">
        <v>25487.918000000001</v>
      </c>
      <c r="V6552" s="49">
        <v>30316.664000000001</v>
      </c>
    </row>
    <row r="6553" spans="1:22" x14ac:dyDescent="0.3">
      <c r="A6553">
        <v>1004027</v>
      </c>
      <c r="B6553" t="s">
        <v>29142</v>
      </c>
      <c r="C6553" t="s">
        <v>29143</v>
      </c>
      <c r="D6553" t="s">
        <v>29144</v>
      </c>
      <c r="E6553" t="s">
        <v>351</v>
      </c>
      <c r="F6553" t="s">
        <v>29145</v>
      </c>
      <c r="G6553" t="s">
        <v>29146</v>
      </c>
      <c r="H6553" t="s">
        <v>1310</v>
      </c>
      <c r="I6553" s="23">
        <v>37.843781</v>
      </c>
      <c r="J6553" s="23">
        <v>-89.263298000000006</v>
      </c>
      <c r="K6553">
        <v>562212</v>
      </c>
      <c r="L6553" t="s">
        <v>355</v>
      </c>
      <c r="M6553" t="s">
        <v>307</v>
      </c>
      <c r="N6553" s="49">
        <v>34560.197999999997</v>
      </c>
      <c r="O6553" s="49">
        <v>54089.847999999998</v>
      </c>
      <c r="P6553" s="49">
        <v>46358.7</v>
      </c>
      <c r="Q6553" s="49">
        <v>44174.15</v>
      </c>
      <c r="R6553" s="49">
        <v>46460.048000000003</v>
      </c>
      <c r="S6553" s="49">
        <v>48232.85</v>
      </c>
      <c r="T6553" s="49">
        <v>96316.3</v>
      </c>
      <c r="U6553" s="49">
        <v>89246.3</v>
      </c>
      <c r="V6553" s="49">
        <v>82886.5</v>
      </c>
    </row>
    <row r="6554" spans="1:22" x14ac:dyDescent="0.3">
      <c r="A6554">
        <v>1000079</v>
      </c>
      <c r="B6554" t="s">
        <v>29147</v>
      </c>
      <c r="C6554" t="s">
        <v>29148</v>
      </c>
      <c r="D6554" t="s">
        <v>29149</v>
      </c>
      <c r="E6554" t="s">
        <v>351</v>
      </c>
      <c r="F6554" t="s">
        <v>29150</v>
      </c>
      <c r="G6554" t="s">
        <v>29151</v>
      </c>
      <c r="H6554" t="s">
        <v>1310</v>
      </c>
      <c r="I6554" s="23">
        <v>37.710830000000001</v>
      </c>
      <c r="J6554" s="23">
        <v>-89.21754</v>
      </c>
      <c r="K6554">
        <v>611310</v>
      </c>
      <c r="L6554" t="s">
        <v>28</v>
      </c>
      <c r="M6554" t="s">
        <v>315</v>
      </c>
      <c r="N6554" s="49">
        <v>101359.556</v>
      </c>
      <c r="O6554" s="49">
        <v>104890.42200000001</v>
      </c>
      <c r="P6554" s="49">
        <v>99125.767999999996</v>
      </c>
      <c r="Q6554" s="49">
        <v>104918.60400000001</v>
      </c>
      <c r="R6554" s="49">
        <v>97991.57</v>
      </c>
      <c r="S6554" s="49">
        <v>103502.04399999999</v>
      </c>
      <c r="T6554" s="49">
        <v>111680.598</v>
      </c>
      <c r="U6554" s="49">
        <v>158890.44200000001</v>
      </c>
      <c r="V6554" s="49">
        <v>123433.89</v>
      </c>
    </row>
    <row r="6555" spans="1:22" x14ac:dyDescent="0.3">
      <c r="A6555">
        <v>1007098</v>
      </c>
      <c r="B6555" t="s">
        <v>29152</v>
      </c>
      <c r="C6555" t="s">
        <v>29153</v>
      </c>
      <c r="D6555" t="s">
        <v>29154</v>
      </c>
      <c r="E6555" t="s">
        <v>380</v>
      </c>
      <c r="F6555" t="s">
        <v>29155</v>
      </c>
      <c r="G6555" t="s">
        <v>29156</v>
      </c>
      <c r="H6555" t="s">
        <v>1274</v>
      </c>
      <c r="I6555" s="23">
        <v>44.797075999999997</v>
      </c>
      <c r="J6555" s="23">
        <v>-95.170751999999993</v>
      </c>
      <c r="K6555">
        <v>311313</v>
      </c>
      <c r="L6555" t="s">
        <v>1404</v>
      </c>
      <c r="M6555" t="s">
        <v>376</v>
      </c>
      <c r="N6555" s="49">
        <v>480507.2</v>
      </c>
      <c r="O6555" s="49">
        <v>537433.36199999996</v>
      </c>
      <c r="P6555" s="49">
        <v>451364.86599999998</v>
      </c>
      <c r="Q6555" s="49">
        <v>405393.76</v>
      </c>
      <c r="R6555" s="49">
        <v>350065.902</v>
      </c>
      <c r="S6555" s="49">
        <v>367954.09399999998</v>
      </c>
      <c r="T6555" s="49">
        <v>395231.74200000003</v>
      </c>
      <c r="U6555" s="49">
        <v>334724.29200000002</v>
      </c>
      <c r="V6555" s="49">
        <v>395532.978</v>
      </c>
    </row>
    <row r="6556" spans="1:22" x14ac:dyDescent="0.3">
      <c r="A6556">
        <v>1005089</v>
      </c>
      <c r="B6556" t="s">
        <v>29157</v>
      </c>
      <c r="C6556" t="s">
        <v>29158</v>
      </c>
      <c r="D6556" t="s">
        <v>28309</v>
      </c>
      <c r="E6556" t="s">
        <v>468</v>
      </c>
      <c r="F6556" t="s">
        <v>29159</v>
      </c>
      <c r="G6556" t="s">
        <v>29160</v>
      </c>
      <c r="H6556" t="s">
        <v>26764</v>
      </c>
      <c r="I6556" s="23">
        <v>28.1571</v>
      </c>
      <c r="J6556" s="23">
        <v>-81.423199999999994</v>
      </c>
      <c r="K6556">
        <v>562212</v>
      </c>
      <c r="L6556" t="s">
        <v>51</v>
      </c>
      <c r="M6556" t="s">
        <v>307</v>
      </c>
      <c r="S6556" s="49">
        <v>17220.75</v>
      </c>
      <c r="T6556" s="49">
        <v>15677.75</v>
      </c>
      <c r="U6556" s="49">
        <v>16247</v>
      </c>
      <c r="V6556" s="49">
        <v>5125</v>
      </c>
    </row>
    <row r="6557" spans="1:22" x14ac:dyDescent="0.3">
      <c r="A6557">
        <v>1003115</v>
      </c>
      <c r="B6557" t="s">
        <v>29161</v>
      </c>
      <c r="C6557" t="s">
        <v>29162</v>
      </c>
      <c r="D6557" t="s">
        <v>29163</v>
      </c>
      <c r="E6557" t="s">
        <v>542</v>
      </c>
      <c r="F6557" t="s">
        <v>1822</v>
      </c>
      <c r="G6557" t="s">
        <v>29164</v>
      </c>
      <c r="H6557" t="s">
        <v>29163</v>
      </c>
      <c r="I6557" s="23">
        <v>37.21293</v>
      </c>
      <c r="J6557" s="23">
        <v>-100.34524</v>
      </c>
      <c r="K6557">
        <v>486210</v>
      </c>
      <c r="L6557" t="s">
        <v>1714</v>
      </c>
      <c r="M6557" t="s">
        <v>102</v>
      </c>
      <c r="Q6557" s="49">
        <v>13108.915999999999</v>
      </c>
      <c r="R6557" s="49">
        <v>17415.254000000001</v>
      </c>
      <c r="S6557" s="49">
        <v>17431.2</v>
      </c>
      <c r="T6557" s="49">
        <v>12884.964</v>
      </c>
      <c r="U6557" s="49">
        <v>10614.214</v>
      </c>
      <c r="V6557" s="49">
        <v>30864.308000000001</v>
      </c>
    </row>
    <row r="6558" spans="1:22" x14ac:dyDescent="0.3">
      <c r="A6558">
        <v>1001865</v>
      </c>
      <c r="B6558" t="s">
        <v>29165</v>
      </c>
      <c r="C6558" t="s">
        <v>29166</v>
      </c>
      <c r="D6558" t="s">
        <v>14842</v>
      </c>
      <c r="E6558" t="s">
        <v>569</v>
      </c>
      <c r="F6558" t="s">
        <v>5868</v>
      </c>
      <c r="G6558" t="s">
        <v>29167</v>
      </c>
      <c r="H6558" t="s">
        <v>14845</v>
      </c>
      <c r="I6558" s="23">
        <v>41.167470000000002</v>
      </c>
      <c r="J6558" s="23">
        <v>-95.824029999999993</v>
      </c>
      <c r="K6558">
        <v>325193</v>
      </c>
      <c r="L6558" t="s">
        <v>28</v>
      </c>
      <c r="M6558" t="s">
        <v>315</v>
      </c>
      <c r="N6558" s="49">
        <v>107579.944</v>
      </c>
      <c r="O6558" s="49">
        <v>99135.975999999995</v>
      </c>
      <c r="P6558" s="49">
        <v>84650.532000000007</v>
      </c>
      <c r="Q6558" s="49">
        <v>75864.263999999996</v>
      </c>
      <c r="R6558" s="49">
        <v>108038.644</v>
      </c>
      <c r="S6558" s="49">
        <v>136031.98800000001</v>
      </c>
      <c r="T6558" s="49">
        <v>66160.399999999994</v>
      </c>
      <c r="U6558" s="49">
        <v>141451.416</v>
      </c>
      <c r="V6558" s="49">
        <v>31427.331999999999</v>
      </c>
    </row>
    <row r="6559" spans="1:22" x14ac:dyDescent="0.3">
      <c r="A6559">
        <v>1002648</v>
      </c>
      <c r="B6559" t="s">
        <v>29168</v>
      </c>
      <c r="C6559" t="s">
        <v>29169</v>
      </c>
      <c r="D6559" t="s">
        <v>29170</v>
      </c>
      <c r="E6559" t="s">
        <v>303</v>
      </c>
      <c r="F6559" t="s">
        <v>29171</v>
      </c>
      <c r="G6559" t="s">
        <v>29172</v>
      </c>
      <c r="H6559" t="s">
        <v>25199</v>
      </c>
      <c r="I6559" s="23">
        <v>35.014220000000002</v>
      </c>
      <c r="J6559" s="23">
        <v>-101.95453999999999</v>
      </c>
      <c r="K6559">
        <v>562212</v>
      </c>
      <c r="L6559" t="s">
        <v>51</v>
      </c>
      <c r="M6559" t="s">
        <v>307</v>
      </c>
      <c r="N6559" s="49">
        <v>36911.25</v>
      </c>
      <c r="O6559" s="49">
        <v>31010.75</v>
      </c>
      <c r="P6559" s="49">
        <v>24116.5</v>
      </c>
      <c r="Q6559" s="49">
        <v>41239.5</v>
      </c>
      <c r="R6559" s="49">
        <v>53156.75</v>
      </c>
      <c r="S6559" s="49">
        <v>62123.5</v>
      </c>
      <c r="T6559" s="49">
        <v>57592.5</v>
      </c>
      <c r="U6559" s="49">
        <v>70955</v>
      </c>
      <c r="V6559" s="49">
        <v>76975</v>
      </c>
    </row>
    <row r="6560" spans="1:22" x14ac:dyDescent="0.3">
      <c r="A6560">
        <v>1002378</v>
      </c>
      <c r="B6560" t="s">
        <v>29173</v>
      </c>
      <c r="C6560" t="s">
        <v>29174</v>
      </c>
      <c r="D6560" t="s">
        <v>24960</v>
      </c>
      <c r="E6560" t="s">
        <v>303</v>
      </c>
      <c r="F6560" t="s">
        <v>24961</v>
      </c>
      <c r="H6560" t="s">
        <v>24962</v>
      </c>
      <c r="I6560" s="23">
        <v>30.446200000000001</v>
      </c>
      <c r="J6560" s="23">
        <v>-101.4674</v>
      </c>
      <c r="K6560">
        <v>211130</v>
      </c>
      <c r="L6560" t="s">
        <v>368</v>
      </c>
      <c r="M6560" t="s">
        <v>102</v>
      </c>
      <c r="N6560" s="49">
        <v>47669.284</v>
      </c>
      <c r="O6560" s="49">
        <v>43460.055999999997</v>
      </c>
      <c r="P6560" s="49">
        <v>39446.764000000003</v>
      </c>
      <c r="Q6560" s="49">
        <v>38392.413999999997</v>
      </c>
      <c r="R6560" s="49">
        <v>41361.205999999998</v>
      </c>
      <c r="S6560" s="49">
        <v>40512.298000000003</v>
      </c>
      <c r="T6560" s="49">
        <v>40982.120000000003</v>
      </c>
      <c r="U6560" s="49">
        <v>39412.362999999998</v>
      </c>
      <c r="V6560" s="49">
        <v>44939.034</v>
      </c>
    </row>
    <row r="6561" spans="1:22" x14ac:dyDescent="0.3">
      <c r="A6561">
        <v>1004240</v>
      </c>
      <c r="B6561" t="s">
        <v>29175</v>
      </c>
      <c r="C6561" t="s">
        <v>29176</v>
      </c>
      <c r="D6561" t="s">
        <v>29177</v>
      </c>
      <c r="E6561" t="s">
        <v>1902</v>
      </c>
      <c r="F6561" t="s">
        <v>29178</v>
      </c>
      <c r="G6561" t="s">
        <v>29179</v>
      </c>
      <c r="H6561" t="s">
        <v>2113</v>
      </c>
      <c r="I6561" s="23">
        <v>33.222200000000001</v>
      </c>
      <c r="J6561" s="23">
        <v>-112.6371</v>
      </c>
      <c r="K6561">
        <v>562212</v>
      </c>
      <c r="L6561" t="s">
        <v>51</v>
      </c>
      <c r="M6561" t="s">
        <v>307</v>
      </c>
      <c r="N6561" s="49">
        <v>49028.25</v>
      </c>
      <c r="O6561" s="49">
        <v>35364.75</v>
      </c>
      <c r="P6561" s="49">
        <v>93091.25</v>
      </c>
      <c r="Q6561" s="49">
        <v>73081.25</v>
      </c>
      <c r="R6561" s="49">
        <v>74700.75</v>
      </c>
      <c r="S6561" s="49">
        <v>80825.75</v>
      </c>
      <c r="T6561" s="49">
        <v>68955</v>
      </c>
      <c r="U6561" s="49">
        <v>38147.5</v>
      </c>
      <c r="V6561" s="49">
        <v>56380</v>
      </c>
    </row>
    <row r="6562" spans="1:22" x14ac:dyDescent="0.3">
      <c r="A6562">
        <v>1003338</v>
      </c>
      <c r="B6562" t="s">
        <v>29180</v>
      </c>
      <c r="C6562" t="s">
        <v>29181</v>
      </c>
      <c r="D6562" t="s">
        <v>6658</v>
      </c>
      <c r="E6562" t="s">
        <v>690</v>
      </c>
      <c r="F6562" t="s">
        <v>29182</v>
      </c>
      <c r="G6562" t="s">
        <v>29183</v>
      </c>
      <c r="H6562" t="s">
        <v>877</v>
      </c>
      <c r="I6562" s="23">
        <v>33.560200000000002</v>
      </c>
      <c r="J6562" s="23">
        <v>-85.067400000000006</v>
      </c>
      <c r="K6562">
        <v>335929</v>
      </c>
      <c r="L6562" t="s">
        <v>28</v>
      </c>
      <c r="M6562" t="s">
        <v>315</v>
      </c>
      <c r="N6562" s="49">
        <v>31952.094000000001</v>
      </c>
      <c r="O6562" s="49">
        <v>34029.612000000001</v>
      </c>
      <c r="P6562" s="49">
        <v>33312.534</v>
      </c>
      <c r="Q6562" s="49">
        <v>34187.928</v>
      </c>
      <c r="R6562" s="49">
        <v>32706.042000000001</v>
      </c>
      <c r="S6562" s="49">
        <v>32199.83</v>
      </c>
      <c r="T6562" s="49">
        <v>33246.091999999997</v>
      </c>
      <c r="U6562" s="49">
        <v>32163.135999999999</v>
      </c>
      <c r="V6562" s="49">
        <v>31100.444</v>
      </c>
    </row>
    <row r="6563" spans="1:22" x14ac:dyDescent="0.3">
      <c r="A6563">
        <v>1003341</v>
      </c>
      <c r="B6563" t="s">
        <v>29184</v>
      </c>
      <c r="C6563" t="s">
        <v>29185</v>
      </c>
      <c r="D6563" t="s">
        <v>6622</v>
      </c>
      <c r="E6563" t="s">
        <v>311</v>
      </c>
      <c r="F6563" t="s">
        <v>6623</v>
      </c>
      <c r="G6563" t="s">
        <v>29186</v>
      </c>
      <c r="H6563" t="s">
        <v>666</v>
      </c>
      <c r="I6563" s="23">
        <v>37.939971</v>
      </c>
      <c r="J6563" s="23">
        <v>-86.779116999999999</v>
      </c>
      <c r="K6563">
        <v>331318</v>
      </c>
      <c r="L6563" t="s">
        <v>28</v>
      </c>
      <c r="M6563" t="s">
        <v>538</v>
      </c>
      <c r="N6563" s="49">
        <v>42148.536</v>
      </c>
      <c r="O6563" s="49">
        <v>40457.894</v>
      </c>
      <c r="P6563" s="49">
        <v>40418.292000000001</v>
      </c>
      <c r="Q6563" s="49">
        <v>42687.286</v>
      </c>
      <c r="R6563" s="49">
        <v>45548.925999999999</v>
      </c>
      <c r="S6563" s="49">
        <v>39353.196000000004</v>
      </c>
      <c r="T6563" s="49">
        <v>34219.917999999998</v>
      </c>
      <c r="U6563" s="49">
        <v>33891.93</v>
      </c>
      <c r="V6563" s="49">
        <v>34786.266000000003</v>
      </c>
    </row>
    <row r="6564" spans="1:22" x14ac:dyDescent="0.3">
      <c r="A6564">
        <v>1009914</v>
      </c>
      <c r="B6564" t="s">
        <v>29187</v>
      </c>
      <c r="C6564" t="s">
        <v>29188</v>
      </c>
      <c r="D6564" t="s">
        <v>577</v>
      </c>
      <c r="E6564" t="s">
        <v>583</v>
      </c>
      <c r="F6564" t="s">
        <v>578</v>
      </c>
      <c r="I6564" s="23">
        <v>29.057919120000001</v>
      </c>
      <c r="J6564" s="23">
        <v>-88.964216570000005</v>
      </c>
      <c r="K6564">
        <v>211120</v>
      </c>
      <c r="L6564" t="s">
        <v>579</v>
      </c>
      <c r="M6564" t="s">
        <v>102</v>
      </c>
      <c r="O6564" s="49">
        <v>23847.29</v>
      </c>
      <c r="P6564" s="49">
        <v>18317.907999999999</v>
      </c>
      <c r="Q6564" s="49">
        <v>15536.688</v>
      </c>
      <c r="R6564" s="49">
        <v>20231.580000000002</v>
      </c>
      <c r="S6564" s="49">
        <v>18640.526000000002</v>
      </c>
      <c r="T6564" s="49">
        <v>115954.82399999999</v>
      </c>
      <c r="U6564" s="49">
        <v>42260.256000000001</v>
      </c>
      <c r="V6564" s="49">
        <v>77499.576000000001</v>
      </c>
    </row>
    <row r="6565" spans="1:22" x14ac:dyDescent="0.3">
      <c r="A6565">
        <v>1009955</v>
      </c>
      <c r="B6565" t="s">
        <v>29189</v>
      </c>
      <c r="C6565" t="s">
        <v>29190</v>
      </c>
      <c r="D6565" t="s">
        <v>577</v>
      </c>
      <c r="E6565" t="s">
        <v>583</v>
      </c>
      <c r="F6565" t="s">
        <v>578</v>
      </c>
      <c r="I6565" s="23">
        <v>29.044284000000001</v>
      </c>
      <c r="J6565" s="23">
        <v>-88.9666</v>
      </c>
      <c r="K6565">
        <v>211120</v>
      </c>
      <c r="L6565" t="s">
        <v>579</v>
      </c>
      <c r="M6565" t="s">
        <v>102</v>
      </c>
      <c r="N6565" s="49">
        <v>20789.686000000002</v>
      </c>
      <c r="O6565" s="49">
        <v>21723.135999999999</v>
      </c>
      <c r="P6565" s="49">
        <v>23784.078000000001</v>
      </c>
      <c r="Q6565" s="49">
        <v>31010.333999999999</v>
      </c>
      <c r="R6565" s="49">
        <v>29583.348000000002</v>
      </c>
      <c r="S6565" s="49">
        <v>17782.484</v>
      </c>
      <c r="T6565" s="49">
        <v>31335.862000000001</v>
      </c>
      <c r="U6565" s="49">
        <v>46873.906000000003</v>
      </c>
      <c r="V6565" s="49">
        <v>96742.567999999999</v>
      </c>
    </row>
    <row r="6566" spans="1:22" x14ac:dyDescent="0.3">
      <c r="A6566">
        <v>1009678</v>
      </c>
      <c r="B6566" t="s">
        <v>29191</v>
      </c>
      <c r="C6566" t="s">
        <v>29192</v>
      </c>
      <c r="D6566" t="s">
        <v>577</v>
      </c>
      <c r="E6566" t="s">
        <v>583</v>
      </c>
      <c r="F6566" t="s">
        <v>578</v>
      </c>
      <c r="I6566" s="23">
        <v>29.029458000000002</v>
      </c>
      <c r="J6566" s="23">
        <v>-88.942719999999994</v>
      </c>
      <c r="K6566">
        <v>211120</v>
      </c>
      <c r="L6566" t="s">
        <v>579</v>
      </c>
      <c r="M6566" t="s">
        <v>102</v>
      </c>
      <c r="N6566" s="49">
        <v>22081.475999999999</v>
      </c>
      <c r="O6566" s="49">
        <v>27084.414000000001</v>
      </c>
      <c r="P6566" s="49">
        <v>23211.93</v>
      </c>
      <c r="Q6566" s="49">
        <v>39442.514000000003</v>
      </c>
      <c r="R6566" s="49">
        <v>36689.023999999998</v>
      </c>
      <c r="S6566" s="49">
        <v>27696.358</v>
      </c>
      <c r="T6566" s="49">
        <v>31118.324000000001</v>
      </c>
      <c r="U6566" s="49">
        <v>27483.998</v>
      </c>
      <c r="V6566" s="49">
        <v>27787.831999999999</v>
      </c>
    </row>
    <row r="6567" spans="1:22" x14ac:dyDescent="0.3">
      <c r="A6567">
        <v>1010715</v>
      </c>
      <c r="B6567" t="s">
        <v>29193</v>
      </c>
      <c r="C6567" t="s">
        <v>29194</v>
      </c>
      <c r="D6567" t="s">
        <v>577</v>
      </c>
      <c r="E6567" t="s">
        <v>583</v>
      </c>
      <c r="F6567" t="s">
        <v>578</v>
      </c>
      <c r="I6567" s="23">
        <v>28.663</v>
      </c>
      <c r="J6567" s="23">
        <v>-89.408199999999994</v>
      </c>
      <c r="K6567">
        <v>211120</v>
      </c>
      <c r="L6567" t="s">
        <v>579</v>
      </c>
      <c r="M6567" t="s">
        <v>102</v>
      </c>
      <c r="O6567" s="49">
        <v>9137.4699999999993</v>
      </c>
      <c r="P6567" s="49">
        <v>14517.262000000001</v>
      </c>
      <c r="Q6567" s="49">
        <v>14415.308000000001</v>
      </c>
      <c r="R6567" s="49">
        <v>15769.004000000001</v>
      </c>
      <c r="S6567" s="49">
        <v>6723.9380000000001</v>
      </c>
      <c r="T6567" s="49">
        <v>15777.45</v>
      </c>
      <c r="U6567" s="49">
        <v>30735.993999999999</v>
      </c>
    </row>
    <row r="6568" spans="1:22" x14ac:dyDescent="0.3">
      <c r="A6568">
        <v>1000240</v>
      </c>
      <c r="B6568" t="s">
        <v>29195</v>
      </c>
      <c r="C6568" t="s">
        <v>29196</v>
      </c>
      <c r="D6568" t="s">
        <v>23146</v>
      </c>
      <c r="E6568" t="s">
        <v>690</v>
      </c>
      <c r="F6568" t="s">
        <v>10957</v>
      </c>
      <c r="G6568" t="s">
        <v>29197</v>
      </c>
      <c r="H6568" t="s">
        <v>15762</v>
      </c>
      <c r="I6568" s="23">
        <v>32.504128999999999</v>
      </c>
      <c r="J6568" s="23">
        <v>-82.844859</v>
      </c>
      <c r="K6568">
        <v>322121</v>
      </c>
      <c r="L6568" t="s">
        <v>649</v>
      </c>
      <c r="M6568" t="s">
        <v>1173</v>
      </c>
      <c r="N6568" s="49">
        <v>83922.433999999994</v>
      </c>
      <c r="O6568" s="49">
        <v>87554.903999999995</v>
      </c>
      <c r="P6568" s="49">
        <v>328238.484</v>
      </c>
      <c r="Q6568" s="49">
        <v>297679.59000000003</v>
      </c>
      <c r="R6568" s="49">
        <v>277212.19199999998</v>
      </c>
      <c r="S6568" s="49">
        <v>332180.26400000002</v>
      </c>
      <c r="T6568" s="49">
        <v>351344.70199999999</v>
      </c>
      <c r="U6568" s="49">
        <v>149342.48199999999</v>
      </c>
      <c r="V6568" s="49">
        <v>311528.70600000001</v>
      </c>
    </row>
    <row r="6569" spans="1:22" x14ac:dyDescent="0.3">
      <c r="A6569">
        <v>1003395</v>
      </c>
      <c r="B6569" t="s">
        <v>29198</v>
      </c>
      <c r="C6569" t="s">
        <v>29199</v>
      </c>
      <c r="D6569" t="s">
        <v>23031</v>
      </c>
      <c r="E6569" t="s">
        <v>323</v>
      </c>
      <c r="F6569" t="s">
        <v>29200</v>
      </c>
      <c r="G6569" t="s">
        <v>29201</v>
      </c>
      <c r="H6569" t="s">
        <v>963</v>
      </c>
      <c r="I6569" s="23">
        <v>34.038555000000002</v>
      </c>
      <c r="J6569" s="23">
        <v>-117.8237</v>
      </c>
      <c r="K6569">
        <v>562212</v>
      </c>
      <c r="L6569" t="s">
        <v>355</v>
      </c>
      <c r="M6569" t="s">
        <v>307</v>
      </c>
      <c r="N6569" s="49">
        <v>8736</v>
      </c>
      <c r="O6569" s="49">
        <v>8379</v>
      </c>
      <c r="P6569" s="49">
        <v>9433.25</v>
      </c>
      <c r="Q6569" s="49">
        <v>10259.75</v>
      </c>
      <c r="R6569" s="49">
        <v>32126.624</v>
      </c>
      <c r="S6569" s="49">
        <v>46056.91</v>
      </c>
      <c r="T6569" s="49">
        <v>36007.800000000003</v>
      </c>
      <c r="U6569" s="49">
        <v>44650.75</v>
      </c>
      <c r="V6569" s="49">
        <v>19514.934000000001</v>
      </c>
    </row>
    <row r="6570" spans="1:22" x14ac:dyDescent="0.3">
      <c r="A6570">
        <v>1005418</v>
      </c>
      <c r="B6570" t="s">
        <v>29202</v>
      </c>
      <c r="C6570" t="s">
        <v>29203</v>
      </c>
      <c r="D6570" t="s">
        <v>2281</v>
      </c>
      <c r="E6570" t="s">
        <v>454</v>
      </c>
      <c r="F6570" t="s">
        <v>29204</v>
      </c>
      <c r="G6570" t="s">
        <v>29205</v>
      </c>
      <c r="H6570" t="s">
        <v>1171</v>
      </c>
      <c r="I6570" s="23">
        <v>41.957720000000002</v>
      </c>
      <c r="J6570" s="23">
        <v>-83.353170000000006</v>
      </c>
      <c r="K6570">
        <v>332812</v>
      </c>
      <c r="L6570" t="s">
        <v>28</v>
      </c>
      <c r="M6570" t="s">
        <v>315</v>
      </c>
      <c r="N6570" s="49">
        <v>16495.34</v>
      </c>
      <c r="O6570" s="49">
        <v>14761.791999999999</v>
      </c>
      <c r="P6570" s="49">
        <v>13417.2</v>
      </c>
      <c r="Q6570" s="49">
        <v>19579.876</v>
      </c>
      <c r="R6570" s="49">
        <v>16030.44</v>
      </c>
      <c r="S6570" s="49">
        <v>27046.148000000001</v>
      </c>
      <c r="T6570" s="49">
        <v>21935.565999999999</v>
      </c>
      <c r="U6570" s="49">
        <v>24131.407999999999</v>
      </c>
      <c r="V6570" s="49">
        <v>31218.184000000001</v>
      </c>
    </row>
    <row r="6571" spans="1:22" x14ac:dyDescent="0.3">
      <c r="A6571">
        <v>1002663</v>
      </c>
      <c r="B6571" t="s">
        <v>29206</v>
      </c>
      <c r="C6571" t="s">
        <v>29207</v>
      </c>
      <c r="D6571" t="s">
        <v>29208</v>
      </c>
      <c r="E6571" t="s">
        <v>303</v>
      </c>
      <c r="F6571" t="s">
        <v>29209</v>
      </c>
      <c r="H6571" t="s">
        <v>29210</v>
      </c>
      <c r="I6571" s="23">
        <v>36.085299999999997</v>
      </c>
      <c r="J6571" s="23">
        <v>-101.05240000000001</v>
      </c>
      <c r="K6571">
        <v>486210</v>
      </c>
      <c r="L6571" t="s">
        <v>28</v>
      </c>
      <c r="M6571" t="s">
        <v>102</v>
      </c>
      <c r="R6571" s="49">
        <v>23525.664000000001</v>
      </c>
      <c r="S6571" s="49">
        <v>30480.528999999999</v>
      </c>
      <c r="T6571" s="49">
        <v>33104.758000000002</v>
      </c>
      <c r="U6571" s="49">
        <v>29723.431</v>
      </c>
      <c r="V6571" s="49">
        <v>28332.856</v>
      </c>
    </row>
    <row r="6572" spans="1:22" x14ac:dyDescent="0.3">
      <c r="A6572">
        <v>1000056</v>
      </c>
      <c r="B6572" t="s">
        <v>29211</v>
      </c>
      <c r="C6572" t="s">
        <v>29212</v>
      </c>
      <c r="D6572" t="s">
        <v>10715</v>
      </c>
      <c r="E6572" t="s">
        <v>1682</v>
      </c>
      <c r="F6572" t="s">
        <v>29213</v>
      </c>
      <c r="G6572" t="s">
        <v>29214</v>
      </c>
      <c r="H6572" t="s">
        <v>7587</v>
      </c>
      <c r="I6572" s="23">
        <v>42.6432</v>
      </c>
      <c r="J6572" s="23">
        <v>-73.113500000000002</v>
      </c>
      <c r="K6572">
        <v>327410</v>
      </c>
      <c r="L6572" t="s">
        <v>1404</v>
      </c>
      <c r="M6572" t="s">
        <v>376</v>
      </c>
      <c r="N6572" s="49">
        <v>135376.42600000001</v>
      </c>
      <c r="O6572" s="49">
        <v>146778.51199999999</v>
      </c>
      <c r="P6572" s="49">
        <v>136361.772</v>
      </c>
      <c r="Q6572" s="49">
        <v>121219.212</v>
      </c>
      <c r="R6572" s="49">
        <v>127921.072</v>
      </c>
      <c r="S6572" s="49">
        <v>127959.746</v>
      </c>
      <c r="T6572" s="49">
        <v>126726.28599999999</v>
      </c>
      <c r="U6572" s="49">
        <v>108857.98</v>
      </c>
      <c r="V6572" s="49">
        <v>150593.41</v>
      </c>
    </row>
    <row r="6573" spans="1:22" x14ac:dyDescent="0.3">
      <c r="A6573">
        <v>1002415</v>
      </c>
      <c r="B6573" t="s">
        <v>29215</v>
      </c>
      <c r="C6573" t="s">
        <v>29216</v>
      </c>
      <c r="D6573" t="s">
        <v>29217</v>
      </c>
      <c r="E6573" t="s">
        <v>1487</v>
      </c>
      <c r="F6573" t="s">
        <v>15384</v>
      </c>
      <c r="G6573" t="s">
        <v>29218</v>
      </c>
      <c r="H6573" t="s">
        <v>6242</v>
      </c>
      <c r="I6573" s="23">
        <v>40.088943999999998</v>
      </c>
      <c r="J6573" s="23">
        <v>-104.88419399999999</v>
      </c>
      <c r="K6573">
        <v>211130</v>
      </c>
      <c r="L6573" t="s">
        <v>326</v>
      </c>
      <c r="M6573" t="s">
        <v>327</v>
      </c>
      <c r="N6573" s="49">
        <v>54691.201999999997</v>
      </c>
      <c r="O6573" s="49">
        <v>58975.49</v>
      </c>
      <c r="P6573" s="49">
        <v>48261.273999999998</v>
      </c>
      <c r="Q6573" s="49">
        <v>46369.582000000002</v>
      </c>
      <c r="R6573" s="49">
        <v>45311.547769999997</v>
      </c>
      <c r="S6573" s="49">
        <v>44033.417000000001</v>
      </c>
      <c r="T6573" s="49">
        <v>44450.228000000003</v>
      </c>
      <c r="U6573" s="49">
        <v>42020.078000000001</v>
      </c>
      <c r="V6573" s="49">
        <v>42242.75</v>
      </c>
    </row>
    <row r="6574" spans="1:22" x14ac:dyDescent="0.3">
      <c r="A6574">
        <v>1006122</v>
      </c>
      <c r="B6574" t="s">
        <v>29219</v>
      </c>
      <c r="C6574" t="s">
        <v>29220</v>
      </c>
      <c r="D6574" t="s">
        <v>2133</v>
      </c>
      <c r="E6574" t="s">
        <v>303</v>
      </c>
      <c r="F6574" t="s">
        <v>3858</v>
      </c>
      <c r="G6574" t="s">
        <v>29221</v>
      </c>
      <c r="H6574" t="s">
        <v>536</v>
      </c>
      <c r="I6574" s="23">
        <v>30.025245000000002</v>
      </c>
      <c r="J6574" s="23">
        <v>-94.078830999999994</v>
      </c>
      <c r="K6574">
        <v>486210</v>
      </c>
      <c r="L6574" t="s">
        <v>11388</v>
      </c>
      <c r="M6574" t="s">
        <v>102</v>
      </c>
      <c r="N6574" s="49">
        <v>29002.5</v>
      </c>
      <c r="O6574" s="49">
        <v>28424.216</v>
      </c>
      <c r="P6574" s="49">
        <v>15802.652</v>
      </c>
      <c r="Q6574" s="49">
        <v>15651.552</v>
      </c>
      <c r="R6574" s="49">
        <v>21022.91462</v>
      </c>
      <c r="S6574" s="49">
        <v>24349.435000000001</v>
      </c>
      <c r="T6574" s="49">
        <v>34565.086000000003</v>
      </c>
      <c r="U6574" s="49">
        <v>36668.177000000003</v>
      </c>
      <c r="V6574" s="49">
        <v>32894.214999999997</v>
      </c>
    </row>
    <row r="6575" spans="1:22" x14ac:dyDescent="0.3">
      <c r="A6575">
        <v>1007114</v>
      </c>
      <c r="B6575" t="s">
        <v>29222</v>
      </c>
      <c r="C6575" t="s">
        <v>29223</v>
      </c>
      <c r="D6575" t="s">
        <v>4548</v>
      </c>
      <c r="E6575" t="s">
        <v>542</v>
      </c>
      <c r="F6575" t="s">
        <v>29224</v>
      </c>
      <c r="G6575" t="s">
        <v>29225</v>
      </c>
      <c r="H6575" t="s">
        <v>545</v>
      </c>
      <c r="I6575" s="23">
        <v>37.621665</v>
      </c>
      <c r="J6575" s="23">
        <v>-97.282695000000004</v>
      </c>
      <c r="K6575">
        <v>336411</v>
      </c>
      <c r="L6575" t="s">
        <v>28</v>
      </c>
      <c r="M6575" t="s">
        <v>315</v>
      </c>
      <c r="N6575" s="49">
        <v>114958.31600000001</v>
      </c>
      <c r="O6575" s="49">
        <v>108453.792</v>
      </c>
      <c r="P6575" s="49">
        <v>105071.75599999999</v>
      </c>
      <c r="Q6575" s="49">
        <v>101942.016</v>
      </c>
      <c r="R6575" s="49">
        <v>97694.68</v>
      </c>
      <c r="S6575" s="49">
        <v>103874.10799999999</v>
      </c>
      <c r="T6575" s="49">
        <v>96836.28</v>
      </c>
      <c r="U6575" s="49">
        <v>76802.301999999996</v>
      </c>
      <c r="V6575" s="49">
        <v>91858.206000000006</v>
      </c>
    </row>
    <row r="6576" spans="1:22" x14ac:dyDescent="0.3">
      <c r="A6576">
        <v>1004189</v>
      </c>
      <c r="B6576" t="s">
        <v>29226</v>
      </c>
      <c r="C6576" t="s">
        <v>29227</v>
      </c>
      <c r="D6576" t="s">
        <v>29228</v>
      </c>
      <c r="E6576" t="s">
        <v>549</v>
      </c>
      <c r="F6576" t="s">
        <v>29229</v>
      </c>
      <c r="G6576" t="s">
        <v>29230</v>
      </c>
      <c r="H6576" t="s">
        <v>4696</v>
      </c>
      <c r="I6576" s="23">
        <v>42.833300000000001</v>
      </c>
      <c r="J6576" s="23">
        <v>-96.958299999999994</v>
      </c>
      <c r="K6576">
        <v>221112</v>
      </c>
      <c r="L6576" t="s">
        <v>28</v>
      </c>
      <c r="M6576" t="s">
        <v>336</v>
      </c>
      <c r="R6576" s="49">
        <v>489.19200000000001</v>
      </c>
      <c r="S6576" s="49">
        <v>1533.9760000000001</v>
      </c>
      <c r="T6576" s="49">
        <v>1101.0820000000001</v>
      </c>
      <c r="U6576" s="49">
        <v>1529.876</v>
      </c>
      <c r="V6576" s="49">
        <v>1202.1320000000001</v>
      </c>
    </row>
    <row r="6577" spans="1:22" x14ac:dyDescent="0.3">
      <c r="A6577">
        <v>1002381</v>
      </c>
      <c r="B6577" t="s">
        <v>29231</v>
      </c>
      <c r="C6577" t="s">
        <v>29232</v>
      </c>
      <c r="D6577" t="s">
        <v>7196</v>
      </c>
      <c r="E6577" t="s">
        <v>303</v>
      </c>
      <c r="F6577" t="s">
        <v>24072</v>
      </c>
      <c r="G6577" t="s">
        <v>29233</v>
      </c>
      <c r="H6577" t="s">
        <v>3161</v>
      </c>
      <c r="I6577" s="23">
        <v>31.854713</v>
      </c>
      <c r="J6577" s="23">
        <v>-101.79898799999999</v>
      </c>
      <c r="K6577">
        <v>211130</v>
      </c>
      <c r="L6577" t="s">
        <v>368</v>
      </c>
      <c r="M6577" t="s">
        <v>102</v>
      </c>
      <c r="N6577" s="49">
        <v>45271.642</v>
      </c>
      <c r="O6577" s="49">
        <v>116440.144</v>
      </c>
      <c r="P6577" s="49">
        <v>77426.436000000002</v>
      </c>
      <c r="Q6577" s="49">
        <v>49345.974000000002</v>
      </c>
      <c r="R6577" s="49">
        <v>40409.415999999997</v>
      </c>
      <c r="S6577" s="49">
        <v>58397.093000000001</v>
      </c>
      <c r="T6577" s="49">
        <v>75537.48</v>
      </c>
      <c r="U6577" s="49">
        <v>68592.764999999999</v>
      </c>
      <c r="V6577" s="49">
        <v>67873.375</v>
      </c>
    </row>
    <row r="6578" spans="1:22" x14ac:dyDescent="0.3">
      <c r="A6578">
        <v>1002906</v>
      </c>
      <c r="B6578" t="s">
        <v>29234</v>
      </c>
      <c r="C6578" t="s">
        <v>29235</v>
      </c>
      <c r="D6578" t="s">
        <v>29236</v>
      </c>
      <c r="E6578" t="s">
        <v>435</v>
      </c>
      <c r="F6578" t="s">
        <v>29237</v>
      </c>
      <c r="G6578" t="s">
        <v>29238</v>
      </c>
      <c r="H6578" t="s">
        <v>450</v>
      </c>
      <c r="I6578" s="23">
        <v>37.377417999999999</v>
      </c>
      <c r="J6578" s="23">
        <v>-93.342656000000005</v>
      </c>
      <c r="K6578">
        <v>562212</v>
      </c>
      <c r="L6578" t="s">
        <v>355</v>
      </c>
      <c r="M6578" t="s">
        <v>307</v>
      </c>
      <c r="N6578" s="49">
        <v>96034.8</v>
      </c>
      <c r="O6578" s="49">
        <v>91344.45</v>
      </c>
      <c r="P6578" s="49">
        <v>86632.65</v>
      </c>
      <c r="Q6578" s="49">
        <v>100504.15</v>
      </c>
      <c r="R6578" s="49">
        <v>82759.8</v>
      </c>
      <c r="S6578" s="49">
        <v>71414.850000000006</v>
      </c>
      <c r="T6578" s="49">
        <v>119252.45</v>
      </c>
      <c r="U6578" s="49">
        <v>126177.35</v>
      </c>
      <c r="V6578" s="49">
        <v>148076.9</v>
      </c>
    </row>
    <row r="6579" spans="1:22" x14ac:dyDescent="0.3">
      <c r="A6579">
        <v>1007898</v>
      </c>
      <c r="B6579" t="s">
        <v>29239</v>
      </c>
      <c r="C6579" t="s">
        <v>29240</v>
      </c>
      <c r="D6579" t="s">
        <v>29241</v>
      </c>
      <c r="E6579" t="s">
        <v>468</v>
      </c>
      <c r="F6579" t="s">
        <v>29242</v>
      </c>
      <c r="G6579" t="s">
        <v>29243</v>
      </c>
      <c r="H6579" t="s">
        <v>1310</v>
      </c>
      <c r="I6579" s="23">
        <v>30.928000000000001</v>
      </c>
      <c r="J6579" s="23">
        <v>-85.427000000000007</v>
      </c>
      <c r="K6579">
        <v>562212</v>
      </c>
      <c r="L6579" t="s">
        <v>355</v>
      </c>
      <c r="M6579" t="s">
        <v>307</v>
      </c>
      <c r="N6579" s="49">
        <v>122122.758</v>
      </c>
      <c r="O6579" s="49">
        <v>70583.922000000006</v>
      </c>
      <c r="P6579" s="49">
        <v>30989.916000000001</v>
      </c>
      <c r="Q6579" s="49">
        <v>29914.826000000001</v>
      </c>
      <c r="R6579" s="49">
        <v>52167.37</v>
      </c>
      <c r="S6579" s="49">
        <v>42276.144</v>
      </c>
      <c r="T6579" s="49">
        <v>54877.894</v>
      </c>
      <c r="U6579" s="49">
        <v>76373.840318999995</v>
      </c>
      <c r="V6579" s="49">
        <v>195838.85016</v>
      </c>
    </row>
    <row r="6580" spans="1:22" x14ac:dyDescent="0.3">
      <c r="A6580">
        <v>1003079</v>
      </c>
      <c r="B6580" t="s">
        <v>29244</v>
      </c>
      <c r="C6580" t="s">
        <v>29245</v>
      </c>
      <c r="D6580" t="s">
        <v>29246</v>
      </c>
      <c r="E6580" t="s">
        <v>303</v>
      </c>
      <c r="F6580" t="s">
        <v>29247</v>
      </c>
      <c r="G6580" t="s">
        <v>29248</v>
      </c>
      <c r="H6580" t="s">
        <v>14512</v>
      </c>
      <c r="I6580" s="23">
        <v>32.982779999999998</v>
      </c>
      <c r="J6580" s="23">
        <v>-97.683890000000005</v>
      </c>
      <c r="K6580">
        <v>211130</v>
      </c>
      <c r="L6580" t="s">
        <v>368</v>
      </c>
      <c r="M6580" t="s">
        <v>102</v>
      </c>
      <c r="N6580" s="49">
        <v>10911.616</v>
      </c>
      <c r="O6580" s="49">
        <v>20757.038</v>
      </c>
      <c r="P6580" s="49">
        <v>23013.331999999999</v>
      </c>
      <c r="Q6580" s="49">
        <v>24548.85</v>
      </c>
      <c r="R6580" s="49">
        <v>33501.447999999997</v>
      </c>
      <c r="S6580" s="49">
        <v>35997.737999999998</v>
      </c>
      <c r="T6580" s="49">
        <v>38533.480000000003</v>
      </c>
      <c r="U6580" s="49">
        <v>50901.96</v>
      </c>
      <c r="V6580" s="49">
        <v>36982.341999999997</v>
      </c>
    </row>
    <row r="6581" spans="1:22" x14ac:dyDescent="0.3">
      <c r="A6581">
        <v>1007742</v>
      </c>
      <c r="B6581" t="s">
        <v>29249</v>
      </c>
      <c r="C6581" t="s">
        <v>29250</v>
      </c>
      <c r="D6581" t="s">
        <v>29251</v>
      </c>
      <c r="E6581" t="s">
        <v>380</v>
      </c>
      <c r="F6581" t="s">
        <v>29252</v>
      </c>
      <c r="G6581" t="s">
        <v>29253</v>
      </c>
      <c r="H6581" t="s">
        <v>431</v>
      </c>
      <c r="I6581" s="23">
        <v>44.815907000000003</v>
      </c>
      <c r="J6581" s="23">
        <v>-94.248836999999995</v>
      </c>
      <c r="K6581">
        <v>562212</v>
      </c>
      <c r="L6581" t="s">
        <v>355</v>
      </c>
      <c r="M6581" t="s">
        <v>307</v>
      </c>
      <c r="N6581" s="49">
        <v>23084.27</v>
      </c>
      <c r="O6581" s="49">
        <v>36468.07</v>
      </c>
      <c r="P6581" s="49">
        <v>42123.953999999998</v>
      </c>
      <c r="Q6581" s="49">
        <v>45037.406000000003</v>
      </c>
      <c r="R6581" s="49">
        <v>49787.31</v>
      </c>
      <c r="S6581" s="49">
        <v>47583.226000000002</v>
      </c>
      <c r="T6581" s="49">
        <v>46158.281999999999</v>
      </c>
      <c r="U6581" s="49">
        <v>48721.179021000004</v>
      </c>
      <c r="V6581" s="49">
        <v>49861.434578</v>
      </c>
    </row>
    <row r="6582" spans="1:22" x14ac:dyDescent="0.3">
      <c r="A6582">
        <v>1004121</v>
      </c>
      <c r="B6582" t="s">
        <v>29254</v>
      </c>
      <c r="C6582" t="s">
        <v>29255</v>
      </c>
      <c r="D6582" t="s">
        <v>29177</v>
      </c>
      <c r="E6582" t="s">
        <v>1902</v>
      </c>
      <c r="F6582" t="s">
        <v>29178</v>
      </c>
      <c r="G6582" t="s">
        <v>29256</v>
      </c>
      <c r="H6582" t="s">
        <v>2113</v>
      </c>
      <c r="I6582" s="23">
        <v>33.189799999999998</v>
      </c>
      <c r="J6582" s="23">
        <v>-112.67612</v>
      </c>
      <c r="K6582">
        <v>562212</v>
      </c>
      <c r="L6582" t="s">
        <v>51</v>
      </c>
      <c r="M6582" t="s">
        <v>307</v>
      </c>
      <c r="N6582" s="49">
        <v>149604.25</v>
      </c>
      <c r="O6582" s="49">
        <v>138632.75</v>
      </c>
      <c r="P6582" s="49">
        <v>121008.75</v>
      </c>
      <c r="Q6582" s="49">
        <v>111361</v>
      </c>
      <c r="R6582" s="49">
        <v>94429</v>
      </c>
      <c r="S6582" s="49">
        <v>86600</v>
      </c>
      <c r="T6582" s="49">
        <v>67750</v>
      </c>
      <c r="U6582" s="49">
        <v>55225</v>
      </c>
      <c r="V6582" s="49">
        <v>39425</v>
      </c>
    </row>
    <row r="6583" spans="1:22" x14ac:dyDescent="0.3">
      <c r="A6583">
        <v>1012095</v>
      </c>
      <c r="B6583"/>
      <c r="C6583" t="s">
        <v>29257</v>
      </c>
      <c r="D6583" t="s">
        <v>29258</v>
      </c>
      <c r="E6583" t="s">
        <v>323</v>
      </c>
      <c r="F6583" t="s">
        <v>29259</v>
      </c>
      <c r="G6583" t="s">
        <v>29260</v>
      </c>
      <c r="I6583" s="23">
        <v>37.457419000000002</v>
      </c>
      <c r="J6583" s="23">
        <v>-122.176154</v>
      </c>
      <c r="K6583">
        <v>221112</v>
      </c>
      <c r="L6583" t="s">
        <v>28</v>
      </c>
      <c r="M6583" t="s">
        <v>336</v>
      </c>
      <c r="N6583" s="49">
        <v>25342.704000000002</v>
      </c>
      <c r="O6583" s="49">
        <v>24431.508000000002</v>
      </c>
      <c r="P6583" s="49">
        <v>24553.008000000002</v>
      </c>
      <c r="Q6583" s="49">
        <v>24551.256000000001</v>
      </c>
      <c r="R6583" s="49">
        <v>22163.016</v>
      </c>
      <c r="S6583" s="49">
        <v>25186.804</v>
      </c>
      <c r="T6583" s="49">
        <v>26488.9</v>
      </c>
      <c r="U6583" s="49">
        <v>26203.052</v>
      </c>
      <c r="V6583" s="49">
        <v>26991.848000000002</v>
      </c>
    </row>
    <row r="6584" spans="1:22" x14ac:dyDescent="0.3">
      <c r="A6584">
        <v>1010994</v>
      </c>
      <c r="B6584" t="s">
        <v>29261</v>
      </c>
      <c r="C6584" t="s">
        <v>29262</v>
      </c>
      <c r="D6584" t="s">
        <v>29263</v>
      </c>
      <c r="E6584" t="s">
        <v>793</v>
      </c>
      <c r="F6584" t="s">
        <v>29264</v>
      </c>
      <c r="G6584" t="s">
        <v>29265</v>
      </c>
      <c r="H6584" t="s">
        <v>6760</v>
      </c>
      <c r="I6584" s="23">
        <v>36.731009</v>
      </c>
      <c r="J6584" s="23">
        <v>-78.428011999999995</v>
      </c>
      <c r="K6584">
        <v>562212</v>
      </c>
      <c r="L6584" t="s">
        <v>51</v>
      </c>
      <c r="M6584" t="s">
        <v>307</v>
      </c>
      <c r="N6584" s="49">
        <v>43129.25</v>
      </c>
      <c r="O6584" s="49">
        <v>39278.25</v>
      </c>
      <c r="P6584" s="49">
        <v>36042.5</v>
      </c>
      <c r="Q6584" s="49">
        <v>32651</v>
      </c>
      <c r="R6584" s="49">
        <v>29188.25</v>
      </c>
      <c r="S6584" s="49">
        <v>25766</v>
      </c>
    </row>
    <row r="6585" spans="1:22" x14ac:dyDescent="0.3">
      <c r="A6585">
        <v>1001324</v>
      </c>
      <c r="B6585" t="s">
        <v>29266</v>
      </c>
      <c r="C6585" t="s">
        <v>29267</v>
      </c>
      <c r="D6585" t="s">
        <v>17664</v>
      </c>
      <c r="E6585" t="s">
        <v>303</v>
      </c>
      <c r="F6585" t="s">
        <v>13304</v>
      </c>
      <c r="G6585" t="s">
        <v>29268</v>
      </c>
      <c r="H6585" t="s">
        <v>841</v>
      </c>
      <c r="I6585" s="23">
        <v>30.056100000000001</v>
      </c>
      <c r="J6585" s="23">
        <v>-93.753900000000002</v>
      </c>
      <c r="K6585">
        <v>221112</v>
      </c>
      <c r="L6585" t="s">
        <v>30</v>
      </c>
      <c r="M6585" t="s">
        <v>336</v>
      </c>
      <c r="N6585" s="49">
        <v>1608748.808</v>
      </c>
      <c r="O6585" s="49">
        <v>1503156.6839999999</v>
      </c>
      <c r="P6585" s="49">
        <v>1410253.2760000001</v>
      </c>
      <c r="Q6585" s="49">
        <v>1402042.156</v>
      </c>
      <c r="R6585" s="49">
        <v>933973.96400000004</v>
      </c>
      <c r="S6585" s="49">
        <v>2585691.264</v>
      </c>
      <c r="T6585" s="49">
        <v>2524193.1039999998</v>
      </c>
      <c r="U6585" s="49">
        <v>2273788.2880000002</v>
      </c>
      <c r="V6585" s="49">
        <v>2305597.588</v>
      </c>
    </row>
    <row r="6586" spans="1:22" x14ac:dyDescent="0.3">
      <c r="A6586">
        <v>1011600</v>
      </c>
      <c r="B6586" t="s">
        <v>29269</v>
      </c>
      <c r="C6586" t="s">
        <v>29270</v>
      </c>
      <c r="D6586" t="s">
        <v>577</v>
      </c>
      <c r="E6586" t="s">
        <v>583</v>
      </c>
      <c r="F6586" t="s">
        <v>578</v>
      </c>
      <c r="I6586" s="23">
        <v>28.527888390000001</v>
      </c>
      <c r="J6586" s="23">
        <v>-90.978200650000005</v>
      </c>
      <c r="K6586">
        <v>211120</v>
      </c>
      <c r="L6586" t="s">
        <v>579</v>
      </c>
      <c r="M6586" t="s">
        <v>102</v>
      </c>
      <c r="N6586" s="49">
        <v>15852.404</v>
      </c>
      <c r="O6586" s="49">
        <v>21680.302</v>
      </c>
      <c r="P6586" s="49">
        <v>17989.518</v>
      </c>
      <c r="Q6586" s="49">
        <v>27231.121999999999</v>
      </c>
      <c r="R6586" s="49">
        <v>30836.367999999999</v>
      </c>
      <c r="S6586" s="49">
        <v>29270.32</v>
      </c>
    </row>
    <row r="6587" spans="1:22" x14ac:dyDescent="0.3">
      <c r="A6587">
        <v>1005283</v>
      </c>
      <c r="B6587" t="s">
        <v>29271</v>
      </c>
      <c r="C6587" t="s">
        <v>29272</v>
      </c>
      <c r="D6587" t="s">
        <v>29273</v>
      </c>
      <c r="E6587" t="s">
        <v>386</v>
      </c>
      <c r="F6587" t="s">
        <v>2695</v>
      </c>
      <c r="G6587" t="s">
        <v>29274</v>
      </c>
      <c r="H6587" t="s">
        <v>1384</v>
      </c>
      <c r="I6587" s="23">
        <v>30.943048000000001</v>
      </c>
      <c r="J6587" s="23">
        <v>-88.012822999999997</v>
      </c>
      <c r="K6587">
        <v>331110</v>
      </c>
      <c r="L6587" t="s">
        <v>537</v>
      </c>
      <c r="M6587" t="s">
        <v>538</v>
      </c>
      <c r="N6587" s="49">
        <v>314646.37199999997</v>
      </c>
      <c r="O6587" s="49">
        <v>334957.42</v>
      </c>
      <c r="P6587" s="49">
        <v>302438.85600000003</v>
      </c>
      <c r="Q6587" s="49">
        <v>293388.11200000002</v>
      </c>
      <c r="R6587" s="49">
        <v>277196.98</v>
      </c>
      <c r="S6587" s="49">
        <v>328172.75599999999</v>
      </c>
      <c r="T6587" s="49">
        <v>321569.95600000001</v>
      </c>
      <c r="U6587" s="49">
        <v>287821.02799999999</v>
      </c>
      <c r="V6587" s="49">
        <v>311639.50400000002</v>
      </c>
    </row>
    <row r="6588" spans="1:22" x14ac:dyDescent="0.3">
      <c r="A6588">
        <v>1002147</v>
      </c>
      <c r="B6588" t="s">
        <v>29275</v>
      </c>
      <c r="C6588" t="s">
        <v>29276</v>
      </c>
      <c r="D6588" t="s">
        <v>13584</v>
      </c>
      <c r="E6588" t="s">
        <v>569</v>
      </c>
      <c r="F6588" t="s">
        <v>13585</v>
      </c>
      <c r="G6588" t="s">
        <v>29277</v>
      </c>
      <c r="H6588" t="s">
        <v>7209</v>
      </c>
      <c r="I6588" s="23">
        <v>41.485529999999997</v>
      </c>
      <c r="J6588" s="23">
        <v>-90.822779999999995</v>
      </c>
      <c r="K6588">
        <v>331110</v>
      </c>
      <c r="L6588" t="s">
        <v>537</v>
      </c>
      <c r="M6588" t="s">
        <v>538</v>
      </c>
      <c r="N6588" s="49">
        <v>378342.7</v>
      </c>
      <c r="O6588" s="49">
        <v>379091.364</v>
      </c>
      <c r="P6588" s="49">
        <v>387555.772</v>
      </c>
      <c r="Q6588" s="49">
        <v>370927.79599999997</v>
      </c>
      <c r="R6588" s="49">
        <v>327395.46000000002</v>
      </c>
      <c r="S6588" s="49">
        <v>354252.73599999998</v>
      </c>
      <c r="T6588" s="49">
        <v>359340.22399999999</v>
      </c>
      <c r="U6588" s="49">
        <v>378567.11200000002</v>
      </c>
      <c r="V6588" s="49">
        <v>363535.08799999999</v>
      </c>
    </row>
    <row r="6589" spans="1:22" x14ac:dyDescent="0.3">
      <c r="A6589">
        <v>1012406</v>
      </c>
      <c r="B6589" t="s">
        <v>29278</v>
      </c>
      <c r="C6589" t="s">
        <v>29279</v>
      </c>
      <c r="D6589" t="s">
        <v>577</v>
      </c>
      <c r="E6589" t="s">
        <v>583</v>
      </c>
      <c r="F6589" t="s">
        <v>578</v>
      </c>
      <c r="I6589" s="23">
        <v>28.161413880000001</v>
      </c>
      <c r="J6589" s="23">
        <v>-90.227625079999996</v>
      </c>
      <c r="K6589">
        <v>211120</v>
      </c>
      <c r="L6589" t="s">
        <v>579</v>
      </c>
      <c r="M6589" t="s">
        <v>102</v>
      </c>
      <c r="N6589" s="49">
        <v>14584.316000000001</v>
      </c>
      <c r="O6589" s="49">
        <v>19030.723999999998</v>
      </c>
      <c r="P6589" s="49">
        <v>17016.038</v>
      </c>
      <c r="Q6589" s="49">
        <v>28345.346000000001</v>
      </c>
    </row>
    <row r="6590" spans="1:22" x14ac:dyDescent="0.3">
      <c r="A6590">
        <v>1013134</v>
      </c>
      <c r="B6590" t="s">
        <v>29280</v>
      </c>
      <c r="C6590" t="s">
        <v>29281</v>
      </c>
      <c r="D6590" t="s">
        <v>577</v>
      </c>
      <c r="E6590" t="s">
        <v>583</v>
      </c>
      <c r="F6590" t="s">
        <v>578</v>
      </c>
      <c r="I6590" s="23">
        <v>28.92849</v>
      </c>
      <c r="J6590" s="23">
        <v>-90.353277000000006</v>
      </c>
      <c r="K6590">
        <v>211120</v>
      </c>
      <c r="L6590" t="s">
        <v>579</v>
      </c>
      <c r="M6590" t="s">
        <v>102</v>
      </c>
      <c r="N6590" s="49">
        <v>22774.008000000002</v>
      </c>
      <c r="O6590" s="49">
        <v>29546.106</v>
      </c>
      <c r="P6590" s="49">
        <v>27043.72</v>
      </c>
    </row>
    <row r="6591" spans="1:22" x14ac:dyDescent="0.3">
      <c r="A6591">
        <v>1005083</v>
      </c>
      <c r="B6591" t="s">
        <v>29282</v>
      </c>
      <c r="C6591" t="s">
        <v>29283</v>
      </c>
      <c r="D6591" t="s">
        <v>29284</v>
      </c>
      <c r="E6591" t="s">
        <v>380</v>
      </c>
      <c r="F6591" t="s">
        <v>29285</v>
      </c>
      <c r="G6591" t="s">
        <v>29286</v>
      </c>
      <c r="H6591" t="s">
        <v>29287</v>
      </c>
      <c r="I6591" s="23">
        <v>43.98668</v>
      </c>
      <c r="J6591" s="23">
        <v>-94.619166000000007</v>
      </c>
      <c r="K6591">
        <v>221122</v>
      </c>
      <c r="L6591" t="s">
        <v>28</v>
      </c>
      <c r="M6591" t="s">
        <v>336</v>
      </c>
      <c r="R6591" s="49">
        <v>34</v>
      </c>
      <c r="S6591" s="49">
        <v>35.9</v>
      </c>
      <c r="T6591" s="49">
        <v>66.498000000000005</v>
      </c>
      <c r="U6591" s="49">
        <v>51.7</v>
      </c>
      <c r="V6591" s="49">
        <v>8.1</v>
      </c>
    </row>
    <row r="6592" spans="1:22" x14ac:dyDescent="0.3">
      <c r="A6592">
        <v>1002446</v>
      </c>
      <c r="B6592" t="s">
        <v>29288</v>
      </c>
      <c r="C6592" t="s">
        <v>29289</v>
      </c>
      <c r="D6592" t="s">
        <v>18240</v>
      </c>
      <c r="E6592" t="s">
        <v>2164</v>
      </c>
      <c r="F6592" t="s">
        <v>12984</v>
      </c>
      <c r="G6592" t="s">
        <v>29290</v>
      </c>
      <c r="H6592" t="s">
        <v>12986</v>
      </c>
      <c r="I6592" s="23">
        <v>45.607939999999999</v>
      </c>
      <c r="J6592" s="23">
        <v>-122.75854</v>
      </c>
      <c r="K6592">
        <v>562212</v>
      </c>
      <c r="L6592" t="s">
        <v>51</v>
      </c>
      <c r="M6592" t="s">
        <v>307</v>
      </c>
      <c r="N6592" s="49">
        <v>1907.75</v>
      </c>
      <c r="O6592" s="49">
        <v>2173.25</v>
      </c>
      <c r="P6592" s="49">
        <v>2101.75</v>
      </c>
      <c r="Q6592" s="49">
        <v>79558.5</v>
      </c>
      <c r="R6592" s="49">
        <v>80156.75</v>
      </c>
      <c r="S6592" s="49">
        <v>84755.15</v>
      </c>
      <c r="T6592" s="49">
        <v>88071</v>
      </c>
      <c r="U6592" s="49">
        <v>103375</v>
      </c>
      <c r="V6592" s="49">
        <v>3700</v>
      </c>
    </row>
    <row r="6593" spans="1:22" x14ac:dyDescent="0.3">
      <c r="A6593">
        <v>1006238</v>
      </c>
      <c r="B6593" t="s">
        <v>29291</v>
      </c>
      <c r="C6593" t="s">
        <v>29292</v>
      </c>
      <c r="D6593" t="s">
        <v>2087</v>
      </c>
      <c r="E6593" t="s">
        <v>583</v>
      </c>
      <c r="F6593" t="s">
        <v>29293</v>
      </c>
      <c r="G6593" t="s">
        <v>29294</v>
      </c>
      <c r="H6593" t="s">
        <v>1343</v>
      </c>
      <c r="I6593" s="23">
        <v>30.683299999999999</v>
      </c>
      <c r="J6593" s="23">
        <v>-92.060058999999995</v>
      </c>
      <c r="K6593">
        <v>562111</v>
      </c>
      <c r="L6593" t="s">
        <v>51</v>
      </c>
      <c r="M6593" t="s">
        <v>307</v>
      </c>
      <c r="N6593" s="49">
        <v>71778.25</v>
      </c>
      <c r="O6593" s="49">
        <v>64684.25</v>
      </c>
      <c r="P6593" s="49">
        <v>60360.5</v>
      </c>
      <c r="Q6593" s="49">
        <v>56695</v>
      </c>
      <c r="R6593" s="49">
        <v>53924</v>
      </c>
      <c r="S6593" s="49">
        <v>48060.5</v>
      </c>
      <c r="T6593" s="49">
        <v>45301.5</v>
      </c>
      <c r="U6593" s="49">
        <v>53486.25</v>
      </c>
      <c r="V6593" s="49">
        <v>59477.5</v>
      </c>
    </row>
    <row r="6594" spans="1:22" x14ac:dyDescent="0.3">
      <c r="A6594">
        <v>1004899</v>
      </c>
      <c r="B6594" t="s">
        <v>29295</v>
      </c>
      <c r="C6594" t="s">
        <v>29296</v>
      </c>
      <c r="D6594" t="s">
        <v>6128</v>
      </c>
      <c r="E6594" t="s">
        <v>351</v>
      </c>
      <c r="F6594" t="s">
        <v>19665</v>
      </c>
      <c r="G6594" t="s">
        <v>29297</v>
      </c>
      <c r="H6594" t="s">
        <v>7689</v>
      </c>
      <c r="I6594" s="23">
        <v>41.860999999999997</v>
      </c>
      <c r="J6594" s="23">
        <v>-89.454800000000006</v>
      </c>
      <c r="K6594">
        <v>327310</v>
      </c>
      <c r="L6594" t="s">
        <v>2095</v>
      </c>
      <c r="M6594" t="s">
        <v>376</v>
      </c>
      <c r="N6594" s="49">
        <v>117.9</v>
      </c>
      <c r="O6594" s="49">
        <v>231.7</v>
      </c>
      <c r="P6594" s="49">
        <v>173136.27</v>
      </c>
      <c r="Q6594" s="49">
        <v>245725.57</v>
      </c>
      <c r="R6594" s="49">
        <v>200217.774</v>
      </c>
      <c r="S6594" s="49">
        <v>46.2</v>
      </c>
      <c r="T6594" s="49">
        <v>0</v>
      </c>
      <c r="U6594" s="49">
        <v>0</v>
      </c>
      <c r="V6594" s="49">
        <v>0</v>
      </c>
    </row>
    <row r="6595" spans="1:22" x14ac:dyDescent="0.3">
      <c r="A6595">
        <v>1004083</v>
      </c>
      <c r="B6595" t="s">
        <v>29298</v>
      </c>
      <c r="C6595" t="s">
        <v>29299</v>
      </c>
      <c r="D6595" t="s">
        <v>29300</v>
      </c>
      <c r="E6595" t="s">
        <v>393</v>
      </c>
      <c r="F6595" t="s">
        <v>29301</v>
      </c>
      <c r="G6595" t="s">
        <v>29302</v>
      </c>
      <c r="H6595" t="s">
        <v>29303</v>
      </c>
      <c r="I6595" s="23">
        <v>44.873593</v>
      </c>
      <c r="J6595" s="23">
        <v>-88.143889999999999</v>
      </c>
      <c r="K6595">
        <v>322121</v>
      </c>
      <c r="L6595" t="s">
        <v>28</v>
      </c>
      <c r="M6595" t="s">
        <v>680</v>
      </c>
      <c r="N6595" s="49">
        <v>32456.328000000001</v>
      </c>
      <c r="O6595" s="49">
        <v>3238.288</v>
      </c>
      <c r="P6595" s="49">
        <v>34675.32</v>
      </c>
      <c r="Q6595" s="49">
        <v>34328.22</v>
      </c>
      <c r="R6595" s="49">
        <v>37578.944000000003</v>
      </c>
      <c r="S6595" s="49">
        <v>38677.328000000001</v>
      </c>
      <c r="T6595" s="49">
        <v>38574.904000000002</v>
      </c>
      <c r="U6595" s="49">
        <v>39182.646000000001</v>
      </c>
      <c r="V6595" s="49">
        <v>35762.160000000003</v>
      </c>
    </row>
    <row r="6596" spans="1:22" x14ac:dyDescent="0.3">
      <c r="A6596">
        <v>1001120</v>
      </c>
      <c r="B6596" t="s">
        <v>29304</v>
      </c>
      <c r="C6596" t="s">
        <v>29305</v>
      </c>
      <c r="D6596" t="s">
        <v>29306</v>
      </c>
      <c r="E6596" t="s">
        <v>380</v>
      </c>
      <c r="F6596" t="s">
        <v>10670</v>
      </c>
      <c r="G6596" t="s">
        <v>29307</v>
      </c>
      <c r="H6596" t="s">
        <v>382</v>
      </c>
      <c r="I6596" s="23">
        <v>44.943019999999997</v>
      </c>
      <c r="J6596" s="23">
        <v>-93.093857</v>
      </c>
      <c r="K6596">
        <v>221330</v>
      </c>
      <c r="L6596" t="s">
        <v>28</v>
      </c>
      <c r="M6596" t="s">
        <v>336</v>
      </c>
      <c r="N6596" s="49">
        <v>36865.802000000003</v>
      </c>
      <c r="O6596" s="49">
        <v>35057.374000000003</v>
      </c>
      <c r="P6596" s="49">
        <v>27906.885999999999</v>
      </c>
      <c r="Q6596" s="49">
        <v>23997.655999999999</v>
      </c>
      <c r="R6596" s="49">
        <v>22926.414000000001</v>
      </c>
      <c r="S6596" s="49">
        <v>34479.764000000003</v>
      </c>
      <c r="T6596" s="49">
        <v>30363.62</v>
      </c>
      <c r="U6596" s="49">
        <v>35082.733999999997</v>
      </c>
      <c r="V6596" s="49">
        <v>20314.921999999999</v>
      </c>
    </row>
    <row r="6597" spans="1:22" x14ac:dyDescent="0.3">
      <c r="A6597">
        <v>1005496</v>
      </c>
      <c r="B6597" t="s">
        <v>29308</v>
      </c>
      <c r="C6597" t="s">
        <v>29309</v>
      </c>
      <c r="D6597" t="s">
        <v>29310</v>
      </c>
      <c r="E6597" t="s">
        <v>583</v>
      </c>
      <c r="F6597" t="s">
        <v>17622</v>
      </c>
      <c r="G6597" t="s">
        <v>29311</v>
      </c>
      <c r="H6597" t="s">
        <v>2636</v>
      </c>
      <c r="I6597" s="23">
        <v>29.952221999999999</v>
      </c>
      <c r="J6597" s="23">
        <v>-90.328556000000006</v>
      </c>
      <c r="K6597">
        <v>324110</v>
      </c>
      <c r="L6597" t="s">
        <v>1344</v>
      </c>
      <c r="M6597" t="s">
        <v>1345</v>
      </c>
      <c r="N6597" s="49">
        <v>6354.9719999999998</v>
      </c>
      <c r="O6597" s="49">
        <v>9406.2559999999994</v>
      </c>
      <c r="P6597" s="49">
        <v>64674.64</v>
      </c>
      <c r="Q6597" s="49">
        <v>56336.701999999997</v>
      </c>
      <c r="R6597" s="49">
        <v>58086.016000000003</v>
      </c>
      <c r="S6597" s="49">
        <v>50230.678</v>
      </c>
      <c r="T6597" s="49">
        <v>30134.916000000001</v>
      </c>
      <c r="U6597" s="49">
        <v>1918.7919999999999</v>
      </c>
      <c r="V6597" s="49">
        <v>5611.2280000000001</v>
      </c>
    </row>
    <row r="6598" spans="1:22" x14ac:dyDescent="0.3">
      <c r="A6598">
        <v>1005399</v>
      </c>
      <c r="B6598" t="s">
        <v>29312</v>
      </c>
      <c r="C6598" t="s">
        <v>29313</v>
      </c>
      <c r="D6598" t="s">
        <v>29314</v>
      </c>
      <c r="E6598" t="s">
        <v>2294</v>
      </c>
      <c r="F6598" t="s">
        <v>29315</v>
      </c>
      <c r="G6598" t="s">
        <v>29316</v>
      </c>
      <c r="H6598" t="s">
        <v>416</v>
      </c>
      <c r="I6598" s="23">
        <v>37.112400000000001</v>
      </c>
      <c r="J6598" s="23">
        <v>-113.5155</v>
      </c>
      <c r="K6598">
        <v>221112</v>
      </c>
      <c r="L6598" t="s">
        <v>30</v>
      </c>
      <c r="M6598" t="s">
        <v>336</v>
      </c>
      <c r="N6598" s="49">
        <v>44806.383999999998</v>
      </c>
      <c r="O6598" s="49">
        <v>61719.519999999997</v>
      </c>
      <c r="P6598" s="49">
        <v>53672.752</v>
      </c>
      <c r="Q6598" s="49">
        <v>71448.983999999997</v>
      </c>
      <c r="R6598" s="49">
        <v>42447.491999999998</v>
      </c>
      <c r="S6598" s="49">
        <v>43258.887999999999</v>
      </c>
      <c r="T6598" s="49">
        <v>49004.368000000002</v>
      </c>
      <c r="U6598" s="49">
        <v>50027.063999999998</v>
      </c>
      <c r="V6598" s="49">
        <v>35862.915999999997</v>
      </c>
    </row>
    <row r="6599" spans="1:22" x14ac:dyDescent="0.3">
      <c r="A6599">
        <v>1007219</v>
      </c>
      <c r="B6599" t="s">
        <v>29317</v>
      </c>
      <c r="C6599" t="s">
        <v>29318</v>
      </c>
      <c r="D6599" t="s">
        <v>29319</v>
      </c>
      <c r="E6599" t="s">
        <v>468</v>
      </c>
      <c r="F6599" t="s">
        <v>29320</v>
      </c>
      <c r="G6599" t="s">
        <v>29321</v>
      </c>
      <c r="H6599" t="s">
        <v>29322</v>
      </c>
      <c r="I6599" s="23">
        <v>27.386119000000001</v>
      </c>
      <c r="J6599" s="23">
        <v>-80.394913000000003</v>
      </c>
      <c r="K6599">
        <v>562212</v>
      </c>
      <c r="L6599" t="s">
        <v>355</v>
      </c>
      <c r="M6599" t="s">
        <v>307</v>
      </c>
      <c r="N6599" s="49">
        <v>46716.95</v>
      </c>
      <c r="O6599" s="49">
        <v>50293.5</v>
      </c>
      <c r="P6599" s="49">
        <v>50983.55</v>
      </c>
      <c r="Q6599" s="49">
        <v>56692.4</v>
      </c>
      <c r="R6599" s="49">
        <v>55292.65</v>
      </c>
      <c r="S6599" s="49">
        <v>56168</v>
      </c>
      <c r="T6599" s="49">
        <v>41741.75</v>
      </c>
      <c r="U6599" s="49">
        <v>35088.5</v>
      </c>
      <c r="V6599" s="49">
        <v>39617</v>
      </c>
    </row>
    <row r="6600" spans="1:22" x14ac:dyDescent="0.3">
      <c r="A6600">
        <v>1004970</v>
      </c>
      <c r="B6600" t="s">
        <v>29323</v>
      </c>
      <c r="C6600" t="s">
        <v>29324</v>
      </c>
      <c r="D6600" t="s">
        <v>25830</v>
      </c>
      <c r="E6600" t="s">
        <v>468</v>
      </c>
      <c r="F6600" t="s">
        <v>29325</v>
      </c>
      <c r="G6600" t="s">
        <v>29326</v>
      </c>
      <c r="H6600" t="s">
        <v>13263</v>
      </c>
      <c r="I6600" s="23">
        <v>30.948450000000001</v>
      </c>
      <c r="J6600" s="23">
        <v>-87.178169999999994</v>
      </c>
      <c r="K6600">
        <v>211120</v>
      </c>
      <c r="L6600" t="s">
        <v>326</v>
      </c>
      <c r="M6600" t="s">
        <v>327</v>
      </c>
      <c r="N6600" s="49">
        <v>182379.614</v>
      </c>
      <c r="O6600" s="49">
        <v>294946.23200000002</v>
      </c>
      <c r="P6600" s="49">
        <v>360127.45400000003</v>
      </c>
      <c r="Q6600" s="49">
        <v>187519.902</v>
      </c>
      <c r="R6600" s="49">
        <v>226210.95600000001</v>
      </c>
      <c r="S6600" s="49">
        <v>236146.514</v>
      </c>
      <c r="T6600" s="49">
        <v>243148.65400000001</v>
      </c>
      <c r="U6600" s="49">
        <v>251021.73199999999</v>
      </c>
      <c r="V6600" s="49">
        <v>199552.478</v>
      </c>
    </row>
    <row r="6601" spans="1:22" x14ac:dyDescent="0.3">
      <c r="A6601">
        <v>1007096</v>
      </c>
      <c r="B6601" t="s">
        <v>29327</v>
      </c>
      <c r="C6601" t="s">
        <v>29328</v>
      </c>
      <c r="D6601" t="s">
        <v>29329</v>
      </c>
      <c r="E6601" t="s">
        <v>793</v>
      </c>
      <c r="F6601" t="s">
        <v>29330</v>
      </c>
      <c r="G6601" t="s">
        <v>29331</v>
      </c>
      <c r="H6601" t="s">
        <v>29332</v>
      </c>
      <c r="I6601" s="23">
        <v>38.380659999999999</v>
      </c>
      <c r="J6601" s="23">
        <v>-77.413488000000001</v>
      </c>
      <c r="K6601">
        <v>562212</v>
      </c>
      <c r="L6601" t="s">
        <v>355</v>
      </c>
      <c r="M6601" t="s">
        <v>307</v>
      </c>
      <c r="N6601" s="49">
        <v>26312.2</v>
      </c>
      <c r="O6601" s="49">
        <v>19014.95</v>
      </c>
      <c r="P6601" s="49">
        <v>25153.1</v>
      </c>
      <c r="Q6601" s="49">
        <v>30245.4</v>
      </c>
      <c r="R6601" s="49">
        <v>30988.5</v>
      </c>
      <c r="S6601" s="49">
        <v>38944.5</v>
      </c>
      <c r="T6601" s="49">
        <v>57128</v>
      </c>
      <c r="U6601" s="49">
        <v>20813</v>
      </c>
      <c r="V6601" s="49">
        <v>23415.75</v>
      </c>
    </row>
    <row r="6602" spans="1:22" x14ac:dyDescent="0.3">
      <c r="A6602">
        <v>1007461</v>
      </c>
      <c r="B6602" t="s">
        <v>29333</v>
      </c>
      <c r="C6602" t="s">
        <v>29334</v>
      </c>
      <c r="D6602" t="s">
        <v>2864</v>
      </c>
      <c r="E6602" t="s">
        <v>323</v>
      </c>
      <c r="F6602" t="s">
        <v>14097</v>
      </c>
      <c r="G6602" t="s">
        <v>29335</v>
      </c>
      <c r="H6602" t="s">
        <v>2474</v>
      </c>
      <c r="I6602" s="23">
        <v>37.63617</v>
      </c>
      <c r="J6602" s="23">
        <v>-120.99151000000001</v>
      </c>
      <c r="K6602">
        <v>311421</v>
      </c>
      <c r="L6602" t="s">
        <v>28</v>
      </c>
      <c r="M6602" t="s">
        <v>315</v>
      </c>
      <c r="N6602" s="49">
        <v>53719.548000000003</v>
      </c>
      <c r="O6602" s="49">
        <v>56913.036</v>
      </c>
      <c r="P6602" s="49">
        <v>51943.404000000002</v>
      </c>
      <c r="Q6602" s="49">
        <v>50983.807999999997</v>
      </c>
      <c r="R6602" s="49">
        <v>50464.36</v>
      </c>
      <c r="S6602" s="49">
        <v>48037.42</v>
      </c>
      <c r="T6602" s="49">
        <v>46429.131999999998</v>
      </c>
      <c r="U6602" s="49">
        <v>46384.375999999997</v>
      </c>
      <c r="V6602" s="49">
        <v>46677.423999999999</v>
      </c>
    </row>
    <row r="6603" spans="1:22" x14ac:dyDescent="0.3">
      <c r="A6603">
        <v>1001803</v>
      </c>
      <c r="B6603" t="s">
        <v>29336</v>
      </c>
      <c r="C6603" t="s">
        <v>29337</v>
      </c>
      <c r="D6603" t="s">
        <v>29338</v>
      </c>
      <c r="E6603" t="s">
        <v>441</v>
      </c>
      <c r="F6603" t="s">
        <v>29339</v>
      </c>
      <c r="G6603" t="s">
        <v>29340</v>
      </c>
      <c r="H6603" t="s">
        <v>3403</v>
      </c>
      <c r="I6603" s="23">
        <v>35.772620000000003</v>
      </c>
      <c r="J6603" s="23">
        <v>-79.822429999999997</v>
      </c>
      <c r="K6603">
        <v>325211</v>
      </c>
      <c r="L6603" t="s">
        <v>28</v>
      </c>
      <c r="M6603" t="s">
        <v>315</v>
      </c>
      <c r="N6603" s="49">
        <v>33494.724000000002</v>
      </c>
      <c r="O6603" s="49">
        <v>32120.98</v>
      </c>
      <c r="P6603" s="49">
        <v>32293.428</v>
      </c>
      <c r="Q6603" s="49">
        <v>29376.44</v>
      </c>
      <c r="R6603" s="49">
        <v>28249.144</v>
      </c>
      <c r="S6603" s="49">
        <v>25365.004000000001</v>
      </c>
      <c r="T6603" s="49">
        <v>26297.599999999999</v>
      </c>
      <c r="U6603" s="49">
        <v>28438.092000000001</v>
      </c>
      <c r="V6603" s="49">
        <v>26657.3</v>
      </c>
    </row>
    <row r="6604" spans="1:22" x14ac:dyDescent="0.3">
      <c r="A6604">
        <v>1006455</v>
      </c>
      <c r="B6604" t="s">
        <v>29341</v>
      </c>
      <c r="C6604" t="s">
        <v>29342</v>
      </c>
      <c r="D6604" t="s">
        <v>330</v>
      </c>
      <c r="E6604" t="s">
        <v>331</v>
      </c>
      <c r="F6604" t="s">
        <v>13857</v>
      </c>
      <c r="G6604" t="s">
        <v>29343</v>
      </c>
      <c r="H6604" t="s">
        <v>2368</v>
      </c>
      <c r="I6604" s="23">
        <v>40.649169999999998</v>
      </c>
      <c r="J6604" s="23">
        <v>-73.879729999999995</v>
      </c>
      <c r="K6604">
        <v>531110</v>
      </c>
      <c r="L6604" t="s">
        <v>28</v>
      </c>
      <c r="M6604" t="s">
        <v>315</v>
      </c>
      <c r="N6604" s="49">
        <v>83222.775999999998</v>
      </c>
      <c r="O6604" s="49">
        <v>77042.009999999995</v>
      </c>
      <c r="P6604" s="49">
        <v>76408.744000000006</v>
      </c>
      <c r="Q6604" s="49">
        <v>86009.861999999994</v>
      </c>
      <c r="R6604" s="49">
        <v>81707.206000000006</v>
      </c>
      <c r="S6604" s="49">
        <v>83435.724000000002</v>
      </c>
      <c r="T6604" s="49">
        <v>98472.812000000005</v>
      </c>
      <c r="U6604" s="49">
        <v>99975.6</v>
      </c>
      <c r="V6604" s="49">
        <v>102287.14599999999</v>
      </c>
    </row>
    <row r="6605" spans="1:22" x14ac:dyDescent="0.3">
      <c r="A6605">
        <v>1005455</v>
      </c>
      <c r="B6605" t="s">
        <v>29344</v>
      </c>
      <c r="C6605" t="s">
        <v>29345</v>
      </c>
      <c r="D6605" t="s">
        <v>29346</v>
      </c>
      <c r="E6605" t="s">
        <v>447</v>
      </c>
      <c r="F6605" t="s">
        <v>29347</v>
      </c>
      <c r="G6605" t="s">
        <v>29348</v>
      </c>
      <c r="H6605" t="s">
        <v>3322</v>
      </c>
      <c r="I6605" s="23">
        <v>40.220832999999999</v>
      </c>
      <c r="J6605" s="23">
        <v>-76.927222</v>
      </c>
      <c r="K6605">
        <v>922140</v>
      </c>
      <c r="L6605" t="s">
        <v>28</v>
      </c>
      <c r="M6605" t="s">
        <v>315</v>
      </c>
      <c r="Q6605" s="49">
        <v>9658.5059999999994</v>
      </c>
      <c r="R6605" s="49">
        <v>10197.378000000001</v>
      </c>
      <c r="S6605" s="49">
        <v>13953.698</v>
      </c>
      <c r="T6605" s="49">
        <v>17570.27</v>
      </c>
      <c r="U6605" s="49">
        <v>26354.75</v>
      </c>
      <c r="V6605" s="49">
        <v>31341.63</v>
      </c>
    </row>
    <row r="6606" spans="1:22" x14ac:dyDescent="0.3">
      <c r="A6606">
        <v>1003804</v>
      </c>
      <c r="B6606" t="s">
        <v>29349</v>
      </c>
      <c r="C6606" t="s">
        <v>29350</v>
      </c>
      <c r="D6606" t="s">
        <v>5400</v>
      </c>
      <c r="E6606" t="s">
        <v>663</v>
      </c>
      <c r="F6606" t="s">
        <v>8360</v>
      </c>
      <c r="G6606" t="s">
        <v>29351</v>
      </c>
      <c r="H6606" t="s">
        <v>5051</v>
      </c>
      <c r="I6606" s="23">
        <v>40.74315</v>
      </c>
      <c r="J6606" s="23">
        <v>-81.398660000000007</v>
      </c>
      <c r="K6606">
        <v>562212</v>
      </c>
      <c r="L6606" t="s">
        <v>51</v>
      </c>
      <c r="M6606" t="s">
        <v>307</v>
      </c>
      <c r="N6606" s="49">
        <v>908</v>
      </c>
      <c r="O6606" s="49">
        <v>693.75</v>
      </c>
      <c r="P6606" s="49">
        <v>1269.25</v>
      </c>
      <c r="Q6606" s="49">
        <v>525.5</v>
      </c>
      <c r="R6606" s="49">
        <v>2717.75</v>
      </c>
      <c r="S6606" s="49">
        <v>2993.75</v>
      </c>
      <c r="T6606" s="49">
        <v>3334.75</v>
      </c>
      <c r="U6606" s="49">
        <v>5657.7278249999999</v>
      </c>
      <c r="V6606" s="49">
        <v>8700</v>
      </c>
    </row>
    <row r="6607" spans="1:22" x14ac:dyDescent="0.3">
      <c r="A6607">
        <v>1003131</v>
      </c>
      <c r="B6607" t="s">
        <v>29352</v>
      </c>
      <c r="C6607" t="s">
        <v>29353</v>
      </c>
      <c r="D6607" t="s">
        <v>29354</v>
      </c>
      <c r="E6607" t="s">
        <v>1902</v>
      </c>
      <c r="F6607" t="s">
        <v>29355</v>
      </c>
      <c r="H6607" t="s">
        <v>12101</v>
      </c>
      <c r="I6607" s="23">
        <v>35.19802</v>
      </c>
      <c r="J6607" s="23">
        <v>-113.3634</v>
      </c>
      <c r="K6607">
        <v>486210</v>
      </c>
      <c r="L6607" t="s">
        <v>1275</v>
      </c>
      <c r="M6607" t="s">
        <v>102</v>
      </c>
      <c r="Q6607" s="49">
        <v>4204.7420000000002</v>
      </c>
      <c r="R6607" s="49">
        <v>9158.9740000000002</v>
      </c>
      <c r="S6607" s="49">
        <v>15288.852000000001</v>
      </c>
      <c r="T6607" s="49">
        <v>20219.740000000002</v>
      </c>
      <c r="U6607" s="49">
        <v>54760.114000000001</v>
      </c>
      <c r="V6607" s="49">
        <v>53105.116000000002</v>
      </c>
    </row>
    <row r="6608" spans="1:22" x14ac:dyDescent="0.3">
      <c r="A6608">
        <v>1006931</v>
      </c>
      <c r="B6608" t="s">
        <v>29356</v>
      </c>
      <c r="C6608" t="s">
        <v>29357</v>
      </c>
      <c r="D6608" t="s">
        <v>29358</v>
      </c>
      <c r="E6608" t="s">
        <v>1902</v>
      </c>
      <c r="F6608" t="s">
        <v>29359</v>
      </c>
      <c r="G6608" t="s">
        <v>29360</v>
      </c>
      <c r="H6608" t="s">
        <v>7143</v>
      </c>
      <c r="I6608" s="23">
        <v>35.227947999999998</v>
      </c>
      <c r="J6608" s="23">
        <v>-111.827049</v>
      </c>
      <c r="K6608">
        <v>486210</v>
      </c>
      <c r="L6608" t="s">
        <v>1275</v>
      </c>
      <c r="M6608" t="s">
        <v>102</v>
      </c>
      <c r="N6608" s="49">
        <v>54946.748</v>
      </c>
      <c r="O6608" s="49">
        <v>48187.468000000001</v>
      </c>
      <c r="P6608" s="49">
        <v>36607.565999999999</v>
      </c>
      <c r="Q6608" s="49">
        <v>47960.675999999999</v>
      </c>
      <c r="R6608" s="49">
        <v>58716.432000000001</v>
      </c>
      <c r="S6608" s="49">
        <v>58853.38</v>
      </c>
      <c r="T6608" s="49">
        <v>59985.93</v>
      </c>
      <c r="U6608" s="49">
        <v>74999.433999999994</v>
      </c>
      <c r="V6608" s="49">
        <v>77476.388000000006</v>
      </c>
    </row>
    <row r="6609" spans="1:22" x14ac:dyDescent="0.3">
      <c r="A6609">
        <v>1005684</v>
      </c>
      <c r="B6609" t="s">
        <v>29361</v>
      </c>
      <c r="C6609" t="s">
        <v>29362</v>
      </c>
      <c r="D6609" t="s">
        <v>29363</v>
      </c>
      <c r="E6609" t="s">
        <v>1902</v>
      </c>
      <c r="F6609" t="s">
        <v>29364</v>
      </c>
      <c r="H6609" t="s">
        <v>7143</v>
      </c>
      <c r="I6609" s="23">
        <v>35.304299999999998</v>
      </c>
      <c r="J6609" s="23">
        <v>-110.8471</v>
      </c>
      <c r="K6609">
        <v>486210</v>
      </c>
      <c r="L6609" t="s">
        <v>1275</v>
      </c>
      <c r="M6609" t="s">
        <v>102</v>
      </c>
      <c r="N6609" s="49">
        <v>45609.383999999998</v>
      </c>
      <c r="O6609" s="49">
        <v>33457.381999999998</v>
      </c>
      <c r="P6609" s="49">
        <v>26193.758000000002</v>
      </c>
      <c r="Q6609" s="49">
        <v>33065.635999999999</v>
      </c>
      <c r="R6609" s="49">
        <v>51607.21</v>
      </c>
      <c r="S6609" s="49">
        <v>49284.52</v>
      </c>
      <c r="T6609" s="49">
        <v>52768.9</v>
      </c>
      <c r="U6609" s="49">
        <v>26880.21</v>
      </c>
      <c r="V6609" s="49">
        <v>26027.07</v>
      </c>
    </row>
    <row r="6610" spans="1:22" x14ac:dyDescent="0.3">
      <c r="A6610">
        <v>1003217</v>
      </c>
      <c r="B6610" t="s">
        <v>29365</v>
      </c>
      <c r="C6610" t="s">
        <v>29366</v>
      </c>
      <c r="D6610" t="s">
        <v>29367</v>
      </c>
      <c r="E6610" t="s">
        <v>339</v>
      </c>
      <c r="F6610" t="s">
        <v>12153</v>
      </c>
      <c r="G6610" t="s">
        <v>29368</v>
      </c>
      <c r="H6610" t="s">
        <v>12154</v>
      </c>
      <c r="I6610" s="23">
        <v>35.423493999999998</v>
      </c>
      <c r="J6610" s="23">
        <v>-108.237385</v>
      </c>
      <c r="K6610">
        <v>486210</v>
      </c>
      <c r="L6610" t="s">
        <v>1275</v>
      </c>
      <c r="M6610" t="s">
        <v>102</v>
      </c>
      <c r="N6610" s="49">
        <v>32326.962</v>
      </c>
    </row>
    <row r="6611" spans="1:22" x14ac:dyDescent="0.3">
      <c r="A6611">
        <v>1005688</v>
      </c>
      <c r="B6611" t="s">
        <v>29369</v>
      </c>
      <c r="C6611" t="s">
        <v>29370</v>
      </c>
      <c r="D6611" t="s">
        <v>29371</v>
      </c>
      <c r="E6611" t="s">
        <v>339</v>
      </c>
      <c r="F6611" t="s">
        <v>29372</v>
      </c>
      <c r="G6611" t="s">
        <v>29373</v>
      </c>
      <c r="H6611" t="s">
        <v>29374</v>
      </c>
      <c r="I6611" s="23">
        <v>34.278333000000003</v>
      </c>
      <c r="J6611" s="23">
        <v>-106.10416600000001</v>
      </c>
      <c r="K6611">
        <v>486210</v>
      </c>
      <c r="L6611" t="s">
        <v>1275</v>
      </c>
      <c r="M6611" t="s">
        <v>102</v>
      </c>
      <c r="N6611" s="49">
        <v>35257.722000000002</v>
      </c>
      <c r="O6611" s="49">
        <v>29973.308000000001</v>
      </c>
    </row>
    <row r="6612" spans="1:22" x14ac:dyDescent="0.3">
      <c r="A6612">
        <v>1003085</v>
      </c>
      <c r="B6612" t="s">
        <v>29375</v>
      </c>
      <c r="C6612" t="s">
        <v>29376</v>
      </c>
      <c r="D6612" t="s">
        <v>29377</v>
      </c>
      <c r="E6612" t="s">
        <v>339</v>
      </c>
      <c r="F6612" t="s">
        <v>29378</v>
      </c>
      <c r="G6612" t="s">
        <v>29379</v>
      </c>
      <c r="H6612" t="s">
        <v>25170</v>
      </c>
      <c r="I6612" s="23">
        <v>33.009293</v>
      </c>
      <c r="J6612" s="23">
        <v>-105.475945</v>
      </c>
      <c r="K6612">
        <v>486210</v>
      </c>
      <c r="L6612" t="s">
        <v>1275</v>
      </c>
      <c r="M6612" t="s">
        <v>102</v>
      </c>
      <c r="N6612" s="49">
        <v>28706.995999999999</v>
      </c>
    </row>
    <row r="6613" spans="1:22" x14ac:dyDescent="0.3">
      <c r="A6613">
        <v>1005536</v>
      </c>
      <c r="B6613" t="s">
        <v>29380</v>
      </c>
      <c r="C6613" t="s">
        <v>29381</v>
      </c>
      <c r="D6613" t="s">
        <v>29382</v>
      </c>
      <c r="E6613" t="s">
        <v>447</v>
      </c>
      <c r="F6613" t="s">
        <v>29383</v>
      </c>
      <c r="G6613" t="s">
        <v>29384</v>
      </c>
      <c r="H6613" t="s">
        <v>29385</v>
      </c>
      <c r="I6613" s="23">
        <v>40.636944</v>
      </c>
      <c r="J6613" s="23">
        <v>-77.571944000000002</v>
      </c>
      <c r="K6613">
        <v>331110</v>
      </c>
      <c r="L6613" t="s">
        <v>537</v>
      </c>
      <c r="M6613" t="s">
        <v>538</v>
      </c>
      <c r="N6613" s="49">
        <v>65199.036</v>
      </c>
      <c r="O6613" s="49">
        <v>70465.876000000004</v>
      </c>
      <c r="P6613" s="49">
        <v>64289.784</v>
      </c>
      <c r="Q6613" s="49">
        <v>63868.235999999997</v>
      </c>
      <c r="R6613" s="49">
        <v>66671.623999999996</v>
      </c>
      <c r="S6613" s="49">
        <v>68006.876000000004</v>
      </c>
      <c r="T6613" s="49">
        <v>71208.759999999995</v>
      </c>
      <c r="U6613" s="49">
        <v>63229.088000000003</v>
      </c>
      <c r="V6613" s="49">
        <v>59631.951999999997</v>
      </c>
    </row>
    <row r="6614" spans="1:22" x14ac:dyDescent="0.3">
      <c r="A6614">
        <v>1005338</v>
      </c>
      <c r="B6614" t="s">
        <v>29386</v>
      </c>
      <c r="C6614" t="s">
        <v>29387</v>
      </c>
      <c r="D6614" t="s">
        <v>29388</v>
      </c>
      <c r="E6614" t="s">
        <v>386</v>
      </c>
      <c r="F6614" t="s">
        <v>29389</v>
      </c>
      <c r="G6614" t="s">
        <v>29390</v>
      </c>
      <c r="H6614" t="s">
        <v>5358</v>
      </c>
      <c r="I6614" s="23">
        <v>33.564599999999999</v>
      </c>
      <c r="J6614" s="23">
        <v>-88.059899999999999</v>
      </c>
      <c r="K6614">
        <v>331492</v>
      </c>
      <c r="L6614" t="s">
        <v>2995</v>
      </c>
      <c r="M6614" t="s">
        <v>538</v>
      </c>
      <c r="N6614" s="49">
        <v>212957.58799999999</v>
      </c>
      <c r="O6614" s="49">
        <v>192194.42800000001</v>
      </c>
      <c r="P6614" s="49">
        <v>148227.23199999999</v>
      </c>
      <c r="Q6614" s="49">
        <v>137014.144</v>
      </c>
      <c r="R6614" s="49">
        <v>117118.66</v>
      </c>
      <c r="S6614" s="49">
        <v>122031.796</v>
      </c>
      <c r="T6614" s="49">
        <v>131514.24799999999</v>
      </c>
      <c r="U6614" s="49">
        <v>143673.74</v>
      </c>
      <c r="V6614" s="49">
        <v>115059.60400000001</v>
      </c>
    </row>
    <row r="6615" spans="1:22" x14ac:dyDescent="0.3">
      <c r="A6615">
        <v>1005584</v>
      </c>
      <c r="B6615" t="s">
        <v>29391</v>
      </c>
      <c r="C6615" t="s">
        <v>29392</v>
      </c>
      <c r="D6615" t="s">
        <v>1101</v>
      </c>
      <c r="E6615" t="s">
        <v>491</v>
      </c>
      <c r="F6615" t="s">
        <v>29393</v>
      </c>
      <c r="G6615" t="s">
        <v>29394</v>
      </c>
      <c r="H6615" t="s">
        <v>10545</v>
      </c>
      <c r="I6615" s="23">
        <v>41.370151999999997</v>
      </c>
      <c r="J6615" s="23">
        <v>-84.921695</v>
      </c>
      <c r="K6615">
        <v>331110</v>
      </c>
      <c r="L6615" t="s">
        <v>537</v>
      </c>
      <c r="M6615" t="s">
        <v>538</v>
      </c>
      <c r="N6615" s="49">
        <v>847919.58</v>
      </c>
      <c r="O6615" s="49">
        <v>837450.41599999997</v>
      </c>
      <c r="P6615" s="49">
        <v>828221.63600000006</v>
      </c>
      <c r="Q6615" s="49">
        <v>815987.02800000005</v>
      </c>
      <c r="R6615" s="49">
        <v>766645.38399999996</v>
      </c>
      <c r="S6615" s="49">
        <v>854697.82400000002</v>
      </c>
      <c r="T6615" s="49">
        <v>911571.51</v>
      </c>
      <c r="U6615" s="49">
        <v>861092.4</v>
      </c>
      <c r="V6615" s="49">
        <v>933866.95200000005</v>
      </c>
    </row>
    <row r="6616" spans="1:22" x14ac:dyDescent="0.3">
      <c r="A6616">
        <v>1003688</v>
      </c>
      <c r="B6616" t="s">
        <v>29395</v>
      </c>
      <c r="C6616" t="s">
        <v>29396</v>
      </c>
      <c r="D6616" t="s">
        <v>29397</v>
      </c>
      <c r="E6616" t="s">
        <v>491</v>
      </c>
      <c r="F6616" t="s">
        <v>29398</v>
      </c>
      <c r="G6616" t="s">
        <v>29399</v>
      </c>
      <c r="H6616" t="s">
        <v>29400</v>
      </c>
      <c r="I6616" s="23">
        <v>39.876783000000003</v>
      </c>
      <c r="J6616" s="23">
        <v>-86.482112999999998</v>
      </c>
      <c r="K6616">
        <v>331110</v>
      </c>
      <c r="L6616" t="s">
        <v>537</v>
      </c>
      <c r="M6616" t="s">
        <v>538</v>
      </c>
      <c r="N6616" s="49">
        <v>167303.40400000001</v>
      </c>
      <c r="O6616" s="49">
        <v>185156.41200000001</v>
      </c>
      <c r="P6616" s="49">
        <v>168959.44399999999</v>
      </c>
      <c r="Q6616" s="49">
        <v>137300.772</v>
      </c>
      <c r="R6616" s="49">
        <v>136335.31599999999</v>
      </c>
      <c r="S6616" s="49">
        <v>166782.704</v>
      </c>
      <c r="T6616" s="49">
        <v>124863.8</v>
      </c>
      <c r="U6616" s="49">
        <v>129580.308</v>
      </c>
      <c r="V6616" s="49">
        <v>154687.25599999999</v>
      </c>
    </row>
    <row r="6617" spans="1:22" x14ac:dyDescent="0.3">
      <c r="A6617">
        <v>1005602</v>
      </c>
      <c r="B6617" t="s">
        <v>29401</v>
      </c>
      <c r="C6617" t="s">
        <v>29402</v>
      </c>
      <c r="D6617" t="s">
        <v>29403</v>
      </c>
      <c r="E6617" t="s">
        <v>491</v>
      </c>
      <c r="F6617" t="s">
        <v>29404</v>
      </c>
      <c r="G6617" t="s">
        <v>29405</v>
      </c>
      <c r="H6617" t="s">
        <v>29406</v>
      </c>
      <c r="I6617" s="23">
        <v>41.125129000000001</v>
      </c>
      <c r="J6617" s="23">
        <v>-85.355874999999997</v>
      </c>
      <c r="K6617">
        <v>331110</v>
      </c>
      <c r="L6617" t="s">
        <v>537</v>
      </c>
      <c r="M6617" t="s">
        <v>538</v>
      </c>
      <c r="N6617" s="49">
        <v>299875.31199999998</v>
      </c>
      <c r="O6617" s="49">
        <v>331381.96000000002</v>
      </c>
      <c r="P6617" s="49">
        <v>290146.272</v>
      </c>
      <c r="Q6617" s="49">
        <v>268407.364</v>
      </c>
      <c r="R6617" s="49">
        <v>250143.54800000001</v>
      </c>
      <c r="S6617" s="49">
        <v>276685.87199999997</v>
      </c>
      <c r="T6617" s="49">
        <v>235379.4</v>
      </c>
      <c r="U6617" s="49">
        <v>214028.71</v>
      </c>
      <c r="V6617" s="49">
        <v>199728.12400000001</v>
      </c>
    </row>
    <row r="6618" spans="1:22" x14ac:dyDescent="0.3">
      <c r="A6618">
        <v>1006027</v>
      </c>
      <c r="B6618" t="s">
        <v>29407</v>
      </c>
      <c r="C6618" t="s">
        <v>29408</v>
      </c>
      <c r="D6618" t="s">
        <v>29409</v>
      </c>
      <c r="E6618" t="s">
        <v>454</v>
      </c>
      <c r="F6618" t="s">
        <v>29410</v>
      </c>
      <c r="G6618" t="s">
        <v>29411</v>
      </c>
      <c r="H6618" t="s">
        <v>618</v>
      </c>
      <c r="I6618" s="23">
        <v>42.8628</v>
      </c>
      <c r="J6618" s="23">
        <v>-85.555700000000002</v>
      </c>
      <c r="K6618">
        <v>337214</v>
      </c>
      <c r="L6618" t="s">
        <v>28</v>
      </c>
      <c r="M6618" t="s">
        <v>315</v>
      </c>
      <c r="N6618" s="49">
        <v>19705.076000000001</v>
      </c>
      <c r="O6618" s="49">
        <v>20810.02</v>
      </c>
      <c r="P6618" s="49">
        <v>19652.276000000002</v>
      </c>
      <c r="Q6618" s="49">
        <v>19578.527999999998</v>
      </c>
      <c r="R6618" s="49">
        <v>29845.434000000001</v>
      </c>
      <c r="S6618" s="49">
        <v>35470.78</v>
      </c>
      <c r="T6618" s="49">
        <v>33997.836000000003</v>
      </c>
      <c r="U6618" s="49">
        <v>28939.164000000001</v>
      </c>
      <c r="V6618" s="49">
        <v>43584.201999999997</v>
      </c>
    </row>
    <row r="6619" spans="1:22" x14ac:dyDescent="0.3">
      <c r="A6619">
        <v>1005292</v>
      </c>
      <c r="B6619" t="s">
        <v>29412</v>
      </c>
      <c r="C6619" t="s">
        <v>29413</v>
      </c>
      <c r="D6619" t="s">
        <v>12791</v>
      </c>
      <c r="E6619" t="s">
        <v>351</v>
      </c>
      <c r="F6619" t="s">
        <v>12792</v>
      </c>
      <c r="G6619" t="s">
        <v>29414</v>
      </c>
      <c r="H6619" t="s">
        <v>2666</v>
      </c>
      <c r="I6619" s="23">
        <v>41.441667000000002</v>
      </c>
      <c r="J6619" s="23">
        <v>-88.159722000000002</v>
      </c>
      <c r="K6619">
        <v>325613</v>
      </c>
      <c r="L6619" t="s">
        <v>28</v>
      </c>
      <c r="M6619" t="s">
        <v>530</v>
      </c>
      <c r="N6619" s="49">
        <v>31283.432000000001</v>
      </c>
      <c r="O6619" s="49">
        <v>26749.5</v>
      </c>
      <c r="P6619" s="49">
        <v>30957.383999999998</v>
      </c>
      <c r="Q6619" s="49">
        <v>27561.795999999998</v>
      </c>
      <c r="R6619" s="49">
        <v>31571.232</v>
      </c>
      <c r="S6619" s="49">
        <v>38129.256000000001</v>
      </c>
      <c r="T6619" s="49">
        <v>39376.851999999999</v>
      </c>
      <c r="U6619" s="49">
        <v>34407.120000000003</v>
      </c>
      <c r="V6619" s="49">
        <v>34781.767999999996</v>
      </c>
    </row>
    <row r="6620" spans="1:22" x14ac:dyDescent="0.3">
      <c r="A6620">
        <v>1006055</v>
      </c>
      <c r="B6620" t="s">
        <v>29415</v>
      </c>
      <c r="C6620" t="s">
        <v>29416</v>
      </c>
      <c r="D6620" t="s">
        <v>12996</v>
      </c>
      <c r="E6620" t="s">
        <v>1487</v>
      </c>
      <c r="F6620" t="s">
        <v>29417</v>
      </c>
      <c r="G6620" t="s">
        <v>29418</v>
      </c>
      <c r="H6620" t="s">
        <v>2856</v>
      </c>
      <c r="I6620" s="23">
        <v>40.637500000000003</v>
      </c>
      <c r="J6620" s="23">
        <v>-103.190556</v>
      </c>
      <c r="K6620">
        <v>325193</v>
      </c>
      <c r="L6620" t="s">
        <v>28</v>
      </c>
      <c r="M6620" t="s">
        <v>315</v>
      </c>
      <c r="N6620" s="49">
        <v>58284.480000000003</v>
      </c>
      <c r="O6620" s="49">
        <v>54707.544000000002</v>
      </c>
      <c r="P6620" s="49">
        <v>53320.3</v>
      </c>
      <c r="Q6620" s="49">
        <v>50578.06</v>
      </c>
      <c r="R6620" s="49">
        <v>53324.6</v>
      </c>
      <c r="S6620" s="49">
        <v>50154.911999999997</v>
      </c>
      <c r="T6620" s="49">
        <v>47385.872000000003</v>
      </c>
      <c r="U6620" s="49">
        <v>48855.516000000003</v>
      </c>
      <c r="V6620" s="49">
        <v>52358.351999999999</v>
      </c>
    </row>
    <row r="6621" spans="1:22" x14ac:dyDescent="0.3">
      <c r="A6621">
        <v>1006269</v>
      </c>
      <c r="B6621" t="s">
        <v>29419</v>
      </c>
      <c r="C6621" t="s">
        <v>29420</v>
      </c>
      <c r="D6621" t="s">
        <v>12996</v>
      </c>
      <c r="E6621" t="s">
        <v>351</v>
      </c>
      <c r="F6621" t="s">
        <v>29421</v>
      </c>
      <c r="G6621" t="s">
        <v>29422</v>
      </c>
      <c r="H6621" t="s">
        <v>1287</v>
      </c>
      <c r="I6621" s="23">
        <v>41.786281000000002</v>
      </c>
      <c r="J6621" s="23">
        <v>-89.709809000000007</v>
      </c>
      <c r="K6621">
        <v>331110</v>
      </c>
      <c r="L6621" t="s">
        <v>537</v>
      </c>
      <c r="M6621" t="s">
        <v>538</v>
      </c>
      <c r="N6621" s="49">
        <v>82484.631999999998</v>
      </c>
      <c r="O6621" s="49">
        <v>87886.123999999996</v>
      </c>
      <c r="P6621" s="49">
        <v>85892.228000000003</v>
      </c>
      <c r="Q6621" s="49">
        <v>75175.284</v>
      </c>
      <c r="R6621" s="49">
        <v>100328.54</v>
      </c>
      <c r="S6621" s="49">
        <v>90834.691999999995</v>
      </c>
      <c r="T6621" s="49">
        <v>94169.028000000006</v>
      </c>
      <c r="U6621" s="49">
        <v>93970.035999999993</v>
      </c>
      <c r="V6621" s="49">
        <v>95474.076000000001</v>
      </c>
    </row>
    <row r="6622" spans="1:22" x14ac:dyDescent="0.3">
      <c r="A6622">
        <v>1006193</v>
      </c>
      <c r="B6622" t="s">
        <v>29423</v>
      </c>
      <c r="C6622" t="s">
        <v>29424</v>
      </c>
      <c r="D6622" t="s">
        <v>23045</v>
      </c>
      <c r="E6622" t="s">
        <v>393</v>
      </c>
      <c r="F6622" t="s">
        <v>23046</v>
      </c>
      <c r="G6622" t="s">
        <v>29425</v>
      </c>
      <c r="H6622" t="s">
        <v>18737</v>
      </c>
      <c r="I6622" s="23">
        <v>44.519419999999997</v>
      </c>
      <c r="J6622" s="23">
        <v>-89.583920000000006</v>
      </c>
      <c r="K6622">
        <v>322121</v>
      </c>
      <c r="L6622" t="s">
        <v>28</v>
      </c>
      <c r="M6622" t="s">
        <v>680</v>
      </c>
      <c r="N6622" s="49">
        <v>88939.915999999997</v>
      </c>
      <c r="O6622" s="49">
        <v>89951.312000000005</v>
      </c>
      <c r="P6622" s="49">
        <v>83722.335999999996</v>
      </c>
      <c r="Q6622" s="49">
        <v>83637.535999999993</v>
      </c>
      <c r="R6622" s="49">
        <v>79176.952000000005</v>
      </c>
      <c r="S6622" s="49">
        <v>83531.884000000005</v>
      </c>
      <c r="T6622" s="49">
        <v>82198.487999999998</v>
      </c>
      <c r="U6622" s="49">
        <v>77614.2</v>
      </c>
      <c r="V6622" s="49">
        <v>80620.2</v>
      </c>
    </row>
    <row r="6623" spans="1:22" x14ac:dyDescent="0.3">
      <c r="A6623">
        <v>1006840</v>
      </c>
      <c r="B6623" t="s">
        <v>29426</v>
      </c>
      <c r="C6623" t="s">
        <v>29427</v>
      </c>
      <c r="D6623" t="s">
        <v>29428</v>
      </c>
      <c r="E6623" t="s">
        <v>676</v>
      </c>
      <c r="F6623" t="s">
        <v>29429</v>
      </c>
      <c r="G6623" t="s">
        <v>29430</v>
      </c>
      <c r="H6623" t="s">
        <v>3322</v>
      </c>
      <c r="I6623" s="23">
        <v>35.999789999999997</v>
      </c>
      <c r="J6623" s="23">
        <v>-85.053269999999998</v>
      </c>
      <c r="K6623">
        <v>327120</v>
      </c>
      <c r="L6623" t="s">
        <v>28</v>
      </c>
      <c r="M6623" t="s">
        <v>376</v>
      </c>
      <c r="N6623" s="49">
        <v>38024.196000000004</v>
      </c>
      <c r="O6623" s="49">
        <v>41863.131999999998</v>
      </c>
      <c r="P6623" s="49">
        <v>41893.131999999998</v>
      </c>
      <c r="Q6623" s="49">
        <v>37210.845999999998</v>
      </c>
      <c r="R6623" s="49">
        <v>39814.434000000001</v>
      </c>
      <c r="S6623" s="49">
        <v>35702.315999999999</v>
      </c>
      <c r="T6623" s="49">
        <v>224.6</v>
      </c>
      <c r="U6623" s="49">
        <v>36175.65</v>
      </c>
      <c r="V6623" s="49">
        <v>32313.07</v>
      </c>
    </row>
    <row r="6624" spans="1:22" x14ac:dyDescent="0.3">
      <c r="A6624">
        <v>1006183</v>
      </c>
      <c r="B6624" t="s">
        <v>29431</v>
      </c>
      <c r="C6624" t="s">
        <v>29432</v>
      </c>
      <c r="D6624" t="s">
        <v>29433</v>
      </c>
      <c r="E6624" t="s">
        <v>386</v>
      </c>
      <c r="F6624" t="s">
        <v>29434</v>
      </c>
      <c r="G6624" t="s">
        <v>29435</v>
      </c>
      <c r="H6624" t="s">
        <v>2772</v>
      </c>
      <c r="I6624" s="23">
        <v>32.514014000000003</v>
      </c>
      <c r="J6624" s="23">
        <v>-85.828028000000003</v>
      </c>
      <c r="K6624">
        <v>562212</v>
      </c>
      <c r="L6624" t="s">
        <v>51</v>
      </c>
      <c r="M6624" t="s">
        <v>307</v>
      </c>
      <c r="N6624" s="49">
        <v>225485</v>
      </c>
      <c r="O6624" s="49">
        <v>194171.5</v>
      </c>
      <c r="P6624" s="49">
        <v>114050.5</v>
      </c>
      <c r="Q6624" s="49">
        <v>123536</v>
      </c>
      <c r="R6624" s="49">
        <v>137246.5</v>
      </c>
      <c r="S6624" s="49">
        <v>112288.75</v>
      </c>
      <c r="T6624" s="49">
        <v>98466</v>
      </c>
      <c r="U6624" s="49">
        <v>82504</v>
      </c>
      <c r="V6624" s="49">
        <v>71945.75</v>
      </c>
    </row>
    <row r="6625" spans="1:22" x14ac:dyDescent="0.3">
      <c r="A6625">
        <v>1007811</v>
      </c>
      <c r="B6625" t="s">
        <v>29436</v>
      </c>
      <c r="C6625" t="s">
        <v>29437</v>
      </c>
      <c r="D6625" t="s">
        <v>6292</v>
      </c>
      <c r="E6625" t="s">
        <v>663</v>
      </c>
      <c r="F6625" t="s">
        <v>23496</v>
      </c>
      <c r="G6625" t="s">
        <v>29438</v>
      </c>
      <c r="H6625" t="s">
        <v>1952</v>
      </c>
      <c r="I6625" s="23">
        <v>39.715707000000002</v>
      </c>
      <c r="J6625" s="23">
        <v>-84.252307000000002</v>
      </c>
      <c r="K6625">
        <v>562212</v>
      </c>
      <c r="L6625" t="s">
        <v>355</v>
      </c>
      <c r="M6625" t="s">
        <v>307</v>
      </c>
      <c r="N6625" s="49">
        <v>42100.648000000001</v>
      </c>
      <c r="O6625" s="49">
        <v>46675.148000000001</v>
      </c>
      <c r="P6625" s="49">
        <v>57469</v>
      </c>
      <c r="Q6625" s="49">
        <v>46131</v>
      </c>
      <c r="R6625" s="49">
        <v>91383.25</v>
      </c>
      <c r="S6625" s="49">
        <v>77728.75</v>
      </c>
      <c r="T6625" s="49">
        <v>89780.25</v>
      </c>
      <c r="U6625" s="49">
        <v>116760.78049999999</v>
      </c>
      <c r="V6625" s="49">
        <v>96300</v>
      </c>
    </row>
    <row r="6626" spans="1:22" x14ac:dyDescent="0.3">
      <c r="A6626">
        <v>1002661</v>
      </c>
      <c r="B6626" t="s">
        <v>29439</v>
      </c>
      <c r="C6626" t="s">
        <v>29440</v>
      </c>
      <c r="D6626" t="s">
        <v>10773</v>
      </c>
      <c r="E6626" t="s">
        <v>1418</v>
      </c>
      <c r="F6626" t="s">
        <v>29441</v>
      </c>
      <c r="H6626" t="s">
        <v>29442</v>
      </c>
      <c r="I6626" s="23">
        <v>36.873899999999999</v>
      </c>
      <c r="J6626" s="23">
        <v>-101.44970000000001</v>
      </c>
      <c r="K6626">
        <v>211111</v>
      </c>
      <c r="L6626" t="s">
        <v>28</v>
      </c>
      <c r="M6626" t="s">
        <v>102</v>
      </c>
      <c r="R6626" s="49">
        <v>24941.74</v>
      </c>
      <c r="S6626" s="49">
        <v>29049.56</v>
      </c>
      <c r="T6626" s="49">
        <v>44293.915000000001</v>
      </c>
      <c r="U6626" s="49">
        <v>38481.262000000002</v>
      </c>
      <c r="V6626" s="49">
        <v>37675.167999999998</v>
      </c>
    </row>
    <row r="6627" spans="1:22" x14ac:dyDescent="0.3">
      <c r="A6627">
        <v>1003218</v>
      </c>
      <c r="B6627" t="s">
        <v>29443</v>
      </c>
      <c r="C6627" t="s">
        <v>29444</v>
      </c>
      <c r="D6627" t="s">
        <v>1131</v>
      </c>
      <c r="E6627" t="s">
        <v>303</v>
      </c>
      <c r="F6627" t="s">
        <v>1132</v>
      </c>
      <c r="G6627" t="s">
        <v>29445</v>
      </c>
      <c r="H6627" t="s">
        <v>29446</v>
      </c>
      <c r="I6627" s="23">
        <v>31.909210000000002</v>
      </c>
      <c r="J6627" s="23">
        <v>-96.216359999999995</v>
      </c>
      <c r="K6627">
        <v>486210</v>
      </c>
      <c r="L6627" t="s">
        <v>28</v>
      </c>
      <c r="M6627" t="s">
        <v>102</v>
      </c>
      <c r="R6627" s="49">
        <v>14445.995999999999</v>
      </c>
      <c r="S6627" s="49">
        <v>19985.524000000001</v>
      </c>
      <c r="T6627" s="49">
        <v>19379.876</v>
      </c>
      <c r="U6627" s="49">
        <v>14703.544</v>
      </c>
      <c r="V6627" s="49">
        <v>23792.312000000002</v>
      </c>
    </row>
    <row r="6628" spans="1:22" x14ac:dyDescent="0.3">
      <c r="A6628">
        <v>1004259</v>
      </c>
      <c r="B6628" t="s">
        <v>29447</v>
      </c>
      <c r="C6628" t="s">
        <v>29448</v>
      </c>
      <c r="D6628" t="s">
        <v>27983</v>
      </c>
      <c r="E6628" t="s">
        <v>303</v>
      </c>
      <c r="F6628" t="s">
        <v>27984</v>
      </c>
      <c r="G6628" t="s">
        <v>29449</v>
      </c>
      <c r="H6628" t="s">
        <v>15210</v>
      </c>
      <c r="I6628" s="23">
        <v>29.574556000000001</v>
      </c>
      <c r="J6628" s="23">
        <v>-98.032805999999994</v>
      </c>
      <c r="K6628">
        <v>331110</v>
      </c>
      <c r="L6628" t="s">
        <v>537</v>
      </c>
      <c r="M6628" t="s">
        <v>538</v>
      </c>
      <c r="N6628" s="49">
        <v>263783.78399999999</v>
      </c>
      <c r="O6628" s="49">
        <v>215804.18400000001</v>
      </c>
      <c r="P6628" s="49">
        <v>184612.788</v>
      </c>
      <c r="Q6628" s="49">
        <v>186576.84400000001</v>
      </c>
      <c r="R6628" s="49">
        <v>154933.70800000001</v>
      </c>
      <c r="S6628" s="49">
        <v>156361.864</v>
      </c>
      <c r="T6628" s="49">
        <v>165610.916</v>
      </c>
      <c r="U6628" s="49">
        <v>181046.976</v>
      </c>
      <c r="V6628" s="49">
        <v>206748.08</v>
      </c>
    </row>
    <row r="6629" spans="1:22" x14ac:dyDescent="0.3">
      <c r="A6629">
        <v>1004155</v>
      </c>
      <c r="B6629" t="s">
        <v>29450</v>
      </c>
      <c r="C6629" t="s">
        <v>29451</v>
      </c>
      <c r="D6629" t="s">
        <v>2076</v>
      </c>
      <c r="E6629" t="s">
        <v>491</v>
      </c>
      <c r="F6629" t="s">
        <v>2077</v>
      </c>
      <c r="G6629" t="s">
        <v>29452</v>
      </c>
      <c r="H6629" t="s">
        <v>2079</v>
      </c>
      <c r="I6629" s="23">
        <v>40.378818000000003</v>
      </c>
      <c r="J6629" s="23">
        <v>-86.792522000000005</v>
      </c>
      <c r="K6629">
        <v>336111</v>
      </c>
      <c r="L6629" t="s">
        <v>28</v>
      </c>
      <c r="M6629" t="s">
        <v>315</v>
      </c>
      <c r="N6629" s="49">
        <v>54268.196000000004</v>
      </c>
      <c r="O6629" s="49">
        <v>52812.951999999997</v>
      </c>
      <c r="P6629" s="49">
        <v>47224.972000000002</v>
      </c>
      <c r="Q6629" s="49">
        <v>37282.26</v>
      </c>
      <c r="R6629" s="49">
        <v>38011.555999999997</v>
      </c>
      <c r="S6629" s="49">
        <v>39630.400000000001</v>
      </c>
      <c r="T6629" s="49">
        <v>39300.451999999997</v>
      </c>
      <c r="U6629" s="49">
        <v>37940.156000000003</v>
      </c>
      <c r="V6629" s="49">
        <v>41736.341999999997</v>
      </c>
    </row>
    <row r="6630" spans="1:22" x14ac:dyDescent="0.3">
      <c r="A6630">
        <v>1003231</v>
      </c>
      <c r="B6630" t="s">
        <v>29453</v>
      </c>
      <c r="C6630" t="s">
        <v>29454</v>
      </c>
      <c r="D6630" t="s">
        <v>14298</v>
      </c>
      <c r="E6630" t="s">
        <v>331</v>
      </c>
      <c r="F6630" t="s">
        <v>29455</v>
      </c>
      <c r="G6630" t="s">
        <v>29456</v>
      </c>
      <c r="H6630" t="s">
        <v>912</v>
      </c>
      <c r="I6630" s="23">
        <v>41.643889000000001</v>
      </c>
      <c r="J6630" s="23">
        <v>-74.662417000000005</v>
      </c>
      <c r="K6630">
        <v>562212</v>
      </c>
      <c r="L6630" t="s">
        <v>355</v>
      </c>
      <c r="M6630" t="s">
        <v>307</v>
      </c>
      <c r="Q6630" s="49">
        <v>17876.598000000002</v>
      </c>
      <c r="R6630" s="49">
        <v>19516.848000000002</v>
      </c>
      <c r="S6630" s="49">
        <v>18692.598000000002</v>
      </c>
      <c r="T6630" s="49">
        <v>21827.444</v>
      </c>
      <c r="U6630" s="49">
        <v>21190.248</v>
      </c>
      <c r="V6630" s="49">
        <v>37090.796000000002</v>
      </c>
    </row>
    <row r="6631" spans="1:22" x14ac:dyDescent="0.3">
      <c r="A6631">
        <v>1006681</v>
      </c>
      <c r="B6631" t="s">
        <v>29457</v>
      </c>
      <c r="C6631" t="s">
        <v>29458</v>
      </c>
      <c r="D6631" t="s">
        <v>1961</v>
      </c>
      <c r="E6631" t="s">
        <v>1902</v>
      </c>
      <c r="F6631" t="s">
        <v>29459</v>
      </c>
      <c r="G6631" t="s">
        <v>29460</v>
      </c>
      <c r="H6631" t="s">
        <v>24729</v>
      </c>
      <c r="I6631" s="23">
        <v>33.665959999999998</v>
      </c>
      <c r="J6631" s="23">
        <v>-111.97369999999999</v>
      </c>
      <c r="K6631">
        <v>334413</v>
      </c>
      <c r="L6631" t="s">
        <v>28</v>
      </c>
      <c r="M6631" t="s">
        <v>315</v>
      </c>
      <c r="U6631" s="49">
        <v>3103.6840000000002</v>
      </c>
      <c r="V6631" s="49">
        <v>2884.942</v>
      </c>
    </row>
    <row r="6632" spans="1:22" x14ac:dyDescent="0.3">
      <c r="A6632">
        <v>1003427</v>
      </c>
      <c r="B6632" t="s">
        <v>29461</v>
      </c>
      <c r="C6632" t="s">
        <v>29462</v>
      </c>
      <c r="D6632" t="s">
        <v>17305</v>
      </c>
      <c r="E6632" t="s">
        <v>331</v>
      </c>
      <c r="F6632" t="s">
        <v>17306</v>
      </c>
      <c r="G6632" t="s">
        <v>29463</v>
      </c>
      <c r="H6632" t="s">
        <v>3697</v>
      </c>
      <c r="I6632" s="23">
        <v>42.966749999999998</v>
      </c>
      <c r="J6632" s="23">
        <v>-78.921425999999997</v>
      </c>
      <c r="K6632">
        <v>326211</v>
      </c>
      <c r="L6632" t="s">
        <v>28</v>
      </c>
      <c r="M6632" t="s">
        <v>315</v>
      </c>
      <c r="N6632" s="49">
        <v>30462.635999999999</v>
      </c>
      <c r="O6632" s="49">
        <v>28122.144</v>
      </c>
      <c r="P6632" s="49">
        <v>28687.491999999998</v>
      </c>
      <c r="Q6632" s="49">
        <v>29661.988000000001</v>
      </c>
      <c r="R6632" s="49">
        <v>31648.58</v>
      </c>
      <c r="S6632" s="49">
        <v>32242.428</v>
      </c>
      <c r="T6632" s="49">
        <v>29588.18</v>
      </c>
      <c r="U6632" s="49">
        <v>27748.495999999999</v>
      </c>
      <c r="V6632" s="49">
        <v>30479.236000000001</v>
      </c>
    </row>
    <row r="6633" spans="1:22" x14ac:dyDescent="0.3">
      <c r="A6633">
        <v>1005695</v>
      </c>
      <c r="B6633" t="s">
        <v>29464</v>
      </c>
      <c r="C6633" t="s">
        <v>29465</v>
      </c>
      <c r="D6633" t="s">
        <v>29466</v>
      </c>
      <c r="E6633" t="s">
        <v>1487</v>
      </c>
      <c r="F6633" t="s">
        <v>29467</v>
      </c>
      <c r="G6633" t="s">
        <v>29468</v>
      </c>
      <c r="H6633" t="s">
        <v>1142</v>
      </c>
      <c r="I6633" s="23">
        <v>39.608711999999997</v>
      </c>
      <c r="J6633" s="23">
        <v>-105.997922</v>
      </c>
      <c r="K6633">
        <v>562212</v>
      </c>
      <c r="L6633" t="s">
        <v>355</v>
      </c>
      <c r="M6633" t="s">
        <v>307</v>
      </c>
      <c r="N6633" s="49">
        <v>41514.199999999997</v>
      </c>
      <c r="O6633" s="49">
        <v>34033.300000000003</v>
      </c>
      <c r="P6633" s="49">
        <v>34400.400000000001</v>
      </c>
      <c r="Q6633" s="49">
        <v>33272.699999999997</v>
      </c>
      <c r="R6633" s="49">
        <v>32872.699999999997</v>
      </c>
      <c r="S6633" s="49">
        <v>32551.1</v>
      </c>
      <c r="T6633" s="49">
        <v>32249.7</v>
      </c>
      <c r="U6633" s="49">
        <v>39458</v>
      </c>
      <c r="V6633" s="49">
        <v>39990.9</v>
      </c>
    </row>
    <row r="6634" spans="1:22" x14ac:dyDescent="0.3">
      <c r="A6634">
        <v>1007810</v>
      </c>
      <c r="B6634" t="s">
        <v>29469</v>
      </c>
      <c r="C6634" t="s">
        <v>29470</v>
      </c>
      <c r="D6634" t="s">
        <v>29471</v>
      </c>
      <c r="E6634" t="s">
        <v>351</v>
      </c>
      <c r="F6634" t="s">
        <v>29472</v>
      </c>
      <c r="H6634" t="s">
        <v>11926</v>
      </c>
      <c r="I6634" s="23">
        <v>38.739367999999999</v>
      </c>
      <c r="J6634" s="23">
        <v>-87.852362999999997</v>
      </c>
      <c r="K6634">
        <v>562212</v>
      </c>
      <c r="L6634" t="s">
        <v>355</v>
      </c>
      <c r="M6634" t="s">
        <v>307</v>
      </c>
      <c r="N6634" s="49">
        <v>81572.25</v>
      </c>
      <c r="O6634" s="49">
        <v>82375.597999999998</v>
      </c>
      <c r="P6634" s="49">
        <v>83204.2</v>
      </c>
      <c r="Q6634" s="49">
        <v>84025.05</v>
      </c>
      <c r="R6634" s="49">
        <v>84701.35</v>
      </c>
      <c r="S6634" s="49">
        <v>84891.75</v>
      </c>
      <c r="T6634" s="49">
        <v>85297.8</v>
      </c>
      <c r="U6634" s="49">
        <v>86098.279674999998</v>
      </c>
      <c r="V6634" s="49">
        <v>91451.590549999994</v>
      </c>
    </row>
    <row r="6635" spans="1:22" x14ac:dyDescent="0.3">
      <c r="A6635">
        <v>1001674</v>
      </c>
      <c r="B6635" t="s">
        <v>29473</v>
      </c>
      <c r="C6635" t="s">
        <v>29474</v>
      </c>
      <c r="D6635" t="s">
        <v>26293</v>
      </c>
      <c r="E6635" t="s">
        <v>447</v>
      </c>
      <c r="F6635" t="s">
        <v>29475</v>
      </c>
      <c r="G6635" t="s">
        <v>29476</v>
      </c>
      <c r="H6635" t="s">
        <v>29477</v>
      </c>
      <c r="I6635" s="23">
        <v>40.836100000000002</v>
      </c>
      <c r="J6635" s="23">
        <v>-76.825000000000003</v>
      </c>
      <c r="K6635">
        <v>221112</v>
      </c>
      <c r="L6635" t="s">
        <v>30</v>
      </c>
      <c r="M6635" t="s">
        <v>336</v>
      </c>
      <c r="S6635" s="49">
        <v>131141.65599999999</v>
      </c>
      <c r="T6635" s="49">
        <v>46660.154000000002</v>
      </c>
      <c r="U6635" s="49">
        <v>203583.076</v>
      </c>
      <c r="V6635" s="49">
        <v>1134486.1499999999</v>
      </c>
    </row>
    <row r="6636" spans="1:22" x14ac:dyDescent="0.3">
      <c r="A6636">
        <v>1007923</v>
      </c>
      <c r="B6636" t="s">
        <v>29478</v>
      </c>
      <c r="C6636" t="s">
        <v>29479</v>
      </c>
      <c r="D6636" t="s">
        <v>13900</v>
      </c>
      <c r="E6636" t="s">
        <v>1487</v>
      </c>
      <c r="F6636" t="s">
        <v>13901</v>
      </c>
      <c r="G6636" t="s">
        <v>29480</v>
      </c>
      <c r="H6636" t="s">
        <v>672</v>
      </c>
      <c r="I6636" s="23">
        <v>39.805556000000003</v>
      </c>
      <c r="J6636" s="23">
        <v>-104.944444</v>
      </c>
      <c r="K6636">
        <v>324110</v>
      </c>
      <c r="L6636" t="s">
        <v>6080</v>
      </c>
      <c r="M6636" t="s">
        <v>6081</v>
      </c>
      <c r="N6636" s="49">
        <v>949971.74</v>
      </c>
      <c r="O6636" s="49">
        <v>927256.3</v>
      </c>
      <c r="P6636" s="49">
        <v>889475.33799999999</v>
      </c>
      <c r="Q6636" s="49">
        <v>894420.46600000001</v>
      </c>
      <c r="R6636" s="49">
        <v>962525.35199999996</v>
      </c>
      <c r="S6636" s="49">
        <v>922595.83999999997</v>
      </c>
      <c r="T6636" s="49">
        <v>964061.23600000003</v>
      </c>
      <c r="U6636" s="49">
        <v>895790.77599999995</v>
      </c>
      <c r="V6636" s="49">
        <v>749614.37</v>
      </c>
    </row>
    <row r="6637" spans="1:22" x14ac:dyDescent="0.3">
      <c r="A6637">
        <v>1004953</v>
      </c>
      <c r="B6637" t="s">
        <v>29481</v>
      </c>
      <c r="C6637" t="s">
        <v>29482</v>
      </c>
      <c r="D6637" t="s">
        <v>29483</v>
      </c>
      <c r="E6637" t="s">
        <v>2294</v>
      </c>
      <c r="F6637" t="s">
        <v>12842</v>
      </c>
      <c r="G6637" t="s">
        <v>29484</v>
      </c>
      <c r="H6637" t="s">
        <v>3006</v>
      </c>
      <c r="I6637" s="23">
        <v>39.547640000000001</v>
      </c>
      <c r="J6637" s="23">
        <v>-110.39079</v>
      </c>
      <c r="K6637">
        <v>221112</v>
      </c>
      <c r="L6637" t="s">
        <v>28</v>
      </c>
      <c r="M6637" t="s">
        <v>336</v>
      </c>
      <c r="N6637" s="49">
        <v>503601.92800000001</v>
      </c>
      <c r="O6637" s="49">
        <v>480067.03600000002</v>
      </c>
      <c r="P6637" s="49">
        <v>470193.08600000001</v>
      </c>
      <c r="Q6637" s="49">
        <v>496404.87800000003</v>
      </c>
      <c r="R6637" s="49">
        <v>551329.59199999995</v>
      </c>
      <c r="S6637" s="49">
        <v>548680.89199999999</v>
      </c>
      <c r="T6637" s="49">
        <v>547897.74800000002</v>
      </c>
      <c r="U6637" s="49">
        <v>529319.848</v>
      </c>
      <c r="V6637" s="49">
        <v>536850.44799999997</v>
      </c>
    </row>
    <row r="6638" spans="1:22" x14ac:dyDescent="0.3">
      <c r="A6638">
        <v>1002611</v>
      </c>
      <c r="B6638" t="s">
        <v>21804</v>
      </c>
      <c r="C6638" t="s">
        <v>29485</v>
      </c>
      <c r="D6638" t="s">
        <v>29486</v>
      </c>
      <c r="E6638" t="s">
        <v>447</v>
      </c>
      <c r="F6638" t="s">
        <v>21807</v>
      </c>
      <c r="G6638" t="s">
        <v>29487</v>
      </c>
      <c r="H6638" t="s">
        <v>1281</v>
      </c>
      <c r="I6638" s="23">
        <v>39.811900000000001</v>
      </c>
      <c r="J6638" s="23">
        <v>-75.424000000000007</v>
      </c>
      <c r="K6638">
        <v>493190</v>
      </c>
      <c r="L6638" t="s">
        <v>28</v>
      </c>
      <c r="M6638" t="s">
        <v>315</v>
      </c>
      <c r="N6638" s="49">
        <v>218778.924</v>
      </c>
      <c r="O6638" s="49">
        <v>207670.23199999999</v>
      </c>
      <c r="P6638" s="49">
        <v>203220.23199999999</v>
      </c>
      <c r="Q6638" s="49">
        <v>171153.38399999999</v>
      </c>
      <c r="R6638" s="49">
        <v>145211.79</v>
      </c>
      <c r="S6638" s="49">
        <v>128961.996</v>
      </c>
      <c r="T6638" s="49">
        <v>133855.948</v>
      </c>
      <c r="U6638" s="49">
        <v>191246.49799999999</v>
      </c>
      <c r="V6638" s="49">
        <v>1319882.6059999999</v>
      </c>
    </row>
    <row r="6639" spans="1:22" x14ac:dyDescent="0.3">
      <c r="A6639">
        <v>1006277</v>
      </c>
      <c r="B6639" t="s">
        <v>29488</v>
      </c>
      <c r="C6639" t="s">
        <v>29489</v>
      </c>
      <c r="D6639" t="s">
        <v>1919</v>
      </c>
      <c r="E6639" t="s">
        <v>1920</v>
      </c>
      <c r="F6639" t="s">
        <v>5310</v>
      </c>
      <c r="G6639" t="s">
        <v>29490</v>
      </c>
      <c r="H6639" t="s">
        <v>1559</v>
      </c>
      <c r="I6639" s="23">
        <v>36.141347000000003</v>
      </c>
      <c r="J6639" s="23">
        <v>-115.00308</v>
      </c>
      <c r="K6639">
        <v>562212</v>
      </c>
      <c r="L6639" t="s">
        <v>51</v>
      </c>
      <c r="M6639" t="s">
        <v>307</v>
      </c>
      <c r="N6639" s="49">
        <v>6412.25</v>
      </c>
      <c r="O6639" s="49">
        <v>3150.5</v>
      </c>
      <c r="P6639" s="49">
        <v>2975.75</v>
      </c>
      <c r="Q6639" s="49">
        <v>16889</v>
      </c>
      <c r="R6639" s="49">
        <v>15192</v>
      </c>
      <c r="S6639" s="49">
        <v>16864.75</v>
      </c>
      <c r="T6639" s="49">
        <v>19282.5</v>
      </c>
      <c r="U6639" s="49">
        <v>21352.5</v>
      </c>
      <c r="V6639" s="49">
        <v>23905</v>
      </c>
    </row>
    <row r="6640" spans="1:22" x14ac:dyDescent="0.3">
      <c r="A6640">
        <v>1006747</v>
      </c>
      <c r="B6640" t="s">
        <v>29491</v>
      </c>
      <c r="C6640" t="s">
        <v>29492</v>
      </c>
      <c r="D6640" t="s">
        <v>2339</v>
      </c>
      <c r="E6640" t="s">
        <v>303</v>
      </c>
      <c r="F6640" t="s">
        <v>29493</v>
      </c>
      <c r="G6640" t="s">
        <v>29494</v>
      </c>
      <c r="H6640" t="s">
        <v>2347</v>
      </c>
      <c r="I6640" s="23">
        <v>30.334070000000001</v>
      </c>
      <c r="J6640" s="23">
        <v>-97.621780000000001</v>
      </c>
      <c r="K6640">
        <v>562212</v>
      </c>
      <c r="L6640" t="s">
        <v>51</v>
      </c>
      <c r="M6640" t="s">
        <v>307</v>
      </c>
      <c r="N6640" s="49">
        <v>17174.25</v>
      </c>
      <c r="O6640" s="49">
        <v>17856.25</v>
      </c>
      <c r="P6640" s="49">
        <v>21345.75</v>
      </c>
      <c r="Q6640" s="49">
        <v>22771.25</v>
      </c>
      <c r="R6640" s="49">
        <v>58037</v>
      </c>
      <c r="S6640" s="49">
        <v>101842.5</v>
      </c>
      <c r="T6640" s="49">
        <v>139647.5</v>
      </c>
      <c r="U6640" s="49">
        <v>142590</v>
      </c>
      <c r="V6640" s="49">
        <v>93705</v>
      </c>
    </row>
    <row r="6641" spans="1:22" x14ac:dyDescent="0.3">
      <c r="A6641">
        <v>1003679</v>
      </c>
      <c r="B6641" t="s">
        <v>29495</v>
      </c>
      <c r="C6641" t="s">
        <v>29496</v>
      </c>
      <c r="D6641" t="s">
        <v>29497</v>
      </c>
      <c r="E6641" t="s">
        <v>323</v>
      </c>
      <c r="F6641" t="s">
        <v>19902</v>
      </c>
      <c r="G6641" t="s">
        <v>29498</v>
      </c>
      <c r="H6641" t="s">
        <v>963</v>
      </c>
      <c r="I6641" s="23">
        <v>34.32423</v>
      </c>
      <c r="J6641" s="23">
        <v>-118.50342999999999</v>
      </c>
      <c r="K6641">
        <v>562212</v>
      </c>
      <c r="L6641" t="s">
        <v>51</v>
      </c>
      <c r="M6641" t="s">
        <v>307</v>
      </c>
      <c r="N6641" s="49">
        <v>389900.25</v>
      </c>
      <c r="O6641" s="49">
        <v>398052.25</v>
      </c>
      <c r="P6641" s="49">
        <v>363611.25</v>
      </c>
      <c r="Q6641" s="49">
        <v>184293</v>
      </c>
      <c r="R6641" s="49">
        <v>157636</v>
      </c>
      <c r="S6641" s="49">
        <v>162563</v>
      </c>
      <c r="T6641" s="49">
        <v>186387.5</v>
      </c>
      <c r="U6641" s="49">
        <v>221465</v>
      </c>
      <c r="V6641" s="49">
        <v>170087.5</v>
      </c>
    </row>
    <row r="6642" spans="1:22" x14ac:dyDescent="0.3">
      <c r="A6642">
        <v>1007385</v>
      </c>
      <c r="B6642" t="s">
        <v>29499</v>
      </c>
      <c r="C6642" t="s">
        <v>29500</v>
      </c>
      <c r="D6642" t="s">
        <v>4553</v>
      </c>
      <c r="E6642" t="s">
        <v>331</v>
      </c>
      <c r="F6642" t="s">
        <v>29501</v>
      </c>
      <c r="G6642" t="s">
        <v>29502</v>
      </c>
      <c r="H6642" t="s">
        <v>4556</v>
      </c>
      <c r="I6642" s="23">
        <v>42.094299999999997</v>
      </c>
      <c r="J6642" s="23">
        <v>-75.973600000000005</v>
      </c>
      <c r="K6642">
        <v>611310</v>
      </c>
      <c r="L6642" t="s">
        <v>28</v>
      </c>
      <c r="M6642" t="s">
        <v>315</v>
      </c>
      <c r="N6642" s="49">
        <v>16957.331999999999</v>
      </c>
      <c r="O6642" s="49">
        <v>18639.86</v>
      </c>
      <c r="P6642" s="49">
        <v>4599.5919999999996</v>
      </c>
      <c r="Q6642" s="49">
        <v>23048.968000000001</v>
      </c>
      <c r="R6642" s="49">
        <v>26279.794000000002</v>
      </c>
      <c r="S6642" s="49">
        <v>15907.567999999999</v>
      </c>
      <c r="T6642" s="49">
        <v>24098.826000000001</v>
      </c>
      <c r="U6642" s="49">
        <v>22290.227999999999</v>
      </c>
      <c r="V6642" s="49">
        <v>22532.972000000002</v>
      </c>
    </row>
    <row r="6643" spans="1:22" x14ac:dyDescent="0.3">
      <c r="A6643">
        <v>1004100</v>
      </c>
      <c r="B6643" t="s">
        <v>29503</v>
      </c>
      <c r="C6643" t="s">
        <v>29504</v>
      </c>
      <c r="D6643" t="s">
        <v>7847</v>
      </c>
      <c r="E6643" t="s">
        <v>491</v>
      </c>
      <c r="F6643" t="s">
        <v>29505</v>
      </c>
      <c r="G6643" t="s">
        <v>29506</v>
      </c>
      <c r="H6643" t="s">
        <v>1262</v>
      </c>
      <c r="I6643" s="23">
        <v>41.078919999999997</v>
      </c>
      <c r="J6643" s="23">
        <v>-84.95702</v>
      </c>
      <c r="K6643">
        <v>331314</v>
      </c>
      <c r="L6643" t="s">
        <v>28</v>
      </c>
      <c r="M6643" t="s">
        <v>538</v>
      </c>
      <c r="N6643" s="49">
        <v>37830.807999999997</v>
      </c>
      <c r="O6643" s="49">
        <v>41672.843999999997</v>
      </c>
      <c r="P6643" s="49">
        <v>39389.851999999999</v>
      </c>
      <c r="Q6643" s="49">
        <v>36843.512000000002</v>
      </c>
      <c r="R6643" s="49">
        <v>32489.928</v>
      </c>
      <c r="S6643" s="49">
        <v>36115.864000000001</v>
      </c>
      <c r="T6643" s="49">
        <v>35122.167999999998</v>
      </c>
      <c r="U6643" s="49">
        <v>29610.687999999998</v>
      </c>
      <c r="V6643" s="49">
        <v>29483.687999999998</v>
      </c>
    </row>
    <row r="6644" spans="1:22" x14ac:dyDescent="0.3">
      <c r="A6644">
        <v>1003569</v>
      </c>
      <c r="B6644" t="s">
        <v>29507</v>
      </c>
      <c r="C6644" t="s">
        <v>29508</v>
      </c>
      <c r="D6644" t="s">
        <v>3875</v>
      </c>
      <c r="E6644" t="s">
        <v>690</v>
      </c>
      <c r="F6644" t="s">
        <v>29509</v>
      </c>
      <c r="G6644" t="s">
        <v>29510</v>
      </c>
      <c r="H6644" t="s">
        <v>1990</v>
      </c>
      <c r="I6644" s="23">
        <v>32.026062000000003</v>
      </c>
      <c r="J6644" s="23">
        <v>-81.278547000000003</v>
      </c>
      <c r="K6644">
        <v>562212</v>
      </c>
      <c r="L6644" t="s">
        <v>355</v>
      </c>
      <c r="M6644" t="s">
        <v>307</v>
      </c>
      <c r="N6644" s="49">
        <v>72281.453999999998</v>
      </c>
      <c r="O6644" s="49">
        <v>50650.277999999998</v>
      </c>
      <c r="P6644" s="49">
        <v>54136.23</v>
      </c>
      <c r="Q6644" s="49">
        <v>70221.8</v>
      </c>
      <c r="R6644" s="49">
        <v>63612.633999999998</v>
      </c>
      <c r="S6644" s="49">
        <v>64942.781999999999</v>
      </c>
      <c r="T6644" s="49">
        <v>71624.13</v>
      </c>
      <c r="U6644" s="49">
        <v>76915.704438999994</v>
      </c>
      <c r="V6644" s="49">
        <v>54420.650412000003</v>
      </c>
    </row>
    <row r="6645" spans="1:22" x14ac:dyDescent="0.3">
      <c r="A6645">
        <v>1005535</v>
      </c>
      <c r="B6645" t="s">
        <v>29511</v>
      </c>
      <c r="C6645" t="s">
        <v>29512</v>
      </c>
      <c r="D6645" t="s">
        <v>29513</v>
      </c>
      <c r="E6645" t="s">
        <v>441</v>
      </c>
      <c r="F6645" t="s">
        <v>29514</v>
      </c>
      <c r="G6645" t="s">
        <v>29515</v>
      </c>
      <c r="H6645" t="s">
        <v>29516</v>
      </c>
      <c r="I6645" s="23">
        <v>36.438099999999999</v>
      </c>
      <c r="J6645" s="23">
        <v>-80.5702</v>
      </c>
      <c r="K6645">
        <v>562212</v>
      </c>
      <c r="L6645" t="s">
        <v>51</v>
      </c>
      <c r="M6645" t="s">
        <v>307</v>
      </c>
      <c r="N6645" s="49">
        <v>40062</v>
      </c>
      <c r="O6645" s="49">
        <v>47237.75</v>
      </c>
      <c r="P6645" s="49">
        <v>45496</v>
      </c>
      <c r="Q6645" s="49">
        <v>45093.5</v>
      </c>
      <c r="R6645" s="49">
        <v>41752</v>
      </c>
      <c r="S6645" s="49">
        <v>43383</v>
      </c>
      <c r="T6645" s="49">
        <v>62337</v>
      </c>
      <c r="U6645" s="49">
        <v>70091.5</v>
      </c>
      <c r="V6645" s="49">
        <v>69864.5</v>
      </c>
    </row>
    <row r="6646" spans="1:22" x14ac:dyDescent="0.3">
      <c r="A6646">
        <v>1002561</v>
      </c>
      <c r="B6646" t="s">
        <v>29517</v>
      </c>
      <c r="C6646" t="s">
        <v>29518</v>
      </c>
      <c r="D6646" t="s">
        <v>28462</v>
      </c>
      <c r="E6646" t="s">
        <v>447</v>
      </c>
      <c r="F6646" t="s">
        <v>29519</v>
      </c>
      <c r="G6646" t="s">
        <v>29520</v>
      </c>
      <c r="H6646" t="s">
        <v>2023</v>
      </c>
      <c r="I6646" s="23">
        <v>40.244300000000003</v>
      </c>
      <c r="J6646" s="23">
        <v>-76.854100000000003</v>
      </c>
      <c r="K6646">
        <v>562213</v>
      </c>
      <c r="L6646" t="s">
        <v>28</v>
      </c>
      <c r="M6646" t="s">
        <v>307</v>
      </c>
      <c r="N6646" s="49">
        <v>106736.966</v>
      </c>
      <c r="O6646" s="49">
        <v>100115.012</v>
      </c>
      <c r="P6646" s="49">
        <v>108039.49</v>
      </c>
      <c r="Q6646" s="49">
        <v>119109.39</v>
      </c>
      <c r="R6646" s="49">
        <v>105278.82799999999</v>
      </c>
      <c r="S6646" s="49">
        <v>106538.7</v>
      </c>
      <c r="T6646" s="49">
        <v>95079.176000000007</v>
      </c>
      <c r="U6646" s="49">
        <v>105256.038</v>
      </c>
      <c r="V6646" s="49">
        <v>112686.586</v>
      </c>
    </row>
    <row r="6647" spans="1:22" x14ac:dyDescent="0.3">
      <c r="A6647">
        <v>1005034</v>
      </c>
      <c r="B6647" t="s">
        <v>29521</v>
      </c>
      <c r="C6647" t="s">
        <v>29522</v>
      </c>
      <c r="D6647" t="s">
        <v>2076</v>
      </c>
      <c r="E6647" t="s">
        <v>1663</v>
      </c>
      <c r="F6647" t="s">
        <v>29523</v>
      </c>
      <c r="G6647" t="s">
        <v>29524</v>
      </c>
      <c r="H6647" t="s">
        <v>2318</v>
      </c>
      <c r="I6647" s="23">
        <v>41.092306000000001</v>
      </c>
      <c r="J6647" s="23">
        <v>-74.677527999999995</v>
      </c>
      <c r="K6647">
        <v>562212</v>
      </c>
      <c r="L6647" t="s">
        <v>355</v>
      </c>
      <c r="M6647" t="s">
        <v>307</v>
      </c>
      <c r="S6647" s="49">
        <v>18739.047999999999</v>
      </c>
      <c r="T6647" s="49">
        <v>16936.245999999999</v>
      </c>
      <c r="U6647" s="49">
        <v>14271.394</v>
      </c>
      <c r="V6647" s="49">
        <v>13144.046</v>
      </c>
    </row>
    <row r="6648" spans="1:22" x14ac:dyDescent="0.3">
      <c r="A6648">
        <v>1000533</v>
      </c>
      <c r="B6648" t="s">
        <v>29525</v>
      </c>
      <c r="C6648" t="s">
        <v>29526</v>
      </c>
      <c r="D6648" t="s">
        <v>29527</v>
      </c>
      <c r="E6648" t="s">
        <v>468</v>
      </c>
      <c r="F6648" t="s">
        <v>29528</v>
      </c>
      <c r="G6648" t="s">
        <v>29529</v>
      </c>
      <c r="H6648" t="s">
        <v>17015</v>
      </c>
      <c r="I6648" s="23">
        <v>29.961600000000001</v>
      </c>
      <c r="J6648" s="23">
        <v>-82.849699999999999</v>
      </c>
      <c r="K6648">
        <v>327310</v>
      </c>
      <c r="L6648" t="s">
        <v>34</v>
      </c>
      <c r="M6648" t="s">
        <v>376</v>
      </c>
      <c r="N6648" s="49">
        <v>602716.45400000003</v>
      </c>
      <c r="O6648" s="49">
        <v>629933.054</v>
      </c>
      <c r="P6648" s="49">
        <v>567590.70600000001</v>
      </c>
      <c r="Q6648" s="49">
        <v>524999.18400000001</v>
      </c>
      <c r="R6648" s="49">
        <v>443053.67800000001</v>
      </c>
      <c r="S6648" s="49">
        <v>457060.72200000001</v>
      </c>
      <c r="T6648" s="49">
        <v>360134.446</v>
      </c>
      <c r="U6648" s="49">
        <v>285831.76799999998</v>
      </c>
      <c r="V6648" s="49">
        <v>246344.196</v>
      </c>
    </row>
    <row r="6649" spans="1:22" x14ac:dyDescent="0.3">
      <c r="A6649">
        <v>1003883</v>
      </c>
      <c r="B6649" t="s">
        <v>29530</v>
      </c>
      <c r="C6649" t="s">
        <v>29531</v>
      </c>
      <c r="D6649" t="s">
        <v>29532</v>
      </c>
      <c r="E6649" t="s">
        <v>468</v>
      </c>
      <c r="F6649" t="s">
        <v>29533</v>
      </c>
      <c r="G6649" t="s">
        <v>29534</v>
      </c>
      <c r="H6649" t="s">
        <v>500</v>
      </c>
      <c r="I6649" s="23">
        <v>28.760864000000002</v>
      </c>
      <c r="J6649" s="23">
        <v>-82.025352999999996</v>
      </c>
      <c r="K6649">
        <v>327310</v>
      </c>
      <c r="L6649" t="s">
        <v>34</v>
      </c>
      <c r="M6649" t="s">
        <v>376</v>
      </c>
      <c r="N6649" s="49">
        <v>504585</v>
      </c>
      <c r="O6649" s="49">
        <v>569739.56000000006</v>
      </c>
      <c r="P6649" s="49">
        <v>466467.33</v>
      </c>
      <c r="Q6649" s="49">
        <v>547766.17000000004</v>
      </c>
      <c r="R6649" s="49">
        <v>444486.05</v>
      </c>
      <c r="S6649" s="49">
        <v>476575.01</v>
      </c>
      <c r="T6649" s="49">
        <v>420078.59</v>
      </c>
      <c r="U6649" s="49">
        <v>354645.89</v>
      </c>
      <c r="V6649" s="49">
        <v>270969.78999999998</v>
      </c>
    </row>
    <row r="6650" spans="1:22" x14ac:dyDescent="0.3">
      <c r="A6650">
        <v>1001148</v>
      </c>
      <c r="B6650" t="s">
        <v>29535</v>
      </c>
      <c r="C6650" t="s">
        <v>29536</v>
      </c>
      <c r="D6650" t="s">
        <v>29537</v>
      </c>
      <c r="E6650" t="s">
        <v>303</v>
      </c>
      <c r="F6650" t="s">
        <v>26547</v>
      </c>
      <c r="G6650" t="s">
        <v>29538</v>
      </c>
      <c r="H6650" t="s">
        <v>975</v>
      </c>
      <c r="I6650" s="23">
        <v>29.072800000000001</v>
      </c>
      <c r="J6650" s="23">
        <v>-95.745000000000005</v>
      </c>
      <c r="K6650">
        <v>221112</v>
      </c>
      <c r="L6650" t="s">
        <v>335</v>
      </c>
      <c r="M6650" t="s">
        <v>336</v>
      </c>
      <c r="N6650" s="49">
        <v>3934029.0380000002</v>
      </c>
      <c r="O6650" s="49">
        <v>3044441.6880000001</v>
      </c>
      <c r="P6650" s="49">
        <v>3020719.5839999998</v>
      </c>
      <c r="Q6650" s="49">
        <v>3097071.736</v>
      </c>
      <c r="R6650" s="49">
        <v>2589929.568</v>
      </c>
      <c r="S6650" s="49">
        <v>2612583.2560000001</v>
      </c>
      <c r="T6650" s="49">
        <v>2705119.47</v>
      </c>
      <c r="U6650" s="49">
        <v>2469679.9900000002</v>
      </c>
      <c r="V6650" s="49">
        <v>2278692.83</v>
      </c>
    </row>
    <row r="6651" spans="1:22" x14ac:dyDescent="0.3">
      <c r="A6651">
        <v>1005992</v>
      </c>
      <c r="B6651" t="s">
        <v>29539</v>
      </c>
      <c r="C6651" t="s">
        <v>29540</v>
      </c>
      <c r="D6651" t="s">
        <v>26546</v>
      </c>
      <c r="E6651" t="s">
        <v>303</v>
      </c>
      <c r="F6651" t="s">
        <v>26547</v>
      </c>
      <c r="G6651" t="s">
        <v>29541</v>
      </c>
      <c r="H6651" t="s">
        <v>975</v>
      </c>
      <c r="I6651" s="23">
        <v>29.070847000000001</v>
      </c>
      <c r="J6651" s="23">
        <v>-95.750362999999993</v>
      </c>
      <c r="K6651">
        <v>324110</v>
      </c>
      <c r="L6651" t="s">
        <v>1344</v>
      </c>
      <c r="M6651" t="s">
        <v>1345</v>
      </c>
      <c r="N6651" s="49">
        <v>2084990</v>
      </c>
      <c r="O6651" s="49">
        <v>2127489.3960000002</v>
      </c>
      <c r="P6651" s="49">
        <v>2013163.098</v>
      </c>
      <c r="Q6651" s="49">
        <v>2043213.6259999999</v>
      </c>
      <c r="R6651" s="49">
        <v>2060532.8659999999</v>
      </c>
      <c r="S6651" s="49">
        <v>1931856.5160000001</v>
      </c>
      <c r="T6651" s="49">
        <v>1759097.9080000001</v>
      </c>
      <c r="U6651" s="49">
        <v>2016327.2919999999</v>
      </c>
      <c r="V6651" s="49">
        <v>1999722.0519999999</v>
      </c>
    </row>
    <row r="6652" spans="1:22" x14ac:dyDescent="0.3">
      <c r="A6652">
        <v>1007824</v>
      </c>
      <c r="B6652" t="s">
        <v>29542</v>
      </c>
      <c r="C6652" t="s">
        <v>29543</v>
      </c>
      <c r="D6652" t="s">
        <v>29544</v>
      </c>
      <c r="E6652" t="s">
        <v>303</v>
      </c>
      <c r="F6652" t="s">
        <v>29545</v>
      </c>
      <c r="G6652" t="s">
        <v>29546</v>
      </c>
      <c r="H6652" t="s">
        <v>7651</v>
      </c>
      <c r="I6652" s="23">
        <v>36.04927</v>
      </c>
      <c r="J6652" s="23">
        <v>-102.00131</v>
      </c>
      <c r="K6652">
        <v>311611</v>
      </c>
      <c r="L6652" t="s">
        <v>573</v>
      </c>
      <c r="M6652" t="s">
        <v>574</v>
      </c>
      <c r="N6652" s="49">
        <v>60650.232000000004</v>
      </c>
      <c r="O6652" s="49">
        <v>54907.538</v>
      </c>
      <c r="P6652" s="49">
        <v>40679.902000000002</v>
      </c>
      <c r="Q6652" s="49">
        <v>44311.447999999997</v>
      </c>
      <c r="R6652" s="49">
        <v>54616.881999999998</v>
      </c>
      <c r="S6652" s="49">
        <v>61577.788</v>
      </c>
      <c r="T6652" s="49">
        <v>50835.5</v>
      </c>
      <c r="U6652" s="49">
        <v>49518.364000000001</v>
      </c>
      <c r="V6652" s="49">
        <v>49564.764000000003</v>
      </c>
    </row>
    <row r="6653" spans="1:22" x14ac:dyDescent="0.3">
      <c r="A6653">
        <v>1007014</v>
      </c>
      <c r="B6653" t="s">
        <v>29547</v>
      </c>
      <c r="C6653" t="s">
        <v>29548</v>
      </c>
      <c r="D6653" t="s">
        <v>29549</v>
      </c>
      <c r="E6653" t="s">
        <v>2294</v>
      </c>
      <c r="F6653" t="s">
        <v>29550</v>
      </c>
      <c r="G6653" t="s">
        <v>29551</v>
      </c>
      <c r="H6653" t="s">
        <v>7187</v>
      </c>
      <c r="I6653" s="23">
        <v>41.644150000000003</v>
      </c>
      <c r="J6653" s="23">
        <v>-111.86086</v>
      </c>
      <c r="K6653">
        <v>311611</v>
      </c>
      <c r="L6653" t="s">
        <v>28</v>
      </c>
      <c r="M6653" t="s">
        <v>315</v>
      </c>
      <c r="N6653" s="49">
        <v>29319.173999999999</v>
      </c>
      <c r="O6653" s="49">
        <v>27330.538</v>
      </c>
      <c r="P6653" s="49">
        <v>29119.522000000001</v>
      </c>
      <c r="Q6653" s="49">
        <v>28135.828000000001</v>
      </c>
      <c r="R6653" s="49">
        <v>24543.7</v>
      </c>
      <c r="S6653" s="49">
        <v>26440</v>
      </c>
      <c r="T6653" s="49">
        <v>27761.396000000001</v>
      </c>
      <c r="U6653" s="49">
        <v>28553.736000000001</v>
      </c>
      <c r="V6653" s="49">
        <v>24125.148000000001</v>
      </c>
    </row>
    <row r="6654" spans="1:22" x14ac:dyDescent="0.3">
      <c r="A6654">
        <v>1006722</v>
      </c>
      <c r="B6654" t="s">
        <v>29552</v>
      </c>
      <c r="C6654" t="s">
        <v>29553</v>
      </c>
      <c r="D6654" t="s">
        <v>29554</v>
      </c>
      <c r="E6654" t="s">
        <v>922</v>
      </c>
      <c r="F6654" t="s">
        <v>5967</v>
      </c>
      <c r="G6654" t="s">
        <v>29555</v>
      </c>
      <c r="H6654" t="s">
        <v>6248</v>
      </c>
      <c r="I6654" s="23">
        <v>40.922040000000003</v>
      </c>
      <c r="J6654" s="23">
        <v>-98.320400000000006</v>
      </c>
      <c r="K6654">
        <v>311611</v>
      </c>
      <c r="L6654" t="s">
        <v>573</v>
      </c>
      <c r="M6654" t="s">
        <v>574</v>
      </c>
      <c r="N6654" s="49">
        <v>53323.317999999999</v>
      </c>
      <c r="O6654" s="49">
        <v>52604.442000000003</v>
      </c>
      <c r="P6654" s="49">
        <v>50446.311999999998</v>
      </c>
      <c r="Q6654" s="49">
        <v>49516.572</v>
      </c>
      <c r="R6654" s="49">
        <v>44694.163999999997</v>
      </c>
      <c r="S6654" s="49">
        <v>50296.756000000001</v>
      </c>
      <c r="T6654" s="49">
        <v>53210.68</v>
      </c>
      <c r="U6654" s="49">
        <v>45875.64</v>
      </c>
      <c r="V6654" s="49">
        <v>52243.49</v>
      </c>
    </row>
    <row r="6655" spans="1:22" x14ac:dyDescent="0.3">
      <c r="A6655">
        <v>1006710</v>
      </c>
      <c r="B6655" t="s">
        <v>29556</v>
      </c>
      <c r="C6655" t="s">
        <v>29557</v>
      </c>
      <c r="D6655" t="s">
        <v>14560</v>
      </c>
      <c r="E6655" t="s">
        <v>386</v>
      </c>
      <c r="F6655" t="s">
        <v>5215</v>
      </c>
      <c r="G6655" t="s">
        <v>29558</v>
      </c>
      <c r="H6655" t="s">
        <v>29559</v>
      </c>
      <c r="I6655" s="23">
        <v>31.032879000000001</v>
      </c>
      <c r="J6655" s="23">
        <v>-87.510586000000004</v>
      </c>
      <c r="K6655">
        <v>321113</v>
      </c>
      <c r="L6655" t="s">
        <v>28</v>
      </c>
      <c r="M6655" t="s">
        <v>315</v>
      </c>
      <c r="U6655" s="49">
        <v>633.05399999999997</v>
      </c>
      <c r="V6655" s="49">
        <v>634.65</v>
      </c>
    </row>
    <row r="6656" spans="1:22" x14ac:dyDescent="0.3">
      <c r="A6656">
        <v>1005624</v>
      </c>
      <c r="B6656" t="s">
        <v>29560</v>
      </c>
      <c r="C6656" t="s">
        <v>29561</v>
      </c>
      <c r="D6656" t="s">
        <v>29562</v>
      </c>
      <c r="E6656" t="s">
        <v>380</v>
      </c>
      <c r="F6656" t="s">
        <v>29563</v>
      </c>
      <c r="G6656" t="s">
        <v>29564</v>
      </c>
      <c r="H6656" t="s">
        <v>21298</v>
      </c>
      <c r="I6656" s="23">
        <v>43.635005</v>
      </c>
      <c r="J6656" s="23">
        <v>-95.566372000000001</v>
      </c>
      <c r="K6656">
        <v>311611</v>
      </c>
      <c r="L6656" t="s">
        <v>28</v>
      </c>
      <c r="M6656" t="s">
        <v>315</v>
      </c>
      <c r="N6656" s="49">
        <v>26326.797999999999</v>
      </c>
      <c r="O6656" s="49">
        <v>35254.258000000002</v>
      </c>
      <c r="P6656" s="49">
        <v>32962.116000000002</v>
      </c>
      <c r="Q6656" s="49">
        <v>35827.506000000001</v>
      </c>
      <c r="R6656" s="49">
        <v>38237.194000000003</v>
      </c>
      <c r="S6656" s="49">
        <v>33657.561999999998</v>
      </c>
      <c r="T6656" s="49">
        <v>35600</v>
      </c>
      <c r="U6656" s="49">
        <v>39817.243999999999</v>
      </c>
      <c r="V6656" s="49">
        <v>36529.658000000003</v>
      </c>
    </row>
    <row r="6657" spans="1:22" x14ac:dyDescent="0.3">
      <c r="A6657">
        <v>1006972</v>
      </c>
      <c r="B6657" t="s">
        <v>29565</v>
      </c>
      <c r="C6657" t="s">
        <v>29566</v>
      </c>
      <c r="D6657" t="s">
        <v>7457</v>
      </c>
      <c r="E6657" t="s">
        <v>1248</v>
      </c>
      <c r="F6657" t="s">
        <v>29567</v>
      </c>
      <c r="G6657" t="s">
        <v>29568</v>
      </c>
      <c r="H6657" t="s">
        <v>16472</v>
      </c>
      <c r="I6657" s="23">
        <v>38.425483999999997</v>
      </c>
      <c r="J6657" s="23">
        <v>-82.433268999999996</v>
      </c>
      <c r="K6657">
        <v>331110</v>
      </c>
      <c r="L6657" t="s">
        <v>537</v>
      </c>
      <c r="M6657" t="s">
        <v>538</v>
      </c>
      <c r="N6657" s="49">
        <v>56965.712</v>
      </c>
      <c r="O6657" s="49">
        <v>55725.415999999997</v>
      </c>
      <c r="P6657" s="49">
        <v>52122.527999999998</v>
      </c>
      <c r="Q6657" s="49">
        <v>54973.671999999999</v>
      </c>
      <c r="R6657" s="49">
        <v>54877.42</v>
      </c>
      <c r="S6657" s="49">
        <v>54809.07</v>
      </c>
      <c r="T6657" s="49">
        <v>55445.32</v>
      </c>
      <c r="U6657" s="49">
        <v>54457.82</v>
      </c>
      <c r="V6657" s="49">
        <v>52111.24</v>
      </c>
    </row>
    <row r="6658" spans="1:22" x14ac:dyDescent="0.3">
      <c r="A6658">
        <v>1007473</v>
      </c>
      <c r="B6658" t="s">
        <v>29569</v>
      </c>
      <c r="C6658" t="s">
        <v>29570</v>
      </c>
      <c r="D6658" t="s">
        <v>8544</v>
      </c>
      <c r="E6658" t="s">
        <v>1248</v>
      </c>
      <c r="F6658" t="s">
        <v>18487</v>
      </c>
      <c r="G6658" t="s">
        <v>29571</v>
      </c>
      <c r="H6658" t="s">
        <v>987</v>
      </c>
      <c r="I6658" s="23">
        <v>39.282496000000002</v>
      </c>
      <c r="J6658" s="23">
        <v>-80.559003000000004</v>
      </c>
      <c r="K6658">
        <v>212112</v>
      </c>
      <c r="L6658" t="s">
        <v>90</v>
      </c>
      <c r="M6658" t="s">
        <v>315</v>
      </c>
      <c r="R6658" s="49">
        <v>34307</v>
      </c>
      <c r="S6658" s="49">
        <v>81963</v>
      </c>
      <c r="T6658" s="49">
        <v>66455.5</v>
      </c>
      <c r="U6658" s="49">
        <v>51707.75</v>
      </c>
      <c r="V6658" s="49">
        <v>62298.75</v>
      </c>
    </row>
    <row r="6659" spans="1:22" x14ac:dyDescent="0.3">
      <c r="A6659">
        <v>1003998</v>
      </c>
      <c r="B6659" t="s">
        <v>19159</v>
      </c>
      <c r="C6659" t="s">
        <v>29572</v>
      </c>
      <c r="D6659" t="s">
        <v>3783</v>
      </c>
      <c r="E6659" t="s">
        <v>323</v>
      </c>
      <c r="F6659" t="s">
        <v>2871</v>
      </c>
      <c r="G6659" t="s">
        <v>19161</v>
      </c>
      <c r="H6659" t="s">
        <v>2179</v>
      </c>
      <c r="I6659" s="23">
        <v>35.451799999999999</v>
      </c>
      <c r="J6659" s="23">
        <v>-118.9851</v>
      </c>
      <c r="K6659">
        <v>221112</v>
      </c>
      <c r="L6659" t="s">
        <v>19162</v>
      </c>
      <c r="M6659" t="s">
        <v>9508</v>
      </c>
      <c r="N6659" s="49">
        <v>417479.636</v>
      </c>
      <c r="O6659" s="49">
        <v>909506.82799999998</v>
      </c>
      <c r="P6659" s="49">
        <v>829188.68</v>
      </c>
      <c r="Q6659" s="49">
        <v>880042.44400000002</v>
      </c>
      <c r="R6659" s="49">
        <v>836564.70400000003</v>
      </c>
      <c r="S6659" s="49">
        <v>866800.73199999996</v>
      </c>
      <c r="T6659" s="49">
        <v>921981.38399999996</v>
      </c>
      <c r="U6659" s="49">
        <v>934556.27</v>
      </c>
      <c r="V6659" s="49">
        <v>972924.65</v>
      </c>
    </row>
    <row r="6660" spans="1:22" x14ac:dyDescent="0.3">
      <c r="A6660">
        <v>1002086</v>
      </c>
      <c r="B6660" t="s">
        <v>29573</v>
      </c>
      <c r="C6660" t="s">
        <v>29574</v>
      </c>
      <c r="D6660" t="s">
        <v>10664</v>
      </c>
      <c r="E6660" t="s">
        <v>1248</v>
      </c>
      <c r="F6660" t="s">
        <v>10665</v>
      </c>
      <c r="G6660" t="s">
        <v>29575</v>
      </c>
      <c r="H6660" t="s">
        <v>4753</v>
      </c>
      <c r="I6660" s="23">
        <v>38.292949999999998</v>
      </c>
      <c r="J6660" s="23">
        <v>-82.020650000000003</v>
      </c>
      <c r="K6660">
        <v>562212</v>
      </c>
      <c r="L6660" t="s">
        <v>51</v>
      </c>
      <c r="M6660" t="s">
        <v>307</v>
      </c>
      <c r="N6660" s="49">
        <v>8130.25</v>
      </c>
      <c r="O6660" s="49">
        <v>10673.5</v>
      </c>
      <c r="P6660" s="49">
        <v>6582.5</v>
      </c>
      <c r="Q6660" s="49">
        <v>23049.5</v>
      </c>
      <c r="R6660" s="49">
        <v>25117.25</v>
      </c>
      <c r="S6660" s="49">
        <v>45037</v>
      </c>
      <c r="T6660" s="49">
        <v>49045</v>
      </c>
      <c r="U6660" s="49">
        <v>43957.5</v>
      </c>
      <c r="V6660" s="49">
        <v>20195</v>
      </c>
    </row>
    <row r="6661" spans="1:22" x14ac:dyDescent="0.3">
      <c r="A6661">
        <v>1003680</v>
      </c>
      <c r="B6661" t="s">
        <v>29576</v>
      </c>
      <c r="C6661" t="s">
        <v>29574</v>
      </c>
      <c r="D6661" t="s">
        <v>29577</v>
      </c>
      <c r="E6661" t="s">
        <v>323</v>
      </c>
      <c r="F6661" t="s">
        <v>29578</v>
      </c>
      <c r="G6661" t="s">
        <v>29579</v>
      </c>
      <c r="H6661" t="s">
        <v>3177</v>
      </c>
      <c r="I6661" s="23">
        <v>32.862910999999997</v>
      </c>
      <c r="J6661" s="23">
        <v>-117.02786399999999</v>
      </c>
      <c r="K6661">
        <v>562212</v>
      </c>
      <c r="L6661" t="s">
        <v>51</v>
      </c>
      <c r="M6661" t="s">
        <v>307</v>
      </c>
      <c r="N6661" s="49">
        <v>86057.25</v>
      </c>
      <c r="O6661" s="49">
        <v>99906.75</v>
      </c>
      <c r="P6661" s="49">
        <v>115226</v>
      </c>
      <c r="Q6661" s="49">
        <v>82017.75</v>
      </c>
      <c r="R6661" s="49">
        <v>86725</v>
      </c>
      <c r="S6661" s="49">
        <v>93655.5</v>
      </c>
      <c r="T6661" s="49">
        <v>94070</v>
      </c>
      <c r="U6661" s="49">
        <v>114624.8983</v>
      </c>
      <c r="V6661" s="49">
        <v>110114.31142500001</v>
      </c>
    </row>
    <row r="6662" spans="1:22" x14ac:dyDescent="0.3">
      <c r="A6662">
        <v>1002749</v>
      </c>
      <c r="B6662" t="s">
        <v>29580</v>
      </c>
      <c r="C6662" t="s">
        <v>29581</v>
      </c>
      <c r="D6662" t="s">
        <v>21119</v>
      </c>
      <c r="E6662" t="s">
        <v>583</v>
      </c>
      <c r="F6662" t="s">
        <v>8626</v>
      </c>
      <c r="G6662" t="s">
        <v>29582</v>
      </c>
      <c r="H6662" t="s">
        <v>3743</v>
      </c>
      <c r="I6662" s="23">
        <v>30.241299999999999</v>
      </c>
      <c r="J6662" s="23">
        <v>-91.100899999999996</v>
      </c>
      <c r="K6662">
        <v>325320</v>
      </c>
      <c r="L6662" t="s">
        <v>28</v>
      </c>
      <c r="M6662" t="s">
        <v>530</v>
      </c>
      <c r="N6662" s="49">
        <v>53885.595999999998</v>
      </c>
      <c r="O6662" s="49">
        <v>64099.307999999997</v>
      </c>
      <c r="P6662" s="49">
        <v>54890.14</v>
      </c>
      <c r="Q6662" s="49">
        <v>50928.26</v>
      </c>
      <c r="R6662" s="49">
        <v>56507.94</v>
      </c>
      <c r="S6662" s="49">
        <v>53832.748</v>
      </c>
      <c r="T6662" s="49">
        <v>57324.184000000001</v>
      </c>
      <c r="U6662" s="49">
        <v>55927.091999999997</v>
      </c>
      <c r="V6662" s="49">
        <v>49119.12</v>
      </c>
    </row>
    <row r="6663" spans="1:22" x14ac:dyDescent="0.3">
      <c r="A6663">
        <v>1007087</v>
      </c>
      <c r="B6663" t="s">
        <v>29583</v>
      </c>
      <c r="C6663" t="s">
        <v>29584</v>
      </c>
      <c r="D6663" t="s">
        <v>29585</v>
      </c>
      <c r="E6663" t="s">
        <v>331</v>
      </c>
      <c r="F6663" t="s">
        <v>29586</v>
      </c>
      <c r="G6663" t="s">
        <v>29587</v>
      </c>
      <c r="H6663" t="s">
        <v>1609</v>
      </c>
      <c r="I6663" s="23">
        <v>43.039250000000003</v>
      </c>
      <c r="J6663" s="23">
        <v>-76.143109999999993</v>
      </c>
      <c r="K6663">
        <v>611310</v>
      </c>
      <c r="L6663" t="s">
        <v>28</v>
      </c>
      <c r="M6663" t="s">
        <v>315</v>
      </c>
      <c r="N6663" s="49">
        <v>58528.131999999998</v>
      </c>
      <c r="O6663" s="49">
        <v>56551.635999999999</v>
      </c>
      <c r="P6663" s="49">
        <v>55055.144</v>
      </c>
      <c r="Q6663" s="49">
        <v>53314.9</v>
      </c>
      <c r="R6663" s="49">
        <v>61746.764000000003</v>
      </c>
      <c r="S6663" s="49">
        <v>57902.080000000002</v>
      </c>
      <c r="T6663" s="49">
        <v>56438.387999999999</v>
      </c>
      <c r="U6663" s="49">
        <v>52283.199999999997</v>
      </c>
      <c r="V6663" s="49">
        <v>55283.192000000003</v>
      </c>
    </row>
    <row r="6664" spans="1:22" x14ac:dyDescent="0.3">
      <c r="A6664">
        <v>1006721</v>
      </c>
      <c r="B6664" t="s">
        <v>29588</v>
      </c>
      <c r="C6664" t="s">
        <v>29589</v>
      </c>
      <c r="D6664" t="s">
        <v>29590</v>
      </c>
      <c r="E6664" t="s">
        <v>303</v>
      </c>
      <c r="F6664" t="s">
        <v>29591</v>
      </c>
      <c r="G6664" t="s">
        <v>29592</v>
      </c>
      <c r="H6664" t="s">
        <v>841</v>
      </c>
      <c r="I6664" s="23">
        <v>30.0242</v>
      </c>
      <c r="J6664" s="23">
        <v>-93.875</v>
      </c>
      <c r="K6664">
        <v>221112</v>
      </c>
      <c r="L6664" t="s">
        <v>335</v>
      </c>
      <c r="M6664" t="s">
        <v>336</v>
      </c>
      <c r="N6664" s="49">
        <v>1878526.44</v>
      </c>
      <c r="O6664" s="49">
        <v>2449605.7719999999</v>
      </c>
      <c r="P6664" s="49">
        <v>2131747.196</v>
      </c>
      <c r="Q6664" s="49">
        <v>3108038.1839999999</v>
      </c>
      <c r="R6664" s="49">
        <v>3044228.7680000002</v>
      </c>
      <c r="S6664" s="49">
        <v>2805391.5520000001</v>
      </c>
      <c r="T6664" s="49">
        <v>2553479.0839999998</v>
      </c>
      <c r="U6664" s="49">
        <v>2328627.3199999998</v>
      </c>
      <c r="V6664" s="49">
        <v>2944753.0320000001</v>
      </c>
    </row>
    <row r="6665" spans="1:22" x14ac:dyDescent="0.3">
      <c r="A6665">
        <v>1007365</v>
      </c>
      <c r="B6665" t="s">
        <v>29593</v>
      </c>
      <c r="C6665" t="s">
        <v>29594</v>
      </c>
      <c r="D6665" t="s">
        <v>17664</v>
      </c>
      <c r="E6665" t="s">
        <v>303</v>
      </c>
      <c r="F6665" t="s">
        <v>13304</v>
      </c>
      <c r="G6665" t="s">
        <v>29595</v>
      </c>
      <c r="H6665" t="s">
        <v>841</v>
      </c>
      <c r="I6665" s="23">
        <v>30.0444</v>
      </c>
      <c r="J6665" s="23">
        <v>-93.771600000000007</v>
      </c>
      <c r="K6665">
        <v>221112</v>
      </c>
      <c r="L6665" t="s">
        <v>30</v>
      </c>
      <c r="M6665" t="s">
        <v>336</v>
      </c>
      <c r="N6665" s="49">
        <v>416250.8</v>
      </c>
      <c r="O6665" s="49">
        <v>424855.67599999998</v>
      </c>
      <c r="P6665" s="49">
        <v>416131.908</v>
      </c>
      <c r="Q6665" s="49">
        <v>387225.21600000001</v>
      </c>
      <c r="R6665" s="49">
        <v>383051.38</v>
      </c>
      <c r="S6665" s="49">
        <v>384179.37599999999</v>
      </c>
      <c r="T6665" s="49">
        <v>417450.804</v>
      </c>
      <c r="U6665" s="49">
        <v>448181.24</v>
      </c>
      <c r="V6665" s="49">
        <v>463207.28399999999</v>
      </c>
    </row>
    <row r="6666" spans="1:22" x14ac:dyDescent="0.3">
      <c r="A6666">
        <v>1001130</v>
      </c>
      <c r="B6666" t="s">
        <v>29596</v>
      </c>
      <c r="C6666" t="s">
        <v>29597</v>
      </c>
      <c r="D6666" t="s">
        <v>1045</v>
      </c>
      <c r="E6666" t="s">
        <v>323</v>
      </c>
      <c r="F6666" t="s">
        <v>29598</v>
      </c>
      <c r="G6666" t="s">
        <v>29599</v>
      </c>
      <c r="H6666" t="s">
        <v>8586</v>
      </c>
      <c r="I6666" s="23">
        <v>38.511000000000003</v>
      </c>
      <c r="J6666" s="23">
        <v>-121.4735</v>
      </c>
      <c r="K6666">
        <v>221112</v>
      </c>
      <c r="L6666" t="s">
        <v>335</v>
      </c>
      <c r="M6666" t="s">
        <v>336</v>
      </c>
      <c r="N6666" s="49">
        <v>287397.68400000001</v>
      </c>
      <c r="O6666" s="49">
        <v>341903.23200000002</v>
      </c>
      <c r="P6666" s="49">
        <v>243346.348</v>
      </c>
      <c r="Q6666" s="49">
        <v>375673.80800000002</v>
      </c>
      <c r="R6666" s="49">
        <v>438630.82400000002</v>
      </c>
      <c r="S6666" s="49">
        <v>336492.35200000001</v>
      </c>
      <c r="T6666" s="49">
        <v>366671.99200000003</v>
      </c>
      <c r="U6666" s="49">
        <v>235796.27600000001</v>
      </c>
      <c r="V6666" s="49">
        <v>204715.39199999999</v>
      </c>
    </row>
    <row r="6667" spans="1:22" x14ac:dyDescent="0.3">
      <c r="A6667">
        <v>1010512</v>
      </c>
      <c r="B6667" t="s">
        <v>29600</v>
      </c>
      <c r="C6667" t="s">
        <v>29601</v>
      </c>
      <c r="D6667" t="s">
        <v>2188</v>
      </c>
      <c r="E6667" t="s">
        <v>1487</v>
      </c>
      <c r="F6667" t="s">
        <v>16822</v>
      </c>
      <c r="G6667" t="s">
        <v>29602</v>
      </c>
      <c r="H6667" t="s">
        <v>29603</v>
      </c>
      <c r="I6667" s="23">
        <v>40.444999000000003</v>
      </c>
      <c r="J6667" s="23">
        <v>-107.13779</v>
      </c>
      <c r="K6667">
        <v>212111</v>
      </c>
      <c r="L6667" t="s">
        <v>90</v>
      </c>
      <c r="M6667" t="s">
        <v>315</v>
      </c>
      <c r="S6667" s="49">
        <v>0</v>
      </c>
      <c r="T6667" s="49">
        <v>344.9</v>
      </c>
      <c r="U6667" s="49">
        <v>31.1</v>
      </c>
    </row>
    <row r="6668" spans="1:22" x14ac:dyDescent="0.3">
      <c r="A6668">
        <v>1005821</v>
      </c>
      <c r="B6668" t="s">
        <v>29604</v>
      </c>
      <c r="C6668" t="s">
        <v>29605</v>
      </c>
      <c r="D6668" t="s">
        <v>18482</v>
      </c>
      <c r="E6668" t="s">
        <v>454</v>
      </c>
      <c r="F6668" t="s">
        <v>29606</v>
      </c>
      <c r="G6668" t="s">
        <v>29607</v>
      </c>
      <c r="H6668" t="s">
        <v>14264</v>
      </c>
      <c r="I6668" s="23">
        <v>43.439383999999997</v>
      </c>
      <c r="J6668" s="23">
        <v>-84.071708999999998</v>
      </c>
      <c r="K6668">
        <v>562212</v>
      </c>
      <c r="L6668" t="s">
        <v>355</v>
      </c>
      <c r="M6668" t="s">
        <v>307</v>
      </c>
      <c r="N6668" s="49">
        <v>999.798</v>
      </c>
      <c r="O6668" s="49">
        <v>895.798</v>
      </c>
      <c r="P6668" s="49">
        <v>1055.298</v>
      </c>
      <c r="Q6668" s="49">
        <v>1241.548</v>
      </c>
      <c r="R6668" s="49">
        <v>1052.298</v>
      </c>
      <c r="S6668" s="49">
        <v>798.75</v>
      </c>
      <c r="T6668" s="49">
        <v>1253</v>
      </c>
      <c r="U6668" s="49">
        <v>1895.908825</v>
      </c>
      <c r="V6668" s="49">
        <v>2925</v>
      </c>
    </row>
    <row r="6669" spans="1:22" x14ac:dyDescent="0.3">
      <c r="A6669">
        <v>1012039</v>
      </c>
      <c r="B6669" t="s">
        <v>29608</v>
      </c>
      <c r="C6669" t="s">
        <v>29609</v>
      </c>
      <c r="D6669" t="s">
        <v>10056</v>
      </c>
      <c r="E6669" t="s">
        <v>1418</v>
      </c>
      <c r="F6669" t="s">
        <v>29610</v>
      </c>
      <c r="G6669" t="s">
        <v>29611</v>
      </c>
      <c r="H6669" t="s">
        <v>1421</v>
      </c>
      <c r="I6669" s="23">
        <v>36.072800000000001</v>
      </c>
      <c r="J6669" s="23">
        <v>-95.919499999999999</v>
      </c>
      <c r="K6669">
        <v>622110</v>
      </c>
      <c r="L6669" t="s">
        <v>28</v>
      </c>
      <c r="M6669" t="s">
        <v>315</v>
      </c>
      <c r="N6669" s="49">
        <v>21284.268</v>
      </c>
      <c r="O6669" s="49">
        <v>25206.55</v>
      </c>
      <c r="P6669" s="49">
        <v>25298.802</v>
      </c>
      <c r="Q6669" s="49">
        <v>28496.99</v>
      </c>
      <c r="R6669" s="49">
        <v>26889.194</v>
      </c>
    </row>
    <row r="6670" spans="1:22" x14ac:dyDescent="0.3">
      <c r="A6670">
        <v>1009905</v>
      </c>
      <c r="B6670" t="s">
        <v>29612</v>
      </c>
      <c r="C6670" t="s">
        <v>29613</v>
      </c>
      <c r="D6670" t="s">
        <v>29614</v>
      </c>
      <c r="E6670" t="s">
        <v>303</v>
      </c>
      <c r="F6670" t="s">
        <v>29615</v>
      </c>
      <c r="G6670" t="s">
        <v>29616</v>
      </c>
      <c r="H6670" t="s">
        <v>9916</v>
      </c>
      <c r="I6670" s="23">
        <v>33.722178999999997</v>
      </c>
      <c r="J6670" s="23">
        <v>-97.546389000000005</v>
      </c>
      <c r="K6670">
        <v>211111</v>
      </c>
      <c r="L6670" t="s">
        <v>28</v>
      </c>
      <c r="M6670" t="s">
        <v>102</v>
      </c>
      <c r="R6670" s="49">
        <v>30207.835999999999</v>
      </c>
      <c r="S6670" s="49">
        <v>32053.68</v>
      </c>
      <c r="T6670" s="49">
        <v>36155.311999999998</v>
      </c>
      <c r="U6670" s="49">
        <v>40099.048000000003</v>
      </c>
      <c r="V6670" s="49">
        <v>39361.103999999999</v>
      </c>
    </row>
    <row r="6671" spans="1:22" x14ac:dyDescent="0.3">
      <c r="A6671">
        <v>1011316</v>
      </c>
      <c r="B6671" t="s">
        <v>29617</v>
      </c>
      <c r="C6671" t="s">
        <v>29618</v>
      </c>
      <c r="D6671" t="s">
        <v>1334</v>
      </c>
      <c r="E6671" t="s">
        <v>422</v>
      </c>
      <c r="F6671" t="s">
        <v>1335</v>
      </c>
      <c r="G6671" t="s">
        <v>29619</v>
      </c>
      <c r="H6671" t="s">
        <v>1337</v>
      </c>
      <c r="I6671" s="23">
        <v>34.581229999999998</v>
      </c>
      <c r="J6671" s="23">
        <v>-92.518483000000003</v>
      </c>
      <c r="K6671">
        <v>327992</v>
      </c>
      <c r="L6671" t="s">
        <v>28</v>
      </c>
      <c r="M6671" t="s">
        <v>376</v>
      </c>
      <c r="N6671" s="49">
        <v>6919.2240000000002</v>
      </c>
      <c r="O6671" s="49">
        <v>44734.432000000001</v>
      </c>
      <c r="P6671" s="49">
        <v>25524.292000000001</v>
      </c>
      <c r="Q6671" s="49">
        <v>22874.612000000001</v>
      </c>
      <c r="R6671" s="49">
        <v>35569.012000000002</v>
      </c>
      <c r="S6671" s="49">
        <v>84864.68</v>
      </c>
      <c r="T6671" s="49">
        <v>36679.976000000002</v>
      </c>
    </row>
    <row r="6672" spans="1:22" x14ac:dyDescent="0.3">
      <c r="A6672">
        <v>1000750</v>
      </c>
      <c r="B6672" t="s">
        <v>29620</v>
      </c>
      <c r="C6672" t="s">
        <v>8544</v>
      </c>
      <c r="D6672" t="s">
        <v>29621</v>
      </c>
      <c r="E6672" t="s">
        <v>1663</v>
      </c>
      <c r="F6672" t="s">
        <v>29622</v>
      </c>
      <c r="G6672" t="s">
        <v>29623</v>
      </c>
      <c r="H6672" t="s">
        <v>8544</v>
      </c>
      <c r="I6672" s="23">
        <v>39.462499999999999</v>
      </c>
      <c r="J6672" s="23">
        <v>-75.533299999999997</v>
      </c>
      <c r="K6672">
        <v>221113</v>
      </c>
      <c r="L6672" t="s">
        <v>335</v>
      </c>
      <c r="M6672" t="s">
        <v>336</v>
      </c>
      <c r="T6672" s="49">
        <v>7389.48</v>
      </c>
      <c r="U6672" s="49">
        <v>4336.08</v>
      </c>
      <c r="V6672" s="49">
        <v>4697.5739999999996</v>
      </c>
    </row>
    <row r="6673" spans="1:22" x14ac:dyDescent="0.3">
      <c r="A6673">
        <v>1009810</v>
      </c>
      <c r="B6673" t="s">
        <v>29624</v>
      </c>
      <c r="C6673" t="s">
        <v>29625</v>
      </c>
      <c r="D6673" t="s">
        <v>8544</v>
      </c>
      <c r="E6673" t="s">
        <v>1248</v>
      </c>
      <c r="F6673" t="s">
        <v>18487</v>
      </c>
      <c r="G6673" t="s">
        <v>29626</v>
      </c>
      <c r="H6673" t="s">
        <v>3255</v>
      </c>
      <c r="I6673" s="23">
        <v>39.324787000000001</v>
      </c>
      <c r="J6673" s="23">
        <v>-80.541717000000006</v>
      </c>
      <c r="K6673">
        <v>211112</v>
      </c>
      <c r="L6673" t="s">
        <v>28</v>
      </c>
      <c r="M6673" t="s">
        <v>102</v>
      </c>
      <c r="R6673" s="49">
        <v>24690.707999999999</v>
      </c>
      <c r="S6673" s="49">
        <v>25907.351999999999</v>
      </c>
    </row>
    <row r="6674" spans="1:22" x14ac:dyDescent="0.3">
      <c r="A6674">
        <v>1000661</v>
      </c>
      <c r="B6674" t="s">
        <v>29627</v>
      </c>
      <c r="C6674" t="s">
        <v>29628</v>
      </c>
      <c r="D6674" t="s">
        <v>3379</v>
      </c>
      <c r="E6674" t="s">
        <v>1682</v>
      </c>
      <c r="F6674" t="s">
        <v>29629</v>
      </c>
      <c r="G6674" t="s">
        <v>29630</v>
      </c>
      <c r="H6674" t="s">
        <v>12932</v>
      </c>
      <c r="I6674" s="23">
        <v>42.526699999999998</v>
      </c>
      <c r="J6674" s="23">
        <v>-70.879199999999997</v>
      </c>
      <c r="K6674">
        <v>221112</v>
      </c>
      <c r="L6674" t="s">
        <v>30</v>
      </c>
      <c r="M6674" t="s">
        <v>336</v>
      </c>
      <c r="S6674" s="49">
        <v>277700.49800000002</v>
      </c>
      <c r="T6674" s="49">
        <v>376651.30800000002</v>
      </c>
      <c r="U6674" s="49">
        <v>276604.82799999998</v>
      </c>
      <c r="V6674" s="49">
        <v>663641.20799999998</v>
      </c>
    </row>
    <row r="6675" spans="1:22" x14ac:dyDescent="0.3">
      <c r="A6675">
        <v>1012869</v>
      </c>
      <c r="B6675" t="s">
        <v>29627</v>
      </c>
      <c r="C6675" t="s">
        <v>29631</v>
      </c>
      <c r="D6675" t="s">
        <v>8544</v>
      </c>
      <c r="E6675" t="s">
        <v>1682</v>
      </c>
      <c r="F6675" t="s">
        <v>29629</v>
      </c>
      <c r="G6675" t="s">
        <v>29632</v>
      </c>
      <c r="H6675" t="s">
        <v>1666</v>
      </c>
      <c r="I6675" s="23">
        <v>42.525500000000001</v>
      </c>
      <c r="J6675" s="23">
        <v>-70.876999999999995</v>
      </c>
      <c r="K6675">
        <v>221112</v>
      </c>
      <c r="L6675" t="s">
        <v>335</v>
      </c>
      <c r="M6675" t="s">
        <v>336</v>
      </c>
      <c r="N6675" s="49">
        <v>215168.95199999999</v>
      </c>
      <c r="O6675" s="49">
        <v>453589.56</v>
      </c>
    </row>
    <row r="6676" spans="1:22" x14ac:dyDescent="0.3">
      <c r="A6676">
        <v>1006228</v>
      </c>
      <c r="B6676" t="s">
        <v>29633</v>
      </c>
      <c r="C6676" t="s">
        <v>29634</v>
      </c>
      <c r="D6676" t="s">
        <v>7960</v>
      </c>
      <c r="E6676" t="s">
        <v>526</v>
      </c>
      <c r="F6676" t="s">
        <v>29635</v>
      </c>
      <c r="G6676" t="s">
        <v>29636</v>
      </c>
      <c r="H6676" t="s">
        <v>26125</v>
      </c>
      <c r="I6676" s="23">
        <v>17.957711</v>
      </c>
      <c r="J6676" s="23">
        <v>-66.236355000000003</v>
      </c>
      <c r="K6676">
        <v>562212</v>
      </c>
      <c r="L6676" t="s">
        <v>51</v>
      </c>
      <c r="M6676" t="s">
        <v>307</v>
      </c>
      <c r="N6676" s="49">
        <v>113975</v>
      </c>
      <c r="O6676" s="49">
        <v>107912.5</v>
      </c>
      <c r="P6676" s="49">
        <v>86251.25</v>
      </c>
      <c r="Q6676" s="49">
        <v>100381.25</v>
      </c>
      <c r="R6676" s="49">
        <v>96202.25</v>
      </c>
      <c r="S6676" s="49">
        <v>97114</v>
      </c>
      <c r="T6676" s="49">
        <v>89322.5</v>
      </c>
      <c r="U6676" s="49">
        <v>82330.487649999995</v>
      </c>
      <c r="V6676" s="49">
        <v>70749.310500000007</v>
      </c>
    </row>
    <row r="6677" spans="1:22" x14ac:dyDescent="0.3">
      <c r="A6677">
        <v>1000507</v>
      </c>
      <c r="B6677" t="s">
        <v>29637</v>
      </c>
      <c r="C6677" t="s">
        <v>29638</v>
      </c>
      <c r="D6677" t="s">
        <v>29639</v>
      </c>
      <c r="E6677" t="s">
        <v>323</v>
      </c>
      <c r="F6677" t="s">
        <v>2511</v>
      </c>
      <c r="G6677" t="s">
        <v>29640</v>
      </c>
      <c r="H6677" t="s">
        <v>15315</v>
      </c>
      <c r="I6677" s="23">
        <v>35.951500000000003</v>
      </c>
      <c r="J6677" s="23">
        <v>-120.86790000000001</v>
      </c>
      <c r="K6677">
        <v>221112</v>
      </c>
      <c r="L6677" t="s">
        <v>9507</v>
      </c>
      <c r="M6677" t="s">
        <v>9508</v>
      </c>
      <c r="N6677" s="49">
        <v>220913.58</v>
      </c>
      <c r="O6677" s="49">
        <v>221868.128</v>
      </c>
      <c r="P6677" s="49">
        <v>66697.652000000002</v>
      </c>
      <c r="Q6677" s="49">
        <v>212708.81200000001</v>
      </c>
      <c r="R6677" s="49">
        <v>191825.04</v>
      </c>
      <c r="S6677" s="49">
        <v>200987.356</v>
      </c>
      <c r="T6677" s="49">
        <v>202620.2</v>
      </c>
      <c r="U6677" s="49">
        <v>201322.14</v>
      </c>
      <c r="V6677" s="49">
        <v>204742.764</v>
      </c>
    </row>
    <row r="6678" spans="1:22" x14ac:dyDescent="0.3">
      <c r="A6678">
        <v>1013660</v>
      </c>
      <c r="B6678" t="s">
        <v>29641</v>
      </c>
      <c r="C6678" t="s">
        <v>29642</v>
      </c>
      <c r="D6678" t="s">
        <v>29642</v>
      </c>
      <c r="E6678" t="s">
        <v>663</v>
      </c>
      <c r="F6678" t="s">
        <v>29643</v>
      </c>
      <c r="G6678" t="s">
        <v>29644</v>
      </c>
      <c r="H6678" t="s">
        <v>16637</v>
      </c>
      <c r="I6678" s="23">
        <v>40.678184999999999</v>
      </c>
      <c r="J6678" s="23">
        <v>-80.860067999999998</v>
      </c>
      <c r="K6678">
        <v>486210</v>
      </c>
      <c r="L6678" t="s">
        <v>1275</v>
      </c>
      <c r="M6678" t="s">
        <v>102</v>
      </c>
      <c r="N6678" s="49">
        <v>40541.748</v>
      </c>
    </row>
    <row r="6679" spans="1:22" x14ac:dyDescent="0.3">
      <c r="A6679">
        <v>1002831</v>
      </c>
      <c r="B6679" t="s">
        <v>29645</v>
      </c>
      <c r="C6679" t="s">
        <v>29646</v>
      </c>
      <c r="D6679" t="s">
        <v>29647</v>
      </c>
      <c r="E6679" t="s">
        <v>1902</v>
      </c>
      <c r="F6679" t="s">
        <v>23465</v>
      </c>
      <c r="G6679" t="s">
        <v>29648</v>
      </c>
      <c r="H6679" t="s">
        <v>2113</v>
      </c>
      <c r="I6679" s="23">
        <v>33.508800000000001</v>
      </c>
      <c r="J6679" s="23">
        <v>-111.7792</v>
      </c>
      <c r="K6679">
        <v>562212</v>
      </c>
      <c r="L6679" t="s">
        <v>51</v>
      </c>
      <c r="M6679" t="s">
        <v>307</v>
      </c>
      <c r="N6679" s="49">
        <v>55828.75</v>
      </c>
      <c r="O6679" s="49">
        <v>64223.5</v>
      </c>
      <c r="P6679" s="49">
        <v>60314.5</v>
      </c>
      <c r="Q6679" s="49">
        <v>68404.75</v>
      </c>
      <c r="R6679" s="49">
        <v>90524.75</v>
      </c>
      <c r="S6679" s="49">
        <v>70996</v>
      </c>
      <c r="T6679" s="49">
        <v>59490</v>
      </c>
      <c r="U6679" s="49">
        <v>61932.5</v>
      </c>
      <c r="V6679" s="49">
        <v>68575</v>
      </c>
    </row>
    <row r="6680" spans="1:22" x14ac:dyDescent="0.3">
      <c r="A6680">
        <v>1000932</v>
      </c>
      <c r="B6680" t="s">
        <v>29649</v>
      </c>
      <c r="C6680" t="s">
        <v>29650</v>
      </c>
      <c r="D6680" t="s">
        <v>11086</v>
      </c>
      <c r="E6680" t="s">
        <v>303</v>
      </c>
      <c r="F6680" t="s">
        <v>11087</v>
      </c>
      <c r="G6680" t="s">
        <v>29651</v>
      </c>
      <c r="H6680" t="s">
        <v>828</v>
      </c>
      <c r="I6680" s="23">
        <v>29.726800000000001</v>
      </c>
      <c r="J6680" s="23">
        <v>-95.06</v>
      </c>
      <c r="K6680">
        <v>221112</v>
      </c>
      <c r="L6680" t="s">
        <v>335</v>
      </c>
      <c r="M6680" t="s">
        <v>336</v>
      </c>
      <c r="O6680" s="49">
        <v>0</v>
      </c>
      <c r="P6680" s="49">
        <v>0</v>
      </c>
      <c r="Q6680" s="49">
        <v>0</v>
      </c>
      <c r="R6680" s="49">
        <v>0</v>
      </c>
      <c r="S6680" s="49">
        <v>0</v>
      </c>
      <c r="T6680" s="49">
        <v>104825.933</v>
      </c>
      <c r="U6680" s="49">
        <v>97867.763000000006</v>
      </c>
      <c r="V6680" s="49">
        <v>195472.92600000001</v>
      </c>
    </row>
    <row r="6681" spans="1:22" x14ac:dyDescent="0.3">
      <c r="A6681">
        <v>1007153</v>
      </c>
      <c r="B6681" t="s">
        <v>29652</v>
      </c>
      <c r="C6681" t="s">
        <v>29653</v>
      </c>
      <c r="D6681" t="s">
        <v>3777</v>
      </c>
      <c r="E6681" t="s">
        <v>303</v>
      </c>
      <c r="F6681" t="s">
        <v>6924</v>
      </c>
      <c r="G6681" t="s">
        <v>29654</v>
      </c>
      <c r="H6681" t="s">
        <v>11619</v>
      </c>
      <c r="I6681" s="23">
        <v>29.917200000000001</v>
      </c>
      <c r="J6681" s="23">
        <v>-96.750600000000006</v>
      </c>
      <c r="K6681">
        <v>221112</v>
      </c>
      <c r="L6681" t="s">
        <v>335</v>
      </c>
      <c r="M6681" t="s">
        <v>336</v>
      </c>
      <c r="N6681" s="49">
        <v>10344945.452</v>
      </c>
      <c r="O6681" s="49">
        <v>10902296.606000001</v>
      </c>
      <c r="P6681" s="49">
        <v>11892670.104</v>
      </c>
      <c r="Q6681" s="49">
        <v>10995596.044</v>
      </c>
      <c r="R6681" s="49">
        <v>9337982.0040000007</v>
      </c>
      <c r="S6681" s="49">
        <v>9927403.6860000007</v>
      </c>
      <c r="T6681" s="49">
        <v>11245773.494000001</v>
      </c>
      <c r="U6681" s="49">
        <v>9190850.216</v>
      </c>
      <c r="V6681" s="49">
        <v>11462089.524</v>
      </c>
    </row>
    <row r="6682" spans="1:22" x14ac:dyDescent="0.3">
      <c r="A6682">
        <v>1001763</v>
      </c>
      <c r="B6682" t="s">
        <v>29655</v>
      </c>
      <c r="C6682" t="s">
        <v>29656</v>
      </c>
      <c r="D6682" t="s">
        <v>13751</v>
      </c>
      <c r="E6682" t="s">
        <v>1487</v>
      </c>
      <c r="F6682" t="s">
        <v>5509</v>
      </c>
      <c r="H6682" t="s">
        <v>3457</v>
      </c>
      <c r="I6682" s="23">
        <v>37.044499999999999</v>
      </c>
      <c r="J6682" s="23">
        <v>-107.4935</v>
      </c>
      <c r="K6682">
        <v>211130</v>
      </c>
      <c r="L6682" t="s">
        <v>28</v>
      </c>
      <c r="M6682" t="s">
        <v>102</v>
      </c>
      <c r="O6682" s="49">
        <v>44503.832000000002</v>
      </c>
      <c r="P6682" s="49">
        <v>43636.536</v>
      </c>
      <c r="Q6682" s="49">
        <v>43636.536</v>
      </c>
      <c r="R6682" s="49">
        <v>42844.788</v>
      </c>
      <c r="S6682" s="49">
        <v>43489.836000000003</v>
      </c>
      <c r="T6682" s="49">
        <v>44995.09</v>
      </c>
      <c r="U6682" s="49">
        <v>45516.82</v>
      </c>
      <c r="V6682" s="49">
        <v>45250.07</v>
      </c>
    </row>
    <row r="6683" spans="1:22" x14ac:dyDescent="0.3">
      <c r="A6683">
        <v>1004255</v>
      </c>
      <c r="B6683" t="s">
        <v>28476</v>
      </c>
      <c r="C6683" t="s">
        <v>29657</v>
      </c>
      <c r="D6683" t="s">
        <v>29658</v>
      </c>
      <c r="E6683" t="s">
        <v>441</v>
      </c>
      <c r="F6683" t="s">
        <v>28479</v>
      </c>
      <c r="G6683" t="s">
        <v>29659</v>
      </c>
      <c r="H6683" t="s">
        <v>28481</v>
      </c>
      <c r="I6683" s="23">
        <v>34.962065000000003</v>
      </c>
      <c r="J6683" s="23">
        <v>-78.448345000000003</v>
      </c>
      <c r="K6683">
        <v>562212</v>
      </c>
      <c r="L6683" t="s">
        <v>51</v>
      </c>
      <c r="M6683" t="s">
        <v>307</v>
      </c>
      <c r="N6683" s="49">
        <v>24291</v>
      </c>
      <c r="O6683" s="49">
        <v>24404.75</v>
      </c>
      <c r="P6683" s="49">
        <v>25735.25</v>
      </c>
      <c r="Q6683" s="49">
        <v>31664.25</v>
      </c>
      <c r="R6683" s="49">
        <v>29833</v>
      </c>
      <c r="S6683" s="49">
        <v>28431.5</v>
      </c>
      <c r="T6683" s="49">
        <v>30799.25</v>
      </c>
      <c r="U6683" s="49">
        <v>32075</v>
      </c>
      <c r="V6683" s="49">
        <v>41300</v>
      </c>
    </row>
    <row r="6684" spans="1:22" x14ac:dyDescent="0.3">
      <c r="A6684">
        <v>1009872</v>
      </c>
      <c r="B6684" t="s">
        <v>29660</v>
      </c>
      <c r="C6684" t="s">
        <v>29661</v>
      </c>
      <c r="D6684" t="s">
        <v>13331</v>
      </c>
      <c r="E6684" t="s">
        <v>303</v>
      </c>
      <c r="F6684" t="s">
        <v>29493</v>
      </c>
      <c r="G6684" t="s">
        <v>29662</v>
      </c>
      <c r="H6684" t="s">
        <v>2347</v>
      </c>
      <c r="I6684" s="23">
        <v>30.375</v>
      </c>
      <c r="J6684" s="23">
        <v>-97.631386000000006</v>
      </c>
      <c r="K6684">
        <v>334413</v>
      </c>
      <c r="L6684" t="s">
        <v>1560</v>
      </c>
      <c r="M6684" t="s">
        <v>315</v>
      </c>
      <c r="N6684" s="49">
        <v>595217.41397210001</v>
      </c>
      <c r="O6684" s="49">
        <v>612508.58822489996</v>
      </c>
      <c r="P6684" s="49">
        <v>604797.88773970003</v>
      </c>
      <c r="Q6684" s="49">
        <v>577201.46865189995</v>
      </c>
      <c r="R6684" s="49">
        <v>495150.65981330001</v>
      </c>
      <c r="S6684" s="49">
        <v>358371.22021599999</v>
      </c>
      <c r="T6684" s="49">
        <v>235511.25320780001</v>
      </c>
      <c r="U6684" s="49">
        <v>558076.25117830001</v>
      </c>
      <c r="V6684" s="49">
        <v>521772.13217940001</v>
      </c>
    </row>
    <row r="6685" spans="1:22" x14ac:dyDescent="0.3">
      <c r="A6685">
        <v>1006432</v>
      </c>
      <c r="B6685" t="s">
        <v>29663</v>
      </c>
      <c r="C6685" t="s">
        <v>2510</v>
      </c>
      <c r="D6685" t="s">
        <v>2510</v>
      </c>
      <c r="E6685" t="s">
        <v>323</v>
      </c>
      <c r="F6685" t="s">
        <v>2511</v>
      </c>
      <c r="G6685" t="s">
        <v>29664</v>
      </c>
      <c r="H6685" t="s">
        <v>7963</v>
      </c>
      <c r="I6685" s="23">
        <v>35.954669000000003</v>
      </c>
      <c r="J6685" s="23">
        <v>-120.86398699999999</v>
      </c>
      <c r="K6685">
        <v>211111</v>
      </c>
      <c r="L6685" t="s">
        <v>28</v>
      </c>
      <c r="M6685" t="s">
        <v>102</v>
      </c>
      <c r="R6685" s="49">
        <v>426549.94400000002</v>
      </c>
      <c r="S6685" s="49">
        <v>422420.00799999997</v>
      </c>
      <c r="T6685" s="49">
        <v>396786.45600000001</v>
      </c>
      <c r="U6685" s="49">
        <v>410678.40399999998</v>
      </c>
      <c r="V6685" s="49">
        <v>387126.24</v>
      </c>
    </row>
    <row r="6686" spans="1:22" x14ac:dyDescent="0.3">
      <c r="A6686">
        <v>1009306</v>
      </c>
      <c r="B6686" t="s">
        <v>29665</v>
      </c>
      <c r="C6686" t="s">
        <v>29666</v>
      </c>
      <c r="D6686" t="s">
        <v>29667</v>
      </c>
      <c r="E6686" t="s">
        <v>1418</v>
      </c>
      <c r="F6686" t="s">
        <v>29668</v>
      </c>
      <c r="G6686" t="s">
        <v>29669</v>
      </c>
      <c r="H6686" t="s">
        <v>13030</v>
      </c>
      <c r="I6686" s="23">
        <v>34.993851999999997</v>
      </c>
      <c r="J6686" s="23">
        <v>-95.051023999999998</v>
      </c>
      <c r="K6686">
        <v>211111</v>
      </c>
      <c r="L6686" t="s">
        <v>368</v>
      </c>
      <c r="M6686" t="s">
        <v>102</v>
      </c>
      <c r="R6686" s="49">
        <v>22977.132000000001</v>
      </c>
      <c r="S6686" s="49">
        <v>30251.874</v>
      </c>
      <c r="T6686" s="49">
        <v>29328.581999999999</v>
      </c>
      <c r="U6686" s="49">
        <v>29313.83</v>
      </c>
    </row>
    <row r="6687" spans="1:22" x14ac:dyDescent="0.3">
      <c r="A6687">
        <v>1001719</v>
      </c>
      <c r="B6687" t="s">
        <v>29670</v>
      </c>
      <c r="C6687" t="s">
        <v>29671</v>
      </c>
      <c r="D6687" t="s">
        <v>29672</v>
      </c>
      <c r="E6687" t="s">
        <v>323</v>
      </c>
      <c r="F6687" t="s">
        <v>3793</v>
      </c>
      <c r="G6687" t="s">
        <v>29673</v>
      </c>
      <c r="H6687" t="s">
        <v>2800</v>
      </c>
      <c r="I6687" s="23">
        <v>33.908909999999999</v>
      </c>
      <c r="J6687" s="23">
        <v>-117.121008</v>
      </c>
      <c r="K6687">
        <v>486210</v>
      </c>
      <c r="L6687" t="s">
        <v>1275</v>
      </c>
      <c r="M6687" t="s">
        <v>102</v>
      </c>
      <c r="O6687" s="49">
        <v>6653.732</v>
      </c>
      <c r="P6687" s="49">
        <v>14644.701999999999</v>
      </c>
      <c r="Q6687" s="49">
        <v>15716.056</v>
      </c>
      <c r="R6687" s="49">
        <v>20209.831999999999</v>
      </c>
      <c r="S6687" s="49">
        <v>15800.25</v>
      </c>
      <c r="T6687" s="49">
        <v>29479.398000000001</v>
      </c>
      <c r="U6687" s="49">
        <v>37213.620000000003</v>
      </c>
    </row>
    <row r="6688" spans="1:22" x14ac:dyDescent="0.3">
      <c r="A6688">
        <v>1012093</v>
      </c>
      <c r="B6688" t="s">
        <v>29674</v>
      </c>
      <c r="C6688" t="s">
        <v>29675</v>
      </c>
      <c r="D6688" t="s">
        <v>3174</v>
      </c>
      <c r="E6688" t="s">
        <v>323</v>
      </c>
      <c r="F6688" t="s">
        <v>29676</v>
      </c>
      <c r="G6688" t="s">
        <v>29677</v>
      </c>
      <c r="H6688" t="s">
        <v>3177</v>
      </c>
      <c r="I6688" s="23">
        <v>32.77214</v>
      </c>
      <c r="J6688" s="23">
        <v>-117.07191</v>
      </c>
      <c r="K6688">
        <v>611310</v>
      </c>
      <c r="L6688" t="s">
        <v>28</v>
      </c>
      <c r="M6688" t="s">
        <v>315</v>
      </c>
      <c r="P6688" s="49">
        <v>41028.696000000004</v>
      </c>
      <c r="Q6688" s="49">
        <v>41999.292000000001</v>
      </c>
      <c r="R6688" s="49">
        <v>49902.811999999998</v>
      </c>
      <c r="S6688" s="49">
        <v>52014.904000000002</v>
      </c>
      <c r="T6688" s="49">
        <v>48094.02</v>
      </c>
      <c r="U6688" s="49">
        <v>50283.16</v>
      </c>
      <c r="V6688" s="49">
        <v>50400.86</v>
      </c>
    </row>
    <row r="6689" spans="1:22" x14ac:dyDescent="0.3">
      <c r="A6689">
        <v>1000033</v>
      </c>
      <c r="B6689" t="s">
        <v>29678</v>
      </c>
      <c r="C6689" t="s">
        <v>29679</v>
      </c>
      <c r="D6689" t="s">
        <v>29680</v>
      </c>
      <c r="E6689" t="s">
        <v>323</v>
      </c>
      <c r="F6689" t="s">
        <v>29681</v>
      </c>
      <c r="G6689" t="s">
        <v>29682</v>
      </c>
      <c r="H6689" t="s">
        <v>963</v>
      </c>
      <c r="I6689" s="23">
        <v>34.058450000000001</v>
      </c>
      <c r="J6689" s="23">
        <v>-117.775114</v>
      </c>
      <c r="K6689">
        <v>221112</v>
      </c>
      <c r="L6689" t="s">
        <v>28</v>
      </c>
      <c r="M6689" t="s">
        <v>336</v>
      </c>
      <c r="N6689" s="49">
        <v>0</v>
      </c>
      <c r="O6689" s="49">
        <v>0</v>
      </c>
      <c r="P6689" s="49">
        <v>0</v>
      </c>
      <c r="Q6689" s="49">
        <v>1685.944</v>
      </c>
      <c r="R6689" s="49">
        <v>53784.947999999997</v>
      </c>
      <c r="S6689" s="49">
        <v>55070.591999999997</v>
      </c>
      <c r="T6689" s="49">
        <v>56025.440000000002</v>
      </c>
      <c r="U6689" s="49">
        <v>65686.251999999993</v>
      </c>
      <c r="V6689" s="49">
        <v>62422.563999999998</v>
      </c>
    </row>
    <row r="6690" spans="1:22" x14ac:dyDescent="0.3">
      <c r="A6690">
        <v>1000531</v>
      </c>
      <c r="B6690" t="s">
        <v>29683</v>
      </c>
      <c r="C6690" t="s">
        <v>29684</v>
      </c>
      <c r="D6690" t="s">
        <v>29685</v>
      </c>
      <c r="E6690" t="s">
        <v>303</v>
      </c>
      <c r="F6690" t="s">
        <v>29686</v>
      </c>
      <c r="G6690" t="s">
        <v>29687</v>
      </c>
      <c r="H6690" t="s">
        <v>29688</v>
      </c>
      <c r="I6690" s="23">
        <v>30.42</v>
      </c>
      <c r="J6690" s="23">
        <v>-95.011399999999995</v>
      </c>
      <c r="K6690">
        <v>221112</v>
      </c>
      <c r="L6690" t="s">
        <v>335</v>
      </c>
      <c r="M6690" t="s">
        <v>336</v>
      </c>
      <c r="N6690" s="49">
        <v>104867.46</v>
      </c>
      <c r="O6690" s="49">
        <v>101010.17600000001</v>
      </c>
      <c r="P6690" s="49">
        <v>118766.96</v>
      </c>
      <c r="Q6690" s="49">
        <v>140769.228</v>
      </c>
      <c r="R6690" s="49">
        <v>220394.33199999999</v>
      </c>
      <c r="S6690" s="49">
        <v>220406.33199999999</v>
      </c>
      <c r="T6690" s="49">
        <v>149678.696</v>
      </c>
      <c r="U6690" s="49">
        <v>101035.624</v>
      </c>
      <c r="V6690" s="49">
        <v>121133.75199999999</v>
      </c>
    </row>
    <row r="6691" spans="1:22" x14ac:dyDescent="0.3">
      <c r="A6691">
        <v>1005714</v>
      </c>
      <c r="B6691" t="s">
        <v>29689</v>
      </c>
      <c r="C6691" t="s">
        <v>29690</v>
      </c>
      <c r="D6691" t="s">
        <v>4450</v>
      </c>
      <c r="E6691" t="s">
        <v>303</v>
      </c>
      <c r="F6691" t="s">
        <v>2623</v>
      </c>
      <c r="G6691" t="s">
        <v>29691</v>
      </c>
      <c r="H6691" t="s">
        <v>828</v>
      </c>
      <c r="I6691" s="23">
        <v>29.6967</v>
      </c>
      <c r="J6691" s="23">
        <v>-95.0411</v>
      </c>
      <c r="K6691">
        <v>221112</v>
      </c>
      <c r="L6691" t="s">
        <v>30</v>
      </c>
      <c r="M6691" t="s">
        <v>336</v>
      </c>
      <c r="N6691" s="49">
        <v>766886.20799999998</v>
      </c>
      <c r="O6691" s="49">
        <v>788829.77599999995</v>
      </c>
      <c r="P6691" s="49">
        <v>694146.82799999998</v>
      </c>
      <c r="Q6691" s="49">
        <v>716109.89599999995</v>
      </c>
      <c r="R6691" s="49">
        <v>668183.82400000002</v>
      </c>
      <c r="S6691" s="49">
        <v>622291.14399999997</v>
      </c>
      <c r="T6691" s="49">
        <v>681574.39899999998</v>
      </c>
      <c r="U6691" s="49">
        <v>687286.527</v>
      </c>
      <c r="V6691" s="49">
        <v>657868.91200000001</v>
      </c>
    </row>
    <row r="6692" spans="1:22" x14ac:dyDescent="0.3">
      <c r="A6692">
        <v>1012097</v>
      </c>
      <c r="B6692" t="s">
        <v>29692</v>
      </c>
      <c r="C6692" t="s">
        <v>29693</v>
      </c>
      <c r="D6692" t="s">
        <v>8024</v>
      </c>
      <c r="E6692" t="s">
        <v>323</v>
      </c>
      <c r="F6692" t="s">
        <v>20615</v>
      </c>
      <c r="G6692" t="s">
        <v>29694</v>
      </c>
      <c r="H6692" t="s">
        <v>1244</v>
      </c>
      <c r="I6692" s="23">
        <v>37.432510000000001</v>
      </c>
      <c r="J6692" s="23">
        <v>-121.952738</v>
      </c>
      <c r="K6692">
        <v>221320</v>
      </c>
      <c r="L6692" t="s">
        <v>28</v>
      </c>
      <c r="M6692" t="s">
        <v>315</v>
      </c>
      <c r="N6692" s="49">
        <v>21899.48</v>
      </c>
      <c r="O6692" s="49">
        <v>19916.966</v>
      </c>
      <c r="P6692" s="49">
        <v>19619.853999999999</v>
      </c>
      <c r="Q6692" s="49">
        <v>20656.914000000001</v>
      </c>
      <c r="R6692" s="49">
        <v>23666.977999999999</v>
      </c>
      <c r="S6692" s="49">
        <v>25051.516</v>
      </c>
      <c r="T6692" s="49">
        <v>25460.848000000002</v>
      </c>
    </row>
    <row r="6693" spans="1:22" x14ac:dyDescent="0.3">
      <c r="A6693">
        <v>1006727</v>
      </c>
      <c r="B6693" t="s">
        <v>29695</v>
      </c>
      <c r="C6693" t="s">
        <v>5436</v>
      </c>
      <c r="D6693" t="s">
        <v>29696</v>
      </c>
      <c r="E6693" t="s">
        <v>339</v>
      </c>
      <c r="F6693" t="s">
        <v>29697</v>
      </c>
      <c r="G6693" t="s">
        <v>29698</v>
      </c>
      <c r="H6693" t="s">
        <v>5436</v>
      </c>
      <c r="I6693" s="23">
        <v>36.800600000000003</v>
      </c>
      <c r="J6693" s="23">
        <v>-108.43859999999999</v>
      </c>
      <c r="K6693">
        <v>221112</v>
      </c>
      <c r="L6693" t="s">
        <v>30</v>
      </c>
      <c r="M6693" t="s">
        <v>336</v>
      </c>
      <c r="N6693" s="49">
        <v>5502572.9220000003</v>
      </c>
      <c r="O6693" s="49">
        <v>5452613.2580000004</v>
      </c>
      <c r="P6693" s="49">
        <v>12307784.189999999</v>
      </c>
      <c r="Q6693" s="49">
        <v>11359030.046</v>
      </c>
      <c r="R6693" s="49">
        <v>9920767.0659999996</v>
      </c>
      <c r="S6693" s="49">
        <v>11286719.374</v>
      </c>
      <c r="T6693" s="49">
        <v>11386775.796</v>
      </c>
      <c r="U6693" s="49">
        <v>10886372.49</v>
      </c>
      <c r="V6693" s="49">
        <v>11825175.810000001</v>
      </c>
    </row>
    <row r="6694" spans="1:22" x14ac:dyDescent="0.3">
      <c r="A6694">
        <v>1007139</v>
      </c>
      <c r="B6694" t="s">
        <v>29699</v>
      </c>
      <c r="C6694" t="s">
        <v>29700</v>
      </c>
      <c r="D6694" t="s">
        <v>5436</v>
      </c>
      <c r="E6694" t="s">
        <v>526</v>
      </c>
      <c r="F6694" t="s">
        <v>29701</v>
      </c>
      <c r="H6694" t="s">
        <v>26151</v>
      </c>
      <c r="I6694" s="23">
        <v>18.4358</v>
      </c>
      <c r="J6694" s="23">
        <v>-66.081599999999995</v>
      </c>
      <c r="K6694">
        <v>562212</v>
      </c>
      <c r="L6694" t="s">
        <v>355</v>
      </c>
      <c r="M6694" t="s">
        <v>307</v>
      </c>
      <c r="O6694" s="49">
        <v>63539.15</v>
      </c>
      <c r="P6694" s="49">
        <v>101964.45</v>
      </c>
      <c r="Q6694" s="49">
        <v>149275.75</v>
      </c>
      <c r="R6694" s="49">
        <v>94325.75</v>
      </c>
      <c r="S6694" s="49">
        <v>95758.25</v>
      </c>
      <c r="T6694" s="49">
        <v>107326.5</v>
      </c>
      <c r="U6694" s="49">
        <v>99830</v>
      </c>
      <c r="V6694" s="49">
        <v>103790</v>
      </c>
    </row>
    <row r="6695" spans="1:22" x14ac:dyDescent="0.3">
      <c r="A6695">
        <v>1009342</v>
      </c>
      <c r="B6695" t="s">
        <v>29702</v>
      </c>
      <c r="C6695" t="s">
        <v>29703</v>
      </c>
      <c r="D6695" t="s">
        <v>29704</v>
      </c>
      <c r="E6695" t="s">
        <v>339</v>
      </c>
      <c r="F6695" t="s">
        <v>29697</v>
      </c>
      <c r="G6695" t="s">
        <v>29705</v>
      </c>
      <c r="H6695" t="s">
        <v>1672</v>
      </c>
      <c r="I6695" s="23">
        <v>36.797837000000001</v>
      </c>
      <c r="J6695" s="23">
        <v>-108.440704</v>
      </c>
      <c r="K6695">
        <v>212112</v>
      </c>
      <c r="L6695" t="s">
        <v>2673</v>
      </c>
      <c r="M6695" t="s">
        <v>315</v>
      </c>
      <c r="N6695" s="49">
        <v>566229.68000000005</v>
      </c>
      <c r="O6695" s="49">
        <v>569285.40599999996</v>
      </c>
      <c r="P6695" s="49">
        <v>701354.47</v>
      </c>
      <c r="Q6695" s="49">
        <v>810245.78799999994</v>
      </c>
      <c r="R6695" s="49">
        <v>1080389</v>
      </c>
      <c r="S6695" s="49">
        <v>838324.88199999998</v>
      </c>
      <c r="T6695" s="49">
        <v>813873.78</v>
      </c>
      <c r="U6695" s="49">
        <v>772621.23</v>
      </c>
      <c r="V6695" s="49">
        <v>682139.98199999996</v>
      </c>
    </row>
    <row r="6696" spans="1:22" x14ac:dyDescent="0.3">
      <c r="A6696">
        <v>1004666</v>
      </c>
      <c r="B6696" t="s">
        <v>29706</v>
      </c>
      <c r="C6696" t="s">
        <v>29707</v>
      </c>
      <c r="D6696" t="s">
        <v>29708</v>
      </c>
      <c r="E6696" t="s">
        <v>303</v>
      </c>
      <c r="F6696" t="s">
        <v>29709</v>
      </c>
      <c r="G6696" t="s">
        <v>29710</v>
      </c>
      <c r="H6696" t="s">
        <v>2719</v>
      </c>
      <c r="I6696" s="23">
        <v>29.212292000000001</v>
      </c>
      <c r="J6696" s="23">
        <v>-98.407127000000003</v>
      </c>
      <c r="K6696">
        <v>211130</v>
      </c>
      <c r="L6696" t="s">
        <v>368</v>
      </c>
      <c r="M6696" t="s">
        <v>102</v>
      </c>
      <c r="N6696" s="49">
        <v>48189.777999999998</v>
      </c>
      <c r="O6696" s="49">
        <v>26164.781999999999</v>
      </c>
      <c r="P6696" s="49">
        <v>20624.599999999999</v>
      </c>
      <c r="Q6696" s="49">
        <v>14468.064</v>
      </c>
      <c r="R6696" s="49">
        <v>25939.142</v>
      </c>
      <c r="S6696" s="49">
        <v>8336.7800000000007</v>
      </c>
      <c r="T6696" s="49">
        <v>12631.224</v>
      </c>
      <c r="U6696" s="49">
        <v>44444.252</v>
      </c>
      <c r="V6696" s="49">
        <v>92090.385999999999</v>
      </c>
    </row>
    <row r="6697" spans="1:22" x14ac:dyDescent="0.3">
      <c r="A6697">
        <v>1001040</v>
      </c>
      <c r="B6697" t="s">
        <v>29711</v>
      </c>
      <c r="C6697" t="s">
        <v>6463</v>
      </c>
      <c r="D6697" t="s">
        <v>29712</v>
      </c>
      <c r="E6697" t="s">
        <v>303</v>
      </c>
      <c r="F6697" t="s">
        <v>29713</v>
      </c>
      <c r="G6697" t="s">
        <v>29714</v>
      </c>
      <c r="H6697" t="s">
        <v>29715</v>
      </c>
      <c r="I6697" s="23">
        <v>28.7044</v>
      </c>
      <c r="J6697" s="23">
        <v>-98.478099999999998</v>
      </c>
      <c r="K6697">
        <v>221112</v>
      </c>
      <c r="L6697" t="s">
        <v>335</v>
      </c>
      <c r="M6697" t="s">
        <v>336</v>
      </c>
      <c r="N6697" s="49">
        <v>2840818.102</v>
      </c>
      <c r="O6697" s="49">
        <v>3476313.17</v>
      </c>
      <c r="P6697" s="49">
        <v>3491898.1680000001</v>
      </c>
      <c r="Q6697" s="49">
        <v>3055288.9079999998</v>
      </c>
      <c r="R6697" s="49">
        <v>2811144.878</v>
      </c>
      <c r="S6697" s="49">
        <v>2635963.3560000001</v>
      </c>
      <c r="T6697" s="49">
        <v>3079226.9939999999</v>
      </c>
      <c r="U6697" s="49">
        <v>3452869.068</v>
      </c>
      <c r="V6697" s="49">
        <v>3379773.9240000001</v>
      </c>
    </row>
    <row r="6698" spans="1:22" x14ac:dyDescent="0.3">
      <c r="A6698">
        <v>1010209</v>
      </c>
      <c r="B6698" t="s">
        <v>29716</v>
      </c>
      <c r="C6698" t="s">
        <v>29717</v>
      </c>
      <c r="D6698" t="s">
        <v>29718</v>
      </c>
      <c r="E6698" t="s">
        <v>1781</v>
      </c>
      <c r="F6698" t="s">
        <v>29719</v>
      </c>
      <c r="G6698" t="s">
        <v>29720</v>
      </c>
      <c r="H6698" t="s">
        <v>450</v>
      </c>
      <c r="I6698" s="23">
        <v>31.303695000000001</v>
      </c>
      <c r="J6698" s="23">
        <v>-88.745177999999996</v>
      </c>
      <c r="K6698">
        <v>486210</v>
      </c>
      <c r="L6698" t="s">
        <v>1275</v>
      </c>
      <c r="M6698" t="s">
        <v>102</v>
      </c>
      <c r="P6698" s="49">
        <v>999.298</v>
      </c>
      <c r="Q6698" s="49">
        <v>13167.701999999999</v>
      </c>
      <c r="R6698" s="49">
        <v>11551.907999999999</v>
      </c>
      <c r="S6698" s="49">
        <v>27229.65</v>
      </c>
      <c r="T6698" s="49">
        <v>33528.33</v>
      </c>
      <c r="U6698" s="49">
        <v>35716.660000000003</v>
      </c>
    </row>
    <row r="6699" spans="1:22" x14ac:dyDescent="0.3">
      <c r="A6699">
        <v>1011647</v>
      </c>
      <c r="B6699"/>
      <c r="C6699" t="s">
        <v>29717</v>
      </c>
      <c r="D6699" t="s">
        <v>4877</v>
      </c>
      <c r="E6699" t="s">
        <v>1248</v>
      </c>
      <c r="F6699" t="s">
        <v>4878</v>
      </c>
      <c r="H6699" t="s">
        <v>10209</v>
      </c>
      <c r="I6699" s="23">
        <v>39.986893999999999</v>
      </c>
      <c r="J6699" s="23">
        <v>-80.555786999999995</v>
      </c>
      <c r="K6699">
        <v>211111</v>
      </c>
      <c r="L6699" t="s">
        <v>28</v>
      </c>
      <c r="M6699" t="s">
        <v>102</v>
      </c>
      <c r="R6699" s="49">
        <v>43834.784</v>
      </c>
      <c r="S6699" s="49">
        <v>34977.868000000002</v>
      </c>
    </row>
    <row r="6700" spans="1:22" x14ac:dyDescent="0.3">
      <c r="A6700">
        <v>1000669</v>
      </c>
      <c r="B6700" t="s">
        <v>29721</v>
      </c>
      <c r="C6700" t="s">
        <v>29722</v>
      </c>
      <c r="D6700" t="s">
        <v>2339</v>
      </c>
      <c r="E6700" t="s">
        <v>303</v>
      </c>
      <c r="F6700" t="s">
        <v>29723</v>
      </c>
      <c r="G6700" t="s">
        <v>29724</v>
      </c>
      <c r="H6700" t="s">
        <v>11041</v>
      </c>
      <c r="I6700" s="23">
        <v>30.209099999999999</v>
      </c>
      <c r="J6700" s="23">
        <v>-97.613900000000001</v>
      </c>
      <c r="K6700">
        <v>221112</v>
      </c>
      <c r="L6700" t="s">
        <v>335</v>
      </c>
      <c r="M6700" t="s">
        <v>336</v>
      </c>
      <c r="N6700" s="49">
        <v>677631.64</v>
      </c>
      <c r="O6700" s="49">
        <v>803012.42799999996</v>
      </c>
      <c r="P6700" s="49">
        <v>620404.95200000005</v>
      </c>
      <c r="Q6700" s="49">
        <v>754171.152</v>
      </c>
      <c r="R6700" s="49">
        <v>732253.68799999997</v>
      </c>
      <c r="S6700" s="49">
        <v>531259.28</v>
      </c>
      <c r="T6700" s="49">
        <v>601179.67200000002</v>
      </c>
      <c r="U6700" s="49">
        <v>688364.1</v>
      </c>
      <c r="V6700" s="49">
        <v>670818.86399999994</v>
      </c>
    </row>
    <row r="6701" spans="1:22" x14ac:dyDescent="0.3">
      <c r="A6701">
        <v>1012133</v>
      </c>
      <c r="B6701" t="s">
        <v>29725</v>
      </c>
      <c r="C6701" t="s">
        <v>29726</v>
      </c>
      <c r="D6701" t="s">
        <v>8528</v>
      </c>
      <c r="E6701" t="s">
        <v>339</v>
      </c>
      <c r="F6701" t="s">
        <v>8949</v>
      </c>
      <c r="G6701" t="s">
        <v>29727</v>
      </c>
      <c r="H6701" t="s">
        <v>2171</v>
      </c>
      <c r="I6701" s="23">
        <v>32.500534000000002</v>
      </c>
      <c r="J6701" s="23">
        <v>-104.06916699999999</v>
      </c>
      <c r="K6701">
        <v>562212</v>
      </c>
      <c r="L6701" t="s">
        <v>51</v>
      </c>
      <c r="M6701" t="s">
        <v>307</v>
      </c>
      <c r="N6701" s="49">
        <v>37107.25</v>
      </c>
      <c r="O6701" s="49">
        <v>35156.75</v>
      </c>
      <c r="P6701" s="49">
        <v>33372.5</v>
      </c>
      <c r="Q6701" s="49">
        <v>31658.5</v>
      </c>
    </row>
    <row r="6702" spans="1:22" x14ac:dyDescent="0.3">
      <c r="A6702">
        <v>1010104</v>
      </c>
      <c r="B6702" t="s">
        <v>29728</v>
      </c>
      <c r="C6702" t="s">
        <v>29729</v>
      </c>
      <c r="D6702" t="s">
        <v>29730</v>
      </c>
      <c r="E6702" t="s">
        <v>1781</v>
      </c>
      <c r="F6702" t="s">
        <v>29731</v>
      </c>
      <c r="G6702" t="s">
        <v>29732</v>
      </c>
      <c r="H6702" t="s">
        <v>4586</v>
      </c>
      <c r="I6702" s="23">
        <v>31.274999999999999</v>
      </c>
      <c r="J6702" s="23">
        <v>-90.374722000000006</v>
      </c>
      <c r="K6702">
        <v>311615</v>
      </c>
      <c r="L6702" t="s">
        <v>573</v>
      </c>
      <c r="M6702" t="s">
        <v>574</v>
      </c>
      <c r="N6702" s="49">
        <v>33979.578000000001</v>
      </c>
      <c r="O6702" s="49">
        <v>40286.480000000003</v>
      </c>
      <c r="P6702" s="49">
        <v>33434.080000000002</v>
      </c>
      <c r="Q6702" s="49">
        <v>29987.88</v>
      </c>
      <c r="R6702" s="49">
        <v>35074.381999999998</v>
      </c>
      <c r="S6702" s="49">
        <v>32624.13</v>
      </c>
      <c r="T6702" s="49">
        <v>30814.78</v>
      </c>
      <c r="U6702" s="49">
        <v>42267.682000000001</v>
      </c>
      <c r="V6702" s="49">
        <v>38164.703999999998</v>
      </c>
    </row>
    <row r="6703" spans="1:22" x14ac:dyDescent="0.3">
      <c r="A6703">
        <v>1000478</v>
      </c>
      <c r="B6703" t="s">
        <v>29733</v>
      </c>
      <c r="C6703" t="s">
        <v>29734</v>
      </c>
      <c r="D6703" t="s">
        <v>29735</v>
      </c>
      <c r="E6703" t="s">
        <v>339</v>
      </c>
      <c r="F6703" t="s">
        <v>29736</v>
      </c>
      <c r="G6703" t="s">
        <v>29737</v>
      </c>
      <c r="H6703" t="s">
        <v>1478</v>
      </c>
      <c r="I6703" s="23">
        <v>35.307099999999998</v>
      </c>
      <c r="J6703" s="23">
        <v>-106.6228</v>
      </c>
      <c r="K6703">
        <v>562212</v>
      </c>
      <c r="L6703" t="s">
        <v>51</v>
      </c>
      <c r="M6703" t="s">
        <v>307</v>
      </c>
      <c r="N6703" s="49">
        <v>75486</v>
      </c>
      <c r="O6703" s="49">
        <v>72517</v>
      </c>
      <c r="P6703" s="49">
        <v>70299</v>
      </c>
      <c r="Q6703" s="49">
        <v>68113.75</v>
      </c>
      <c r="R6703" s="49">
        <v>67123.25</v>
      </c>
      <c r="S6703" s="49">
        <v>66157.75</v>
      </c>
      <c r="T6703" s="49">
        <v>65262.25</v>
      </c>
      <c r="U6703" s="49">
        <v>63142.5</v>
      </c>
      <c r="V6703" s="49">
        <v>60735</v>
      </c>
    </row>
    <row r="6704" spans="1:22" x14ac:dyDescent="0.3">
      <c r="A6704">
        <v>1000499</v>
      </c>
      <c r="B6704" t="s">
        <v>29738</v>
      </c>
      <c r="C6704" t="s">
        <v>29739</v>
      </c>
      <c r="D6704" t="s">
        <v>18336</v>
      </c>
      <c r="E6704" t="s">
        <v>303</v>
      </c>
      <c r="F6704" t="s">
        <v>29740</v>
      </c>
      <c r="H6704" t="s">
        <v>29741</v>
      </c>
      <c r="I6704" s="23">
        <v>30.568100000000001</v>
      </c>
      <c r="J6704" s="23">
        <v>-97.061400000000006</v>
      </c>
      <c r="K6704">
        <v>221112</v>
      </c>
      <c r="L6704" t="s">
        <v>335</v>
      </c>
      <c r="M6704" t="s">
        <v>336</v>
      </c>
      <c r="O6704" s="49">
        <v>268294.22399999999</v>
      </c>
      <c r="P6704" s="49">
        <v>8964882.0940000005</v>
      </c>
      <c r="Q6704" s="49">
        <v>8604097.3440000005</v>
      </c>
      <c r="R6704" s="49">
        <v>7905810.324</v>
      </c>
      <c r="S6704" s="49">
        <v>8780512.9719999991</v>
      </c>
      <c r="T6704" s="49">
        <v>8504777.0999999996</v>
      </c>
      <c r="U6704" s="49">
        <v>8687165.1659999993</v>
      </c>
      <c r="V6704" s="49">
        <v>8743591.5620000008</v>
      </c>
    </row>
    <row r="6705" spans="1:22" x14ac:dyDescent="0.3">
      <c r="A6705">
        <v>1007324</v>
      </c>
      <c r="B6705" t="s">
        <v>29742</v>
      </c>
      <c r="C6705" t="s">
        <v>29743</v>
      </c>
      <c r="D6705" t="s">
        <v>29744</v>
      </c>
      <c r="E6705" t="s">
        <v>303</v>
      </c>
      <c r="F6705" t="s">
        <v>29745</v>
      </c>
      <c r="G6705" t="s">
        <v>29746</v>
      </c>
      <c r="H6705" t="s">
        <v>29747</v>
      </c>
      <c r="I6705" s="23">
        <v>31.475300000000001</v>
      </c>
      <c r="J6705" s="23">
        <v>-96.956400000000002</v>
      </c>
      <c r="K6705">
        <v>221112</v>
      </c>
      <c r="L6705" t="s">
        <v>335</v>
      </c>
      <c r="M6705" t="s">
        <v>336</v>
      </c>
      <c r="N6705" s="49">
        <v>4829727.6239999998</v>
      </c>
      <c r="O6705" s="49">
        <v>6203801.6119999997</v>
      </c>
      <c r="P6705" s="49">
        <v>6111191.9699999997</v>
      </c>
      <c r="Q6705" s="49">
        <v>4076744.56</v>
      </c>
      <c r="R6705" s="49">
        <v>3625292.7859999998</v>
      </c>
      <c r="S6705" s="49">
        <v>6479671.3640000001</v>
      </c>
      <c r="T6705" s="49">
        <v>4706944.5920000002</v>
      </c>
      <c r="U6705" s="49">
        <v>577110.65399999998</v>
      </c>
      <c r="V6705" s="49">
        <v>15447.691999999999</v>
      </c>
    </row>
    <row r="6706" spans="1:22" x14ac:dyDescent="0.3">
      <c r="A6706">
        <v>1007573</v>
      </c>
      <c r="B6706" t="s">
        <v>29748</v>
      </c>
      <c r="C6706" t="s">
        <v>29749</v>
      </c>
      <c r="D6706" t="s">
        <v>12487</v>
      </c>
      <c r="E6706" t="s">
        <v>556</v>
      </c>
      <c r="F6706" t="s">
        <v>29750</v>
      </c>
      <c r="G6706" t="s">
        <v>29751</v>
      </c>
      <c r="H6706" t="s">
        <v>19185</v>
      </c>
      <c r="I6706" s="23">
        <v>39.015282999999997</v>
      </c>
      <c r="J6706" s="23">
        <v>-76.790271000000004</v>
      </c>
      <c r="K6706">
        <v>562212</v>
      </c>
      <c r="L6706" t="s">
        <v>51</v>
      </c>
      <c r="M6706" t="s">
        <v>307</v>
      </c>
      <c r="Q6706" s="49">
        <v>15288</v>
      </c>
      <c r="R6706" s="49">
        <v>10632.25</v>
      </c>
      <c r="S6706" s="49">
        <v>13171.25</v>
      </c>
      <c r="T6706" s="49">
        <v>10500</v>
      </c>
      <c r="U6706" s="49">
        <v>12151.75</v>
      </c>
      <c r="V6706" s="49">
        <v>11193</v>
      </c>
    </row>
    <row r="6707" spans="1:22" x14ac:dyDescent="0.3">
      <c r="A6707">
        <v>1006802</v>
      </c>
      <c r="B6707" t="s">
        <v>29752</v>
      </c>
      <c r="C6707" t="s">
        <v>29753</v>
      </c>
      <c r="D6707" t="s">
        <v>11014</v>
      </c>
      <c r="E6707" t="s">
        <v>468</v>
      </c>
      <c r="F6707" t="s">
        <v>11015</v>
      </c>
      <c r="G6707" t="s">
        <v>29754</v>
      </c>
      <c r="H6707" t="s">
        <v>11017</v>
      </c>
      <c r="I6707" s="23">
        <v>28.841899999999999</v>
      </c>
      <c r="J6707" s="23">
        <v>-81.325599999999994</v>
      </c>
      <c r="K6707">
        <v>221112</v>
      </c>
      <c r="L6707" t="s">
        <v>30</v>
      </c>
      <c r="M6707" t="s">
        <v>336</v>
      </c>
      <c r="N6707" s="49">
        <v>3432584.58</v>
      </c>
      <c r="O6707" s="49">
        <v>3985250.38</v>
      </c>
      <c r="P6707" s="49">
        <v>3916745.3840000001</v>
      </c>
      <c r="Q6707" s="49">
        <v>3465506.108</v>
      </c>
      <c r="R6707" s="49">
        <v>3690218.9759999998</v>
      </c>
      <c r="S6707" s="49">
        <v>3767975.4840000002</v>
      </c>
      <c r="T6707" s="49">
        <v>3697850.6</v>
      </c>
      <c r="U6707" s="49">
        <v>3943762.0759999999</v>
      </c>
      <c r="V6707" s="49">
        <v>4469873.9840000002</v>
      </c>
    </row>
    <row r="6708" spans="1:22" x14ac:dyDescent="0.3">
      <c r="A6708">
        <v>1004438</v>
      </c>
      <c r="B6708" t="s">
        <v>29755</v>
      </c>
      <c r="C6708" t="s">
        <v>29756</v>
      </c>
      <c r="D6708" t="s">
        <v>8227</v>
      </c>
      <c r="E6708" t="s">
        <v>323</v>
      </c>
      <c r="F6708" t="s">
        <v>1242</v>
      </c>
      <c r="G6708" t="s">
        <v>29757</v>
      </c>
      <c r="H6708" t="s">
        <v>1244</v>
      </c>
      <c r="I6708" s="23">
        <v>37.364649999999997</v>
      </c>
      <c r="J6708" s="23">
        <v>-121.94463</v>
      </c>
      <c r="K6708">
        <v>221112</v>
      </c>
      <c r="L6708" t="s">
        <v>28</v>
      </c>
      <c r="M6708" t="s">
        <v>336</v>
      </c>
      <c r="N6708" s="49">
        <v>39919.800000000003</v>
      </c>
      <c r="O6708" s="49">
        <v>39224.451999999997</v>
      </c>
      <c r="P6708" s="49">
        <v>40069.447999999997</v>
      </c>
      <c r="Q6708" s="49">
        <v>39301.351999999999</v>
      </c>
      <c r="R6708" s="49">
        <v>42698.54</v>
      </c>
      <c r="S6708" s="49">
        <v>43609.536</v>
      </c>
      <c r="T6708" s="49">
        <v>41458.544000000002</v>
      </c>
      <c r="U6708" s="49">
        <v>38415.555999999997</v>
      </c>
      <c r="V6708" s="49">
        <v>40343.847999999998</v>
      </c>
    </row>
    <row r="6709" spans="1:22" x14ac:dyDescent="0.3">
      <c r="A6709">
        <v>1006707</v>
      </c>
      <c r="B6709" t="s">
        <v>29758</v>
      </c>
      <c r="C6709" t="s">
        <v>29759</v>
      </c>
      <c r="D6709" t="s">
        <v>25508</v>
      </c>
      <c r="E6709" t="s">
        <v>468</v>
      </c>
      <c r="F6709" t="s">
        <v>25509</v>
      </c>
      <c r="G6709" t="s">
        <v>29760</v>
      </c>
      <c r="H6709" t="s">
        <v>29761</v>
      </c>
      <c r="I6709" s="23">
        <v>30.566099999999999</v>
      </c>
      <c r="J6709" s="23">
        <v>-87.114999999999995</v>
      </c>
      <c r="K6709">
        <v>221112</v>
      </c>
      <c r="L6709" t="s">
        <v>30</v>
      </c>
      <c r="M6709" t="s">
        <v>336</v>
      </c>
      <c r="N6709" s="49">
        <v>536733.83499999996</v>
      </c>
      <c r="O6709" s="49">
        <v>496440.33500000002</v>
      </c>
      <c r="P6709" s="49">
        <v>357439.951</v>
      </c>
      <c r="Q6709" s="49">
        <v>598515.33200000005</v>
      </c>
      <c r="R6709" s="49">
        <v>253115.01199999999</v>
      </c>
      <c r="S6709" s="49">
        <v>190629.84400000001</v>
      </c>
      <c r="T6709" s="49">
        <v>153625.78</v>
      </c>
      <c r="U6709" s="49">
        <v>348588.00799999997</v>
      </c>
      <c r="V6709" s="49">
        <v>156400.11600000001</v>
      </c>
    </row>
    <row r="6710" spans="1:22" x14ac:dyDescent="0.3">
      <c r="A6710">
        <v>1002384</v>
      </c>
      <c r="B6710" t="s">
        <v>29762</v>
      </c>
      <c r="C6710" t="s">
        <v>29763</v>
      </c>
      <c r="D6710" t="s">
        <v>29764</v>
      </c>
      <c r="E6710" t="s">
        <v>323</v>
      </c>
      <c r="F6710" t="s">
        <v>29765</v>
      </c>
      <c r="G6710" t="s">
        <v>29766</v>
      </c>
      <c r="H6710" t="s">
        <v>7193</v>
      </c>
      <c r="I6710" s="23">
        <v>34.464619999999996</v>
      </c>
      <c r="J6710" s="23">
        <v>-120.03883</v>
      </c>
      <c r="K6710">
        <v>211120</v>
      </c>
      <c r="L6710" t="s">
        <v>326</v>
      </c>
      <c r="M6710" t="s">
        <v>327</v>
      </c>
      <c r="N6710" s="49">
        <v>0</v>
      </c>
      <c r="O6710" s="49">
        <v>0</v>
      </c>
      <c r="P6710" s="49">
        <v>187.048</v>
      </c>
      <c r="Q6710" s="49">
        <v>43415.24</v>
      </c>
      <c r="R6710" s="49">
        <v>131333.63200000001</v>
      </c>
      <c r="S6710" s="49">
        <v>309711.908</v>
      </c>
      <c r="T6710" s="49">
        <v>293249.74400000001</v>
      </c>
      <c r="U6710" s="49">
        <v>274530.10200000001</v>
      </c>
      <c r="V6710" s="49">
        <v>313852.86599999998</v>
      </c>
    </row>
    <row r="6711" spans="1:22" x14ac:dyDescent="0.3">
      <c r="A6711">
        <v>1000250</v>
      </c>
      <c r="B6711" t="s">
        <v>29767</v>
      </c>
      <c r="C6711" t="s">
        <v>29768</v>
      </c>
      <c r="D6711" t="s">
        <v>29769</v>
      </c>
      <c r="E6711" t="s">
        <v>1902</v>
      </c>
      <c r="F6711" t="s">
        <v>29770</v>
      </c>
      <c r="G6711" t="s">
        <v>29771</v>
      </c>
      <c r="H6711" t="s">
        <v>1964</v>
      </c>
      <c r="I6711" s="23">
        <v>33.333300000000001</v>
      </c>
      <c r="J6711" s="23">
        <v>-111.751</v>
      </c>
      <c r="K6711">
        <v>221112</v>
      </c>
      <c r="L6711" t="s">
        <v>335</v>
      </c>
      <c r="M6711" t="s">
        <v>336</v>
      </c>
      <c r="N6711" s="49">
        <v>2488150.2000000002</v>
      </c>
      <c r="O6711" s="49">
        <v>1546301.308</v>
      </c>
      <c r="P6711" s="49">
        <v>1542986.568</v>
      </c>
      <c r="Q6711" s="49">
        <v>1285870.8640000001</v>
      </c>
      <c r="R6711" s="49">
        <v>1472499.084</v>
      </c>
      <c r="S6711" s="49">
        <v>1175462.1359999999</v>
      </c>
      <c r="T6711" s="49">
        <v>1217702.176</v>
      </c>
      <c r="U6711" s="49">
        <v>1268149.0360000001</v>
      </c>
      <c r="V6711" s="49">
        <v>1016670.872</v>
      </c>
    </row>
    <row r="6712" spans="1:22" x14ac:dyDescent="0.3">
      <c r="A6712">
        <v>1002318</v>
      </c>
      <c r="B6712" t="s">
        <v>29772</v>
      </c>
      <c r="C6712" t="s">
        <v>29773</v>
      </c>
      <c r="D6712" t="s">
        <v>17664</v>
      </c>
      <c r="E6712" t="s">
        <v>323</v>
      </c>
      <c r="F6712" t="s">
        <v>29774</v>
      </c>
      <c r="G6712" t="s">
        <v>29775</v>
      </c>
      <c r="H6712" t="s">
        <v>1165</v>
      </c>
      <c r="I6712" s="23">
        <v>33.783279999999998</v>
      </c>
      <c r="J6712" s="23">
        <v>-117.74997999999999</v>
      </c>
      <c r="K6712">
        <v>562212</v>
      </c>
      <c r="L6712" t="s">
        <v>51</v>
      </c>
      <c r="M6712" t="s">
        <v>307</v>
      </c>
      <c r="N6712" s="49">
        <v>41341.25</v>
      </c>
      <c r="O6712" s="49">
        <v>43974.5</v>
      </c>
      <c r="P6712" s="49">
        <v>47711.75</v>
      </c>
      <c r="Q6712" s="49">
        <v>98978.75</v>
      </c>
      <c r="R6712" s="49">
        <v>90558.25</v>
      </c>
      <c r="S6712" s="49">
        <v>102017.75</v>
      </c>
      <c r="T6712" s="49">
        <v>105477.25</v>
      </c>
      <c r="U6712" s="49">
        <v>125005.75</v>
      </c>
      <c r="V6712" s="49">
        <v>117119.75</v>
      </c>
    </row>
    <row r="6713" spans="1:22" x14ac:dyDescent="0.3">
      <c r="A6713">
        <v>1001278</v>
      </c>
      <c r="B6713" t="s">
        <v>29776</v>
      </c>
      <c r="C6713" t="s">
        <v>29777</v>
      </c>
      <c r="D6713" t="s">
        <v>29778</v>
      </c>
      <c r="E6713" t="s">
        <v>331</v>
      </c>
      <c r="F6713" t="s">
        <v>29779</v>
      </c>
      <c r="G6713" t="s">
        <v>29780</v>
      </c>
      <c r="H6713" t="s">
        <v>9466</v>
      </c>
      <c r="I6713" s="23">
        <v>44.713200000000001</v>
      </c>
      <c r="J6713" s="23">
        <v>-73.455699999999993</v>
      </c>
      <c r="K6713">
        <v>221112</v>
      </c>
      <c r="L6713" t="s">
        <v>335</v>
      </c>
      <c r="M6713" t="s">
        <v>336</v>
      </c>
      <c r="N6713" s="49">
        <v>76674.063999999998</v>
      </c>
      <c r="O6713" s="49">
        <v>72068.58</v>
      </c>
      <c r="P6713" s="49">
        <v>66261.703999999998</v>
      </c>
      <c r="Q6713" s="49">
        <v>83546.740000000005</v>
      </c>
      <c r="R6713" s="49">
        <v>133815.1</v>
      </c>
      <c r="S6713" s="49">
        <v>151496.636</v>
      </c>
      <c r="T6713" s="49">
        <v>280956.05599999998</v>
      </c>
      <c r="U6713" s="49">
        <v>259858.38399999999</v>
      </c>
      <c r="V6713" s="49">
        <v>224232.81599999999</v>
      </c>
    </row>
    <row r="6714" spans="1:22" x14ac:dyDescent="0.3">
      <c r="A6714">
        <v>1012716</v>
      </c>
      <c r="B6714" t="s">
        <v>29781</v>
      </c>
      <c r="C6714" t="s">
        <v>29782</v>
      </c>
      <c r="D6714" t="s">
        <v>5603</v>
      </c>
      <c r="E6714" t="s">
        <v>556</v>
      </c>
      <c r="F6714" t="s">
        <v>29783</v>
      </c>
      <c r="G6714" t="s">
        <v>29784</v>
      </c>
      <c r="H6714" t="s">
        <v>2982</v>
      </c>
      <c r="I6714" s="23">
        <v>39.2928</v>
      </c>
      <c r="J6714" s="23">
        <v>-76.625969999999995</v>
      </c>
      <c r="K6714">
        <v>221330</v>
      </c>
      <c r="L6714" t="s">
        <v>28</v>
      </c>
      <c r="M6714" t="s">
        <v>336</v>
      </c>
      <c r="N6714" s="49">
        <v>0</v>
      </c>
      <c r="O6714" s="49">
        <v>21562.516</v>
      </c>
      <c r="P6714" s="49">
        <v>4570.1319999999996</v>
      </c>
      <c r="Q6714" s="49">
        <v>29638.734</v>
      </c>
    </row>
    <row r="6715" spans="1:22" x14ac:dyDescent="0.3">
      <c r="A6715">
        <v>1000506</v>
      </c>
      <c r="B6715" t="s">
        <v>29785</v>
      </c>
      <c r="C6715" t="s">
        <v>29786</v>
      </c>
      <c r="D6715" t="s">
        <v>2510</v>
      </c>
      <c r="E6715" t="s">
        <v>323</v>
      </c>
      <c r="F6715" t="s">
        <v>2511</v>
      </c>
      <c r="H6715" t="s">
        <v>15315</v>
      </c>
      <c r="I6715" s="23">
        <v>35.935899999999997</v>
      </c>
      <c r="J6715" s="23">
        <v>-120.84050000000001</v>
      </c>
      <c r="K6715">
        <v>221112</v>
      </c>
      <c r="L6715" t="s">
        <v>9507</v>
      </c>
      <c r="M6715" t="s">
        <v>9508</v>
      </c>
      <c r="N6715" s="49">
        <v>0</v>
      </c>
      <c r="O6715" s="49">
        <v>0</v>
      </c>
      <c r="P6715" s="49">
        <v>0</v>
      </c>
      <c r="Q6715" s="49">
        <v>214499.856</v>
      </c>
      <c r="R6715" s="49">
        <v>199537.66</v>
      </c>
      <c r="S6715" s="49">
        <v>208919.67600000001</v>
      </c>
      <c r="T6715" s="49">
        <v>203875.34400000001</v>
      </c>
      <c r="U6715" s="49">
        <v>186338.66399999999</v>
      </c>
      <c r="V6715" s="49">
        <v>204948.448</v>
      </c>
    </row>
    <row r="6716" spans="1:22" x14ac:dyDescent="0.3">
      <c r="A6716">
        <v>1000725</v>
      </c>
      <c r="B6716" t="s">
        <v>29787</v>
      </c>
      <c r="C6716" t="s">
        <v>29788</v>
      </c>
      <c r="D6716" t="s">
        <v>4634</v>
      </c>
      <c r="E6716" t="s">
        <v>922</v>
      </c>
      <c r="F6716" t="s">
        <v>29789</v>
      </c>
      <c r="G6716" t="s">
        <v>29790</v>
      </c>
      <c r="H6716" t="s">
        <v>29791</v>
      </c>
      <c r="I6716" s="23">
        <v>41.1706</v>
      </c>
      <c r="J6716" s="23">
        <v>-95.969200000000001</v>
      </c>
      <c r="K6716">
        <v>221112</v>
      </c>
      <c r="L6716" t="s">
        <v>335</v>
      </c>
      <c r="M6716" t="s">
        <v>336</v>
      </c>
      <c r="N6716" s="49">
        <v>68106.763999999996</v>
      </c>
      <c r="O6716" s="49">
        <v>69018.543999999994</v>
      </c>
      <c r="P6716" s="49">
        <v>56929.328000000001</v>
      </c>
      <c r="Q6716" s="49">
        <v>38136.959999999999</v>
      </c>
      <c r="R6716" s="49">
        <v>25801.383999999998</v>
      </c>
      <c r="S6716" s="49">
        <v>25603.937999999998</v>
      </c>
      <c r="T6716" s="49">
        <v>44711.262000000002</v>
      </c>
      <c r="U6716" s="49">
        <v>67220.08</v>
      </c>
      <c r="V6716" s="49">
        <v>46469.576000000001</v>
      </c>
    </row>
    <row r="6717" spans="1:22" x14ac:dyDescent="0.3">
      <c r="A6717">
        <v>1008744</v>
      </c>
      <c r="B6717" t="s">
        <v>29792</v>
      </c>
      <c r="C6717" t="s">
        <v>29793</v>
      </c>
      <c r="D6717" t="s">
        <v>5430</v>
      </c>
      <c r="E6717" t="s">
        <v>447</v>
      </c>
      <c r="F6717" t="s">
        <v>5431</v>
      </c>
      <c r="G6717" t="s">
        <v>29794</v>
      </c>
      <c r="H6717" t="s">
        <v>1104</v>
      </c>
      <c r="I6717" s="23">
        <v>40.81476</v>
      </c>
      <c r="J6717" s="23">
        <v>-80.043729999999996</v>
      </c>
      <c r="K6717">
        <v>211130</v>
      </c>
      <c r="L6717" t="s">
        <v>368</v>
      </c>
      <c r="M6717" t="s">
        <v>102</v>
      </c>
      <c r="N6717" s="49">
        <v>33503.332000000002</v>
      </c>
      <c r="O6717" s="49">
        <v>29131.292000000001</v>
      </c>
      <c r="P6717" s="49">
        <v>9569.2180000000008</v>
      </c>
      <c r="Q6717" s="49">
        <v>34282.877999999997</v>
      </c>
      <c r="R6717" s="49">
        <v>46322.728000000003</v>
      </c>
      <c r="S6717" s="49">
        <v>59882.052000000003</v>
      </c>
      <c r="T6717" s="49">
        <v>45057.273999999998</v>
      </c>
      <c r="U6717" s="49">
        <v>28121.083999999999</v>
      </c>
    </row>
    <row r="6718" spans="1:22" x14ac:dyDescent="0.3">
      <c r="A6718">
        <v>1007074</v>
      </c>
      <c r="B6718" t="s">
        <v>29795</v>
      </c>
      <c r="C6718" t="s">
        <v>29796</v>
      </c>
      <c r="D6718" t="s">
        <v>480</v>
      </c>
      <c r="E6718" t="s">
        <v>303</v>
      </c>
      <c r="F6718" t="s">
        <v>14134</v>
      </c>
      <c r="G6718" t="s">
        <v>29797</v>
      </c>
      <c r="H6718" t="s">
        <v>483</v>
      </c>
      <c r="I6718" s="23">
        <v>29.760745</v>
      </c>
      <c r="J6718" s="23">
        <v>-95.176749000000001</v>
      </c>
      <c r="K6718">
        <v>325194</v>
      </c>
      <c r="L6718" t="s">
        <v>28</v>
      </c>
      <c r="M6718" t="s">
        <v>530</v>
      </c>
      <c r="N6718" s="49">
        <v>59473.076000000001</v>
      </c>
      <c r="O6718" s="49">
        <v>62498.163999999997</v>
      </c>
      <c r="P6718" s="49">
        <v>51971.803999999996</v>
      </c>
      <c r="Q6718" s="49">
        <v>62081.616000000002</v>
      </c>
      <c r="R6718" s="49">
        <v>66472.7</v>
      </c>
      <c r="S6718" s="49">
        <v>63921.760000000002</v>
      </c>
      <c r="T6718" s="49">
        <v>59650.175999999999</v>
      </c>
      <c r="U6718" s="49">
        <v>62379.563999999998</v>
      </c>
      <c r="V6718" s="49">
        <v>65169.404000000002</v>
      </c>
    </row>
    <row r="6719" spans="1:22" x14ac:dyDescent="0.3">
      <c r="A6719">
        <v>1005823</v>
      </c>
      <c r="B6719" t="s">
        <v>29798</v>
      </c>
      <c r="C6719" t="s">
        <v>29799</v>
      </c>
      <c r="D6719" t="s">
        <v>1004</v>
      </c>
      <c r="E6719" t="s">
        <v>583</v>
      </c>
      <c r="F6719" t="s">
        <v>1005</v>
      </c>
      <c r="G6719" t="s">
        <v>29800</v>
      </c>
      <c r="H6719" t="s">
        <v>1007</v>
      </c>
      <c r="I6719" s="23">
        <v>30.258800000000001</v>
      </c>
      <c r="J6719" s="23">
        <v>-93.293700000000001</v>
      </c>
      <c r="K6719">
        <v>325199</v>
      </c>
      <c r="L6719" t="s">
        <v>2196</v>
      </c>
      <c r="M6719" t="s">
        <v>530</v>
      </c>
      <c r="N6719" s="49">
        <v>1798679.872</v>
      </c>
      <c r="O6719" s="49">
        <v>818955.95600000001</v>
      </c>
      <c r="P6719" s="49">
        <v>780782.11199999996</v>
      </c>
      <c r="Q6719" s="49">
        <v>771954.86800000002</v>
      </c>
      <c r="R6719" s="49">
        <v>781521.52</v>
      </c>
      <c r="S6719" s="49">
        <v>808304.18799999997</v>
      </c>
      <c r="T6719" s="49">
        <v>743324.68</v>
      </c>
      <c r="U6719" s="49">
        <v>724243.55</v>
      </c>
      <c r="V6719" s="49">
        <v>747386.08</v>
      </c>
    </row>
    <row r="6720" spans="1:22" x14ac:dyDescent="0.3">
      <c r="A6720">
        <v>1008519</v>
      </c>
      <c r="B6720" t="s">
        <v>29801</v>
      </c>
      <c r="C6720" t="s">
        <v>29802</v>
      </c>
      <c r="D6720" t="s">
        <v>9665</v>
      </c>
      <c r="E6720" t="s">
        <v>1248</v>
      </c>
      <c r="F6720" t="s">
        <v>9666</v>
      </c>
      <c r="G6720" t="s">
        <v>29803</v>
      </c>
      <c r="H6720" t="s">
        <v>22386</v>
      </c>
      <c r="I6720" s="23">
        <v>39.297280000000001</v>
      </c>
      <c r="J6720" s="23">
        <v>-80.819519999999997</v>
      </c>
      <c r="K6720">
        <v>486210</v>
      </c>
      <c r="L6720" t="s">
        <v>28</v>
      </c>
      <c r="M6720" t="s">
        <v>102</v>
      </c>
      <c r="R6720" s="49">
        <v>52036.303999999996</v>
      </c>
      <c r="S6720" s="49">
        <v>32402.428</v>
      </c>
      <c r="T6720" s="49">
        <v>35285.06</v>
      </c>
    </row>
    <row r="6721" spans="1:22" x14ac:dyDescent="0.3">
      <c r="A6721">
        <v>1003994</v>
      </c>
      <c r="B6721" t="s">
        <v>29804</v>
      </c>
      <c r="C6721" t="s">
        <v>29805</v>
      </c>
      <c r="D6721" t="s">
        <v>22057</v>
      </c>
      <c r="E6721" t="s">
        <v>640</v>
      </c>
      <c r="F6721" t="s">
        <v>22058</v>
      </c>
      <c r="G6721" t="s">
        <v>29806</v>
      </c>
      <c r="H6721" t="s">
        <v>5515</v>
      </c>
      <c r="I6721" s="23">
        <v>47.972493</v>
      </c>
      <c r="J6721" s="23">
        <v>-101.092338</v>
      </c>
      <c r="K6721">
        <v>562212</v>
      </c>
      <c r="L6721" t="s">
        <v>93</v>
      </c>
      <c r="M6721" t="s">
        <v>307</v>
      </c>
      <c r="N6721" s="49">
        <v>23955</v>
      </c>
      <c r="O6721" s="49">
        <v>24350.5</v>
      </c>
      <c r="P6721" s="49">
        <v>25098</v>
      </c>
      <c r="Q6721" s="49">
        <v>25967</v>
      </c>
      <c r="R6721" s="49">
        <v>26622</v>
      </c>
      <c r="S6721" s="49">
        <v>32081.25</v>
      </c>
      <c r="T6721" s="49">
        <v>31932.75</v>
      </c>
      <c r="U6721" s="49">
        <v>31527</v>
      </c>
      <c r="V6721" s="49">
        <v>25011.25</v>
      </c>
    </row>
    <row r="6722" spans="1:22" x14ac:dyDescent="0.3">
      <c r="A6722">
        <v>1000740</v>
      </c>
      <c r="B6722" t="s">
        <v>29807</v>
      </c>
      <c r="C6722" t="s">
        <v>29808</v>
      </c>
      <c r="D6722" t="s">
        <v>7366</v>
      </c>
      <c r="E6722" t="s">
        <v>1663</v>
      </c>
      <c r="F6722" t="s">
        <v>7367</v>
      </c>
      <c r="G6722" t="s">
        <v>29809</v>
      </c>
      <c r="H6722" t="s">
        <v>11841</v>
      </c>
      <c r="I6722" s="23">
        <v>40.475299999999997</v>
      </c>
      <c r="J6722" s="23">
        <v>-74.355199999999996</v>
      </c>
      <c r="K6722">
        <v>221112</v>
      </c>
      <c r="L6722" t="s">
        <v>335</v>
      </c>
      <c r="M6722" t="s">
        <v>336</v>
      </c>
      <c r="S6722" s="49">
        <v>2929.7640000000001</v>
      </c>
      <c r="T6722" s="49">
        <v>0</v>
      </c>
      <c r="U6722" s="49">
        <v>5202.4139999999998</v>
      </c>
      <c r="V6722" s="49">
        <v>6246.8379999999997</v>
      </c>
    </row>
    <row r="6723" spans="1:22" x14ac:dyDescent="0.3">
      <c r="A6723">
        <v>1001456</v>
      </c>
      <c r="B6723" t="s">
        <v>29810</v>
      </c>
      <c r="C6723" t="s">
        <v>29811</v>
      </c>
      <c r="D6723" t="s">
        <v>29812</v>
      </c>
      <c r="E6723" t="s">
        <v>323</v>
      </c>
      <c r="F6723" t="s">
        <v>29813</v>
      </c>
      <c r="G6723" t="s">
        <v>29814</v>
      </c>
      <c r="H6723" t="s">
        <v>816</v>
      </c>
      <c r="I6723" s="23">
        <v>33.917499999999997</v>
      </c>
      <c r="J6723" s="23">
        <v>-118.4258</v>
      </c>
      <c r="K6723">
        <v>221112</v>
      </c>
      <c r="L6723" t="s">
        <v>30</v>
      </c>
      <c r="M6723" t="s">
        <v>336</v>
      </c>
      <c r="N6723" s="49">
        <v>528108.56000000006</v>
      </c>
      <c r="O6723" s="49">
        <v>716368.54799999995</v>
      </c>
      <c r="P6723" s="49">
        <v>790764.49199999997</v>
      </c>
      <c r="Q6723" s="49">
        <v>894928.45</v>
      </c>
      <c r="R6723" s="49">
        <v>792566.59</v>
      </c>
      <c r="S6723" s="49">
        <v>649774.01800000004</v>
      </c>
      <c r="T6723" s="49">
        <v>661786.00600000005</v>
      </c>
      <c r="U6723" s="49">
        <v>607745.96400000004</v>
      </c>
      <c r="V6723" s="49">
        <v>522155.36800000002</v>
      </c>
    </row>
    <row r="6724" spans="1:22" x14ac:dyDescent="0.3">
      <c r="A6724">
        <v>1001051</v>
      </c>
      <c r="B6724" t="s">
        <v>29815</v>
      </c>
      <c r="C6724" t="s">
        <v>29816</v>
      </c>
      <c r="D6724" t="s">
        <v>29817</v>
      </c>
      <c r="E6724" t="s">
        <v>690</v>
      </c>
      <c r="F6724" t="s">
        <v>29818</v>
      </c>
      <c r="G6724" t="s">
        <v>29819</v>
      </c>
      <c r="H6724" t="s">
        <v>12565</v>
      </c>
      <c r="I6724" s="23">
        <v>33.058300000000003</v>
      </c>
      <c r="J6724" s="23">
        <v>-83.807199999999995</v>
      </c>
      <c r="K6724">
        <v>221112</v>
      </c>
      <c r="L6724" t="s">
        <v>335</v>
      </c>
      <c r="M6724" t="s">
        <v>336</v>
      </c>
      <c r="N6724" s="49">
        <v>13764418.772</v>
      </c>
      <c r="O6724" s="49">
        <v>16695175.91</v>
      </c>
      <c r="P6724" s="49">
        <v>15366208.162</v>
      </c>
      <c r="Q6724" s="49">
        <v>17656988.736000001</v>
      </c>
      <c r="R6724" s="49">
        <v>17992682.09</v>
      </c>
      <c r="S6724" s="49">
        <v>20482459.504000001</v>
      </c>
      <c r="T6724" s="49">
        <v>22293328.118000001</v>
      </c>
      <c r="U6724" s="49">
        <v>21815561.526000001</v>
      </c>
      <c r="V6724" s="49">
        <v>22073646.078000002</v>
      </c>
    </row>
    <row r="6725" spans="1:22" x14ac:dyDescent="0.3">
      <c r="A6725">
        <v>1000730</v>
      </c>
      <c r="B6725" t="s">
        <v>29820</v>
      </c>
      <c r="C6725" t="s">
        <v>29821</v>
      </c>
      <c r="D6725" t="s">
        <v>22964</v>
      </c>
      <c r="E6725" t="s">
        <v>1650</v>
      </c>
      <c r="F6725" t="s">
        <v>15187</v>
      </c>
      <c r="G6725" t="s">
        <v>29822</v>
      </c>
      <c r="H6725" t="s">
        <v>8647</v>
      </c>
      <c r="I6725" s="23">
        <v>43.097799999999999</v>
      </c>
      <c r="J6725" s="23">
        <v>-70.784199999999998</v>
      </c>
      <c r="K6725">
        <v>221112</v>
      </c>
      <c r="L6725" t="s">
        <v>335</v>
      </c>
      <c r="M6725" t="s">
        <v>336</v>
      </c>
      <c r="N6725" s="49">
        <v>77829.153999999995</v>
      </c>
      <c r="O6725" s="49">
        <v>146694.66</v>
      </c>
      <c r="P6725" s="49">
        <v>91516.827999999994</v>
      </c>
      <c r="Q6725" s="49">
        <v>99179.68</v>
      </c>
      <c r="R6725" s="49">
        <v>207158.61199999999</v>
      </c>
      <c r="S6725" s="49">
        <v>234081.44200000001</v>
      </c>
      <c r="T6725" s="49">
        <v>221328.20800000001</v>
      </c>
      <c r="U6725" s="49">
        <v>130510.39200000001</v>
      </c>
      <c r="V6725" s="49">
        <v>296229.03600000002</v>
      </c>
    </row>
    <row r="6726" spans="1:22" x14ac:dyDescent="0.3">
      <c r="A6726">
        <v>1011475</v>
      </c>
      <c r="B6726" t="s">
        <v>29823</v>
      </c>
      <c r="C6726" t="s">
        <v>29824</v>
      </c>
      <c r="D6726" t="s">
        <v>15540</v>
      </c>
      <c r="E6726" t="s">
        <v>323</v>
      </c>
      <c r="F6726" t="s">
        <v>29825</v>
      </c>
      <c r="G6726" t="s">
        <v>29826</v>
      </c>
      <c r="H6726" t="s">
        <v>3837</v>
      </c>
      <c r="I6726" s="23">
        <v>34.099080000000001</v>
      </c>
      <c r="J6726" s="23">
        <v>-117.54933</v>
      </c>
      <c r="K6726">
        <v>332112</v>
      </c>
      <c r="L6726" t="s">
        <v>28</v>
      </c>
      <c r="M6726" t="s">
        <v>315</v>
      </c>
      <c r="N6726" s="49">
        <v>28323.743999999999</v>
      </c>
      <c r="O6726" s="49">
        <v>27995.944</v>
      </c>
      <c r="P6726" s="49">
        <v>28136.544000000002</v>
      </c>
      <c r="Q6726" s="49">
        <v>27605.795999999998</v>
      </c>
      <c r="R6726" s="49">
        <v>26812.3</v>
      </c>
      <c r="S6726" s="49">
        <v>26239.552</v>
      </c>
    </row>
    <row r="6727" spans="1:22" x14ac:dyDescent="0.3">
      <c r="A6727">
        <v>1003198</v>
      </c>
      <c r="B6727" t="s">
        <v>29827</v>
      </c>
      <c r="C6727" t="s">
        <v>29828</v>
      </c>
      <c r="D6727" t="s">
        <v>816</v>
      </c>
      <c r="E6727" t="s">
        <v>323</v>
      </c>
      <c r="F6727" t="s">
        <v>29829</v>
      </c>
      <c r="G6727" t="s">
        <v>29830</v>
      </c>
      <c r="H6727" t="s">
        <v>963</v>
      </c>
      <c r="I6727" s="23">
        <v>34.145023000000002</v>
      </c>
      <c r="J6727" s="23">
        <v>-118.183491</v>
      </c>
      <c r="K6727">
        <v>562212</v>
      </c>
      <c r="L6727" t="s">
        <v>51</v>
      </c>
      <c r="M6727" t="s">
        <v>307</v>
      </c>
      <c r="N6727" s="49">
        <v>101690</v>
      </c>
      <c r="O6727" s="49">
        <v>96088.5</v>
      </c>
      <c r="P6727" s="49">
        <v>106102</v>
      </c>
      <c r="Q6727" s="49">
        <v>100780.25</v>
      </c>
      <c r="R6727" s="49">
        <v>133060.25</v>
      </c>
      <c r="S6727" s="49">
        <v>147501.25</v>
      </c>
      <c r="T6727" s="49">
        <v>157288.75</v>
      </c>
      <c r="U6727" s="49">
        <v>163607.75</v>
      </c>
      <c r="V6727" s="49">
        <v>171716.25</v>
      </c>
    </row>
    <row r="6728" spans="1:22" x14ac:dyDescent="0.3">
      <c r="A6728">
        <v>1007432</v>
      </c>
      <c r="B6728" t="s">
        <v>29831</v>
      </c>
      <c r="C6728" t="s">
        <v>29832</v>
      </c>
      <c r="D6728" t="s">
        <v>29833</v>
      </c>
      <c r="E6728" t="s">
        <v>468</v>
      </c>
      <c r="F6728" t="s">
        <v>29834</v>
      </c>
      <c r="G6728" t="s">
        <v>29835</v>
      </c>
      <c r="H6728" t="s">
        <v>5417</v>
      </c>
      <c r="I6728" s="23">
        <v>30.668900000000001</v>
      </c>
      <c r="J6728" s="23">
        <v>-84.886899999999997</v>
      </c>
      <c r="K6728">
        <v>221112</v>
      </c>
      <c r="L6728" t="s">
        <v>28</v>
      </c>
      <c r="M6728" t="s">
        <v>336</v>
      </c>
      <c r="O6728" s="49">
        <v>0.6</v>
      </c>
      <c r="P6728" s="49">
        <v>0.2</v>
      </c>
      <c r="Q6728" s="49">
        <v>0.2</v>
      </c>
      <c r="R6728" s="49">
        <v>48822.036</v>
      </c>
      <c r="S6728" s="49">
        <v>51974.33</v>
      </c>
      <c r="T6728" s="49">
        <v>18987.137999999999</v>
      </c>
      <c r="U6728" s="49">
        <v>8730.8019999999997</v>
      </c>
      <c r="V6728" s="49">
        <v>105231.614</v>
      </c>
    </row>
    <row r="6729" spans="1:22" x14ac:dyDescent="0.3">
      <c r="A6729">
        <v>1000900</v>
      </c>
      <c r="B6729" t="s">
        <v>29836</v>
      </c>
      <c r="C6729" t="s">
        <v>18540</v>
      </c>
      <c r="D6729" t="s">
        <v>2449</v>
      </c>
      <c r="E6729" t="s">
        <v>447</v>
      </c>
      <c r="F6729" t="s">
        <v>15607</v>
      </c>
      <c r="G6729" t="s">
        <v>29837</v>
      </c>
      <c r="H6729" t="s">
        <v>2452</v>
      </c>
      <c r="I6729" s="23">
        <v>39.942500000000003</v>
      </c>
      <c r="J6729" s="23">
        <v>-75.188299999999998</v>
      </c>
      <c r="K6729">
        <v>221112</v>
      </c>
      <c r="L6729" t="s">
        <v>28</v>
      </c>
      <c r="M6729" t="s">
        <v>336</v>
      </c>
      <c r="N6729" s="49">
        <v>708.04</v>
      </c>
      <c r="O6729" s="49">
        <v>1120.2819999999999</v>
      </c>
      <c r="P6729" s="49">
        <v>548.49199999999996</v>
      </c>
      <c r="Q6729" s="49">
        <v>89</v>
      </c>
      <c r="R6729" s="49">
        <v>765.38800000000003</v>
      </c>
      <c r="S6729" s="49">
        <v>2434.2620000000002</v>
      </c>
      <c r="T6729" s="49">
        <v>1286.528</v>
      </c>
      <c r="U6729" s="49">
        <v>900.28599999999994</v>
      </c>
      <c r="V6729" s="49">
        <v>13828.126</v>
      </c>
    </row>
    <row r="6730" spans="1:22" x14ac:dyDescent="0.3">
      <c r="A6730">
        <v>1010546</v>
      </c>
      <c r="B6730" t="s">
        <v>29838</v>
      </c>
      <c r="C6730" t="s">
        <v>29839</v>
      </c>
      <c r="D6730" t="s">
        <v>8683</v>
      </c>
      <c r="E6730" t="s">
        <v>1418</v>
      </c>
      <c r="F6730" t="s">
        <v>22020</v>
      </c>
      <c r="H6730" t="s">
        <v>9979</v>
      </c>
      <c r="I6730" s="23">
        <v>35.038359999999997</v>
      </c>
      <c r="J6730" s="23">
        <v>-95.783730000000006</v>
      </c>
      <c r="K6730">
        <v>486210</v>
      </c>
      <c r="L6730" t="s">
        <v>28</v>
      </c>
      <c r="M6730" t="s">
        <v>102</v>
      </c>
      <c r="R6730" s="49">
        <v>14791.544</v>
      </c>
      <c r="S6730" s="49">
        <v>14828.044</v>
      </c>
      <c r="T6730" s="49">
        <v>22258.815999999999</v>
      </c>
      <c r="U6730" s="49">
        <v>25388.403999999999</v>
      </c>
    </row>
    <row r="6731" spans="1:22" x14ac:dyDescent="0.3">
      <c r="A6731">
        <v>1011438</v>
      </c>
      <c r="B6731" t="s">
        <v>29840</v>
      </c>
      <c r="C6731" t="s">
        <v>29841</v>
      </c>
      <c r="D6731" t="s">
        <v>16717</v>
      </c>
      <c r="E6731" t="s">
        <v>663</v>
      </c>
      <c r="F6731" t="s">
        <v>16718</v>
      </c>
      <c r="H6731" t="s">
        <v>3255</v>
      </c>
      <c r="I6731" s="23">
        <v>40.389254999999999</v>
      </c>
      <c r="J6731" s="23">
        <v>-81.112607999999994</v>
      </c>
      <c r="K6731">
        <v>211111</v>
      </c>
      <c r="L6731" t="s">
        <v>28</v>
      </c>
      <c r="M6731" t="s">
        <v>102</v>
      </c>
      <c r="R6731" s="49">
        <v>56288.987999999998</v>
      </c>
      <c r="S6731" s="49">
        <v>34809.267999999996</v>
      </c>
    </row>
    <row r="6732" spans="1:22" x14ac:dyDescent="0.3">
      <c r="A6732">
        <v>1004326</v>
      </c>
      <c r="B6732" t="s">
        <v>29842</v>
      </c>
      <c r="C6732" t="s">
        <v>29843</v>
      </c>
      <c r="D6732" t="s">
        <v>8683</v>
      </c>
      <c r="E6732" t="s">
        <v>1418</v>
      </c>
      <c r="F6732" t="s">
        <v>22020</v>
      </c>
      <c r="G6732" t="s">
        <v>29844</v>
      </c>
      <c r="H6732" t="s">
        <v>2761</v>
      </c>
      <c r="I6732" s="23">
        <v>35.072150000000001</v>
      </c>
      <c r="J6732" s="23">
        <v>-95.613900000000001</v>
      </c>
      <c r="K6732">
        <v>486210</v>
      </c>
      <c r="L6732" t="s">
        <v>28</v>
      </c>
      <c r="M6732" t="s">
        <v>102</v>
      </c>
      <c r="R6732" s="49">
        <v>27200.448</v>
      </c>
      <c r="S6732" s="49">
        <v>25999.351999999999</v>
      </c>
      <c r="T6732" s="49">
        <v>25517.004000000001</v>
      </c>
      <c r="U6732" s="49">
        <v>32906.375999999997</v>
      </c>
    </row>
    <row r="6733" spans="1:22" x14ac:dyDescent="0.3">
      <c r="A6733">
        <v>1012284</v>
      </c>
      <c r="B6733" t="s">
        <v>29845</v>
      </c>
      <c r="C6733" t="s">
        <v>29846</v>
      </c>
      <c r="D6733" t="s">
        <v>8683</v>
      </c>
      <c r="E6733" t="s">
        <v>1418</v>
      </c>
      <c r="F6733" t="s">
        <v>22020</v>
      </c>
      <c r="H6733" t="s">
        <v>2761</v>
      </c>
      <c r="I6733" s="23">
        <v>35.073991999999997</v>
      </c>
      <c r="J6733" s="23">
        <v>-95.474414999999993</v>
      </c>
      <c r="K6733">
        <v>211130</v>
      </c>
      <c r="L6733" t="s">
        <v>368</v>
      </c>
      <c r="M6733" t="s">
        <v>102</v>
      </c>
      <c r="N6733" s="49">
        <v>74745.638000000006</v>
      </c>
      <c r="O6733" s="49">
        <v>82295.767999999996</v>
      </c>
      <c r="P6733" s="49">
        <v>93080.206000000006</v>
      </c>
      <c r="Q6733" s="49">
        <v>105209.89</v>
      </c>
    </row>
    <row r="6734" spans="1:22" x14ac:dyDescent="0.3">
      <c r="A6734">
        <v>1006483</v>
      </c>
      <c r="B6734" t="s">
        <v>29847</v>
      </c>
      <c r="C6734" t="s">
        <v>29848</v>
      </c>
      <c r="D6734" t="s">
        <v>18447</v>
      </c>
      <c r="E6734" t="s">
        <v>1418</v>
      </c>
      <c r="F6734" t="s">
        <v>29849</v>
      </c>
      <c r="G6734" t="s">
        <v>29850</v>
      </c>
      <c r="H6734" t="s">
        <v>2761</v>
      </c>
      <c r="I6734" s="23">
        <v>35.07282</v>
      </c>
      <c r="J6734" s="23">
        <v>-95.507990000000007</v>
      </c>
      <c r="K6734">
        <v>486210</v>
      </c>
      <c r="L6734" t="s">
        <v>368</v>
      </c>
      <c r="M6734" t="s">
        <v>102</v>
      </c>
      <c r="N6734" s="49">
        <v>53293.48</v>
      </c>
      <c r="O6734" s="49">
        <v>50891.718000000001</v>
      </c>
      <c r="P6734" s="49">
        <v>53945.381999999998</v>
      </c>
      <c r="Q6734" s="49">
        <v>70132.456000000006</v>
      </c>
      <c r="R6734" s="49">
        <v>60359.375999999997</v>
      </c>
      <c r="S6734" s="49">
        <v>47419.504000000001</v>
      </c>
      <c r="T6734" s="49">
        <v>50474.6</v>
      </c>
      <c r="U6734" s="49">
        <v>38466.303999999996</v>
      </c>
    </row>
    <row r="6735" spans="1:22" x14ac:dyDescent="0.3">
      <c r="A6735">
        <v>1006835</v>
      </c>
      <c r="B6735" t="s">
        <v>29851</v>
      </c>
      <c r="C6735" t="s">
        <v>29852</v>
      </c>
      <c r="D6735" t="s">
        <v>8683</v>
      </c>
      <c r="E6735" t="s">
        <v>1418</v>
      </c>
      <c r="F6735" t="s">
        <v>22020</v>
      </c>
      <c r="G6735" t="s">
        <v>29853</v>
      </c>
      <c r="H6735" t="s">
        <v>9979</v>
      </c>
      <c r="I6735" s="23">
        <v>34.985430000000001</v>
      </c>
      <c r="J6735" s="23">
        <v>-95.705855999999997</v>
      </c>
      <c r="K6735">
        <v>486210</v>
      </c>
      <c r="L6735" t="s">
        <v>28</v>
      </c>
      <c r="M6735" t="s">
        <v>102</v>
      </c>
      <c r="R6735" s="49">
        <v>22098.116000000002</v>
      </c>
      <c r="S6735" s="49">
        <v>14824.944</v>
      </c>
      <c r="T6735" s="49">
        <v>23104.414000000001</v>
      </c>
      <c r="U6735" s="49">
        <v>28323.944</v>
      </c>
    </row>
    <row r="6736" spans="1:22" x14ac:dyDescent="0.3">
      <c r="A6736">
        <v>1008993</v>
      </c>
      <c r="B6736" t="s">
        <v>29854</v>
      </c>
      <c r="C6736" t="s">
        <v>29855</v>
      </c>
      <c r="D6736" t="s">
        <v>29856</v>
      </c>
      <c r="E6736" t="s">
        <v>1418</v>
      </c>
      <c r="F6736" t="s">
        <v>29857</v>
      </c>
      <c r="G6736" t="s">
        <v>29858</v>
      </c>
      <c r="H6736" t="s">
        <v>29859</v>
      </c>
      <c r="I6736" s="23">
        <v>35.555509999999998</v>
      </c>
      <c r="J6736" s="23">
        <v>-96.548159999999996</v>
      </c>
      <c r="K6736">
        <v>211130</v>
      </c>
      <c r="L6736" t="s">
        <v>368</v>
      </c>
      <c r="M6736" t="s">
        <v>102</v>
      </c>
      <c r="N6736" s="49">
        <v>18114.756000000001</v>
      </c>
      <c r="O6736" s="49">
        <v>18207.707999999999</v>
      </c>
      <c r="P6736" s="49">
        <v>20345.306</v>
      </c>
      <c r="Q6736" s="49">
        <v>20543.155999999999</v>
      </c>
      <c r="R6736" s="49">
        <v>25137.436000000002</v>
      </c>
      <c r="S6736" s="49">
        <v>118618.586</v>
      </c>
      <c r="T6736" s="49">
        <v>53459.523999999998</v>
      </c>
      <c r="U6736" s="49">
        <v>27497.874</v>
      </c>
      <c r="V6736" s="49">
        <v>21458.581999999999</v>
      </c>
    </row>
    <row r="6737" spans="1:22" x14ac:dyDescent="0.3">
      <c r="A6737">
        <v>1011246</v>
      </c>
      <c r="B6737" t="s">
        <v>29860</v>
      </c>
      <c r="C6737" t="s">
        <v>29861</v>
      </c>
      <c r="D6737" t="s">
        <v>5395</v>
      </c>
      <c r="E6737" t="s">
        <v>422</v>
      </c>
      <c r="F6737" t="s">
        <v>15587</v>
      </c>
      <c r="G6737" t="s">
        <v>29862</v>
      </c>
      <c r="H6737" t="s">
        <v>10068</v>
      </c>
      <c r="I6737" s="23">
        <v>35.506999999999998</v>
      </c>
      <c r="J6737" s="23">
        <v>-92.616429999999994</v>
      </c>
      <c r="K6737">
        <v>213112</v>
      </c>
      <c r="L6737" t="s">
        <v>28</v>
      </c>
      <c r="M6737" t="s">
        <v>102</v>
      </c>
      <c r="R6737" s="49">
        <v>23425.312000000002</v>
      </c>
      <c r="S6737" s="49">
        <v>24053.360000000001</v>
      </c>
      <c r="T6737" s="49">
        <v>25174.45</v>
      </c>
    </row>
    <row r="6738" spans="1:22" x14ac:dyDescent="0.3">
      <c r="A6738">
        <v>1004860</v>
      </c>
      <c r="B6738" t="s">
        <v>29863</v>
      </c>
      <c r="C6738" t="s">
        <v>29864</v>
      </c>
      <c r="D6738" t="s">
        <v>29865</v>
      </c>
      <c r="E6738" t="s">
        <v>386</v>
      </c>
      <c r="F6738" t="s">
        <v>29866</v>
      </c>
      <c r="G6738" t="s">
        <v>29867</v>
      </c>
      <c r="H6738" t="s">
        <v>1310</v>
      </c>
      <c r="I6738" s="23">
        <v>34.696305000000002</v>
      </c>
      <c r="J6738" s="23">
        <v>-85.986151000000007</v>
      </c>
      <c r="K6738">
        <v>562212</v>
      </c>
      <c r="L6738" t="s">
        <v>51</v>
      </c>
      <c r="M6738" t="s">
        <v>307</v>
      </c>
      <c r="N6738" s="49">
        <v>30248.75</v>
      </c>
      <c r="O6738" s="49">
        <v>25583.25</v>
      </c>
      <c r="P6738" s="49">
        <v>34037</v>
      </c>
      <c r="Q6738" s="49">
        <v>30756</v>
      </c>
      <c r="R6738" s="49">
        <v>38318.75</v>
      </c>
      <c r="S6738" s="49">
        <v>33014.25</v>
      </c>
      <c r="T6738" s="49">
        <v>31987.75</v>
      </c>
      <c r="U6738" s="49">
        <v>57651.25</v>
      </c>
      <c r="V6738" s="49">
        <v>65174.75</v>
      </c>
    </row>
    <row r="6739" spans="1:22" x14ac:dyDescent="0.3">
      <c r="A6739">
        <v>1001256</v>
      </c>
      <c r="B6739" t="s">
        <v>29868</v>
      </c>
      <c r="C6739" t="s">
        <v>29869</v>
      </c>
      <c r="D6739" t="s">
        <v>16607</v>
      </c>
      <c r="E6739" t="s">
        <v>447</v>
      </c>
      <c r="F6739" t="s">
        <v>16608</v>
      </c>
      <c r="G6739" t="s">
        <v>29870</v>
      </c>
      <c r="H6739" t="s">
        <v>16610</v>
      </c>
      <c r="I6739" s="23">
        <v>41.267800000000001</v>
      </c>
      <c r="J6739" s="23">
        <v>-79.811400000000006</v>
      </c>
      <c r="K6739">
        <v>221112</v>
      </c>
      <c r="L6739" t="s">
        <v>335</v>
      </c>
      <c r="M6739" t="s">
        <v>336</v>
      </c>
      <c r="N6739" s="49">
        <v>371534.266</v>
      </c>
      <c r="O6739" s="49">
        <v>616872.13199999998</v>
      </c>
      <c r="P6739" s="49">
        <v>667215.16200000001</v>
      </c>
      <c r="Q6739" s="49">
        <v>713167.39599999995</v>
      </c>
      <c r="R6739" s="49">
        <v>389542.14</v>
      </c>
      <c r="S6739" s="49">
        <v>689477.38199999998</v>
      </c>
      <c r="T6739" s="49">
        <v>676272.27399999998</v>
      </c>
      <c r="U6739" s="49">
        <v>953671.74800000002</v>
      </c>
      <c r="V6739" s="49">
        <v>924019.22</v>
      </c>
    </row>
    <row r="6740" spans="1:22" x14ac:dyDescent="0.3">
      <c r="A6740">
        <v>1005686</v>
      </c>
      <c r="B6740" t="s">
        <v>29871</v>
      </c>
      <c r="C6740" t="s">
        <v>29872</v>
      </c>
      <c r="D6740" t="s">
        <v>29873</v>
      </c>
      <c r="E6740" t="s">
        <v>1418</v>
      </c>
      <c r="F6740" t="s">
        <v>10774</v>
      </c>
      <c r="G6740" t="s">
        <v>29874</v>
      </c>
      <c r="H6740" t="s">
        <v>10775</v>
      </c>
      <c r="I6740" s="23">
        <v>36.708329999999997</v>
      </c>
      <c r="J6740" s="23">
        <v>-101.44166</v>
      </c>
      <c r="K6740">
        <v>311611</v>
      </c>
      <c r="L6740" t="s">
        <v>573</v>
      </c>
      <c r="M6740" t="s">
        <v>574</v>
      </c>
      <c r="N6740" s="49">
        <v>54450.063999999998</v>
      </c>
      <c r="O6740" s="49">
        <v>56621.366000000002</v>
      </c>
      <c r="P6740" s="49">
        <v>38103.324000000001</v>
      </c>
      <c r="Q6740" s="49">
        <v>38216.338000000003</v>
      </c>
      <c r="R6740" s="49">
        <v>40111.201999999997</v>
      </c>
      <c r="S6740" s="49">
        <v>48721.35</v>
      </c>
      <c r="T6740" s="49">
        <v>45766.41</v>
      </c>
      <c r="U6740" s="49">
        <v>43041.415999999997</v>
      </c>
      <c r="V6740" s="49">
        <v>44724.254000000001</v>
      </c>
    </row>
    <row r="6741" spans="1:22" x14ac:dyDescent="0.3">
      <c r="A6741">
        <v>1003308</v>
      </c>
      <c r="B6741" t="s">
        <v>29875</v>
      </c>
      <c r="C6741" t="s">
        <v>29876</v>
      </c>
      <c r="D6741" t="s">
        <v>29877</v>
      </c>
      <c r="E6741" t="s">
        <v>422</v>
      </c>
      <c r="F6741" t="s">
        <v>16700</v>
      </c>
      <c r="H6741" t="s">
        <v>16702</v>
      </c>
      <c r="I6741" s="23">
        <v>35.375624999999999</v>
      </c>
      <c r="J6741" s="23">
        <v>-91.837311</v>
      </c>
      <c r="K6741">
        <v>486210</v>
      </c>
      <c r="L6741" t="s">
        <v>1275</v>
      </c>
      <c r="M6741" t="s">
        <v>102</v>
      </c>
      <c r="N6741" s="49">
        <v>11607.726000000001</v>
      </c>
      <c r="O6741" s="49">
        <v>9435.2759999999998</v>
      </c>
      <c r="P6741" s="49">
        <v>9145.0280000000002</v>
      </c>
      <c r="Q6741" s="49">
        <v>11170.428</v>
      </c>
      <c r="R6741" s="49">
        <v>10177.825999999999</v>
      </c>
      <c r="S6741" s="49">
        <v>35453.718000000001</v>
      </c>
      <c r="T6741" s="49">
        <v>26326.212</v>
      </c>
    </row>
    <row r="6742" spans="1:22" x14ac:dyDescent="0.3">
      <c r="A6742">
        <v>1005308</v>
      </c>
      <c r="B6742" t="s">
        <v>29878</v>
      </c>
      <c r="C6742" t="s">
        <v>29879</v>
      </c>
      <c r="D6742" t="s">
        <v>589</v>
      </c>
      <c r="E6742" t="s">
        <v>323</v>
      </c>
      <c r="F6742" t="s">
        <v>590</v>
      </c>
      <c r="G6742" t="s">
        <v>29880</v>
      </c>
      <c r="H6742" t="s">
        <v>3837</v>
      </c>
      <c r="I6742" s="23">
        <v>35.763300000000001</v>
      </c>
      <c r="J6742" s="23">
        <v>-117.38030000000001</v>
      </c>
      <c r="K6742">
        <v>212391</v>
      </c>
      <c r="L6742" t="s">
        <v>28</v>
      </c>
      <c r="M6742" t="s">
        <v>315</v>
      </c>
      <c r="N6742" s="49">
        <v>1344484.804</v>
      </c>
      <c r="O6742" s="49">
        <v>1573205.3640000001</v>
      </c>
      <c r="P6742" s="49">
        <v>1511426.33</v>
      </c>
      <c r="Q6742" s="49">
        <v>1490438.98</v>
      </c>
      <c r="R6742" s="49">
        <v>1503821.9439999999</v>
      </c>
      <c r="S6742" s="49">
        <v>1413091.11</v>
      </c>
      <c r="T6742" s="49">
        <v>1368437.892</v>
      </c>
      <c r="U6742" s="49">
        <v>1376878.12</v>
      </c>
      <c r="V6742" s="49">
        <v>1461260.2339999999</v>
      </c>
    </row>
    <row r="6743" spans="1:22" x14ac:dyDescent="0.3">
      <c r="A6743">
        <v>1011626</v>
      </c>
      <c r="B6743" t="s">
        <v>29881</v>
      </c>
      <c r="C6743" t="s">
        <v>29882</v>
      </c>
      <c r="D6743" t="s">
        <v>2794</v>
      </c>
      <c r="E6743" t="s">
        <v>422</v>
      </c>
      <c r="F6743" t="s">
        <v>29883</v>
      </c>
      <c r="G6743" t="s">
        <v>29884</v>
      </c>
      <c r="H6743" t="s">
        <v>13467</v>
      </c>
      <c r="I6743" s="23">
        <v>35.008429999999997</v>
      </c>
      <c r="J6743" s="23">
        <v>-94.368600000000001</v>
      </c>
      <c r="K6743">
        <v>212112</v>
      </c>
      <c r="L6743" t="s">
        <v>90</v>
      </c>
      <c r="M6743" t="s">
        <v>315</v>
      </c>
      <c r="Q6743" s="49">
        <v>263852.25</v>
      </c>
      <c r="R6743" s="49">
        <v>263555.25</v>
      </c>
      <c r="S6743" s="49">
        <v>76653</v>
      </c>
      <c r="T6743" s="49">
        <v>78964.75</v>
      </c>
      <c r="U6743" s="49">
        <v>161752.5</v>
      </c>
      <c r="V6743" s="49">
        <v>192633.25</v>
      </c>
    </row>
    <row r="6744" spans="1:22" x14ac:dyDescent="0.3">
      <c r="A6744">
        <v>1010058</v>
      </c>
      <c r="B6744" t="s">
        <v>29885</v>
      </c>
      <c r="C6744" t="s">
        <v>29886</v>
      </c>
      <c r="D6744" t="s">
        <v>16318</v>
      </c>
      <c r="E6744" t="s">
        <v>311</v>
      </c>
      <c r="F6744" t="s">
        <v>29887</v>
      </c>
      <c r="G6744" t="s">
        <v>29888</v>
      </c>
      <c r="H6744" t="s">
        <v>29889</v>
      </c>
      <c r="I6744" s="23">
        <v>37.581491999999997</v>
      </c>
      <c r="J6744" s="23">
        <v>-87.483835999999997</v>
      </c>
      <c r="K6744">
        <v>212112</v>
      </c>
      <c r="L6744" t="s">
        <v>90</v>
      </c>
      <c r="M6744" t="s">
        <v>315</v>
      </c>
      <c r="Q6744" s="49">
        <v>38907.25</v>
      </c>
      <c r="R6744" s="49">
        <v>150920</v>
      </c>
      <c r="S6744" s="49">
        <v>124981</v>
      </c>
      <c r="T6744" s="49">
        <v>29465.75</v>
      </c>
      <c r="U6744" s="49">
        <v>131748.25</v>
      </c>
      <c r="V6744" s="49">
        <v>106563.25</v>
      </c>
    </row>
    <row r="6745" spans="1:22" x14ac:dyDescent="0.3">
      <c r="A6745">
        <v>1007895</v>
      </c>
      <c r="B6745" t="s">
        <v>29890</v>
      </c>
      <c r="C6745" t="s">
        <v>29891</v>
      </c>
      <c r="D6745" t="s">
        <v>9434</v>
      </c>
      <c r="E6745" t="s">
        <v>303</v>
      </c>
      <c r="F6745" t="s">
        <v>29892</v>
      </c>
      <c r="G6745" t="s">
        <v>29893</v>
      </c>
      <c r="H6745" t="s">
        <v>1952</v>
      </c>
      <c r="I6745" s="23">
        <v>30.320900000000002</v>
      </c>
      <c r="J6745" s="23">
        <v>-95.273700000000005</v>
      </c>
      <c r="K6745">
        <v>562212</v>
      </c>
      <c r="L6745" t="s">
        <v>51</v>
      </c>
      <c r="M6745" t="s">
        <v>307</v>
      </c>
      <c r="N6745" s="49">
        <v>104751</v>
      </c>
      <c r="O6745" s="49">
        <v>97255.25</v>
      </c>
      <c r="P6745" s="49">
        <v>87221.25</v>
      </c>
      <c r="Q6745" s="49">
        <v>82678.5</v>
      </c>
      <c r="R6745" s="49">
        <v>95664.75</v>
      </c>
      <c r="S6745" s="49">
        <v>179392</v>
      </c>
      <c r="T6745" s="49">
        <v>136081</v>
      </c>
      <c r="U6745" s="49">
        <v>188088.36217499999</v>
      </c>
      <c r="V6745" s="49">
        <v>120575</v>
      </c>
    </row>
    <row r="6746" spans="1:22" x14ac:dyDescent="0.3">
      <c r="A6746">
        <v>1003007</v>
      </c>
      <c r="B6746" t="s">
        <v>2617</v>
      </c>
      <c r="C6746" t="s">
        <v>29894</v>
      </c>
      <c r="D6746" t="s">
        <v>2605</v>
      </c>
      <c r="E6746" t="s">
        <v>303</v>
      </c>
      <c r="F6746" t="s">
        <v>826</v>
      </c>
      <c r="G6746" t="s">
        <v>12981</v>
      </c>
      <c r="H6746" t="s">
        <v>483</v>
      </c>
      <c r="I6746" s="23">
        <v>29.716190999999998</v>
      </c>
      <c r="J6746" s="23">
        <v>-95.194361000000001</v>
      </c>
      <c r="K6746">
        <v>325211</v>
      </c>
      <c r="L6746" t="s">
        <v>28</v>
      </c>
      <c r="M6746" t="s">
        <v>315</v>
      </c>
      <c r="N6746" s="49">
        <v>23280.312000000002</v>
      </c>
      <c r="O6746" s="49">
        <v>28742.592000000001</v>
      </c>
      <c r="P6746" s="49">
        <v>19195.628000000001</v>
      </c>
      <c r="Q6746" s="49">
        <v>20863.972000000002</v>
      </c>
      <c r="R6746" s="49">
        <v>17762.184000000001</v>
      </c>
      <c r="S6746" s="49">
        <v>18569.68</v>
      </c>
      <c r="T6746" s="49">
        <v>25840.65</v>
      </c>
      <c r="U6746" s="49">
        <v>58446.15</v>
      </c>
      <c r="V6746" s="49">
        <v>109959.03999999999</v>
      </c>
    </row>
    <row r="6747" spans="1:22" x14ac:dyDescent="0.3">
      <c r="A6747">
        <v>1001225</v>
      </c>
      <c r="B6747" t="s">
        <v>29895</v>
      </c>
      <c r="C6747" t="s">
        <v>29896</v>
      </c>
      <c r="D6747" t="s">
        <v>28401</v>
      </c>
      <c r="E6747" t="s">
        <v>331</v>
      </c>
      <c r="F6747" t="s">
        <v>28402</v>
      </c>
      <c r="G6747" t="s">
        <v>29897</v>
      </c>
      <c r="H6747" t="s">
        <v>2727</v>
      </c>
      <c r="I6747" s="23">
        <v>42.574399999999997</v>
      </c>
      <c r="J6747" s="23">
        <v>-73.859200000000001</v>
      </c>
      <c r="K6747">
        <v>221112</v>
      </c>
      <c r="L6747" t="s">
        <v>335</v>
      </c>
      <c r="M6747" t="s">
        <v>336</v>
      </c>
      <c r="N6747" s="49">
        <v>143577.93599999999</v>
      </c>
      <c r="O6747" s="49">
        <v>289873.88</v>
      </c>
      <c r="P6747" s="49">
        <v>218897.38399999999</v>
      </c>
      <c r="Q6747" s="49">
        <v>375892.00400000002</v>
      </c>
      <c r="R6747" s="49">
        <v>597623.38</v>
      </c>
      <c r="S6747" s="49">
        <v>628884.41599999997</v>
      </c>
      <c r="T6747" s="49">
        <v>942812.55200000003</v>
      </c>
      <c r="U6747" s="49">
        <v>813442.83200000005</v>
      </c>
      <c r="V6747" s="49">
        <v>947244.24</v>
      </c>
    </row>
    <row r="6748" spans="1:22" x14ac:dyDescent="0.3">
      <c r="A6748">
        <v>1000084</v>
      </c>
      <c r="B6748" t="s">
        <v>29898</v>
      </c>
      <c r="C6748" t="s">
        <v>29899</v>
      </c>
      <c r="D6748" t="s">
        <v>9879</v>
      </c>
      <c r="E6748" t="s">
        <v>468</v>
      </c>
      <c r="F6748" t="s">
        <v>29900</v>
      </c>
      <c r="G6748" t="s">
        <v>29901</v>
      </c>
      <c r="H6748" t="s">
        <v>16691</v>
      </c>
      <c r="I6748" s="23">
        <v>29.7333</v>
      </c>
      <c r="J6748" s="23">
        <v>-81.633899999999997</v>
      </c>
      <c r="K6748">
        <v>221112</v>
      </c>
      <c r="L6748" t="s">
        <v>10237</v>
      </c>
      <c r="M6748" t="s">
        <v>4599</v>
      </c>
      <c r="N6748" s="49">
        <v>6777084.7999999998</v>
      </c>
      <c r="O6748" s="49">
        <v>7474687.2240000004</v>
      </c>
      <c r="P6748" s="49">
        <v>7249130.7560000001</v>
      </c>
      <c r="Q6748" s="49">
        <v>7037231.6579999998</v>
      </c>
      <c r="R6748" s="49">
        <v>7095567.9560000002</v>
      </c>
      <c r="S6748" s="49">
        <v>7187948.7999999998</v>
      </c>
      <c r="T6748" s="49">
        <v>6991562.6380000003</v>
      </c>
      <c r="U6748" s="49">
        <v>6896826.602</v>
      </c>
      <c r="V6748" s="49">
        <v>7959535.21</v>
      </c>
    </row>
    <row r="6749" spans="1:22" x14ac:dyDescent="0.3">
      <c r="A6749">
        <v>1000861</v>
      </c>
      <c r="B6749" t="s">
        <v>29902</v>
      </c>
      <c r="C6749" t="s">
        <v>29903</v>
      </c>
      <c r="D6749" t="s">
        <v>29904</v>
      </c>
      <c r="E6749" t="s">
        <v>1418</v>
      </c>
      <c r="F6749" t="s">
        <v>29905</v>
      </c>
      <c r="G6749" t="s">
        <v>29906</v>
      </c>
      <c r="H6749" t="s">
        <v>17059</v>
      </c>
      <c r="I6749" s="23">
        <v>34.967799999999997</v>
      </c>
      <c r="J6749" s="23">
        <v>-96.724199999999996</v>
      </c>
      <c r="K6749">
        <v>221112</v>
      </c>
      <c r="L6749" t="s">
        <v>335</v>
      </c>
      <c r="M6749" t="s">
        <v>336</v>
      </c>
      <c r="N6749" s="49">
        <v>1180983.9240000001</v>
      </c>
      <c r="O6749" s="49">
        <v>868181.53200000001</v>
      </c>
      <c r="P6749" s="49">
        <v>620749.44799999997</v>
      </c>
      <c r="Q6749" s="49">
        <v>1257576.44</v>
      </c>
      <c r="R6749" s="49">
        <v>990159.23199999996</v>
      </c>
      <c r="S6749" s="49">
        <v>652768.88</v>
      </c>
      <c r="T6749" s="49">
        <v>2000008.4879999999</v>
      </c>
      <c r="U6749" s="49">
        <v>1937107.12</v>
      </c>
      <c r="V6749" s="49">
        <v>2114071.1159999999</v>
      </c>
    </row>
    <row r="6750" spans="1:22" x14ac:dyDescent="0.3">
      <c r="A6750">
        <v>1011820</v>
      </c>
      <c r="B6750" t="s">
        <v>29907</v>
      </c>
      <c r="C6750" t="s">
        <v>29908</v>
      </c>
      <c r="D6750" t="s">
        <v>4856</v>
      </c>
      <c r="E6750" t="s">
        <v>663</v>
      </c>
      <c r="F6750" t="s">
        <v>4857</v>
      </c>
      <c r="G6750" t="s">
        <v>29909</v>
      </c>
      <c r="H6750" t="s">
        <v>4859</v>
      </c>
      <c r="I6750" s="23">
        <v>39.938245999999999</v>
      </c>
      <c r="J6750" s="23">
        <v>-81.246047000000004</v>
      </c>
      <c r="K6750">
        <v>486210</v>
      </c>
      <c r="L6750" t="s">
        <v>1275</v>
      </c>
      <c r="M6750" t="s">
        <v>102</v>
      </c>
      <c r="N6750" s="49">
        <v>23565.716</v>
      </c>
      <c r="O6750" s="49">
        <v>8700.42</v>
      </c>
      <c r="P6750" s="49">
        <v>30480.596000000001</v>
      </c>
      <c r="Q6750" s="49">
        <v>39975.254000000001</v>
      </c>
      <c r="R6750" s="49">
        <v>34068.58</v>
      </c>
    </row>
    <row r="6751" spans="1:22" x14ac:dyDescent="0.3">
      <c r="A6751">
        <v>1010772</v>
      </c>
      <c r="B6751" t="s">
        <v>29910</v>
      </c>
      <c r="C6751" t="s">
        <v>29911</v>
      </c>
      <c r="D6751" t="s">
        <v>29912</v>
      </c>
      <c r="E6751" t="s">
        <v>663</v>
      </c>
      <c r="F6751" t="s">
        <v>29913</v>
      </c>
      <c r="G6751" t="s">
        <v>29914</v>
      </c>
      <c r="H6751" t="s">
        <v>4859</v>
      </c>
      <c r="I6751" s="23">
        <v>39.802273999999997</v>
      </c>
      <c r="J6751" s="23">
        <v>-81.346570999999997</v>
      </c>
      <c r="K6751">
        <v>211130</v>
      </c>
      <c r="L6751" t="s">
        <v>368</v>
      </c>
      <c r="M6751" t="s">
        <v>102</v>
      </c>
      <c r="N6751" s="49">
        <v>51134.675999999999</v>
      </c>
      <c r="O6751" s="49">
        <v>43533.243999999999</v>
      </c>
      <c r="P6751" s="49">
        <v>81340.217999999993</v>
      </c>
      <c r="Q6751" s="49">
        <v>74873.926000000007</v>
      </c>
      <c r="R6751" s="49">
        <v>78113.668000000005</v>
      </c>
      <c r="S6751" s="49">
        <v>56687.654000000002</v>
      </c>
    </row>
    <row r="6752" spans="1:22" x14ac:dyDescent="0.3">
      <c r="A6752">
        <v>1002035</v>
      </c>
      <c r="B6752" t="s">
        <v>29915</v>
      </c>
      <c r="C6752" t="s">
        <v>29916</v>
      </c>
      <c r="D6752" t="s">
        <v>5430</v>
      </c>
      <c r="E6752" t="s">
        <v>447</v>
      </c>
      <c r="F6752" t="s">
        <v>5431</v>
      </c>
      <c r="G6752" t="s">
        <v>29917</v>
      </c>
      <c r="H6752" t="s">
        <v>1104</v>
      </c>
      <c r="I6752" s="23">
        <v>40.807060999999997</v>
      </c>
      <c r="J6752" s="23">
        <v>-80.080673000000004</v>
      </c>
      <c r="K6752">
        <v>562212</v>
      </c>
      <c r="L6752" t="s">
        <v>355</v>
      </c>
      <c r="M6752" t="s">
        <v>307</v>
      </c>
      <c r="N6752" s="49">
        <v>53253.37</v>
      </c>
      <c r="O6752" s="49">
        <v>55948.065999999999</v>
      </c>
      <c r="P6752" s="49">
        <v>68339.710000000006</v>
      </c>
      <c r="Q6752" s="49">
        <v>67841.316000000006</v>
      </c>
      <c r="R6752" s="49">
        <v>59845.114000000001</v>
      </c>
      <c r="S6752" s="49">
        <v>95914.584000000003</v>
      </c>
      <c r="T6752" s="49">
        <v>65673.415999999997</v>
      </c>
      <c r="U6752" s="49">
        <v>68786.588000000003</v>
      </c>
      <c r="V6752" s="49">
        <v>31966.671999999999</v>
      </c>
    </row>
    <row r="6753" spans="1:22" x14ac:dyDescent="0.3">
      <c r="A6753">
        <v>1008996</v>
      </c>
      <c r="B6753" t="s">
        <v>29918</v>
      </c>
      <c r="C6753" t="s">
        <v>29919</v>
      </c>
      <c r="D6753" t="s">
        <v>12968</v>
      </c>
      <c r="E6753" t="s">
        <v>2164</v>
      </c>
      <c r="F6753" t="s">
        <v>12969</v>
      </c>
      <c r="G6753" t="s">
        <v>29920</v>
      </c>
      <c r="H6753" t="s">
        <v>12971</v>
      </c>
      <c r="I6753" s="23">
        <v>44.116244999999999</v>
      </c>
      <c r="J6753" s="23">
        <v>-123.17887500000001</v>
      </c>
      <c r="K6753">
        <v>221119</v>
      </c>
      <c r="L6753" t="s">
        <v>28</v>
      </c>
      <c r="M6753" t="s">
        <v>336</v>
      </c>
      <c r="S6753" s="49">
        <v>2568.3760000000002</v>
      </c>
      <c r="T6753" s="49">
        <v>2752.7</v>
      </c>
      <c r="U6753" s="49">
        <v>3730.14</v>
      </c>
      <c r="V6753" s="49">
        <v>3048.8679999999999</v>
      </c>
    </row>
    <row r="6754" spans="1:22" x14ac:dyDescent="0.3">
      <c r="A6754">
        <v>1010962</v>
      </c>
      <c r="B6754" t="s">
        <v>29921</v>
      </c>
      <c r="C6754" t="s">
        <v>29922</v>
      </c>
      <c r="D6754" t="s">
        <v>29923</v>
      </c>
      <c r="E6754" t="s">
        <v>323</v>
      </c>
      <c r="F6754" t="s">
        <v>17848</v>
      </c>
      <c r="G6754" t="s">
        <v>29924</v>
      </c>
      <c r="H6754" t="s">
        <v>2800</v>
      </c>
      <c r="I6754" s="23">
        <v>33.934167000000002</v>
      </c>
      <c r="J6754" s="23">
        <v>-116.571388</v>
      </c>
      <c r="K6754">
        <v>221112</v>
      </c>
      <c r="L6754" t="s">
        <v>30</v>
      </c>
      <c r="M6754" t="s">
        <v>336</v>
      </c>
      <c r="N6754" s="49">
        <v>306143.81599999999</v>
      </c>
      <c r="O6754" s="49">
        <v>268717.50400000002</v>
      </c>
      <c r="P6754" s="49">
        <v>259684.136</v>
      </c>
      <c r="Q6754" s="49">
        <v>249242.32800000001</v>
      </c>
      <c r="R6754" s="49">
        <v>357505.72399999999</v>
      </c>
      <c r="S6754" s="49">
        <v>269760.152</v>
      </c>
      <c r="T6754" s="49">
        <v>185499.76</v>
      </c>
    </row>
    <row r="6755" spans="1:22" x14ac:dyDescent="0.3">
      <c r="A6755">
        <v>1011175</v>
      </c>
      <c r="B6755" t="s">
        <v>29925</v>
      </c>
      <c r="C6755" t="s">
        <v>29926</v>
      </c>
      <c r="D6755" t="s">
        <v>18406</v>
      </c>
      <c r="E6755" t="s">
        <v>793</v>
      </c>
      <c r="F6755" t="s">
        <v>29927</v>
      </c>
      <c r="G6755" t="s">
        <v>29928</v>
      </c>
      <c r="H6755" t="s">
        <v>7601</v>
      </c>
      <c r="I6755" s="23">
        <v>37.403740999999997</v>
      </c>
      <c r="J6755" s="23">
        <v>-79.128075999999993</v>
      </c>
      <c r="K6755">
        <v>322130</v>
      </c>
      <c r="L6755" t="s">
        <v>28</v>
      </c>
      <c r="M6755" t="s">
        <v>680</v>
      </c>
      <c r="N6755" s="49">
        <v>31373.232</v>
      </c>
      <c r="O6755" s="49">
        <v>27643.434000000001</v>
      </c>
      <c r="P6755" s="49">
        <v>28089.637999999999</v>
      </c>
      <c r="Q6755" s="49">
        <v>27990.407999999999</v>
      </c>
      <c r="R6755" s="49">
        <v>27479.148000000001</v>
      </c>
      <c r="S6755" s="49">
        <v>29243.432000000001</v>
      </c>
      <c r="T6755" s="49">
        <v>28069.484</v>
      </c>
    </row>
    <row r="6756" spans="1:22" x14ac:dyDescent="0.3">
      <c r="A6756">
        <v>1001174</v>
      </c>
      <c r="B6756" t="s">
        <v>29929</v>
      </c>
      <c r="C6756" t="s">
        <v>9209</v>
      </c>
      <c r="D6756" t="s">
        <v>3483</v>
      </c>
      <c r="E6756" t="s">
        <v>447</v>
      </c>
      <c r="F6756" t="s">
        <v>3484</v>
      </c>
      <c r="G6756" t="s">
        <v>29930</v>
      </c>
      <c r="H6756" t="s">
        <v>3486</v>
      </c>
      <c r="I6756" s="23">
        <v>40.408099999999997</v>
      </c>
      <c r="J6756" s="23">
        <v>-79.033900000000003</v>
      </c>
      <c r="K6756">
        <v>221112</v>
      </c>
      <c r="L6756" t="s">
        <v>335</v>
      </c>
      <c r="M6756" t="s">
        <v>336</v>
      </c>
      <c r="N6756" s="49">
        <v>1920263.9080000001</v>
      </c>
      <c r="O6756" s="49">
        <v>2636209.69</v>
      </c>
      <c r="P6756" s="49">
        <v>2559368.1680000001</v>
      </c>
      <c r="Q6756" s="49">
        <v>2869658.44</v>
      </c>
      <c r="R6756" s="49">
        <v>1780540.412</v>
      </c>
      <c r="S6756" s="49">
        <v>2675988.6060000001</v>
      </c>
      <c r="T6756" s="49">
        <v>1800995.088</v>
      </c>
      <c r="U6756" s="49">
        <v>1953912.3540000001</v>
      </c>
      <c r="V6756" s="49">
        <v>3237946.3739999998</v>
      </c>
    </row>
    <row r="6757" spans="1:22" x14ac:dyDescent="0.3">
      <c r="A6757">
        <v>1011499</v>
      </c>
      <c r="B6757" t="s">
        <v>29931</v>
      </c>
      <c r="C6757" t="s">
        <v>29932</v>
      </c>
      <c r="D6757" t="s">
        <v>29933</v>
      </c>
      <c r="E6757" t="s">
        <v>542</v>
      </c>
      <c r="F6757" t="s">
        <v>2122</v>
      </c>
      <c r="G6757" t="s">
        <v>29934</v>
      </c>
      <c r="H6757" t="s">
        <v>2124</v>
      </c>
      <c r="I6757" s="23">
        <v>37.054499999999997</v>
      </c>
      <c r="J6757" s="23">
        <v>-100.89178</v>
      </c>
      <c r="K6757">
        <v>562212</v>
      </c>
      <c r="L6757" t="s">
        <v>355</v>
      </c>
      <c r="M6757" t="s">
        <v>307</v>
      </c>
      <c r="N6757" s="49">
        <v>37872.35</v>
      </c>
      <c r="O6757" s="49">
        <v>34341.1</v>
      </c>
      <c r="P6757" s="49">
        <v>32141.25</v>
      </c>
      <c r="Q6757" s="49">
        <v>36179.050000000003</v>
      </c>
      <c r="R6757" s="49">
        <v>35116.75</v>
      </c>
      <c r="S6757" s="49">
        <v>32296.05</v>
      </c>
      <c r="T6757" s="49">
        <v>30102.25</v>
      </c>
      <c r="U6757" s="49">
        <v>28186.45</v>
      </c>
    </row>
    <row r="6758" spans="1:22" x14ac:dyDescent="0.3">
      <c r="A6758">
        <v>1005737</v>
      </c>
      <c r="B6758" t="s">
        <v>29935</v>
      </c>
      <c r="C6758" t="s">
        <v>29936</v>
      </c>
      <c r="D6758" t="s">
        <v>29937</v>
      </c>
      <c r="E6758" t="s">
        <v>1663</v>
      </c>
      <c r="F6758" t="s">
        <v>29938</v>
      </c>
      <c r="G6758" t="s">
        <v>29939</v>
      </c>
      <c r="H6758" t="s">
        <v>11841</v>
      </c>
      <c r="I6758" s="23">
        <v>40.556399999999996</v>
      </c>
      <c r="J6758" s="23">
        <v>-74.246099999999998</v>
      </c>
      <c r="K6758">
        <v>221112</v>
      </c>
      <c r="L6758" t="s">
        <v>335</v>
      </c>
      <c r="M6758" t="s">
        <v>336</v>
      </c>
      <c r="N6758" s="49">
        <v>1230516.598</v>
      </c>
      <c r="O6758" s="49">
        <v>579571.90399999998</v>
      </c>
      <c r="P6758" s="49">
        <v>25607.603999999999</v>
      </c>
      <c r="Q6758" s="49">
        <v>58642.98</v>
      </c>
      <c r="R6758" s="49">
        <v>11322.656000000001</v>
      </c>
      <c r="S6758" s="49">
        <v>38198.341999999997</v>
      </c>
      <c r="T6758" s="49">
        <v>22623.407999999999</v>
      </c>
      <c r="U6758" s="49">
        <v>68304.89</v>
      </c>
      <c r="V6758" s="49">
        <v>75633.001999999993</v>
      </c>
    </row>
    <row r="6759" spans="1:22" x14ac:dyDescent="0.3">
      <c r="A6759">
        <v>1001151</v>
      </c>
      <c r="B6759" t="s">
        <v>29940</v>
      </c>
      <c r="C6759" t="s">
        <v>29941</v>
      </c>
      <c r="D6759" t="s">
        <v>29942</v>
      </c>
      <c r="E6759" t="s">
        <v>690</v>
      </c>
      <c r="F6759" t="s">
        <v>29943</v>
      </c>
      <c r="G6759" t="s">
        <v>29944</v>
      </c>
      <c r="H6759" t="s">
        <v>3655</v>
      </c>
      <c r="I6759" s="23">
        <v>33.948599999999999</v>
      </c>
      <c r="J6759" s="23">
        <v>-85.276899999999998</v>
      </c>
      <c r="K6759">
        <v>221112</v>
      </c>
      <c r="L6759" t="s">
        <v>335</v>
      </c>
      <c r="M6759" t="s">
        <v>336</v>
      </c>
      <c r="N6759" s="49">
        <v>367892.93599999999</v>
      </c>
      <c r="O6759" s="49">
        <v>342707.28</v>
      </c>
      <c r="P6759" s="49">
        <v>221507.228</v>
      </c>
      <c r="Q6759" s="49">
        <v>289936.82400000002</v>
      </c>
      <c r="R6759" s="49">
        <v>166343.13200000001</v>
      </c>
      <c r="S6759" s="49">
        <v>94589.948000000004</v>
      </c>
      <c r="T6759" s="49">
        <v>66371.604000000007</v>
      </c>
      <c r="U6759" s="49">
        <v>174343.704</v>
      </c>
      <c r="V6759" s="49">
        <v>170856.16800000001</v>
      </c>
    </row>
    <row r="6760" spans="1:22" x14ac:dyDescent="0.3">
      <c r="A6760">
        <v>1006678</v>
      </c>
      <c r="B6760" t="s">
        <v>29945</v>
      </c>
      <c r="C6760" t="s">
        <v>29946</v>
      </c>
      <c r="D6760" t="s">
        <v>29947</v>
      </c>
      <c r="E6760" t="s">
        <v>468</v>
      </c>
      <c r="F6760" t="s">
        <v>25498</v>
      </c>
      <c r="G6760" t="s">
        <v>29948</v>
      </c>
      <c r="H6760" t="s">
        <v>3085</v>
      </c>
      <c r="I6760" s="23">
        <v>28.366499999999998</v>
      </c>
      <c r="J6760" s="23">
        <v>-82.559100000000001</v>
      </c>
      <c r="K6760">
        <v>221112</v>
      </c>
      <c r="L6760" t="s">
        <v>335</v>
      </c>
      <c r="M6760" t="s">
        <v>336</v>
      </c>
      <c r="N6760" s="49">
        <v>143106.06400000001</v>
      </c>
      <c r="O6760" s="49">
        <v>382677.17599999998</v>
      </c>
      <c r="P6760" s="49">
        <v>305047.86800000002</v>
      </c>
      <c r="Q6760" s="49">
        <v>577905.76</v>
      </c>
      <c r="R6760" s="49">
        <v>146174.20600000001</v>
      </c>
      <c r="S6760" s="49">
        <v>352531.04399999999</v>
      </c>
      <c r="T6760" s="49">
        <v>356272.62800000003</v>
      </c>
      <c r="U6760" s="49">
        <v>445118.8</v>
      </c>
      <c r="V6760" s="49">
        <v>463454.03200000001</v>
      </c>
    </row>
    <row r="6761" spans="1:22" x14ac:dyDescent="0.3">
      <c r="A6761">
        <v>1010565</v>
      </c>
      <c r="B6761" t="s">
        <v>29949</v>
      </c>
      <c r="C6761" t="s">
        <v>29950</v>
      </c>
      <c r="D6761" t="s">
        <v>29951</v>
      </c>
      <c r="E6761" t="s">
        <v>447</v>
      </c>
      <c r="F6761" t="s">
        <v>29952</v>
      </c>
      <c r="G6761" t="s">
        <v>29953</v>
      </c>
      <c r="H6761" t="s">
        <v>6925</v>
      </c>
      <c r="I6761" s="23">
        <v>39.9206</v>
      </c>
      <c r="J6761" s="23">
        <v>-79.822699999999998</v>
      </c>
      <c r="K6761">
        <v>213112</v>
      </c>
      <c r="L6761" t="s">
        <v>28</v>
      </c>
      <c r="M6761" t="s">
        <v>102</v>
      </c>
      <c r="R6761" s="49">
        <v>75782.763999999996</v>
      </c>
      <c r="S6761" s="49">
        <v>58274.98</v>
      </c>
      <c r="T6761" s="49">
        <v>58397.98</v>
      </c>
      <c r="U6761" s="49">
        <v>39127.86</v>
      </c>
    </row>
    <row r="6762" spans="1:22" x14ac:dyDescent="0.3">
      <c r="A6762">
        <v>1012042</v>
      </c>
      <c r="B6762" t="s">
        <v>29954</v>
      </c>
      <c r="C6762" t="s">
        <v>29955</v>
      </c>
      <c r="D6762" t="s">
        <v>29956</v>
      </c>
      <c r="E6762" t="s">
        <v>380</v>
      </c>
      <c r="F6762" t="s">
        <v>15635</v>
      </c>
      <c r="G6762" t="s">
        <v>29957</v>
      </c>
      <c r="H6762" t="s">
        <v>28552</v>
      </c>
      <c r="I6762" s="23">
        <v>46.703479999999999</v>
      </c>
      <c r="J6762" s="23">
        <v>-92.424109999999999</v>
      </c>
      <c r="K6762">
        <v>562212</v>
      </c>
      <c r="L6762" t="s">
        <v>649</v>
      </c>
      <c r="M6762" t="s">
        <v>574</v>
      </c>
      <c r="N6762" s="49">
        <v>38778.398000000001</v>
      </c>
      <c r="O6762" s="49">
        <v>36635.898000000001</v>
      </c>
      <c r="P6762" s="49">
        <v>30634.25</v>
      </c>
      <c r="Q6762" s="49">
        <v>29017.75</v>
      </c>
      <c r="R6762" s="49">
        <v>25893.05</v>
      </c>
    </row>
    <row r="6763" spans="1:22" x14ac:dyDescent="0.3">
      <c r="A6763">
        <v>1007614</v>
      </c>
      <c r="B6763" t="s">
        <v>29958</v>
      </c>
      <c r="C6763" t="s">
        <v>29959</v>
      </c>
      <c r="D6763" t="s">
        <v>22303</v>
      </c>
      <c r="E6763" t="s">
        <v>422</v>
      </c>
      <c r="F6763" t="s">
        <v>29960</v>
      </c>
      <c r="G6763" t="s">
        <v>29961</v>
      </c>
      <c r="H6763" t="s">
        <v>536</v>
      </c>
      <c r="I6763" s="23">
        <v>34.277549999999998</v>
      </c>
      <c r="J6763" s="23">
        <v>-91.838202999999993</v>
      </c>
      <c r="K6763">
        <v>562212</v>
      </c>
      <c r="L6763" t="s">
        <v>51</v>
      </c>
      <c r="M6763" t="s">
        <v>307</v>
      </c>
      <c r="N6763" s="49">
        <v>22998.75</v>
      </c>
      <c r="O6763" s="49">
        <v>24347.75</v>
      </c>
      <c r="P6763" s="49">
        <v>25775.75</v>
      </c>
      <c r="Q6763" s="49">
        <v>27287.75</v>
      </c>
      <c r="R6763" s="49">
        <v>28888.25</v>
      </c>
      <c r="S6763" s="49">
        <v>30582.75</v>
      </c>
      <c r="T6763" s="49">
        <v>32376.5</v>
      </c>
      <c r="U6763" s="49">
        <v>41094.049550000003</v>
      </c>
      <c r="V6763" s="49">
        <v>43504.45435</v>
      </c>
    </row>
    <row r="6764" spans="1:22" x14ac:dyDescent="0.3">
      <c r="A6764">
        <v>1008777</v>
      </c>
      <c r="B6764" t="s">
        <v>29962</v>
      </c>
      <c r="C6764" t="s">
        <v>29963</v>
      </c>
      <c r="D6764" t="s">
        <v>16584</v>
      </c>
      <c r="E6764" t="s">
        <v>422</v>
      </c>
      <c r="F6764" t="s">
        <v>29964</v>
      </c>
      <c r="G6764" t="s">
        <v>29965</v>
      </c>
      <c r="H6764" t="s">
        <v>16702</v>
      </c>
      <c r="I6764" s="23">
        <v>35.41751</v>
      </c>
      <c r="J6764" s="23">
        <v>-91.697109999999995</v>
      </c>
      <c r="K6764">
        <v>213112</v>
      </c>
      <c r="L6764" t="s">
        <v>28</v>
      </c>
      <c r="M6764" t="s">
        <v>102</v>
      </c>
      <c r="R6764" s="49">
        <v>22623.664000000001</v>
      </c>
      <c r="S6764" s="49">
        <v>26545.200000000001</v>
      </c>
      <c r="T6764" s="49">
        <v>22734.37</v>
      </c>
      <c r="U6764" s="49">
        <v>24967.256000000001</v>
      </c>
      <c r="V6764" s="49">
        <v>26451.5</v>
      </c>
    </row>
    <row r="6765" spans="1:22" x14ac:dyDescent="0.3">
      <c r="A6765">
        <v>1012646</v>
      </c>
      <c r="B6765" t="s">
        <v>29966</v>
      </c>
      <c r="C6765" t="s">
        <v>29967</v>
      </c>
      <c r="D6765" t="s">
        <v>4980</v>
      </c>
      <c r="E6765" t="s">
        <v>690</v>
      </c>
      <c r="F6765" t="s">
        <v>1177</v>
      </c>
      <c r="G6765" t="s">
        <v>29968</v>
      </c>
      <c r="H6765" t="s">
        <v>1179</v>
      </c>
      <c r="I6765" s="23">
        <v>34.718049999999998</v>
      </c>
      <c r="J6765" s="23">
        <v>-84.966939999999994</v>
      </c>
      <c r="K6765">
        <v>314110</v>
      </c>
      <c r="L6765" t="s">
        <v>28</v>
      </c>
      <c r="M6765" t="s">
        <v>315</v>
      </c>
      <c r="N6765" s="49">
        <v>11190.508</v>
      </c>
      <c r="O6765" s="49">
        <v>39494.665999999997</v>
      </c>
      <c r="P6765" s="49">
        <v>65339.038</v>
      </c>
      <c r="Q6765" s="49">
        <v>34186.482000000004</v>
      </c>
    </row>
    <row r="6766" spans="1:22" x14ac:dyDescent="0.3">
      <c r="A6766">
        <v>1001598</v>
      </c>
      <c r="B6766" t="s">
        <v>29969</v>
      </c>
      <c r="C6766" t="s">
        <v>29970</v>
      </c>
      <c r="D6766" t="s">
        <v>29971</v>
      </c>
      <c r="E6766" t="s">
        <v>311</v>
      </c>
      <c r="F6766" t="s">
        <v>29972</v>
      </c>
      <c r="G6766" t="s">
        <v>29973</v>
      </c>
      <c r="H6766" t="s">
        <v>29974</v>
      </c>
      <c r="I6766" s="23">
        <v>37.151699999999998</v>
      </c>
      <c r="J6766" s="23">
        <v>-88.775000000000006</v>
      </c>
      <c r="K6766">
        <v>221112</v>
      </c>
      <c r="L6766" t="s">
        <v>30</v>
      </c>
      <c r="M6766" t="s">
        <v>336</v>
      </c>
      <c r="N6766" s="49">
        <v>6998669.4139999999</v>
      </c>
      <c r="O6766" s="49">
        <v>7309311.9230000004</v>
      </c>
      <c r="P6766" s="49">
        <v>7188829.7680000002</v>
      </c>
      <c r="Q6766" s="49">
        <v>7520220.7740000002</v>
      </c>
      <c r="R6766" s="49">
        <v>7104341.227</v>
      </c>
      <c r="S6766" s="49">
        <v>7448060.3600000003</v>
      </c>
      <c r="T6766" s="49">
        <v>7198164.5279999999</v>
      </c>
      <c r="U6766" s="49">
        <v>7134614.9500000002</v>
      </c>
      <c r="V6766" s="49">
        <v>7981969.9560000002</v>
      </c>
    </row>
    <row r="6767" spans="1:22" x14ac:dyDescent="0.3">
      <c r="A6767">
        <v>1000879</v>
      </c>
      <c r="B6767" t="s">
        <v>29975</v>
      </c>
      <c r="C6767" t="s">
        <v>29976</v>
      </c>
      <c r="D6767" t="s">
        <v>29977</v>
      </c>
      <c r="E6767" t="s">
        <v>447</v>
      </c>
      <c r="F6767" t="s">
        <v>29978</v>
      </c>
      <c r="G6767" t="s">
        <v>29979</v>
      </c>
      <c r="H6767" t="s">
        <v>12023</v>
      </c>
      <c r="I6767" s="23">
        <v>41.067</v>
      </c>
      <c r="J6767" s="23">
        <v>-78.365600000000001</v>
      </c>
      <c r="K6767">
        <v>221112</v>
      </c>
      <c r="L6767" t="s">
        <v>335</v>
      </c>
      <c r="M6767" t="s">
        <v>336</v>
      </c>
      <c r="N6767" s="49">
        <v>183483.62</v>
      </c>
      <c r="O6767" s="49">
        <v>345212.02</v>
      </c>
      <c r="P6767" s="49">
        <v>804832.06799999997</v>
      </c>
      <c r="Q6767" s="49">
        <v>130869.60799999999</v>
      </c>
      <c r="R6767" s="49">
        <v>939511.03399999999</v>
      </c>
      <c r="S6767" s="49">
        <v>2361180.6740000001</v>
      </c>
      <c r="T6767" s="49">
        <v>1625417.38</v>
      </c>
      <c r="U6767" s="49">
        <v>1334260.246</v>
      </c>
      <c r="V6767" s="49">
        <v>1614681.166</v>
      </c>
    </row>
    <row r="6768" spans="1:22" x14ac:dyDescent="0.3">
      <c r="A6768">
        <v>1010362</v>
      </c>
      <c r="B6768" t="s">
        <v>29980</v>
      </c>
      <c r="C6768" t="s">
        <v>29981</v>
      </c>
      <c r="D6768" t="s">
        <v>29982</v>
      </c>
      <c r="E6768" t="s">
        <v>351</v>
      </c>
      <c r="F6768" t="s">
        <v>29983</v>
      </c>
      <c r="G6768" t="s">
        <v>29984</v>
      </c>
      <c r="H6768" t="s">
        <v>29985</v>
      </c>
      <c r="I6768" s="23">
        <v>39.207290999999998</v>
      </c>
      <c r="J6768" s="23">
        <v>-89.863230999999999</v>
      </c>
      <c r="K6768">
        <v>212112</v>
      </c>
      <c r="L6768" t="s">
        <v>90</v>
      </c>
      <c r="M6768" t="s">
        <v>315</v>
      </c>
      <c r="N6768" s="49">
        <v>62187.5</v>
      </c>
      <c r="O6768" s="49">
        <v>56685</v>
      </c>
      <c r="P6768" s="49">
        <v>75577.5</v>
      </c>
      <c r="Q6768" s="49">
        <v>70525</v>
      </c>
      <c r="R6768" s="49">
        <v>59332.5</v>
      </c>
      <c r="S6768" s="49">
        <v>65400</v>
      </c>
      <c r="T6768" s="49">
        <v>68450</v>
      </c>
      <c r="U6768" s="49">
        <v>80275</v>
      </c>
      <c r="V6768" s="49">
        <v>57025</v>
      </c>
    </row>
    <row r="6769" spans="1:22" x14ac:dyDescent="0.3">
      <c r="A6769">
        <v>1000445</v>
      </c>
      <c r="B6769" t="s">
        <v>29986</v>
      </c>
      <c r="C6769" t="s">
        <v>29987</v>
      </c>
      <c r="D6769" t="s">
        <v>11454</v>
      </c>
      <c r="E6769" t="s">
        <v>393</v>
      </c>
      <c r="F6769" t="s">
        <v>29988</v>
      </c>
      <c r="G6769" t="s">
        <v>29989</v>
      </c>
      <c r="H6769" t="s">
        <v>12631</v>
      </c>
      <c r="I6769" s="23">
        <v>43.751899999999999</v>
      </c>
      <c r="J6769" s="23">
        <v>-87.878299999999996</v>
      </c>
      <c r="K6769">
        <v>221112</v>
      </c>
      <c r="L6769" t="s">
        <v>335</v>
      </c>
      <c r="M6769" t="s">
        <v>336</v>
      </c>
      <c r="N6769" s="49">
        <v>203258.89600000001</v>
      </c>
      <c r="O6769" s="49">
        <v>218202.992</v>
      </c>
      <c r="P6769" s="49">
        <v>193374.28400000001</v>
      </c>
      <c r="Q6769" s="49">
        <v>49541.067999999999</v>
      </c>
      <c r="R6769" s="49">
        <v>22451.468000000001</v>
      </c>
      <c r="S6769" s="49">
        <v>8319.52</v>
      </c>
      <c r="T6769" s="49">
        <v>28358.696</v>
      </c>
      <c r="U6769" s="49">
        <v>54319.648000000001</v>
      </c>
      <c r="V6769" s="49">
        <v>13279.652</v>
      </c>
    </row>
    <row r="6770" spans="1:22" x14ac:dyDescent="0.3">
      <c r="A6770">
        <v>1010598</v>
      </c>
      <c r="B6770" t="s">
        <v>29990</v>
      </c>
      <c r="C6770" t="s">
        <v>2816</v>
      </c>
      <c r="D6770" t="s">
        <v>29991</v>
      </c>
      <c r="E6770" t="s">
        <v>303</v>
      </c>
      <c r="F6770" t="s">
        <v>29992</v>
      </c>
      <c r="G6770" t="s">
        <v>29993</v>
      </c>
      <c r="H6770" t="s">
        <v>1865</v>
      </c>
      <c r="I6770" s="23">
        <v>31.795396</v>
      </c>
      <c r="J6770" s="23">
        <v>-94.179047999999995</v>
      </c>
      <c r="K6770">
        <v>486210</v>
      </c>
      <c r="L6770" t="s">
        <v>368</v>
      </c>
      <c r="M6770" t="s">
        <v>102</v>
      </c>
      <c r="N6770" s="49">
        <v>98792.535999999993</v>
      </c>
      <c r="O6770" s="49">
        <v>89062.635999999999</v>
      </c>
      <c r="P6770" s="49">
        <v>83143.251999999993</v>
      </c>
      <c r="Q6770" s="49">
        <v>62670.088000000003</v>
      </c>
      <c r="R6770" s="49">
        <v>84053.642000000007</v>
      </c>
      <c r="S6770" s="49">
        <v>83865.305999999997</v>
      </c>
      <c r="T6770" s="49">
        <v>86544.092000000004</v>
      </c>
      <c r="U6770" s="49">
        <v>44274.148000000001</v>
      </c>
    </row>
    <row r="6771" spans="1:22" x14ac:dyDescent="0.3">
      <c r="A6771">
        <v>1001381</v>
      </c>
      <c r="B6771" t="s">
        <v>29994</v>
      </c>
      <c r="C6771" t="s">
        <v>29995</v>
      </c>
      <c r="D6771" t="s">
        <v>29996</v>
      </c>
      <c r="E6771" t="s">
        <v>351</v>
      </c>
      <c r="F6771" t="s">
        <v>29997</v>
      </c>
      <c r="G6771" t="s">
        <v>29998</v>
      </c>
      <c r="H6771" t="s">
        <v>2816</v>
      </c>
      <c r="I6771" s="23">
        <v>39.279400000000003</v>
      </c>
      <c r="J6771" s="23">
        <v>-88.477199999999996</v>
      </c>
      <c r="K6771">
        <v>221112</v>
      </c>
      <c r="L6771" t="s">
        <v>335</v>
      </c>
      <c r="M6771" t="s">
        <v>336</v>
      </c>
      <c r="N6771" s="49">
        <v>119987.204</v>
      </c>
      <c r="O6771" s="49">
        <v>97543.687999999995</v>
      </c>
      <c r="P6771" s="49">
        <v>61640.767999999996</v>
      </c>
      <c r="Q6771" s="49">
        <v>92994.8</v>
      </c>
      <c r="R6771" s="49">
        <v>10514.611999999999</v>
      </c>
      <c r="S6771" s="49">
        <v>8378.8160000000007</v>
      </c>
      <c r="T6771" s="49">
        <v>7537.32</v>
      </c>
      <c r="U6771" s="49">
        <v>29043.892</v>
      </c>
      <c r="V6771" s="49">
        <v>8338.1200000000008</v>
      </c>
    </row>
    <row r="6772" spans="1:22" x14ac:dyDescent="0.3">
      <c r="A6772">
        <v>1007179</v>
      </c>
      <c r="B6772" t="s">
        <v>29999</v>
      </c>
      <c r="C6772" t="s">
        <v>30000</v>
      </c>
      <c r="D6772" t="s">
        <v>30001</v>
      </c>
      <c r="E6772" t="s">
        <v>922</v>
      </c>
      <c r="F6772" t="s">
        <v>30002</v>
      </c>
      <c r="G6772" t="s">
        <v>30003</v>
      </c>
      <c r="H6772" t="s">
        <v>3288</v>
      </c>
      <c r="I6772" s="23">
        <v>40.558900000000001</v>
      </c>
      <c r="J6772" s="23">
        <v>-96.784199999999998</v>
      </c>
      <c r="K6772">
        <v>221112</v>
      </c>
      <c r="L6772" t="s">
        <v>335</v>
      </c>
      <c r="M6772" t="s">
        <v>336</v>
      </c>
      <c r="N6772" s="49">
        <v>826708.11800000002</v>
      </c>
      <c r="O6772" s="49">
        <v>993117.53</v>
      </c>
      <c r="P6772" s="49">
        <v>788845.45200000005</v>
      </c>
      <c r="Q6772" s="49">
        <v>591578.90800000005</v>
      </c>
      <c r="R6772" s="49">
        <v>1104788.8160000001</v>
      </c>
      <c r="S6772" s="49">
        <v>1416818.5719999999</v>
      </c>
      <c r="T6772" s="49">
        <v>1267038.21</v>
      </c>
      <c r="U6772" s="49">
        <v>1154002.3</v>
      </c>
      <c r="V6772" s="49">
        <v>1624448.9480000001</v>
      </c>
    </row>
    <row r="6773" spans="1:22" x14ac:dyDescent="0.3">
      <c r="A6773">
        <v>1010792</v>
      </c>
      <c r="B6773" t="s">
        <v>30004</v>
      </c>
      <c r="C6773" t="s">
        <v>30005</v>
      </c>
      <c r="D6773" t="s">
        <v>26836</v>
      </c>
      <c r="E6773" t="s">
        <v>583</v>
      </c>
      <c r="F6773" t="s">
        <v>4868</v>
      </c>
      <c r="G6773" t="s">
        <v>30006</v>
      </c>
      <c r="H6773" t="s">
        <v>2446</v>
      </c>
      <c r="I6773" s="23">
        <v>30.494299999999999</v>
      </c>
      <c r="J6773" s="23">
        <v>-91.217079999999996</v>
      </c>
      <c r="K6773">
        <v>325180</v>
      </c>
      <c r="L6773" t="s">
        <v>28</v>
      </c>
      <c r="M6773" t="s">
        <v>530</v>
      </c>
      <c r="N6773" s="49">
        <v>44057.084000000003</v>
      </c>
      <c r="O6773" s="49">
        <v>46769.923999999999</v>
      </c>
      <c r="P6773" s="49">
        <v>44635.531999999999</v>
      </c>
      <c r="Q6773" s="49">
        <v>40997.696000000004</v>
      </c>
      <c r="R6773" s="49">
        <v>43406.735999999997</v>
      </c>
      <c r="S6773" s="49">
        <v>38226.455999999998</v>
      </c>
      <c r="T6773" s="49">
        <v>42692.639999999999</v>
      </c>
      <c r="U6773" s="49">
        <v>39747.1</v>
      </c>
      <c r="V6773" s="49">
        <v>34119.072</v>
      </c>
    </row>
    <row r="6774" spans="1:22" x14ac:dyDescent="0.3">
      <c r="A6774">
        <v>1004847</v>
      </c>
      <c r="B6774" t="s">
        <v>30007</v>
      </c>
      <c r="C6774" t="s">
        <v>30008</v>
      </c>
      <c r="D6774" t="s">
        <v>15309</v>
      </c>
      <c r="E6774" t="s">
        <v>793</v>
      </c>
      <c r="F6774" t="s">
        <v>30009</v>
      </c>
      <c r="G6774" t="s">
        <v>30010</v>
      </c>
      <c r="H6774" t="s">
        <v>6353</v>
      </c>
      <c r="I6774" s="23">
        <v>38.838529999999999</v>
      </c>
      <c r="J6774" s="23">
        <v>-78.548500000000004</v>
      </c>
      <c r="K6774">
        <v>562212</v>
      </c>
      <c r="L6774" t="s">
        <v>355</v>
      </c>
      <c r="M6774" t="s">
        <v>307</v>
      </c>
      <c r="Q6774" s="49">
        <v>14429.8</v>
      </c>
      <c r="R6774" s="49">
        <v>12865.2</v>
      </c>
      <c r="S6774" s="49">
        <v>14033.05</v>
      </c>
      <c r="T6774" s="49">
        <v>29733.25</v>
      </c>
      <c r="U6774" s="49">
        <v>34504</v>
      </c>
      <c r="V6774" s="49">
        <v>33637.449999999997</v>
      </c>
    </row>
    <row r="6775" spans="1:22" x14ac:dyDescent="0.3">
      <c r="A6775">
        <v>1000235</v>
      </c>
      <c r="B6775" t="s">
        <v>30011</v>
      </c>
      <c r="C6775" t="s">
        <v>30012</v>
      </c>
      <c r="D6775" t="s">
        <v>4015</v>
      </c>
      <c r="E6775" t="s">
        <v>447</v>
      </c>
      <c r="F6775" t="s">
        <v>30013</v>
      </c>
      <c r="G6775" t="s">
        <v>30014</v>
      </c>
      <c r="H6775" t="s">
        <v>5783</v>
      </c>
      <c r="I6775" s="23">
        <v>40.496699999999997</v>
      </c>
      <c r="J6775" s="23">
        <v>-80.075599999999994</v>
      </c>
      <c r="K6775">
        <v>324199</v>
      </c>
      <c r="L6775" t="s">
        <v>537</v>
      </c>
      <c r="M6775" t="s">
        <v>538</v>
      </c>
      <c r="Q6775" s="49">
        <v>11103.358</v>
      </c>
      <c r="R6775" s="49">
        <v>123165.254</v>
      </c>
      <c r="S6775" s="49">
        <v>53907.24</v>
      </c>
      <c r="T6775" s="49">
        <v>126449.68399999999</v>
      </c>
      <c r="U6775" s="49">
        <v>120455.128</v>
      </c>
      <c r="V6775" s="49">
        <v>135555.06599999999</v>
      </c>
    </row>
    <row r="6776" spans="1:22" x14ac:dyDescent="0.3">
      <c r="A6776">
        <v>1004258</v>
      </c>
      <c r="B6776" t="s">
        <v>30015</v>
      </c>
      <c r="C6776" t="s">
        <v>30016</v>
      </c>
      <c r="D6776" t="s">
        <v>577</v>
      </c>
      <c r="E6776" t="s">
        <v>583</v>
      </c>
      <c r="F6776" t="s">
        <v>578</v>
      </c>
      <c r="I6776" s="23">
        <v>27.300623000000002</v>
      </c>
      <c r="J6776" s="23">
        <v>-90.135000000000005</v>
      </c>
      <c r="K6776">
        <v>211130</v>
      </c>
      <c r="L6776" t="s">
        <v>579</v>
      </c>
      <c r="M6776" t="s">
        <v>102</v>
      </c>
      <c r="N6776" s="49">
        <v>150647.19</v>
      </c>
      <c r="O6776" s="49">
        <v>160017.28400000001</v>
      </c>
      <c r="P6776" s="49">
        <v>168746.74400000001</v>
      </c>
      <c r="Q6776" s="49">
        <v>205993.80600000001</v>
      </c>
      <c r="R6776" s="49">
        <v>191094.274</v>
      </c>
      <c r="S6776" s="49">
        <v>174540.43599999999</v>
      </c>
      <c r="T6776" s="49">
        <v>157453.61199999999</v>
      </c>
      <c r="U6776" s="49">
        <v>133872.35399999999</v>
      </c>
      <c r="V6776" s="49">
        <v>109678.442</v>
      </c>
    </row>
    <row r="6777" spans="1:22" x14ac:dyDescent="0.3">
      <c r="A6777">
        <v>1001024</v>
      </c>
      <c r="B6777" t="s">
        <v>30017</v>
      </c>
      <c r="C6777" t="s">
        <v>30018</v>
      </c>
      <c r="D6777" t="s">
        <v>30019</v>
      </c>
      <c r="E6777" t="s">
        <v>380</v>
      </c>
      <c r="F6777" t="s">
        <v>30020</v>
      </c>
      <c r="G6777" t="s">
        <v>30021</v>
      </c>
      <c r="H6777" t="s">
        <v>12758</v>
      </c>
      <c r="I6777" s="23">
        <v>45.379199999999997</v>
      </c>
      <c r="J6777" s="23">
        <v>-93.895799999999994</v>
      </c>
      <c r="K6777">
        <v>221112</v>
      </c>
      <c r="L6777" t="s">
        <v>335</v>
      </c>
      <c r="M6777" t="s">
        <v>336</v>
      </c>
      <c r="N6777" s="49">
        <v>11210899.278000001</v>
      </c>
      <c r="O6777" s="49">
        <v>12951496.665999999</v>
      </c>
      <c r="P6777" s="49">
        <v>12598828.532</v>
      </c>
      <c r="Q6777" s="49">
        <v>12194375.51</v>
      </c>
      <c r="R6777" s="49">
        <v>12359176.482000001</v>
      </c>
      <c r="S6777" s="49">
        <v>13510804.988</v>
      </c>
      <c r="T6777" s="49">
        <v>9023684.0500000007</v>
      </c>
      <c r="U6777" s="49">
        <v>8461493.0820000004</v>
      </c>
      <c r="V6777" s="49">
        <v>13188288.73</v>
      </c>
    </row>
    <row r="6778" spans="1:22" x14ac:dyDescent="0.3">
      <c r="A6778">
        <v>1001110</v>
      </c>
      <c r="B6778" t="s">
        <v>30022</v>
      </c>
      <c r="C6778" t="s">
        <v>30023</v>
      </c>
      <c r="D6778" t="s">
        <v>9958</v>
      </c>
      <c r="E6778" t="s">
        <v>1663</v>
      </c>
      <c r="F6778" t="s">
        <v>9959</v>
      </c>
      <c r="G6778" t="s">
        <v>30024</v>
      </c>
      <c r="H6778" t="s">
        <v>5933</v>
      </c>
      <c r="I6778" s="23">
        <v>39.451000000000001</v>
      </c>
      <c r="J6778" s="23">
        <v>-75.0578</v>
      </c>
      <c r="K6778">
        <v>221112</v>
      </c>
      <c r="L6778" t="s">
        <v>335</v>
      </c>
      <c r="M6778" t="s">
        <v>336</v>
      </c>
      <c r="N6778" s="49">
        <v>16706.786</v>
      </c>
      <c r="O6778" s="49">
        <v>41176.625999999997</v>
      </c>
      <c r="P6778" s="49">
        <v>21824.166000000001</v>
      </c>
      <c r="Q6778" s="49">
        <v>34519.813999999998</v>
      </c>
      <c r="R6778" s="49">
        <v>27487.712</v>
      </c>
      <c r="S6778" s="49">
        <v>21671.058000000001</v>
      </c>
      <c r="T6778" s="49">
        <v>17294.666000000001</v>
      </c>
      <c r="U6778" s="49">
        <v>21584.763999999999</v>
      </c>
      <c r="V6778" s="49">
        <v>24489.572</v>
      </c>
    </row>
    <row r="6779" spans="1:22" x14ac:dyDescent="0.3">
      <c r="A6779">
        <v>1004545</v>
      </c>
      <c r="B6779" t="s">
        <v>30025</v>
      </c>
      <c r="C6779" t="s">
        <v>30026</v>
      </c>
      <c r="D6779" t="s">
        <v>11570</v>
      </c>
      <c r="E6779" t="s">
        <v>1418</v>
      </c>
      <c r="F6779" t="s">
        <v>5655</v>
      </c>
      <c r="H6779" t="s">
        <v>9979</v>
      </c>
      <c r="I6779" s="23">
        <v>34.888579999999997</v>
      </c>
      <c r="J6779" s="23">
        <v>-96.029489999999996</v>
      </c>
      <c r="K6779">
        <v>486210</v>
      </c>
      <c r="L6779" t="s">
        <v>28</v>
      </c>
      <c r="M6779" t="s">
        <v>102</v>
      </c>
      <c r="R6779" s="49">
        <v>13338.4</v>
      </c>
      <c r="S6779" s="49">
        <v>16452.387999999999</v>
      </c>
      <c r="T6779" s="49">
        <v>19785.276000000002</v>
      </c>
      <c r="U6779" s="49">
        <v>21395.52</v>
      </c>
      <c r="V6779" s="49">
        <v>33357.523999999998</v>
      </c>
    </row>
    <row r="6780" spans="1:22" x14ac:dyDescent="0.3">
      <c r="A6780">
        <v>1000180</v>
      </c>
      <c r="B6780" t="s">
        <v>30027</v>
      </c>
      <c r="C6780" t="s">
        <v>30028</v>
      </c>
      <c r="D6780" t="s">
        <v>30029</v>
      </c>
      <c r="E6780" t="s">
        <v>447</v>
      </c>
      <c r="F6780" t="s">
        <v>30030</v>
      </c>
      <c r="G6780" t="s">
        <v>30031</v>
      </c>
      <c r="H6780" t="s">
        <v>26597</v>
      </c>
      <c r="I6780" s="23">
        <v>40.343899999999998</v>
      </c>
      <c r="J6780" s="23">
        <v>-77.162800000000004</v>
      </c>
      <c r="K6780">
        <v>486210</v>
      </c>
      <c r="L6780" t="s">
        <v>1275</v>
      </c>
      <c r="M6780" t="s">
        <v>102</v>
      </c>
      <c r="N6780" s="49">
        <v>67176.652000000002</v>
      </c>
      <c r="O6780" s="49">
        <v>84898.054000000004</v>
      </c>
      <c r="P6780" s="49">
        <v>64181.525999999998</v>
      </c>
      <c r="Q6780" s="49">
        <v>59978.482000000004</v>
      </c>
      <c r="R6780" s="49">
        <v>77063.100000000006</v>
      </c>
      <c r="S6780" s="49">
        <v>63947.66</v>
      </c>
      <c r="T6780" s="49">
        <v>61227.95</v>
      </c>
      <c r="U6780" s="49">
        <v>39605.118000000002</v>
      </c>
      <c r="V6780" s="49">
        <v>65645.361999999994</v>
      </c>
    </row>
    <row r="6781" spans="1:22" x14ac:dyDescent="0.3">
      <c r="A6781">
        <v>1013200</v>
      </c>
      <c r="B6781" t="s">
        <v>30032</v>
      </c>
      <c r="C6781" t="s">
        <v>30033</v>
      </c>
      <c r="D6781" t="s">
        <v>30034</v>
      </c>
      <c r="E6781" t="s">
        <v>1248</v>
      </c>
      <c r="F6781" t="s">
        <v>4778</v>
      </c>
      <c r="H6781" t="s">
        <v>4780</v>
      </c>
      <c r="I6781" s="23">
        <v>39.266889999999997</v>
      </c>
      <c r="J6781" s="23">
        <v>-80.694029999999998</v>
      </c>
      <c r="K6781">
        <v>486210</v>
      </c>
      <c r="L6781" t="s">
        <v>1275</v>
      </c>
      <c r="M6781" t="s">
        <v>102</v>
      </c>
      <c r="N6781" s="49">
        <v>34030.034</v>
      </c>
    </row>
    <row r="6782" spans="1:22" x14ac:dyDescent="0.3">
      <c r="A6782">
        <v>1008829</v>
      </c>
      <c r="B6782" t="s">
        <v>30035</v>
      </c>
      <c r="C6782" t="s">
        <v>30036</v>
      </c>
      <c r="D6782" t="s">
        <v>9665</v>
      </c>
      <c r="E6782" t="s">
        <v>1248</v>
      </c>
      <c r="F6782" t="s">
        <v>9666</v>
      </c>
      <c r="G6782" t="s">
        <v>30037</v>
      </c>
      <c r="H6782" t="s">
        <v>4780</v>
      </c>
      <c r="I6782" s="23">
        <v>39.281444999999998</v>
      </c>
      <c r="J6782" s="23">
        <v>-80.693740000000005</v>
      </c>
      <c r="K6782">
        <v>211130</v>
      </c>
      <c r="L6782" t="s">
        <v>326</v>
      </c>
      <c r="M6782" t="s">
        <v>327</v>
      </c>
      <c r="N6782" s="49">
        <v>189245.144</v>
      </c>
      <c r="O6782" s="49">
        <v>150992.27600000001</v>
      </c>
      <c r="P6782" s="49">
        <v>160087.402</v>
      </c>
      <c r="Q6782" s="49">
        <v>103204.61</v>
      </c>
      <c r="R6782" s="49">
        <v>64817.232000000004</v>
      </c>
      <c r="S6782" s="49">
        <v>78140.827999999994</v>
      </c>
      <c r="T6782" s="49">
        <v>61395.39</v>
      </c>
    </row>
    <row r="6783" spans="1:22" x14ac:dyDescent="0.3">
      <c r="A6783">
        <v>1004619</v>
      </c>
      <c r="B6783" t="s">
        <v>30038</v>
      </c>
      <c r="C6783" t="s">
        <v>30039</v>
      </c>
      <c r="D6783" t="s">
        <v>13963</v>
      </c>
      <c r="E6783" t="s">
        <v>303</v>
      </c>
      <c r="F6783" t="s">
        <v>27458</v>
      </c>
      <c r="H6783" t="s">
        <v>13965</v>
      </c>
      <c r="I6783" s="23">
        <v>27.942678000000001</v>
      </c>
      <c r="J6783" s="23">
        <v>-98.870941999999999</v>
      </c>
      <c r="K6783">
        <v>211111</v>
      </c>
      <c r="L6783" t="s">
        <v>368</v>
      </c>
      <c r="M6783" t="s">
        <v>102</v>
      </c>
      <c r="P6783" s="49">
        <v>504</v>
      </c>
      <c r="Q6783" s="49">
        <v>2840.3939999999998</v>
      </c>
      <c r="R6783" s="49">
        <v>14861.314</v>
      </c>
      <c r="S6783" s="49">
        <v>36948.944000000003</v>
      </c>
      <c r="T6783" s="49">
        <v>35922.428</v>
      </c>
      <c r="U6783" s="49">
        <v>59179.09</v>
      </c>
      <c r="V6783" s="49">
        <v>51221.457999999999</v>
      </c>
    </row>
    <row r="6784" spans="1:22" x14ac:dyDescent="0.3">
      <c r="A6784">
        <v>1012966</v>
      </c>
      <c r="B6784" t="s">
        <v>30040</v>
      </c>
      <c r="C6784" t="s">
        <v>30041</v>
      </c>
      <c r="D6784" t="s">
        <v>16875</v>
      </c>
      <c r="E6784" t="s">
        <v>676</v>
      </c>
      <c r="F6784" t="s">
        <v>13322</v>
      </c>
      <c r="G6784" t="s">
        <v>30042</v>
      </c>
      <c r="H6784" t="s">
        <v>1952</v>
      </c>
      <c r="I6784" s="23">
        <v>36.581490000000002</v>
      </c>
      <c r="J6784" s="23">
        <v>-87.265119999999996</v>
      </c>
      <c r="K6784">
        <v>331523</v>
      </c>
      <c r="L6784" t="s">
        <v>87</v>
      </c>
      <c r="M6784" t="s">
        <v>538</v>
      </c>
      <c r="O6784" s="49">
        <v>9514.44</v>
      </c>
      <c r="P6784" s="49">
        <v>10693.2</v>
      </c>
    </row>
    <row r="6785" spans="1:22" x14ac:dyDescent="0.3">
      <c r="A6785">
        <v>1011506</v>
      </c>
      <c r="B6785" t="s">
        <v>30043</v>
      </c>
      <c r="C6785" t="s">
        <v>30044</v>
      </c>
      <c r="D6785" t="s">
        <v>577</v>
      </c>
      <c r="E6785" t="s">
        <v>583</v>
      </c>
      <c r="F6785" t="s">
        <v>578</v>
      </c>
      <c r="I6785" s="23">
        <v>28.861279</v>
      </c>
      <c r="J6785" s="23">
        <v>-90.828387000000006</v>
      </c>
      <c r="K6785">
        <v>211120</v>
      </c>
      <c r="L6785" t="s">
        <v>579</v>
      </c>
      <c r="M6785" t="s">
        <v>102</v>
      </c>
      <c r="N6785" s="49">
        <v>13055.074000000001</v>
      </c>
      <c r="O6785" s="49">
        <v>33655.97</v>
      </c>
      <c r="P6785" s="49">
        <v>33573.47</v>
      </c>
      <c r="Q6785" s="49">
        <v>41311.574000000001</v>
      </c>
      <c r="R6785" s="49">
        <v>40461.919999999998</v>
      </c>
      <c r="S6785" s="49">
        <v>42720.216</v>
      </c>
    </row>
    <row r="6786" spans="1:22" x14ac:dyDescent="0.3">
      <c r="A6786">
        <v>1013581</v>
      </c>
      <c r="B6786" t="s">
        <v>30045</v>
      </c>
      <c r="C6786" t="s">
        <v>30046</v>
      </c>
      <c r="D6786" t="s">
        <v>577</v>
      </c>
      <c r="E6786" t="s">
        <v>583</v>
      </c>
      <c r="F6786" t="s">
        <v>578</v>
      </c>
      <c r="I6786" s="23">
        <v>28.618500000000001</v>
      </c>
      <c r="J6786" s="23">
        <v>-90.994900000000001</v>
      </c>
      <c r="K6786">
        <v>211120</v>
      </c>
      <c r="L6786" t="s">
        <v>579</v>
      </c>
      <c r="M6786" t="s">
        <v>102</v>
      </c>
      <c r="N6786" s="49">
        <v>30505.968000000001</v>
      </c>
    </row>
    <row r="6787" spans="1:22" x14ac:dyDescent="0.3">
      <c r="A6787">
        <v>1011644</v>
      </c>
      <c r="B6787" t="s">
        <v>30047</v>
      </c>
      <c r="C6787" t="s">
        <v>30048</v>
      </c>
      <c r="D6787" t="s">
        <v>577</v>
      </c>
      <c r="E6787" t="s">
        <v>583</v>
      </c>
      <c r="F6787" t="s">
        <v>578</v>
      </c>
      <c r="I6787" s="23">
        <v>28.52</v>
      </c>
      <c r="J6787" s="23">
        <v>-90.908702000000005</v>
      </c>
      <c r="K6787">
        <v>211120</v>
      </c>
      <c r="L6787" t="s">
        <v>579</v>
      </c>
      <c r="M6787" t="s">
        <v>102</v>
      </c>
      <c r="N6787" s="49">
        <v>12405.212</v>
      </c>
      <c r="O6787" s="49">
        <v>22142.666000000001</v>
      </c>
      <c r="P6787" s="49">
        <v>17139.504000000001</v>
      </c>
      <c r="Q6787" s="49">
        <v>55685.262000000002</v>
      </c>
      <c r="R6787" s="49">
        <v>66769.957999999999</v>
      </c>
      <c r="S6787" s="49">
        <v>55057.408000000003</v>
      </c>
    </row>
    <row r="6788" spans="1:22" x14ac:dyDescent="0.3">
      <c r="A6788">
        <v>1011629</v>
      </c>
      <c r="B6788" t="s">
        <v>30049</v>
      </c>
      <c r="C6788" t="s">
        <v>30050</v>
      </c>
      <c r="D6788" t="s">
        <v>577</v>
      </c>
      <c r="E6788" t="s">
        <v>583</v>
      </c>
      <c r="F6788" t="s">
        <v>578</v>
      </c>
      <c r="I6788" s="23">
        <v>28.248144</v>
      </c>
      <c r="J6788" s="23">
        <v>-91.132519000000002</v>
      </c>
      <c r="K6788">
        <v>211120</v>
      </c>
      <c r="L6788" t="s">
        <v>579</v>
      </c>
      <c r="M6788" t="s">
        <v>102</v>
      </c>
      <c r="N6788" s="49">
        <v>18797.871999999999</v>
      </c>
      <c r="O6788" s="49">
        <v>32764.27</v>
      </c>
      <c r="P6788" s="49">
        <v>30647.324000000001</v>
      </c>
      <c r="Q6788" s="49">
        <v>40877.072</v>
      </c>
      <c r="R6788" s="49">
        <v>44564.472000000002</v>
      </c>
      <c r="S6788" s="49">
        <v>44965.468000000001</v>
      </c>
    </row>
    <row r="6789" spans="1:22" x14ac:dyDescent="0.3">
      <c r="A6789">
        <v>1000684</v>
      </c>
      <c r="B6789" t="s">
        <v>30051</v>
      </c>
      <c r="C6789" t="s">
        <v>30052</v>
      </c>
      <c r="D6789" t="s">
        <v>20807</v>
      </c>
      <c r="E6789" t="s">
        <v>454</v>
      </c>
      <c r="F6789" t="s">
        <v>20808</v>
      </c>
      <c r="G6789" t="s">
        <v>30053</v>
      </c>
      <c r="H6789" t="s">
        <v>21859</v>
      </c>
      <c r="I6789" s="23">
        <v>46.531399999999998</v>
      </c>
      <c r="J6789" s="23">
        <v>-87.3917</v>
      </c>
      <c r="K6789">
        <v>221112</v>
      </c>
      <c r="L6789" t="s">
        <v>335</v>
      </c>
      <c r="M6789" t="s">
        <v>336</v>
      </c>
      <c r="N6789" s="49">
        <v>0</v>
      </c>
      <c r="O6789" s="49">
        <v>173211.57</v>
      </c>
      <c r="P6789" s="49">
        <v>298053.25599999999</v>
      </c>
      <c r="Q6789" s="49">
        <v>375036.52600000001</v>
      </c>
      <c r="R6789" s="49">
        <v>389803.51400000002</v>
      </c>
      <c r="S6789" s="49">
        <v>380964.19199999998</v>
      </c>
      <c r="T6789" s="49">
        <v>337556.23800000001</v>
      </c>
      <c r="U6789" s="49">
        <v>352315.73200000002</v>
      </c>
      <c r="V6789" s="49">
        <v>354928.93</v>
      </c>
    </row>
    <row r="6790" spans="1:22" x14ac:dyDescent="0.3">
      <c r="A6790">
        <v>1009600</v>
      </c>
      <c r="B6790" t="s">
        <v>30054</v>
      </c>
      <c r="C6790" t="s">
        <v>30055</v>
      </c>
      <c r="D6790" t="s">
        <v>30056</v>
      </c>
      <c r="E6790" t="s">
        <v>386</v>
      </c>
      <c r="F6790" t="s">
        <v>30057</v>
      </c>
      <c r="G6790" t="s">
        <v>30058</v>
      </c>
      <c r="H6790" t="s">
        <v>4199</v>
      </c>
      <c r="I6790" s="23">
        <v>33.506680000000003</v>
      </c>
      <c r="J6790" s="23">
        <v>-87.270889999999994</v>
      </c>
      <c r="K6790">
        <v>212112</v>
      </c>
      <c r="L6790" t="s">
        <v>90</v>
      </c>
      <c r="M6790" t="s">
        <v>315</v>
      </c>
      <c r="N6790" s="49">
        <v>475054</v>
      </c>
      <c r="O6790" s="49">
        <v>541569.5</v>
      </c>
      <c r="P6790" s="49">
        <v>545548</v>
      </c>
      <c r="Q6790" s="49">
        <v>579673.75</v>
      </c>
      <c r="R6790" s="49">
        <v>654065.25</v>
      </c>
      <c r="S6790" s="49">
        <v>651039.25</v>
      </c>
      <c r="T6790" s="49">
        <v>592131.5</v>
      </c>
      <c r="U6790" s="49">
        <v>523610</v>
      </c>
      <c r="V6790" s="49">
        <v>1044200</v>
      </c>
    </row>
    <row r="6791" spans="1:22" x14ac:dyDescent="0.3">
      <c r="A6791">
        <v>1007156</v>
      </c>
      <c r="B6791" t="s">
        <v>30059</v>
      </c>
      <c r="C6791" t="s">
        <v>30060</v>
      </c>
      <c r="D6791" t="s">
        <v>7936</v>
      </c>
      <c r="E6791" t="s">
        <v>331</v>
      </c>
      <c r="F6791" t="s">
        <v>7937</v>
      </c>
      <c r="G6791" t="s">
        <v>30061</v>
      </c>
      <c r="H6791" t="s">
        <v>1165</v>
      </c>
      <c r="I6791" s="23">
        <v>41.427799999999998</v>
      </c>
      <c r="J6791" s="23">
        <v>-74.418599999999998</v>
      </c>
      <c r="K6791">
        <v>221112</v>
      </c>
      <c r="L6791" t="s">
        <v>30</v>
      </c>
      <c r="M6791" t="s">
        <v>336</v>
      </c>
      <c r="N6791" s="49">
        <v>1055.796</v>
      </c>
      <c r="O6791" s="49">
        <v>368.44799999999998</v>
      </c>
      <c r="P6791" s="49">
        <v>399.048</v>
      </c>
      <c r="Q6791" s="49">
        <v>318.74799999999999</v>
      </c>
      <c r="R6791" s="49">
        <v>1755.444</v>
      </c>
      <c r="S6791" s="49">
        <v>68.7</v>
      </c>
      <c r="T6791" s="49">
        <v>1652.1690000000001</v>
      </c>
      <c r="U6791" s="49">
        <v>870.14</v>
      </c>
      <c r="V6791" s="49">
        <v>1407.8030000000001</v>
      </c>
    </row>
    <row r="6792" spans="1:22" x14ac:dyDescent="0.3">
      <c r="A6792">
        <v>1000268</v>
      </c>
      <c r="B6792" t="s">
        <v>30062</v>
      </c>
      <c r="C6792" t="s">
        <v>30063</v>
      </c>
      <c r="D6792" t="s">
        <v>30064</v>
      </c>
      <c r="E6792" t="s">
        <v>331</v>
      </c>
      <c r="F6792" t="s">
        <v>8108</v>
      </c>
      <c r="G6792" t="s">
        <v>30065</v>
      </c>
      <c r="H6792" t="s">
        <v>5651</v>
      </c>
      <c r="I6792" s="23">
        <v>40.9572</v>
      </c>
      <c r="J6792" s="23">
        <v>-72.866399999999999</v>
      </c>
      <c r="K6792">
        <v>221112</v>
      </c>
      <c r="L6792" t="s">
        <v>30</v>
      </c>
      <c r="M6792" t="s">
        <v>336</v>
      </c>
      <c r="N6792" s="49">
        <v>3359.6460000000002</v>
      </c>
      <c r="O6792" s="49">
        <v>5810.9059999999999</v>
      </c>
      <c r="P6792" s="49">
        <v>3250.1979999999999</v>
      </c>
      <c r="Q6792" s="49">
        <v>5303.2640000000001</v>
      </c>
      <c r="R6792" s="49">
        <v>3522.3919999999998</v>
      </c>
      <c r="S6792" s="49">
        <v>9257.2000000000007</v>
      </c>
      <c r="T6792" s="49">
        <v>14445.914000000001</v>
      </c>
      <c r="U6792" s="49">
        <v>14927.556</v>
      </c>
      <c r="V6792" s="49">
        <v>15135.154</v>
      </c>
    </row>
    <row r="6793" spans="1:22" x14ac:dyDescent="0.3">
      <c r="A6793">
        <v>1007060</v>
      </c>
      <c r="B6793" t="s">
        <v>30066</v>
      </c>
      <c r="C6793" t="s">
        <v>30067</v>
      </c>
      <c r="D6793" t="s">
        <v>30068</v>
      </c>
      <c r="E6793" t="s">
        <v>435</v>
      </c>
      <c r="F6793" t="s">
        <v>30069</v>
      </c>
      <c r="G6793" t="s">
        <v>30070</v>
      </c>
      <c r="H6793" t="s">
        <v>906</v>
      </c>
      <c r="I6793" s="23">
        <v>38.715384999999998</v>
      </c>
      <c r="J6793" s="23">
        <v>-93.674170000000004</v>
      </c>
      <c r="K6793">
        <v>562212</v>
      </c>
      <c r="L6793" t="s">
        <v>355</v>
      </c>
      <c r="M6793" t="s">
        <v>307</v>
      </c>
      <c r="N6793" s="49">
        <v>41305.35</v>
      </c>
      <c r="O6793" s="49">
        <v>43076.4</v>
      </c>
      <c r="P6793" s="49">
        <v>43700.7</v>
      </c>
      <c r="Q6793" s="49">
        <v>46501.05</v>
      </c>
      <c r="R6793" s="49">
        <v>50396.95</v>
      </c>
      <c r="S6793" s="49">
        <v>47529.55</v>
      </c>
      <c r="T6793" s="49">
        <v>37229.800000000003</v>
      </c>
      <c r="U6793" s="49">
        <v>117033.8</v>
      </c>
      <c r="V6793" s="49">
        <v>178097.9</v>
      </c>
    </row>
    <row r="6794" spans="1:22" x14ac:dyDescent="0.3">
      <c r="A6794">
        <v>1011384</v>
      </c>
      <c r="B6794" t="s">
        <v>30071</v>
      </c>
      <c r="C6794" t="s">
        <v>30072</v>
      </c>
      <c r="D6794" t="s">
        <v>30073</v>
      </c>
      <c r="E6794" t="s">
        <v>323</v>
      </c>
      <c r="F6794" t="s">
        <v>19985</v>
      </c>
      <c r="G6794" t="s">
        <v>30074</v>
      </c>
      <c r="H6794" t="s">
        <v>963</v>
      </c>
      <c r="I6794" s="23">
        <v>33.951481999999999</v>
      </c>
      <c r="J6794" s="23">
        <v>-118.174885</v>
      </c>
      <c r="K6794">
        <v>331221</v>
      </c>
      <c r="L6794" t="s">
        <v>28</v>
      </c>
      <c r="M6794" t="s">
        <v>538</v>
      </c>
      <c r="N6794" s="49">
        <v>29370.94</v>
      </c>
      <c r="O6794" s="49">
        <v>27534.096000000001</v>
      </c>
      <c r="P6794" s="49">
        <v>24218.46</v>
      </c>
      <c r="Q6794" s="49">
        <v>22771.315999999999</v>
      </c>
      <c r="R6794" s="49">
        <v>22046.867999999999</v>
      </c>
      <c r="S6794" s="49">
        <v>24681.008000000002</v>
      </c>
      <c r="T6794" s="49">
        <v>25234.204000000002</v>
      </c>
    </row>
    <row r="6795" spans="1:22" x14ac:dyDescent="0.3">
      <c r="A6795">
        <v>1002150</v>
      </c>
      <c r="B6795" t="s">
        <v>30075</v>
      </c>
      <c r="C6795" t="s">
        <v>30076</v>
      </c>
      <c r="D6795" t="s">
        <v>18768</v>
      </c>
      <c r="E6795" t="s">
        <v>461</v>
      </c>
      <c r="F6795" t="s">
        <v>18769</v>
      </c>
      <c r="H6795" t="s">
        <v>8803</v>
      </c>
      <c r="I6795" s="23">
        <v>41.887</v>
      </c>
      <c r="J6795" s="23">
        <v>-110.09446</v>
      </c>
      <c r="K6795">
        <v>211130</v>
      </c>
      <c r="L6795" t="s">
        <v>30077</v>
      </c>
      <c r="M6795" t="s">
        <v>2173</v>
      </c>
      <c r="N6795" s="49">
        <v>2222666.048</v>
      </c>
      <c r="O6795" s="49">
        <v>2835314.7659999998</v>
      </c>
      <c r="P6795" s="49">
        <v>3399125.94</v>
      </c>
      <c r="Q6795" s="49">
        <v>2405036.1979999999</v>
      </c>
      <c r="R6795" s="49">
        <v>2956822.946</v>
      </c>
      <c r="S6795" s="49">
        <v>2782402.9920000001</v>
      </c>
      <c r="T6795" s="49">
        <v>2986806.858</v>
      </c>
      <c r="U6795" s="49">
        <v>4482297.2860000003</v>
      </c>
      <c r="V6795" s="49">
        <v>3933940.71</v>
      </c>
    </row>
    <row r="6796" spans="1:22" x14ac:dyDescent="0.3">
      <c r="A6796">
        <v>1000706</v>
      </c>
      <c r="B6796" t="s">
        <v>30078</v>
      </c>
      <c r="C6796" t="s">
        <v>30079</v>
      </c>
      <c r="D6796" t="s">
        <v>30080</v>
      </c>
      <c r="E6796" t="s">
        <v>435</v>
      </c>
      <c r="F6796" t="s">
        <v>30081</v>
      </c>
      <c r="G6796" t="s">
        <v>30082</v>
      </c>
      <c r="H6796" t="s">
        <v>5417</v>
      </c>
      <c r="I6796" s="23">
        <v>39.177799999999998</v>
      </c>
      <c r="J6796" s="23">
        <v>-94.186099999999996</v>
      </c>
      <c r="K6796">
        <v>221112</v>
      </c>
      <c r="L6796" t="s">
        <v>335</v>
      </c>
      <c r="M6796" t="s">
        <v>336</v>
      </c>
      <c r="O6796" s="49">
        <v>967669.07799999998</v>
      </c>
      <c r="P6796" s="49">
        <v>1525999.9480000001</v>
      </c>
      <c r="Q6796" s="49">
        <v>1321789.6299999999</v>
      </c>
      <c r="R6796" s="49">
        <v>1881499.196</v>
      </c>
      <c r="S6796" s="49">
        <v>1433316.598</v>
      </c>
      <c r="T6796" s="49">
        <v>2337656.344</v>
      </c>
      <c r="U6796" s="49">
        <v>2121610.872</v>
      </c>
      <c r="V6796" s="49">
        <v>2324053.0980000002</v>
      </c>
    </row>
    <row r="6797" spans="1:22" x14ac:dyDescent="0.3">
      <c r="A6797">
        <v>1010764</v>
      </c>
      <c r="B6797" t="s">
        <v>30083</v>
      </c>
      <c r="C6797" t="s">
        <v>30084</v>
      </c>
      <c r="D6797" t="s">
        <v>17202</v>
      </c>
      <c r="E6797" t="s">
        <v>1781</v>
      </c>
      <c r="F6797" t="s">
        <v>30085</v>
      </c>
      <c r="G6797" t="s">
        <v>30086</v>
      </c>
      <c r="H6797" t="s">
        <v>23745</v>
      </c>
      <c r="I6797" s="23">
        <v>32.248078</v>
      </c>
      <c r="J6797" s="23">
        <v>-90.160578000000001</v>
      </c>
      <c r="K6797">
        <v>335311</v>
      </c>
      <c r="L6797" t="s">
        <v>58</v>
      </c>
      <c r="M6797" t="s">
        <v>30087</v>
      </c>
      <c r="Q6797" s="49">
        <v>528.28</v>
      </c>
      <c r="R6797" s="49">
        <v>530.52800000000002</v>
      </c>
      <c r="S6797" s="49">
        <v>929.28800000000001</v>
      </c>
      <c r="T6797" s="49">
        <v>435.56799999999998</v>
      </c>
      <c r="U6797" s="49">
        <v>936.88</v>
      </c>
      <c r="V6797" s="49">
        <v>9016.4879999999994</v>
      </c>
    </row>
    <row r="6798" spans="1:22" x14ac:dyDescent="0.3">
      <c r="A6798">
        <v>1013147</v>
      </c>
      <c r="B6798" t="s">
        <v>30088</v>
      </c>
      <c r="C6798" t="s">
        <v>30089</v>
      </c>
      <c r="D6798" t="s">
        <v>30090</v>
      </c>
      <c r="E6798" t="s">
        <v>323</v>
      </c>
      <c r="F6798" t="s">
        <v>30091</v>
      </c>
      <c r="G6798" t="s">
        <v>30092</v>
      </c>
      <c r="H6798" t="s">
        <v>30093</v>
      </c>
      <c r="I6798" s="23">
        <v>40.146017000000001</v>
      </c>
      <c r="J6798" s="23">
        <v>-120.124045</v>
      </c>
      <c r="K6798">
        <v>928110</v>
      </c>
      <c r="L6798" t="s">
        <v>51</v>
      </c>
      <c r="M6798" t="s">
        <v>307</v>
      </c>
      <c r="N6798" s="49">
        <v>8.75</v>
      </c>
      <c r="O6798" s="49">
        <v>124</v>
      </c>
      <c r="P6798" s="49">
        <v>16.25</v>
      </c>
    </row>
    <row r="6799" spans="1:22" x14ac:dyDescent="0.3">
      <c r="A6799">
        <v>1013418</v>
      </c>
      <c r="B6799" t="s">
        <v>30094</v>
      </c>
      <c r="C6799" t="s">
        <v>30095</v>
      </c>
      <c r="D6799" t="s">
        <v>8717</v>
      </c>
      <c r="E6799" t="s">
        <v>303</v>
      </c>
      <c r="F6799" t="s">
        <v>5632</v>
      </c>
      <c r="H6799" t="s">
        <v>12118</v>
      </c>
      <c r="I6799" s="23">
        <v>31.791256000000001</v>
      </c>
      <c r="J6799" s="23">
        <v>-104.108766</v>
      </c>
      <c r="K6799">
        <v>211130</v>
      </c>
      <c r="L6799" t="s">
        <v>368</v>
      </c>
      <c r="M6799" t="s">
        <v>102</v>
      </c>
      <c r="N6799" s="49">
        <v>62145.315999999999</v>
      </c>
      <c r="O6799" s="49">
        <v>55582.64</v>
      </c>
    </row>
    <row r="6800" spans="1:22" x14ac:dyDescent="0.3">
      <c r="A6800">
        <v>1010895</v>
      </c>
      <c r="B6800" t="s">
        <v>30096</v>
      </c>
      <c r="C6800" t="s">
        <v>30097</v>
      </c>
      <c r="D6800" t="s">
        <v>2397</v>
      </c>
      <c r="E6800" t="s">
        <v>946</v>
      </c>
      <c r="F6800" t="s">
        <v>30098</v>
      </c>
      <c r="G6800" t="s">
        <v>30099</v>
      </c>
      <c r="H6800" t="s">
        <v>9992</v>
      </c>
      <c r="I6800" s="23">
        <v>46.971297999999997</v>
      </c>
      <c r="J6800" s="23">
        <v>-123.777794</v>
      </c>
      <c r="K6800">
        <v>321113</v>
      </c>
      <c r="L6800" t="s">
        <v>28</v>
      </c>
      <c r="M6800" t="s">
        <v>315</v>
      </c>
      <c r="O6800" s="49">
        <v>3968.232</v>
      </c>
      <c r="P6800" s="49">
        <v>3833.23</v>
      </c>
      <c r="Q6800" s="49">
        <v>4601.5420000000004</v>
      </c>
      <c r="R6800" s="49">
        <v>3602.57</v>
      </c>
      <c r="S6800" s="49">
        <v>3620.9059999999999</v>
      </c>
      <c r="T6800" s="49">
        <v>3852.404</v>
      </c>
      <c r="U6800" s="49">
        <v>7204.4859999999999</v>
      </c>
    </row>
    <row r="6801" spans="1:22" x14ac:dyDescent="0.3">
      <c r="A6801">
        <v>1010898</v>
      </c>
      <c r="B6801" t="s">
        <v>30100</v>
      </c>
      <c r="C6801" t="s">
        <v>30101</v>
      </c>
      <c r="D6801" t="s">
        <v>5897</v>
      </c>
      <c r="E6801" t="s">
        <v>946</v>
      </c>
      <c r="F6801" t="s">
        <v>13930</v>
      </c>
      <c r="G6801" t="s">
        <v>30102</v>
      </c>
      <c r="H6801" t="s">
        <v>2602</v>
      </c>
      <c r="I6801" s="23">
        <v>48.448041000000003</v>
      </c>
      <c r="J6801" s="23">
        <v>-122.433615</v>
      </c>
      <c r="K6801">
        <v>321113</v>
      </c>
      <c r="L6801" t="s">
        <v>28</v>
      </c>
      <c r="M6801" t="s">
        <v>315</v>
      </c>
      <c r="O6801" s="49">
        <v>7503.98</v>
      </c>
      <c r="P6801" s="49">
        <v>7731.9160000000002</v>
      </c>
      <c r="Q6801" s="49">
        <v>5958.65</v>
      </c>
      <c r="R6801" s="49">
        <v>5797.6620000000003</v>
      </c>
      <c r="S6801" s="49">
        <v>7559.8580000000002</v>
      </c>
      <c r="T6801" s="49">
        <v>6278.8680000000004</v>
      </c>
      <c r="U6801" s="49">
        <v>8744.982</v>
      </c>
    </row>
    <row r="6802" spans="1:22" x14ac:dyDescent="0.3">
      <c r="A6802">
        <v>1010897</v>
      </c>
      <c r="B6802" t="s">
        <v>30103</v>
      </c>
      <c r="C6802" t="s">
        <v>30104</v>
      </c>
      <c r="D6802" t="s">
        <v>8845</v>
      </c>
      <c r="E6802" t="s">
        <v>946</v>
      </c>
      <c r="F6802" t="s">
        <v>8847</v>
      </c>
      <c r="G6802" t="s">
        <v>30105</v>
      </c>
      <c r="H6802" t="s">
        <v>3780</v>
      </c>
      <c r="I6802" s="23">
        <v>46.757235999999999</v>
      </c>
      <c r="J6802" s="23">
        <v>-122.996439</v>
      </c>
      <c r="K6802">
        <v>321113</v>
      </c>
      <c r="L6802" t="s">
        <v>28</v>
      </c>
      <c r="M6802" t="s">
        <v>315</v>
      </c>
      <c r="O6802" s="49">
        <v>559.68399999999997</v>
      </c>
      <c r="P6802" s="49">
        <v>582.35599999999999</v>
      </c>
      <c r="Q6802" s="49">
        <v>560.57799999999997</v>
      </c>
      <c r="R6802" s="49">
        <v>530.70000000000005</v>
      </c>
      <c r="S6802" s="49">
        <v>605.52</v>
      </c>
      <c r="T6802" s="49">
        <v>558.83799999999997</v>
      </c>
      <c r="U6802" s="49">
        <v>806.95</v>
      </c>
    </row>
    <row r="6803" spans="1:22" x14ac:dyDescent="0.3">
      <c r="A6803">
        <v>1010865</v>
      </c>
      <c r="B6803" t="s">
        <v>30106</v>
      </c>
      <c r="C6803" t="s">
        <v>30107</v>
      </c>
      <c r="D6803" t="s">
        <v>15486</v>
      </c>
      <c r="E6803" t="s">
        <v>946</v>
      </c>
      <c r="F6803" t="s">
        <v>30108</v>
      </c>
      <c r="G6803" t="s">
        <v>30109</v>
      </c>
      <c r="H6803" t="s">
        <v>1928</v>
      </c>
      <c r="I6803" s="23">
        <v>47.211727000000003</v>
      </c>
      <c r="J6803" s="23">
        <v>-123.095584</v>
      </c>
      <c r="K6803">
        <v>321113</v>
      </c>
      <c r="L6803" t="s">
        <v>28</v>
      </c>
      <c r="M6803" t="s">
        <v>315</v>
      </c>
      <c r="O6803" s="49">
        <v>986.87800000000004</v>
      </c>
      <c r="P6803" s="49">
        <v>730.524</v>
      </c>
    </row>
    <row r="6804" spans="1:22" x14ac:dyDescent="0.3">
      <c r="A6804">
        <v>1004651</v>
      </c>
      <c r="B6804" t="s">
        <v>30110</v>
      </c>
      <c r="C6804" t="s">
        <v>30111</v>
      </c>
      <c r="D6804" t="s">
        <v>30112</v>
      </c>
      <c r="E6804" t="s">
        <v>323</v>
      </c>
      <c r="F6804" t="s">
        <v>30113</v>
      </c>
      <c r="G6804" t="s">
        <v>30114</v>
      </c>
      <c r="H6804" t="s">
        <v>963</v>
      </c>
      <c r="I6804" s="23">
        <v>33.809840999999999</v>
      </c>
      <c r="J6804" s="23">
        <v>-118.176168</v>
      </c>
      <c r="K6804">
        <v>211120</v>
      </c>
      <c r="L6804" t="s">
        <v>238</v>
      </c>
      <c r="M6804" t="s">
        <v>102</v>
      </c>
      <c r="R6804" s="49">
        <v>32192.788</v>
      </c>
      <c r="S6804" s="49">
        <v>31090.292000000001</v>
      </c>
      <c r="T6804" s="49">
        <v>30806.644</v>
      </c>
      <c r="U6804" s="49">
        <v>29512.153999999999</v>
      </c>
      <c r="V6804" s="49">
        <v>28953.955999999998</v>
      </c>
    </row>
    <row r="6805" spans="1:22" x14ac:dyDescent="0.3">
      <c r="A6805">
        <v>1010530</v>
      </c>
      <c r="B6805" t="s">
        <v>30115</v>
      </c>
      <c r="C6805" t="s">
        <v>30116</v>
      </c>
      <c r="D6805" t="s">
        <v>30117</v>
      </c>
      <c r="E6805" t="s">
        <v>542</v>
      </c>
      <c r="F6805" t="s">
        <v>30118</v>
      </c>
      <c r="G6805" t="s">
        <v>30119</v>
      </c>
      <c r="H6805" t="s">
        <v>1337</v>
      </c>
      <c r="I6805" s="23">
        <v>38.765329999999999</v>
      </c>
      <c r="J6805" s="23">
        <v>-97.613069999999993</v>
      </c>
      <c r="K6805">
        <v>335110</v>
      </c>
      <c r="L6805" t="s">
        <v>375</v>
      </c>
      <c r="M6805" t="s">
        <v>376</v>
      </c>
      <c r="N6805" s="49">
        <v>25751.612000000001</v>
      </c>
      <c r="O6805" s="49">
        <v>26868.86</v>
      </c>
      <c r="P6805" s="49">
        <v>25862.407999999999</v>
      </c>
      <c r="Q6805" s="49">
        <v>29973.1</v>
      </c>
      <c r="R6805" s="49">
        <v>32087.896000000001</v>
      </c>
      <c r="S6805" s="49">
        <v>37178.379999999997</v>
      </c>
      <c r="T6805" s="49">
        <v>40242.32</v>
      </c>
      <c r="U6805" s="49">
        <v>40177.972000000002</v>
      </c>
      <c r="V6805" s="49">
        <v>46360.2</v>
      </c>
    </row>
    <row r="6806" spans="1:22" x14ac:dyDescent="0.3">
      <c r="A6806">
        <v>1001063</v>
      </c>
      <c r="B6806" t="s">
        <v>30120</v>
      </c>
      <c r="C6806" t="s">
        <v>30121</v>
      </c>
      <c r="D6806" t="s">
        <v>30122</v>
      </c>
      <c r="E6806" t="s">
        <v>435</v>
      </c>
      <c r="F6806" t="s">
        <v>30123</v>
      </c>
      <c r="G6806" t="s">
        <v>30124</v>
      </c>
      <c r="H6806" t="s">
        <v>2904</v>
      </c>
      <c r="I6806" s="23">
        <v>36.879100000000001</v>
      </c>
      <c r="J6806" s="23">
        <v>-89.620900000000006</v>
      </c>
      <c r="K6806">
        <v>221112</v>
      </c>
      <c r="L6806" t="s">
        <v>30</v>
      </c>
      <c r="M6806" t="s">
        <v>336</v>
      </c>
      <c r="N6806" s="49">
        <v>1561584.59</v>
      </c>
      <c r="O6806" s="49">
        <v>1706339.78</v>
      </c>
      <c r="P6806" s="49">
        <v>1723384.612</v>
      </c>
      <c r="Q6806" s="49">
        <v>1567254.6839999999</v>
      </c>
      <c r="R6806" s="49">
        <v>1360905.7439999999</v>
      </c>
      <c r="S6806" s="49">
        <v>1759197.574</v>
      </c>
      <c r="T6806" s="49">
        <v>1793893.0160000001</v>
      </c>
      <c r="U6806" s="49">
        <v>1622995.2860000001</v>
      </c>
      <c r="V6806" s="49">
        <v>1916727.9080000001</v>
      </c>
    </row>
    <row r="6807" spans="1:22" x14ac:dyDescent="0.3">
      <c r="A6807">
        <v>1004430</v>
      </c>
      <c r="B6807" t="s">
        <v>30125</v>
      </c>
      <c r="C6807" t="s">
        <v>30126</v>
      </c>
      <c r="D6807" t="s">
        <v>30127</v>
      </c>
      <c r="E6807" t="s">
        <v>311</v>
      </c>
      <c r="F6807" t="s">
        <v>30128</v>
      </c>
      <c r="G6807" t="s">
        <v>30129</v>
      </c>
      <c r="H6807" t="s">
        <v>14805</v>
      </c>
      <c r="I6807" s="23">
        <v>38.640315999999999</v>
      </c>
      <c r="J6807" s="23">
        <v>-82.960909999999998</v>
      </c>
      <c r="K6807">
        <v>211130</v>
      </c>
      <c r="L6807" t="s">
        <v>326</v>
      </c>
      <c r="M6807" t="s">
        <v>327</v>
      </c>
      <c r="N6807" s="49">
        <v>27515.506000000001</v>
      </c>
      <c r="O6807" s="49">
        <v>33975.987999999998</v>
      </c>
      <c r="P6807" s="49">
        <v>34872.771999999997</v>
      </c>
      <c r="Q6807" s="49">
        <v>40890.252</v>
      </c>
      <c r="R6807" s="49">
        <v>39396.658000000003</v>
      </c>
      <c r="S6807" s="49">
        <v>51612.703999999998</v>
      </c>
      <c r="T6807" s="49">
        <v>52649.476000000002</v>
      </c>
      <c r="U6807" s="49">
        <v>29331.24</v>
      </c>
      <c r="V6807" s="49">
        <v>36210.063999999998</v>
      </c>
    </row>
    <row r="6808" spans="1:22" x14ac:dyDescent="0.3">
      <c r="A6808">
        <v>1006517</v>
      </c>
      <c r="B6808" t="s">
        <v>30130</v>
      </c>
      <c r="C6808" t="s">
        <v>30131</v>
      </c>
      <c r="D6808" t="s">
        <v>8307</v>
      </c>
      <c r="E6808" t="s">
        <v>1418</v>
      </c>
      <c r="F6808" t="s">
        <v>6066</v>
      </c>
      <c r="G6808" t="s">
        <v>30132</v>
      </c>
      <c r="H6808" t="s">
        <v>6068</v>
      </c>
      <c r="I6808" s="23">
        <v>35.617232000000001</v>
      </c>
      <c r="J6808" s="23">
        <v>-98.155707000000007</v>
      </c>
      <c r="K6808">
        <v>211111</v>
      </c>
      <c r="L6808" t="s">
        <v>28</v>
      </c>
      <c r="M6808" t="s">
        <v>102</v>
      </c>
      <c r="R6808" s="49">
        <v>50903.408000000003</v>
      </c>
      <c r="S6808" s="49">
        <v>55403.292000000001</v>
      </c>
      <c r="T6808" s="49">
        <v>44194.284</v>
      </c>
      <c r="U6808" s="49">
        <v>41490.131999999998</v>
      </c>
    </row>
    <row r="6809" spans="1:22" x14ac:dyDescent="0.3">
      <c r="A6809">
        <v>1000190</v>
      </c>
      <c r="B6809" t="s">
        <v>30133</v>
      </c>
      <c r="C6809" t="s">
        <v>30134</v>
      </c>
      <c r="D6809" t="s">
        <v>30135</v>
      </c>
      <c r="E6809" t="s">
        <v>1781</v>
      </c>
      <c r="F6809" t="s">
        <v>30136</v>
      </c>
      <c r="G6809" t="s">
        <v>30137</v>
      </c>
      <c r="H6809" t="s">
        <v>30138</v>
      </c>
      <c r="I6809" s="23">
        <v>31.6004</v>
      </c>
      <c r="J6809" s="23">
        <v>-89.946799999999996</v>
      </c>
      <c r="K6809">
        <v>221112</v>
      </c>
      <c r="L6809" t="s">
        <v>30</v>
      </c>
      <c r="M6809" t="s">
        <v>336</v>
      </c>
      <c r="N6809" s="49">
        <v>32407.38</v>
      </c>
      <c r="O6809" s="49">
        <v>92560.856</v>
      </c>
      <c r="P6809" s="49">
        <v>77322.063999999998</v>
      </c>
      <c r="Q6809" s="49">
        <v>67275.8</v>
      </c>
      <c r="R6809" s="49">
        <v>64124.911999999997</v>
      </c>
      <c r="S6809" s="49">
        <v>42752.091999999997</v>
      </c>
      <c r="T6809" s="49">
        <v>44073.635999999999</v>
      </c>
      <c r="U6809" s="49">
        <v>18616.88</v>
      </c>
      <c r="V6809" s="49">
        <v>105427.76</v>
      </c>
    </row>
    <row r="6810" spans="1:22" x14ac:dyDescent="0.3">
      <c r="A6810">
        <v>1003170</v>
      </c>
      <c r="B6810" t="s">
        <v>30139</v>
      </c>
      <c r="C6810" t="s">
        <v>30140</v>
      </c>
      <c r="D6810" t="s">
        <v>17432</v>
      </c>
      <c r="E6810" t="s">
        <v>303</v>
      </c>
      <c r="F6810" t="s">
        <v>19127</v>
      </c>
      <c r="H6810" t="s">
        <v>14512</v>
      </c>
      <c r="I6810" s="23">
        <v>32.800654000000002</v>
      </c>
      <c r="J6810" s="23">
        <v>-97.674429000000003</v>
      </c>
      <c r="K6810">
        <v>211130</v>
      </c>
      <c r="L6810" t="s">
        <v>368</v>
      </c>
      <c r="M6810" t="s">
        <v>102</v>
      </c>
      <c r="N6810" s="49">
        <v>72874.53</v>
      </c>
      <c r="O6810" s="49">
        <v>73406.077999999994</v>
      </c>
      <c r="P6810" s="49">
        <v>83394.683999999994</v>
      </c>
      <c r="Q6810" s="49">
        <v>87071.597999999998</v>
      </c>
      <c r="R6810" s="49">
        <v>90176.13</v>
      </c>
      <c r="S6810" s="49">
        <v>95649.881999999998</v>
      </c>
      <c r="T6810" s="49">
        <v>91353.543999999994</v>
      </c>
      <c r="U6810" s="49">
        <v>98231.381999999998</v>
      </c>
      <c r="V6810" s="49">
        <v>93443.604000000007</v>
      </c>
    </row>
    <row r="6811" spans="1:22" x14ac:dyDescent="0.3">
      <c r="A6811">
        <v>1006448</v>
      </c>
      <c r="B6811" t="s">
        <v>30141</v>
      </c>
      <c r="C6811" t="s">
        <v>30142</v>
      </c>
      <c r="D6811" t="s">
        <v>30143</v>
      </c>
      <c r="E6811" t="s">
        <v>2294</v>
      </c>
      <c r="F6811" t="s">
        <v>4319</v>
      </c>
      <c r="G6811" t="s">
        <v>30144</v>
      </c>
      <c r="H6811" t="s">
        <v>4112</v>
      </c>
      <c r="I6811" s="23">
        <v>40.866388999999998</v>
      </c>
      <c r="J6811" s="23">
        <v>-111.911389</v>
      </c>
      <c r="K6811">
        <v>324110</v>
      </c>
      <c r="L6811" t="s">
        <v>1344</v>
      </c>
      <c r="M6811" t="s">
        <v>1345</v>
      </c>
      <c r="N6811" s="49">
        <v>50520.913999999997</v>
      </c>
      <c r="O6811" s="49">
        <v>49947.48</v>
      </c>
      <c r="P6811" s="49">
        <v>54109.303999999996</v>
      </c>
      <c r="Q6811" s="49">
        <v>44121.228000000003</v>
      </c>
      <c r="R6811" s="49">
        <v>46954.593999999997</v>
      </c>
      <c r="S6811" s="49">
        <v>57471.16</v>
      </c>
      <c r="T6811" s="49">
        <v>53497.718000000001</v>
      </c>
      <c r="U6811" s="49">
        <v>45887.082000000002</v>
      </c>
      <c r="V6811" s="49">
        <v>31550.36</v>
      </c>
    </row>
    <row r="6812" spans="1:22" x14ac:dyDescent="0.3">
      <c r="A6812">
        <v>1000695</v>
      </c>
      <c r="B6812" t="s">
        <v>30145</v>
      </c>
      <c r="C6812" t="s">
        <v>30146</v>
      </c>
      <c r="D6812" t="s">
        <v>8630</v>
      </c>
      <c r="E6812" t="s">
        <v>380</v>
      </c>
      <c r="F6812" t="s">
        <v>30147</v>
      </c>
      <c r="G6812" t="s">
        <v>30148</v>
      </c>
      <c r="H6812" t="s">
        <v>8633</v>
      </c>
      <c r="I6812" s="23">
        <v>44.028100000000002</v>
      </c>
      <c r="J6812" s="23">
        <v>-92.459699999999998</v>
      </c>
      <c r="K6812">
        <v>221330</v>
      </c>
      <c r="L6812" t="s">
        <v>28</v>
      </c>
      <c r="M6812" t="s">
        <v>336</v>
      </c>
      <c r="N6812" s="49">
        <v>28425.491999999998</v>
      </c>
      <c r="O6812" s="49">
        <v>26489.200000000001</v>
      </c>
      <c r="P6812" s="49">
        <v>33660.324000000001</v>
      </c>
      <c r="Q6812" s="49">
        <v>34029.472000000002</v>
      </c>
      <c r="R6812" s="49">
        <v>34663.368000000002</v>
      </c>
      <c r="S6812" s="49">
        <v>33580.423999999999</v>
      </c>
      <c r="T6812" s="49">
        <v>122433.928</v>
      </c>
      <c r="U6812" s="49">
        <v>57939.294000000002</v>
      </c>
      <c r="V6812" s="49">
        <v>154354.87400000001</v>
      </c>
    </row>
    <row r="6813" spans="1:22" x14ac:dyDescent="0.3">
      <c r="A6813">
        <v>1011670</v>
      </c>
      <c r="B6813" t="s">
        <v>30149</v>
      </c>
      <c r="C6813" t="s">
        <v>30150</v>
      </c>
      <c r="D6813" t="s">
        <v>30151</v>
      </c>
      <c r="E6813" t="s">
        <v>303</v>
      </c>
      <c r="F6813" t="s">
        <v>30152</v>
      </c>
      <c r="H6813" t="s">
        <v>30153</v>
      </c>
      <c r="I6813" s="23">
        <v>32.011814000000001</v>
      </c>
      <c r="J6813" s="23">
        <v>-101.022991</v>
      </c>
      <c r="K6813">
        <v>211130</v>
      </c>
      <c r="L6813" t="s">
        <v>368</v>
      </c>
      <c r="M6813" t="s">
        <v>102</v>
      </c>
      <c r="N6813" s="49">
        <v>66288.987999999998</v>
      </c>
      <c r="O6813" s="49">
        <v>48971.99</v>
      </c>
      <c r="P6813" s="49">
        <v>59786.288</v>
      </c>
      <c r="Q6813" s="49">
        <v>60460.686000000002</v>
      </c>
      <c r="R6813" s="49">
        <v>64176.722000000002</v>
      </c>
      <c r="S6813" s="49">
        <v>97020.585999999996</v>
      </c>
    </row>
    <row r="6814" spans="1:22" x14ac:dyDescent="0.3">
      <c r="A6814">
        <v>1000404</v>
      </c>
      <c r="B6814" t="s">
        <v>30154</v>
      </c>
      <c r="C6814" t="s">
        <v>30155</v>
      </c>
      <c r="D6814" t="s">
        <v>1919</v>
      </c>
      <c r="E6814" t="s">
        <v>1920</v>
      </c>
      <c r="F6814" t="s">
        <v>5310</v>
      </c>
      <c r="G6814" t="s">
        <v>30156</v>
      </c>
      <c r="H6814" t="s">
        <v>3171</v>
      </c>
      <c r="I6814" s="23">
        <v>36.407800000000002</v>
      </c>
      <c r="J6814" s="23">
        <v>-114.9603</v>
      </c>
      <c r="K6814">
        <v>221112</v>
      </c>
      <c r="L6814" t="s">
        <v>30</v>
      </c>
      <c r="M6814" t="s">
        <v>336</v>
      </c>
      <c r="N6814" s="49">
        <v>748002.228</v>
      </c>
      <c r="O6814" s="49">
        <v>634813.44799999997</v>
      </c>
      <c r="P6814" s="49">
        <v>932536.54399999999</v>
      </c>
      <c r="Q6814" s="49">
        <v>1107226.148</v>
      </c>
      <c r="R6814" s="49">
        <v>1046189.972</v>
      </c>
      <c r="S6814" s="49">
        <v>453887.56800000003</v>
      </c>
      <c r="T6814" s="49">
        <v>957638.5</v>
      </c>
      <c r="U6814" s="49">
        <v>744389.19200000004</v>
      </c>
      <c r="V6814" s="49">
        <v>842864.7</v>
      </c>
    </row>
    <row r="6815" spans="1:22" x14ac:dyDescent="0.3">
      <c r="A6815">
        <v>1000954</v>
      </c>
      <c r="B6815" t="s">
        <v>30157</v>
      </c>
      <c r="C6815" t="s">
        <v>30158</v>
      </c>
      <c r="D6815" t="s">
        <v>20630</v>
      </c>
      <c r="E6815" t="s">
        <v>303</v>
      </c>
      <c r="F6815" t="s">
        <v>10945</v>
      </c>
      <c r="G6815" t="s">
        <v>30159</v>
      </c>
      <c r="H6815" t="s">
        <v>4848</v>
      </c>
      <c r="I6815" s="23">
        <v>30.145600000000002</v>
      </c>
      <c r="J6815" s="23">
        <v>-97.270799999999994</v>
      </c>
      <c r="K6815">
        <v>221112</v>
      </c>
      <c r="L6815" t="s">
        <v>30</v>
      </c>
      <c r="M6815" t="s">
        <v>336</v>
      </c>
      <c r="N6815" s="49">
        <v>422309.43599999999</v>
      </c>
      <c r="O6815" s="49">
        <v>314991.63199999998</v>
      </c>
      <c r="P6815" s="49">
        <v>196754.72</v>
      </c>
      <c r="Q6815" s="49">
        <v>232447.98800000001</v>
      </c>
      <c r="R6815" s="49">
        <v>168314.976</v>
      </c>
      <c r="S6815" s="49">
        <v>87912.524000000005</v>
      </c>
      <c r="T6815" s="49">
        <v>162202</v>
      </c>
      <c r="U6815" s="49">
        <v>184364.56599999999</v>
      </c>
      <c r="V6815" s="49">
        <v>348095.46399999998</v>
      </c>
    </row>
    <row r="6816" spans="1:22" x14ac:dyDescent="0.3">
      <c r="A6816">
        <v>1008253</v>
      </c>
      <c r="B6816" t="s">
        <v>30160</v>
      </c>
      <c r="C6816" t="s">
        <v>30161</v>
      </c>
      <c r="D6816" t="s">
        <v>30162</v>
      </c>
      <c r="E6816" t="s">
        <v>1388</v>
      </c>
      <c r="F6816" t="s">
        <v>30163</v>
      </c>
      <c r="G6816" t="s">
        <v>30164</v>
      </c>
      <c r="H6816" t="s">
        <v>30165</v>
      </c>
      <c r="I6816" s="23">
        <v>43.256283000000003</v>
      </c>
      <c r="J6816" s="23">
        <v>-115.90283700000001</v>
      </c>
      <c r="K6816">
        <v>562212</v>
      </c>
      <c r="L6816" t="s">
        <v>51</v>
      </c>
      <c r="M6816" t="s">
        <v>307</v>
      </c>
      <c r="N6816" s="49">
        <v>59146</v>
      </c>
      <c r="O6816" s="49">
        <v>62151.25</v>
      </c>
      <c r="P6816" s="49">
        <v>52846.75</v>
      </c>
      <c r="Q6816" s="49">
        <v>50488</v>
      </c>
      <c r="R6816" s="49">
        <v>47642.75</v>
      </c>
      <c r="S6816" s="49">
        <v>43780.5</v>
      </c>
      <c r="T6816" s="49">
        <v>40747.25</v>
      </c>
      <c r="U6816" s="49">
        <v>36753.75</v>
      </c>
      <c r="V6816" s="49">
        <v>33560.5</v>
      </c>
    </row>
    <row r="6817" spans="1:22" x14ac:dyDescent="0.3">
      <c r="A6817">
        <v>1013545</v>
      </c>
      <c r="B6817" t="s">
        <v>30166</v>
      </c>
      <c r="C6817" t="s">
        <v>30167</v>
      </c>
      <c r="D6817" t="s">
        <v>30168</v>
      </c>
      <c r="E6817" t="s">
        <v>303</v>
      </c>
      <c r="F6817" t="s">
        <v>30169</v>
      </c>
      <c r="H6817" t="s">
        <v>9019</v>
      </c>
      <c r="I6817" s="23">
        <v>28.092199999999998</v>
      </c>
      <c r="J6817" s="23">
        <v>-97.492199999999997</v>
      </c>
      <c r="K6817">
        <v>486210</v>
      </c>
      <c r="L6817" t="s">
        <v>1275</v>
      </c>
      <c r="M6817" t="s">
        <v>102</v>
      </c>
      <c r="N6817" s="49">
        <v>63573.2</v>
      </c>
    </row>
    <row r="6818" spans="1:22" x14ac:dyDescent="0.3">
      <c r="A6818">
        <v>1006746</v>
      </c>
      <c r="B6818" t="s">
        <v>30170</v>
      </c>
      <c r="C6818" t="s">
        <v>30171</v>
      </c>
      <c r="D6818" t="s">
        <v>30168</v>
      </c>
      <c r="E6818" t="s">
        <v>303</v>
      </c>
      <c r="F6818" t="s">
        <v>30169</v>
      </c>
      <c r="H6818" t="s">
        <v>9019</v>
      </c>
      <c r="I6818" s="23">
        <v>28.015281999999999</v>
      </c>
      <c r="J6818" s="23">
        <v>-97.560378999999998</v>
      </c>
      <c r="K6818">
        <v>562212</v>
      </c>
      <c r="L6818" t="s">
        <v>51</v>
      </c>
      <c r="M6818" t="s">
        <v>307</v>
      </c>
      <c r="N6818" s="49">
        <v>22245.25</v>
      </c>
      <c r="O6818" s="49">
        <v>22286.25</v>
      </c>
      <c r="P6818" s="49">
        <v>26621.75</v>
      </c>
      <c r="Q6818" s="49">
        <v>27278.25</v>
      </c>
      <c r="R6818" s="49">
        <v>28491.5</v>
      </c>
      <c r="S6818" s="49">
        <v>36753.75</v>
      </c>
      <c r="T6818" s="49">
        <v>21385</v>
      </c>
      <c r="U6818" s="49">
        <v>13652.5</v>
      </c>
      <c r="V6818" s="49">
        <v>9675</v>
      </c>
    </row>
    <row r="6819" spans="1:22" x14ac:dyDescent="0.3">
      <c r="A6819">
        <v>1007202</v>
      </c>
      <c r="B6819" t="s">
        <v>30172</v>
      </c>
      <c r="C6819" t="s">
        <v>30173</v>
      </c>
      <c r="D6819" t="s">
        <v>30174</v>
      </c>
      <c r="E6819" t="s">
        <v>435</v>
      </c>
      <c r="F6819" t="s">
        <v>30175</v>
      </c>
      <c r="G6819" t="s">
        <v>30176</v>
      </c>
      <c r="H6819" t="s">
        <v>20480</v>
      </c>
      <c r="I6819" s="23">
        <v>38.915799999999997</v>
      </c>
      <c r="J6819" s="23">
        <v>-90.291700000000006</v>
      </c>
      <c r="K6819">
        <v>221112</v>
      </c>
      <c r="L6819" t="s">
        <v>335</v>
      </c>
      <c r="M6819" t="s">
        <v>336</v>
      </c>
      <c r="N6819" s="49">
        <v>4029489.554</v>
      </c>
      <c r="O6819" s="49">
        <v>5711362.818</v>
      </c>
      <c r="P6819" s="49">
        <v>5146392.1459999997</v>
      </c>
      <c r="Q6819" s="49">
        <v>4553538.55</v>
      </c>
      <c r="R6819" s="49">
        <v>4314759.84</v>
      </c>
      <c r="S6819" s="49">
        <v>4720464.09</v>
      </c>
      <c r="T6819" s="49">
        <v>4730254.54</v>
      </c>
      <c r="U6819" s="49">
        <v>4529980.1239999998</v>
      </c>
      <c r="V6819" s="49">
        <v>5102517.1359999999</v>
      </c>
    </row>
    <row r="6820" spans="1:22" x14ac:dyDescent="0.3">
      <c r="A6820">
        <v>1002751</v>
      </c>
      <c r="B6820" t="s">
        <v>30177</v>
      </c>
      <c r="C6820" t="s">
        <v>30178</v>
      </c>
      <c r="D6820" t="s">
        <v>21766</v>
      </c>
      <c r="E6820" t="s">
        <v>393</v>
      </c>
      <c r="F6820" t="s">
        <v>6345</v>
      </c>
      <c r="G6820" t="s">
        <v>30179</v>
      </c>
      <c r="H6820" t="s">
        <v>6347</v>
      </c>
      <c r="I6820" s="23">
        <v>44.128619999999998</v>
      </c>
      <c r="J6820" s="23">
        <v>-87.630480000000006</v>
      </c>
      <c r="K6820">
        <v>331314</v>
      </c>
      <c r="L6820" t="s">
        <v>28</v>
      </c>
      <c r="M6820" t="s">
        <v>538</v>
      </c>
      <c r="N6820" s="49">
        <v>24294.306</v>
      </c>
      <c r="O6820" s="49">
        <v>28628.99</v>
      </c>
      <c r="P6820" s="49">
        <v>28052.441999999999</v>
      </c>
      <c r="Q6820" s="49">
        <v>26380.797999999999</v>
      </c>
      <c r="R6820" s="49">
        <v>25400.302</v>
      </c>
      <c r="S6820" s="49">
        <v>26075.198</v>
      </c>
    </row>
    <row r="6821" spans="1:22" x14ac:dyDescent="0.3">
      <c r="A6821">
        <v>1011401</v>
      </c>
      <c r="B6821" t="s">
        <v>30180</v>
      </c>
      <c r="C6821" t="s">
        <v>30181</v>
      </c>
      <c r="D6821" t="s">
        <v>30182</v>
      </c>
      <c r="E6821" t="s">
        <v>1418</v>
      </c>
      <c r="F6821" t="s">
        <v>10199</v>
      </c>
      <c r="H6821" t="s">
        <v>10200</v>
      </c>
      <c r="I6821" s="23">
        <v>34.651499999999999</v>
      </c>
      <c r="J6821" s="23">
        <v>-97.634799999999998</v>
      </c>
      <c r="K6821">
        <v>211111</v>
      </c>
      <c r="L6821" t="s">
        <v>28</v>
      </c>
      <c r="M6821" t="s">
        <v>102</v>
      </c>
      <c r="R6821" s="49">
        <v>28821.025799999999</v>
      </c>
      <c r="S6821" s="49">
        <v>32808.421000000002</v>
      </c>
    </row>
    <row r="6822" spans="1:22" x14ac:dyDescent="0.3">
      <c r="A6822">
        <v>1009735</v>
      </c>
      <c r="B6822" t="s">
        <v>30183</v>
      </c>
      <c r="C6822" t="s">
        <v>30184</v>
      </c>
      <c r="D6822" t="s">
        <v>30185</v>
      </c>
      <c r="E6822" t="s">
        <v>1682</v>
      </c>
      <c r="F6822" t="s">
        <v>19028</v>
      </c>
      <c r="G6822" t="s">
        <v>30186</v>
      </c>
      <c r="H6822" t="s">
        <v>3046</v>
      </c>
      <c r="I6822" s="23">
        <v>42.498910000000002</v>
      </c>
      <c r="J6822" s="23">
        <v>-71.163110000000003</v>
      </c>
      <c r="K6822">
        <v>334413</v>
      </c>
      <c r="L6822" t="s">
        <v>1560</v>
      </c>
      <c r="M6822" t="s">
        <v>315</v>
      </c>
      <c r="N6822" s="49">
        <v>31359.664000000001</v>
      </c>
      <c r="O6822" s="49">
        <v>37436.016000000003</v>
      </c>
      <c r="P6822" s="49">
        <v>41400.072999999997</v>
      </c>
      <c r="Q6822" s="49">
        <v>39972.449999999997</v>
      </c>
      <c r="R6822" s="49">
        <v>39304.144</v>
      </c>
      <c r="S6822" s="49">
        <v>36003.370000000003</v>
      </c>
      <c r="T6822" s="49">
        <v>38541.107000000004</v>
      </c>
      <c r="U6822" s="49">
        <v>43023.099000000002</v>
      </c>
      <c r="V6822" s="49">
        <v>34378.841</v>
      </c>
    </row>
    <row r="6823" spans="1:22" x14ac:dyDescent="0.3">
      <c r="A6823">
        <v>1009626</v>
      </c>
      <c r="B6823" t="s">
        <v>30187</v>
      </c>
      <c r="C6823" t="s">
        <v>30184</v>
      </c>
      <c r="D6823" t="s">
        <v>30188</v>
      </c>
      <c r="E6823" t="s">
        <v>323</v>
      </c>
      <c r="F6823" t="s">
        <v>1521</v>
      </c>
      <c r="G6823" t="s">
        <v>30189</v>
      </c>
      <c r="H6823" t="s">
        <v>1523</v>
      </c>
      <c r="I6823" s="23">
        <v>34.186689000000001</v>
      </c>
      <c r="J6823" s="23">
        <v>-118.92762399999999</v>
      </c>
      <c r="K6823">
        <v>334413</v>
      </c>
      <c r="L6823" t="s">
        <v>1560</v>
      </c>
      <c r="M6823" t="s">
        <v>315</v>
      </c>
      <c r="R6823" s="49">
        <v>8547.0419999999995</v>
      </c>
      <c r="S6823" s="49">
        <v>7588.0039999999999</v>
      </c>
      <c r="T6823" s="49">
        <v>9420.6380000000008</v>
      </c>
      <c r="U6823" s="49">
        <v>14997.599</v>
      </c>
      <c r="V6823" s="49">
        <v>8895.8809999999994</v>
      </c>
    </row>
    <row r="6824" spans="1:22" x14ac:dyDescent="0.3">
      <c r="A6824">
        <v>1001156</v>
      </c>
      <c r="B6824" t="s">
        <v>30190</v>
      </c>
      <c r="C6824" t="s">
        <v>30191</v>
      </c>
      <c r="D6824" t="s">
        <v>25697</v>
      </c>
      <c r="E6824" t="s">
        <v>690</v>
      </c>
      <c r="F6824" t="s">
        <v>30192</v>
      </c>
      <c r="G6824" t="s">
        <v>30193</v>
      </c>
      <c r="H6824" t="s">
        <v>12565</v>
      </c>
      <c r="I6824" s="23">
        <v>32.985599999999998</v>
      </c>
      <c r="J6824" s="23">
        <v>-83.846400000000003</v>
      </c>
      <c r="K6824">
        <v>221112</v>
      </c>
      <c r="L6824" t="s">
        <v>335</v>
      </c>
      <c r="M6824" t="s">
        <v>336</v>
      </c>
      <c r="N6824" s="49">
        <v>194681.28</v>
      </c>
      <c r="O6824" s="49">
        <v>166871.432</v>
      </c>
      <c r="P6824" s="49">
        <v>88254.271999999997</v>
      </c>
      <c r="Q6824" s="49">
        <v>129272.072</v>
      </c>
      <c r="R6824" s="49">
        <v>72480.38</v>
      </c>
      <c r="S6824" s="49">
        <v>19267.580000000002</v>
      </c>
      <c r="T6824" s="49">
        <v>7394.3720000000003</v>
      </c>
      <c r="U6824" s="49">
        <v>83634.84</v>
      </c>
      <c r="V6824" s="49">
        <v>64981.06</v>
      </c>
    </row>
    <row r="6825" spans="1:22" x14ac:dyDescent="0.3">
      <c r="A6825">
        <v>1011680</v>
      </c>
      <c r="B6825"/>
      <c r="C6825" t="s">
        <v>30194</v>
      </c>
      <c r="D6825" t="s">
        <v>30195</v>
      </c>
      <c r="E6825" t="s">
        <v>447</v>
      </c>
      <c r="F6825" t="s">
        <v>30196</v>
      </c>
      <c r="H6825" t="s">
        <v>1159</v>
      </c>
      <c r="I6825" s="23">
        <v>40.417777999999998</v>
      </c>
      <c r="J6825" s="23">
        <v>-80.356667000000002</v>
      </c>
      <c r="K6825">
        <v>486210</v>
      </c>
      <c r="L6825" t="s">
        <v>28</v>
      </c>
      <c r="M6825" t="s">
        <v>102</v>
      </c>
      <c r="R6825" s="49">
        <v>58539.28</v>
      </c>
      <c r="S6825" s="49">
        <v>27385.196</v>
      </c>
    </row>
    <row r="6826" spans="1:22" x14ac:dyDescent="0.3">
      <c r="A6826">
        <v>1001417</v>
      </c>
      <c r="B6826" t="s">
        <v>30197</v>
      </c>
      <c r="C6826" t="s">
        <v>30198</v>
      </c>
      <c r="D6826" t="s">
        <v>3400</v>
      </c>
      <c r="E6826" t="s">
        <v>311</v>
      </c>
      <c r="F6826" t="s">
        <v>30199</v>
      </c>
      <c r="G6826" t="s">
        <v>30200</v>
      </c>
      <c r="H6826" t="s">
        <v>3171</v>
      </c>
      <c r="I6826" s="23">
        <v>37.882399999999997</v>
      </c>
      <c r="J6826" s="23">
        <v>-84.102500000000006</v>
      </c>
      <c r="K6826">
        <v>221112</v>
      </c>
      <c r="L6826" t="s">
        <v>335</v>
      </c>
      <c r="M6826" t="s">
        <v>336</v>
      </c>
      <c r="N6826" s="49">
        <v>234256.63200000001</v>
      </c>
      <c r="O6826" s="49">
        <v>263816.88400000002</v>
      </c>
      <c r="P6826" s="49">
        <v>112666.32799999999</v>
      </c>
      <c r="Q6826" s="49">
        <v>153765.87599999999</v>
      </c>
      <c r="R6826" s="49">
        <v>237385.52</v>
      </c>
      <c r="S6826" s="49">
        <v>305369.42</v>
      </c>
      <c r="T6826" s="49">
        <v>239409.16399999999</v>
      </c>
      <c r="U6826" s="49">
        <v>567155.65</v>
      </c>
      <c r="V6826" s="49">
        <v>321757.24200000003</v>
      </c>
    </row>
    <row r="6827" spans="1:22" x14ac:dyDescent="0.3">
      <c r="A6827">
        <v>1001851</v>
      </c>
      <c r="B6827" t="s">
        <v>30201</v>
      </c>
      <c r="C6827" t="s">
        <v>30202</v>
      </c>
      <c r="D6827" t="s">
        <v>30203</v>
      </c>
      <c r="E6827" t="s">
        <v>441</v>
      </c>
      <c r="F6827" t="s">
        <v>30204</v>
      </c>
      <c r="G6827" t="s">
        <v>30205</v>
      </c>
      <c r="H6827" t="s">
        <v>6802</v>
      </c>
      <c r="I6827" s="23">
        <v>34.746499999999997</v>
      </c>
      <c r="J6827" s="23">
        <v>-78.806100000000001</v>
      </c>
      <c r="K6827">
        <v>311611</v>
      </c>
      <c r="L6827" t="s">
        <v>573</v>
      </c>
      <c r="M6827" t="s">
        <v>574</v>
      </c>
      <c r="N6827" s="49">
        <v>77179.024000000005</v>
      </c>
      <c r="O6827" s="49">
        <v>67846.402000000002</v>
      </c>
      <c r="P6827" s="49">
        <v>56197.89</v>
      </c>
      <c r="Q6827" s="49">
        <v>64768.998</v>
      </c>
      <c r="R6827" s="49">
        <v>53521.73</v>
      </c>
      <c r="S6827" s="49">
        <v>40145.199999999997</v>
      </c>
      <c r="T6827" s="49">
        <v>73755.288</v>
      </c>
      <c r="U6827" s="49">
        <v>82169.797999999995</v>
      </c>
      <c r="V6827" s="49">
        <v>41549.199999999997</v>
      </c>
    </row>
    <row r="6828" spans="1:22" x14ac:dyDescent="0.3">
      <c r="A6828">
        <v>1005520</v>
      </c>
      <c r="B6828" t="s">
        <v>30206</v>
      </c>
      <c r="C6828" t="s">
        <v>30207</v>
      </c>
      <c r="D6828" t="s">
        <v>30208</v>
      </c>
      <c r="E6828" t="s">
        <v>922</v>
      </c>
      <c r="F6828" t="s">
        <v>30209</v>
      </c>
      <c r="G6828" t="s">
        <v>30210</v>
      </c>
      <c r="H6828" t="s">
        <v>1337</v>
      </c>
      <c r="I6828" s="23">
        <v>40.580877000000001</v>
      </c>
      <c r="J6828" s="23">
        <v>-96.965599999999995</v>
      </c>
      <c r="K6828">
        <v>311611</v>
      </c>
      <c r="L6828" t="s">
        <v>573</v>
      </c>
      <c r="M6828" t="s">
        <v>574</v>
      </c>
      <c r="N6828" s="49">
        <v>87908.212</v>
      </c>
      <c r="O6828" s="49">
        <v>84887.952000000005</v>
      </c>
      <c r="P6828" s="49">
        <v>89423.657999999996</v>
      </c>
      <c r="Q6828" s="49">
        <v>106225.87</v>
      </c>
      <c r="R6828" s="49">
        <v>110041.872</v>
      </c>
      <c r="S6828" s="49">
        <v>87297.024000000005</v>
      </c>
      <c r="T6828" s="49">
        <v>87148.521999999997</v>
      </c>
      <c r="U6828" s="49">
        <v>83291.182000000001</v>
      </c>
      <c r="V6828" s="49">
        <v>76369.034</v>
      </c>
    </row>
    <row r="6829" spans="1:22" x14ac:dyDescent="0.3">
      <c r="A6829">
        <v>1013323</v>
      </c>
      <c r="B6829" t="s">
        <v>30211</v>
      </c>
      <c r="C6829" t="s">
        <v>30212</v>
      </c>
      <c r="D6829" t="s">
        <v>9466</v>
      </c>
      <c r="E6829" t="s">
        <v>441</v>
      </c>
      <c r="F6829" t="s">
        <v>30213</v>
      </c>
      <c r="G6829" t="s">
        <v>30214</v>
      </c>
      <c r="H6829" t="s">
        <v>28481</v>
      </c>
      <c r="I6829" s="23">
        <v>34.994252000000003</v>
      </c>
      <c r="J6829" s="23">
        <v>-78.313317999999995</v>
      </c>
      <c r="K6829">
        <v>311612</v>
      </c>
      <c r="L6829" t="s">
        <v>28</v>
      </c>
      <c r="M6829" t="s">
        <v>315</v>
      </c>
      <c r="N6829" s="49">
        <v>28176.144</v>
      </c>
      <c r="O6829" s="49">
        <v>26843.448</v>
      </c>
    </row>
    <row r="6830" spans="1:22" x14ac:dyDescent="0.3">
      <c r="A6830">
        <v>1002054</v>
      </c>
      <c r="B6830" t="s">
        <v>30215</v>
      </c>
      <c r="C6830" t="s">
        <v>30216</v>
      </c>
      <c r="D6830" t="s">
        <v>30217</v>
      </c>
      <c r="E6830" t="s">
        <v>549</v>
      </c>
      <c r="F6830" t="s">
        <v>30218</v>
      </c>
      <c r="G6830" t="s">
        <v>30219</v>
      </c>
      <c r="H6830" t="s">
        <v>28831</v>
      </c>
      <c r="I6830" s="23">
        <v>43.563400000000001</v>
      </c>
      <c r="J6830" s="23">
        <v>-96.718800000000002</v>
      </c>
      <c r="K6830">
        <v>311611</v>
      </c>
      <c r="L6830" t="s">
        <v>573</v>
      </c>
      <c r="M6830" t="s">
        <v>574</v>
      </c>
      <c r="N6830" s="49">
        <v>92116.467999999993</v>
      </c>
      <c r="O6830" s="49">
        <v>95914.45</v>
      </c>
      <c r="P6830" s="49">
        <v>65826.36</v>
      </c>
      <c r="Q6830" s="49">
        <v>96042.351999999999</v>
      </c>
      <c r="R6830" s="49">
        <v>83307.816000000006</v>
      </c>
      <c r="S6830" s="49">
        <v>92276.165999999997</v>
      </c>
      <c r="T6830" s="49">
        <v>90583.423999999999</v>
      </c>
      <c r="U6830" s="49">
        <v>30765.457999999999</v>
      </c>
      <c r="V6830" s="49">
        <v>88272.11</v>
      </c>
    </row>
    <row r="6831" spans="1:22" x14ac:dyDescent="0.3">
      <c r="A6831">
        <v>1003953</v>
      </c>
      <c r="B6831" t="s">
        <v>30220</v>
      </c>
      <c r="C6831" t="s">
        <v>30221</v>
      </c>
      <c r="D6831" t="s">
        <v>30222</v>
      </c>
      <c r="E6831" t="s">
        <v>303</v>
      </c>
      <c r="F6831" t="s">
        <v>13429</v>
      </c>
      <c r="G6831" t="s">
        <v>30223</v>
      </c>
      <c r="H6831" t="s">
        <v>13431</v>
      </c>
      <c r="I6831" s="23">
        <v>32.741070000000001</v>
      </c>
      <c r="J6831" s="23">
        <v>-96.441879999999998</v>
      </c>
      <c r="K6831">
        <v>322130</v>
      </c>
      <c r="L6831" t="s">
        <v>28</v>
      </c>
      <c r="M6831" t="s">
        <v>680</v>
      </c>
      <c r="N6831" s="49">
        <v>90473.516000000003</v>
      </c>
      <c r="O6831" s="49">
        <v>80740.672000000006</v>
      </c>
      <c r="P6831" s="49">
        <v>70468.508000000002</v>
      </c>
      <c r="Q6831" s="49">
        <v>74429.922000000006</v>
      </c>
      <c r="R6831" s="49">
        <v>71441.767999999996</v>
      </c>
      <c r="S6831" s="49">
        <v>60725.692000000003</v>
      </c>
      <c r="T6831" s="49">
        <v>57332.086000000003</v>
      </c>
      <c r="U6831" s="49">
        <v>50596.498</v>
      </c>
      <c r="V6831" s="49">
        <v>53870.125999999997</v>
      </c>
    </row>
    <row r="6832" spans="1:22" x14ac:dyDescent="0.3">
      <c r="A6832">
        <v>1002195</v>
      </c>
      <c r="B6832" t="s">
        <v>30224</v>
      </c>
      <c r="C6832" t="s">
        <v>30225</v>
      </c>
      <c r="D6832" t="s">
        <v>30226</v>
      </c>
      <c r="E6832" t="s">
        <v>303</v>
      </c>
      <c r="F6832" t="s">
        <v>30227</v>
      </c>
      <c r="H6832" t="s">
        <v>7651</v>
      </c>
      <c r="I6832" s="23">
        <v>35.811700000000002</v>
      </c>
      <c r="J6832" s="23">
        <v>-101.6294</v>
      </c>
      <c r="K6832">
        <v>211130</v>
      </c>
      <c r="L6832" t="s">
        <v>368</v>
      </c>
      <c r="M6832" t="s">
        <v>102</v>
      </c>
      <c r="N6832" s="49">
        <v>27842.5</v>
      </c>
      <c r="O6832" s="49">
        <v>30444.74</v>
      </c>
      <c r="P6832" s="49">
        <v>29554.75</v>
      </c>
      <c r="Q6832" s="49">
        <v>26483.153999999999</v>
      </c>
      <c r="R6832" s="49">
        <v>24230.212</v>
      </c>
      <c r="S6832" s="49">
        <v>26839.686000000002</v>
      </c>
      <c r="T6832" s="49">
        <v>27862.422999999999</v>
      </c>
      <c r="U6832" s="49">
        <v>29800.075000000001</v>
      </c>
      <c r="V6832" s="49">
        <v>28023.555</v>
      </c>
    </row>
    <row r="6833" spans="1:22" x14ac:dyDescent="0.3">
      <c r="A6833">
        <v>1013683</v>
      </c>
      <c r="B6833" t="s">
        <v>30228</v>
      </c>
      <c r="C6833" t="s">
        <v>30229</v>
      </c>
      <c r="D6833" t="s">
        <v>30230</v>
      </c>
      <c r="E6833" t="s">
        <v>663</v>
      </c>
      <c r="F6833" t="s">
        <v>10831</v>
      </c>
      <c r="G6833" t="s">
        <v>30231</v>
      </c>
      <c r="H6833" t="s">
        <v>9719</v>
      </c>
      <c r="I6833" s="23">
        <v>39.558030000000002</v>
      </c>
      <c r="J6833" s="23">
        <v>-82.958410000000001</v>
      </c>
      <c r="K6833">
        <v>322291</v>
      </c>
      <c r="L6833" t="s">
        <v>28</v>
      </c>
      <c r="M6833" t="s">
        <v>680</v>
      </c>
      <c r="N6833" s="49">
        <v>69508.388000000006</v>
      </c>
    </row>
    <row r="6834" spans="1:22" x14ac:dyDescent="0.3">
      <c r="A6834">
        <v>1004563</v>
      </c>
      <c r="B6834" t="s">
        <v>30232</v>
      </c>
      <c r="C6834" t="s">
        <v>30233</v>
      </c>
      <c r="D6834" t="s">
        <v>15339</v>
      </c>
      <c r="E6834" t="s">
        <v>556</v>
      </c>
      <c r="F6834" t="s">
        <v>30234</v>
      </c>
      <c r="G6834" t="s">
        <v>30235</v>
      </c>
      <c r="H6834" t="s">
        <v>15342</v>
      </c>
      <c r="I6834" s="23">
        <v>39.157981999999997</v>
      </c>
      <c r="J6834" s="23">
        <v>-76.572019999999995</v>
      </c>
      <c r="K6834">
        <v>562212</v>
      </c>
      <c r="L6834" t="s">
        <v>51</v>
      </c>
      <c r="M6834" t="s">
        <v>307</v>
      </c>
      <c r="S6834" s="49">
        <v>4855</v>
      </c>
      <c r="T6834" s="49">
        <v>4405</v>
      </c>
      <c r="U6834" s="49">
        <v>3670</v>
      </c>
      <c r="V6834" s="49">
        <v>35352.5</v>
      </c>
    </row>
    <row r="6835" spans="1:22" x14ac:dyDescent="0.3">
      <c r="A6835">
        <v>1008750</v>
      </c>
      <c r="B6835" t="s">
        <v>30236</v>
      </c>
      <c r="C6835" t="s">
        <v>30237</v>
      </c>
      <c r="D6835" t="s">
        <v>12974</v>
      </c>
      <c r="E6835" t="s">
        <v>663</v>
      </c>
      <c r="F6835" t="s">
        <v>12283</v>
      </c>
      <c r="G6835" t="s">
        <v>30238</v>
      </c>
      <c r="H6835" t="s">
        <v>416</v>
      </c>
      <c r="I6835" s="23">
        <v>39.370494999999998</v>
      </c>
      <c r="J6835" s="23">
        <v>-81.515305999999995</v>
      </c>
      <c r="K6835">
        <v>325211</v>
      </c>
      <c r="L6835" t="s">
        <v>28</v>
      </c>
      <c r="M6835" t="s">
        <v>315</v>
      </c>
      <c r="N6835" s="49">
        <v>76942.86</v>
      </c>
      <c r="O6835" s="49">
        <v>73611.172000000006</v>
      </c>
      <c r="P6835" s="49">
        <v>77399.008000000002</v>
      </c>
      <c r="Q6835" s="49">
        <v>75728.464000000007</v>
      </c>
      <c r="R6835" s="49">
        <v>69388.388000000006</v>
      </c>
      <c r="S6835" s="49">
        <v>53580.048000000003</v>
      </c>
      <c r="T6835" s="49">
        <v>51599.156000000003</v>
      </c>
      <c r="U6835" s="49">
        <v>50923.608</v>
      </c>
      <c r="V6835" s="49">
        <v>54056.896000000001</v>
      </c>
    </row>
    <row r="6836" spans="1:22" x14ac:dyDescent="0.3">
      <c r="A6836">
        <v>1006664</v>
      </c>
      <c r="B6836" t="s">
        <v>30239</v>
      </c>
      <c r="C6836" t="s">
        <v>30240</v>
      </c>
      <c r="D6836" t="s">
        <v>30241</v>
      </c>
      <c r="E6836" t="s">
        <v>351</v>
      </c>
      <c r="F6836" t="s">
        <v>15136</v>
      </c>
      <c r="G6836" t="s">
        <v>30242</v>
      </c>
      <c r="H6836" t="s">
        <v>354</v>
      </c>
      <c r="I6836" s="23">
        <v>41.512054999999997</v>
      </c>
      <c r="J6836" s="23">
        <v>-87.617363999999995</v>
      </c>
      <c r="K6836">
        <v>325180</v>
      </c>
      <c r="L6836" t="s">
        <v>28</v>
      </c>
      <c r="M6836" t="s">
        <v>530</v>
      </c>
      <c r="N6836" s="49">
        <v>31814.880000000001</v>
      </c>
      <c r="O6836" s="49">
        <v>31587.132000000001</v>
      </c>
      <c r="P6836" s="49">
        <v>31027.883999999998</v>
      </c>
      <c r="Q6836" s="49">
        <v>31352.531999999999</v>
      </c>
      <c r="R6836" s="49">
        <v>27838.596000000001</v>
      </c>
      <c r="S6836" s="49">
        <v>32220.227999999999</v>
      </c>
      <c r="T6836" s="49">
        <v>30600.784</v>
      </c>
      <c r="U6836" s="49">
        <v>27726.795999999998</v>
      </c>
      <c r="V6836" s="49">
        <v>27774.295999999998</v>
      </c>
    </row>
    <row r="6837" spans="1:22" x14ac:dyDescent="0.3">
      <c r="A6837">
        <v>1012987</v>
      </c>
      <c r="B6837" t="s">
        <v>12588</v>
      </c>
      <c r="C6837" t="s">
        <v>30243</v>
      </c>
      <c r="D6837" t="s">
        <v>25217</v>
      </c>
      <c r="E6837" t="s">
        <v>583</v>
      </c>
      <c r="F6837" t="s">
        <v>2658</v>
      </c>
      <c r="G6837" t="s">
        <v>30244</v>
      </c>
      <c r="H6837" t="s">
        <v>2660</v>
      </c>
      <c r="I6837" s="23">
        <v>30.50986</v>
      </c>
      <c r="J6837" s="23">
        <v>-91.184650000000005</v>
      </c>
      <c r="K6837">
        <v>325199</v>
      </c>
      <c r="L6837" t="s">
        <v>28</v>
      </c>
      <c r="M6837" t="s">
        <v>530</v>
      </c>
      <c r="N6837" s="49">
        <v>48662.016000000003</v>
      </c>
      <c r="O6837" s="49">
        <v>32227.227999999999</v>
      </c>
      <c r="P6837" s="49">
        <v>32528.227999999999</v>
      </c>
    </row>
    <row r="6838" spans="1:22" x14ac:dyDescent="0.3">
      <c r="A6838">
        <v>1000118</v>
      </c>
      <c r="B6838" t="s">
        <v>30245</v>
      </c>
      <c r="C6838" t="s">
        <v>30246</v>
      </c>
      <c r="D6838" t="s">
        <v>30247</v>
      </c>
      <c r="E6838" t="s">
        <v>380</v>
      </c>
      <c r="F6838" t="s">
        <v>30248</v>
      </c>
      <c r="G6838" t="s">
        <v>30249</v>
      </c>
      <c r="H6838" t="s">
        <v>30250</v>
      </c>
      <c r="I6838" s="23">
        <v>47.544400000000003</v>
      </c>
      <c r="J6838" s="23">
        <v>-95.1297</v>
      </c>
      <c r="K6838">
        <v>221112</v>
      </c>
      <c r="L6838" t="s">
        <v>335</v>
      </c>
      <c r="M6838" t="s">
        <v>336</v>
      </c>
      <c r="N6838" s="49">
        <v>29309.892</v>
      </c>
      <c r="O6838" s="49">
        <v>38217.254000000001</v>
      </c>
      <c r="P6838" s="49">
        <v>20224.5</v>
      </c>
      <c r="Q6838" s="49">
        <v>21744.62</v>
      </c>
      <c r="R6838" s="49">
        <v>9948.0640000000003</v>
      </c>
      <c r="S6838" s="49">
        <v>24568.66</v>
      </c>
      <c r="T6838" s="49">
        <v>25219.856</v>
      </c>
      <c r="U6838" s="49">
        <v>33270.675999999999</v>
      </c>
      <c r="V6838" s="49">
        <v>19310.425999999999</v>
      </c>
    </row>
    <row r="6839" spans="1:22" x14ac:dyDescent="0.3">
      <c r="A6839">
        <v>1002402</v>
      </c>
      <c r="B6839" t="s">
        <v>30251</v>
      </c>
      <c r="C6839" t="s">
        <v>22804</v>
      </c>
      <c r="D6839" t="s">
        <v>22804</v>
      </c>
      <c r="E6839" t="s">
        <v>663</v>
      </c>
      <c r="F6839" t="s">
        <v>30252</v>
      </c>
      <c r="G6839" t="s">
        <v>30253</v>
      </c>
      <c r="H6839" t="s">
        <v>314</v>
      </c>
      <c r="I6839" s="23">
        <v>39.782510000000002</v>
      </c>
      <c r="J6839" s="23">
        <v>-82.289010000000005</v>
      </c>
      <c r="K6839">
        <v>486210</v>
      </c>
      <c r="L6839" t="s">
        <v>1275</v>
      </c>
      <c r="M6839" t="s">
        <v>102</v>
      </c>
      <c r="N6839" s="49">
        <v>28610.444</v>
      </c>
      <c r="O6839" s="49">
        <v>34149.025999999998</v>
      </c>
      <c r="S6839" s="49">
        <v>1340.65</v>
      </c>
      <c r="T6839" s="49">
        <v>6264.3360000000002</v>
      </c>
      <c r="U6839" s="49">
        <v>10284.876</v>
      </c>
      <c r="V6839" s="49">
        <v>33302.542000000001</v>
      </c>
    </row>
    <row r="6840" spans="1:22" x14ac:dyDescent="0.3">
      <c r="A6840">
        <v>1001022</v>
      </c>
      <c r="B6840" t="s">
        <v>30254</v>
      </c>
      <c r="C6840" t="s">
        <v>30255</v>
      </c>
      <c r="D6840" t="s">
        <v>30256</v>
      </c>
      <c r="E6840" t="s">
        <v>331</v>
      </c>
      <c r="F6840" t="s">
        <v>30257</v>
      </c>
      <c r="G6840" t="s">
        <v>30258</v>
      </c>
      <c r="H6840" t="s">
        <v>10048</v>
      </c>
      <c r="I6840" s="23">
        <v>43.356099999999998</v>
      </c>
      <c r="J6840" s="23">
        <v>-78.603899999999996</v>
      </c>
      <c r="K6840">
        <v>221112</v>
      </c>
      <c r="L6840" t="s">
        <v>335</v>
      </c>
      <c r="M6840" t="s">
        <v>336</v>
      </c>
      <c r="N6840" s="49">
        <v>335017.96399999998</v>
      </c>
      <c r="O6840" s="49">
        <v>549940.50800000003</v>
      </c>
      <c r="P6840" s="49">
        <v>341835.91600000003</v>
      </c>
      <c r="Q6840" s="49">
        <v>622380.60600000003</v>
      </c>
      <c r="R6840" s="49">
        <v>578325.86800000002</v>
      </c>
      <c r="S6840" s="49">
        <v>1690087.47</v>
      </c>
      <c r="T6840" s="49">
        <v>2011463.0619999999</v>
      </c>
      <c r="U6840" s="49">
        <v>2011878.264</v>
      </c>
      <c r="V6840" s="49">
        <v>3449007.4240000001</v>
      </c>
    </row>
    <row r="6841" spans="1:22" x14ac:dyDescent="0.3">
      <c r="A6841">
        <v>1004961</v>
      </c>
      <c r="B6841" t="s">
        <v>30259</v>
      </c>
      <c r="C6841" t="s">
        <v>30260</v>
      </c>
      <c r="D6841" t="s">
        <v>5333</v>
      </c>
      <c r="E6841" t="s">
        <v>542</v>
      </c>
      <c r="F6841" t="s">
        <v>22752</v>
      </c>
      <c r="G6841" t="s">
        <v>30261</v>
      </c>
      <c r="H6841" t="s">
        <v>6285</v>
      </c>
      <c r="I6841" s="23">
        <v>38.054160000000003</v>
      </c>
      <c r="J6841" s="23">
        <v>-97.885379999999998</v>
      </c>
      <c r="K6841">
        <v>322130</v>
      </c>
      <c r="L6841" t="s">
        <v>28</v>
      </c>
      <c r="M6841" t="s">
        <v>680</v>
      </c>
      <c r="N6841" s="49">
        <v>29453.439999999999</v>
      </c>
      <c r="O6841" s="49">
        <v>29870.288</v>
      </c>
      <c r="P6841" s="49">
        <v>28668.991999999998</v>
      </c>
      <c r="Q6841" s="49">
        <v>29560.187999999998</v>
      </c>
      <c r="R6841" s="49">
        <v>27258.748</v>
      </c>
      <c r="S6841" s="49">
        <v>27657.396000000001</v>
      </c>
      <c r="T6841" s="49">
        <v>28221.844000000001</v>
      </c>
      <c r="U6841" s="49">
        <v>32008.880000000001</v>
      </c>
      <c r="V6841" s="49">
        <v>28664.991999999998</v>
      </c>
    </row>
    <row r="6842" spans="1:22" x14ac:dyDescent="0.3">
      <c r="A6842">
        <v>1000353</v>
      </c>
      <c r="B6842" t="s">
        <v>30262</v>
      </c>
      <c r="C6842" t="s">
        <v>30263</v>
      </c>
      <c r="D6842" t="s">
        <v>11267</v>
      </c>
      <c r="E6842" t="s">
        <v>954</v>
      </c>
      <c r="F6842" t="s">
        <v>16017</v>
      </c>
      <c r="G6842" t="s">
        <v>30264</v>
      </c>
      <c r="H6842" t="s">
        <v>14084</v>
      </c>
      <c r="I6842" s="23">
        <v>34.387</v>
      </c>
      <c r="J6842" s="23">
        <v>-80.066299999999998</v>
      </c>
      <c r="K6842">
        <v>322130</v>
      </c>
      <c r="L6842" t="s">
        <v>18039</v>
      </c>
      <c r="M6842" t="s">
        <v>1173</v>
      </c>
      <c r="N6842" s="49">
        <v>60920.485999999997</v>
      </c>
      <c r="O6842" s="49">
        <v>62834.131999999998</v>
      </c>
      <c r="P6842" s="49">
        <v>66557.217999999993</v>
      </c>
      <c r="Q6842" s="49">
        <v>82522.656000000003</v>
      </c>
      <c r="R6842" s="49">
        <v>71054.682000000001</v>
      </c>
      <c r="S6842" s="49">
        <v>87188.456000000006</v>
      </c>
      <c r="T6842" s="49">
        <v>231575.94399999999</v>
      </c>
      <c r="U6842" s="49">
        <v>303648.41800000001</v>
      </c>
      <c r="V6842" s="49">
        <v>364458.42800000001</v>
      </c>
    </row>
    <row r="6843" spans="1:22" x14ac:dyDescent="0.3">
      <c r="A6843">
        <v>1011729</v>
      </c>
      <c r="B6843" t="s">
        <v>30265</v>
      </c>
      <c r="C6843" t="s">
        <v>30266</v>
      </c>
      <c r="D6843" t="s">
        <v>3544</v>
      </c>
      <c r="E6843" t="s">
        <v>793</v>
      </c>
      <c r="F6843" t="s">
        <v>30267</v>
      </c>
      <c r="G6843" t="s">
        <v>30268</v>
      </c>
      <c r="H6843" t="s">
        <v>24679</v>
      </c>
      <c r="I6843" s="23">
        <v>37.496600999999998</v>
      </c>
      <c r="J6843" s="23">
        <v>-77.433209000000005</v>
      </c>
      <c r="K6843">
        <v>322130</v>
      </c>
      <c r="L6843" t="s">
        <v>28</v>
      </c>
      <c r="M6843" t="s">
        <v>680</v>
      </c>
      <c r="N6843" s="49">
        <v>25714.504000000001</v>
      </c>
      <c r="O6843" s="49">
        <v>25291.304</v>
      </c>
      <c r="P6843" s="49">
        <v>25400.204000000002</v>
      </c>
      <c r="Q6843" s="49">
        <v>25126.955999999998</v>
      </c>
      <c r="R6843" s="49">
        <v>26296.637999999999</v>
      </c>
      <c r="S6843" s="49">
        <v>28755.99</v>
      </c>
    </row>
    <row r="6844" spans="1:22" x14ac:dyDescent="0.3">
      <c r="A6844">
        <v>1008970</v>
      </c>
      <c r="B6844" t="s">
        <v>30269</v>
      </c>
      <c r="C6844" t="s">
        <v>30270</v>
      </c>
      <c r="D6844" t="s">
        <v>26426</v>
      </c>
      <c r="E6844" t="s">
        <v>303</v>
      </c>
      <c r="F6844" t="s">
        <v>26427</v>
      </c>
      <c r="H6844" t="s">
        <v>26429</v>
      </c>
      <c r="I6844" s="23">
        <v>30.299299999999999</v>
      </c>
      <c r="J6844" s="23">
        <v>-100.6465</v>
      </c>
      <c r="K6844">
        <v>486210</v>
      </c>
      <c r="L6844" t="s">
        <v>1275</v>
      </c>
      <c r="M6844" t="s">
        <v>102</v>
      </c>
      <c r="N6844" s="49">
        <v>51296.398000000001</v>
      </c>
      <c r="O6844" s="49">
        <v>61842.112000000001</v>
      </c>
      <c r="P6844" s="49">
        <v>56986.324000000001</v>
      </c>
      <c r="Q6844" s="49">
        <v>26915.081999999999</v>
      </c>
      <c r="R6844" s="49">
        <v>26556.874</v>
      </c>
      <c r="S6844" s="49">
        <v>20275.502</v>
      </c>
      <c r="T6844" s="49">
        <v>26427.094000000001</v>
      </c>
    </row>
    <row r="6845" spans="1:22" x14ac:dyDescent="0.3">
      <c r="A6845">
        <v>1005084</v>
      </c>
      <c r="B6845" t="s">
        <v>30271</v>
      </c>
      <c r="C6845" t="s">
        <v>30272</v>
      </c>
      <c r="D6845" t="s">
        <v>26426</v>
      </c>
      <c r="E6845" t="s">
        <v>303</v>
      </c>
      <c r="F6845" t="s">
        <v>26427</v>
      </c>
      <c r="H6845" t="s">
        <v>26429</v>
      </c>
      <c r="I6845" s="23">
        <v>30.299814000000001</v>
      </c>
      <c r="J6845" s="23">
        <v>-100.644769</v>
      </c>
      <c r="K6845">
        <v>211130</v>
      </c>
      <c r="L6845" t="s">
        <v>368</v>
      </c>
      <c r="M6845" t="s">
        <v>102</v>
      </c>
      <c r="N6845" s="49">
        <v>30739.646000000001</v>
      </c>
      <c r="O6845" s="49">
        <v>30653.892</v>
      </c>
      <c r="P6845" s="49">
        <v>32289.583999999999</v>
      </c>
      <c r="Q6845" s="49">
        <v>34636.531999999999</v>
      </c>
      <c r="R6845" s="49">
        <v>31018.84</v>
      </c>
      <c r="S6845" s="49">
        <v>37184.917999999998</v>
      </c>
      <c r="T6845" s="49">
        <v>40486.004000000001</v>
      </c>
      <c r="U6845" s="49">
        <v>52468.002</v>
      </c>
      <c r="V6845" s="49">
        <v>48508.188000000002</v>
      </c>
    </row>
    <row r="6846" spans="1:22" x14ac:dyDescent="0.3">
      <c r="A6846">
        <v>1010959</v>
      </c>
      <c r="B6846" t="s">
        <v>30273</v>
      </c>
      <c r="C6846" t="s">
        <v>30272</v>
      </c>
      <c r="D6846" t="s">
        <v>26329</v>
      </c>
      <c r="E6846" t="s">
        <v>303</v>
      </c>
      <c r="F6846" t="s">
        <v>26330</v>
      </c>
      <c r="H6846" t="s">
        <v>10195</v>
      </c>
      <c r="I6846" s="23">
        <v>31.361795000000001</v>
      </c>
      <c r="J6846" s="23">
        <v>-101.776403</v>
      </c>
      <c r="K6846">
        <v>211112</v>
      </c>
      <c r="L6846" t="s">
        <v>368</v>
      </c>
      <c r="M6846" t="s">
        <v>102</v>
      </c>
      <c r="Q6846" s="49">
        <v>95205.322</v>
      </c>
      <c r="R6846" s="49">
        <v>108965.14</v>
      </c>
      <c r="S6846" s="49">
        <v>62354.082000000002</v>
      </c>
    </row>
    <row r="6847" spans="1:22" x14ac:dyDescent="0.3">
      <c r="A6847">
        <v>1001025</v>
      </c>
      <c r="B6847" t="s">
        <v>30274</v>
      </c>
      <c r="C6847" t="s">
        <v>30275</v>
      </c>
      <c r="D6847" t="s">
        <v>1955</v>
      </c>
      <c r="E6847" t="s">
        <v>1418</v>
      </c>
      <c r="F6847" t="s">
        <v>30276</v>
      </c>
      <c r="G6847" t="s">
        <v>30277</v>
      </c>
      <c r="H6847" t="s">
        <v>4761</v>
      </c>
      <c r="I6847" s="23">
        <v>36.453699999999998</v>
      </c>
      <c r="J6847" s="23">
        <v>-97.052700000000002</v>
      </c>
      <c r="K6847">
        <v>221112</v>
      </c>
      <c r="L6847" t="s">
        <v>335</v>
      </c>
      <c r="M6847" t="s">
        <v>336</v>
      </c>
      <c r="N6847" s="49">
        <v>3923476.4980000001</v>
      </c>
      <c r="O6847" s="49">
        <v>4535832.49</v>
      </c>
      <c r="P6847" s="49">
        <v>3701784.98</v>
      </c>
      <c r="Q6847" s="49">
        <v>4248641.5240000002</v>
      </c>
      <c r="R6847" s="49">
        <v>5544606.1639999999</v>
      </c>
      <c r="S6847" s="49">
        <v>5616806.9479999999</v>
      </c>
      <c r="T6847" s="49">
        <v>5849372.5539999995</v>
      </c>
      <c r="U6847" s="49">
        <v>5773704.358</v>
      </c>
      <c r="V6847" s="49">
        <v>6687631.6359999999</v>
      </c>
    </row>
    <row r="6848" spans="1:22" x14ac:dyDescent="0.3">
      <c r="A6848">
        <v>1002323</v>
      </c>
      <c r="B6848" t="s">
        <v>30278</v>
      </c>
      <c r="C6848" t="s">
        <v>30279</v>
      </c>
      <c r="D6848" t="s">
        <v>30280</v>
      </c>
      <c r="E6848" t="s">
        <v>1418</v>
      </c>
      <c r="F6848" t="s">
        <v>7569</v>
      </c>
      <c r="G6848" t="s">
        <v>30281</v>
      </c>
      <c r="H6848" t="s">
        <v>7571</v>
      </c>
      <c r="I6848" s="23">
        <v>35.18</v>
      </c>
      <c r="J6848" s="23">
        <v>-96.546000000000006</v>
      </c>
      <c r="K6848">
        <v>562212</v>
      </c>
      <c r="L6848" t="s">
        <v>51</v>
      </c>
      <c r="M6848" t="s">
        <v>307</v>
      </c>
      <c r="O6848" s="49">
        <v>11975.5</v>
      </c>
      <c r="P6848" s="49">
        <v>13169</v>
      </c>
      <c r="Q6848" s="49">
        <v>14046.25</v>
      </c>
      <c r="R6848" s="49">
        <v>11340</v>
      </c>
      <c r="S6848" s="49">
        <v>12013.75</v>
      </c>
      <c r="T6848" s="49">
        <v>9197.5</v>
      </c>
      <c r="U6848" s="49">
        <v>4474.25</v>
      </c>
    </row>
    <row r="6849" spans="1:22" x14ac:dyDescent="0.3">
      <c r="A6849">
        <v>1011640</v>
      </c>
      <c r="B6849" t="s">
        <v>30282</v>
      </c>
      <c r="C6849" t="s">
        <v>30283</v>
      </c>
      <c r="D6849" t="s">
        <v>3180</v>
      </c>
      <c r="E6849" t="s">
        <v>1388</v>
      </c>
      <c r="F6849" t="s">
        <v>1396</v>
      </c>
      <c r="G6849" t="s">
        <v>30284</v>
      </c>
      <c r="H6849" t="s">
        <v>1398</v>
      </c>
      <c r="I6849" s="23">
        <v>43.606825999999998</v>
      </c>
      <c r="J6849" s="23">
        <v>-116.49193699999999</v>
      </c>
      <c r="K6849">
        <v>311513</v>
      </c>
      <c r="L6849" t="s">
        <v>28</v>
      </c>
      <c r="M6849" t="s">
        <v>315</v>
      </c>
      <c r="N6849" s="49">
        <v>38779.904000000002</v>
      </c>
      <c r="O6849" s="49">
        <v>35224.567999999999</v>
      </c>
      <c r="P6849" s="49">
        <v>35597.716</v>
      </c>
      <c r="Q6849" s="49">
        <v>36550.012000000002</v>
      </c>
      <c r="R6849" s="49">
        <v>35112.167999999998</v>
      </c>
      <c r="S6849" s="49">
        <v>35458.016000000003</v>
      </c>
      <c r="T6849" s="49">
        <v>32603.828000000001</v>
      </c>
      <c r="U6849" s="49">
        <v>13620.548000000001</v>
      </c>
      <c r="V6849" s="49">
        <v>13153.3</v>
      </c>
    </row>
    <row r="6850" spans="1:22" x14ac:dyDescent="0.3">
      <c r="A6850">
        <v>1007702</v>
      </c>
      <c r="B6850" t="s">
        <v>30285</v>
      </c>
      <c r="C6850" t="s">
        <v>30286</v>
      </c>
      <c r="D6850" t="s">
        <v>30287</v>
      </c>
      <c r="E6850" t="s">
        <v>351</v>
      </c>
      <c r="F6850" t="s">
        <v>30288</v>
      </c>
      <c r="G6850" t="s">
        <v>30289</v>
      </c>
      <c r="H6850" t="s">
        <v>6708</v>
      </c>
      <c r="I6850" s="23">
        <v>42.162140000000001</v>
      </c>
      <c r="J6850" s="23">
        <v>-88.148657</v>
      </c>
      <c r="K6850">
        <v>562212</v>
      </c>
      <c r="L6850" t="s">
        <v>51</v>
      </c>
      <c r="M6850" t="s">
        <v>307</v>
      </c>
      <c r="U6850" s="49">
        <v>11087.5</v>
      </c>
      <c r="V6850" s="49">
        <v>6710</v>
      </c>
    </row>
    <row r="6851" spans="1:22" x14ac:dyDescent="0.3">
      <c r="A6851">
        <v>1002985</v>
      </c>
      <c r="B6851" t="s">
        <v>30290</v>
      </c>
      <c r="C6851" t="s">
        <v>30291</v>
      </c>
      <c r="D6851" t="s">
        <v>322</v>
      </c>
      <c r="E6851" t="s">
        <v>323</v>
      </c>
      <c r="F6851" t="s">
        <v>324</v>
      </c>
      <c r="H6851" t="s">
        <v>2876</v>
      </c>
      <c r="I6851" s="23">
        <v>35.418379999999999</v>
      </c>
      <c r="J6851" s="23">
        <v>-119.7016</v>
      </c>
      <c r="K6851">
        <v>211111</v>
      </c>
      <c r="L6851" t="s">
        <v>28</v>
      </c>
      <c r="M6851" t="s">
        <v>102</v>
      </c>
      <c r="R6851" s="49">
        <v>256717.76800000001</v>
      </c>
      <c r="S6851" s="49">
        <v>243606.10800000001</v>
      </c>
      <c r="T6851" s="49">
        <v>231717.89600000001</v>
      </c>
      <c r="U6851" s="49">
        <v>199137.31200000001</v>
      </c>
      <c r="V6851" s="49">
        <v>196820.53599999999</v>
      </c>
    </row>
    <row r="6852" spans="1:22" x14ac:dyDescent="0.3">
      <c r="A6852">
        <v>1000415</v>
      </c>
      <c r="B6852" t="s">
        <v>30292</v>
      </c>
      <c r="C6852" t="s">
        <v>30293</v>
      </c>
      <c r="D6852" t="s">
        <v>30294</v>
      </c>
      <c r="E6852" t="s">
        <v>491</v>
      </c>
      <c r="F6852" t="s">
        <v>30295</v>
      </c>
      <c r="G6852" t="s">
        <v>30296</v>
      </c>
      <c r="H6852" t="s">
        <v>30297</v>
      </c>
      <c r="I6852" s="23">
        <v>41.655200000000001</v>
      </c>
      <c r="J6852" s="23">
        <v>-86.296199999999999</v>
      </c>
      <c r="K6852">
        <v>325193</v>
      </c>
      <c r="L6852" t="s">
        <v>599</v>
      </c>
      <c r="M6852" t="s">
        <v>600</v>
      </c>
      <c r="N6852" s="49">
        <v>53450</v>
      </c>
      <c r="O6852" s="49">
        <v>104229.208</v>
      </c>
      <c r="P6852" s="49">
        <v>99413.576000000001</v>
      </c>
      <c r="Q6852" s="49">
        <v>113021.024</v>
      </c>
      <c r="R6852" s="49">
        <v>54025.347999999998</v>
      </c>
      <c r="S6852" s="49">
        <v>0</v>
      </c>
      <c r="T6852" s="49">
        <v>0</v>
      </c>
      <c r="U6852" s="49">
        <v>223106.74</v>
      </c>
      <c r="V6852" s="49">
        <v>227049.07800000001</v>
      </c>
    </row>
    <row r="6853" spans="1:22" x14ac:dyDescent="0.3">
      <c r="A6853">
        <v>1004448</v>
      </c>
      <c r="B6853" t="s">
        <v>30298</v>
      </c>
      <c r="C6853" t="s">
        <v>30299</v>
      </c>
      <c r="D6853" t="s">
        <v>1072</v>
      </c>
      <c r="E6853" t="s">
        <v>303</v>
      </c>
      <c r="F6853" t="s">
        <v>11592</v>
      </c>
      <c r="H6853" t="s">
        <v>1322</v>
      </c>
      <c r="I6853" s="23">
        <v>35.507244</v>
      </c>
      <c r="J6853" s="23">
        <v>-100.09241900000001</v>
      </c>
      <c r="K6853">
        <v>486210</v>
      </c>
      <c r="L6853" t="s">
        <v>28</v>
      </c>
      <c r="M6853" t="s">
        <v>102</v>
      </c>
      <c r="R6853" s="49">
        <v>18960.727999999999</v>
      </c>
      <c r="S6853" s="49">
        <v>20836.871999999999</v>
      </c>
      <c r="T6853" s="49">
        <v>23209.312000000002</v>
      </c>
      <c r="U6853" s="49">
        <v>30394.135999999999</v>
      </c>
      <c r="V6853" s="49">
        <v>25036.256000000001</v>
      </c>
    </row>
    <row r="6854" spans="1:22" x14ac:dyDescent="0.3">
      <c r="A6854">
        <v>1011759</v>
      </c>
      <c r="B6854" t="s">
        <v>30300</v>
      </c>
      <c r="C6854" t="s">
        <v>30301</v>
      </c>
      <c r="D6854" t="s">
        <v>26574</v>
      </c>
      <c r="E6854" t="s">
        <v>422</v>
      </c>
      <c r="F6854" t="s">
        <v>26575</v>
      </c>
      <c r="G6854" t="s">
        <v>30302</v>
      </c>
      <c r="H6854" t="s">
        <v>14759</v>
      </c>
      <c r="I6854" s="23">
        <v>35.330590999999998</v>
      </c>
      <c r="J6854" s="23">
        <v>-92.751056000000005</v>
      </c>
      <c r="K6854">
        <v>213112</v>
      </c>
      <c r="L6854" t="s">
        <v>28</v>
      </c>
      <c r="M6854" t="s">
        <v>102</v>
      </c>
      <c r="R6854" s="49">
        <v>24941.655999999999</v>
      </c>
      <c r="S6854" s="49">
        <v>28705.892</v>
      </c>
    </row>
    <row r="6855" spans="1:22" x14ac:dyDescent="0.3">
      <c r="A6855">
        <v>1011247</v>
      </c>
      <c r="B6855" t="s">
        <v>30303</v>
      </c>
      <c r="C6855" t="s">
        <v>30304</v>
      </c>
      <c r="D6855" t="s">
        <v>26574</v>
      </c>
      <c r="E6855" t="s">
        <v>422</v>
      </c>
      <c r="F6855" t="s">
        <v>26575</v>
      </c>
      <c r="G6855" t="s">
        <v>30305</v>
      </c>
      <c r="H6855" t="s">
        <v>7102</v>
      </c>
      <c r="I6855" s="23">
        <v>35.364109999999997</v>
      </c>
      <c r="J6855" s="23">
        <v>-92.788510000000002</v>
      </c>
      <c r="K6855">
        <v>213112</v>
      </c>
      <c r="L6855" t="s">
        <v>28</v>
      </c>
      <c r="M6855" t="s">
        <v>102</v>
      </c>
      <c r="R6855" s="49">
        <v>30125.436000000002</v>
      </c>
      <c r="S6855" s="49">
        <v>35245.167999999998</v>
      </c>
      <c r="T6855" s="49">
        <v>25055.45</v>
      </c>
    </row>
    <row r="6856" spans="1:22" x14ac:dyDescent="0.3">
      <c r="A6856">
        <v>1005018</v>
      </c>
      <c r="B6856" t="s">
        <v>30306</v>
      </c>
      <c r="C6856" t="s">
        <v>30307</v>
      </c>
      <c r="D6856" t="s">
        <v>8528</v>
      </c>
      <c r="E6856" t="s">
        <v>339</v>
      </c>
      <c r="F6856" t="s">
        <v>8949</v>
      </c>
      <c r="G6856" t="s">
        <v>30308</v>
      </c>
      <c r="H6856" t="s">
        <v>2171</v>
      </c>
      <c r="I6856" s="23">
        <v>32.411867000000001</v>
      </c>
      <c r="J6856" s="23">
        <v>-104.23953899999999</v>
      </c>
      <c r="K6856">
        <v>211130</v>
      </c>
      <c r="L6856" t="s">
        <v>368</v>
      </c>
      <c r="M6856" t="s">
        <v>102</v>
      </c>
      <c r="N6856" s="49">
        <v>32063.585999999999</v>
      </c>
      <c r="O6856" s="49">
        <v>31515.838</v>
      </c>
      <c r="P6856" s="49">
        <v>37836.184000000001</v>
      </c>
      <c r="Q6856" s="49">
        <v>61766.15</v>
      </c>
      <c r="R6856" s="49">
        <v>78091.228000000003</v>
      </c>
      <c r="S6856" s="49">
        <v>81362.149999999994</v>
      </c>
      <c r="T6856" s="49">
        <v>33545.732000000004</v>
      </c>
      <c r="U6856" s="49">
        <v>31531.236000000001</v>
      </c>
      <c r="V6856" s="49">
        <v>34835.339999999997</v>
      </c>
    </row>
    <row r="6857" spans="1:22" x14ac:dyDescent="0.3">
      <c r="A6857">
        <v>1004514</v>
      </c>
      <c r="B6857" t="s">
        <v>30309</v>
      </c>
      <c r="C6857" t="s">
        <v>30310</v>
      </c>
      <c r="D6857" t="s">
        <v>5265</v>
      </c>
      <c r="E6857" t="s">
        <v>303</v>
      </c>
      <c r="F6857" t="s">
        <v>5266</v>
      </c>
      <c r="H6857" t="s">
        <v>5021</v>
      </c>
      <c r="I6857" s="23">
        <v>32.087221999999997</v>
      </c>
      <c r="J6857" s="23">
        <v>-94.386667000000003</v>
      </c>
      <c r="K6857">
        <v>486210</v>
      </c>
      <c r="L6857" t="s">
        <v>28</v>
      </c>
      <c r="M6857" t="s">
        <v>102</v>
      </c>
      <c r="R6857" s="49">
        <v>14630.944</v>
      </c>
      <c r="S6857" s="49">
        <v>16896.236000000001</v>
      </c>
      <c r="T6857" s="49">
        <v>19633.975999999999</v>
      </c>
      <c r="U6857" s="49">
        <v>25242.403999999999</v>
      </c>
      <c r="V6857" s="49">
        <v>29637.488000000001</v>
      </c>
    </row>
    <row r="6858" spans="1:22" x14ac:dyDescent="0.3">
      <c r="A6858">
        <v>1011732</v>
      </c>
      <c r="B6858" t="s">
        <v>30311</v>
      </c>
      <c r="C6858" t="s">
        <v>30312</v>
      </c>
      <c r="D6858" t="s">
        <v>30313</v>
      </c>
      <c r="E6858" t="s">
        <v>1418</v>
      </c>
      <c r="F6858" t="s">
        <v>30314</v>
      </c>
      <c r="G6858" t="s">
        <v>30315</v>
      </c>
      <c r="H6858" t="s">
        <v>28018</v>
      </c>
      <c r="I6858" s="23">
        <v>35.253163000000001</v>
      </c>
      <c r="J6858" s="23">
        <v>-94.560452999999995</v>
      </c>
      <c r="K6858">
        <v>212112</v>
      </c>
      <c r="L6858" t="s">
        <v>90</v>
      </c>
      <c r="M6858" t="s">
        <v>315</v>
      </c>
      <c r="S6858" s="49">
        <v>121</v>
      </c>
      <c r="T6858" s="49">
        <v>121</v>
      </c>
      <c r="U6858" s="49">
        <v>113</v>
      </c>
      <c r="V6858" s="49">
        <v>124</v>
      </c>
    </row>
    <row r="6859" spans="1:22" x14ac:dyDescent="0.3">
      <c r="A6859">
        <v>1010982</v>
      </c>
      <c r="B6859"/>
      <c r="C6859" t="s">
        <v>30316</v>
      </c>
      <c r="D6859" t="s">
        <v>30317</v>
      </c>
      <c r="E6859" t="s">
        <v>569</v>
      </c>
      <c r="F6859" t="s">
        <v>30318</v>
      </c>
      <c r="G6859" t="s">
        <v>30319</v>
      </c>
      <c r="I6859" s="23">
        <v>41.330889300000003</v>
      </c>
      <c r="J6859" s="23">
        <v>-94.028677999999999</v>
      </c>
      <c r="K6859">
        <v>562212</v>
      </c>
      <c r="L6859" t="s">
        <v>51</v>
      </c>
      <c r="M6859" t="s">
        <v>307</v>
      </c>
      <c r="N6859" s="49">
        <v>26366.5</v>
      </c>
      <c r="O6859" s="49">
        <v>25761.5</v>
      </c>
      <c r="P6859" s="49">
        <v>25342.25</v>
      </c>
    </row>
    <row r="6860" spans="1:22" x14ac:dyDescent="0.3">
      <c r="A6860">
        <v>1011924</v>
      </c>
      <c r="B6860" t="s">
        <v>30320</v>
      </c>
      <c r="C6860" t="s">
        <v>30321</v>
      </c>
      <c r="D6860" t="s">
        <v>9675</v>
      </c>
      <c r="E6860" t="s">
        <v>303</v>
      </c>
      <c r="F6860" t="s">
        <v>5266</v>
      </c>
      <c r="H6860" t="s">
        <v>1859</v>
      </c>
      <c r="I6860" s="23">
        <v>32.084944</v>
      </c>
      <c r="J6860" s="23">
        <v>-94.159147000000004</v>
      </c>
      <c r="K6860">
        <v>486210</v>
      </c>
      <c r="L6860" t="s">
        <v>28</v>
      </c>
      <c r="M6860" t="s">
        <v>102</v>
      </c>
      <c r="R6860" s="49">
        <v>42505.440000000002</v>
      </c>
    </row>
    <row r="6861" spans="1:22" x14ac:dyDescent="0.3">
      <c r="A6861">
        <v>1012463</v>
      </c>
      <c r="B6861" t="s">
        <v>30322</v>
      </c>
      <c r="C6861" t="s">
        <v>30323</v>
      </c>
      <c r="D6861" t="s">
        <v>3715</v>
      </c>
      <c r="E6861" t="s">
        <v>339</v>
      </c>
      <c r="F6861" t="s">
        <v>3722</v>
      </c>
      <c r="H6861" t="s">
        <v>2171</v>
      </c>
      <c r="I6861" s="23">
        <v>32.161287999999999</v>
      </c>
      <c r="J6861" s="23">
        <v>-103.82835799999999</v>
      </c>
      <c r="K6861">
        <v>211130</v>
      </c>
      <c r="L6861" t="s">
        <v>368</v>
      </c>
      <c r="M6861" t="s">
        <v>102</v>
      </c>
      <c r="N6861" s="49">
        <v>103236.594</v>
      </c>
      <c r="O6861" s="49">
        <v>114662.592</v>
      </c>
      <c r="P6861" s="49">
        <v>83460.016000000003</v>
      </c>
      <c r="Q6861" s="49">
        <v>119798.03599999999</v>
      </c>
    </row>
    <row r="6862" spans="1:22" x14ac:dyDescent="0.3">
      <c r="A6862">
        <v>1001091</v>
      </c>
      <c r="B6862" t="s">
        <v>30324</v>
      </c>
      <c r="C6862" t="s">
        <v>30325</v>
      </c>
      <c r="D6862" t="s">
        <v>21071</v>
      </c>
      <c r="E6862" t="s">
        <v>393</v>
      </c>
      <c r="F6862" t="s">
        <v>30326</v>
      </c>
      <c r="G6862" t="s">
        <v>30327</v>
      </c>
      <c r="H6862" t="s">
        <v>30328</v>
      </c>
      <c r="I6862" s="23">
        <v>43.735300000000002</v>
      </c>
      <c r="J6862" s="23">
        <v>-88.496799999999993</v>
      </c>
      <c r="K6862">
        <v>221112</v>
      </c>
      <c r="L6862" t="s">
        <v>335</v>
      </c>
      <c r="M6862" t="s">
        <v>336</v>
      </c>
      <c r="N6862" s="49">
        <v>29293.01</v>
      </c>
      <c r="O6862" s="49">
        <v>57387.288</v>
      </c>
      <c r="S6862" s="49">
        <v>1772.944</v>
      </c>
      <c r="T6862" s="49">
        <v>4978.3320000000003</v>
      </c>
      <c r="U6862" s="49">
        <v>17232.988000000001</v>
      </c>
      <c r="V6862" s="49">
        <v>3523.9839999999999</v>
      </c>
    </row>
    <row r="6863" spans="1:22" x14ac:dyDescent="0.3">
      <c r="A6863">
        <v>1004157</v>
      </c>
      <c r="B6863" t="s">
        <v>30329</v>
      </c>
      <c r="C6863" t="s">
        <v>30330</v>
      </c>
      <c r="D6863" t="s">
        <v>30331</v>
      </c>
      <c r="E6863" t="s">
        <v>1682</v>
      </c>
      <c r="F6863" t="s">
        <v>30332</v>
      </c>
      <c r="G6863" t="s">
        <v>30333</v>
      </c>
      <c r="H6863" t="s">
        <v>7497</v>
      </c>
      <c r="I6863" s="23">
        <v>42.219929999999998</v>
      </c>
      <c r="J6863" s="23">
        <v>-72.556870000000004</v>
      </c>
      <c r="K6863">
        <v>562212</v>
      </c>
      <c r="L6863" t="s">
        <v>355</v>
      </c>
      <c r="M6863" t="s">
        <v>307</v>
      </c>
      <c r="R6863" s="49">
        <v>12129.4</v>
      </c>
      <c r="S6863" s="49">
        <v>5132.8999999999996</v>
      </c>
      <c r="T6863" s="49">
        <v>20858.95</v>
      </c>
      <c r="U6863" s="49">
        <v>24343.3</v>
      </c>
      <c r="V6863" s="49">
        <v>19116.2</v>
      </c>
    </row>
    <row r="6864" spans="1:22" x14ac:dyDescent="0.3">
      <c r="A6864">
        <v>1000449</v>
      </c>
      <c r="B6864" t="s">
        <v>30334</v>
      </c>
      <c r="C6864" t="s">
        <v>30335</v>
      </c>
      <c r="D6864" t="s">
        <v>30336</v>
      </c>
      <c r="E6864" t="s">
        <v>435</v>
      </c>
      <c r="F6864" t="s">
        <v>30337</v>
      </c>
      <c r="G6864" t="s">
        <v>30338</v>
      </c>
      <c r="H6864" t="s">
        <v>8672</v>
      </c>
      <c r="I6864" s="23">
        <v>38.680300000000003</v>
      </c>
      <c r="J6864" s="23">
        <v>-94.482399999999998</v>
      </c>
      <c r="K6864">
        <v>221112</v>
      </c>
      <c r="L6864" t="s">
        <v>30</v>
      </c>
      <c r="M6864" t="s">
        <v>336</v>
      </c>
      <c r="N6864" s="49">
        <v>56776.84</v>
      </c>
      <c r="O6864" s="49">
        <v>27415.248</v>
      </c>
      <c r="Q6864" s="49">
        <v>5157.28</v>
      </c>
      <c r="R6864" s="49">
        <v>1458.644</v>
      </c>
      <c r="S6864" s="49">
        <v>4431.6319999999996</v>
      </c>
      <c r="T6864" s="49">
        <v>40038.004000000001</v>
      </c>
      <c r="U6864" s="49">
        <v>105760.308</v>
      </c>
      <c r="V6864" s="49">
        <v>51835.307999999997</v>
      </c>
    </row>
    <row r="6865" spans="1:22" x14ac:dyDescent="0.3">
      <c r="A6865">
        <v>1007691</v>
      </c>
      <c r="B6865" t="s">
        <v>30339</v>
      </c>
      <c r="C6865" t="s">
        <v>30340</v>
      </c>
      <c r="D6865" t="s">
        <v>30341</v>
      </c>
      <c r="E6865" t="s">
        <v>447</v>
      </c>
      <c r="F6865" t="s">
        <v>30342</v>
      </c>
      <c r="G6865" t="s">
        <v>30343</v>
      </c>
      <c r="H6865" t="s">
        <v>4017</v>
      </c>
      <c r="I6865" s="23">
        <v>40.277639999999998</v>
      </c>
      <c r="J6865" s="23">
        <v>-79.987880000000004</v>
      </c>
      <c r="K6865">
        <v>562212</v>
      </c>
      <c r="L6865" t="s">
        <v>355</v>
      </c>
      <c r="M6865" t="s">
        <v>307</v>
      </c>
      <c r="N6865" s="49">
        <v>6150.2</v>
      </c>
      <c r="O6865" s="49">
        <v>6951.9</v>
      </c>
      <c r="P6865" s="49">
        <v>6851.25</v>
      </c>
      <c r="Q6865" s="49">
        <v>7755</v>
      </c>
      <c r="R6865" s="49">
        <v>8202.25</v>
      </c>
      <c r="S6865" s="49">
        <v>8393.6479999999992</v>
      </c>
      <c r="T6865" s="49">
        <v>8680.1479999999992</v>
      </c>
      <c r="U6865" s="49">
        <v>10811.234735</v>
      </c>
      <c r="V6865" s="49">
        <v>9686.1389999999992</v>
      </c>
    </row>
    <row r="6866" spans="1:22" x14ac:dyDescent="0.3">
      <c r="A6866">
        <v>1012851</v>
      </c>
      <c r="B6866"/>
      <c r="C6866" t="s">
        <v>30344</v>
      </c>
      <c r="D6866" t="s">
        <v>30345</v>
      </c>
      <c r="E6866" t="s">
        <v>832</v>
      </c>
      <c r="F6866" t="s">
        <v>16113</v>
      </c>
      <c r="G6866" t="s">
        <v>30346</v>
      </c>
      <c r="I6866" s="23">
        <v>19.7031566</v>
      </c>
      <c r="J6866" s="23">
        <v>-155.2382164</v>
      </c>
      <c r="K6866">
        <v>562212</v>
      </c>
      <c r="L6866" t="s">
        <v>51</v>
      </c>
      <c r="M6866" t="s">
        <v>307</v>
      </c>
      <c r="N6866" s="49">
        <v>88558.5</v>
      </c>
      <c r="O6866" s="49">
        <v>87642.5</v>
      </c>
      <c r="P6866" s="49">
        <v>86915.25</v>
      </c>
      <c r="Q6866" s="49">
        <v>86246.75</v>
      </c>
      <c r="R6866" s="49">
        <v>85415.5</v>
      </c>
      <c r="S6866" s="49">
        <v>84643.5</v>
      </c>
      <c r="T6866" s="49">
        <v>84615.75</v>
      </c>
      <c r="U6866" s="49">
        <v>84649</v>
      </c>
    </row>
    <row r="6867" spans="1:22" x14ac:dyDescent="0.3">
      <c r="A6867">
        <v>1006519</v>
      </c>
      <c r="B6867" t="s">
        <v>30347</v>
      </c>
      <c r="C6867" t="s">
        <v>30348</v>
      </c>
      <c r="D6867" t="s">
        <v>22392</v>
      </c>
      <c r="E6867" t="s">
        <v>1487</v>
      </c>
      <c r="F6867" t="s">
        <v>12105</v>
      </c>
      <c r="H6867" t="s">
        <v>3457</v>
      </c>
      <c r="I6867" s="23">
        <v>37.054116</v>
      </c>
      <c r="J6867" s="23">
        <v>-107.62570100000001</v>
      </c>
      <c r="K6867">
        <v>211130</v>
      </c>
      <c r="L6867" t="s">
        <v>28</v>
      </c>
      <c r="M6867" t="s">
        <v>102</v>
      </c>
      <c r="O6867" s="49">
        <v>26657.4</v>
      </c>
      <c r="P6867" s="49">
        <v>26657.4</v>
      </c>
      <c r="Q6867" s="49">
        <v>26657.4</v>
      </c>
      <c r="R6867" s="49">
        <v>26657.4</v>
      </c>
      <c r="S6867" s="49">
        <v>30794.184000000001</v>
      </c>
      <c r="T6867" s="49">
        <v>35385.516000000003</v>
      </c>
      <c r="U6867" s="49">
        <v>38890.904000000002</v>
      </c>
      <c r="V6867" s="49">
        <v>39245.951999999997</v>
      </c>
    </row>
    <row r="6868" spans="1:22" x14ac:dyDescent="0.3">
      <c r="A6868">
        <v>1008126</v>
      </c>
      <c r="B6868" t="s">
        <v>30349</v>
      </c>
      <c r="C6868" t="s">
        <v>30350</v>
      </c>
      <c r="D6868" t="s">
        <v>577</v>
      </c>
      <c r="E6868" t="s">
        <v>583</v>
      </c>
      <c r="F6868" t="s">
        <v>578</v>
      </c>
      <c r="I6868" s="23">
        <v>29.335191999999999</v>
      </c>
      <c r="J6868" s="23">
        <v>-92.012128000000004</v>
      </c>
      <c r="K6868">
        <v>211120</v>
      </c>
      <c r="L6868" t="s">
        <v>579</v>
      </c>
      <c r="M6868" t="s">
        <v>102</v>
      </c>
      <c r="O6868" s="49">
        <v>15923.874</v>
      </c>
      <c r="P6868" s="49">
        <v>17274.822</v>
      </c>
      <c r="Q6868" s="49">
        <v>15147.324000000001</v>
      </c>
      <c r="R6868" s="49">
        <v>17074.776000000002</v>
      </c>
      <c r="S6868" s="49">
        <v>16613.876</v>
      </c>
      <c r="T6868" s="49">
        <v>28005.678</v>
      </c>
      <c r="U6868" s="49">
        <v>27473.678</v>
      </c>
      <c r="V6868" s="49">
        <v>29661.47</v>
      </c>
    </row>
    <row r="6869" spans="1:22" x14ac:dyDescent="0.3">
      <c r="A6869">
        <v>1010360</v>
      </c>
      <c r="B6869" t="s">
        <v>30351</v>
      </c>
      <c r="C6869" t="s">
        <v>30352</v>
      </c>
      <c r="D6869" t="s">
        <v>577</v>
      </c>
      <c r="E6869" t="s">
        <v>583</v>
      </c>
      <c r="F6869" t="s">
        <v>578</v>
      </c>
      <c r="H6869" t="s">
        <v>1023</v>
      </c>
      <c r="I6869" s="23">
        <v>28.617943310000001</v>
      </c>
      <c r="J6869" s="23">
        <v>-92.0698127</v>
      </c>
      <c r="K6869">
        <v>211130</v>
      </c>
      <c r="L6869" t="s">
        <v>579</v>
      </c>
      <c r="M6869" t="s">
        <v>102</v>
      </c>
      <c r="N6869" s="49">
        <v>35399.803999999996</v>
      </c>
      <c r="O6869" s="49">
        <v>35853.591999999997</v>
      </c>
      <c r="P6869" s="49">
        <v>46715.194000000003</v>
      </c>
      <c r="Q6869" s="49">
        <v>37849.538</v>
      </c>
      <c r="R6869" s="49">
        <v>42372.383999999998</v>
      </c>
      <c r="S6869" s="49">
        <v>28452.788</v>
      </c>
      <c r="T6869" s="49">
        <v>44730.377999999997</v>
      </c>
      <c r="U6869" s="49">
        <v>37559.684000000001</v>
      </c>
    </row>
    <row r="6870" spans="1:22" x14ac:dyDescent="0.3">
      <c r="A6870">
        <v>1003721</v>
      </c>
      <c r="B6870" t="s">
        <v>30353</v>
      </c>
      <c r="C6870" t="s">
        <v>30354</v>
      </c>
      <c r="D6870" t="s">
        <v>577</v>
      </c>
      <c r="E6870" t="s">
        <v>583</v>
      </c>
      <c r="F6870" t="s">
        <v>578</v>
      </c>
      <c r="H6870" t="s">
        <v>15706</v>
      </c>
      <c r="I6870" s="23">
        <v>29.441199999999998</v>
      </c>
      <c r="J6870" s="23">
        <v>-92.061499999999995</v>
      </c>
      <c r="K6870">
        <v>211120</v>
      </c>
      <c r="L6870" t="s">
        <v>579</v>
      </c>
      <c r="M6870" t="s">
        <v>102</v>
      </c>
      <c r="N6870" s="49">
        <v>37880.286</v>
      </c>
      <c r="O6870" s="49">
        <v>64039.34</v>
      </c>
      <c r="P6870" s="49">
        <v>72141.17</v>
      </c>
      <c r="Q6870" s="49">
        <v>78397.407999999996</v>
      </c>
      <c r="R6870" s="49">
        <v>85743.495999999999</v>
      </c>
      <c r="S6870" s="49">
        <v>84346.9</v>
      </c>
      <c r="T6870" s="49">
        <v>71055.895999999993</v>
      </c>
      <c r="U6870" s="49">
        <v>68354.106</v>
      </c>
      <c r="V6870" s="49">
        <v>70314.648000000001</v>
      </c>
    </row>
    <row r="6871" spans="1:22" x14ac:dyDescent="0.3">
      <c r="A6871">
        <v>1007236</v>
      </c>
      <c r="B6871" t="s">
        <v>22316</v>
      </c>
      <c r="C6871" t="s">
        <v>30355</v>
      </c>
      <c r="D6871" t="s">
        <v>8391</v>
      </c>
      <c r="E6871" t="s">
        <v>2780</v>
      </c>
      <c r="F6871" t="s">
        <v>22318</v>
      </c>
      <c r="G6871" t="s">
        <v>30356</v>
      </c>
      <c r="H6871" t="s">
        <v>2794</v>
      </c>
      <c r="I6871" s="23">
        <v>41.749499999999998</v>
      </c>
      <c r="J6871" s="23">
        <v>-72.6524</v>
      </c>
      <c r="K6871">
        <v>221112</v>
      </c>
      <c r="L6871" t="s">
        <v>30</v>
      </c>
      <c r="M6871" t="s">
        <v>336</v>
      </c>
      <c r="S6871" s="49">
        <v>4107.0320000000002</v>
      </c>
      <c r="T6871" s="49">
        <v>3289.0459999999998</v>
      </c>
      <c r="U6871" s="49">
        <v>1826.02</v>
      </c>
      <c r="V6871" s="49">
        <v>2582.556</v>
      </c>
    </row>
    <row r="6872" spans="1:22" x14ac:dyDescent="0.3">
      <c r="A6872">
        <v>1009300</v>
      </c>
      <c r="B6872" t="s">
        <v>30357</v>
      </c>
      <c r="C6872" t="s">
        <v>30358</v>
      </c>
      <c r="D6872" t="s">
        <v>1964</v>
      </c>
      <c r="E6872" t="s">
        <v>323</v>
      </c>
      <c r="F6872" t="s">
        <v>2477</v>
      </c>
      <c r="G6872" t="s">
        <v>30359</v>
      </c>
      <c r="H6872" t="s">
        <v>2876</v>
      </c>
      <c r="I6872" s="23">
        <v>35.038024999999998</v>
      </c>
      <c r="J6872" s="23">
        <v>-119.370075</v>
      </c>
      <c r="K6872">
        <v>211111</v>
      </c>
      <c r="L6872" t="s">
        <v>28</v>
      </c>
      <c r="M6872" t="s">
        <v>102</v>
      </c>
      <c r="R6872" s="49">
        <v>45551.832000000002</v>
      </c>
      <c r="S6872" s="49">
        <v>37498.212</v>
      </c>
      <c r="T6872" s="49">
        <v>32524.38</v>
      </c>
      <c r="U6872" s="49">
        <v>21388.22</v>
      </c>
      <c r="V6872" s="49">
        <v>14228.76</v>
      </c>
    </row>
    <row r="6873" spans="1:22" x14ac:dyDescent="0.3">
      <c r="A6873">
        <v>1000982</v>
      </c>
      <c r="B6873" t="s">
        <v>30360</v>
      </c>
      <c r="C6873" t="s">
        <v>30361</v>
      </c>
      <c r="D6873" t="s">
        <v>12769</v>
      </c>
      <c r="E6873" t="s">
        <v>393</v>
      </c>
      <c r="F6873" t="s">
        <v>12770</v>
      </c>
      <c r="G6873" t="s">
        <v>30362</v>
      </c>
      <c r="H6873" t="s">
        <v>12772</v>
      </c>
      <c r="I6873" s="23">
        <v>42.845700000000001</v>
      </c>
      <c r="J6873" s="23">
        <v>-87.829400000000007</v>
      </c>
      <c r="K6873">
        <v>221112</v>
      </c>
      <c r="L6873" t="s">
        <v>335</v>
      </c>
      <c r="M6873" t="s">
        <v>336</v>
      </c>
      <c r="N6873" s="49">
        <v>4430042.898</v>
      </c>
      <c r="O6873" s="49">
        <v>5112144.4879999999</v>
      </c>
      <c r="P6873" s="49">
        <v>5179720.6100000003</v>
      </c>
      <c r="Q6873" s="49">
        <v>4292774.7240000004</v>
      </c>
      <c r="R6873" s="49">
        <v>5647203.6160000004</v>
      </c>
      <c r="S6873" s="49">
        <v>4789654.068</v>
      </c>
      <c r="T6873" s="49">
        <v>5182111.03</v>
      </c>
      <c r="U6873" s="49">
        <v>4437556.76</v>
      </c>
      <c r="V6873" s="49">
        <v>5811281.932</v>
      </c>
    </row>
    <row r="6874" spans="1:22" x14ac:dyDescent="0.3">
      <c r="A6874">
        <v>1001350</v>
      </c>
      <c r="B6874" t="s">
        <v>30363</v>
      </c>
      <c r="C6874" t="s">
        <v>30364</v>
      </c>
      <c r="D6874" t="s">
        <v>30365</v>
      </c>
      <c r="E6874" t="s">
        <v>1902</v>
      </c>
      <c r="F6874" t="s">
        <v>30366</v>
      </c>
      <c r="G6874" t="s">
        <v>30367</v>
      </c>
      <c r="H6874" t="s">
        <v>5316</v>
      </c>
      <c r="I6874" s="23">
        <v>34.867800000000003</v>
      </c>
      <c r="J6874" s="23">
        <v>-114.5317</v>
      </c>
      <c r="K6874">
        <v>221112</v>
      </c>
      <c r="L6874" t="s">
        <v>335</v>
      </c>
      <c r="M6874" t="s">
        <v>336</v>
      </c>
      <c r="N6874" s="49">
        <v>778725.41200000001</v>
      </c>
      <c r="O6874" s="49">
        <v>110658.67200000001</v>
      </c>
      <c r="P6874" s="49">
        <v>0</v>
      </c>
      <c r="Q6874" s="49">
        <v>42579.14</v>
      </c>
      <c r="R6874" s="49">
        <v>719161.16399999999</v>
      </c>
      <c r="S6874" s="49">
        <v>466103.076</v>
      </c>
      <c r="T6874" s="49">
        <v>814605.14</v>
      </c>
      <c r="U6874" s="49">
        <v>530159.23600000003</v>
      </c>
      <c r="V6874" s="49">
        <v>326113.592</v>
      </c>
    </row>
    <row r="6875" spans="1:22" x14ac:dyDescent="0.3">
      <c r="A6875">
        <v>1003936</v>
      </c>
      <c r="B6875" t="s">
        <v>30368</v>
      </c>
      <c r="C6875" t="s">
        <v>30369</v>
      </c>
      <c r="D6875" t="s">
        <v>15582</v>
      </c>
      <c r="E6875" t="s">
        <v>422</v>
      </c>
      <c r="F6875" t="s">
        <v>15583</v>
      </c>
      <c r="G6875" t="s">
        <v>30370</v>
      </c>
      <c r="H6875" t="s">
        <v>14759</v>
      </c>
      <c r="I6875" s="23">
        <v>35.371270000000003</v>
      </c>
      <c r="J6875" s="23">
        <v>-92.610039999999998</v>
      </c>
      <c r="K6875">
        <v>213112</v>
      </c>
      <c r="L6875" t="s">
        <v>28</v>
      </c>
      <c r="M6875" t="s">
        <v>102</v>
      </c>
      <c r="R6875" s="49">
        <v>32404.428</v>
      </c>
      <c r="S6875" s="49">
        <v>32691.675999999999</v>
      </c>
      <c r="T6875" s="49">
        <v>33502.53</v>
      </c>
      <c r="U6875" s="49">
        <v>25495.804</v>
      </c>
      <c r="V6875" s="49">
        <v>25260.004000000001</v>
      </c>
    </row>
    <row r="6876" spans="1:22" x14ac:dyDescent="0.3">
      <c r="A6876">
        <v>1007151</v>
      </c>
      <c r="B6876" t="s">
        <v>30371</v>
      </c>
      <c r="C6876" t="s">
        <v>30372</v>
      </c>
      <c r="D6876" t="s">
        <v>9466</v>
      </c>
      <c r="E6876" t="s">
        <v>422</v>
      </c>
      <c r="F6876" t="s">
        <v>17036</v>
      </c>
      <c r="G6876" t="s">
        <v>30373</v>
      </c>
      <c r="H6876" t="s">
        <v>10077</v>
      </c>
      <c r="I6876" s="23">
        <v>35.428410999999997</v>
      </c>
      <c r="J6876" s="23">
        <v>-92.558324999999996</v>
      </c>
      <c r="K6876">
        <v>213112</v>
      </c>
      <c r="L6876" t="s">
        <v>28</v>
      </c>
      <c r="M6876" t="s">
        <v>102</v>
      </c>
      <c r="R6876" s="49">
        <v>28124.144</v>
      </c>
      <c r="S6876" s="49">
        <v>30208.436000000002</v>
      </c>
      <c r="T6876" s="49">
        <v>30295.03</v>
      </c>
      <c r="U6876" s="49">
        <v>27301.047999999999</v>
      </c>
      <c r="V6876" s="49">
        <v>26997.348000000002</v>
      </c>
    </row>
    <row r="6877" spans="1:22" x14ac:dyDescent="0.3">
      <c r="A6877">
        <v>1003938</v>
      </c>
      <c r="B6877" t="s">
        <v>30374</v>
      </c>
      <c r="C6877" t="s">
        <v>30375</v>
      </c>
      <c r="D6877" t="s">
        <v>9466</v>
      </c>
      <c r="E6877" t="s">
        <v>422</v>
      </c>
      <c r="F6877" t="s">
        <v>17036</v>
      </c>
      <c r="G6877" t="s">
        <v>30376</v>
      </c>
      <c r="H6877" t="s">
        <v>10077</v>
      </c>
      <c r="I6877" s="23">
        <v>35.428413999999997</v>
      </c>
      <c r="J6877" s="23">
        <v>-92.558454999999995</v>
      </c>
      <c r="K6877">
        <v>213112</v>
      </c>
      <c r="L6877" t="s">
        <v>28</v>
      </c>
      <c r="M6877" t="s">
        <v>102</v>
      </c>
      <c r="R6877" s="49">
        <v>36148.163999999997</v>
      </c>
      <c r="S6877" s="49">
        <v>51934.603999999999</v>
      </c>
      <c r="T6877" s="49">
        <v>67126.94</v>
      </c>
      <c r="U6877" s="49">
        <v>66353.8</v>
      </c>
      <c r="V6877" s="49">
        <v>46211.476000000002</v>
      </c>
    </row>
    <row r="6878" spans="1:22" x14ac:dyDescent="0.3">
      <c r="A6878">
        <v>1005103</v>
      </c>
      <c r="B6878" t="s">
        <v>30377</v>
      </c>
      <c r="C6878" t="s">
        <v>30378</v>
      </c>
      <c r="D6878" t="s">
        <v>15786</v>
      </c>
      <c r="E6878" t="s">
        <v>2164</v>
      </c>
      <c r="F6878" t="s">
        <v>30379</v>
      </c>
      <c r="G6878" t="s">
        <v>30380</v>
      </c>
      <c r="H6878" t="s">
        <v>4279</v>
      </c>
      <c r="I6878" s="23">
        <v>42.307870000000001</v>
      </c>
      <c r="J6878" s="23">
        <v>-122.95036</v>
      </c>
      <c r="K6878">
        <v>562212</v>
      </c>
      <c r="L6878" t="s">
        <v>355</v>
      </c>
      <c r="M6878" t="s">
        <v>307</v>
      </c>
      <c r="R6878" s="49">
        <v>2033.3720000000001</v>
      </c>
      <c r="S6878" s="49">
        <v>2846.2179999999998</v>
      </c>
      <c r="T6878" s="49">
        <v>2453.84</v>
      </c>
      <c r="U6878" s="49">
        <v>5185.5320000000002</v>
      </c>
      <c r="V6878" s="49">
        <v>3997.09</v>
      </c>
    </row>
    <row r="6879" spans="1:22" x14ac:dyDescent="0.3">
      <c r="A6879">
        <v>1008284</v>
      </c>
      <c r="B6879" t="s">
        <v>30381</v>
      </c>
      <c r="C6879" t="s">
        <v>30382</v>
      </c>
      <c r="D6879" t="s">
        <v>577</v>
      </c>
      <c r="E6879" t="s">
        <v>583</v>
      </c>
      <c r="F6879" t="s">
        <v>578</v>
      </c>
      <c r="H6879" t="s">
        <v>15706</v>
      </c>
      <c r="I6879" s="23">
        <v>28.365698999999999</v>
      </c>
      <c r="J6879" s="23">
        <v>-90.145899</v>
      </c>
      <c r="K6879">
        <v>211120</v>
      </c>
      <c r="L6879" t="s">
        <v>579</v>
      </c>
      <c r="M6879" t="s">
        <v>102</v>
      </c>
      <c r="N6879" s="49">
        <v>37302.730000000003</v>
      </c>
      <c r="O6879" s="49">
        <v>22818.331999999999</v>
      </c>
      <c r="P6879" s="49">
        <v>25941.624</v>
      </c>
      <c r="Q6879" s="49">
        <v>23239.78</v>
      </c>
      <c r="R6879" s="49">
        <v>22812.18</v>
      </c>
      <c r="S6879" s="49">
        <v>25344.668000000001</v>
      </c>
    </row>
    <row r="6880" spans="1:22" x14ac:dyDescent="0.3">
      <c r="A6880">
        <v>1010165</v>
      </c>
      <c r="B6880" t="s">
        <v>30383</v>
      </c>
      <c r="C6880" t="s">
        <v>30384</v>
      </c>
      <c r="D6880" t="s">
        <v>577</v>
      </c>
      <c r="E6880" t="s">
        <v>583</v>
      </c>
      <c r="F6880" t="s">
        <v>578</v>
      </c>
      <c r="I6880" s="23">
        <v>28.986599999999999</v>
      </c>
      <c r="J6880" s="23">
        <v>-90.250699999999995</v>
      </c>
      <c r="K6880">
        <v>211120</v>
      </c>
      <c r="L6880" t="s">
        <v>579</v>
      </c>
      <c r="M6880" t="s">
        <v>102</v>
      </c>
      <c r="N6880" s="49">
        <v>14511.255999999999</v>
      </c>
      <c r="O6880" s="49">
        <v>25860.258000000002</v>
      </c>
      <c r="P6880" s="49">
        <v>12362.361999999999</v>
      </c>
      <c r="Q6880" s="49">
        <v>63888.266000000003</v>
      </c>
      <c r="R6880" s="49">
        <v>25149.281999999999</v>
      </c>
      <c r="S6880" s="49">
        <v>29653.617999999999</v>
      </c>
      <c r="T6880" s="49">
        <v>31328.867999999999</v>
      </c>
      <c r="U6880" s="49">
        <v>29227.867999999999</v>
      </c>
      <c r="V6880" s="49">
        <v>61911.968000000001</v>
      </c>
    </row>
    <row r="6881" spans="1:22" x14ac:dyDescent="0.3">
      <c r="A6881">
        <v>1009234</v>
      </c>
      <c r="B6881" t="s">
        <v>30385</v>
      </c>
      <c r="C6881" t="s">
        <v>30386</v>
      </c>
      <c r="D6881" t="s">
        <v>577</v>
      </c>
      <c r="E6881" t="s">
        <v>583</v>
      </c>
      <c r="F6881" t="s">
        <v>578</v>
      </c>
      <c r="I6881" s="23">
        <v>28.923127999999998</v>
      </c>
      <c r="J6881" s="23">
        <v>-90.432174000000003</v>
      </c>
      <c r="K6881">
        <v>211130</v>
      </c>
      <c r="L6881" t="s">
        <v>579</v>
      </c>
      <c r="M6881" t="s">
        <v>102</v>
      </c>
      <c r="O6881" s="49">
        <v>24523.684000000001</v>
      </c>
      <c r="P6881" s="49">
        <v>19735.151999999998</v>
      </c>
      <c r="Q6881" s="49">
        <v>16822.266</v>
      </c>
      <c r="R6881" s="49">
        <v>19257.212</v>
      </c>
      <c r="S6881" s="49">
        <v>23320.498</v>
      </c>
      <c r="T6881" s="49">
        <v>38370.894</v>
      </c>
      <c r="U6881" s="49">
        <v>39501.741999999998</v>
      </c>
      <c r="V6881" s="49">
        <v>37455.798000000003</v>
      </c>
    </row>
    <row r="6882" spans="1:22" x14ac:dyDescent="0.3">
      <c r="A6882">
        <v>1009236</v>
      </c>
      <c r="B6882" t="s">
        <v>30387</v>
      </c>
      <c r="C6882" t="s">
        <v>30388</v>
      </c>
      <c r="D6882" t="s">
        <v>577</v>
      </c>
      <c r="E6882" t="s">
        <v>583</v>
      </c>
      <c r="F6882" t="s">
        <v>578</v>
      </c>
      <c r="I6882" s="23">
        <v>28.8673</v>
      </c>
      <c r="J6882" s="23">
        <v>-90.490600000000001</v>
      </c>
      <c r="K6882">
        <v>211120</v>
      </c>
      <c r="L6882" t="s">
        <v>579</v>
      </c>
      <c r="M6882" t="s">
        <v>102</v>
      </c>
      <c r="N6882" s="49">
        <v>41156.735999999997</v>
      </c>
      <c r="O6882" s="49">
        <v>43851.45</v>
      </c>
      <c r="P6882" s="49">
        <v>46368.258000000002</v>
      </c>
      <c r="Q6882" s="49">
        <v>31496.35</v>
      </c>
      <c r="R6882" s="49">
        <v>30580.954000000002</v>
      </c>
      <c r="S6882" s="49">
        <v>31375.151999999998</v>
      </c>
      <c r="T6882" s="49">
        <v>27411.759999999998</v>
      </c>
      <c r="U6882" s="49">
        <v>28712.103999999999</v>
      </c>
      <c r="V6882" s="49">
        <v>29456.7</v>
      </c>
    </row>
    <row r="6883" spans="1:22" x14ac:dyDescent="0.3">
      <c r="A6883">
        <v>1013591</v>
      </c>
      <c r="B6883" t="s">
        <v>30389</v>
      </c>
      <c r="C6883" t="s">
        <v>30390</v>
      </c>
      <c r="D6883" t="s">
        <v>577</v>
      </c>
      <c r="E6883" t="s">
        <v>583</v>
      </c>
      <c r="F6883" t="s">
        <v>578</v>
      </c>
      <c r="I6883" s="23">
        <v>28.832899999999999</v>
      </c>
      <c r="J6883" s="23">
        <v>-90.416200000000003</v>
      </c>
      <c r="K6883">
        <v>211120</v>
      </c>
      <c r="L6883" t="s">
        <v>579</v>
      </c>
      <c r="M6883" t="s">
        <v>102</v>
      </c>
      <c r="N6883" s="49">
        <v>49443.201999999997</v>
      </c>
    </row>
    <row r="6884" spans="1:22" x14ac:dyDescent="0.3">
      <c r="A6884">
        <v>1008778</v>
      </c>
      <c r="B6884" t="s">
        <v>30391</v>
      </c>
      <c r="C6884" t="s">
        <v>30392</v>
      </c>
      <c r="D6884" t="s">
        <v>9466</v>
      </c>
      <c r="E6884" t="s">
        <v>422</v>
      </c>
      <c r="F6884" t="s">
        <v>17036</v>
      </c>
      <c r="G6884" t="s">
        <v>30393</v>
      </c>
      <c r="H6884" t="s">
        <v>10077</v>
      </c>
      <c r="I6884" s="23">
        <v>35.469898999999998</v>
      </c>
      <c r="J6884" s="23">
        <v>-92.474129000000005</v>
      </c>
      <c r="K6884">
        <v>213112</v>
      </c>
      <c r="L6884" t="s">
        <v>28</v>
      </c>
      <c r="M6884" t="s">
        <v>102</v>
      </c>
      <c r="R6884" s="49">
        <v>14306.696</v>
      </c>
      <c r="S6884" s="49">
        <v>21361.62</v>
      </c>
      <c r="T6884" s="49">
        <v>46834.42</v>
      </c>
      <c r="U6884" s="49">
        <v>49182.264000000003</v>
      </c>
      <c r="V6884" s="49">
        <v>26084.651999999998</v>
      </c>
    </row>
    <row r="6885" spans="1:22" x14ac:dyDescent="0.3">
      <c r="A6885">
        <v>1006485</v>
      </c>
      <c r="B6885" t="s">
        <v>30394</v>
      </c>
      <c r="C6885" t="s">
        <v>30395</v>
      </c>
      <c r="D6885" t="s">
        <v>30396</v>
      </c>
      <c r="E6885" t="s">
        <v>1902</v>
      </c>
      <c r="F6885" t="s">
        <v>30397</v>
      </c>
      <c r="G6885" t="s">
        <v>30398</v>
      </c>
      <c r="H6885" t="s">
        <v>7699</v>
      </c>
      <c r="I6885" s="23">
        <v>32.568899999999999</v>
      </c>
      <c r="J6885" s="23">
        <v>-114.61613</v>
      </c>
      <c r="K6885">
        <v>562212</v>
      </c>
      <c r="L6885" t="s">
        <v>51</v>
      </c>
      <c r="M6885" t="s">
        <v>307</v>
      </c>
      <c r="N6885" s="49">
        <v>58718.5</v>
      </c>
      <c r="O6885" s="49">
        <v>55408.5</v>
      </c>
      <c r="P6885" s="49">
        <v>51078.5</v>
      </c>
      <c r="Q6885" s="49">
        <v>46747</v>
      </c>
      <c r="R6885" s="49">
        <v>46819.75</v>
      </c>
      <c r="S6885" s="49">
        <v>40570</v>
      </c>
      <c r="T6885" s="49">
        <v>35641.25</v>
      </c>
      <c r="U6885" s="49">
        <v>30550</v>
      </c>
      <c r="V6885" s="49">
        <v>26013.25</v>
      </c>
    </row>
    <row r="6886" spans="1:22" x14ac:dyDescent="0.3">
      <c r="A6886">
        <v>1007111</v>
      </c>
      <c r="B6886" t="s">
        <v>30399</v>
      </c>
      <c r="C6886" t="s">
        <v>30400</v>
      </c>
      <c r="D6886" t="s">
        <v>3954</v>
      </c>
      <c r="E6886" t="s">
        <v>793</v>
      </c>
      <c r="F6886" t="s">
        <v>17999</v>
      </c>
      <c r="G6886" t="s">
        <v>30401</v>
      </c>
      <c r="H6886" t="s">
        <v>30402</v>
      </c>
      <c r="I6886" s="23">
        <v>36.652500000000003</v>
      </c>
      <c r="J6886" s="23">
        <v>-76.9953</v>
      </c>
      <c r="K6886">
        <v>221119</v>
      </c>
      <c r="L6886" t="s">
        <v>30</v>
      </c>
      <c r="M6886" t="s">
        <v>336</v>
      </c>
      <c r="Q6886" s="49">
        <v>5564.1260000000002</v>
      </c>
      <c r="R6886" s="49">
        <v>5449.0360000000001</v>
      </c>
      <c r="S6886" s="49">
        <v>4733.2520000000004</v>
      </c>
      <c r="T6886" s="49">
        <v>37218.006000000001</v>
      </c>
      <c r="U6886" s="49">
        <v>69781.864000000001</v>
      </c>
      <c r="V6886" s="49">
        <v>166546.61799999999</v>
      </c>
    </row>
    <row r="6887" spans="1:22" x14ac:dyDescent="0.3">
      <c r="A6887">
        <v>1005831</v>
      </c>
      <c r="B6887" t="s">
        <v>30403</v>
      </c>
      <c r="C6887" t="s">
        <v>30404</v>
      </c>
      <c r="D6887" t="s">
        <v>30405</v>
      </c>
      <c r="E6887" t="s">
        <v>1781</v>
      </c>
      <c r="F6887" t="s">
        <v>30406</v>
      </c>
      <c r="G6887" t="s">
        <v>30407</v>
      </c>
      <c r="H6887" t="s">
        <v>11196</v>
      </c>
      <c r="I6887" s="23">
        <v>34.993899999999996</v>
      </c>
      <c r="J6887" s="23">
        <v>-90.039000000000001</v>
      </c>
      <c r="K6887">
        <v>221112</v>
      </c>
      <c r="L6887" t="s">
        <v>335</v>
      </c>
      <c r="M6887" t="s">
        <v>336</v>
      </c>
      <c r="N6887" s="49">
        <v>1296545.5209999999</v>
      </c>
      <c r="O6887" s="49">
        <v>1536141.531</v>
      </c>
      <c r="P6887" s="49">
        <v>1441714.156</v>
      </c>
      <c r="Q6887" s="49">
        <v>1874295.3019999999</v>
      </c>
      <c r="R6887" s="49">
        <v>1443791.15</v>
      </c>
      <c r="S6887" s="49">
        <v>833331.66200000001</v>
      </c>
      <c r="T6887" s="49">
        <v>1111863.68</v>
      </c>
      <c r="U6887" s="49">
        <v>1646489.2</v>
      </c>
      <c r="V6887" s="49">
        <v>1232254.284</v>
      </c>
    </row>
    <row r="6888" spans="1:22" x14ac:dyDescent="0.3">
      <c r="A6888">
        <v>1006757</v>
      </c>
      <c r="B6888" t="s">
        <v>30408</v>
      </c>
      <c r="C6888" t="s">
        <v>30409</v>
      </c>
      <c r="D6888" t="s">
        <v>30410</v>
      </c>
      <c r="E6888" t="s">
        <v>331</v>
      </c>
      <c r="F6888" t="s">
        <v>30411</v>
      </c>
      <c r="G6888" t="s">
        <v>30412</v>
      </c>
      <c r="H6888" t="s">
        <v>4753</v>
      </c>
      <c r="I6888" s="23">
        <v>41.384399999999999</v>
      </c>
      <c r="J6888" s="23">
        <v>-73.544600000000003</v>
      </c>
      <c r="K6888">
        <v>486210</v>
      </c>
      <c r="L6888" t="s">
        <v>1275</v>
      </c>
      <c r="M6888" t="s">
        <v>102</v>
      </c>
      <c r="N6888" s="49">
        <v>119737.962</v>
      </c>
      <c r="O6888" s="49">
        <v>117150.71799999999</v>
      </c>
      <c r="P6888" s="49">
        <v>112683.482</v>
      </c>
      <c r="Q6888" s="49">
        <v>98775.894</v>
      </c>
      <c r="R6888" s="49">
        <v>122112.702</v>
      </c>
      <c r="S6888" s="49">
        <v>112668.586</v>
      </c>
      <c r="T6888" s="49">
        <v>104551.768</v>
      </c>
      <c r="U6888" s="49">
        <v>98622.251999999993</v>
      </c>
      <c r="V6888" s="49">
        <v>86391.288</v>
      </c>
    </row>
    <row r="6889" spans="1:22" x14ac:dyDescent="0.3">
      <c r="A6889">
        <v>1000096</v>
      </c>
      <c r="B6889" t="s">
        <v>30413</v>
      </c>
      <c r="C6889" t="s">
        <v>30414</v>
      </c>
      <c r="D6889" t="s">
        <v>2998</v>
      </c>
      <c r="E6889" t="s">
        <v>351</v>
      </c>
      <c r="F6889" t="s">
        <v>2999</v>
      </c>
      <c r="G6889" t="s">
        <v>30415</v>
      </c>
      <c r="H6889" t="s">
        <v>8246</v>
      </c>
      <c r="I6889" s="23">
        <v>41.7181</v>
      </c>
      <c r="J6889" s="23">
        <v>-87.544899999999998</v>
      </c>
      <c r="K6889">
        <v>221112</v>
      </c>
      <c r="L6889" t="s">
        <v>30</v>
      </c>
      <c r="M6889" t="s">
        <v>336</v>
      </c>
      <c r="N6889" s="49">
        <v>32559.18</v>
      </c>
      <c r="O6889" s="49">
        <v>44301.184000000001</v>
      </c>
      <c r="P6889" s="49">
        <v>37208.559999999998</v>
      </c>
      <c r="Q6889" s="49">
        <v>31069.232</v>
      </c>
      <c r="R6889" s="49">
        <v>17690.78</v>
      </c>
      <c r="S6889" s="49">
        <v>1125.9000000000001</v>
      </c>
      <c r="T6889" s="49">
        <v>18097.583999999999</v>
      </c>
      <c r="U6889" s="49">
        <v>20686.02</v>
      </c>
      <c r="V6889" s="49">
        <v>7515.12</v>
      </c>
    </row>
    <row r="6890" spans="1:22" x14ac:dyDescent="0.3">
      <c r="A6890">
        <v>1004312</v>
      </c>
      <c r="B6890" t="s">
        <v>30416</v>
      </c>
      <c r="C6890" t="s">
        <v>30417</v>
      </c>
      <c r="D6890" t="s">
        <v>3949</v>
      </c>
      <c r="E6890" t="s">
        <v>435</v>
      </c>
      <c r="F6890" t="s">
        <v>30418</v>
      </c>
      <c r="G6890" t="s">
        <v>30419</v>
      </c>
      <c r="H6890" t="s">
        <v>1310</v>
      </c>
      <c r="I6890" s="23">
        <v>38.981499999999997</v>
      </c>
      <c r="J6890" s="23">
        <v>-94.543582999999998</v>
      </c>
      <c r="K6890">
        <v>562212</v>
      </c>
      <c r="L6890" t="s">
        <v>51</v>
      </c>
      <c r="M6890" t="s">
        <v>307</v>
      </c>
      <c r="P6890" s="49">
        <v>5212.25</v>
      </c>
      <c r="Q6890" s="49">
        <v>5356.5</v>
      </c>
      <c r="R6890" s="49">
        <v>5849</v>
      </c>
      <c r="S6890" s="49">
        <v>5876.25</v>
      </c>
      <c r="T6890" s="49">
        <v>6082.5</v>
      </c>
      <c r="U6890" s="49">
        <v>7575</v>
      </c>
      <c r="V6890" s="49">
        <v>7805</v>
      </c>
    </row>
    <row r="6891" spans="1:22" x14ac:dyDescent="0.3">
      <c r="A6891">
        <v>1003888</v>
      </c>
      <c r="B6891" t="s">
        <v>30420</v>
      </c>
      <c r="C6891" t="s">
        <v>30421</v>
      </c>
      <c r="D6891" t="s">
        <v>10065</v>
      </c>
      <c r="E6891" t="s">
        <v>422</v>
      </c>
      <c r="F6891" t="s">
        <v>10066</v>
      </c>
      <c r="G6891" t="s">
        <v>30422</v>
      </c>
      <c r="H6891" t="s">
        <v>14759</v>
      </c>
      <c r="I6891" s="23">
        <v>35.441609999999997</v>
      </c>
      <c r="J6891" s="23">
        <v>-92.485640000000004</v>
      </c>
      <c r="K6891">
        <v>213112</v>
      </c>
      <c r="L6891" t="s">
        <v>28</v>
      </c>
      <c r="M6891" t="s">
        <v>102</v>
      </c>
      <c r="R6891" s="49">
        <v>37272.46</v>
      </c>
      <c r="S6891" s="49">
        <v>46649.523999999998</v>
      </c>
      <c r="T6891" s="49">
        <v>53055</v>
      </c>
      <c r="U6891" s="49">
        <v>54486.144</v>
      </c>
      <c r="V6891" s="49">
        <v>52124.103999999999</v>
      </c>
    </row>
    <row r="6892" spans="1:22" x14ac:dyDescent="0.3">
      <c r="A6892">
        <v>1003340</v>
      </c>
      <c r="B6892" t="s">
        <v>30423</v>
      </c>
      <c r="C6892" t="s">
        <v>30424</v>
      </c>
      <c r="D6892" t="s">
        <v>813</v>
      </c>
      <c r="E6892" t="s">
        <v>323</v>
      </c>
      <c r="F6892" t="s">
        <v>20584</v>
      </c>
      <c r="G6892" t="s">
        <v>30425</v>
      </c>
      <c r="H6892" t="s">
        <v>963</v>
      </c>
      <c r="I6892" s="23">
        <v>33.758239000000003</v>
      </c>
      <c r="J6892" s="23">
        <v>-118.24081200000001</v>
      </c>
      <c r="K6892">
        <v>562213</v>
      </c>
      <c r="L6892" t="s">
        <v>28</v>
      </c>
      <c r="M6892" t="s">
        <v>307</v>
      </c>
      <c r="N6892" s="49">
        <v>138578.054</v>
      </c>
      <c r="O6892" s="49">
        <v>80934.572</v>
      </c>
      <c r="P6892" s="49">
        <v>103127.982</v>
      </c>
      <c r="Q6892" s="49">
        <v>141708.484</v>
      </c>
      <c r="R6892" s="49">
        <v>107048.85799999999</v>
      </c>
      <c r="S6892" s="49">
        <v>102073.164</v>
      </c>
      <c r="T6892" s="49">
        <v>130801.048</v>
      </c>
      <c r="U6892" s="49">
        <v>152536.296</v>
      </c>
      <c r="V6892" s="49">
        <v>122604.442</v>
      </c>
    </row>
    <row r="6893" spans="1:22" x14ac:dyDescent="0.3">
      <c r="A6893">
        <v>1011263</v>
      </c>
      <c r="B6893" t="s">
        <v>30426</v>
      </c>
      <c r="C6893" t="s">
        <v>30427</v>
      </c>
      <c r="D6893" t="s">
        <v>30428</v>
      </c>
      <c r="E6893" t="s">
        <v>663</v>
      </c>
      <c r="F6893" t="s">
        <v>6769</v>
      </c>
      <c r="G6893" t="s">
        <v>30429</v>
      </c>
      <c r="H6893" t="s">
        <v>3285</v>
      </c>
      <c r="I6893" s="23">
        <v>41.399189999999997</v>
      </c>
      <c r="J6893" s="23">
        <v>-81.626660000000001</v>
      </c>
      <c r="K6893">
        <v>221320</v>
      </c>
      <c r="L6893" t="s">
        <v>28</v>
      </c>
      <c r="M6893" t="s">
        <v>315</v>
      </c>
      <c r="P6893" s="49">
        <v>6665.4520000000002</v>
      </c>
      <c r="Q6893" s="49">
        <v>6173.3940000000002</v>
      </c>
      <c r="R6893" s="49">
        <v>8807.2039999999997</v>
      </c>
      <c r="S6893" s="49">
        <v>19711.412</v>
      </c>
      <c r="T6893" s="49">
        <v>28371.748</v>
      </c>
    </row>
    <row r="6894" spans="1:22" x14ac:dyDescent="0.3">
      <c r="A6894">
        <v>1004779</v>
      </c>
      <c r="B6894" t="s">
        <v>30430</v>
      </c>
      <c r="C6894" t="s">
        <v>30431</v>
      </c>
      <c r="D6894" t="s">
        <v>30432</v>
      </c>
      <c r="E6894" t="s">
        <v>323</v>
      </c>
      <c r="F6894" t="s">
        <v>5445</v>
      </c>
      <c r="G6894" t="s">
        <v>30433</v>
      </c>
      <c r="H6894" t="s">
        <v>2800</v>
      </c>
      <c r="I6894" s="23">
        <v>33.603439999999999</v>
      </c>
      <c r="J6894" s="23">
        <v>-114.64339</v>
      </c>
      <c r="K6894">
        <v>486210</v>
      </c>
      <c r="L6894" t="s">
        <v>1275</v>
      </c>
      <c r="M6894" t="s">
        <v>102</v>
      </c>
      <c r="N6894" s="49">
        <v>40606.207999999999</v>
      </c>
      <c r="O6894" s="49">
        <v>45134.665999999997</v>
      </c>
      <c r="P6894" s="49">
        <v>52825.707999999999</v>
      </c>
      <c r="Q6894" s="49">
        <v>41902.89</v>
      </c>
      <c r="R6894" s="49">
        <v>42187.69</v>
      </c>
      <c r="S6894" s="49">
        <v>34309.449999999997</v>
      </c>
      <c r="T6894" s="49">
        <v>36996.798000000003</v>
      </c>
      <c r="U6894" s="49">
        <v>33313.853999999999</v>
      </c>
      <c r="V6894" s="49">
        <v>29322.725999999999</v>
      </c>
    </row>
    <row r="6895" spans="1:22" x14ac:dyDescent="0.3">
      <c r="A6895">
        <v>1010581</v>
      </c>
      <c r="B6895" t="s">
        <v>30434</v>
      </c>
      <c r="C6895" t="s">
        <v>30435</v>
      </c>
      <c r="D6895" t="s">
        <v>30436</v>
      </c>
      <c r="E6895" t="s">
        <v>323</v>
      </c>
      <c r="F6895" t="s">
        <v>30437</v>
      </c>
      <c r="G6895" t="s">
        <v>30438</v>
      </c>
      <c r="H6895" t="s">
        <v>2179</v>
      </c>
      <c r="I6895" s="23">
        <v>35.059251000000003</v>
      </c>
      <c r="J6895" s="23">
        <v>-119.02406000000001</v>
      </c>
      <c r="K6895">
        <v>486210</v>
      </c>
      <c r="L6895" t="s">
        <v>1275</v>
      </c>
      <c r="M6895" t="s">
        <v>102</v>
      </c>
      <c r="N6895" s="49">
        <v>26104.518</v>
      </c>
      <c r="O6895" s="49">
        <v>20952.88</v>
      </c>
      <c r="P6895" s="49">
        <v>23869.119999999999</v>
      </c>
      <c r="Q6895" s="49">
        <v>16120.052</v>
      </c>
      <c r="R6895" s="49">
        <v>26508.758000000002</v>
      </c>
      <c r="S6895" s="49">
        <v>34668.678</v>
      </c>
      <c r="T6895" s="49">
        <v>32592.795999999998</v>
      </c>
      <c r="U6895" s="49">
        <v>26549.106</v>
      </c>
    </row>
    <row r="6896" spans="1:22" x14ac:dyDescent="0.3">
      <c r="A6896">
        <v>1004940</v>
      </c>
      <c r="B6896" t="s">
        <v>30439</v>
      </c>
      <c r="C6896" t="s">
        <v>30440</v>
      </c>
      <c r="D6896" t="s">
        <v>30441</v>
      </c>
      <c r="E6896" t="s">
        <v>323</v>
      </c>
      <c r="F6896" t="s">
        <v>30442</v>
      </c>
      <c r="G6896" t="s">
        <v>30443</v>
      </c>
      <c r="H6896" t="s">
        <v>963</v>
      </c>
      <c r="I6896" s="23">
        <v>34.307569000000001</v>
      </c>
      <c r="J6896" s="23">
        <v>-118.55123500000001</v>
      </c>
      <c r="K6896">
        <v>486210</v>
      </c>
      <c r="L6896" t="s">
        <v>1714</v>
      </c>
      <c r="M6896" t="s">
        <v>102</v>
      </c>
      <c r="N6896" s="49">
        <v>10948.824000000001</v>
      </c>
      <c r="O6896" s="49">
        <v>13479.781999999999</v>
      </c>
      <c r="P6896" s="49">
        <v>22933.044000000002</v>
      </c>
      <c r="Q6896" s="49">
        <v>10621.44</v>
      </c>
      <c r="R6896" s="49">
        <v>114206.5</v>
      </c>
      <c r="S6896" s="49">
        <v>131713.372</v>
      </c>
      <c r="T6896" s="49">
        <v>92141.34</v>
      </c>
      <c r="U6896" s="49">
        <v>109639.96</v>
      </c>
      <c r="V6896" s="49">
        <v>122897.618</v>
      </c>
    </row>
    <row r="6897" spans="1:22" x14ac:dyDescent="0.3">
      <c r="A6897">
        <v>1005063</v>
      </c>
      <c r="B6897" t="s">
        <v>30444</v>
      </c>
      <c r="C6897" t="s">
        <v>30445</v>
      </c>
      <c r="D6897" t="s">
        <v>30446</v>
      </c>
      <c r="E6897" t="s">
        <v>323</v>
      </c>
      <c r="F6897" t="s">
        <v>30447</v>
      </c>
      <c r="G6897" t="s">
        <v>30448</v>
      </c>
      <c r="H6897" t="s">
        <v>963</v>
      </c>
      <c r="I6897" s="23">
        <v>34.439929999999997</v>
      </c>
      <c r="J6897" s="23">
        <v>-118.57646</v>
      </c>
      <c r="K6897">
        <v>486210</v>
      </c>
      <c r="L6897" t="s">
        <v>1714</v>
      </c>
      <c r="M6897" t="s">
        <v>102</v>
      </c>
      <c r="N6897" s="49">
        <v>32424.842000000001</v>
      </c>
      <c r="O6897" s="49">
        <v>32286.306</v>
      </c>
      <c r="P6897" s="49">
        <v>46251.383999999998</v>
      </c>
      <c r="Q6897" s="49">
        <v>43392.743999999999</v>
      </c>
      <c r="R6897" s="49">
        <v>57125.49</v>
      </c>
      <c r="S6897" s="49">
        <v>47172.872000000003</v>
      </c>
      <c r="T6897" s="49">
        <v>41364.129999999997</v>
      </c>
      <c r="U6897" s="49">
        <v>52662.055999999997</v>
      </c>
      <c r="V6897" s="49">
        <v>51274.671999999999</v>
      </c>
    </row>
    <row r="6898" spans="1:22" x14ac:dyDescent="0.3">
      <c r="A6898">
        <v>1009838</v>
      </c>
      <c r="B6898" t="s">
        <v>30449</v>
      </c>
      <c r="C6898" t="s">
        <v>30450</v>
      </c>
      <c r="D6898" t="s">
        <v>30451</v>
      </c>
      <c r="E6898" t="s">
        <v>1781</v>
      </c>
      <c r="F6898" t="s">
        <v>30452</v>
      </c>
      <c r="G6898" t="s">
        <v>30453</v>
      </c>
      <c r="H6898" t="s">
        <v>2405</v>
      </c>
      <c r="I6898" s="23">
        <v>31.524557999999999</v>
      </c>
      <c r="J6898" s="23">
        <v>-89.307232999999997</v>
      </c>
      <c r="K6898">
        <v>311615</v>
      </c>
      <c r="L6898" t="s">
        <v>573</v>
      </c>
      <c r="M6898" t="s">
        <v>574</v>
      </c>
      <c r="N6898" s="49">
        <v>51057.116000000002</v>
      </c>
      <c r="O6898" s="49">
        <v>47240.163999999997</v>
      </c>
      <c r="P6898" s="49">
        <v>37317.165999999997</v>
      </c>
      <c r="Q6898" s="49">
        <v>43495.864000000001</v>
      </c>
      <c r="R6898" s="49">
        <v>55789.116000000002</v>
      </c>
      <c r="S6898" s="49">
        <v>54720.116000000002</v>
      </c>
      <c r="T6898" s="49">
        <v>24674.75</v>
      </c>
      <c r="U6898" s="49">
        <v>30540.32</v>
      </c>
      <c r="V6898" s="49">
        <v>32296.07</v>
      </c>
    </row>
    <row r="6899" spans="1:22" x14ac:dyDescent="0.3">
      <c r="A6899">
        <v>1002234</v>
      </c>
      <c r="B6899" t="s">
        <v>30454</v>
      </c>
      <c r="C6899" t="s">
        <v>30455</v>
      </c>
      <c r="D6899" t="s">
        <v>30456</v>
      </c>
      <c r="E6899" t="s">
        <v>1418</v>
      </c>
      <c r="F6899" t="s">
        <v>30457</v>
      </c>
      <c r="G6899" t="s">
        <v>30458</v>
      </c>
      <c r="H6899" t="s">
        <v>9693</v>
      </c>
      <c r="I6899" s="23">
        <v>34.196669999999997</v>
      </c>
      <c r="J6899" s="23">
        <v>-97.044430000000006</v>
      </c>
      <c r="K6899">
        <v>562212</v>
      </c>
      <c r="L6899" t="s">
        <v>355</v>
      </c>
      <c r="M6899" t="s">
        <v>307</v>
      </c>
      <c r="N6899" s="49">
        <v>62331.199999999997</v>
      </c>
      <c r="O6899" s="49">
        <v>59073.964</v>
      </c>
      <c r="P6899" s="49">
        <v>40036.720000000001</v>
      </c>
      <c r="Q6899" s="49">
        <v>45473.932000000001</v>
      </c>
      <c r="R6899" s="49">
        <v>57456.298000000003</v>
      </c>
      <c r="S6899" s="49">
        <v>52650.836000000003</v>
      </c>
      <c r="T6899" s="49">
        <v>40431.124000000003</v>
      </c>
      <c r="U6899" s="49">
        <v>47311.625999999997</v>
      </c>
      <c r="V6899" s="49">
        <v>73201.279999999999</v>
      </c>
    </row>
    <row r="6900" spans="1:22" x14ac:dyDescent="0.3">
      <c r="A6900">
        <v>1009033</v>
      </c>
      <c r="B6900" t="s">
        <v>30459</v>
      </c>
      <c r="C6900" t="s">
        <v>30460</v>
      </c>
      <c r="D6900" t="s">
        <v>30461</v>
      </c>
      <c r="E6900" t="s">
        <v>1781</v>
      </c>
      <c r="F6900" t="s">
        <v>30462</v>
      </c>
      <c r="G6900" t="s">
        <v>30463</v>
      </c>
      <c r="H6900" t="s">
        <v>450</v>
      </c>
      <c r="I6900" s="23">
        <v>31.227074999999999</v>
      </c>
      <c r="J6900" s="23">
        <v>-88.683130000000006</v>
      </c>
      <c r="K6900">
        <v>486210</v>
      </c>
      <c r="L6900" t="s">
        <v>1714</v>
      </c>
      <c r="M6900" t="s">
        <v>102</v>
      </c>
      <c r="N6900" s="49">
        <v>17085.088</v>
      </c>
      <c r="O6900" s="49">
        <v>62829.606</v>
      </c>
      <c r="P6900" s="49">
        <v>15483.691999999999</v>
      </c>
      <c r="Q6900" s="49">
        <v>8845.2219999999998</v>
      </c>
      <c r="R6900" s="49">
        <v>19757.126</v>
      </c>
      <c r="S6900" s="49">
        <v>19868.975999999999</v>
      </c>
      <c r="T6900" s="49">
        <v>15823.342000000001</v>
      </c>
      <c r="U6900" s="49">
        <v>26455.952000000001</v>
      </c>
      <c r="V6900" s="49">
        <v>29646.596000000001</v>
      </c>
    </row>
    <row r="6901" spans="1:22" x14ac:dyDescent="0.3">
      <c r="A6901">
        <v>1007666</v>
      </c>
      <c r="B6901" t="s">
        <v>30464</v>
      </c>
      <c r="C6901" t="s">
        <v>30465</v>
      </c>
      <c r="D6901" t="s">
        <v>9793</v>
      </c>
      <c r="E6901" t="s">
        <v>311</v>
      </c>
      <c r="F6901" t="s">
        <v>19874</v>
      </c>
      <c r="G6901" t="s">
        <v>30466</v>
      </c>
      <c r="H6901" t="s">
        <v>2856</v>
      </c>
      <c r="I6901" s="23">
        <v>36.892079000000003</v>
      </c>
      <c r="J6901" s="23">
        <v>-86.911430999999993</v>
      </c>
      <c r="K6901">
        <v>562212</v>
      </c>
      <c r="L6901" t="s">
        <v>51</v>
      </c>
      <c r="M6901" t="s">
        <v>307</v>
      </c>
      <c r="N6901" s="49">
        <v>9832.25</v>
      </c>
      <c r="O6901" s="49">
        <v>7100.75</v>
      </c>
      <c r="P6901" s="49">
        <v>8251.75</v>
      </c>
      <c r="Q6901" s="49">
        <v>7870.6</v>
      </c>
      <c r="R6901" s="49">
        <v>20121.099999999999</v>
      </c>
      <c r="S6901" s="49">
        <v>51430.6</v>
      </c>
      <c r="T6901" s="49">
        <v>52554.398000000001</v>
      </c>
      <c r="U6901" s="49">
        <v>37269.709891999999</v>
      </c>
      <c r="V6901" s="49">
        <v>28250</v>
      </c>
    </row>
    <row r="6902" spans="1:22" x14ac:dyDescent="0.3">
      <c r="A6902">
        <v>1002833</v>
      </c>
      <c r="B6902" t="s">
        <v>30467</v>
      </c>
      <c r="C6902" t="s">
        <v>30468</v>
      </c>
      <c r="D6902" t="s">
        <v>30469</v>
      </c>
      <c r="E6902" t="s">
        <v>542</v>
      </c>
      <c r="F6902" t="s">
        <v>30470</v>
      </c>
      <c r="G6902" t="s">
        <v>30471</v>
      </c>
      <c r="H6902" t="s">
        <v>2124</v>
      </c>
      <c r="I6902" s="23">
        <v>37.271655000000003</v>
      </c>
      <c r="J6902" s="23">
        <v>-100.855881</v>
      </c>
      <c r="K6902">
        <v>486210</v>
      </c>
      <c r="L6902" t="s">
        <v>1275</v>
      </c>
      <c r="M6902" t="s">
        <v>102</v>
      </c>
      <c r="N6902" s="49">
        <v>57002.968000000001</v>
      </c>
      <c r="O6902" s="49">
        <v>57216.923999999999</v>
      </c>
      <c r="P6902" s="49">
        <v>67678.52</v>
      </c>
      <c r="Q6902" s="49">
        <v>58325.381999999998</v>
      </c>
      <c r="R6902" s="49">
        <v>54502.13</v>
      </c>
      <c r="S6902" s="49">
        <v>66258.562000000005</v>
      </c>
      <c r="T6902" s="49">
        <v>53326.462</v>
      </c>
      <c r="U6902" s="49">
        <v>52759.48</v>
      </c>
      <c r="V6902" s="49">
        <v>50356.911999999997</v>
      </c>
    </row>
    <row r="6903" spans="1:22" x14ac:dyDescent="0.3">
      <c r="A6903">
        <v>1009469</v>
      </c>
      <c r="B6903" t="s">
        <v>30472</v>
      </c>
      <c r="C6903" t="s">
        <v>30473</v>
      </c>
      <c r="D6903" t="s">
        <v>30474</v>
      </c>
      <c r="E6903" t="s">
        <v>1418</v>
      </c>
      <c r="F6903" t="s">
        <v>30475</v>
      </c>
      <c r="G6903" t="s">
        <v>30476</v>
      </c>
      <c r="H6903" t="s">
        <v>5077</v>
      </c>
      <c r="I6903" s="23">
        <v>36.824240000000003</v>
      </c>
      <c r="J6903" s="23">
        <v>-97.300870000000003</v>
      </c>
      <c r="K6903">
        <v>486210</v>
      </c>
      <c r="L6903" t="s">
        <v>1275</v>
      </c>
      <c r="M6903" t="s">
        <v>102</v>
      </c>
      <c r="N6903" s="49">
        <v>35457.692000000003</v>
      </c>
      <c r="O6903" s="49">
        <v>34562.745999999999</v>
      </c>
      <c r="P6903" s="49">
        <v>40084.158000000003</v>
      </c>
      <c r="Q6903" s="49">
        <v>56937.56</v>
      </c>
      <c r="R6903" s="49">
        <v>34900.212</v>
      </c>
      <c r="S6903" s="49">
        <v>32958.972000000002</v>
      </c>
      <c r="T6903" s="49">
        <v>43726.436000000002</v>
      </c>
      <c r="U6903" s="49">
        <v>24273.153999999999</v>
      </c>
      <c r="V6903" s="49">
        <v>30633.957999999999</v>
      </c>
    </row>
    <row r="6904" spans="1:22" x14ac:dyDescent="0.3">
      <c r="A6904">
        <v>1009470</v>
      </c>
      <c r="B6904" t="s">
        <v>30477</v>
      </c>
      <c r="C6904" t="s">
        <v>30478</v>
      </c>
      <c r="D6904" t="s">
        <v>17811</v>
      </c>
      <c r="E6904" t="s">
        <v>542</v>
      </c>
      <c r="F6904" t="s">
        <v>30479</v>
      </c>
      <c r="G6904" t="s">
        <v>30480</v>
      </c>
      <c r="H6904" t="s">
        <v>1952</v>
      </c>
      <c r="I6904" s="23">
        <v>37.199624999999997</v>
      </c>
      <c r="J6904" s="23">
        <v>-95.772120000000001</v>
      </c>
      <c r="K6904">
        <v>486210</v>
      </c>
      <c r="L6904" t="s">
        <v>1275</v>
      </c>
      <c r="M6904" t="s">
        <v>102</v>
      </c>
      <c r="N6904" s="49">
        <v>39583.995999999999</v>
      </c>
      <c r="O6904" s="49">
        <v>37811.64</v>
      </c>
      <c r="P6904" s="49">
        <v>36229.262000000002</v>
      </c>
      <c r="Q6904" s="49">
        <v>33017.663999999997</v>
      </c>
      <c r="R6904" s="49">
        <v>31873.972000000002</v>
      </c>
      <c r="S6904" s="49">
        <v>34805.519999999997</v>
      </c>
      <c r="T6904" s="49">
        <v>39034.313999999998</v>
      </c>
      <c r="U6904" s="49">
        <v>32922.480000000003</v>
      </c>
      <c r="V6904" s="49">
        <v>30578.092000000001</v>
      </c>
    </row>
    <row r="6905" spans="1:22" x14ac:dyDescent="0.3">
      <c r="A6905">
        <v>1009472</v>
      </c>
      <c r="B6905" t="s">
        <v>30481</v>
      </c>
      <c r="C6905" t="s">
        <v>30482</v>
      </c>
      <c r="D6905" t="s">
        <v>30483</v>
      </c>
      <c r="E6905" t="s">
        <v>542</v>
      </c>
      <c r="F6905" t="s">
        <v>30484</v>
      </c>
      <c r="G6905" t="s">
        <v>30485</v>
      </c>
      <c r="H6905" t="s">
        <v>30486</v>
      </c>
      <c r="I6905" s="23">
        <v>38.144889999999997</v>
      </c>
      <c r="J6905" s="23">
        <v>-97.452299999999994</v>
      </c>
      <c r="K6905">
        <v>486210</v>
      </c>
      <c r="L6905" t="s">
        <v>1275</v>
      </c>
      <c r="M6905" t="s">
        <v>102</v>
      </c>
      <c r="R6905" s="49">
        <v>10490.278</v>
      </c>
      <c r="S6905" s="49">
        <v>16278.626</v>
      </c>
      <c r="T6905" s="49">
        <v>14669.528</v>
      </c>
      <c r="U6905" s="49">
        <v>12751.526</v>
      </c>
      <c r="V6905" s="49">
        <v>26654.351999999999</v>
      </c>
    </row>
    <row r="6906" spans="1:22" x14ac:dyDescent="0.3">
      <c r="A6906">
        <v>1013322</v>
      </c>
      <c r="B6906" t="s">
        <v>30487</v>
      </c>
      <c r="C6906" t="s">
        <v>30488</v>
      </c>
      <c r="D6906" t="s">
        <v>24855</v>
      </c>
      <c r="E6906" t="s">
        <v>435</v>
      </c>
      <c r="F6906" t="s">
        <v>24856</v>
      </c>
      <c r="G6906" t="s">
        <v>30489</v>
      </c>
      <c r="H6906" t="s">
        <v>5191</v>
      </c>
      <c r="I6906" s="23">
        <v>37.016029000000003</v>
      </c>
      <c r="J6906" s="23">
        <v>-94.481168999999994</v>
      </c>
      <c r="K6906">
        <v>486210</v>
      </c>
      <c r="L6906" t="s">
        <v>1275</v>
      </c>
      <c r="M6906" t="s">
        <v>102</v>
      </c>
      <c r="N6906" s="49">
        <v>27221.948</v>
      </c>
      <c r="O6906" s="49">
        <v>26206.69</v>
      </c>
    </row>
    <row r="6907" spans="1:22" x14ac:dyDescent="0.3">
      <c r="A6907">
        <v>1009471</v>
      </c>
      <c r="B6907" t="s">
        <v>30490</v>
      </c>
      <c r="C6907" t="s">
        <v>30491</v>
      </c>
      <c r="D6907" t="s">
        <v>30492</v>
      </c>
      <c r="E6907" t="s">
        <v>542</v>
      </c>
      <c r="F6907" t="s">
        <v>30493</v>
      </c>
      <c r="G6907" t="s">
        <v>30494</v>
      </c>
      <c r="H6907" t="s">
        <v>3095</v>
      </c>
      <c r="I6907" s="23">
        <v>38.172946000000003</v>
      </c>
      <c r="J6907" s="23">
        <v>-95.298455000000004</v>
      </c>
      <c r="K6907">
        <v>486210</v>
      </c>
      <c r="L6907" t="s">
        <v>1714</v>
      </c>
      <c r="M6907" t="s">
        <v>102</v>
      </c>
      <c r="N6907" s="49">
        <v>17627.675999999999</v>
      </c>
      <c r="O6907" s="49">
        <v>16815.506000000001</v>
      </c>
      <c r="P6907" s="49">
        <v>15301.575999999999</v>
      </c>
      <c r="Q6907" s="49">
        <v>17204.918000000001</v>
      </c>
      <c r="R6907" s="49">
        <v>17953.718000000001</v>
      </c>
      <c r="S6907" s="49">
        <v>51692.917999999998</v>
      </c>
      <c r="T6907" s="49">
        <v>24305.556</v>
      </c>
      <c r="U6907" s="49">
        <v>126874.726</v>
      </c>
      <c r="V6907" s="49">
        <v>36899.466</v>
      </c>
    </row>
    <row r="6908" spans="1:22" x14ac:dyDescent="0.3">
      <c r="A6908">
        <v>1013384</v>
      </c>
      <c r="B6908" t="s">
        <v>30495</v>
      </c>
      <c r="C6908" t="s">
        <v>30496</v>
      </c>
      <c r="D6908" t="s">
        <v>9265</v>
      </c>
      <c r="E6908" t="s">
        <v>339</v>
      </c>
      <c r="F6908" t="s">
        <v>7349</v>
      </c>
      <c r="G6908" t="s">
        <v>30497</v>
      </c>
      <c r="H6908" t="s">
        <v>7351</v>
      </c>
      <c r="I6908" s="23">
        <v>34.317830000000001</v>
      </c>
      <c r="J6908" s="23">
        <v>-103.22356000000001</v>
      </c>
      <c r="K6908">
        <v>311513</v>
      </c>
      <c r="L6908" t="s">
        <v>28</v>
      </c>
      <c r="M6908" t="s">
        <v>315</v>
      </c>
      <c r="N6908" s="49">
        <v>36275.322</v>
      </c>
      <c r="O6908" s="49">
        <v>37.5</v>
      </c>
    </row>
    <row r="6909" spans="1:22" x14ac:dyDescent="0.3">
      <c r="A6909">
        <v>1003939</v>
      </c>
      <c r="B6909" t="s">
        <v>30498</v>
      </c>
      <c r="C6909" t="s">
        <v>30499</v>
      </c>
      <c r="D6909" t="s">
        <v>10065</v>
      </c>
      <c r="E6909" t="s">
        <v>422</v>
      </c>
      <c r="F6909" t="s">
        <v>10066</v>
      </c>
      <c r="G6909" t="s">
        <v>30500</v>
      </c>
      <c r="H6909" t="s">
        <v>10077</v>
      </c>
      <c r="I6909" s="23">
        <v>35.471223000000002</v>
      </c>
      <c r="J6909" s="23">
        <v>-92.354589000000004</v>
      </c>
      <c r="K6909">
        <v>213112</v>
      </c>
      <c r="L6909" t="s">
        <v>28</v>
      </c>
      <c r="M6909" t="s">
        <v>102</v>
      </c>
      <c r="R6909" s="49">
        <v>32361.128000000001</v>
      </c>
      <c r="S6909" s="49">
        <v>32404.227999999999</v>
      </c>
      <c r="T6909" s="49">
        <v>33398.43</v>
      </c>
      <c r="U6909" s="49">
        <v>33173.824000000001</v>
      </c>
      <c r="V6909" s="49">
        <v>33030.675999999999</v>
      </c>
    </row>
    <row r="6910" spans="1:22" x14ac:dyDescent="0.3">
      <c r="A6910">
        <v>1003820</v>
      </c>
      <c r="B6910" t="s">
        <v>30501</v>
      </c>
      <c r="C6910" t="s">
        <v>30502</v>
      </c>
      <c r="D6910" t="s">
        <v>10065</v>
      </c>
      <c r="E6910" t="s">
        <v>422</v>
      </c>
      <c r="F6910" t="s">
        <v>10066</v>
      </c>
      <c r="G6910" t="s">
        <v>30503</v>
      </c>
      <c r="H6910" t="s">
        <v>10077</v>
      </c>
      <c r="I6910" s="23">
        <v>35.461964000000002</v>
      </c>
      <c r="J6910" s="23">
        <v>-92.424614000000005</v>
      </c>
      <c r="K6910">
        <v>213112</v>
      </c>
      <c r="L6910" t="s">
        <v>28</v>
      </c>
      <c r="M6910" t="s">
        <v>102</v>
      </c>
      <c r="R6910" s="49">
        <v>21914.968000000001</v>
      </c>
      <c r="S6910" s="49">
        <v>27515.596000000001</v>
      </c>
      <c r="T6910" s="49">
        <v>34191.279999999999</v>
      </c>
      <c r="U6910" s="49">
        <v>33072.476000000002</v>
      </c>
      <c r="V6910" s="49">
        <v>33524.923999999999</v>
      </c>
    </row>
    <row r="6911" spans="1:22" x14ac:dyDescent="0.3">
      <c r="A6911">
        <v>1000863</v>
      </c>
      <c r="B6911" t="s">
        <v>30504</v>
      </c>
      <c r="C6911" t="s">
        <v>30505</v>
      </c>
      <c r="D6911" t="s">
        <v>3031</v>
      </c>
      <c r="E6911" t="s">
        <v>1418</v>
      </c>
      <c r="F6911" t="s">
        <v>3033</v>
      </c>
      <c r="G6911" t="s">
        <v>30506</v>
      </c>
      <c r="H6911" t="s">
        <v>3035</v>
      </c>
      <c r="I6911" s="23">
        <v>35.100900000000003</v>
      </c>
      <c r="J6911" s="23">
        <v>-98.352400000000003</v>
      </c>
      <c r="K6911">
        <v>221112</v>
      </c>
      <c r="L6911" t="s">
        <v>335</v>
      </c>
      <c r="M6911" t="s">
        <v>336</v>
      </c>
      <c r="N6911" s="49">
        <v>449612.83199999999</v>
      </c>
      <c r="O6911" s="49">
        <v>420185.69199999998</v>
      </c>
      <c r="P6911" s="49">
        <v>203415.84400000001</v>
      </c>
      <c r="Q6911" s="49">
        <v>330597.17200000002</v>
      </c>
      <c r="R6911" s="49">
        <v>247686.73199999999</v>
      </c>
      <c r="S6911" s="49">
        <v>269281</v>
      </c>
      <c r="T6911" s="49">
        <v>341352.83600000001</v>
      </c>
      <c r="U6911" s="49">
        <v>583552.48400000005</v>
      </c>
      <c r="V6911" s="49">
        <v>612427.728</v>
      </c>
    </row>
    <row r="6912" spans="1:22" x14ac:dyDescent="0.3">
      <c r="A6912">
        <v>1007293</v>
      </c>
      <c r="B6912" t="s">
        <v>4726</v>
      </c>
      <c r="C6912" t="s">
        <v>30507</v>
      </c>
      <c r="D6912" t="s">
        <v>4728</v>
      </c>
      <c r="E6912" t="s">
        <v>690</v>
      </c>
      <c r="F6912" t="s">
        <v>4729</v>
      </c>
      <c r="G6912" t="s">
        <v>4730</v>
      </c>
      <c r="H6912" t="s">
        <v>4731</v>
      </c>
      <c r="I6912" s="23">
        <v>31.386900000000001</v>
      </c>
      <c r="J6912" s="23">
        <v>-84.081400000000002</v>
      </c>
      <c r="K6912">
        <v>221112</v>
      </c>
      <c r="L6912" t="s">
        <v>335</v>
      </c>
      <c r="M6912" t="s">
        <v>336</v>
      </c>
      <c r="N6912" s="49">
        <v>60058.175999999999</v>
      </c>
      <c r="O6912" s="49">
        <v>50902.487999999998</v>
      </c>
      <c r="P6912" s="49">
        <v>23197.563999999998</v>
      </c>
      <c r="Q6912" s="49">
        <v>63587.364000000001</v>
      </c>
      <c r="R6912" s="49">
        <v>62994.313999999998</v>
      </c>
      <c r="S6912" s="49">
        <v>34073.023999999998</v>
      </c>
      <c r="T6912" s="49">
        <v>20574.223999999998</v>
      </c>
      <c r="U6912" s="49">
        <v>63339.616000000002</v>
      </c>
      <c r="V6912" s="49">
        <v>56047.091999999997</v>
      </c>
    </row>
    <row r="6913" spans="1:22" x14ac:dyDescent="0.3">
      <c r="A6913">
        <v>1010676</v>
      </c>
      <c r="B6913" t="s">
        <v>30508</v>
      </c>
      <c r="C6913" t="s">
        <v>30509</v>
      </c>
      <c r="D6913" t="s">
        <v>3258</v>
      </c>
      <c r="E6913" t="s">
        <v>435</v>
      </c>
      <c r="F6913" t="s">
        <v>3259</v>
      </c>
      <c r="G6913" t="s">
        <v>30510</v>
      </c>
      <c r="H6913" t="s">
        <v>3261</v>
      </c>
      <c r="I6913" s="23">
        <v>39.154350999999998</v>
      </c>
      <c r="J6913" s="23">
        <v>-91.915761000000003</v>
      </c>
      <c r="K6913">
        <v>331523</v>
      </c>
      <c r="L6913" t="s">
        <v>7628</v>
      </c>
      <c r="M6913" t="s">
        <v>538</v>
      </c>
      <c r="O6913" s="49">
        <v>7865.9920000000002</v>
      </c>
      <c r="P6913" s="49">
        <v>3578.3960000000002</v>
      </c>
      <c r="Q6913" s="49">
        <v>9744.9439999999995</v>
      </c>
      <c r="R6913" s="49">
        <v>16404.995999999999</v>
      </c>
      <c r="S6913" s="49">
        <v>16576.295999999998</v>
      </c>
      <c r="T6913" s="49">
        <v>29946.096000000001</v>
      </c>
      <c r="U6913" s="49">
        <v>37588.366000000002</v>
      </c>
    </row>
    <row r="6914" spans="1:22" x14ac:dyDescent="0.3">
      <c r="A6914">
        <v>1009864</v>
      </c>
      <c r="B6914" t="s">
        <v>30511</v>
      </c>
      <c r="C6914" t="s">
        <v>30512</v>
      </c>
      <c r="D6914" t="s">
        <v>30513</v>
      </c>
      <c r="E6914" t="s">
        <v>351</v>
      </c>
      <c r="F6914" t="s">
        <v>30514</v>
      </c>
      <c r="G6914" t="s">
        <v>30515</v>
      </c>
      <c r="H6914" t="s">
        <v>3403</v>
      </c>
      <c r="I6914" s="23">
        <v>38.1218</v>
      </c>
      <c r="J6914" s="23">
        <v>-89.695356000000004</v>
      </c>
      <c r="K6914">
        <v>331523</v>
      </c>
      <c r="L6914" t="s">
        <v>7628</v>
      </c>
      <c r="M6914" t="s">
        <v>538</v>
      </c>
      <c r="N6914" s="49">
        <v>111109.008</v>
      </c>
      <c r="O6914" s="49">
        <v>137653.23199999999</v>
      </c>
      <c r="P6914" s="49">
        <v>117280.376</v>
      </c>
      <c r="Q6914" s="49">
        <v>126011.272</v>
      </c>
      <c r="R6914" s="49">
        <v>148971.476</v>
      </c>
      <c r="S6914" s="49">
        <v>148217.42800000001</v>
      </c>
      <c r="T6914" s="49">
        <v>136905</v>
      </c>
      <c r="U6914" s="49">
        <v>205281.932</v>
      </c>
      <c r="V6914" s="49">
        <v>193401.48</v>
      </c>
    </row>
    <row r="6915" spans="1:22" x14ac:dyDescent="0.3">
      <c r="A6915">
        <v>1004269</v>
      </c>
      <c r="B6915" t="s">
        <v>30516</v>
      </c>
      <c r="C6915" t="s">
        <v>30517</v>
      </c>
      <c r="D6915" t="s">
        <v>30518</v>
      </c>
      <c r="E6915" t="s">
        <v>303</v>
      </c>
      <c r="F6915" t="s">
        <v>30519</v>
      </c>
      <c r="H6915" t="s">
        <v>30520</v>
      </c>
      <c r="I6915" s="23">
        <v>36.084200000000003</v>
      </c>
      <c r="J6915" s="23">
        <v>-101.0478</v>
      </c>
      <c r="K6915">
        <v>211130</v>
      </c>
      <c r="L6915" t="s">
        <v>368</v>
      </c>
      <c r="M6915" t="s">
        <v>102</v>
      </c>
      <c r="N6915" s="49">
        <v>40686.057999999997</v>
      </c>
      <c r="O6915" s="49">
        <v>69514.847999999998</v>
      </c>
      <c r="P6915" s="49">
        <v>67613.111999999994</v>
      </c>
      <c r="Q6915" s="49">
        <v>64522.913999999997</v>
      </c>
      <c r="R6915" s="49">
        <v>73158.826000000001</v>
      </c>
      <c r="S6915" s="49">
        <v>71005.990000000005</v>
      </c>
      <c r="T6915" s="49">
        <v>79382.600000000006</v>
      </c>
      <c r="U6915" s="49">
        <v>74126.27</v>
      </c>
      <c r="V6915" s="49">
        <v>84470.720000000001</v>
      </c>
    </row>
    <row r="6916" spans="1:22" x14ac:dyDescent="0.3">
      <c r="A6916">
        <v>1011742</v>
      </c>
      <c r="B6916" t="s">
        <v>30521</v>
      </c>
      <c r="C6916" t="s">
        <v>30522</v>
      </c>
      <c r="D6916" t="s">
        <v>30523</v>
      </c>
      <c r="E6916" t="s">
        <v>331</v>
      </c>
      <c r="F6916" t="s">
        <v>23697</v>
      </c>
      <c r="G6916" t="s">
        <v>30524</v>
      </c>
      <c r="H6916" t="s">
        <v>9008</v>
      </c>
      <c r="I6916" s="23">
        <v>42.46902</v>
      </c>
      <c r="J6916" s="23">
        <v>-79.341620000000006</v>
      </c>
      <c r="K6916">
        <v>332111</v>
      </c>
      <c r="L6916" t="s">
        <v>28</v>
      </c>
      <c r="M6916" t="s">
        <v>315</v>
      </c>
      <c r="N6916" s="49">
        <v>36339.864000000001</v>
      </c>
      <c r="O6916" s="49">
        <v>35986.264000000003</v>
      </c>
      <c r="P6916" s="49">
        <v>34515.72</v>
      </c>
      <c r="Q6916" s="49">
        <v>31802.28</v>
      </c>
      <c r="R6916" s="49">
        <v>34286.519999999997</v>
      </c>
      <c r="S6916" s="49">
        <v>32025.279999999999</v>
      </c>
      <c r="T6916" s="49">
        <v>30897.583999999999</v>
      </c>
      <c r="U6916" s="49">
        <v>32691.475999999999</v>
      </c>
      <c r="V6916" s="49">
        <v>30299.536</v>
      </c>
    </row>
    <row r="6917" spans="1:22" x14ac:dyDescent="0.3">
      <c r="A6917">
        <v>1010836</v>
      </c>
      <c r="B6917" t="s">
        <v>30525</v>
      </c>
      <c r="C6917" t="s">
        <v>30526</v>
      </c>
      <c r="D6917" t="s">
        <v>30527</v>
      </c>
      <c r="E6917" t="s">
        <v>946</v>
      </c>
      <c r="F6917" t="s">
        <v>30528</v>
      </c>
      <c r="G6917" t="s">
        <v>30529</v>
      </c>
      <c r="H6917" t="s">
        <v>5469</v>
      </c>
      <c r="I6917" s="23">
        <v>47.777258000000003</v>
      </c>
      <c r="J6917" s="23">
        <v>-122.149038</v>
      </c>
      <c r="K6917">
        <v>327211</v>
      </c>
      <c r="L6917" t="s">
        <v>375</v>
      </c>
      <c r="M6917" t="s">
        <v>376</v>
      </c>
      <c r="P6917" s="49">
        <v>122.1</v>
      </c>
    </row>
    <row r="6918" spans="1:22" x14ac:dyDescent="0.3">
      <c r="A6918">
        <v>1000994</v>
      </c>
      <c r="B6918" t="s">
        <v>30530</v>
      </c>
      <c r="C6918" t="s">
        <v>28197</v>
      </c>
      <c r="D6918" t="s">
        <v>7114</v>
      </c>
      <c r="E6918" t="s">
        <v>303</v>
      </c>
      <c r="F6918" t="s">
        <v>2428</v>
      </c>
      <c r="G6918" t="s">
        <v>30531</v>
      </c>
      <c r="H6918" t="s">
        <v>2427</v>
      </c>
      <c r="I6918" s="23">
        <v>33.197800000000001</v>
      </c>
      <c r="J6918" s="23">
        <v>-97.106700000000004</v>
      </c>
      <c r="K6918">
        <v>221112</v>
      </c>
      <c r="L6918" t="s">
        <v>30</v>
      </c>
      <c r="M6918" t="s">
        <v>336</v>
      </c>
      <c r="R6918" s="49">
        <v>10108.812</v>
      </c>
      <c r="S6918" s="49">
        <v>4408.0839999999998</v>
      </c>
      <c r="T6918" s="49">
        <v>7997.92</v>
      </c>
      <c r="U6918" s="49">
        <v>21122.871999999999</v>
      </c>
      <c r="V6918" s="49">
        <v>3012.4879999999998</v>
      </c>
    </row>
    <row r="6919" spans="1:22" x14ac:dyDescent="0.3">
      <c r="A6919">
        <v>1000486</v>
      </c>
      <c r="B6919" t="s">
        <v>30532</v>
      </c>
      <c r="C6919" t="s">
        <v>30533</v>
      </c>
      <c r="D6919" t="s">
        <v>15383</v>
      </c>
      <c r="E6919" t="s">
        <v>1487</v>
      </c>
      <c r="F6919" t="s">
        <v>15384</v>
      </c>
      <c r="G6919" t="s">
        <v>30534</v>
      </c>
      <c r="H6919" t="s">
        <v>13823</v>
      </c>
      <c r="I6919" s="23">
        <v>40.0914</v>
      </c>
      <c r="J6919" s="23">
        <v>-104.8819</v>
      </c>
      <c r="K6919">
        <v>221112</v>
      </c>
      <c r="L6919" t="s">
        <v>335</v>
      </c>
      <c r="M6919" t="s">
        <v>336</v>
      </c>
      <c r="N6919" s="49">
        <v>162426.79</v>
      </c>
      <c r="O6919" s="49">
        <v>199249.00599999999</v>
      </c>
      <c r="P6919" s="49">
        <v>74500.024000000005</v>
      </c>
      <c r="Q6919" s="49">
        <v>33892.175999999999</v>
      </c>
      <c r="R6919" s="49">
        <v>109020.444</v>
      </c>
      <c r="S6919" s="49">
        <v>143721.068</v>
      </c>
      <c r="T6919" s="49">
        <v>308567.908</v>
      </c>
      <c r="U6919" s="49">
        <v>169078.924</v>
      </c>
      <c r="V6919" s="49">
        <v>247751.33199999999</v>
      </c>
    </row>
    <row r="6920" spans="1:22" x14ac:dyDescent="0.3">
      <c r="A6920">
        <v>1000561</v>
      </c>
      <c r="B6920" t="s">
        <v>30535</v>
      </c>
      <c r="C6920" t="s">
        <v>30536</v>
      </c>
      <c r="D6920" t="s">
        <v>8448</v>
      </c>
      <c r="E6920" t="s">
        <v>640</v>
      </c>
      <c r="F6920" t="s">
        <v>8449</v>
      </c>
      <c r="G6920" t="s">
        <v>30537</v>
      </c>
      <c r="H6920" t="s">
        <v>30538</v>
      </c>
      <c r="I6920" s="23">
        <v>46.924999999999997</v>
      </c>
      <c r="J6920" s="23">
        <v>-98.5</v>
      </c>
      <c r="K6920">
        <v>221112</v>
      </c>
      <c r="L6920" t="s">
        <v>30539</v>
      </c>
      <c r="M6920" t="s">
        <v>4599</v>
      </c>
      <c r="N6920" s="49">
        <v>395034.01799999998</v>
      </c>
      <c r="O6920" s="49">
        <v>503180.53200000001</v>
      </c>
      <c r="P6920" s="49">
        <v>514497.66600000003</v>
      </c>
      <c r="Q6920" s="49">
        <v>534650.10600000003</v>
      </c>
      <c r="R6920" s="49">
        <v>512453.94799999997</v>
      </c>
      <c r="S6920" s="49">
        <v>224317.61199999999</v>
      </c>
      <c r="T6920" s="49">
        <v>522.37599999999998</v>
      </c>
      <c r="U6920" s="49">
        <v>5.5839999999999996</v>
      </c>
      <c r="V6920" s="49">
        <v>43009.428</v>
      </c>
    </row>
    <row r="6921" spans="1:22" x14ac:dyDescent="0.3">
      <c r="A6921">
        <v>1004688</v>
      </c>
      <c r="B6921" t="s">
        <v>30540</v>
      </c>
      <c r="C6921" t="s">
        <v>30541</v>
      </c>
      <c r="D6921" t="s">
        <v>2252</v>
      </c>
      <c r="E6921" t="s">
        <v>1418</v>
      </c>
      <c r="F6921" t="s">
        <v>2253</v>
      </c>
      <c r="H6921" t="s">
        <v>3465</v>
      </c>
      <c r="I6921" s="23">
        <v>34.651380000000003</v>
      </c>
      <c r="J6921" s="23">
        <v>-96.180329999999998</v>
      </c>
      <c r="K6921">
        <v>486210</v>
      </c>
      <c r="L6921" t="s">
        <v>368</v>
      </c>
      <c r="M6921" t="s">
        <v>102</v>
      </c>
      <c r="N6921" s="49">
        <v>108111.25199999999</v>
      </c>
      <c r="O6921" s="49">
        <v>87639.271999999997</v>
      </c>
      <c r="P6921" s="49">
        <v>89798.846000000005</v>
      </c>
      <c r="Q6921" s="49">
        <v>68223.165999999997</v>
      </c>
      <c r="R6921" s="49">
        <v>66629.08</v>
      </c>
      <c r="S6921" s="49">
        <v>60912.232000000004</v>
      </c>
      <c r="T6921" s="49">
        <v>68384.106</v>
      </c>
      <c r="U6921" s="49">
        <v>71321.41</v>
      </c>
      <c r="V6921" s="49">
        <v>88974.025999999998</v>
      </c>
    </row>
    <row r="6922" spans="1:22" x14ac:dyDescent="0.3">
      <c r="A6922">
        <v>1012334</v>
      </c>
      <c r="B6922" t="s">
        <v>30542</v>
      </c>
      <c r="C6922" t="s">
        <v>30543</v>
      </c>
      <c r="D6922" t="s">
        <v>30544</v>
      </c>
      <c r="E6922" t="s">
        <v>447</v>
      </c>
      <c r="F6922" t="s">
        <v>30545</v>
      </c>
      <c r="G6922" t="s">
        <v>30546</v>
      </c>
      <c r="H6922" t="s">
        <v>1952</v>
      </c>
      <c r="I6922" s="23">
        <v>40.104129999999998</v>
      </c>
      <c r="J6922" s="23">
        <v>-75.318770000000001</v>
      </c>
      <c r="K6922">
        <v>325998</v>
      </c>
      <c r="L6922" t="s">
        <v>14868</v>
      </c>
      <c r="M6922" t="s">
        <v>404</v>
      </c>
      <c r="N6922" s="49">
        <v>285.60000000000002</v>
      </c>
      <c r="O6922" s="49">
        <v>295.45</v>
      </c>
    </row>
    <row r="6923" spans="1:22" x14ac:dyDescent="0.3">
      <c r="A6923">
        <v>1012740</v>
      </c>
      <c r="B6923" t="s">
        <v>30547</v>
      </c>
      <c r="C6923" t="s">
        <v>30548</v>
      </c>
      <c r="D6923" t="s">
        <v>4389</v>
      </c>
      <c r="E6923" t="s">
        <v>640</v>
      </c>
      <c r="F6923" t="s">
        <v>4390</v>
      </c>
      <c r="H6923" t="s">
        <v>4392</v>
      </c>
      <c r="I6923" s="23">
        <v>48.229118</v>
      </c>
      <c r="J6923" s="23">
        <v>-103.518843</v>
      </c>
      <c r="K6923">
        <v>211130</v>
      </c>
      <c r="L6923" t="s">
        <v>368</v>
      </c>
      <c r="M6923" t="s">
        <v>102</v>
      </c>
      <c r="N6923" s="49">
        <v>79442.748000000007</v>
      </c>
      <c r="O6923" s="49">
        <v>65204.836000000003</v>
      </c>
      <c r="P6923" s="49">
        <v>63497.947999999997</v>
      </c>
      <c r="Q6923" s="49">
        <v>70403.145999999993</v>
      </c>
    </row>
    <row r="6924" spans="1:22" x14ac:dyDescent="0.3">
      <c r="A6924">
        <v>1000586</v>
      </c>
      <c r="B6924" t="s">
        <v>30549</v>
      </c>
      <c r="C6924" t="s">
        <v>30550</v>
      </c>
      <c r="D6924" t="s">
        <v>30551</v>
      </c>
      <c r="E6924" t="s">
        <v>1418</v>
      </c>
      <c r="F6924" t="s">
        <v>30552</v>
      </c>
      <c r="G6924" t="s">
        <v>30553</v>
      </c>
      <c r="H6924" t="s">
        <v>2856</v>
      </c>
      <c r="I6924" s="23">
        <v>35.742199999999997</v>
      </c>
      <c r="J6924" s="23">
        <v>-97.655000000000001</v>
      </c>
      <c r="K6924">
        <v>221112</v>
      </c>
      <c r="L6924" t="s">
        <v>335</v>
      </c>
      <c r="M6924" t="s">
        <v>336</v>
      </c>
      <c r="N6924" s="49">
        <v>117414.46799999999</v>
      </c>
      <c r="O6924" s="49">
        <v>130923.216</v>
      </c>
      <c r="P6924" s="49">
        <v>7845.62</v>
      </c>
      <c r="Q6924" s="49">
        <v>19466.48</v>
      </c>
      <c r="R6924" s="49">
        <v>8764.8680000000004</v>
      </c>
      <c r="S6924" s="49">
        <v>16457.740000000002</v>
      </c>
      <c r="T6924" s="49">
        <v>6983.1239999999998</v>
      </c>
      <c r="U6924" s="49">
        <v>90050.516000000003</v>
      </c>
      <c r="V6924" s="49">
        <v>78834.008000000002</v>
      </c>
    </row>
    <row r="6925" spans="1:22" x14ac:dyDescent="0.3">
      <c r="A6925">
        <v>1007659</v>
      </c>
      <c r="B6925" t="s">
        <v>30554</v>
      </c>
      <c r="C6925" t="s">
        <v>30555</v>
      </c>
      <c r="D6925" t="s">
        <v>30556</v>
      </c>
      <c r="E6925" t="s">
        <v>447</v>
      </c>
      <c r="F6925" t="s">
        <v>9117</v>
      </c>
      <c r="H6925" t="s">
        <v>5783</v>
      </c>
      <c r="I6925" s="23">
        <v>40.544699999999999</v>
      </c>
      <c r="J6925" s="23">
        <v>-79.767799999999994</v>
      </c>
      <c r="K6925">
        <v>221112</v>
      </c>
      <c r="L6925" t="s">
        <v>30</v>
      </c>
      <c r="M6925" t="s">
        <v>336</v>
      </c>
      <c r="N6925" s="49">
        <v>67394.55</v>
      </c>
      <c r="O6925" s="49">
        <v>54959.146000000001</v>
      </c>
      <c r="P6925" s="49">
        <v>81193.625</v>
      </c>
      <c r="Q6925" s="49">
        <v>43075.22</v>
      </c>
      <c r="R6925" s="49">
        <v>31193.184000000001</v>
      </c>
      <c r="S6925" s="49">
        <v>33740.976000000002</v>
      </c>
      <c r="T6925" s="49">
        <v>13094.6</v>
      </c>
      <c r="U6925" s="49">
        <v>17972.883999999998</v>
      </c>
      <c r="V6925" s="49">
        <v>26382.552</v>
      </c>
    </row>
    <row r="6926" spans="1:22" x14ac:dyDescent="0.3">
      <c r="A6926">
        <v>1007360</v>
      </c>
      <c r="B6926" t="s">
        <v>30557</v>
      </c>
      <c r="C6926" t="s">
        <v>30558</v>
      </c>
      <c r="D6926" t="s">
        <v>30556</v>
      </c>
      <c r="E6926" t="s">
        <v>447</v>
      </c>
      <c r="F6926" t="s">
        <v>9117</v>
      </c>
      <c r="H6926" t="s">
        <v>5783</v>
      </c>
      <c r="I6926" s="23">
        <v>40.5456</v>
      </c>
      <c r="J6926" s="23">
        <v>-79.766900000000007</v>
      </c>
      <c r="K6926">
        <v>221112</v>
      </c>
      <c r="L6926" t="s">
        <v>30</v>
      </c>
      <c r="M6926" t="s">
        <v>336</v>
      </c>
      <c r="N6926" s="49">
        <v>1567036.517</v>
      </c>
      <c r="O6926" s="49">
        <v>1418475.719</v>
      </c>
      <c r="P6926" s="49">
        <v>1416470.027</v>
      </c>
      <c r="Q6926" s="49">
        <v>1598305.3759999999</v>
      </c>
      <c r="R6926" s="49">
        <v>1412898.064</v>
      </c>
      <c r="S6926" s="49">
        <v>1434804.932</v>
      </c>
      <c r="T6926" s="49">
        <v>1334237.7560000001</v>
      </c>
      <c r="U6926" s="49">
        <v>1178157.1839999999</v>
      </c>
      <c r="V6926" s="49">
        <v>204025.69200000001</v>
      </c>
    </row>
    <row r="6927" spans="1:22" x14ac:dyDescent="0.3">
      <c r="A6927">
        <v>1001196</v>
      </c>
      <c r="B6927" t="s">
        <v>30559</v>
      </c>
      <c r="C6927" t="s">
        <v>30560</v>
      </c>
      <c r="D6927" t="s">
        <v>30561</v>
      </c>
      <c r="E6927" t="s">
        <v>1902</v>
      </c>
      <c r="F6927" t="s">
        <v>30562</v>
      </c>
      <c r="G6927" t="s">
        <v>30563</v>
      </c>
      <c r="H6927" t="s">
        <v>9967</v>
      </c>
      <c r="I6927" s="23">
        <v>34.318600000000004</v>
      </c>
      <c r="J6927" s="23">
        <v>-109.1636</v>
      </c>
      <c r="K6927">
        <v>221112</v>
      </c>
      <c r="L6927" t="s">
        <v>30</v>
      </c>
      <c r="M6927" t="s">
        <v>336</v>
      </c>
      <c r="N6927" s="49">
        <v>8165785.0039999997</v>
      </c>
      <c r="O6927" s="49">
        <v>9834338.102</v>
      </c>
      <c r="P6927" s="49">
        <v>8312458.8439999996</v>
      </c>
      <c r="Q6927" s="49">
        <v>9054670.8599999994</v>
      </c>
      <c r="R6927" s="49">
        <v>9818370.8739999998</v>
      </c>
      <c r="S6927" s="49">
        <v>9945669.068</v>
      </c>
      <c r="T6927" s="49">
        <v>10887352.461999999</v>
      </c>
      <c r="U6927" s="49">
        <v>9495008.6119999997</v>
      </c>
      <c r="V6927" s="49">
        <v>10479678.846000001</v>
      </c>
    </row>
    <row r="6928" spans="1:22" x14ac:dyDescent="0.3">
      <c r="A6928">
        <v>1007945</v>
      </c>
      <c r="B6928" t="s">
        <v>30564</v>
      </c>
      <c r="C6928" t="s">
        <v>30565</v>
      </c>
      <c r="D6928" t="s">
        <v>10071</v>
      </c>
      <c r="E6928" t="s">
        <v>663</v>
      </c>
      <c r="F6928" t="s">
        <v>30566</v>
      </c>
      <c r="G6928" t="s">
        <v>30567</v>
      </c>
      <c r="H6928" t="s">
        <v>8885</v>
      </c>
      <c r="I6928" s="23">
        <v>39.914098000000003</v>
      </c>
      <c r="J6928" s="23">
        <v>-83.883550999999997</v>
      </c>
      <c r="K6928">
        <v>562212</v>
      </c>
      <c r="L6928" t="s">
        <v>51</v>
      </c>
      <c r="M6928" t="s">
        <v>307</v>
      </c>
      <c r="P6928" s="49">
        <v>21790.5</v>
      </c>
      <c r="Q6928" s="49">
        <v>22634.5</v>
      </c>
      <c r="R6928" s="49">
        <v>17851.25</v>
      </c>
      <c r="S6928" s="49">
        <v>18898.25</v>
      </c>
      <c r="T6928" s="49">
        <v>20006.75</v>
      </c>
      <c r="U6928" s="49">
        <v>25393.568950000001</v>
      </c>
      <c r="V6928" s="49">
        <v>26883.049299999999</v>
      </c>
    </row>
    <row r="6929" spans="1:22" x14ac:dyDescent="0.3">
      <c r="A6929">
        <v>1004400</v>
      </c>
      <c r="B6929" t="s">
        <v>30568</v>
      </c>
      <c r="C6929" t="s">
        <v>30569</v>
      </c>
      <c r="D6929" t="s">
        <v>19117</v>
      </c>
      <c r="E6929" t="s">
        <v>583</v>
      </c>
      <c r="F6929" t="s">
        <v>19118</v>
      </c>
      <c r="G6929" t="s">
        <v>30570</v>
      </c>
      <c r="H6929" t="s">
        <v>4885</v>
      </c>
      <c r="I6929" s="23">
        <v>32.195000999999998</v>
      </c>
      <c r="J6929" s="23">
        <v>-93.901027999999997</v>
      </c>
      <c r="K6929">
        <v>211120</v>
      </c>
      <c r="L6929" t="s">
        <v>368</v>
      </c>
      <c r="M6929" t="s">
        <v>102</v>
      </c>
      <c r="N6929" s="49">
        <v>173371.8</v>
      </c>
      <c r="O6929" s="49">
        <v>187510.65599999999</v>
      </c>
      <c r="P6929" s="49">
        <v>166942.90400000001</v>
      </c>
      <c r="Q6929" s="49">
        <v>147536.35999999999</v>
      </c>
      <c r="R6929" s="49">
        <v>123746.11199999999</v>
      </c>
      <c r="S6929" s="49">
        <v>115092.25</v>
      </c>
      <c r="T6929" s="49">
        <v>112504.25199999999</v>
      </c>
      <c r="U6929" s="49">
        <v>84269.126000000004</v>
      </c>
      <c r="V6929" s="49">
        <v>78867.433999999994</v>
      </c>
    </row>
    <row r="6930" spans="1:22" x14ac:dyDescent="0.3">
      <c r="A6930">
        <v>1000295</v>
      </c>
      <c r="B6930" t="s">
        <v>30571</v>
      </c>
      <c r="C6930" t="s">
        <v>30572</v>
      </c>
      <c r="D6930" t="s">
        <v>897</v>
      </c>
      <c r="E6930" t="s">
        <v>793</v>
      </c>
      <c r="F6930" t="s">
        <v>26533</v>
      </c>
      <c r="G6930" t="s">
        <v>30573</v>
      </c>
      <c r="H6930" t="s">
        <v>30574</v>
      </c>
      <c r="I6930" s="23">
        <v>37.455599999999997</v>
      </c>
      <c r="J6930" s="23">
        <v>-77.430800000000005</v>
      </c>
      <c r="K6930">
        <v>221112</v>
      </c>
      <c r="L6930" t="s">
        <v>30</v>
      </c>
      <c r="M6930" t="s">
        <v>336</v>
      </c>
      <c r="N6930" s="49">
        <v>549925.42599999998</v>
      </c>
      <c r="O6930" s="49">
        <v>443707.91800000001</v>
      </c>
      <c r="P6930" s="49">
        <v>827015.17200000002</v>
      </c>
      <c r="Q6930" s="49">
        <v>859708.63199999998</v>
      </c>
      <c r="R6930" s="49">
        <v>992850.39</v>
      </c>
      <c r="S6930" s="49">
        <v>1067696.6880000001</v>
      </c>
      <c r="T6930" s="49">
        <v>1040411.818</v>
      </c>
      <c r="U6930" s="49">
        <v>972755.40800000005</v>
      </c>
      <c r="V6930" s="49">
        <v>1770358.0719999999</v>
      </c>
    </row>
    <row r="6931" spans="1:22" x14ac:dyDescent="0.3">
      <c r="A6931">
        <v>1013345</v>
      </c>
      <c r="B6931" t="s">
        <v>30571</v>
      </c>
      <c r="C6931" t="s">
        <v>30575</v>
      </c>
      <c r="D6931" t="s">
        <v>3544</v>
      </c>
      <c r="E6931" t="s">
        <v>793</v>
      </c>
      <c r="F6931" t="s">
        <v>26533</v>
      </c>
      <c r="G6931" t="s">
        <v>30576</v>
      </c>
      <c r="H6931" t="s">
        <v>24679</v>
      </c>
      <c r="I6931" s="23">
        <v>37.455660000000002</v>
      </c>
      <c r="J6931" s="23">
        <v>-77.426699999999997</v>
      </c>
      <c r="K6931">
        <v>221112</v>
      </c>
      <c r="L6931" t="s">
        <v>30</v>
      </c>
      <c r="M6931" t="s">
        <v>336</v>
      </c>
      <c r="N6931" s="49">
        <v>123916.44</v>
      </c>
      <c r="O6931" s="49">
        <v>304236.82400000002</v>
      </c>
    </row>
    <row r="6932" spans="1:22" x14ac:dyDescent="0.3">
      <c r="A6932">
        <v>1012885</v>
      </c>
      <c r="B6932"/>
      <c r="C6932" t="s">
        <v>30577</v>
      </c>
      <c r="D6932" t="s">
        <v>30578</v>
      </c>
      <c r="E6932" t="s">
        <v>556</v>
      </c>
      <c r="F6932" t="s">
        <v>6735</v>
      </c>
      <c r="G6932" t="s">
        <v>30579</v>
      </c>
      <c r="I6932" s="23">
        <v>38.593093000000003</v>
      </c>
      <c r="J6932" s="23">
        <v>-76.906682900000007</v>
      </c>
      <c r="K6932">
        <v>221112</v>
      </c>
      <c r="L6932" t="s">
        <v>335</v>
      </c>
      <c r="M6932" t="s">
        <v>336</v>
      </c>
      <c r="N6932" s="49">
        <v>1588557.0120000001</v>
      </c>
      <c r="O6932" s="49">
        <v>1602703.652</v>
      </c>
      <c r="P6932" s="49">
        <v>1427146.0319999999</v>
      </c>
    </row>
    <row r="6933" spans="1:22" x14ac:dyDescent="0.3">
      <c r="A6933">
        <v>1007031</v>
      </c>
      <c r="B6933" t="s">
        <v>30580</v>
      </c>
      <c r="C6933" t="s">
        <v>30581</v>
      </c>
      <c r="D6933" t="s">
        <v>30582</v>
      </c>
      <c r="E6933" t="s">
        <v>583</v>
      </c>
      <c r="F6933" t="s">
        <v>24554</v>
      </c>
      <c r="G6933" t="s">
        <v>30583</v>
      </c>
      <c r="H6933" t="s">
        <v>2636</v>
      </c>
      <c r="I6933" s="23">
        <v>29.982900000000001</v>
      </c>
      <c r="J6933" s="23">
        <v>-90.443700000000007</v>
      </c>
      <c r="K6933">
        <v>325199</v>
      </c>
      <c r="L6933" t="s">
        <v>2196</v>
      </c>
      <c r="M6933" t="s">
        <v>530</v>
      </c>
      <c r="N6933" s="49">
        <v>2970875.9759999998</v>
      </c>
      <c r="O6933" s="49">
        <v>3053783.7519999999</v>
      </c>
      <c r="P6933" s="49">
        <v>2957076.6239999998</v>
      </c>
      <c r="Q6933" s="49">
        <v>2910161.852</v>
      </c>
      <c r="R6933" s="49">
        <v>2868338.3840000001</v>
      </c>
      <c r="S6933" s="49">
        <v>2905740.2420000001</v>
      </c>
      <c r="T6933" s="49">
        <v>2830068.7039999999</v>
      </c>
      <c r="U6933" s="49">
        <v>2089715.554</v>
      </c>
      <c r="V6933" s="49">
        <v>1943619.2</v>
      </c>
    </row>
    <row r="6934" spans="1:22" x14ac:dyDescent="0.3">
      <c r="A6934">
        <v>1005629</v>
      </c>
      <c r="B6934" t="s">
        <v>30584</v>
      </c>
      <c r="C6934" t="s">
        <v>30585</v>
      </c>
      <c r="D6934" t="s">
        <v>30586</v>
      </c>
      <c r="E6934" t="s">
        <v>454</v>
      </c>
      <c r="F6934" t="s">
        <v>30587</v>
      </c>
      <c r="G6934" t="s">
        <v>30588</v>
      </c>
      <c r="H6934" t="s">
        <v>6487</v>
      </c>
      <c r="I6934" s="23">
        <v>45.316951000000003</v>
      </c>
      <c r="J6934" s="23">
        <v>-85.299349000000007</v>
      </c>
      <c r="K6934">
        <v>327310</v>
      </c>
      <c r="L6934" t="s">
        <v>2095</v>
      </c>
      <c r="M6934" t="s">
        <v>376</v>
      </c>
      <c r="N6934" s="49">
        <v>1193690.682</v>
      </c>
      <c r="O6934" s="49">
        <v>919630.05799999996</v>
      </c>
      <c r="P6934" s="49">
        <v>1052516.558</v>
      </c>
      <c r="Q6934" s="49">
        <v>978107.04</v>
      </c>
      <c r="R6934" s="49">
        <v>1019533.922</v>
      </c>
      <c r="S6934" s="49">
        <v>831404.68400000001</v>
      </c>
      <c r="T6934" s="49">
        <v>941254.22199999995</v>
      </c>
      <c r="U6934" s="49">
        <v>875935.55599999998</v>
      </c>
      <c r="V6934" s="49">
        <v>835940.96400000004</v>
      </c>
    </row>
    <row r="6935" spans="1:22" x14ac:dyDescent="0.3">
      <c r="A6935">
        <v>1010669</v>
      </c>
      <c r="B6935" t="s">
        <v>30589</v>
      </c>
      <c r="C6935" t="s">
        <v>30590</v>
      </c>
      <c r="D6935" t="s">
        <v>2736</v>
      </c>
      <c r="E6935" t="s">
        <v>331</v>
      </c>
      <c r="F6935" t="s">
        <v>30591</v>
      </c>
      <c r="G6935" t="s">
        <v>30592</v>
      </c>
      <c r="H6935" t="s">
        <v>16683</v>
      </c>
      <c r="I6935" s="23">
        <v>40.854100000000003</v>
      </c>
      <c r="J6935" s="23">
        <v>-73.890919999999994</v>
      </c>
      <c r="K6935">
        <v>622110</v>
      </c>
      <c r="L6935" t="s">
        <v>28</v>
      </c>
      <c r="M6935" t="s">
        <v>315</v>
      </c>
      <c r="Q6935" s="49">
        <v>8607.4140000000007</v>
      </c>
      <c r="R6935" s="49">
        <v>8964.0020000000004</v>
      </c>
      <c r="S6935" s="49">
        <v>12500.548000000001</v>
      </c>
      <c r="T6935" s="49">
        <v>16351.538</v>
      </c>
      <c r="U6935" s="49">
        <v>26065.38</v>
      </c>
    </row>
    <row r="6936" spans="1:22" x14ac:dyDescent="0.3">
      <c r="A6936">
        <v>1000678</v>
      </c>
      <c r="B6936" t="s">
        <v>30593</v>
      </c>
      <c r="C6936" t="s">
        <v>30594</v>
      </c>
      <c r="D6936" t="s">
        <v>5058</v>
      </c>
      <c r="E6936" t="s">
        <v>454</v>
      </c>
      <c r="F6936" t="s">
        <v>5059</v>
      </c>
      <c r="G6936" t="s">
        <v>5060</v>
      </c>
      <c r="H6936" t="s">
        <v>5061</v>
      </c>
      <c r="I6936" s="23">
        <v>42.764200000000002</v>
      </c>
      <c r="J6936" s="23">
        <v>-82.471900000000005</v>
      </c>
      <c r="K6936">
        <v>221112</v>
      </c>
      <c r="L6936" t="s">
        <v>335</v>
      </c>
      <c r="M6936" t="s">
        <v>336</v>
      </c>
      <c r="N6936" s="49">
        <v>4220343.1979999999</v>
      </c>
      <c r="O6936" s="49">
        <v>4758312.784</v>
      </c>
      <c r="P6936" s="49">
        <v>3695424.9219999998</v>
      </c>
      <c r="Q6936" s="49">
        <v>3887742.426</v>
      </c>
      <c r="R6936" s="49">
        <v>5576260.1660000002</v>
      </c>
      <c r="S6936" s="49">
        <v>5503729.04</v>
      </c>
      <c r="T6936" s="49">
        <v>6570167.5020000003</v>
      </c>
      <c r="U6936" s="49">
        <v>5786582.8600000003</v>
      </c>
      <c r="V6936" s="49">
        <v>6198837.1359999999</v>
      </c>
    </row>
    <row r="6937" spans="1:22" x14ac:dyDescent="0.3">
      <c r="A6937">
        <v>1006116</v>
      </c>
      <c r="B6937" t="s">
        <v>30595</v>
      </c>
      <c r="C6937" t="s">
        <v>30596</v>
      </c>
      <c r="D6937" t="s">
        <v>3548</v>
      </c>
      <c r="E6937" t="s">
        <v>435</v>
      </c>
      <c r="F6937" t="s">
        <v>30597</v>
      </c>
      <c r="G6937" t="s">
        <v>30598</v>
      </c>
      <c r="H6937" t="s">
        <v>30599</v>
      </c>
      <c r="I6937" s="23">
        <v>36.5852</v>
      </c>
      <c r="J6937" s="23">
        <v>-90.177899999999994</v>
      </c>
      <c r="K6937">
        <v>221112</v>
      </c>
      <c r="L6937" t="s">
        <v>335</v>
      </c>
      <c r="M6937" t="s">
        <v>336</v>
      </c>
      <c r="N6937" s="49">
        <v>415472.78</v>
      </c>
      <c r="O6937" s="49">
        <v>325769.69199999998</v>
      </c>
      <c r="P6937" s="49">
        <v>172928.908</v>
      </c>
      <c r="Q6937" s="49">
        <v>308848.55599999998</v>
      </c>
      <c r="R6937" s="49">
        <v>188005.804</v>
      </c>
      <c r="S6937" s="49">
        <v>144650.66399999999</v>
      </c>
      <c r="T6937" s="49">
        <v>246249.58799999999</v>
      </c>
      <c r="U6937" s="49">
        <v>479743.67200000002</v>
      </c>
      <c r="V6937" s="49">
        <v>317995.772</v>
      </c>
    </row>
    <row r="6938" spans="1:22" x14ac:dyDescent="0.3">
      <c r="A6938">
        <v>1002590</v>
      </c>
      <c r="B6938" t="s">
        <v>30600</v>
      </c>
      <c r="C6938" t="s">
        <v>30601</v>
      </c>
      <c r="D6938" t="s">
        <v>30601</v>
      </c>
      <c r="E6938" t="s">
        <v>583</v>
      </c>
      <c r="F6938" t="s">
        <v>17158</v>
      </c>
      <c r="G6938" t="s">
        <v>30602</v>
      </c>
      <c r="H6938" t="s">
        <v>17160</v>
      </c>
      <c r="I6938" s="23">
        <v>30.836110000000001</v>
      </c>
      <c r="J6938" s="23">
        <v>-91.252499999999998</v>
      </c>
      <c r="K6938">
        <v>486210</v>
      </c>
      <c r="L6938" t="s">
        <v>1275</v>
      </c>
      <c r="M6938" t="s">
        <v>102</v>
      </c>
      <c r="N6938" s="49">
        <v>32752.281999999999</v>
      </c>
      <c r="O6938" s="49">
        <v>57990.59</v>
      </c>
      <c r="P6938" s="49">
        <v>32744.934000000001</v>
      </c>
      <c r="S6938" s="49">
        <v>1411.548</v>
      </c>
      <c r="T6938" s="49">
        <v>1399.9</v>
      </c>
      <c r="U6938" s="49">
        <v>682.05</v>
      </c>
      <c r="V6938" s="49">
        <v>12627.56</v>
      </c>
    </row>
    <row r="6939" spans="1:22" x14ac:dyDescent="0.3">
      <c r="A6939">
        <v>1006587</v>
      </c>
      <c r="B6939" t="s">
        <v>30603</v>
      </c>
      <c r="C6939" t="s">
        <v>30604</v>
      </c>
      <c r="D6939" t="s">
        <v>1644</v>
      </c>
      <c r="E6939" t="s">
        <v>468</v>
      </c>
      <c r="F6939" t="s">
        <v>24428</v>
      </c>
      <c r="G6939" t="s">
        <v>30605</v>
      </c>
      <c r="H6939" t="s">
        <v>5611</v>
      </c>
      <c r="I6939" s="23">
        <v>30.431100000000001</v>
      </c>
      <c r="J6939" s="23">
        <v>-81.550799999999995</v>
      </c>
      <c r="K6939">
        <v>221112</v>
      </c>
      <c r="L6939" t="s">
        <v>335</v>
      </c>
      <c r="M6939" t="s">
        <v>336</v>
      </c>
      <c r="P6939" s="49">
        <v>5347990.9780000001</v>
      </c>
      <c r="Q6939" s="49">
        <v>5120945.5460000001</v>
      </c>
      <c r="R6939" s="49">
        <v>5540835.3899999997</v>
      </c>
      <c r="S6939" s="49">
        <v>7230104.8119999999</v>
      </c>
      <c r="T6939" s="49">
        <v>6672914.4139999999</v>
      </c>
      <c r="U6939" s="49">
        <v>6271559.8219999997</v>
      </c>
      <c r="V6939" s="49">
        <v>6932037.21</v>
      </c>
    </row>
    <row r="6940" spans="1:22" x14ac:dyDescent="0.3">
      <c r="A6940">
        <v>1012942</v>
      </c>
      <c r="B6940" t="s">
        <v>30606</v>
      </c>
      <c r="C6940" t="s">
        <v>30607</v>
      </c>
      <c r="D6940" t="s">
        <v>30608</v>
      </c>
      <c r="E6940" t="s">
        <v>491</v>
      </c>
      <c r="F6940" t="s">
        <v>17481</v>
      </c>
      <c r="G6940" t="s">
        <v>30609</v>
      </c>
      <c r="H6940" t="s">
        <v>516</v>
      </c>
      <c r="I6940" s="23">
        <v>41.697037000000002</v>
      </c>
      <c r="J6940" s="23">
        <v>-86.476860000000002</v>
      </c>
      <c r="K6940">
        <v>221112</v>
      </c>
      <c r="L6940" t="s">
        <v>335</v>
      </c>
      <c r="M6940" t="s">
        <v>336</v>
      </c>
      <c r="N6940" s="49">
        <v>2040600.9879999999</v>
      </c>
      <c r="O6940" s="49">
        <v>1425730.6159999999</v>
      </c>
    </row>
    <row r="6941" spans="1:22" x14ac:dyDescent="0.3">
      <c r="A6941">
        <v>1001282</v>
      </c>
      <c r="B6941" t="s">
        <v>30610</v>
      </c>
      <c r="C6941" t="s">
        <v>30611</v>
      </c>
      <c r="D6941" t="s">
        <v>14790</v>
      </c>
      <c r="E6941" t="s">
        <v>447</v>
      </c>
      <c r="F6941" t="s">
        <v>30612</v>
      </c>
      <c r="G6941" t="s">
        <v>30613</v>
      </c>
      <c r="H6941" t="s">
        <v>18540</v>
      </c>
      <c r="I6941" s="23">
        <v>40.822200000000002</v>
      </c>
      <c r="J6941" s="23">
        <v>-76.173599999999993</v>
      </c>
      <c r="K6941">
        <v>221112</v>
      </c>
      <c r="L6941" t="s">
        <v>335</v>
      </c>
      <c r="M6941" t="s">
        <v>336</v>
      </c>
      <c r="N6941" s="49">
        <v>1132384.7819999999</v>
      </c>
      <c r="O6941" s="49">
        <v>1203805.7439999999</v>
      </c>
      <c r="P6941" s="49">
        <v>1087547.02</v>
      </c>
      <c r="Q6941" s="49">
        <v>1165800.612</v>
      </c>
      <c r="R6941" s="49">
        <v>1155712.9839999999</v>
      </c>
      <c r="S6941" s="49">
        <v>1174064.01</v>
      </c>
      <c r="T6941" s="49">
        <v>1128724.4180000001</v>
      </c>
      <c r="U6941" s="49">
        <v>1238168.824</v>
      </c>
      <c r="V6941" s="49">
        <v>1194619.9380000001</v>
      </c>
    </row>
    <row r="6942" spans="1:22" x14ac:dyDescent="0.3">
      <c r="A6942">
        <v>1012923</v>
      </c>
      <c r="B6942"/>
      <c r="C6942" t="s">
        <v>30614</v>
      </c>
      <c r="D6942" t="s">
        <v>30615</v>
      </c>
      <c r="E6942" t="s">
        <v>491</v>
      </c>
      <c r="F6942" t="s">
        <v>30616</v>
      </c>
      <c r="G6942" t="s">
        <v>30617</v>
      </c>
      <c r="I6942" s="23">
        <v>38.9572194</v>
      </c>
      <c r="J6942" s="23">
        <v>-85.889555099999995</v>
      </c>
      <c r="K6942">
        <v>486210</v>
      </c>
      <c r="L6942" t="s">
        <v>1275</v>
      </c>
      <c r="M6942" t="s">
        <v>102</v>
      </c>
      <c r="N6942" s="49">
        <v>99637.433999999994</v>
      </c>
      <c r="O6942" s="49">
        <v>37066.614000000001</v>
      </c>
      <c r="P6942" s="49">
        <v>108895.796</v>
      </c>
    </row>
    <row r="6943" spans="1:22" x14ac:dyDescent="0.3">
      <c r="A6943">
        <v>1002027</v>
      </c>
      <c r="B6943" t="s">
        <v>30618</v>
      </c>
      <c r="C6943" t="s">
        <v>30619</v>
      </c>
      <c r="D6943" t="s">
        <v>30620</v>
      </c>
      <c r="E6943" t="s">
        <v>380</v>
      </c>
      <c r="F6943" t="s">
        <v>30621</v>
      </c>
      <c r="G6943" t="s">
        <v>30622</v>
      </c>
      <c r="H6943" t="s">
        <v>416</v>
      </c>
      <c r="I6943" s="23">
        <v>44.850583</v>
      </c>
      <c r="J6943" s="23">
        <v>-93.002139</v>
      </c>
      <c r="K6943">
        <v>324110</v>
      </c>
      <c r="L6943" t="s">
        <v>6080</v>
      </c>
      <c r="M6943" t="s">
        <v>6081</v>
      </c>
      <c r="N6943" s="49">
        <v>873144.772</v>
      </c>
      <c r="O6943" s="49">
        <v>842903.61</v>
      </c>
      <c r="P6943" s="49">
        <v>868890.23400000005</v>
      </c>
      <c r="Q6943" s="49">
        <v>845558.91599999997</v>
      </c>
      <c r="R6943" s="49">
        <v>848232.96799999999</v>
      </c>
      <c r="S6943" s="49">
        <v>844112.88</v>
      </c>
      <c r="T6943" s="49">
        <v>687484.95200000005</v>
      </c>
      <c r="U6943" s="49">
        <v>771374.13800000004</v>
      </c>
      <c r="V6943" s="49">
        <v>811087.15</v>
      </c>
    </row>
    <row r="6944" spans="1:22" x14ac:dyDescent="0.3">
      <c r="A6944">
        <v>1011904</v>
      </c>
      <c r="B6944" t="s">
        <v>30623</v>
      </c>
      <c r="C6944" t="s">
        <v>30624</v>
      </c>
      <c r="D6944" t="s">
        <v>22108</v>
      </c>
      <c r="E6944" t="s">
        <v>1487</v>
      </c>
      <c r="F6944" t="s">
        <v>13821</v>
      </c>
      <c r="H6944" t="s">
        <v>6242</v>
      </c>
      <c r="I6944" s="23">
        <v>40.231996410000001</v>
      </c>
      <c r="J6944" s="23">
        <v>-104.88326806000001</v>
      </c>
      <c r="K6944">
        <v>211111</v>
      </c>
      <c r="L6944" t="s">
        <v>28</v>
      </c>
      <c r="M6944" t="s">
        <v>102</v>
      </c>
      <c r="R6944" s="49">
        <v>27731.795999999998</v>
      </c>
    </row>
    <row r="6945" spans="1:22" x14ac:dyDescent="0.3">
      <c r="A6945">
        <v>1013578</v>
      </c>
      <c r="B6945" t="s">
        <v>30625</v>
      </c>
      <c r="C6945" t="s">
        <v>30626</v>
      </c>
      <c r="D6945" t="s">
        <v>30627</v>
      </c>
      <c r="E6945" t="s">
        <v>583</v>
      </c>
      <c r="F6945" t="s">
        <v>3975</v>
      </c>
      <c r="G6945" t="s">
        <v>30628</v>
      </c>
      <c r="H6945" t="s">
        <v>2636</v>
      </c>
      <c r="I6945" s="23">
        <v>30.004648</v>
      </c>
      <c r="J6945" s="23">
        <v>-90.464826000000002</v>
      </c>
      <c r="K6945">
        <v>221112</v>
      </c>
      <c r="L6945" t="s">
        <v>30</v>
      </c>
      <c r="M6945" t="s">
        <v>336</v>
      </c>
      <c r="N6945" s="49">
        <v>1413093.6640000001</v>
      </c>
    </row>
    <row r="6946" spans="1:22" x14ac:dyDescent="0.3">
      <c r="A6946">
        <v>1011660</v>
      </c>
      <c r="B6946" t="s">
        <v>30629</v>
      </c>
      <c r="C6946" t="s">
        <v>30630</v>
      </c>
      <c r="D6946" t="s">
        <v>8460</v>
      </c>
      <c r="E6946" t="s">
        <v>447</v>
      </c>
      <c r="F6946" t="s">
        <v>8461</v>
      </c>
      <c r="H6946" t="s">
        <v>2882</v>
      </c>
      <c r="I6946" s="23">
        <v>41.707908000000003</v>
      </c>
      <c r="J6946" s="23">
        <v>-76.207682000000005</v>
      </c>
      <c r="K6946">
        <v>211111</v>
      </c>
      <c r="L6946" t="s">
        <v>28</v>
      </c>
      <c r="M6946" t="s">
        <v>102</v>
      </c>
      <c r="R6946" s="49">
        <v>24159.16</v>
      </c>
      <c r="S6946" s="49">
        <v>32557.027999999998</v>
      </c>
    </row>
    <row r="6947" spans="1:22" x14ac:dyDescent="0.3">
      <c r="A6947">
        <v>1008054</v>
      </c>
      <c r="B6947" t="s">
        <v>30631</v>
      </c>
      <c r="C6947" t="s">
        <v>30632</v>
      </c>
      <c r="D6947" t="s">
        <v>30633</v>
      </c>
      <c r="E6947" t="s">
        <v>447</v>
      </c>
      <c r="F6947" t="s">
        <v>30634</v>
      </c>
      <c r="G6947" t="s">
        <v>30635</v>
      </c>
      <c r="H6947" t="s">
        <v>4017</v>
      </c>
      <c r="I6947" s="23">
        <v>40.481900000000003</v>
      </c>
      <c r="J6947" s="23">
        <v>-80.065010000000001</v>
      </c>
      <c r="K6947">
        <v>332111</v>
      </c>
      <c r="L6947" t="s">
        <v>28</v>
      </c>
      <c r="M6947" t="s">
        <v>315</v>
      </c>
      <c r="N6947" s="49">
        <v>22710.364000000001</v>
      </c>
      <c r="O6947" s="49">
        <v>21804.067999999999</v>
      </c>
      <c r="P6947" s="49">
        <v>20877.772000000001</v>
      </c>
      <c r="Q6947" s="49">
        <v>18346.98</v>
      </c>
      <c r="R6947" s="49">
        <v>30525.936000000002</v>
      </c>
      <c r="S6947" s="49">
        <v>31652.98</v>
      </c>
      <c r="T6947" s="49">
        <v>30458.13</v>
      </c>
      <c r="U6947" s="49">
        <v>28110</v>
      </c>
      <c r="V6947" s="49">
        <v>50774.608</v>
      </c>
    </row>
    <row r="6948" spans="1:22" x14ac:dyDescent="0.3">
      <c r="A6948">
        <v>1008132</v>
      </c>
      <c r="B6948"/>
      <c r="C6948" t="s">
        <v>30636</v>
      </c>
      <c r="D6948" t="s">
        <v>30637</v>
      </c>
      <c r="E6948" t="s">
        <v>640</v>
      </c>
      <c r="F6948" t="s">
        <v>30638</v>
      </c>
      <c r="G6948" t="s">
        <v>30639</v>
      </c>
      <c r="I6948" s="23">
        <v>48.327126700000001</v>
      </c>
      <c r="J6948" s="23">
        <v>-102.4288062</v>
      </c>
      <c r="K6948">
        <v>486210</v>
      </c>
      <c r="L6948" t="s">
        <v>368</v>
      </c>
      <c r="M6948" t="s">
        <v>102</v>
      </c>
      <c r="N6948" s="49">
        <v>26519.056</v>
      </c>
      <c r="O6948" s="49">
        <v>22803.722000000002</v>
      </c>
      <c r="P6948" s="49">
        <v>15573.6</v>
      </c>
      <c r="Q6948" s="49">
        <v>29908.394</v>
      </c>
    </row>
    <row r="6949" spans="1:22" x14ac:dyDescent="0.3">
      <c r="A6949">
        <v>1011056</v>
      </c>
      <c r="B6949" t="s">
        <v>30640</v>
      </c>
      <c r="C6949" t="s">
        <v>30641</v>
      </c>
      <c r="D6949" t="s">
        <v>5690</v>
      </c>
      <c r="E6949" t="s">
        <v>303</v>
      </c>
      <c r="F6949" t="s">
        <v>5686</v>
      </c>
      <c r="H6949" t="s">
        <v>30642</v>
      </c>
      <c r="I6949" s="23">
        <v>28.154178000000002</v>
      </c>
      <c r="J6949" s="23">
        <v>-99.684222000000005</v>
      </c>
      <c r="K6949">
        <v>211111</v>
      </c>
      <c r="L6949" t="s">
        <v>28</v>
      </c>
      <c r="M6949" t="s">
        <v>102</v>
      </c>
      <c r="R6949" s="49">
        <v>70595.884000000005</v>
      </c>
      <c r="S6949" s="49">
        <v>54117.796000000002</v>
      </c>
    </row>
    <row r="6950" spans="1:22" x14ac:dyDescent="0.3">
      <c r="A6950">
        <v>1000838</v>
      </c>
      <c r="B6950" t="s">
        <v>30643</v>
      </c>
      <c r="C6950" t="s">
        <v>15408</v>
      </c>
      <c r="D6950" t="s">
        <v>4806</v>
      </c>
      <c r="E6950" t="s">
        <v>640</v>
      </c>
      <c r="F6950" t="s">
        <v>20306</v>
      </c>
      <c r="G6950" t="s">
        <v>30644</v>
      </c>
      <c r="H6950" t="s">
        <v>3150</v>
      </c>
      <c r="I6950" s="23">
        <v>47.287199999999999</v>
      </c>
      <c r="J6950" s="23">
        <v>-101.3314</v>
      </c>
      <c r="K6950">
        <v>221112</v>
      </c>
      <c r="L6950" t="s">
        <v>335</v>
      </c>
      <c r="M6950" t="s">
        <v>336</v>
      </c>
      <c r="P6950" s="49">
        <v>185976.75200000001</v>
      </c>
      <c r="Q6950" s="49">
        <v>1112120.9920000001</v>
      </c>
      <c r="R6950" s="49">
        <v>1117162.4720000001</v>
      </c>
      <c r="S6950" s="49">
        <v>1287635.3359999999</v>
      </c>
      <c r="T6950" s="49">
        <v>1101284.456</v>
      </c>
      <c r="U6950" s="49">
        <v>1273780.4439999999</v>
      </c>
      <c r="V6950" s="49">
        <v>1311954.172</v>
      </c>
    </row>
    <row r="6951" spans="1:22" x14ac:dyDescent="0.3">
      <c r="A6951">
        <v>1007317</v>
      </c>
      <c r="B6951" t="s">
        <v>30645</v>
      </c>
      <c r="C6951" t="s">
        <v>30646</v>
      </c>
      <c r="D6951" t="s">
        <v>10297</v>
      </c>
      <c r="E6951" t="s">
        <v>468</v>
      </c>
      <c r="F6951" t="s">
        <v>10298</v>
      </c>
      <c r="G6951" t="s">
        <v>10299</v>
      </c>
      <c r="H6951" t="s">
        <v>841</v>
      </c>
      <c r="I6951" s="23">
        <v>28.488099999999999</v>
      </c>
      <c r="J6951" s="23">
        <v>-81.167500000000004</v>
      </c>
      <c r="K6951">
        <v>221112</v>
      </c>
      <c r="L6951" t="s">
        <v>30</v>
      </c>
      <c r="M6951" t="s">
        <v>336</v>
      </c>
      <c r="N6951" s="49">
        <v>628259.772</v>
      </c>
      <c r="O6951" s="49">
        <v>667318.576</v>
      </c>
      <c r="P6951" s="49">
        <v>582949.43200000003</v>
      </c>
      <c r="Q6951" s="49">
        <v>683113.26800000004</v>
      </c>
      <c r="R6951" s="49">
        <v>723938.71600000001</v>
      </c>
      <c r="S6951" s="49">
        <v>791678.61600000004</v>
      </c>
      <c r="T6951" s="49">
        <v>625853.73199999996</v>
      </c>
      <c r="U6951" s="49">
        <v>868918.58</v>
      </c>
      <c r="V6951" s="49">
        <v>712685.50800000003</v>
      </c>
    </row>
    <row r="6952" spans="1:22" x14ac:dyDescent="0.3">
      <c r="A6952">
        <v>1010296</v>
      </c>
      <c r="B6952" t="s">
        <v>30647</v>
      </c>
      <c r="C6952" t="s">
        <v>30648</v>
      </c>
      <c r="D6952" t="s">
        <v>30649</v>
      </c>
      <c r="E6952" t="s">
        <v>447</v>
      </c>
      <c r="F6952" t="s">
        <v>30650</v>
      </c>
      <c r="G6952" t="s">
        <v>30651</v>
      </c>
      <c r="H6952" t="s">
        <v>15300</v>
      </c>
      <c r="I6952" s="23">
        <v>40.708041999999999</v>
      </c>
      <c r="J6952" s="23">
        <v>-78.948042999999998</v>
      </c>
      <c r="K6952">
        <v>212112</v>
      </c>
      <c r="L6952" t="s">
        <v>90</v>
      </c>
      <c r="M6952" t="s">
        <v>315</v>
      </c>
      <c r="R6952" s="49">
        <v>0</v>
      </c>
      <c r="S6952" s="49">
        <v>57730</v>
      </c>
      <c r="T6952" s="49">
        <v>53677.5</v>
      </c>
      <c r="U6952" s="49">
        <v>68417</v>
      </c>
      <c r="V6952" s="49">
        <v>13979.75</v>
      </c>
    </row>
    <row r="6953" spans="1:22" x14ac:dyDescent="0.3">
      <c r="A6953">
        <v>1004444</v>
      </c>
      <c r="B6953" t="s">
        <v>30652</v>
      </c>
      <c r="C6953" t="s">
        <v>30653</v>
      </c>
      <c r="D6953" t="s">
        <v>26481</v>
      </c>
      <c r="E6953" t="s">
        <v>447</v>
      </c>
      <c r="F6953" t="s">
        <v>2880</v>
      </c>
      <c r="H6953" t="s">
        <v>9089</v>
      </c>
      <c r="I6953" s="23">
        <v>41.699615000000001</v>
      </c>
      <c r="J6953" s="23">
        <v>-76.967839999999995</v>
      </c>
      <c r="K6953">
        <v>211111</v>
      </c>
      <c r="L6953" t="s">
        <v>28</v>
      </c>
      <c r="M6953" t="s">
        <v>102</v>
      </c>
      <c r="R6953" s="49">
        <v>49686.512000000002</v>
      </c>
      <c r="S6953" s="49">
        <v>51763.756000000001</v>
      </c>
      <c r="T6953" s="49">
        <v>56337.188000000002</v>
      </c>
      <c r="U6953" s="49">
        <v>65057.404000000002</v>
      </c>
      <c r="V6953" s="49">
        <v>36638.811999999998</v>
      </c>
    </row>
    <row r="6954" spans="1:22" x14ac:dyDescent="0.3">
      <c r="A6954">
        <v>1001111</v>
      </c>
      <c r="B6954" t="s">
        <v>30654</v>
      </c>
      <c r="C6954" t="s">
        <v>30655</v>
      </c>
      <c r="D6954" t="s">
        <v>30656</v>
      </c>
      <c r="E6954" t="s">
        <v>435</v>
      </c>
      <c r="F6954" t="s">
        <v>24856</v>
      </c>
      <c r="G6954" t="s">
        <v>30657</v>
      </c>
      <c r="H6954" t="s">
        <v>3560</v>
      </c>
      <c r="I6954" s="23">
        <v>37.065899999999999</v>
      </c>
      <c r="J6954" s="23">
        <v>-94.614000000000004</v>
      </c>
      <c r="K6954">
        <v>221112</v>
      </c>
      <c r="L6954" t="s">
        <v>30</v>
      </c>
      <c r="M6954" t="s">
        <v>336</v>
      </c>
      <c r="N6954" s="49">
        <v>1066868.2860000001</v>
      </c>
      <c r="O6954" s="49">
        <v>1042441.836</v>
      </c>
      <c r="P6954" s="49">
        <v>993617.61399999994</v>
      </c>
      <c r="Q6954" s="49">
        <v>916965.304</v>
      </c>
      <c r="R6954" s="49">
        <v>727117.20600000001</v>
      </c>
      <c r="S6954" s="49">
        <v>712228.36600000004</v>
      </c>
      <c r="T6954" s="49">
        <v>837100.43799999997</v>
      </c>
      <c r="U6954" s="49">
        <v>786262.43599999999</v>
      </c>
      <c r="V6954" s="49">
        <v>769258.348</v>
      </c>
    </row>
    <row r="6955" spans="1:22" x14ac:dyDescent="0.3">
      <c r="A6955">
        <v>1007105</v>
      </c>
      <c r="B6955" t="s">
        <v>30658</v>
      </c>
      <c r="C6955" t="s">
        <v>30659</v>
      </c>
      <c r="D6955" t="s">
        <v>30660</v>
      </c>
      <c r="E6955" t="s">
        <v>491</v>
      </c>
      <c r="F6955" t="s">
        <v>8487</v>
      </c>
      <c r="G6955" t="s">
        <v>30661</v>
      </c>
      <c r="H6955" t="s">
        <v>4368</v>
      </c>
      <c r="I6955" s="23">
        <v>41.7072</v>
      </c>
      <c r="J6955" s="23">
        <v>-87.521699999999996</v>
      </c>
      <c r="K6955">
        <v>221112</v>
      </c>
      <c r="L6955" t="s">
        <v>335</v>
      </c>
      <c r="M6955" t="s">
        <v>336</v>
      </c>
      <c r="U6955" s="49">
        <v>555991.99800000002</v>
      </c>
      <c r="V6955" s="49">
        <v>3008858.5520000001</v>
      </c>
    </row>
    <row r="6956" spans="1:22" x14ac:dyDescent="0.3">
      <c r="A6956">
        <v>1011189</v>
      </c>
      <c r="B6956" t="s">
        <v>30662</v>
      </c>
      <c r="C6956" t="s">
        <v>30663</v>
      </c>
      <c r="D6956" t="s">
        <v>11121</v>
      </c>
      <c r="E6956" t="s">
        <v>303</v>
      </c>
      <c r="F6956" t="s">
        <v>11122</v>
      </c>
      <c r="H6956" t="s">
        <v>30664</v>
      </c>
      <c r="I6956" s="23">
        <v>31.9997413</v>
      </c>
      <c r="J6956" s="23">
        <v>-103.98481889999999</v>
      </c>
      <c r="K6956">
        <v>211111</v>
      </c>
      <c r="L6956" t="s">
        <v>28</v>
      </c>
      <c r="M6956" t="s">
        <v>102</v>
      </c>
      <c r="R6956" s="49">
        <v>23499.412</v>
      </c>
      <c r="S6956" s="49">
        <v>34356.92</v>
      </c>
      <c r="T6956" s="49">
        <v>36410.614000000001</v>
      </c>
    </row>
    <row r="6957" spans="1:22" x14ac:dyDescent="0.3">
      <c r="A6957">
        <v>1003657</v>
      </c>
      <c r="B6957" t="s">
        <v>30665</v>
      </c>
      <c r="C6957" t="s">
        <v>30663</v>
      </c>
      <c r="D6957" t="s">
        <v>30666</v>
      </c>
      <c r="E6957" t="s">
        <v>303</v>
      </c>
      <c r="F6957" t="s">
        <v>30667</v>
      </c>
      <c r="G6957" t="s">
        <v>30668</v>
      </c>
      <c r="H6957" t="s">
        <v>987</v>
      </c>
      <c r="I6957" s="23">
        <v>32.468060000000001</v>
      </c>
      <c r="J6957" s="23">
        <v>-94.073059000000001</v>
      </c>
      <c r="K6957">
        <v>486210</v>
      </c>
      <c r="L6957" t="s">
        <v>1275</v>
      </c>
      <c r="M6957" t="s">
        <v>102</v>
      </c>
      <c r="N6957" s="49">
        <v>68611.945999999996</v>
      </c>
      <c r="O6957" s="49">
        <v>54024.534</v>
      </c>
      <c r="P6957" s="49">
        <v>52085.292000000001</v>
      </c>
      <c r="Q6957" s="49">
        <v>42774.572</v>
      </c>
      <c r="R6957" s="49">
        <v>65614.826000000001</v>
      </c>
      <c r="S6957" s="49">
        <v>72178.995999999999</v>
      </c>
      <c r="T6957" s="49">
        <v>67070.789999999994</v>
      </c>
      <c r="U6957" s="49">
        <v>64486.47</v>
      </c>
      <c r="V6957" s="49">
        <v>62793.39</v>
      </c>
    </row>
    <row r="6958" spans="1:22" x14ac:dyDescent="0.3">
      <c r="A6958">
        <v>1009892</v>
      </c>
      <c r="B6958" t="s">
        <v>30669</v>
      </c>
      <c r="C6958" t="s">
        <v>30670</v>
      </c>
      <c r="D6958" t="s">
        <v>30671</v>
      </c>
      <c r="E6958" t="s">
        <v>583</v>
      </c>
      <c r="F6958" t="s">
        <v>30672</v>
      </c>
      <c r="G6958" t="s">
        <v>30673</v>
      </c>
      <c r="H6958" t="s">
        <v>24277</v>
      </c>
      <c r="I6958" s="23">
        <v>29.248840000000001</v>
      </c>
      <c r="J6958" s="23">
        <v>-90.660380000000004</v>
      </c>
      <c r="K6958">
        <v>486210</v>
      </c>
      <c r="L6958" t="s">
        <v>368</v>
      </c>
      <c r="M6958" t="s">
        <v>102</v>
      </c>
      <c r="N6958" s="49">
        <v>2192.7460000000001</v>
      </c>
      <c r="O6958" s="49">
        <v>2875.54</v>
      </c>
      <c r="P6958" s="49">
        <v>7726.4459999999999</v>
      </c>
      <c r="Q6958" s="49">
        <v>23081.62</v>
      </c>
      <c r="R6958" s="49">
        <v>20016.63</v>
      </c>
      <c r="S6958" s="49">
        <v>6768.9340000000002</v>
      </c>
      <c r="T6958" s="49">
        <v>28450.9</v>
      </c>
      <c r="U6958" s="49">
        <v>47560.576000000001</v>
      </c>
      <c r="V6958" s="49">
        <v>230532.848</v>
      </c>
    </row>
    <row r="6959" spans="1:22" x14ac:dyDescent="0.3">
      <c r="A6959">
        <v>1009903</v>
      </c>
      <c r="B6959" t="s">
        <v>30674</v>
      </c>
      <c r="C6959" t="s">
        <v>30675</v>
      </c>
      <c r="D6959" t="s">
        <v>9624</v>
      </c>
      <c r="E6959" t="s">
        <v>583</v>
      </c>
      <c r="F6959" t="s">
        <v>6107</v>
      </c>
      <c r="G6959" t="s">
        <v>30676</v>
      </c>
      <c r="H6959" t="s">
        <v>8282</v>
      </c>
      <c r="I6959" s="23">
        <v>29.757445000000001</v>
      </c>
      <c r="J6959" s="23">
        <v>-93.602936</v>
      </c>
      <c r="K6959">
        <v>486210</v>
      </c>
      <c r="L6959" t="s">
        <v>368</v>
      </c>
      <c r="M6959" t="s">
        <v>102</v>
      </c>
      <c r="S6959" s="49">
        <v>3176.7</v>
      </c>
      <c r="T6959" s="49">
        <v>1376.9480000000001</v>
      </c>
      <c r="U6959" s="49">
        <v>842.79600000000005</v>
      </c>
      <c r="V6959" s="49">
        <v>25666.126</v>
      </c>
    </row>
    <row r="6960" spans="1:22" x14ac:dyDescent="0.3">
      <c r="A6960">
        <v>1003059</v>
      </c>
      <c r="B6960" t="s">
        <v>30677</v>
      </c>
      <c r="C6960" t="s">
        <v>30678</v>
      </c>
      <c r="D6960" t="s">
        <v>30679</v>
      </c>
      <c r="E6960" t="s">
        <v>491</v>
      </c>
      <c r="F6960" t="s">
        <v>30680</v>
      </c>
      <c r="G6960" t="s">
        <v>30681</v>
      </c>
      <c r="H6960" t="s">
        <v>28675</v>
      </c>
      <c r="I6960" s="23">
        <v>39.344389999999997</v>
      </c>
      <c r="J6960" s="23">
        <v>-87.421210000000002</v>
      </c>
      <c r="K6960">
        <v>331221</v>
      </c>
      <c r="L6960" t="s">
        <v>28</v>
      </c>
      <c r="M6960" t="s">
        <v>538</v>
      </c>
      <c r="N6960" s="49">
        <v>28681.991999999998</v>
      </c>
      <c r="O6960" s="49">
        <v>27107.547999999999</v>
      </c>
    </row>
    <row r="6961" spans="1:22" x14ac:dyDescent="0.3">
      <c r="A6961">
        <v>1004616</v>
      </c>
      <c r="B6961" t="s">
        <v>30682</v>
      </c>
      <c r="C6961" t="s">
        <v>30683</v>
      </c>
      <c r="D6961" t="s">
        <v>3212</v>
      </c>
      <c r="E6961" t="s">
        <v>1781</v>
      </c>
      <c r="F6961" t="s">
        <v>30684</v>
      </c>
      <c r="G6961" t="s">
        <v>30685</v>
      </c>
      <c r="H6961" t="s">
        <v>693</v>
      </c>
      <c r="I6961" s="23">
        <v>33.443806000000002</v>
      </c>
      <c r="J6961" s="23">
        <v>-88.575610999999995</v>
      </c>
      <c r="K6961">
        <v>331110</v>
      </c>
      <c r="L6961" t="s">
        <v>537</v>
      </c>
      <c r="M6961" t="s">
        <v>538</v>
      </c>
      <c r="N6961" s="49">
        <v>514108.016</v>
      </c>
      <c r="O6961" s="49">
        <v>569446.72400000005</v>
      </c>
      <c r="P6961" s="49">
        <v>513854.85200000001</v>
      </c>
      <c r="Q6961" s="49">
        <v>604279.93999999994</v>
      </c>
      <c r="R6961" s="49">
        <v>656464.54</v>
      </c>
      <c r="S6961" s="49">
        <v>736244.95600000001</v>
      </c>
      <c r="T6961" s="49">
        <v>643269.84</v>
      </c>
      <c r="U6961" s="49">
        <v>568649.36</v>
      </c>
      <c r="V6961" s="49">
        <v>458317.96</v>
      </c>
    </row>
    <row r="6962" spans="1:22" x14ac:dyDescent="0.3">
      <c r="A6962">
        <v>1013269</v>
      </c>
      <c r="B6962" t="s">
        <v>30686</v>
      </c>
      <c r="C6962" t="s">
        <v>30687</v>
      </c>
      <c r="D6962" t="s">
        <v>30688</v>
      </c>
      <c r="E6962" t="s">
        <v>491</v>
      </c>
      <c r="F6962" t="s">
        <v>30689</v>
      </c>
      <c r="G6962" t="s">
        <v>30690</v>
      </c>
      <c r="H6962" t="s">
        <v>1559</v>
      </c>
      <c r="I6962" s="23">
        <v>38.322899999999997</v>
      </c>
      <c r="J6962" s="23">
        <v>-85.673181999999997</v>
      </c>
      <c r="K6962">
        <v>332812</v>
      </c>
      <c r="L6962" t="s">
        <v>28</v>
      </c>
      <c r="M6962" t="s">
        <v>315</v>
      </c>
      <c r="N6962" s="49">
        <v>35668.216</v>
      </c>
      <c r="O6962" s="49">
        <v>37333.360000000001</v>
      </c>
    </row>
    <row r="6963" spans="1:22" x14ac:dyDescent="0.3">
      <c r="A6963">
        <v>1002642</v>
      </c>
      <c r="B6963" t="s">
        <v>30691</v>
      </c>
      <c r="C6963" t="s">
        <v>30692</v>
      </c>
      <c r="D6963" t="s">
        <v>30693</v>
      </c>
      <c r="E6963" t="s">
        <v>922</v>
      </c>
      <c r="F6963" t="s">
        <v>30694</v>
      </c>
      <c r="G6963" t="s">
        <v>30695</v>
      </c>
      <c r="H6963" t="s">
        <v>4977</v>
      </c>
      <c r="I6963" s="23">
        <v>40.016460000000002</v>
      </c>
      <c r="J6963" s="23">
        <v>-96.896799999999999</v>
      </c>
      <c r="K6963">
        <v>486210</v>
      </c>
      <c r="L6963" t="s">
        <v>1275</v>
      </c>
      <c r="M6963" t="s">
        <v>102</v>
      </c>
      <c r="N6963" s="49">
        <v>48918.822</v>
      </c>
      <c r="O6963" s="49">
        <v>102459.618</v>
      </c>
      <c r="P6963" s="49">
        <v>81788.944000000003</v>
      </c>
      <c r="Q6963" s="49">
        <v>57057.341999999997</v>
      </c>
      <c r="R6963" s="49">
        <v>44886.983999999997</v>
      </c>
      <c r="S6963" s="49">
        <v>45778.78</v>
      </c>
      <c r="T6963" s="49">
        <v>64480.46</v>
      </c>
      <c r="U6963" s="49">
        <v>112654.93</v>
      </c>
      <c r="V6963" s="49">
        <v>109581.95</v>
      </c>
    </row>
    <row r="6964" spans="1:22" x14ac:dyDescent="0.3">
      <c r="A6964">
        <v>1011916</v>
      </c>
      <c r="B6964" t="s">
        <v>30696</v>
      </c>
      <c r="C6964" t="s">
        <v>30697</v>
      </c>
      <c r="D6964" t="s">
        <v>30698</v>
      </c>
      <c r="E6964" t="s">
        <v>380</v>
      </c>
      <c r="F6964" t="s">
        <v>30699</v>
      </c>
      <c r="G6964" t="s">
        <v>30700</v>
      </c>
      <c r="H6964" t="s">
        <v>30701</v>
      </c>
      <c r="I6964" s="23">
        <v>43.955410000000001</v>
      </c>
      <c r="J6964" s="23">
        <v>-93.105909999999994</v>
      </c>
      <c r="K6964">
        <v>562212</v>
      </c>
      <c r="L6964" t="s">
        <v>355</v>
      </c>
      <c r="M6964" t="s">
        <v>307</v>
      </c>
      <c r="N6964" s="49">
        <v>54183.05</v>
      </c>
      <c r="O6964" s="49">
        <v>47492.85</v>
      </c>
      <c r="P6964" s="49">
        <v>46142.95</v>
      </c>
      <c r="Q6964" s="49">
        <v>44131.9</v>
      </c>
      <c r="R6964" s="49">
        <v>42300.65</v>
      </c>
      <c r="S6964" s="49">
        <v>40766.1</v>
      </c>
      <c r="T6964" s="49">
        <v>39284.449999999997</v>
      </c>
    </row>
    <row r="6965" spans="1:22" x14ac:dyDescent="0.3">
      <c r="A6965">
        <v>1008779</v>
      </c>
      <c r="B6965" t="s">
        <v>30702</v>
      </c>
      <c r="C6965" t="s">
        <v>30703</v>
      </c>
      <c r="D6965" t="s">
        <v>9466</v>
      </c>
      <c r="E6965" t="s">
        <v>422</v>
      </c>
      <c r="F6965" t="s">
        <v>17036</v>
      </c>
      <c r="G6965" t="s">
        <v>30704</v>
      </c>
      <c r="H6965" t="s">
        <v>10068</v>
      </c>
      <c r="I6965" s="23">
        <v>35.541829999999997</v>
      </c>
      <c r="J6965" s="23">
        <v>-92.484369999999998</v>
      </c>
      <c r="K6965">
        <v>213112</v>
      </c>
      <c r="L6965" t="s">
        <v>28</v>
      </c>
      <c r="M6965" t="s">
        <v>102</v>
      </c>
      <c r="R6965" s="49">
        <v>15725.14</v>
      </c>
      <c r="S6965" s="49">
        <v>26638.6</v>
      </c>
      <c r="T6965" s="49">
        <v>21309.119999999999</v>
      </c>
      <c r="U6965" s="49">
        <v>21878.968000000001</v>
      </c>
      <c r="V6965" s="49">
        <v>25195.856</v>
      </c>
    </row>
    <row r="6966" spans="1:22" x14ac:dyDescent="0.3">
      <c r="A6966">
        <v>1003821</v>
      </c>
      <c r="B6966" t="s">
        <v>30705</v>
      </c>
      <c r="C6966" t="s">
        <v>30706</v>
      </c>
      <c r="D6966" t="s">
        <v>9466</v>
      </c>
      <c r="E6966" t="s">
        <v>422</v>
      </c>
      <c r="F6966" t="s">
        <v>17036</v>
      </c>
      <c r="G6966" t="s">
        <v>30707</v>
      </c>
      <c r="H6966" t="s">
        <v>10077</v>
      </c>
      <c r="I6966" s="23">
        <v>35.495372000000003</v>
      </c>
      <c r="J6966" s="23">
        <v>-92.494163</v>
      </c>
      <c r="K6966">
        <v>213112</v>
      </c>
      <c r="L6966" t="s">
        <v>28</v>
      </c>
      <c r="M6966" t="s">
        <v>102</v>
      </c>
      <c r="R6966" s="49">
        <v>36734.612000000001</v>
      </c>
      <c r="S6966" s="49">
        <v>49345.964</v>
      </c>
      <c r="T6966" s="49">
        <v>50101.919999999998</v>
      </c>
      <c r="U6966" s="49">
        <v>57031.936000000002</v>
      </c>
      <c r="V6966" s="49">
        <v>52143.103999999999</v>
      </c>
    </row>
    <row r="6967" spans="1:22" x14ac:dyDescent="0.3">
      <c r="A6967">
        <v>1011756</v>
      </c>
      <c r="B6967" t="s">
        <v>30708</v>
      </c>
      <c r="C6967" t="s">
        <v>30709</v>
      </c>
      <c r="D6967" t="s">
        <v>9466</v>
      </c>
      <c r="E6967" t="s">
        <v>422</v>
      </c>
      <c r="F6967" t="s">
        <v>17036</v>
      </c>
      <c r="G6967" t="s">
        <v>30710</v>
      </c>
      <c r="H6967" t="s">
        <v>10068</v>
      </c>
      <c r="I6967" s="23">
        <v>35.521025000000002</v>
      </c>
      <c r="J6967" s="23">
        <v>-92.516184999999993</v>
      </c>
      <c r="K6967">
        <v>213112</v>
      </c>
      <c r="L6967" t="s">
        <v>28</v>
      </c>
      <c r="M6967" t="s">
        <v>102</v>
      </c>
      <c r="R6967" s="49">
        <v>28757.991999999998</v>
      </c>
      <c r="S6967" s="49">
        <v>36117.563999999998</v>
      </c>
    </row>
    <row r="6968" spans="1:22" x14ac:dyDescent="0.3">
      <c r="A6968">
        <v>1001948</v>
      </c>
      <c r="B6968" t="s">
        <v>30711</v>
      </c>
      <c r="C6968" t="s">
        <v>30712</v>
      </c>
      <c r="D6968" t="s">
        <v>2722</v>
      </c>
      <c r="E6968" t="s">
        <v>1370</v>
      </c>
      <c r="F6968" t="s">
        <v>2723</v>
      </c>
      <c r="H6968" t="s">
        <v>3109</v>
      </c>
      <c r="I6968" s="23">
        <v>60.831254659999999</v>
      </c>
      <c r="J6968" s="23">
        <v>-151.6042635</v>
      </c>
      <c r="K6968">
        <v>211120</v>
      </c>
      <c r="L6968" t="s">
        <v>579</v>
      </c>
      <c r="M6968" t="s">
        <v>102</v>
      </c>
      <c r="N6968" s="49">
        <v>91945.453999999998</v>
      </c>
      <c r="O6968" s="49">
        <v>93262.385999999999</v>
      </c>
      <c r="P6968" s="49">
        <v>97325.79</v>
      </c>
      <c r="Q6968" s="49">
        <v>84509.035999999993</v>
      </c>
      <c r="R6968" s="49">
        <v>111296.736</v>
      </c>
      <c r="S6968" s="49">
        <v>105792.666</v>
      </c>
      <c r="T6968" s="49">
        <v>95688.998000000007</v>
      </c>
      <c r="U6968" s="49">
        <v>105665.534</v>
      </c>
      <c r="V6968" s="49">
        <v>86805.271999999997</v>
      </c>
    </row>
    <row r="6969" spans="1:22" x14ac:dyDescent="0.3">
      <c r="A6969">
        <v>1011986</v>
      </c>
      <c r="B6969" t="s">
        <v>30713</v>
      </c>
      <c r="C6969" t="s">
        <v>30714</v>
      </c>
      <c r="D6969" t="s">
        <v>21707</v>
      </c>
      <c r="E6969" t="s">
        <v>1487</v>
      </c>
      <c r="F6969" t="s">
        <v>21708</v>
      </c>
      <c r="G6969" t="s">
        <v>30715</v>
      </c>
      <c r="I6969" s="23">
        <v>40.711641999999998</v>
      </c>
      <c r="J6969" s="23">
        <v>-104.285426</v>
      </c>
      <c r="K6969">
        <v>486210</v>
      </c>
      <c r="L6969" t="s">
        <v>368</v>
      </c>
      <c r="M6969" t="s">
        <v>102</v>
      </c>
      <c r="N6969" s="49">
        <v>39113.635999999999</v>
      </c>
      <c r="O6969" s="49">
        <v>44341.77</v>
      </c>
      <c r="P6969" s="49">
        <v>40174.33</v>
      </c>
      <c r="Q6969" s="49">
        <v>43495.048000000003</v>
      </c>
      <c r="R6969" s="49">
        <v>36503.144</v>
      </c>
    </row>
    <row r="6970" spans="1:22" x14ac:dyDescent="0.3">
      <c r="A6970">
        <v>1007919</v>
      </c>
      <c r="B6970" t="s">
        <v>30716</v>
      </c>
      <c r="C6970" t="s">
        <v>30717</v>
      </c>
      <c r="D6970" t="s">
        <v>30718</v>
      </c>
      <c r="E6970" t="s">
        <v>331</v>
      </c>
      <c r="F6970" t="s">
        <v>30719</v>
      </c>
      <c r="G6970" t="s">
        <v>30720</v>
      </c>
      <c r="H6970" t="s">
        <v>2362</v>
      </c>
      <c r="I6970" s="23">
        <v>43.080300000000001</v>
      </c>
      <c r="J6970" s="23">
        <v>-75.600300000000004</v>
      </c>
      <c r="K6970">
        <v>221112</v>
      </c>
      <c r="L6970" t="s">
        <v>30</v>
      </c>
      <c r="M6970" t="s">
        <v>336</v>
      </c>
      <c r="N6970" s="49">
        <v>3424.5880000000002</v>
      </c>
      <c r="O6970" s="49">
        <v>11607.656000000001</v>
      </c>
      <c r="P6970" s="49">
        <v>5858.3280000000004</v>
      </c>
      <c r="Q6970" s="49">
        <v>5280.78</v>
      </c>
      <c r="R6970" s="49">
        <v>9601.3639999999996</v>
      </c>
      <c r="S6970" s="49">
        <v>10076.611999999999</v>
      </c>
      <c r="T6970" s="49">
        <v>11727.481</v>
      </c>
      <c r="U6970" s="49">
        <v>16563.312999999998</v>
      </c>
      <c r="V6970" s="49">
        <v>1967.3920000000001</v>
      </c>
    </row>
    <row r="6971" spans="1:22" x14ac:dyDescent="0.3">
      <c r="A6971">
        <v>1007152</v>
      </c>
      <c r="B6971" t="s">
        <v>30721</v>
      </c>
      <c r="C6971" t="s">
        <v>30722</v>
      </c>
      <c r="D6971" t="s">
        <v>1599</v>
      </c>
      <c r="E6971" t="s">
        <v>583</v>
      </c>
      <c r="F6971" t="s">
        <v>1600</v>
      </c>
      <c r="G6971" t="s">
        <v>30723</v>
      </c>
      <c r="H6971" t="s">
        <v>22045</v>
      </c>
      <c r="I6971" s="23">
        <v>32.704700000000003</v>
      </c>
      <c r="J6971" s="23">
        <v>-92.0792</v>
      </c>
      <c r="K6971">
        <v>221112</v>
      </c>
      <c r="L6971" t="s">
        <v>30</v>
      </c>
      <c r="M6971" t="s">
        <v>336</v>
      </c>
      <c r="R6971" s="49">
        <v>610.64800000000002</v>
      </c>
      <c r="S6971" s="49">
        <v>7100.3239999999996</v>
      </c>
      <c r="T6971" s="49">
        <v>9259.2160000000003</v>
      </c>
      <c r="U6971" s="49">
        <v>4348.884</v>
      </c>
      <c r="V6971" s="49">
        <v>15652.944</v>
      </c>
    </row>
    <row r="6972" spans="1:22" x14ac:dyDescent="0.3">
      <c r="A6972">
        <v>1011675</v>
      </c>
      <c r="B6972" t="s">
        <v>30724</v>
      </c>
      <c r="C6972" t="s">
        <v>30725</v>
      </c>
      <c r="D6972" t="s">
        <v>1072</v>
      </c>
      <c r="E6972" t="s">
        <v>303</v>
      </c>
      <c r="F6972" t="s">
        <v>11592</v>
      </c>
      <c r="H6972" t="s">
        <v>1074</v>
      </c>
      <c r="I6972" s="23">
        <v>35.462200000000003</v>
      </c>
      <c r="J6972" s="23">
        <v>-100.05831999999999</v>
      </c>
      <c r="K6972">
        <v>211111</v>
      </c>
      <c r="L6972" t="s">
        <v>28</v>
      </c>
      <c r="M6972" t="s">
        <v>102</v>
      </c>
      <c r="R6972" s="49">
        <v>28544.491999999998</v>
      </c>
      <c r="S6972" s="49">
        <v>30972.484</v>
      </c>
    </row>
    <row r="6973" spans="1:22" x14ac:dyDescent="0.3">
      <c r="A6973">
        <v>1010694</v>
      </c>
      <c r="B6973" t="s">
        <v>8048</v>
      </c>
      <c r="C6973" t="s">
        <v>30726</v>
      </c>
      <c r="D6973" t="s">
        <v>10269</v>
      </c>
      <c r="E6973" t="s">
        <v>793</v>
      </c>
      <c r="F6973" t="s">
        <v>10270</v>
      </c>
      <c r="G6973" t="s">
        <v>24239</v>
      </c>
      <c r="H6973" t="s">
        <v>24240</v>
      </c>
      <c r="I6973" s="23">
        <v>36.919429000000001</v>
      </c>
      <c r="J6973" s="23">
        <v>-82.794549000000004</v>
      </c>
      <c r="K6973">
        <v>212112</v>
      </c>
      <c r="L6973" t="s">
        <v>90</v>
      </c>
      <c r="M6973" t="s">
        <v>315</v>
      </c>
      <c r="Q6973" s="49">
        <v>506.25</v>
      </c>
      <c r="R6973" s="49">
        <v>14487.75</v>
      </c>
      <c r="S6973" s="49">
        <v>0</v>
      </c>
      <c r="T6973" s="49">
        <v>21327.25</v>
      </c>
      <c r="U6973" s="49">
        <v>29939.5</v>
      </c>
      <c r="V6973" s="49">
        <v>40690.25</v>
      </c>
    </row>
    <row r="6974" spans="1:22" x14ac:dyDescent="0.3">
      <c r="A6974">
        <v>1005730</v>
      </c>
      <c r="B6974" t="s">
        <v>30727</v>
      </c>
      <c r="C6974" t="s">
        <v>30728</v>
      </c>
      <c r="D6974" t="s">
        <v>24672</v>
      </c>
      <c r="E6974" t="s">
        <v>1418</v>
      </c>
      <c r="F6974" t="s">
        <v>26471</v>
      </c>
      <c r="G6974" t="s">
        <v>30729</v>
      </c>
      <c r="H6974" t="s">
        <v>4874</v>
      </c>
      <c r="I6974" s="23">
        <v>36.203029999999998</v>
      </c>
      <c r="J6974" s="23">
        <v>-97.036640000000006</v>
      </c>
      <c r="K6974">
        <v>562212</v>
      </c>
      <c r="L6974" t="s">
        <v>51</v>
      </c>
      <c r="M6974" t="s">
        <v>307</v>
      </c>
      <c r="N6974" s="49">
        <v>55572</v>
      </c>
      <c r="O6974" s="49">
        <v>48152.75</v>
      </c>
      <c r="P6974" s="49">
        <v>51194</v>
      </c>
      <c r="Q6974" s="49">
        <v>48806.25</v>
      </c>
      <c r="R6974" s="49">
        <v>38699</v>
      </c>
      <c r="S6974" s="49">
        <v>47785.25</v>
      </c>
      <c r="T6974" s="49">
        <v>44512.5</v>
      </c>
      <c r="U6974" s="49">
        <v>83587.5</v>
      </c>
      <c r="V6974" s="49">
        <v>64117.5</v>
      </c>
    </row>
    <row r="6975" spans="1:22" x14ac:dyDescent="0.3">
      <c r="A6975">
        <v>1007106</v>
      </c>
      <c r="B6975" t="s">
        <v>16365</v>
      </c>
      <c r="C6975" t="s">
        <v>30730</v>
      </c>
      <c r="D6975" t="s">
        <v>9624</v>
      </c>
      <c r="E6975" t="s">
        <v>583</v>
      </c>
      <c r="F6975" t="s">
        <v>6107</v>
      </c>
      <c r="G6975" t="s">
        <v>30731</v>
      </c>
      <c r="H6975" t="s">
        <v>6109</v>
      </c>
      <c r="I6975" s="23">
        <v>29.761302000000001</v>
      </c>
      <c r="J6975" s="23">
        <v>-93.601405</v>
      </c>
      <c r="K6975">
        <v>486210</v>
      </c>
      <c r="L6975" t="s">
        <v>28</v>
      </c>
      <c r="M6975" t="s">
        <v>102</v>
      </c>
      <c r="T6975" s="49">
        <v>3348.1860000000001</v>
      </c>
      <c r="U6975" s="49">
        <v>2860.5880000000002</v>
      </c>
      <c r="V6975" s="49">
        <v>14184.994000000001</v>
      </c>
    </row>
    <row r="6976" spans="1:22" x14ac:dyDescent="0.3">
      <c r="A6976">
        <v>1001058</v>
      </c>
      <c r="B6976" t="s">
        <v>30732</v>
      </c>
      <c r="C6976" t="s">
        <v>30733</v>
      </c>
      <c r="D6976" t="s">
        <v>30734</v>
      </c>
      <c r="E6976" t="s">
        <v>468</v>
      </c>
      <c r="F6976" t="s">
        <v>30735</v>
      </c>
      <c r="G6976" t="s">
        <v>30736</v>
      </c>
      <c r="H6976" t="s">
        <v>12565</v>
      </c>
      <c r="I6976" s="23">
        <v>24.563600000000001</v>
      </c>
      <c r="J6976" s="23">
        <v>-81.734200000000001</v>
      </c>
      <c r="K6976">
        <v>221112</v>
      </c>
      <c r="L6976" t="s">
        <v>335</v>
      </c>
      <c r="M6976" t="s">
        <v>336</v>
      </c>
      <c r="R6976" s="49">
        <v>5109.7340000000004</v>
      </c>
      <c r="S6976" s="49">
        <v>3485.2939999999999</v>
      </c>
      <c r="T6976" s="49">
        <v>1973.972</v>
      </c>
      <c r="U6976" s="49">
        <v>1494.7760000000001</v>
      </c>
      <c r="V6976" s="49">
        <v>5291.9160000000002</v>
      </c>
    </row>
    <row r="6977" spans="1:22" x14ac:dyDescent="0.3">
      <c r="A6977">
        <v>1001021</v>
      </c>
      <c r="B6977" t="s">
        <v>30737</v>
      </c>
      <c r="C6977" t="s">
        <v>30738</v>
      </c>
      <c r="D6977" t="s">
        <v>30739</v>
      </c>
      <c r="E6977" t="s">
        <v>1682</v>
      </c>
      <c r="F6977" t="s">
        <v>30740</v>
      </c>
      <c r="G6977" t="s">
        <v>30741</v>
      </c>
      <c r="H6977" t="s">
        <v>5123</v>
      </c>
      <c r="I6977" s="23">
        <v>42.197699999999998</v>
      </c>
      <c r="J6977" s="23">
        <v>-72.510300000000001</v>
      </c>
      <c r="K6977">
        <v>221112</v>
      </c>
      <c r="L6977" t="s">
        <v>335</v>
      </c>
      <c r="M6977" t="s">
        <v>336</v>
      </c>
      <c r="N6977" s="49">
        <v>26400.655999999999</v>
      </c>
      <c r="O6977" s="49">
        <v>68421.524000000005</v>
      </c>
      <c r="P6977" s="49">
        <v>56653.495999999999</v>
      </c>
      <c r="Q6977" s="49">
        <v>60444.423999999999</v>
      </c>
      <c r="R6977" s="49">
        <v>118394.808</v>
      </c>
      <c r="S6977" s="49">
        <v>121482.014</v>
      </c>
      <c r="T6977" s="49">
        <v>69637.78</v>
      </c>
      <c r="U6977" s="49">
        <v>65437.631999999998</v>
      </c>
      <c r="V6977" s="49">
        <v>87945.788</v>
      </c>
    </row>
    <row r="6978" spans="1:22" x14ac:dyDescent="0.3">
      <c r="A6978">
        <v>1006440</v>
      </c>
      <c r="B6978" t="s">
        <v>30742</v>
      </c>
      <c r="C6978" t="s">
        <v>30743</v>
      </c>
      <c r="D6978" t="s">
        <v>30743</v>
      </c>
      <c r="E6978" t="s">
        <v>331</v>
      </c>
      <c r="F6978" t="s">
        <v>30744</v>
      </c>
      <c r="G6978" t="s">
        <v>30745</v>
      </c>
      <c r="H6978" t="s">
        <v>17028</v>
      </c>
      <c r="I6978" s="23">
        <v>41.241390000000003</v>
      </c>
      <c r="J6978" s="23">
        <v>-74.022459999999995</v>
      </c>
      <c r="K6978">
        <v>486210</v>
      </c>
      <c r="L6978" t="s">
        <v>1275</v>
      </c>
      <c r="M6978" t="s">
        <v>102</v>
      </c>
      <c r="N6978" s="49">
        <v>68891.351999999999</v>
      </c>
      <c r="O6978" s="49">
        <v>84235.952000000005</v>
      </c>
      <c r="P6978" s="49">
        <v>85392.604000000007</v>
      </c>
      <c r="Q6978" s="49">
        <v>66624.111999999994</v>
      </c>
      <c r="R6978" s="49">
        <v>69077.648000000001</v>
      </c>
      <c r="S6978" s="49">
        <v>77741.517999999996</v>
      </c>
      <c r="T6978" s="49">
        <v>67183.414000000004</v>
      </c>
      <c r="U6978" s="49">
        <v>49380.877999999997</v>
      </c>
      <c r="V6978" s="49">
        <v>67797.707999999999</v>
      </c>
    </row>
    <row r="6979" spans="1:22" x14ac:dyDescent="0.3">
      <c r="A6979">
        <v>1010414</v>
      </c>
      <c r="B6979" t="s">
        <v>30746</v>
      </c>
      <c r="C6979" t="s">
        <v>30747</v>
      </c>
      <c r="D6979" t="s">
        <v>3191</v>
      </c>
      <c r="E6979" t="s">
        <v>1487</v>
      </c>
      <c r="F6979" t="s">
        <v>26216</v>
      </c>
      <c r="G6979" t="s">
        <v>30748</v>
      </c>
      <c r="H6979" t="s">
        <v>5884</v>
      </c>
      <c r="I6979" s="23">
        <v>39.743690000000001</v>
      </c>
      <c r="J6979" s="23">
        <v>-104.98777</v>
      </c>
      <c r="K6979">
        <v>211111</v>
      </c>
      <c r="L6979" t="s">
        <v>28</v>
      </c>
      <c r="M6979" t="s">
        <v>102</v>
      </c>
      <c r="Q6979" s="49">
        <v>62230.216</v>
      </c>
      <c r="R6979" s="49">
        <v>65390.203999999998</v>
      </c>
      <c r="S6979" s="49">
        <v>65153.803999999996</v>
      </c>
      <c r="T6979" s="49">
        <v>70916.932000000001</v>
      </c>
      <c r="U6979" s="49">
        <v>30737.484</v>
      </c>
    </row>
    <row r="6980" spans="1:22" x14ac:dyDescent="0.3">
      <c r="A6980">
        <v>1004806</v>
      </c>
      <c r="B6980" t="s">
        <v>30749</v>
      </c>
      <c r="C6980" t="s">
        <v>30750</v>
      </c>
      <c r="D6980" t="s">
        <v>30751</v>
      </c>
      <c r="E6980" t="s">
        <v>351</v>
      </c>
      <c r="F6980" t="s">
        <v>24117</v>
      </c>
      <c r="G6980" t="s">
        <v>30752</v>
      </c>
      <c r="H6980" t="s">
        <v>6413</v>
      </c>
      <c r="I6980" s="23">
        <v>41.0946</v>
      </c>
      <c r="J6980" s="23">
        <v>-88.848600000000005</v>
      </c>
      <c r="K6980">
        <v>562212</v>
      </c>
      <c r="L6980" t="s">
        <v>355</v>
      </c>
      <c r="M6980" t="s">
        <v>307</v>
      </c>
      <c r="U6980" s="49">
        <v>2516.9499999999998</v>
      </c>
      <c r="V6980" s="49">
        <v>9562.0959999999995</v>
      </c>
    </row>
    <row r="6981" spans="1:22" x14ac:dyDescent="0.3">
      <c r="A6981">
        <v>1001556</v>
      </c>
      <c r="B6981" t="s">
        <v>30753</v>
      </c>
      <c r="C6981" t="s">
        <v>30754</v>
      </c>
      <c r="D6981" t="s">
        <v>30755</v>
      </c>
      <c r="E6981" t="s">
        <v>569</v>
      </c>
      <c r="F6981" t="s">
        <v>30756</v>
      </c>
      <c r="G6981" t="s">
        <v>30757</v>
      </c>
      <c r="H6981" t="s">
        <v>12725</v>
      </c>
      <c r="I6981" s="23">
        <v>42.526699999999998</v>
      </c>
      <c r="J6981" s="23">
        <v>-92.439400000000006</v>
      </c>
      <c r="K6981">
        <v>221112</v>
      </c>
      <c r="L6981" t="s">
        <v>335</v>
      </c>
      <c r="M6981" t="s">
        <v>336</v>
      </c>
      <c r="N6981" s="49">
        <v>3777.5340000000001</v>
      </c>
      <c r="O6981" s="49">
        <v>5887.8680000000004</v>
      </c>
      <c r="P6981" s="49">
        <v>5945.09</v>
      </c>
      <c r="Q6981" s="49">
        <v>9027.06</v>
      </c>
      <c r="R6981" s="49">
        <v>5938.0839999999998</v>
      </c>
      <c r="S6981" s="49">
        <v>22656.151999999998</v>
      </c>
      <c r="T6981" s="49">
        <v>26721.9</v>
      </c>
      <c r="U6981" s="49">
        <v>25909.258000000002</v>
      </c>
      <c r="V6981" s="49">
        <v>28290.218000000001</v>
      </c>
    </row>
    <row r="6982" spans="1:22" x14ac:dyDescent="0.3">
      <c r="A6982">
        <v>1003482</v>
      </c>
      <c r="B6982" t="s">
        <v>30758</v>
      </c>
      <c r="C6982" t="s">
        <v>30759</v>
      </c>
      <c r="D6982" t="s">
        <v>1131</v>
      </c>
      <c r="E6982" t="s">
        <v>303</v>
      </c>
      <c r="F6982" t="s">
        <v>1132</v>
      </c>
      <c r="H6982" t="s">
        <v>1134</v>
      </c>
      <c r="I6982" s="23">
        <v>31.9102</v>
      </c>
      <c r="J6982" s="23">
        <v>-96.349100000000007</v>
      </c>
      <c r="K6982">
        <v>212324</v>
      </c>
      <c r="L6982" t="s">
        <v>28</v>
      </c>
      <c r="M6982" t="s">
        <v>315</v>
      </c>
      <c r="N6982" s="49">
        <v>96659.72</v>
      </c>
      <c r="O6982" s="49">
        <v>80848.597999999998</v>
      </c>
      <c r="P6982" s="49">
        <v>78139.7</v>
      </c>
      <c r="Q6982" s="49">
        <v>67845.22</v>
      </c>
      <c r="R6982" s="49">
        <v>88550.81</v>
      </c>
      <c r="S6982" s="49">
        <v>83919.593999999997</v>
      </c>
      <c r="T6982" s="49">
        <v>81527.842000000004</v>
      </c>
      <c r="U6982" s="49">
        <v>87186.428</v>
      </c>
      <c r="V6982" s="49">
        <v>89328.31</v>
      </c>
    </row>
    <row r="6983" spans="1:22" x14ac:dyDescent="0.3">
      <c r="A6983">
        <v>1007619</v>
      </c>
      <c r="B6983" t="s">
        <v>30760</v>
      </c>
      <c r="C6983" t="s">
        <v>30761</v>
      </c>
      <c r="D6983" t="s">
        <v>1644</v>
      </c>
      <c r="E6983" t="s">
        <v>303</v>
      </c>
      <c r="F6983" t="s">
        <v>30762</v>
      </c>
      <c r="G6983" t="s">
        <v>30763</v>
      </c>
      <c r="H6983" t="s">
        <v>5717</v>
      </c>
      <c r="I6983" s="23">
        <v>31.938099999999999</v>
      </c>
      <c r="J6983" s="23">
        <v>-94.988299999999995</v>
      </c>
      <c r="K6983">
        <v>221112</v>
      </c>
      <c r="L6983" t="s">
        <v>335</v>
      </c>
      <c r="M6983" t="s">
        <v>336</v>
      </c>
      <c r="N6983" s="49">
        <v>148748.446</v>
      </c>
      <c r="O6983" s="49">
        <v>78821.206000000006</v>
      </c>
      <c r="P6983" s="49">
        <v>51628.506000000001</v>
      </c>
      <c r="Q6983" s="49">
        <v>95311.494000000006</v>
      </c>
      <c r="R6983" s="49">
        <v>112183.432</v>
      </c>
      <c r="S6983" s="49">
        <v>117094.664</v>
      </c>
      <c r="T6983" s="49">
        <v>116311.22</v>
      </c>
      <c r="U6983" s="49">
        <v>166651.03200000001</v>
      </c>
      <c r="V6983" s="49">
        <v>198236.916</v>
      </c>
    </row>
    <row r="6984" spans="1:22" x14ac:dyDescent="0.3">
      <c r="A6984">
        <v>1004546</v>
      </c>
      <c r="B6984" t="s">
        <v>30764</v>
      </c>
      <c r="C6984" t="s">
        <v>30765</v>
      </c>
      <c r="D6984" t="s">
        <v>11570</v>
      </c>
      <c r="E6984" t="s">
        <v>1418</v>
      </c>
      <c r="F6984" t="s">
        <v>5655</v>
      </c>
      <c r="H6984" t="s">
        <v>5656</v>
      </c>
      <c r="I6984" s="23">
        <v>34.925249999999998</v>
      </c>
      <c r="J6984" s="23">
        <v>-96.128209999999996</v>
      </c>
      <c r="K6984">
        <v>486210</v>
      </c>
      <c r="L6984" t="s">
        <v>28</v>
      </c>
      <c r="M6984" t="s">
        <v>102</v>
      </c>
      <c r="R6984" s="49">
        <v>53298.3</v>
      </c>
      <c r="S6984" s="49">
        <v>44178.284</v>
      </c>
      <c r="T6984" s="49">
        <v>29038.639999999999</v>
      </c>
      <c r="U6984" s="49">
        <v>40802.495999999999</v>
      </c>
      <c r="V6984" s="49">
        <v>49255.364000000001</v>
      </c>
    </row>
    <row r="6985" spans="1:22" x14ac:dyDescent="0.3">
      <c r="A6985">
        <v>1009103</v>
      </c>
      <c r="B6985" t="s">
        <v>30766</v>
      </c>
      <c r="C6985" t="s">
        <v>30767</v>
      </c>
      <c r="D6985" t="s">
        <v>11570</v>
      </c>
      <c r="E6985" t="s">
        <v>1418</v>
      </c>
      <c r="F6985" t="s">
        <v>5655</v>
      </c>
      <c r="H6985" t="s">
        <v>2761</v>
      </c>
      <c r="I6985" s="23">
        <v>34.881827999999999</v>
      </c>
      <c r="J6985" s="23">
        <v>-96.053737999999996</v>
      </c>
      <c r="K6985">
        <v>213112</v>
      </c>
      <c r="L6985" t="s">
        <v>368</v>
      </c>
      <c r="M6985" t="s">
        <v>102</v>
      </c>
      <c r="N6985" s="49">
        <v>9222.1380000000008</v>
      </c>
      <c r="O6985" s="49">
        <v>17113.288</v>
      </c>
      <c r="P6985" s="49">
        <v>17308.988000000001</v>
      </c>
      <c r="Q6985" s="49">
        <v>29279.135999999999</v>
      </c>
      <c r="R6985" s="49">
        <v>30376.187999999998</v>
      </c>
      <c r="S6985" s="49">
        <v>31519.135999999999</v>
      </c>
      <c r="T6985" s="49">
        <v>42222.631999999998</v>
      </c>
    </row>
    <row r="6986" spans="1:22" x14ac:dyDescent="0.3">
      <c r="A6986">
        <v>1004547</v>
      </c>
      <c r="B6986" t="s">
        <v>30768</v>
      </c>
      <c r="C6986" t="s">
        <v>30769</v>
      </c>
      <c r="D6986" t="s">
        <v>1127</v>
      </c>
      <c r="E6986" t="s">
        <v>1418</v>
      </c>
      <c r="F6986" t="s">
        <v>5655</v>
      </c>
      <c r="H6986" t="s">
        <v>5656</v>
      </c>
      <c r="I6986" s="23">
        <v>34.795900000000003</v>
      </c>
      <c r="J6986" s="23">
        <v>-96.128799999999998</v>
      </c>
      <c r="K6986">
        <v>486210</v>
      </c>
      <c r="L6986" t="s">
        <v>28</v>
      </c>
      <c r="M6986" t="s">
        <v>102</v>
      </c>
      <c r="R6986" s="49">
        <v>16452.488000000001</v>
      </c>
      <c r="S6986" s="49">
        <v>22187.716</v>
      </c>
      <c r="T6986" s="49">
        <v>30117.736000000001</v>
      </c>
      <c r="U6986" s="49">
        <v>30077.236000000001</v>
      </c>
      <c r="V6986" s="49">
        <v>43020.487999999998</v>
      </c>
    </row>
    <row r="6987" spans="1:22" x14ac:dyDescent="0.3">
      <c r="A6987">
        <v>1011055</v>
      </c>
      <c r="B6987" t="s">
        <v>30770</v>
      </c>
      <c r="C6987" t="s">
        <v>30771</v>
      </c>
      <c r="D6987" t="s">
        <v>5690</v>
      </c>
      <c r="E6987" t="s">
        <v>303</v>
      </c>
      <c r="F6987" t="s">
        <v>5686</v>
      </c>
      <c r="H6987" t="s">
        <v>5687</v>
      </c>
      <c r="I6987" s="23">
        <v>28.347079999999998</v>
      </c>
      <c r="J6987" s="23">
        <v>-99.676900000000003</v>
      </c>
      <c r="K6987">
        <v>211111</v>
      </c>
      <c r="L6987" t="s">
        <v>28</v>
      </c>
      <c r="M6987" t="s">
        <v>102</v>
      </c>
      <c r="R6987" s="49">
        <v>63695.46</v>
      </c>
      <c r="S6987" s="49">
        <v>55444.892</v>
      </c>
    </row>
    <row r="6988" spans="1:22" x14ac:dyDescent="0.3">
      <c r="A6988">
        <v>1003822</v>
      </c>
      <c r="B6988" t="s">
        <v>30772</v>
      </c>
      <c r="C6988" t="s">
        <v>30773</v>
      </c>
      <c r="D6988" t="s">
        <v>10071</v>
      </c>
      <c r="E6988" t="s">
        <v>422</v>
      </c>
      <c r="F6988" t="s">
        <v>10072</v>
      </c>
      <c r="G6988" t="s">
        <v>30774</v>
      </c>
      <c r="H6988" t="s">
        <v>7102</v>
      </c>
      <c r="I6988" s="23">
        <v>35.425849999999997</v>
      </c>
      <c r="J6988" s="23">
        <v>-92.820898999999997</v>
      </c>
      <c r="K6988">
        <v>213112</v>
      </c>
      <c r="L6988" t="s">
        <v>28</v>
      </c>
      <c r="M6988" t="s">
        <v>102</v>
      </c>
      <c r="S6988" s="49">
        <v>2610.44</v>
      </c>
      <c r="T6988" s="49">
        <v>13275.69</v>
      </c>
      <c r="U6988" s="49">
        <v>32993.375999999997</v>
      </c>
      <c r="V6988" s="49">
        <v>30793.184000000001</v>
      </c>
    </row>
    <row r="6989" spans="1:22" x14ac:dyDescent="0.3">
      <c r="A6989">
        <v>1011736</v>
      </c>
      <c r="B6989" t="s">
        <v>30775</v>
      </c>
      <c r="C6989" t="s">
        <v>30776</v>
      </c>
      <c r="D6989" t="s">
        <v>15582</v>
      </c>
      <c r="E6989" t="s">
        <v>422</v>
      </c>
      <c r="F6989" t="s">
        <v>15583</v>
      </c>
      <c r="G6989" t="s">
        <v>30777</v>
      </c>
      <c r="H6989" t="s">
        <v>14759</v>
      </c>
      <c r="I6989" s="23">
        <v>35.325839999999999</v>
      </c>
      <c r="J6989" s="23">
        <v>-92.612700000000004</v>
      </c>
      <c r="K6989">
        <v>213112</v>
      </c>
      <c r="L6989" t="s">
        <v>28</v>
      </c>
      <c r="M6989" t="s">
        <v>102</v>
      </c>
      <c r="R6989" s="49">
        <v>44952.68</v>
      </c>
      <c r="S6989" s="49">
        <v>34969.067999999999</v>
      </c>
    </row>
    <row r="6990" spans="1:22" x14ac:dyDescent="0.3">
      <c r="A6990">
        <v>1010263</v>
      </c>
      <c r="B6990" t="s">
        <v>30778</v>
      </c>
      <c r="C6990" t="s">
        <v>30779</v>
      </c>
      <c r="D6990" t="s">
        <v>30780</v>
      </c>
      <c r="E6990" t="s">
        <v>351</v>
      </c>
      <c r="F6990" t="s">
        <v>30781</v>
      </c>
      <c r="G6990" t="s">
        <v>30782</v>
      </c>
      <c r="H6990" t="s">
        <v>1615</v>
      </c>
      <c r="I6990" s="23">
        <v>38.034083000000003</v>
      </c>
      <c r="J6990" s="23">
        <v>-88.760947999999999</v>
      </c>
      <c r="K6990">
        <v>212112</v>
      </c>
      <c r="L6990" t="s">
        <v>90</v>
      </c>
      <c r="M6990" t="s">
        <v>315</v>
      </c>
      <c r="N6990" s="49">
        <v>755779.75</v>
      </c>
      <c r="O6990" s="49">
        <v>972861</v>
      </c>
      <c r="P6990" s="49">
        <v>1371250</v>
      </c>
      <c r="Q6990" s="49">
        <v>1498326.4</v>
      </c>
      <c r="R6990" s="49">
        <v>1179678.5</v>
      </c>
      <c r="S6990" s="49">
        <v>688436.25</v>
      </c>
      <c r="T6990" s="49">
        <v>442124.5</v>
      </c>
    </row>
    <row r="6991" spans="1:22" x14ac:dyDescent="0.3">
      <c r="A6991">
        <v>1000799</v>
      </c>
      <c r="B6991" t="s">
        <v>30783</v>
      </c>
      <c r="C6991" t="s">
        <v>30784</v>
      </c>
      <c r="D6991" t="s">
        <v>28672</v>
      </c>
      <c r="E6991" t="s">
        <v>491</v>
      </c>
      <c r="F6991" t="s">
        <v>28673</v>
      </c>
      <c r="G6991" t="s">
        <v>30785</v>
      </c>
      <c r="H6991" t="s">
        <v>30786</v>
      </c>
      <c r="I6991" s="23">
        <v>39.392200000000003</v>
      </c>
      <c r="J6991" s="23">
        <v>-87.510300000000001</v>
      </c>
      <c r="K6991">
        <v>221112</v>
      </c>
      <c r="L6991" t="s">
        <v>335</v>
      </c>
      <c r="M6991" t="s">
        <v>336</v>
      </c>
      <c r="N6991" s="49">
        <v>1415194.26</v>
      </c>
      <c r="O6991" s="49">
        <v>1174870.2279999999</v>
      </c>
      <c r="P6991" s="49">
        <v>1398554.7120000001</v>
      </c>
      <c r="Q6991" s="49">
        <v>1494568.8160000001</v>
      </c>
      <c r="R6991" s="49">
        <v>1292511.1839999999</v>
      </c>
      <c r="S6991" s="49">
        <v>871134.83200000005</v>
      </c>
      <c r="T6991" s="49">
        <v>965288.08</v>
      </c>
      <c r="U6991" s="49">
        <v>1199125.5079999999</v>
      </c>
      <c r="V6991" s="49">
        <v>902660.49600000004</v>
      </c>
    </row>
    <row r="6992" spans="1:22" x14ac:dyDescent="0.3">
      <c r="A6992">
        <v>1000498</v>
      </c>
      <c r="B6992" t="s">
        <v>30787</v>
      </c>
      <c r="C6992" t="s">
        <v>30788</v>
      </c>
      <c r="D6992" t="s">
        <v>14799</v>
      </c>
      <c r="E6992" t="s">
        <v>569</v>
      </c>
      <c r="F6992" t="s">
        <v>14800</v>
      </c>
      <c r="G6992" t="s">
        <v>30789</v>
      </c>
      <c r="H6992" t="s">
        <v>11677</v>
      </c>
      <c r="I6992" s="23">
        <v>41.114100000000001</v>
      </c>
      <c r="J6992" s="23">
        <v>-94.349900000000005</v>
      </c>
      <c r="K6992">
        <v>221112</v>
      </c>
      <c r="L6992" t="s">
        <v>28</v>
      </c>
      <c r="M6992" t="s">
        <v>336</v>
      </c>
      <c r="Q6992" s="49">
        <v>10076.512000000001</v>
      </c>
      <c r="R6992" s="49">
        <v>4520.3320000000003</v>
      </c>
      <c r="S6992" s="49">
        <v>4744.1319999999996</v>
      </c>
      <c r="T6992" s="49">
        <v>8719.9660000000003</v>
      </c>
      <c r="U6992" s="49">
        <v>19784.473999999998</v>
      </c>
      <c r="V6992" s="49">
        <v>13410.4</v>
      </c>
    </row>
    <row r="6993" spans="1:22" x14ac:dyDescent="0.3">
      <c r="A6993">
        <v>1000222</v>
      </c>
      <c r="B6993" t="s">
        <v>30790</v>
      </c>
      <c r="C6993" t="s">
        <v>30791</v>
      </c>
      <c r="D6993" t="s">
        <v>4020</v>
      </c>
      <c r="E6993" t="s">
        <v>454</v>
      </c>
      <c r="F6993" t="s">
        <v>7252</v>
      </c>
      <c r="G6993" t="s">
        <v>30792</v>
      </c>
      <c r="H6993" t="s">
        <v>5253</v>
      </c>
      <c r="I6993" s="23">
        <v>42.167000000000002</v>
      </c>
      <c r="J6993" s="23">
        <v>-83.531800000000004</v>
      </c>
      <c r="K6993">
        <v>221112</v>
      </c>
      <c r="L6993" t="s">
        <v>335</v>
      </c>
      <c r="M6993" t="s">
        <v>336</v>
      </c>
      <c r="N6993" s="49">
        <v>192220.44</v>
      </c>
      <c r="O6993" s="49">
        <v>275545.38</v>
      </c>
      <c r="P6993" s="49">
        <v>122495.348</v>
      </c>
      <c r="Q6993" s="49">
        <v>233926.88399999999</v>
      </c>
      <c r="R6993" s="49">
        <v>160179.55600000001</v>
      </c>
      <c r="S6993" s="49">
        <v>30538.984</v>
      </c>
      <c r="T6993" s="49">
        <v>57380.135999999999</v>
      </c>
      <c r="U6993" s="49">
        <v>73935.376000000004</v>
      </c>
      <c r="V6993" s="49">
        <v>32178.531999999999</v>
      </c>
    </row>
    <row r="6994" spans="1:22" x14ac:dyDescent="0.3">
      <c r="A6994">
        <v>1007468</v>
      </c>
      <c r="B6994" t="s">
        <v>30793</v>
      </c>
      <c r="C6994" t="s">
        <v>30794</v>
      </c>
      <c r="D6994" t="s">
        <v>11477</v>
      </c>
      <c r="E6994" t="s">
        <v>461</v>
      </c>
      <c r="F6994" t="s">
        <v>9213</v>
      </c>
      <c r="G6994" t="s">
        <v>30795</v>
      </c>
      <c r="H6994" t="s">
        <v>11479</v>
      </c>
      <c r="I6994" s="23">
        <v>41.524895000000001</v>
      </c>
      <c r="J6994" s="23">
        <v>-109.521106</v>
      </c>
      <c r="K6994">
        <v>211111</v>
      </c>
      <c r="L6994" t="s">
        <v>28</v>
      </c>
      <c r="M6994" t="s">
        <v>102</v>
      </c>
      <c r="U6994" s="49">
        <v>42287.64</v>
      </c>
      <c r="V6994" s="49">
        <v>41337.944000000003</v>
      </c>
    </row>
    <row r="6995" spans="1:22" x14ac:dyDescent="0.3">
      <c r="A6995">
        <v>1011465</v>
      </c>
      <c r="B6995" t="s">
        <v>30796</v>
      </c>
      <c r="C6995" t="s">
        <v>30797</v>
      </c>
      <c r="D6995" t="s">
        <v>8102</v>
      </c>
      <c r="E6995" t="s">
        <v>1920</v>
      </c>
      <c r="F6995" t="s">
        <v>30798</v>
      </c>
      <c r="G6995" t="s">
        <v>30799</v>
      </c>
      <c r="H6995" t="s">
        <v>1559</v>
      </c>
      <c r="I6995" s="23">
        <v>36.137174000000002</v>
      </c>
      <c r="J6995" s="23">
        <v>-115.03452900000001</v>
      </c>
      <c r="K6995">
        <v>221112</v>
      </c>
      <c r="L6995" t="s">
        <v>30</v>
      </c>
      <c r="M6995" t="s">
        <v>336</v>
      </c>
      <c r="N6995" s="49">
        <v>38098.36</v>
      </c>
      <c r="O6995" s="49">
        <v>22478.968000000001</v>
      </c>
      <c r="P6995" s="49">
        <v>13724.3</v>
      </c>
      <c r="Q6995" s="49">
        <v>14369.048000000001</v>
      </c>
      <c r="R6995" s="49">
        <v>13937.848</v>
      </c>
      <c r="S6995" s="49">
        <v>31280.383999999998</v>
      </c>
      <c r="T6995" s="49">
        <v>65100.627999999997</v>
      </c>
      <c r="U6995" s="49">
        <v>45439.336000000003</v>
      </c>
    </row>
    <row r="6996" spans="1:22" x14ac:dyDescent="0.3">
      <c r="A6996">
        <v>1006159</v>
      </c>
      <c r="B6996" t="s">
        <v>30800</v>
      </c>
      <c r="C6996" t="s">
        <v>30801</v>
      </c>
      <c r="D6996" t="s">
        <v>7936</v>
      </c>
      <c r="E6996" t="s">
        <v>663</v>
      </c>
      <c r="F6996" t="s">
        <v>22362</v>
      </c>
      <c r="G6996" t="s">
        <v>30802</v>
      </c>
      <c r="H6996" t="s">
        <v>1104</v>
      </c>
      <c r="I6996" s="23">
        <v>39.472149999999999</v>
      </c>
      <c r="J6996" s="23">
        <v>-84.396929999999998</v>
      </c>
      <c r="K6996">
        <v>324199</v>
      </c>
      <c r="L6996" t="s">
        <v>537</v>
      </c>
      <c r="M6996" t="s">
        <v>538</v>
      </c>
      <c r="N6996" s="49">
        <v>402216.23200000002</v>
      </c>
      <c r="O6996" s="49">
        <v>423990.33799999999</v>
      </c>
      <c r="P6996" s="49">
        <v>388004.28600000002</v>
      </c>
      <c r="Q6996" s="49">
        <v>400178.348</v>
      </c>
      <c r="R6996" s="49">
        <v>409112.24</v>
      </c>
      <c r="S6996" s="49">
        <v>434281.6</v>
      </c>
      <c r="T6996" s="49">
        <v>417455.9</v>
      </c>
      <c r="U6996" s="49">
        <v>484830.49400000001</v>
      </c>
      <c r="V6996" s="49">
        <v>105091.84</v>
      </c>
    </row>
    <row r="6997" spans="1:22" x14ac:dyDescent="0.3">
      <c r="A6997">
        <v>1000237</v>
      </c>
      <c r="B6997" t="s">
        <v>30803</v>
      </c>
      <c r="C6997" t="s">
        <v>30804</v>
      </c>
      <c r="D6997" t="s">
        <v>11183</v>
      </c>
      <c r="E6997" t="s">
        <v>1902</v>
      </c>
      <c r="F6997" t="s">
        <v>30805</v>
      </c>
      <c r="G6997" t="s">
        <v>30806</v>
      </c>
      <c r="H6997" t="s">
        <v>1958</v>
      </c>
      <c r="I6997" s="23">
        <v>32.9285</v>
      </c>
      <c r="J6997" s="23">
        <v>-111.5899</v>
      </c>
      <c r="K6997">
        <v>221112</v>
      </c>
      <c r="L6997" t="s">
        <v>30</v>
      </c>
      <c r="M6997" t="s">
        <v>336</v>
      </c>
      <c r="N6997" s="49">
        <v>184562.61600000001</v>
      </c>
      <c r="O6997" s="49">
        <v>229366.59599999999</v>
      </c>
      <c r="P6997" s="49">
        <v>242421</v>
      </c>
      <c r="Q6997" s="49">
        <v>148466.152</v>
      </c>
      <c r="R6997" s="49">
        <v>34698.271999999997</v>
      </c>
      <c r="S6997" s="49">
        <v>33433.476000000002</v>
      </c>
      <c r="T6997" s="49">
        <v>79602.356</v>
      </c>
      <c r="U6997" s="49">
        <v>81726.395999999993</v>
      </c>
      <c r="V6997" s="49">
        <v>71820.736000000004</v>
      </c>
    </row>
    <row r="6998" spans="1:22" x14ac:dyDescent="0.3">
      <c r="A6998">
        <v>1007748</v>
      </c>
      <c r="B6998" t="s">
        <v>30807</v>
      </c>
      <c r="C6998" t="s">
        <v>30808</v>
      </c>
      <c r="D6998" t="s">
        <v>662</v>
      </c>
      <c r="E6998" t="s">
        <v>663</v>
      </c>
      <c r="F6998" t="s">
        <v>664</v>
      </c>
      <c r="G6998" t="s">
        <v>30809</v>
      </c>
      <c r="H6998" t="s">
        <v>6385</v>
      </c>
      <c r="I6998" s="23">
        <v>41.108215000000001</v>
      </c>
      <c r="J6998" s="23">
        <v>-83.413382999999996</v>
      </c>
      <c r="K6998">
        <v>562212</v>
      </c>
      <c r="L6998" t="s">
        <v>355</v>
      </c>
      <c r="M6998" t="s">
        <v>307</v>
      </c>
      <c r="N6998" s="49">
        <v>5066.6000000000004</v>
      </c>
      <c r="O6998" s="49">
        <v>61680.65</v>
      </c>
      <c r="P6998" s="49">
        <v>45628.95</v>
      </c>
      <c r="Q6998" s="49">
        <v>16416.849999999999</v>
      </c>
      <c r="R6998" s="49">
        <v>31858.85</v>
      </c>
      <c r="S6998" s="49">
        <v>41619.35</v>
      </c>
      <c r="T6998" s="49">
        <v>61324.7</v>
      </c>
      <c r="U6998" s="49">
        <v>88050.25</v>
      </c>
      <c r="V6998" s="49">
        <v>85792.75</v>
      </c>
    </row>
    <row r="6999" spans="1:22" x14ac:dyDescent="0.3">
      <c r="A6999">
        <v>1007924</v>
      </c>
      <c r="B6999" t="s">
        <v>30810</v>
      </c>
      <c r="C6999" t="s">
        <v>30811</v>
      </c>
      <c r="D6999" t="s">
        <v>16699</v>
      </c>
      <c r="E6999" t="s">
        <v>422</v>
      </c>
      <c r="F6999" t="s">
        <v>16700</v>
      </c>
      <c r="G6999" t="s">
        <v>30812</v>
      </c>
      <c r="H6999" t="s">
        <v>16587</v>
      </c>
      <c r="I6999" s="23">
        <v>35.302818000000002</v>
      </c>
      <c r="J6999" s="23">
        <v>-91.819181</v>
      </c>
      <c r="K6999">
        <v>211111</v>
      </c>
      <c r="L6999" t="s">
        <v>28</v>
      </c>
      <c r="M6999" t="s">
        <v>102</v>
      </c>
      <c r="R6999" s="49">
        <v>16877.588</v>
      </c>
      <c r="S6999" s="49">
        <v>22696.716</v>
      </c>
      <c r="T6999" s="49">
        <v>25885.903999999999</v>
      </c>
      <c r="U6999" s="49">
        <v>22796.763999999999</v>
      </c>
      <c r="V6999" s="49">
        <v>31498.132000000001</v>
      </c>
    </row>
    <row r="7000" spans="1:22" x14ac:dyDescent="0.3">
      <c r="A7000">
        <v>1001321</v>
      </c>
      <c r="B7000" t="s">
        <v>30813</v>
      </c>
      <c r="C7000" t="s">
        <v>30814</v>
      </c>
      <c r="D7000" t="s">
        <v>12444</v>
      </c>
      <c r="E7000" t="s">
        <v>1663</v>
      </c>
      <c r="F7000" t="s">
        <v>12445</v>
      </c>
      <c r="G7000" t="s">
        <v>30815</v>
      </c>
      <c r="H7000" t="s">
        <v>12447</v>
      </c>
      <c r="I7000" s="23">
        <v>39.874299999999998</v>
      </c>
      <c r="J7000" s="23">
        <v>-75.159499999999994</v>
      </c>
      <c r="K7000">
        <v>493190</v>
      </c>
      <c r="L7000" t="s">
        <v>28</v>
      </c>
      <c r="M7000" t="s">
        <v>315</v>
      </c>
      <c r="Q7000" s="49">
        <v>14730.188</v>
      </c>
      <c r="R7000" s="49">
        <v>16214.828</v>
      </c>
      <c r="S7000" s="49">
        <v>0</v>
      </c>
      <c r="T7000" s="49">
        <v>5752.6279999999997</v>
      </c>
      <c r="U7000" s="49">
        <v>13280.8</v>
      </c>
      <c r="V7000" s="49">
        <v>16760.142</v>
      </c>
    </row>
    <row r="7001" spans="1:22" x14ac:dyDescent="0.3">
      <c r="A7001">
        <v>1001670</v>
      </c>
      <c r="B7001" t="s">
        <v>30816</v>
      </c>
      <c r="C7001" t="s">
        <v>30817</v>
      </c>
      <c r="D7001" t="s">
        <v>30818</v>
      </c>
      <c r="E7001" t="s">
        <v>303</v>
      </c>
      <c r="F7001" t="s">
        <v>7649</v>
      </c>
      <c r="G7001" t="s">
        <v>30819</v>
      </c>
      <c r="H7001" t="s">
        <v>7651</v>
      </c>
      <c r="I7001" s="23">
        <v>35.962099000000002</v>
      </c>
      <c r="J7001" s="23">
        <v>-101.815592</v>
      </c>
      <c r="K7001">
        <v>486210</v>
      </c>
      <c r="L7001" t="s">
        <v>1275</v>
      </c>
      <c r="M7001" t="s">
        <v>102</v>
      </c>
      <c r="N7001" s="49">
        <v>28419.851999999999</v>
      </c>
      <c r="O7001" s="49">
        <v>18283.135999999999</v>
      </c>
      <c r="P7001" s="49">
        <v>17761.84</v>
      </c>
      <c r="Q7001" s="49">
        <v>13382.504000000001</v>
      </c>
      <c r="R7001" s="49">
        <v>23534.668000000001</v>
      </c>
      <c r="S7001" s="49">
        <v>27362.704000000002</v>
      </c>
      <c r="T7001" s="49">
        <v>26695.952000000001</v>
      </c>
    </row>
    <row r="7002" spans="1:22" x14ac:dyDescent="0.3">
      <c r="A7002">
        <v>1008997</v>
      </c>
      <c r="B7002" t="s">
        <v>30820</v>
      </c>
      <c r="C7002" t="s">
        <v>30821</v>
      </c>
      <c r="D7002" t="s">
        <v>30822</v>
      </c>
      <c r="E7002" t="s">
        <v>323</v>
      </c>
      <c r="F7002" t="s">
        <v>9901</v>
      </c>
      <c r="G7002" t="s">
        <v>30823</v>
      </c>
      <c r="H7002" t="s">
        <v>592</v>
      </c>
      <c r="I7002" s="23">
        <v>34.866399999999999</v>
      </c>
      <c r="J7002" s="23">
        <v>-116.82550000000001</v>
      </c>
      <c r="K7002">
        <v>221119</v>
      </c>
      <c r="L7002" t="s">
        <v>28</v>
      </c>
      <c r="M7002" t="s">
        <v>336</v>
      </c>
      <c r="R7002" s="49">
        <v>3122.9879999999998</v>
      </c>
      <c r="S7002" s="49">
        <v>4038.636</v>
      </c>
      <c r="T7002" s="49">
        <v>12835.152</v>
      </c>
      <c r="U7002" s="49">
        <v>12388.152</v>
      </c>
      <c r="V7002" s="49">
        <v>12318.154</v>
      </c>
    </row>
    <row r="7003" spans="1:22" x14ac:dyDescent="0.3">
      <c r="A7003">
        <v>1003221</v>
      </c>
      <c r="B7003" t="s">
        <v>30816</v>
      </c>
      <c r="C7003" t="s">
        <v>30824</v>
      </c>
      <c r="D7003" t="s">
        <v>30818</v>
      </c>
      <c r="E7003" t="s">
        <v>303</v>
      </c>
      <c r="F7003" t="s">
        <v>7649</v>
      </c>
      <c r="G7003" t="s">
        <v>30825</v>
      </c>
      <c r="H7003" t="s">
        <v>7651</v>
      </c>
      <c r="I7003" s="23">
        <v>35.962099000000002</v>
      </c>
      <c r="J7003" s="23">
        <v>-101.815592</v>
      </c>
      <c r="K7003">
        <v>211130</v>
      </c>
      <c r="L7003" t="s">
        <v>368</v>
      </c>
      <c r="M7003" t="s">
        <v>102</v>
      </c>
      <c r="N7003" s="49">
        <v>105368.6</v>
      </c>
      <c r="P7003" s="49">
        <v>51535.273999999998</v>
      </c>
      <c r="Q7003" s="49">
        <v>55226.37</v>
      </c>
      <c r="R7003" s="49">
        <v>94522.123999999996</v>
      </c>
      <c r="S7003" s="49">
        <v>84184.494000000006</v>
      </c>
      <c r="T7003" s="49">
        <v>84608.262000000002</v>
      </c>
      <c r="U7003" s="49">
        <v>78800.198000000004</v>
      </c>
      <c r="V7003" s="49">
        <v>107772.754</v>
      </c>
    </row>
    <row r="7004" spans="1:22" x14ac:dyDescent="0.3">
      <c r="A7004">
        <v>1000727</v>
      </c>
      <c r="B7004" t="s">
        <v>30826</v>
      </c>
      <c r="C7004" t="s">
        <v>30827</v>
      </c>
      <c r="D7004" t="s">
        <v>1919</v>
      </c>
      <c r="E7004" t="s">
        <v>1920</v>
      </c>
      <c r="F7004" t="s">
        <v>9368</v>
      </c>
      <c r="G7004" t="s">
        <v>30828</v>
      </c>
      <c r="H7004" t="s">
        <v>3171</v>
      </c>
      <c r="I7004" s="23">
        <v>36.138399999999997</v>
      </c>
      <c r="J7004" s="23">
        <v>-115.036</v>
      </c>
      <c r="K7004">
        <v>221112</v>
      </c>
      <c r="L7004" t="s">
        <v>335</v>
      </c>
      <c r="M7004" t="s">
        <v>336</v>
      </c>
      <c r="U7004" s="49">
        <v>0</v>
      </c>
      <c r="V7004" s="49">
        <v>0</v>
      </c>
    </row>
    <row r="7005" spans="1:22" x14ac:dyDescent="0.3">
      <c r="A7005">
        <v>1000102</v>
      </c>
      <c r="B7005" t="s">
        <v>30829</v>
      </c>
      <c r="C7005" t="s">
        <v>30830</v>
      </c>
      <c r="D7005" t="s">
        <v>21241</v>
      </c>
      <c r="E7005" t="s">
        <v>323</v>
      </c>
      <c r="F7005" t="s">
        <v>2482</v>
      </c>
      <c r="G7005" t="s">
        <v>30831</v>
      </c>
      <c r="H7005" t="s">
        <v>20030</v>
      </c>
      <c r="I7005" s="23">
        <v>35.209699999999998</v>
      </c>
      <c r="J7005" s="23">
        <v>-119.58499999999999</v>
      </c>
      <c r="K7005">
        <v>221112</v>
      </c>
      <c r="L7005" t="s">
        <v>30</v>
      </c>
      <c r="M7005" t="s">
        <v>336</v>
      </c>
      <c r="N7005" s="49">
        <v>824180.696</v>
      </c>
      <c r="O7005" s="49">
        <v>1008956.412</v>
      </c>
      <c r="P7005" s="49">
        <v>1098343.3799999999</v>
      </c>
      <c r="Q7005" s="49">
        <v>1311500.24</v>
      </c>
      <c r="R7005" s="49">
        <v>1010678.904</v>
      </c>
      <c r="S7005" s="49">
        <v>1065249.952</v>
      </c>
      <c r="T7005" s="49">
        <v>497013.70799999998</v>
      </c>
      <c r="U7005" s="49">
        <v>828867.42799999996</v>
      </c>
      <c r="V7005" s="49">
        <v>516683.23599999998</v>
      </c>
    </row>
    <row r="7006" spans="1:22" x14ac:dyDescent="0.3">
      <c r="A7006">
        <v>1011726</v>
      </c>
      <c r="B7006" t="s">
        <v>30832</v>
      </c>
      <c r="C7006" t="s">
        <v>30833</v>
      </c>
      <c r="D7006" t="s">
        <v>15872</v>
      </c>
      <c r="E7006" t="s">
        <v>663</v>
      </c>
      <c r="F7006" t="s">
        <v>15873</v>
      </c>
      <c r="G7006" t="s">
        <v>30834</v>
      </c>
      <c r="H7006" t="s">
        <v>1262</v>
      </c>
      <c r="I7006" s="23">
        <v>40.710439999999998</v>
      </c>
      <c r="J7006" s="23">
        <v>-84.108310000000003</v>
      </c>
      <c r="K7006">
        <v>331513</v>
      </c>
      <c r="L7006" t="s">
        <v>537</v>
      </c>
      <c r="M7006" t="s">
        <v>538</v>
      </c>
      <c r="N7006" s="49">
        <v>24311.712</v>
      </c>
      <c r="O7006" s="49">
        <v>19409.080000000002</v>
      </c>
      <c r="P7006" s="49">
        <v>15176.796</v>
      </c>
      <c r="Q7006" s="49">
        <v>13699.7</v>
      </c>
      <c r="R7006" s="49">
        <v>16574.740000000002</v>
      </c>
      <c r="S7006" s="49">
        <v>22373.42</v>
      </c>
      <c r="T7006" s="49">
        <v>26703.452000000001</v>
      </c>
      <c r="U7006" s="49">
        <v>29106.596000000001</v>
      </c>
      <c r="V7006" s="49">
        <v>27830.400000000001</v>
      </c>
    </row>
    <row r="7007" spans="1:22" x14ac:dyDescent="0.3">
      <c r="A7007">
        <v>1001879</v>
      </c>
      <c r="B7007" t="s">
        <v>30835</v>
      </c>
      <c r="C7007" t="s">
        <v>30836</v>
      </c>
      <c r="D7007" t="s">
        <v>8495</v>
      </c>
      <c r="E7007" t="s">
        <v>422</v>
      </c>
      <c r="F7007" t="s">
        <v>30837</v>
      </c>
      <c r="G7007" t="s">
        <v>30838</v>
      </c>
      <c r="H7007" t="s">
        <v>416</v>
      </c>
      <c r="I7007" s="23">
        <v>36.032547000000001</v>
      </c>
      <c r="J7007" s="23">
        <v>-94.132857000000001</v>
      </c>
      <c r="K7007">
        <v>331524</v>
      </c>
      <c r="L7007" t="s">
        <v>28</v>
      </c>
      <c r="M7007" t="s">
        <v>538</v>
      </c>
      <c r="N7007" s="49">
        <v>18247.031999999999</v>
      </c>
      <c r="O7007" s="49">
        <v>23043.364000000001</v>
      </c>
      <c r="P7007" s="49">
        <v>24085.96</v>
      </c>
      <c r="Q7007" s="49">
        <v>25243.204000000002</v>
      </c>
      <c r="R7007" s="49">
        <v>27929.243999999999</v>
      </c>
      <c r="S7007" s="49">
        <v>28501.592000000001</v>
      </c>
      <c r="T7007" s="49">
        <v>35141.767999999996</v>
      </c>
      <c r="U7007" s="49">
        <v>40761.296000000002</v>
      </c>
      <c r="V7007" s="49">
        <v>32604.428</v>
      </c>
    </row>
    <row r="7008" spans="1:22" x14ac:dyDescent="0.3">
      <c r="A7008">
        <v>1001881</v>
      </c>
      <c r="B7008" t="s">
        <v>30839</v>
      </c>
      <c r="C7008" t="s">
        <v>30836</v>
      </c>
      <c r="D7008" t="s">
        <v>30840</v>
      </c>
      <c r="E7008" t="s">
        <v>422</v>
      </c>
      <c r="F7008" t="s">
        <v>30841</v>
      </c>
      <c r="G7008" t="s">
        <v>30842</v>
      </c>
      <c r="H7008" t="s">
        <v>30843</v>
      </c>
      <c r="I7008" s="23">
        <v>36.3474</v>
      </c>
      <c r="J7008" s="23">
        <v>-94.141599999999997</v>
      </c>
      <c r="K7008">
        <v>331521</v>
      </c>
      <c r="L7008" t="s">
        <v>28</v>
      </c>
      <c r="M7008" t="s">
        <v>538</v>
      </c>
      <c r="T7008" s="49">
        <v>23010.164000000001</v>
      </c>
      <c r="U7008" s="49">
        <v>20091.624</v>
      </c>
      <c r="V7008" s="49">
        <v>19105.527999999998</v>
      </c>
    </row>
    <row r="7009" spans="1:22" x14ac:dyDescent="0.3">
      <c r="A7009">
        <v>1013693</v>
      </c>
      <c r="B7009" t="s">
        <v>30844</v>
      </c>
      <c r="C7009" t="s">
        <v>30845</v>
      </c>
      <c r="D7009" t="s">
        <v>8659</v>
      </c>
      <c r="E7009" t="s">
        <v>1418</v>
      </c>
      <c r="F7009" t="s">
        <v>8660</v>
      </c>
      <c r="G7009" t="s">
        <v>30846</v>
      </c>
      <c r="H7009" t="s">
        <v>9167</v>
      </c>
      <c r="I7009" s="23">
        <v>35.769359999999999</v>
      </c>
      <c r="J7009" s="23">
        <v>-97.691850000000002</v>
      </c>
      <c r="K7009">
        <v>211130</v>
      </c>
      <c r="L7009" t="s">
        <v>368</v>
      </c>
      <c r="M7009" t="s">
        <v>102</v>
      </c>
      <c r="N7009" s="49">
        <v>42062.917999999998</v>
      </c>
    </row>
    <row r="7010" spans="1:22" x14ac:dyDescent="0.3">
      <c r="A7010">
        <v>1003472</v>
      </c>
      <c r="B7010" t="s">
        <v>30847</v>
      </c>
      <c r="C7010" t="s">
        <v>30848</v>
      </c>
      <c r="D7010" t="s">
        <v>30849</v>
      </c>
      <c r="E7010" t="s">
        <v>393</v>
      </c>
      <c r="F7010" t="s">
        <v>14688</v>
      </c>
      <c r="G7010" t="s">
        <v>30850</v>
      </c>
      <c r="H7010" t="s">
        <v>10728</v>
      </c>
      <c r="I7010" s="23">
        <v>46.691499999999998</v>
      </c>
      <c r="J7010" s="23">
        <v>-92.072000000000003</v>
      </c>
      <c r="K7010">
        <v>324110</v>
      </c>
      <c r="L7010" t="s">
        <v>1344</v>
      </c>
      <c r="M7010" t="s">
        <v>1345</v>
      </c>
      <c r="N7010" s="49">
        <v>25925.036</v>
      </c>
      <c r="O7010" s="49">
        <v>127895.19</v>
      </c>
      <c r="P7010" s="49">
        <v>314185.33600000001</v>
      </c>
      <c r="Q7010" s="49">
        <v>316905.83399999997</v>
      </c>
      <c r="R7010" s="49">
        <v>311490.31800000003</v>
      </c>
      <c r="S7010" s="49">
        <v>342194.28600000002</v>
      </c>
      <c r="T7010" s="49">
        <v>289543.288</v>
      </c>
      <c r="U7010" s="49">
        <v>316803.14799999999</v>
      </c>
      <c r="V7010" s="49">
        <v>331114.08799999999</v>
      </c>
    </row>
    <row r="7011" spans="1:22" x14ac:dyDescent="0.3">
      <c r="A7011">
        <v>1011118</v>
      </c>
      <c r="B7011" t="s">
        <v>30851</v>
      </c>
      <c r="C7011" t="s">
        <v>30852</v>
      </c>
      <c r="D7011" t="s">
        <v>21245</v>
      </c>
      <c r="E7011" t="s">
        <v>447</v>
      </c>
      <c r="F7011" t="s">
        <v>21246</v>
      </c>
      <c r="G7011" t="s">
        <v>30853</v>
      </c>
      <c r="H7011" t="s">
        <v>6565</v>
      </c>
      <c r="I7011" s="23">
        <v>41.817951000000001</v>
      </c>
      <c r="J7011" s="23">
        <v>-75.686582999999999</v>
      </c>
      <c r="K7011">
        <v>221210</v>
      </c>
      <c r="L7011" t="s">
        <v>28</v>
      </c>
      <c r="M7011" t="s">
        <v>315</v>
      </c>
      <c r="R7011" s="49">
        <v>62100.86</v>
      </c>
      <c r="S7011" s="49">
        <v>52096.404000000002</v>
      </c>
    </row>
    <row r="7012" spans="1:22" x14ac:dyDescent="0.3">
      <c r="A7012">
        <v>1011445</v>
      </c>
      <c r="B7012" t="s">
        <v>30854</v>
      </c>
      <c r="C7012" t="s">
        <v>30855</v>
      </c>
      <c r="D7012" t="s">
        <v>21245</v>
      </c>
      <c r="E7012" t="s">
        <v>447</v>
      </c>
      <c r="F7012" t="s">
        <v>21246</v>
      </c>
      <c r="G7012" t="s">
        <v>30856</v>
      </c>
      <c r="H7012" t="s">
        <v>6565</v>
      </c>
      <c r="I7012" s="23">
        <v>41.878436999999998</v>
      </c>
      <c r="J7012" s="23">
        <v>-75.678123999999997</v>
      </c>
      <c r="K7012">
        <v>221210</v>
      </c>
      <c r="L7012" t="s">
        <v>28</v>
      </c>
      <c r="M7012" t="s">
        <v>315</v>
      </c>
      <c r="R7012" s="49">
        <v>52375.103999999999</v>
      </c>
    </row>
    <row r="7013" spans="1:22" x14ac:dyDescent="0.3">
      <c r="A7013">
        <v>1011119</v>
      </c>
      <c r="B7013" t="s">
        <v>30857</v>
      </c>
      <c r="C7013" t="s">
        <v>30858</v>
      </c>
      <c r="D7013" t="s">
        <v>21245</v>
      </c>
      <c r="E7013" t="s">
        <v>447</v>
      </c>
      <c r="F7013" t="s">
        <v>21246</v>
      </c>
      <c r="G7013" t="s">
        <v>30853</v>
      </c>
      <c r="H7013" t="s">
        <v>6565</v>
      </c>
      <c r="I7013" s="23">
        <v>41.817951000000001</v>
      </c>
      <c r="J7013" s="23">
        <v>-75.686582999999999</v>
      </c>
      <c r="K7013">
        <v>221210</v>
      </c>
      <c r="L7013" t="s">
        <v>28</v>
      </c>
      <c r="M7013" t="s">
        <v>315</v>
      </c>
      <c r="R7013" s="49">
        <v>61832.212</v>
      </c>
      <c r="S7013" s="49">
        <v>34063.271999999997</v>
      </c>
    </row>
    <row r="7014" spans="1:22" x14ac:dyDescent="0.3">
      <c r="A7014">
        <v>1001549</v>
      </c>
      <c r="B7014" t="s">
        <v>30859</v>
      </c>
      <c r="C7014" t="s">
        <v>30860</v>
      </c>
      <c r="D7014" t="s">
        <v>18249</v>
      </c>
      <c r="E7014" t="s">
        <v>569</v>
      </c>
      <c r="F7014" t="s">
        <v>18250</v>
      </c>
      <c r="G7014" t="s">
        <v>30861</v>
      </c>
      <c r="H7014" t="s">
        <v>10209</v>
      </c>
      <c r="I7014" s="23">
        <v>42.047199999999997</v>
      </c>
      <c r="J7014" s="23">
        <v>-92.862700000000004</v>
      </c>
      <c r="K7014">
        <v>221112</v>
      </c>
      <c r="L7014" t="s">
        <v>335</v>
      </c>
      <c r="M7014" t="s">
        <v>336</v>
      </c>
      <c r="N7014" s="49">
        <v>1498718.5959999999</v>
      </c>
      <c r="O7014" s="49">
        <v>1248136.824</v>
      </c>
      <c r="P7014" s="49">
        <v>585155.03200000001</v>
      </c>
      <c r="Q7014" s="49">
        <v>9720.9680000000008</v>
      </c>
      <c r="R7014" s="49">
        <v>100678.004</v>
      </c>
      <c r="S7014" s="49">
        <v>48812.34</v>
      </c>
      <c r="T7014" s="49">
        <v>89498.611999999994</v>
      </c>
      <c r="U7014" s="49">
        <v>296103.24800000002</v>
      </c>
      <c r="V7014" s="49">
        <v>580186.304</v>
      </c>
    </row>
    <row r="7015" spans="1:22" x14ac:dyDescent="0.3">
      <c r="A7015">
        <v>1001490</v>
      </c>
      <c r="B7015" t="s">
        <v>30862</v>
      </c>
      <c r="C7015" t="s">
        <v>30863</v>
      </c>
      <c r="D7015" t="s">
        <v>16759</v>
      </c>
      <c r="E7015" t="s">
        <v>468</v>
      </c>
      <c r="F7015" t="s">
        <v>19281</v>
      </c>
      <c r="G7015" t="s">
        <v>30864</v>
      </c>
      <c r="H7015" t="s">
        <v>30865</v>
      </c>
      <c r="I7015" s="23">
        <v>30.3764</v>
      </c>
      <c r="J7015" s="23">
        <v>-83.180599999999998</v>
      </c>
      <c r="K7015">
        <v>221112</v>
      </c>
      <c r="L7015" t="s">
        <v>28</v>
      </c>
      <c r="M7015" t="s">
        <v>336</v>
      </c>
      <c r="N7015" s="49">
        <v>47271.042000000001</v>
      </c>
      <c r="O7015" s="49">
        <v>32998.959999999999</v>
      </c>
      <c r="P7015" s="49">
        <v>26014.414000000001</v>
      </c>
      <c r="Q7015" s="49">
        <v>343506.67200000002</v>
      </c>
      <c r="R7015" s="49">
        <v>370475.1</v>
      </c>
      <c r="S7015" s="49">
        <v>370564.77600000001</v>
      </c>
      <c r="T7015" s="49">
        <v>383612.446</v>
      </c>
      <c r="U7015" s="49">
        <v>374980.74200000003</v>
      </c>
      <c r="V7015" s="49">
        <v>314734.96799999999</v>
      </c>
    </row>
    <row r="7016" spans="1:22" x14ac:dyDescent="0.3">
      <c r="A7016">
        <v>1007237</v>
      </c>
      <c r="B7016" t="s">
        <v>30866</v>
      </c>
      <c r="C7016" t="s">
        <v>30867</v>
      </c>
      <c r="D7016" t="s">
        <v>2722</v>
      </c>
      <c r="E7016" t="s">
        <v>1370</v>
      </c>
      <c r="F7016" t="s">
        <v>2723</v>
      </c>
      <c r="G7016" t="s">
        <v>30868</v>
      </c>
      <c r="H7016" t="s">
        <v>3109</v>
      </c>
      <c r="I7016" s="23">
        <v>60.729357</v>
      </c>
      <c r="J7016" s="23">
        <v>-150.861007</v>
      </c>
      <c r="K7016">
        <v>211111</v>
      </c>
      <c r="L7016" t="s">
        <v>28</v>
      </c>
      <c r="M7016" t="s">
        <v>102</v>
      </c>
      <c r="R7016" s="49">
        <v>71489.047999999995</v>
      </c>
      <c r="S7016" s="49">
        <v>56832.703999999998</v>
      </c>
    </row>
    <row r="7017" spans="1:22" x14ac:dyDescent="0.3">
      <c r="A7017">
        <v>1000697</v>
      </c>
      <c r="B7017" t="s">
        <v>30869</v>
      </c>
      <c r="C7017" t="s">
        <v>30870</v>
      </c>
      <c r="D7017" t="s">
        <v>25773</v>
      </c>
      <c r="E7017" t="s">
        <v>1781</v>
      </c>
      <c r="F7017" t="s">
        <v>30871</v>
      </c>
      <c r="G7017" t="s">
        <v>30872</v>
      </c>
      <c r="H7017" t="s">
        <v>20232</v>
      </c>
      <c r="I7017" s="23">
        <v>32.292499999999997</v>
      </c>
      <c r="J7017" s="23">
        <v>-88.746099999999998</v>
      </c>
      <c r="K7017">
        <v>221112</v>
      </c>
      <c r="L7017" t="s">
        <v>28</v>
      </c>
      <c r="M7017" t="s">
        <v>336</v>
      </c>
      <c r="N7017" s="49">
        <v>5258.78</v>
      </c>
      <c r="O7017" s="49">
        <v>4882.232</v>
      </c>
      <c r="Q7017" s="49">
        <v>16726.088</v>
      </c>
      <c r="R7017" s="49">
        <v>11677.956</v>
      </c>
      <c r="S7017" s="49">
        <v>7011.8239999999996</v>
      </c>
      <c r="T7017" s="49">
        <v>8763.3680000000004</v>
      </c>
      <c r="U7017" s="49">
        <v>2236.0439999999999</v>
      </c>
      <c r="V7017" s="49">
        <v>6468.4759999999997</v>
      </c>
    </row>
    <row r="7018" spans="1:22" x14ac:dyDescent="0.3">
      <c r="A7018">
        <v>1012975</v>
      </c>
      <c r="B7018"/>
      <c r="C7018" t="s">
        <v>30873</v>
      </c>
      <c r="D7018" t="s">
        <v>30874</v>
      </c>
      <c r="E7018" t="s">
        <v>303</v>
      </c>
      <c r="F7018" t="s">
        <v>20564</v>
      </c>
      <c r="G7018" t="s">
        <v>30875</v>
      </c>
      <c r="I7018" s="23">
        <v>32.211805599999998</v>
      </c>
      <c r="J7018" s="23">
        <v>-100.5071143</v>
      </c>
      <c r="K7018">
        <v>486210</v>
      </c>
      <c r="L7018" t="s">
        <v>1275</v>
      </c>
      <c r="M7018" t="s">
        <v>102</v>
      </c>
      <c r="N7018" s="49">
        <v>71501.168000000005</v>
      </c>
      <c r="O7018" s="49">
        <v>67056.466</v>
      </c>
      <c r="P7018" s="49">
        <v>62742.423999999999</v>
      </c>
    </row>
    <row r="7019" spans="1:22" x14ac:dyDescent="0.3">
      <c r="A7019">
        <v>1007888</v>
      </c>
      <c r="B7019" t="s">
        <v>30876</v>
      </c>
      <c r="C7019" t="s">
        <v>30877</v>
      </c>
      <c r="D7019" t="s">
        <v>3266</v>
      </c>
      <c r="E7019" t="s">
        <v>690</v>
      </c>
      <c r="F7019" t="s">
        <v>30878</v>
      </c>
      <c r="G7019" t="s">
        <v>30879</v>
      </c>
      <c r="H7019" t="s">
        <v>3507</v>
      </c>
      <c r="I7019" s="23">
        <v>32.821689999999997</v>
      </c>
      <c r="J7019" s="23">
        <v>-83.514520000000005</v>
      </c>
      <c r="K7019">
        <v>562212</v>
      </c>
      <c r="L7019" t="s">
        <v>51</v>
      </c>
      <c r="M7019" t="s">
        <v>307</v>
      </c>
      <c r="N7019" s="49">
        <v>5562.5</v>
      </c>
      <c r="O7019" s="49">
        <v>9759.5</v>
      </c>
      <c r="P7019" s="49">
        <v>13592.75</v>
      </c>
      <c r="Q7019" s="49">
        <v>15335.75</v>
      </c>
      <c r="R7019" s="49">
        <v>38542.75</v>
      </c>
      <c r="S7019" s="49">
        <v>19174.5</v>
      </c>
      <c r="T7019" s="49">
        <v>91687.5</v>
      </c>
      <c r="U7019" s="49">
        <v>24650</v>
      </c>
      <c r="V7019" s="49">
        <v>28122.5</v>
      </c>
    </row>
    <row r="7020" spans="1:22" x14ac:dyDescent="0.3">
      <c r="A7020">
        <v>1000520</v>
      </c>
      <c r="B7020" t="s">
        <v>30880</v>
      </c>
      <c r="C7020" t="s">
        <v>30881</v>
      </c>
      <c r="D7020" t="s">
        <v>27401</v>
      </c>
      <c r="E7020" t="s">
        <v>569</v>
      </c>
      <c r="F7020" t="s">
        <v>30882</v>
      </c>
      <c r="G7020" t="s">
        <v>30883</v>
      </c>
      <c r="H7020" t="s">
        <v>3655</v>
      </c>
      <c r="I7020" s="23">
        <v>41.672199999999997</v>
      </c>
      <c r="J7020" s="23">
        <v>-93.676900000000003</v>
      </c>
      <c r="K7020">
        <v>221112</v>
      </c>
      <c r="L7020" t="s">
        <v>28</v>
      </c>
      <c r="M7020" t="s">
        <v>336</v>
      </c>
      <c r="N7020" s="49">
        <v>2243.8919999999998</v>
      </c>
      <c r="O7020" s="49">
        <v>6804.7240000000002</v>
      </c>
      <c r="P7020" s="49">
        <v>2363.3919999999998</v>
      </c>
      <c r="Q7020" s="49">
        <v>9969.4</v>
      </c>
      <c r="R7020" s="49">
        <v>2574.94</v>
      </c>
      <c r="S7020" s="49">
        <v>3755.6</v>
      </c>
      <c r="T7020" s="49">
        <v>8706.268</v>
      </c>
      <c r="U7020" s="49">
        <v>12655.152</v>
      </c>
      <c r="V7020" s="49">
        <v>30092.027999999998</v>
      </c>
    </row>
    <row r="7021" spans="1:22" x14ac:dyDescent="0.3">
      <c r="A7021">
        <v>1004683</v>
      </c>
      <c r="B7021" t="s">
        <v>30884</v>
      </c>
      <c r="C7021" t="s">
        <v>30885</v>
      </c>
      <c r="D7021" t="s">
        <v>3202</v>
      </c>
      <c r="E7021" t="s">
        <v>303</v>
      </c>
      <c r="F7021" t="s">
        <v>2753</v>
      </c>
      <c r="G7021" t="s">
        <v>30886</v>
      </c>
      <c r="H7021" t="s">
        <v>2755</v>
      </c>
      <c r="I7021" s="23">
        <v>32.614019999999996</v>
      </c>
      <c r="J7021" s="23">
        <v>-97.332710000000006</v>
      </c>
      <c r="K7021">
        <v>211111</v>
      </c>
      <c r="L7021" t="s">
        <v>28</v>
      </c>
      <c r="M7021" t="s">
        <v>102</v>
      </c>
      <c r="R7021" s="49">
        <v>24627.308000000001</v>
      </c>
      <c r="S7021" s="49">
        <v>27393.495999999999</v>
      </c>
      <c r="T7021" s="49">
        <v>29663.788</v>
      </c>
      <c r="U7021" s="49">
        <v>28610.799999999999</v>
      </c>
      <c r="V7021" s="49">
        <v>29362.83</v>
      </c>
    </row>
    <row r="7022" spans="1:22" x14ac:dyDescent="0.3">
      <c r="A7022">
        <v>1004476</v>
      </c>
      <c r="B7022" t="s">
        <v>30887</v>
      </c>
      <c r="C7022" t="s">
        <v>30888</v>
      </c>
      <c r="D7022" t="s">
        <v>30889</v>
      </c>
      <c r="E7022" t="s">
        <v>491</v>
      </c>
      <c r="F7022" t="s">
        <v>30890</v>
      </c>
      <c r="G7022" t="s">
        <v>30891</v>
      </c>
      <c r="H7022" t="s">
        <v>28675</v>
      </c>
      <c r="I7022" s="23">
        <v>39.310113999999999</v>
      </c>
      <c r="J7022" s="23">
        <v>-87.331643999999997</v>
      </c>
      <c r="K7022">
        <v>562212</v>
      </c>
      <c r="L7022" t="s">
        <v>355</v>
      </c>
      <c r="M7022" t="s">
        <v>307</v>
      </c>
      <c r="N7022" s="49">
        <v>171590.55</v>
      </c>
      <c r="O7022" s="49">
        <v>184150.948</v>
      </c>
      <c r="P7022" s="49">
        <v>206509.45</v>
      </c>
      <c r="Q7022" s="49">
        <v>212292.55</v>
      </c>
      <c r="R7022" s="49">
        <v>225748.848</v>
      </c>
      <c r="S7022" s="49">
        <v>239659.698</v>
      </c>
      <c r="T7022" s="49">
        <v>186992</v>
      </c>
      <c r="U7022" s="49">
        <v>226987.1</v>
      </c>
      <c r="V7022" s="49">
        <v>235118.8</v>
      </c>
    </row>
    <row r="7023" spans="1:22" x14ac:dyDescent="0.3">
      <c r="A7023">
        <v>1000298</v>
      </c>
      <c r="B7023" t="s">
        <v>30892</v>
      </c>
      <c r="C7023" t="s">
        <v>30893</v>
      </c>
      <c r="D7023" t="s">
        <v>6264</v>
      </c>
      <c r="E7023" t="s">
        <v>1781</v>
      </c>
      <c r="F7023" t="s">
        <v>30894</v>
      </c>
      <c r="G7023" t="s">
        <v>30895</v>
      </c>
      <c r="H7023" t="s">
        <v>30896</v>
      </c>
      <c r="I7023" s="23">
        <v>31.984200000000001</v>
      </c>
      <c r="J7023" s="23">
        <v>-89.4131</v>
      </c>
      <c r="K7023">
        <v>221112</v>
      </c>
      <c r="L7023" t="s">
        <v>30</v>
      </c>
      <c r="M7023" t="s">
        <v>336</v>
      </c>
      <c r="N7023" s="49">
        <v>107222.652</v>
      </c>
      <c r="O7023" s="49">
        <v>138324.03599999999</v>
      </c>
      <c r="P7023" s="49">
        <v>84940.784</v>
      </c>
      <c r="Q7023" s="49">
        <v>96126.043999999994</v>
      </c>
      <c r="R7023" s="49">
        <v>90046.516000000003</v>
      </c>
      <c r="S7023" s="49">
        <v>108781.348</v>
      </c>
      <c r="T7023" s="49">
        <v>27089.1</v>
      </c>
      <c r="U7023" s="49">
        <v>41155.023999999998</v>
      </c>
      <c r="V7023" s="49">
        <v>67037.751999999993</v>
      </c>
    </row>
    <row r="7024" spans="1:22" x14ac:dyDescent="0.3">
      <c r="A7024">
        <v>1007064</v>
      </c>
      <c r="B7024" t="s">
        <v>30897</v>
      </c>
      <c r="C7024" t="s">
        <v>30898</v>
      </c>
      <c r="D7024" t="s">
        <v>1644</v>
      </c>
      <c r="E7024" t="s">
        <v>468</v>
      </c>
      <c r="F7024" t="s">
        <v>30899</v>
      </c>
      <c r="G7024" t="s">
        <v>30900</v>
      </c>
      <c r="H7024" t="s">
        <v>1647</v>
      </c>
      <c r="I7024" s="23">
        <v>30.380130999999999</v>
      </c>
      <c r="J7024" s="23">
        <v>-81.664313000000007</v>
      </c>
      <c r="K7024">
        <v>325199</v>
      </c>
      <c r="L7024" t="s">
        <v>28</v>
      </c>
      <c r="M7024" t="s">
        <v>530</v>
      </c>
      <c r="N7024" s="49">
        <v>29121.633999999998</v>
      </c>
      <c r="O7024" s="49">
        <v>29120.723999999998</v>
      </c>
      <c r="P7024" s="49">
        <v>27460.954000000002</v>
      </c>
      <c r="Q7024" s="49">
        <v>27649.83</v>
      </c>
      <c r="R7024" s="49">
        <v>29802.452000000001</v>
      </c>
      <c r="S7024" s="49">
        <v>35921.932000000001</v>
      </c>
      <c r="T7024" s="49">
        <v>33284.137999999999</v>
      </c>
    </row>
    <row r="7025" spans="1:22" x14ac:dyDescent="0.3">
      <c r="A7025">
        <v>1004393</v>
      </c>
      <c r="B7025" t="s">
        <v>30901</v>
      </c>
      <c r="C7025" t="s">
        <v>30898</v>
      </c>
      <c r="D7025" t="s">
        <v>10357</v>
      </c>
      <c r="E7025" t="s">
        <v>690</v>
      </c>
      <c r="F7025" t="s">
        <v>22078</v>
      </c>
      <c r="G7025" t="s">
        <v>30902</v>
      </c>
      <c r="H7025" t="s">
        <v>5789</v>
      </c>
      <c r="I7025" s="23">
        <v>31.108055</v>
      </c>
      <c r="J7025" s="23">
        <v>-81.549463000000003</v>
      </c>
      <c r="K7025">
        <v>325199</v>
      </c>
      <c r="L7025" t="s">
        <v>28</v>
      </c>
      <c r="M7025" t="s">
        <v>530</v>
      </c>
      <c r="N7025" s="49">
        <v>29091.51</v>
      </c>
      <c r="O7025" s="49">
        <v>29851.69</v>
      </c>
      <c r="P7025" s="49">
        <v>22085.905999999999</v>
      </c>
      <c r="Q7025" s="49">
        <v>28992.504000000001</v>
      </c>
      <c r="R7025" s="49">
        <v>24150.240000000002</v>
      </c>
      <c r="S7025" s="49">
        <v>42185.777999999998</v>
      </c>
      <c r="T7025" s="49">
        <v>33704.93</v>
      </c>
      <c r="U7025" s="49">
        <v>26141.75</v>
      </c>
    </row>
    <row r="7026" spans="1:22" x14ac:dyDescent="0.3">
      <c r="A7026">
        <v>1005863</v>
      </c>
      <c r="B7026" t="s">
        <v>30903</v>
      </c>
      <c r="C7026" t="s">
        <v>30904</v>
      </c>
      <c r="D7026" t="s">
        <v>29585</v>
      </c>
      <c r="E7026" t="s">
        <v>331</v>
      </c>
      <c r="F7026" t="s">
        <v>30905</v>
      </c>
      <c r="G7026" t="s">
        <v>30906</v>
      </c>
      <c r="H7026" t="s">
        <v>8571</v>
      </c>
      <c r="I7026" s="23">
        <v>43.065300000000001</v>
      </c>
      <c r="J7026" s="23">
        <v>-76.208600000000004</v>
      </c>
      <c r="K7026">
        <v>221112</v>
      </c>
      <c r="L7026" t="s">
        <v>335</v>
      </c>
      <c r="M7026" t="s">
        <v>336</v>
      </c>
      <c r="T7026" s="49">
        <v>257702.37400000001</v>
      </c>
      <c r="U7026" s="49">
        <v>363214.75400000002</v>
      </c>
      <c r="V7026" s="49">
        <v>366122.22200000001</v>
      </c>
    </row>
    <row r="7027" spans="1:22" x14ac:dyDescent="0.3">
      <c r="A7027">
        <v>1001219</v>
      </c>
      <c r="B7027" t="s">
        <v>30907</v>
      </c>
      <c r="C7027" t="s">
        <v>30908</v>
      </c>
      <c r="D7027" t="s">
        <v>30909</v>
      </c>
      <c r="E7027" t="s">
        <v>331</v>
      </c>
      <c r="F7027" t="s">
        <v>30910</v>
      </c>
      <c r="G7027" t="s">
        <v>30911</v>
      </c>
      <c r="H7027" t="s">
        <v>8571</v>
      </c>
      <c r="I7027" s="23">
        <v>43.066699999999997</v>
      </c>
      <c r="J7027" s="23">
        <v>-76.224599999999995</v>
      </c>
      <c r="K7027">
        <v>221112</v>
      </c>
      <c r="L7027" t="s">
        <v>335</v>
      </c>
      <c r="M7027" t="s">
        <v>336</v>
      </c>
      <c r="S7027" s="49">
        <v>19153.68</v>
      </c>
      <c r="T7027" s="49">
        <v>12060.956</v>
      </c>
      <c r="U7027" s="49">
        <v>7626.5720000000001</v>
      </c>
      <c r="V7027" s="49">
        <v>4453.9840000000004</v>
      </c>
    </row>
    <row r="7028" spans="1:22" x14ac:dyDescent="0.3">
      <c r="A7028">
        <v>1000996</v>
      </c>
      <c r="B7028" t="s">
        <v>30912</v>
      </c>
      <c r="C7028" t="s">
        <v>30913</v>
      </c>
      <c r="D7028" t="s">
        <v>30914</v>
      </c>
      <c r="E7028" t="s">
        <v>303</v>
      </c>
      <c r="F7028" t="s">
        <v>30915</v>
      </c>
      <c r="G7028" t="s">
        <v>30916</v>
      </c>
      <c r="H7028" t="s">
        <v>30917</v>
      </c>
      <c r="I7028" s="23">
        <v>30.558</v>
      </c>
      <c r="J7028" s="23">
        <v>-98.370500000000007</v>
      </c>
      <c r="K7028">
        <v>221112</v>
      </c>
      <c r="L7028" t="s">
        <v>30</v>
      </c>
      <c r="M7028" t="s">
        <v>336</v>
      </c>
      <c r="N7028" s="49">
        <v>1165287.632</v>
      </c>
      <c r="O7028" s="49">
        <v>1149510.8400000001</v>
      </c>
      <c r="P7028" s="49">
        <v>1335095.1040000001</v>
      </c>
      <c r="Q7028" s="49">
        <v>1380838.432</v>
      </c>
      <c r="R7028" s="49">
        <v>1344538.4680000001</v>
      </c>
      <c r="S7028" s="49">
        <v>597503.43599999999</v>
      </c>
      <c r="T7028" s="49">
        <v>82788.388000000006</v>
      </c>
      <c r="U7028" s="49">
        <v>155417.16399999999</v>
      </c>
      <c r="V7028" s="49">
        <v>230740.89199999999</v>
      </c>
    </row>
    <row r="7029" spans="1:22" x14ac:dyDescent="0.3">
      <c r="A7029">
        <v>1007243</v>
      </c>
      <c r="B7029" t="s">
        <v>30918</v>
      </c>
      <c r="C7029" t="s">
        <v>30919</v>
      </c>
      <c r="D7029" t="s">
        <v>480</v>
      </c>
      <c r="E7029" t="s">
        <v>303</v>
      </c>
      <c r="F7029" t="s">
        <v>30920</v>
      </c>
      <c r="G7029" t="s">
        <v>30921</v>
      </c>
      <c r="H7029" t="s">
        <v>828</v>
      </c>
      <c r="I7029" s="23">
        <v>29.941400000000002</v>
      </c>
      <c r="J7029" s="23">
        <v>-95.533299999999997</v>
      </c>
      <c r="K7029">
        <v>221112</v>
      </c>
      <c r="L7029" t="s">
        <v>335</v>
      </c>
      <c r="M7029" t="s">
        <v>336</v>
      </c>
      <c r="N7029" s="49">
        <v>583563.97199999995</v>
      </c>
      <c r="O7029" s="49">
        <v>293905.10800000001</v>
      </c>
      <c r="P7029" s="49">
        <v>244248.44399999999</v>
      </c>
      <c r="Q7029" s="49">
        <v>274641.18400000001</v>
      </c>
      <c r="R7029" s="49">
        <v>424254.32</v>
      </c>
      <c r="S7029" s="49">
        <v>169780.36799999999</v>
      </c>
      <c r="T7029" s="49">
        <v>151628.09</v>
      </c>
      <c r="U7029" s="49">
        <v>310021.098</v>
      </c>
      <c r="V7029" s="49">
        <v>702275.69200000004</v>
      </c>
    </row>
    <row r="7030" spans="1:22" x14ac:dyDescent="0.3">
      <c r="A7030">
        <v>1006210</v>
      </c>
      <c r="B7030" t="s">
        <v>30922</v>
      </c>
      <c r="C7030" t="s">
        <v>30923</v>
      </c>
      <c r="D7030" t="s">
        <v>2076</v>
      </c>
      <c r="E7030" t="s">
        <v>583</v>
      </c>
      <c r="F7030" t="s">
        <v>30924</v>
      </c>
      <c r="G7030" t="s">
        <v>30925</v>
      </c>
      <c r="H7030" t="s">
        <v>8491</v>
      </c>
      <c r="I7030" s="23">
        <v>30.255400000000002</v>
      </c>
      <c r="J7030" s="23">
        <v>-92.043300000000002</v>
      </c>
      <c r="K7030">
        <v>221112</v>
      </c>
      <c r="L7030" t="s">
        <v>30</v>
      </c>
      <c r="M7030" t="s">
        <v>336</v>
      </c>
      <c r="N7030" s="49">
        <v>11510.856</v>
      </c>
      <c r="O7030" s="49">
        <v>12066.156000000001</v>
      </c>
      <c r="Q7030" s="49">
        <v>8701.6679999999997</v>
      </c>
      <c r="R7030" s="49">
        <v>5819.1279999999997</v>
      </c>
      <c r="S7030" s="49">
        <v>5668.1719999999996</v>
      </c>
      <c r="T7030" s="49">
        <v>38561.656000000003</v>
      </c>
      <c r="U7030" s="49">
        <v>28228.544000000002</v>
      </c>
      <c r="V7030" s="49">
        <v>118608.96000000001</v>
      </c>
    </row>
    <row r="7031" spans="1:22" x14ac:dyDescent="0.3">
      <c r="A7031">
        <v>1011203</v>
      </c>
      <c r="B7031" t="s">
        <v>30926</v>
      </c>
      <c r="C7031" t="s">
        <v>30927</v>
      </c>
      <c r="D7031" t="s">
        <v>30928</v>
      </c>
      <c r="E7031" t="s">
        <v>303</v>
      </c>
      <c r="F7031" t="s">
        <v>30929</v>
      </c>
      <c r="H7031" t="s">
        <v>3409</v>
      </c>
      <c r="I7031" s="23">
        <v>28.560839999999999</v>
      </c>
      <c r="J7031" s="23">
        <v>-97.849549999999994</v>
      </c>
      <c r="K7031">
        <v>221112</v>
      </c>
      <c r="L7031" t="s">
        <v>28</v>
      </c>
      <c r="M7031" t="s">
        <v>336</v>
      </c>
      <c r="N7031" s="49">
        <v>27378.596000000001</v>
      </c>
      <c r="O7031" s="49">
        <v>14898.644</v>
      </c>
      <c r="P7031" s="49">
        <v>4443.9840000000004</v>
      </c>
      <c r="Q7031" s="49">
        <v>31027.784</v>
      </c>
      <c r="R7031" s="49">
        <v>50447.46</v>
      </c>
      <c r="S7031" s="49">
        <v>66636.399999999994</v>
      </c>
      <c r="T7031" s="49">
        <v>37751.207999999999</v>
      </c>
    </row>
    <row r="7032" spans="1:22" x14ac:dyDescent="0.3">
      <c r="A7032">
        <v>1012081</v>
      </c>
      <c r="B7032" t="s">
        <v>30930</v>
      </c>
      <c r="C7032" t="s">
        <v>30931</v>
      </c>
      <c r="D7032" t="s">
        <v>5417</v>
      </c>
      <c r="E7032" t="s">
        <v>454</v>
      </c>
      <c r="F7032" t="s">
        <v>20953</v>
      </c>
      <c r="G7032" t="s">
        <v>30932</v>
      </c>
      <c r="H7032" t="s">
        <v>1310</v>
      </c>
      <c r="I7032" s="23">
        <v>42.274799999999999</v>
      </c>
      <c r="J7032" s="23">
        <v>-84.474100000000007</v>
      </c>
      <c r="K7032">
        <v>336330</v>
      </c>
      <c r="L7032" t="s">
        <v>87</v>
      </c>
      <c r="M7032" t="s">
        <v>538</v>
      </c>
      <c r="N7032" s="49">
        <v>41632.800000000003</v>
      </c>
      <c r="O7032" s="49">
        <v>29731.200000000001</v>
      </c>
      <c r="P7032" s="49">
        <v>44004</v>
      </c>
      <c r="Q7032" s="49">
        <v>44004</v>
      </c>
      <c r="R7032" s="49">
        <v>23780.400000000001</v>
      </c>
      <c r="S7032" s="49">
        <v>28545.599999999999</v>
      </c>
    </row>
    <row r="7033" spans="1:22" x14ac:dyDescent="0.3">
      <c r="A7033">
        <v>1005619</v>
      </c>
      <c r="B7033" t="s">
        <v>30933</v>
      </c>
      <c r="C7033" t="s">
        <v>30934</v>
      </c>
      <c r="D7033" t="s">
        <v>13914</v>
      </c>
      <c r="E7033" t="s">
        <v>946</v>
      </c>
      <c r="F7033" t="s">
        <v>30935</v>
      </c>
      <c r="G7033" t="s">
        <v>30936</v>
      </c>
      <c r="H7033" t="s">
        <v>13917</v>
      </c>
      <c r="I7033" s="23">
        <v>47.231735</v>
      </c>
      <c r="J7033" s="23">
        <v>-122.502724</v>
      </c>
      <c r="K7033">
        <v>562212</v>
      </c>
      <c r="L7033" t="s">
        <v>51</v>
      </c>
      <c r="M7033" t="s">
        <v>307</v>
      </c>
      <c r="N7033" s="49">
        <v>9793</v>
      </c>
      <c r="O7033" s="49">
        <v>12796.75</v>
      </c>
      <c r="P7033" s="49">
        <v>16417.25</v>
      </c>
      <c r="Q7033" s="49">
        <v>14512.5</v>
      </c>
      <c r="R7033" s="49">
        <v>14811.5</v>
      </c>
      <c r="S7033" s="49">
        <v>20396</v>
      </c>
      <c r="T7033" s="49">
        <v>26643</v>
      </c>
      <c r="U7033" s="49">
        <v>31986</v>
      </c>
      <c r="V7033" s="49">
        <v>35985</v>
      </c>
    </row>
    <row r="7034" spans="1:22" x14ac:dyDescent="0.3">
      <c r="A7034">
        <v>1002634</v>
      </c>
      <c r="B7034" t="s">
        <v>30937</v>
      </c>
      <c r="C7034" t="s">
        <v>30938</v>
      </c>
      <c r="D7034" t="s">
        <v>30939</v>
      </c>
      <c r="E7034" t="s">
        <v>323</v>
      </c>
      <c r="F7034" t="s">
        <v>29765</v>
      </c>
      <c r="G7034" t="s">
        <v>30940</v>
      </c>
      <c r="H7034" t="s">
        <v>7193</v>
      </c>
      <c r="I7034" s="23">
        <v>34.479500000000002</v>
      </c>
      <c r="J7034" s="23">
        <v>-120.12779999999999</v>
      </c>
      <c r="K7034">
        <v>562212</v>
      </c>
      <c r="L7034" t="s">
        <v>51</v>
      </c>
      <c r="M7034" t="s">
        <v>307</v>
      </c>
      <c r="N7034" s="49">
        <v>32868</v>
      </c>
      <c r="O7034" s="49">
        <v>67361.5</v>
      </c>
      <c r="P7034" s="49">
        <v>61693.75</v>
      </c>
      <c r="Q7034" s="49">
        <v>71742.75</v>
      </c>
      <c r="R7034" s="49">
        <v>68229.25</v>
      </c>
      <c r="S7034" s="49">
        <v>79918.25</v>
      </c>
      <c r="T7034" s="49">
        <v>67343.25</v>
      </c>
      <c r="U7034" s="49">
        <v>70952.75</v>
      </c>
      <c r="V7034" s="49">
        <v>63990.75</v>
      </c>
    </row>
    <row r="7035" spans="1:22" x14ac:dyDescent="0.3">
      <c r="A7035">
        <v>1002778</v>
      </c>
      <c r="B7035" t="s">
        <v>30941</v>
      </c>
      <c r="C7035" t="s">
        <v>30942</v>
      </c>
      <c r="D7035" t="s">
        <v>30943</v>
      </c>
      <c r="E7035" t="s">
        <v>583</v>
      </c>
      <c r="F7035" t="s">
        <v>30944</v>
      </c>
      <c r="G7035" t="s">
        <v>30945</v>
      </c>
      <c r="H7035" t="s">
        <v>4885</v>
      </c>
      <c r="I7035" s="23">
        <v>32.16151</v>
      </c>
      <c r="J7035" s="23">
        <v>-93.713075000000003</v>
      </c>
      <c r="K7035">
        <v>211130</v>
      </c>
      <c r="L7035" t="s">
        <v>368</v>
      </c>
      <c r="M7035" t="s">
        <v>102</v>
      </c>
      <c r="N7035" s="49">
        <v>158964.622</v>
      </c>
      <c r="O7035" s="49">
        <v>156022.128</v>
      </c>
      <c r="P7035" s="49">
        <v>125348.166</v>
      </c>
      <c r="Q7035" s="49">
        <v>126561.56600000001</v>
      </c>
      <c r="R7035" s="49">
        <v>53070.455999999998</v>
      </c>
      <c r="S7035" s="49">
        <v>138785.106</v>
      </c>
      <c r="T7035" s="49">
        <v>195400.69</v>
      </c>
      <c r="U7035" s="49">
        <v>211984.6</v>
      </c>
      <c r="V7035" s="49">
        <v>125997.16</v>
      </c>
    </row>
    <row r="7036" spans="1:22" x14ac:dyDescent="0.3">
      <c r="A7036">
        <v>1008594</v>
      </c>
      <c r="B7036" t="s">
        <v>30946</v>
      </c>
      <c r="C7036" t="s">
        <v>30947</v>
      </c>
      <c r="D7036" t="s">
        <v>3634</v>
      </c>
      <c r="E7036" t="s">
        <v>303</v>
      </c>
      <c r="F7036" t="s">
        <v>30948</v>
      </c>
      <c r="G7036" t="s">
        <v>30949</v>
      </c>
      <c r="H7036" t="s">
        <v>3637</v>
      </c>
      <c r="I7036" s="23">
        <v>32.91572</v>
      </c>
      <c r="J7036" s="23">
        <v>-96.772919999999999</v>
      </c>
      <c r="K7036">
        <v>211111</v>
      </c>
      <c r="L7036" t="s">
        <v>368</v>
      </c>
      <c r="M7036" t="s">
        <v>102</v>
      </c>
      <c r="S7036" s="49">
        <v>0</v>
      </c>
      <c r="U7036" s="49">
        <v>23201.937999999998</v>
      </c>
      <c r="V7036" s="49">
        <v>31912.074000000001</v>
      </c>
    </row>
    <row r="7037" spans="1:22" x14ac:dyDescent="0.3">
      <c r="A7037">
        <v>1007449</v>
      </c>
      <c r="B7037" t="s">
        <v>30946</v>
      </c>
      <c r="C7037" t="s">
        <v>30950</v>
      </c>
      <c r="D7037" t="s">
        <v>3634</v>
      </c>
      <c r="E7037" t="s">
        <v>303</v>
      </c>
      <c r="F7037" t="s">
        <v>30948</v>
      </c>
      <c r="G7037" t="s">
        <v>30949</v>
      </c>
      <c r="H7037" t="s">
        <v>3637</v>
      </c>
      <c r="I7037" s="23">
        <v>32.915930000000003</v>
      </c>
      <c r="J7037" s="23">
        <v>-96.772490000000005</v>
      </c>
      <c r="K7037">
        <v>211130</v>
      </c>
      <c r="L7037" t="s">
        <v>368</v>
      </c>
      <c r="M7037" t="s">
        <v>102</v>
      </c>
      <c r="N7037" s="49">
        <v>65806.634000000005</v>
      </c>
      <c r="O7037" s="49">
        <v>41505.65</v>
      </c>
      <c r="P7037" s="49">
        <v>0</v>
      </c>
      <c r="Q7037" s="49">
        <v>308.25</v>
      </c>
      <c r="R7037" s="49">
        <v>26896.524000000001</v>
      </c>
      <c r="S7037" s="49">
        <v>55846.402000000002</v>
      </c>
      <c r="T7037" s="49">
        <v>61765.002</v>
      </c>
      <c r="U7037" s="49">
        <v>66583.331999999995</v>
      </c>
      <c r="V7037" s="49">
        <v>69806.551999999996</v>
      </c>
    </row>
    <row r="7038" spans="1:22" x14ac:dyDescent="0.3">
      <c r="A7038">
        <v>1005800</v>
      </c>
      <c r="B7038" t="s">
        <v>30951</v>
      </c>
      <c r="C7038" t="s">
        <v>30952</v>
      </c>
      <c r="D7038" t="s">
        <v>12952</v>
      </c>
      <c r="E7038" t="s">
        <v>323</v>
      </c>
      <c r="F7038" t="s">
        <v>12953</v>
      </c>
      <c r="G7038" t="s">
        <v>30953</v>
      </c>
      <c r="H7038" t="s">
        <v>3837</v>
      </c>
      <c r="I7038" s="23">
        <v>34.09787</v>
      </c>
      <c r="J7038" s="23">
        <v>-117.52936200000001</v>
      </c>
      <c r="K7038">
        <v>331110</v>
      </c>
      <c r="L7038" t="s">
        <v>537</v>
      </c>
      <c r="M7038" t="s">
        <v>538</v>
      </c>
      <c r="N7038" s="49">
        <v>47646.023999999998</v>
      </c>
      <c r="O7038" s="49">
        <v>75376.292000000001</v>
      </c>
      <c r="P7038" s="49">
        <v>56141.504000000001</v>
      </c>
      <c r="Q7038" s="49">
        <v>53761.275999999998</v>
      </c>
      <c r="R7038" s="49">
        <v>48005.279999999999</v>
      </c>
      <c r="S7038" s="49">
        <v>54893.82</v>
      </c>
      <c r="T7038" s="49">
        <v>46774.572</v>
      </c>
      <c r="U7038" s="49">
        <v>49902.364000000001</v>
      </c>
      <c r="V7038" s="49">
        <v>45229.688000000002</v>
      </c>
    </row>
    <row r="7039" spans="1:22" x14ac:dyDescent="0.3">
      <c r="A7039">
        <v>1008023</v>
      </c>
      <c r="B7039" t="s">
        <v>30954</v>
      </c>
      <c r="C7039" t="s">
        <v>30955</v>
      </c>
      <c r="D7039" t="s">
        <v>25508</v>
      </c>
      <c r="E7039" t="s">
        <v>468</v>
      </c>
      <c r="F7039" t="s">
        <v>25509</v>
      </c>
      <c r="G7039" t="s">
        <v>30956</v>
      </c>
      <c r="H7039" t="s">
        <v>13263</v>
      </c>
      <c r="I7039" s="23">
        <v>30.580587999999999</v>
      </c>
      <c r="J7039" s="23">
        <v>-87.137801999999994</v>
      </c>
      <c r="K7039">
        <v>325199</v>
      </c>
      <c r="L7039" t="s">
        <v>28</v>
      </c>
      <c r="M7039" t="s">
        <v>530</v>
      </c>
      <c r="N7039" s="49">
        <v>66197.452000000005</v>
      </c>
      <c r="O7039" s="49">
        <v>73077.373999999996</v>
      </c>
      <c r="P7039" s="49">
        <v>53202.097999999998</v>
      </c>
      <c r="Q7039" s="49">
        <v>57896.983999999997</v>
      </c>
      <c r="R7039" s="49">
        <v>72106.266000000003</v>
      </c>
      <c r="S7039" s="49">
        <v>54055.648000000001</v>
      </c>
      <c r="T7039" s="49">
        <v>56621.135999999999</v>
      </c>
      <c r="U7039" s="49">
        <v>39027.103999999999</v>
      </c>
      <c r="V7039" s="49">
        <v>50981.56</v>
      </c>
    </row>
    <row r="7040" spans="1:22" x14ac:dyDescent="0.3">
      <c r="A7040">
        <v>1004985</v>
      </c>
      <c r="B7040" t="s">
        <v>30957</v>
      </c>
      <c r="C7040" t="s">
        <v>30955</v>
      </c>
      <c r="D7040" t="s">
        <v>21119</v>
      </c>
      <c r="E7040" t="s">
        <v>583</v>
      </c>
      <c r="F7040" t="s">
        <v>8626</v>
      </c>
      <c r="G7040" t="s">
        <v>30958</v>
      </c>
      <c r="H7040" t="s">
        <v>3743</v>
      </c>
      <c r="I7040" s="23">
        <v>30.250833</v>
      </c>
      <c r="J7040" s="23">
        <v>-91.092277999999993</v>
      </c>
      <c r="K7040">
        <v>325199</v>
      </c>
      <c r="L7040" t="s">
        <v>28</v>
      </c>
      <c r="M7040" t="s">
        <v>530</v>
      </c>
      <c r="N7040" s="49">
        <v>52707.451999999997</v>
      </c>
      <c r="O7040" s="49">
        <v>57782.832000000002</v>
      </c>
      <c r="P7040" s="49">
        <v>51285.256000000001</v>
      </c>
      <c r="Q7040" s="49">
        <v>51808.803999999996</v>
      </c>
      <c r="R7040" s="49">
        <v>52015.904000000002</v>
      </c>
      <c r="S7040" s="49">
        <v>53539.447999999997</v>
      </c>
      <c r="T7040" s="49">
        <v>60820.72</v>
      </c>
      <c r="U7040" s="49">
        <v>59012.027999999998</v>
      </c>
      <c r="V7040" s="49">
        <v>55645.84</v>
      </c>
    </row>
    <row r="7041" spans="1:22" x14ac:dyDescent="0.3">
      <c r="A7041">
        <v>1004673</v>
      </c>
      <c r="B7041" t="s">
        <v>30959</v>
      </c>
      <c r="C7041" t="s">
        <v>30960</v>
      </c>
      <c r="D7041" t="s">
        <v>1307</v>
      </c>
      <c r="E7041" t="s">
        <v>583</v>
      </c>
      <c r="F7041" t="s">
        <v>30961</v>
      </c>
      <c r="G7041" t="s">
        <v>30962</v>
      </c>
      <c r="H7041" t="s">
        <v>30963</v>
      </c>
      <c r="I7041" s="23">
        <v>30.686959999999999</v>
      </c>
      <c r="J7041" s="23">
        <v>-90.565780000000004</v>
      </c>
      <c r="K7041">
        <v>562111</v>
      </c>
      <c r="L7041" t="s">
        <v>51</v>
      </c>
      <c r="M7041" t="s">
        <v>307</v>
      </c>
      <c r="N7041" s="49">
        <v>101034.25</v>
      </c>
      <c r="O7041" s="49">
        <v>96442.25</v>
      </c>
      <c r="P7041" s="49">
        <v>105025</v>
      </c>
      <c r="Q7041" s="49">
        <v>95287.75</v>
      </c>
      <c r="R7041" s="49">
        <v>92117.75</v>
      </c>
      <c r="S7041" s="49">
        <v>99298.75</v>
      </c>
      <c r="T7041" s="49">
        <v>111109</v>
      </c>
      <c r="U7041" s="49">
        <v>139866.75</v>
      </c>
      <c r="V7041" s="49">
        <v>139237.75</v>
      </c>
    </row>
    <row r="7042" spans="1:22" x14ac:dyDescent="0.3">
      <c r="A7042">
        <v>1010686</v>
      </c>
      <c r="B7042" t="s">
        <v>30964</v>
      </c>
      <c r="C7042" t="s">
        <v>30965</v>
      </c>
      <c r="D7042" t="s">
        <v>2252</v>
      </c>
      <c r="E7042" t="s">
        <v>1418</v>
      </c>
      <c r="F7042" t="s">
        <v>2253</v>
      </c>
      <c r="G7042" t="s">
        <v>30966</v>
      </c>
      <c r="H7042" t="s">
        <v>3465</v>
      </c>
      <c r="I7042" s="23">
        <v>34.538148</v>
      </c>
      <c r="J7042" s="23">
        <v>-96.218609000000001</v>
      </c>
      <c r="K7042">
        <v>211111</v>
      </c>
      <c r="L7042" t="s">
        <v>28</v>
      </c>
      <c r="M7042" t="s">
        <v>102</v>
      </c>
      <c r="R7042" s="49">
        <v>44681.732000000004</v>
      </c>
      <c r="S7042" s="49">
        <v>40140.347999999998</v>
      </c>
      <c r="T7042" s="49">
        <v>24034.1</v>
      </c>
      <c r="U7042" s="49">
        <v>26002</v>
      </c>
    </row>
    <row r="7043" spans="1:22" x14ac:dyDescent="0.3">
      <c r="A7043">
        <v>1010486</v>
      </c>
      <c r="B7043" t="s">
        <v>30967</v>
      </c>
      <c r="C7043" t="s">
        <v>30968</v>
      </c>
      <c r="D7043" t="s">
        <v>30969</v>
      </c>
      <c r="E7043" t="s">
        <v>1418</v>
      </c>
      <c r="F7043" t="s">
        <v>30970</v>
      </c>
      <c r="G7043" t="s">
        <v>30971</v>
      </c>
      <c r="H7043" t="s">
        <v>8534</v>
      </c>
      <c r="I7043" s="23">
        <v>36.953606000000001</v>
      </c>
      <c r="J7043" s="23">
        <v>-98.297894999999997</v>
      </c>
      <c r="K7043">
        <v>211111</v>
      </c>
      <c r="L7043" t="s">
        <v>28</v>
      </c>
      <c r="M7043" t="s">
        <v>102</v>
      </c>
      <c r="R7043" s="49">
        <v>26540.3</v>
      </c>
      <c r="S7043" s="49">
        <v>26923.848000000002</v>
      </c>
      <c r="T7043" s="49">
        <v>26620.1</v>
      </c>
      <c r="U7043" s="49">
        <v>26423.4</v>
      </c>
    </row>
    <row r="7044" spans="1:22" x14ac:dyDescent="0.3">
      <c r="A7044">
        <v>1011953</v>
      </c>
      <c r="B7044" t="s">
        <v>30972</v>
      </c>
      <c r="C7044" t="s">
        <v>30973</v>
      </c>
      <c r="D7044" t="s">
        <v>30974</v>
      </c>
      <c r="E7044" t="s">
        <v>542</v>
      </c>
      <c r="F7044" t="s">
        <v>30975</v>
      </c>
      <c r="H7044" t="s">
        <v>25872</v>
      </c>
      <c r="I7044" s="23">
        <v>37.122599999999998</v>
      </c>
      <c r="J7044" s="23">
        <v>-98.185599999999994</v>
      </c>
      <c r="K7044">
        <v>211111</v>
      </c>
      <c r="L7044" t="s">
        <v>28</v>
      </c>
      <c r="M7044" t="s">
        <v>102</v>
      </c>
      <c r="R7044" s="49">
        <v>25016.256000000001</v>
      </c>
    </row>
    <row r="7045" spans="1:22" x14ac:dyDescent="0.3">
      <c r="A7045">
        <v>1004498</v>
      </c>
      <c r="B7045" t="s">
        <v>30976</v>
      </c>
      <c r="C7045" t="s">
        <v>30977</v>
      </c>
      <c r="D7045" t="s">
        <v>30978</v>
      </c>
      <c r="E7045" t="s">
        <v>1418</v>
      </c>
      <c r="F7045" t="s">
        <v>30979</v>
      </c>
      <c r="H7045" t="s">
        <v>30978</v>
      </c>
      <c r="I7045" s="23">
        <v>34.390639</v>
      </c>
      <c r="J7045" s="23">
        <v>-96.232755999999995</v>
      </c>
      <c r="K7045">
        <v>211112</v>
      </c>
      <c r="L7045" t="s">
        <v>368</v>
      </c>
      <c r="M7045" t="s">
        <v>102</v>
      </c>
      <c r="S7045" s="49">
        <v>4419.4840000000004</v>
      </c>
      <c r="T7045" s="49">
        <v>27946.808000000001</v>
      </c>
      <c r="U7045" s="49">
        <v>31638.346000000001</v>
      </c>
      <c r="V7045" s="49">
        <v>31498.425999999999</v>
      </c>
    </row>
    <row r="7046" spans="1:22" x14ac:dyDescent="0.3">
      <c r="A7046">
        <v>1006392</v>
      </c>
      <c r="B7046" t="s">
        <v>30980</v>
      </c>
      <c r="C7046" t="s">
        <v>30981</v>
      </c>
      <c r="D7046" t="s">
        <v>30982</v>
      </c>
      <c r="E7046" t="s">
        <v>303</v>
      </c>
      <c r="F7046" t="s">
        <v>26330</v>
      </c>
      <c r="G7046" t="s">
        <v>30983</v>
      </c>
      <c r="H7046" t="s">
        <v>4033</v>
      </c>
      <c r="I7046" s="23">
        <v>31.335560000000001</v>
      </c>
      <c r="J7046" s="23">
        <v>-101.797218</v>
      </c>
      <c r="K7046">
        <v>211130</v>
      </c>
      <c r="L7046" t="s">
        <v>368</v>
      </c>
      <c r="M7046" t="s">
        <v>102</v>
      </c>
      <c r="N7046" s="49">
        <v>240780.96253412517</v>
      </c>
      <c r="O7046" s="49">
        <v>229225.65170033119</v>
      </c>
      <c r="R7046" s="49">
        <v>3333.7460000000001</v>
      </c>
      <c r="S7046" s="49">
        <v>77679.585999999996</v>
      </c>
      <c r="T7046" s="49">
        <v>85664.953999999998</v>
      </c>
      <c r="U7046" s="49">
        <v>62015.067999999999</v>
      </c>
      <c r="V7046" s="49">
        <v>56891.498</v>
      </c>
    </row>
    <row r="7047" spans="1:22" x14ac:dyDescent="0.3">
      <c r="A7047">
        <v>1001641</v>
      </c>
      <c r="B7047" t="s">
        <v>30984</v>
      </c>
      <c r="C7047" t="s">
        <v>30985</v>
      </c>
      <c r="D7047" t="s">
        <v>30986</v>
      </c>
      <c r="E7047" t="s">
        <v>303</v>
      </c>
      <c r="F7047" t="s">
        <v>30987</v>
      </c>
      <c r="G7047" t="s">
        <v>30988</v>
      </c>
      <c r="H7047" t="s">
        <v>30989</v>
      </c>
      <c r="I7047" s="23">
        <v>31.488610999999999</v>
      </c>
      <c r="J7047" s="23">
        <v>-101.646111</v>
      </c>
      <c r="K7047">
        <v>211111</v>
      </c>
      <c r="L7047" t="s">
        <v>28</v>
      </c>
      <c r="M7047" t="s">
        <v>102</v>
      </c>
      <c r="R7047" s="49">
        <v>48057.02</v>
      </c>
      <c r="S7047" s="49">
        <v>48893.716</v>
      </c>
      <c r="T7047" s="49">
        <v>48139.368000000002</v>
      </c>
      <c r="U7047" s="49">
        <v>48176.767999999996</v>
      </c>
      <c r="V7047" s="49">
        <v>39901.99</v>
      </c>
    </row>
    <row r="7048" spans="1:22" x14ac:dyDescent="0.3">
      <c r="A7048">
        <v>1010981</v>
      </c>
      <c r="B7048"/>
      <c r="C7048" t="s">
        <v>30990</v>
      </c>
      <c r="D7048" t="s">
        <v>21845</v>
      </c>
      <c r="E7048" t="s">
        <v>1418</v>
      </c>
      <c r="F7048" t="s">
        <v>30991</v>
      </c>
      <c r="H7048" t="s">
        <v>30992</v>
      </c>
      <c r="I7048" s="23">
        <v>36.883400000000002</v>
      </c>
      <c r="J7048" s="23">
        <v>-98.236099999999993</v>
      </c>
      <c r="K7048">
        <v>211111</v>
      </c>
      <c r="L7048" t="s">
        <v>28</v>
      </c>
      <c r="M7048" t="s">
        <v>102</v>
      </c>
      <c r="R7048" s="49">
        <v>28554.292000000001</v>
      </c>
      <c r="S7048" s="49">
        <v>29229.439999999999</v>
      </c>
      <c r="T7048" s="49">
        <v>29556.387999999999</v>
      </c>
    </row>
    <row r="7049" spans="1:22" x14ac:dyDescent="0.3">
      <c r="A7049">
        <v>1012465</v>
      </c>
      <c r="B7049" t="s">
        <v>30993</v>
      </c>
      <c r="C7049" t="s">
        <v>30994</v>
      </c>
      <c r="D7049" t="s">
        <v>15408</v>
      </c>
      <c r="E7049" t="s">
        <v>303</v>
      </c>
      <c r="F7049" t="s">
        <v>15409</v>
      </c>
      <c r="G7049" t="s">
        <v>30995</v>
      </c>
      <c r="I7049" s="23">
        <v>32.1309623</v>
      </c>
      <c r="J7049" s="23">
        <v>-101.8015688</v>
      </c>
      <c r="K7049">
        <v>211130</v>
      </c>
      <c r="L7049" t="s">
        <v>368</v>
      </c>
      <c r="M7049" t="s">
        <v>102</v>
      </c>
      <c r="N7049" s="49">
        <v>125860.69496626973</v>
      </c>
      <c r="O7049" s="49">
        <v>110071.27530904463</v>
      </c>
      <c r="P7049" s="49">
        <v>76356.100000000006</v>
      </c>
    </row>
    <row r="7050" spans="1:22" x14ac:dyDescent="0.3">
      <c r="A7050">
        <v>1013186</v>
      </c>
      <c r="B7050"/>
      <c r="C7050" t="s">
        <v>30996</v>
      </c>
      <c r="D7050" t="s">
        <v>30997</v>
      </c>
      <c r="E7050" t="s">
        <v>303</v>
      </c>
      <c r="F7050" t="s">
        <v>6714</v>
      </c>
      <c r="G7050" t="s">
        <v>30998</v>
      </c>
      <c r="I7050" s="23"/>
      <c r="J7050" s="23"/>
      <c r="K7050">
        <v>324110</v>
      </c>
      <c r="L7050" t="s">
        <v>1344</v>
      </c>
      <c r="M7050" t="s">
        <v>1345</v>
      </c>
      <c r="N7050" s="49">
        <v>6932.21</v>
      </c>
    </row>
    <row r="7051" spans="1:22" x14ac:dyDescent="0.3">
      <c r="A7051">
        <v>1011512</v>
      </c>
      <c r="B7051" t="s">
        <v>30999</v>
      </c>
      <c r="C7051" t="s">
        <v>31000</v>
      </c>
      <c r="D7051" t="s">
        <v>5717</v>
      </c>
      <c r="E7051" t="s">
        <v>1418</v>
      </c>
      <c r="F7051" t="s">
        <v>31001</v>
      </c>
      <c r="H7051" t="s">
        <v>8534</v>
      </c>
      <c r="I7051" s="23">
        <v>36.802999999999997</v>
      </c>
      <c r="J7051" s="23">
        <v>-98.323099999999997</v>
      </c>
      <c r="K7051">
        <v>211111</v>
      </c>
      <c r="L7051" t="s">
        <v>28</v>
      </c>
      <c r="M7051" t="s">
        <v>102</v>
      </c>
      <c r="R7051" s="49">
        <v>29989.288</v>
      </c>
      <c r="S7051" s="49">
        <v>28258.844000000001</v>
      </c>
    </row>
    <row r="7052" spans="1:22" x14ac:dyDescent="0.3">
      <c r="A7052">
        <v>1008083</v>
      </c>
      <c r="B7052" t="s">
        <v>31002</v>
      </c>
      <c r="C7052" t="s">
        <v>31003</v>
      </c>
      <c r="D7052" t="s">
        <v>10178</v>
      </c>
      <c r="E7052" t="s">
        <v>1418</v>
      </c>
      <c r="F7052" t="s">
        <v>31004</v>
      </c>
      <c r="H7052" t="s">
        <v>22701</v>
      </c>
      <c r="I7052" s="23">
        <v>36.246699999999997</v>
      </c>
      <c r="J7052" s="23">
        <v>-98.9803</v>
      </c>
      <c r="K7052">
        <v>211112</v>
      </c>
      <c r="L7052" t="s">
        <v>368</v>
      </c>
      <c r="M7052" t="s">
        <v>102</v>
      </c>
      <c r="Q7052" s="49">
        <v>15704.054</v>
      </c>
      <c r="R7052" s="49">
        <v>16117.846</v>
      </c>
      <c r="S7052" s="49">
        <v>16416.202000000001</v>
      </c>
      <c r="T7052" s="49">
        <v>17590.403999999999</v>
      </c>
      <c r="U7052" s="49">
        <v>16328.302</v>
      </c>
      <c r="V7052" s="49">
        <v>31917.353999999999</v>
      </c>
    </row>
    <row r="7053" spans="1:22" x14ac:dyDescent="0.3">
      <c r="A7053">
        <v>1004593</v>
      </c>
      <c r="B7053" t="s">
        <v>31005</v>
      </c>
      <c r="C7053" t="s">
        <v>31006</v>
      </c>
      <c r="D7053" t="s">
        <v>2252</v>
      </c>
      <c r="E7053" t="s">
        <v>1418</v>
      </c>
      <c r="F7053" t="s">
        <v>2253</v>
      </c>
      <c r="H7053" t="s">
        <v>3465</v>
      </c>
      <c r="I7053" s="23">
        <v>34.586443000000003</v>
      </c>
      <c r="J7053" s="23">
        <v>-96.287955999999994</v>
      </c>
      <c r="K7053">
        <v>211130</v>
      </c>
      <c r="L7053" t="s">
        <v>368</v>
      </c>
      <c r="M7053" t="s">
        <v>102</v>
      </c>
      <c r="N7053" s="49">
        <v>90450.620627554235</v>
      </c>
      <c r="O7053" s="49">
        <v>132818.92638022322</v>
      </c>
      <c r="P7053" s="49">
        <v>119841.834</v>
      </c>
      <c r="Q7053" s="49">
        <v>101061.406</v>
      </c>
      <c r="R7053" s="49">
        <v>87911.97</v>
      </c>
      <c r="S7053" s="49">
        <v>69933.881999999998</v>
      </c>
      <c r="T7053" s="49">
        <v>77609.97</v>
      </c>
      <c r="U7053" s="49">
        <v>106407.96400000001</v>
      </c>
      <c r="V7053" s="49">
        <v>82490.123999999996</v>
      </c>
    </row>
    <row r="7054" spans="1:22" x14ac:dyDescent="0.3">
      <c r="A7054">
        <v>1011556</v>
      </c>
      <c r="B7054" t="s">
        <v>31007</v>
      </c>
      <c r="C7054" t="s">
        <v>31008</v>
      </c>
      <c r="D7054" t="s">
        <v>4291</v>
      </c>
      <c r="E7054" t="s">
        <v>303</v>
      </c>
      <c r="F7054" t="s">
        <v>4966</v>
      </c>
      <c r="G7054" t="s">
        <v>31009</v>
      </c>
      <c r="H7054" t="s">
        <v>4967</v>
      </c>
      <c r="I7054" s="23">
        <v>31.732689000000001</v>
      </c>
      <c r="J7054" s="23">
        <v>-101.605147</v>
      </c>
      <c r="K7054">
        <v>211111</v>
      </c>
      <c r="L7054" t="s">
        <v>28</v>
      </c>
      <c r="M7054" t="s">
        <v>102</v>
      </c>
      <c r="R7054" s="49">
        <v>33739.771999999997</v>
      </c>
      <c r="S7054" s="49">
        <v>28922.491999999998</v>
      </c>
    </row>
    <row r="7055" spans="1:22" x14ac:dyDescent="0.3">
      <c r="A7055">
        <v>1011557</v>
      </c>
      <c r="B7055" t="s">
        <v>31010</v>
      </c>
      <c r="C7055" t="s">
        <v>31011</v>
      </c>
      <c r="D7055" t="s">
        <v>30986</v>
      </c>
      <c r="E7055" t="s">
        <v>303</v>
      </c>
      <c r="F7055" t="s">
        <v>30987</v>
      </c>
      <c r="G7055" t="s">
        <v>31012</v>
      </c>
      <c r="H7055" t="s">
        <v>31013</v>
      </c>
      <c r="I7055" s="23">
        <v>31.631501</v>
      </c>
      <c r="J7055" s="23">
        <v>-101.51353</v>
      </c>
      <c r="K7055">
        <v>211111</v>
      </c>
      <c r="L7055" t="s">
        <v>28</v>
      </c>
      <c r="M7055" t="s">
        <v>102</v>
      </c>
      <c r="R7055" s="49">
        <v>47508.072</v>
      </c>
      <c r="S7055" s="49">
        <v>34204.872000000003</v>
      </c>
    </row>
    <row r="7056" spans="1:22" x14ac:dyDescent="0.3">
      <c r="A7056">
        <v>1010780</v>
      </c>
      <c r="B7056" t="s">
        <v>31014</v>
      </c>
      <c r="C7056" t="s">
        <v>31015</v>
      </c>
      <c r="D7056" t="s">
        <v>4030</v>
      </c>
      <c r="E7056" t="s">
        <v>303</v>
      </c>
      <c r="F7056" t="s">
        <v>4031</v>
      </c>
      <c r="G7056" t="s">
        <v>31016</v>
      </c>
      <c r="H7056" t="s">
        <v>4033</v>
      </c>
      <c r="I7056" s="23">
        <v>31.502597999999999</v>
      </c>
      <c r="J7056" s="23">
        <v>-101.911987</v>
      </c>
      <c r="K7056">
        <v>211130</v>
      </c>
      <c r="L7056" t="s">
        <v>368</v>
      </c>
      <c r="M7056" t="s">
        <v>102</v>
      </c>
      <c r="N7056" s="49">
        <v>335650.99084865925</v>
      </c>
      <c r="O7056" s="49">
        <v>231655.51978527874</v>
      </c>
      <c r="P7056" s="49">
        <v>145786.59599999999</v>
      </c>
      <c r="Q7056" s="49">
        <v>90606.66</v>
      </c>
      <c r="R7056" s="49">
        <v>128035.314</v>
      </c>
      <c r="S7056" s="49">
        <v>82939.695999999996</v>
      </c>
      <c r="T7056" s="49">
        <v>88083.092000000004</v>
      </c>
    </row>
    <row r="7057" spans="1:22" x14ac:dyDescent="0.3">
      <c r="A7057">
        <v>1011539</v>
      </c>
      <c r="B7057" t="s">
        <v>31017</v>
      </c>
      <c r="C7057" t="s">
        <v>31018</v>
      </c>
      <c r="D7057" t="s">
        <v>4030</v>
      </c>
      <c r="E7057" t="s">
        <v>303</v>
      </c>
      <c r="F7057" t="s">
        <v>4031</v>
      </c>
      <c r="G7057" t="s">
        <v>31019</v>
      </c>
      <c r="I7057" s="23">
        <v>31.655453600000001</v>
      </c>
      <c r="J7057" s="23">
        <v>-101.9907888</v>
      </c>
      <c r="K7057">
        <v>211111</v>
      </c>
      <c r="L7057" t="s">
        <v>28</v>
      </c>
      <c r="M7057" t="s">
        <v>102</v>
      </c>
      <c r="R7057" s="49">
        <v>37123.96</v>
      </c>
      <c r="S7057" s="49">
        <v>30193.036</v>
      </c>
    </row>
    <row r="7058" spans="1:22" x14ac:dyDescent="0.3">
      <c r="A7058">
        <v>1004589</v>
      </c>
      <c r="B7058" t="s">
        <v>31020</v>
      </c>
      <c r="C7058" t="s">
        <v>31021</v>
      </c>
      <c r="D7058" t="s">
        <v>8683</v>
      </c>
      <c r="E7058" t="s">
        <v>1418</v>
      </c>
      <c r="F7058" t="s">
        <v>22020</v>
      </c>
      <c r="H7058" t="s">
        <v>9979</v>
      </c>
      <c r="I7058" s="23">
        <v>34.978335000000001</v>
      </c>
      <c r="J7058" s="23">
        <v>-95.687889999999996</v>
      </c>
      <c r="K7058">
        <v>211112</v>
      </c>
      <c r="L7058" t="s">
        <v>368</v>
      </c>
      <c r="M7058" t="s">
        <v>102</v>
      </c>
      <c r="Q7058" s="49">
        <v>30355.59</v>
      </c>
      <c r="R7058" s="49">
        <v>34269.637999999999</v>
      </c>
      <c r="S7058" s="49">
        <v>30286.835999999999</v>
      </c>
      <c r="T7058" s="49">
        <v>36130.936000000002</v>
      </c>
      <c r="U7058" s="49">
        <v>29501.11</v>
      </c>
      <c r="V7058" s="49">
        <v>80088.679999999993</v>
      </c>
    </row>
    <row r="7059" spans="1:22" x14ac:dyDescent="0.3">
      <c r="A7059">
        <v>1011459</v>
      </c>
      <c r="B7059" t="s">
        <v>31022</v>
      </c>
      <c r="C7059" t="s">
        <v>31023</v>
      </c>
      <c r="D7059" t="s">
        <v>14168</v>
      </c>
      <c r="E7059" t="s">
        <v>303</v>
      </c>
      <c r="F7059" t="s">
        <v>4031</v>
      </c>
      <c r="G7059" t="s">
        <v>31024</v>
      </c>
      <c r="H7059" t="s">
        <v>4033</v>
      </c>
      <c r="I7059" s="23">
        <v>31.338909999999998</v>
      </c>
      <c r="J7059" s="23">
        <v>-101.80056999999999</v>
      </c>
      <c r="K7059">
        <v>211112</v>
      </c>
      <c r="L7059" t="s">
        <v>368</v>
      </c>
      <c r="M7059" t="s">
        <v>102</v>
      </c>
      <c r="P7059" s="49">
        <v>107434.72</v>
      </c>
      <c r="Q7059" s="49">
        <v>73990.097999999998</v>
      </c>
      <c r="R7059" s="49">
        <v>50202.822</v>
      </c>
      <c r="S7059" s="49">
        <v>47854.008000000002</v>
      </c>
    </row>
    <row r="7060" spans="1:22" x14ac:dyDescent="0.3">
      <c r="A7060">
        <v>1013184</v>
      </c>
      <c r="B7060"/>
      <c r="C7060" t="s">
        <v>31025</v>
      </c>
      <c r="D7060" t="s">
        <v>11570</v>
      </c>
      <c r="E7060" t="s">
        <v>1418</v>
      </c>
      <c r="F7060" t="s">
        <v>5655</v>
      </c>
      <c r="G7060" t="s">
        <v>31026</v>
      </c>
      <c r="I7060" s="23"/>
      <c r="J7060" s="23"/>
      <c r="K7060">
        <v>211130</v>
      </c>
      <c r="L7060" t="s">
        <v>368</v>
      </c>
      <c r="M7060" t="s">
        <v>102</v>
      </c>
      <c r="N7060" s="49">
        <v>74634.915114913325</v>
      </c>
    </row>
    <row r="7061" spans="1:22" x14ac:dyDescent="0.3">
      <c r="A7061">
        <v>1011540</v>
      </c>
      <c r="B7061" t="s">
        <v>31027</v>
      </c>
      <c r="C7061" t="s">
        <v>31028</v>
      </c>
      <c r="D7061" t="s">
        <v>2808</v>
      </c>
      <c r="E7061" t="s">
        <v>303</v>
      </c>
      <c r="F7061" t="s">
        <v>24072</v>
      </c>
      <c r="G7061" t="s">
        <v>31029</v>
      </c>
      <c r="H7061" t="s">
        <v>3161</v>
      </c>
      <c r="I7061" s="23">
        <v>31.787949999999999</v>
      </c>
      <c r="J7061" s="23">
        <v>-101.96163799999999</v>
      </c>
      <c r="K7061">
        <v>211111</v>
      </c>
      <c r="L7061" t="s">
        <v>28</v>
      </c>
      <c r="M7061" t="s">
        <v>102</v>
      </c>
      <c r="R7061" s="49">
        <v>32702.975999999999</v>
      </c>
      <c r="S7061" s="49">
        <v>26517.599999999999</v>
      </c>
    </row>
    <row r="7062" spans="1:22" x14ac:dyDescent="0.3">
      <c r="A7062">
        <v>1011969</v>
      </c>
      <c r="B7062"/>
      <c r="C7062" t="s">
        <v>31030</v>
      </c>
      <c r="D7062" t="s">
        <v>31031</v>
      </c>
      <c r="E7062" t="s">
        <v>1418</v>
      </c>
      <c r="F7062" t="s">
        <v>31032</v>
      </c>
      <c r="H7062" t="s">
        <v>31033</v>
      </c>
      <c r="I7062" s="23">
        <v>34.523499999999999</v>
      </c>
      <c r="J7062" s="23">
        <v>-97.715199999999996</v>
      </c>
      <c r="K7062">
        <v>211111</v>
      </c>
      <c r="L7062" t="s">
        <v>28</v>
      </c>
      <c r="M7062" t="s">
        <v>102</v>
      </c>
      <c r="R7062" s="49">
        <v>25788.651999999998</v>
      </c>
    </row>
    <row r="7063" spans="1:22" x14ac:dyDescent="0.3">
      <c r="A7063">
        <v>1012845</v>
      </c>
      <c r="B7063"/>
      <c r="C7063" t="s">
        <v>31034</v>
      </c>
      <c r="D7063" t="s">
        <v>31035</v>
      </c>
      <c r="E7063" t="s">
        <v>303</v>
      </c>
      <c r="F7063" t="s">
        <v>20513</v>
      </c>
      <c r="G7063" t="s">
        <v>31036</v>
      </c>
      <c r="I7063" s="23">
        <v>31.818809999999999</v>
      </c>
      <c r="J7063" s="23">
        <v>-103.6594267</v>
      </c>
      <c r="K7063">
        <v>211130</v>
      </c>
      <c r="L7063" t="s">
        <v>368</v>
      </c>
      <c r="M7063" t="s">
        <v>102</v>
      </c>
      <c r="N7063" s="49">
        <v>30183.116531781554</v>
      </c>
      <c r="O7063" s="49">
        <v>24899.107408104261</v>
      </c>
      <c r="P7063" s="49">
        <v>117371.264</v>
      </c>
    </row>
    <row r="7064" spans="1:22" x14ac:dyDescent="0.3">
      <c r="A7064">
        <v>1001638</v>
      </c>
      <c r="B7064" t="s">
        <v>31037</v>
      </c>
      <c r="C7064" t="s">
        <v>31038</v>
      </c>
      <c r="D7064" t="s">
        <v>4030</v>
      </c>
      <c r="E7064" t="s">
        <v>303</v>
      </c>
      <c r="F7064" t="s">
        <v>4031</v>
      </c>
      <c r="G7064" t="s">
        <v>31039</v>
      </c>
      <c r="H7064" t="s">
        <v>4033</v>
      </c>
      <c r="I7064" s="23">
        <v>31.502597999999999</v>
      </c>
      <c r="J7064" s="23">
        <v>-101.911987</v>
      </c>
      <c r="K7064">
        <v>211130</v>
      </c>
      <c r="L7064" t="s">
        <v>368</v>
      </c>
      <c r="M7064" t="s">
        <v>102</v>
      </c>
      <c r="N7064" s="49">
        <v>271869.42458099121</v>
      </c>
      <c r="O7064" s="49">
        <v>263450.60346370231</v>
      </c>
      <c r="P7064" s="49">
        <v>227999.32800000001</v>
      </c>
      <c r="Q7064" s="49">
        <v>223351.052</v>
      </c>
      <c r="R7064" s="49">
        <v>261179.59</v>
      </c>
      <c r="S7064" s="49">
        <v>257668.58</v>
      </c>
      <c r="T7064" s="49">
        <v>318971.48</v>
      </c>
      <c r="U7064" s="49">
        <v>342529.26799999998</v>
      </c>
      <c r="V7064" s="49">
        <v>167739.20800000001</v>
      </c>
    </row>
    <row r="7065" spans="1:22" x14ac:dyDescent="0.3">
      <c r="A7065">
        <v>1013185</v>
      </c>
      <c r="B7065"/>
      <c r="C7065" t="s">
        <v>31040</v>
      </c>
      <c r="D7065" t="s">
        <v>3520</v>
      </c>
      <c r="E7065" t="s">
        <v>303</v>
      </c>
      <c r="F7065" t="s">
        <v>31041</v>
      </c>
      <c r="G7065" t="s">
        <v>31042</v>
      </c>
      <c r="I7065" s="23"/>
      <c r="J7065" s="23"/>
      <c r="K7065">
        <v>211130</v>
      </c>
      <c r="L7065" t="s">
        <v>2172</v>
      </c>
      <c r="M7065" t="s">
        <v>2173</v>
      </c>
      <c r="N7065" s="49">
        <v>44899.105358068009</v>
      </c>
    </row>
    <row r="7066" spans="1:22" x14ac:dyDescent="0.3">
      <c r="A7066">
        <v>1011558</v>
      </c>
      <c r="B7066" t="s">
        <v>31043</v>
      </c>
      <c r="C7066" t="s">
        <v>31044</v>
      </c>
      <c r="D7066" t="s">
        <v>4030</v>
      </c>
      <c r="E7066" t="s">
        <v>303</v>
      </c>
      <c r="F7066" t="s">
        <v>4031</v>
      </c>
      <c r="G7066" t="s">
        <v>31045</v>
      </c>
      <c r="H7066" t="s">
        <v>4033</v>
      </c>
      <c r="I7066" s="23">
        <v>31.632681999999999</v>
      </c>
      <c r="J7066" s="23">
        <v>-101.843305</v>
      </c>
      <c r="K7066">
        <v>211130</v>
      </c>
      <c r="L7066" t="s">
        <v>368</v>
      </c>
      <c r="M7066" t="s">
        <v>102</v>
      </c>
      <c r="N7066" s="49">
        <v>178183.77386677751</v>
      </c>
      <c r="R7066" s="49">
        <v>31412.531999999999</v>
      </c>
      <c r="S7066" s="49">
        <v>28992.240000000002</v>
      </c>
    </row>
    <row r="7067" spans="1:22" x14ac:dyDescent="0.3">
      <c r="A7067">
        <v>1012846</v>
      </c>
      <c r="B7067" t="s">
        <v>31046</v>
      </c>
      <c r="C7067" t="s">
        <v>31047</v>
      </c>
      <c r="D7067" t="s">
        <v>5620</v>
      </c>
      <c r="E7067" t="s">
        <v>303</v>
      </c>
      <c r="F7067" t="s">
        <v>5621</v>
      </c>
      <c r="G7067" t="s">
        <v>31048</v>
      </c>
      <c r="H7067" t="s">
        <v>5623</v>
      </c>
      <c r="I7067" s="23">
        <v>28.407350999999998</v>
      </c>
      <c r="J7067" s="23">
        <v>-99.255954000000003</v>
      </c>
      <c r="K7067">
        <v>211130</v>
      </c>
      <c r="L7067" t="s">
        <v>368</v>
      </c>
      <c r="M7067" t="s">
        <v>102</v>
      </c>
      <c r="N7067" s="49">
        <v>66435.560722441311</v>
      </c>
      <c r="O7067" s="49">
        <v>130107.23612827041</v>
      </c>
      <c r="P7067" s="49">
        <v>34920.078000000001</v>
      </c>
    </row>
    <row r="7068" spans="1:22" x14ac:dyDescent="0.3">
      <c r="A7068">
        <v>1011970</v>
      </c>
      <c r="B7068" t="s">
        <v>31049</v>
      </c>
      <c r="C7068" t="s">
        <v>31050</v>
      </c>
      <c r="D7068" t="s">
        <v>31051</v>
      </c>
      <c r="E7068" t="s">
        <v>303</v>
      </c>
      <c r="F7068" t="s">
        <v>30987</v>
      </c>
      <c r="G7068" t="s">
        <v>31052</v>
      </c>
      <c r="H7068" t="s">
        <v>31013</v>
      </c>
      <c r="I7068" s="23">
        <v>31.26942</v>
      </c>
      <c r="J7068" s="23">
        <v>-101.389</v>
      </c>
      <c r="K7068">
        <v>211111</v>
      </c>
      <c r="L7068" t="s">
        <v>28</v>
      </c>
      <c r="M7068" t="s">
        <v>102</v>
      </c>
      <c r="R7068" s="49">
        <v>27031.047999999999</v>
      </c>
    </row>
    <row r="7069" spans="1:22" x14ac:dyDescent="0.3">
      <c r="A7069">
        <v>1011187</v>
      </c>
      <c r="B7069"/>
      <c r="C7069" t="s">
        <v>31053</v>
      </c>
      <c r="D7069" t="s">
        <v>31054</v>
      </c>
      <c r="E7069" t="s">
        <v>542</v>
      </c>
      <c r="F7069" t="s">
        <v>31055</v>
      </c>
      <c r="H7069" t="s">
        <v>31056</v>
      </c>
      <c r="I7069" s="23">
        <v>37.020499999999998</v>
      </c>
      <c r="J7069" s="23">
        <v>-98.384699999999995</v>
      </c>
      <c r="K7069">
        <v>211111</v>
      </c>
      <c r="L7069" t="s">
        <v>28</v>
      </c>
      <c r="M7069" t="s">
        <v>102</v>
      </c>
      <c r="R7069" s="49">
        <v>23402.112000000001</v>
      </c>
      <c r="S7069" s="49">
        <v>26191.151999999998</v>
      </c>
      <c r="T7069" s="49">
        <v>25097.756000000001</v>
      </c>
    </row>
    <row r="7070" spans="1:22" x14ac:dyDescent="0.3">
      <c r="A7070">
        <v>1011129</v>
      </c>
      <c r="B7070" t="s">
        <v>31057</v>
      </c>
      <c r="C7070" t="s">
        <v>31058</v>
      </c>
      <c r="D7070" t="s">
        <v>20579</v>
      </c>
      <c r="E7070" t="s">
        <v>303</v>
      </c>
      <c r="F7070" t="s">
        <v>20580</v>
      </c>
      <c r="G7070" t="s">
        <v>31059</v>
      </c>
      <c r="H7070" t="s">
        <v>3409</v>
      </c>
      <c r="I7070" s="23">
        <v>28.555548000000002</v>
      </c>
      <c r="J7070" s="23">
        <v>-97.856385000000003</v>
      </c>
      <c r="K7070">
        <v>211130</v>
      </c>
      <c r="L7070" t="s">
        <v>368</v>
      </c>
      <c r="M7070" t="s">
        <v>102</v>
      </c>
      <c r="N7070" s="49">
        <v>71192.540797908761</v>
      </c>
      <c r="O7070" s="49">
        <v>72521.51749886047</v>
      </c>
      <c r="P7070" s="49">
        <v>51767.682000000001</v>
      </c>
      <c r="Q7070" s="49">
        <v>67387.672000000006</v>
      </c>
      <c r="R7070" s="49">
        <v>53881.222000000002</v>
      </c>
      <c r="S7070" s="49">
        <v>56310.826000000001</v>
      </c>
      <c r="T7070" s="49">
        <v>31756.596000000001</v>
      </c>
    </row>
    <row r="7071" spans="1:22" x14ac:dyDescent="0.3">
      <c r="A7071">
        <v>1011513</v>
      </c>
      <c r="B7071" t="s">
        <v>31060</v>
      </c>
      <c r="C7071" t="s">
        <v>31061</v>
      </c>
      <c r="D7071" t="s">
        <v>5717</v>
      </c>
      <c r="E7071" t="s">
        <v>1418</v>
      </c>
      <c r="F7071" t="s">
        <v>31001</v>
      </c>
      <c r="H7071" t="s">
        <v>8534</v>
      </c>
      <c r="I7071" s="23">
        <v>36.738999999999997</v>
      </c>
      <c r="J7071" s="23">
        <v>-98.308400000000006</v>
      </c>
      <c r="K7071">
        <v>211111</v>
      </c>
      <c r="L7071" t="s">
        <v>28</v>
      </c>
      <c r="M7071" t="s">
        <v>102</v>
      </c>
      <c r="R7071" s="49">
        <v>29787.088</v>
      </c>
      <c r="S7071" s="49">
        <v>31169.831999999999</v>
      </c>
    </row>
    <row r="7072" spans="1:22" x14ac:dyDescent="0.3">
      <c r="A7072">
        <v>1011130</v>
      </c>
      <c r="B7072" t="s">
        <v>31062</v>
      </c>
      <c r="C7072" t="s">
        <v>31063</v>
      </c>
      <c r="D7072" t="s">
        <v>2252</v>
      </c>
      <c r="E7072" t="s">
        <v>1418</v>
      </c>
      <c r="F7072" t="s">
        <v>2253</v>
      </c>
      <c r="H7072" t="s">
        <v>3465</v>
      </c>
      <c r="I7072" s="23">
        <v>34.586399999999998</v>
      </c>
      <c r="J7072" s="23">
        <v>-96.287999999999997</v>
      </c>
      <c r="K7072">
        <v>211130</v>
      </c>
      <c r="L7072" t="s">
        <v>368</v>
      </c>
      <c r="M7072" t="s">
        <v>102</v>
      </c>
      <c r="N7072" s="49">
        <v>76380.407109629014</v>
      </c>
      <c r="O7072" s="49">
        <v>72926.080418174315</v>
      </c>
      <c r="P7072" s="49">
        <v>61961.086000000003</v>
      </c>
      <c r="Q7072" s="49">
        <v>71675.394</v>
      </c>
      <c r="R7072" s="49">
        <v>56451.998</v>
      </c>
      <c r="S7072" s="49">
        <v>55967.92</v>
      </c>
      <c r="T7072" s="49">
        <v>46302.832000000002</v>
      </c>
    </row>
    <row r="7073" spans="1:22" x14ac:dyDescent="0.3">
      <c r="A7073">
        <v>1007903</v>
      </c>
      <c r="B7073" t="s">
        <v>31064</v>
      </c>
      <c r="C7073" t="s">
        <v>31065</v>
      </c>
      <c r="D7073" t="s">
        <v>31066</v>
      </c>
      <c r="E7073" t="s">
        <v>1418</v>
      </c>
      <c r="F7073" t="s">
        <v>31032</v>
      </c>
      <c r="H7073" t="s">
        <v>16290</v>
      </c>
      <c r="I7073" s="23">
        <v>34.461500000000001</v>
      </c>
      <c r="J7073" s="23">
        <v>-97.6905</v>
      </c>
      <c r="K7073">
        <v>211130</v>
      </c>
      <c r="L7073" t="s">
        <v>368</v>
      </c>
      <c r="M7073" t="s">
        <v>102</v>
      </c>
      <c r="N7073" s="49">
        <v>40173.466337033606</v>
      </c>
      <c r="O7073" s="49">
        <v>38948.8124646945</v>
      </c>
      <c r="P7073" s="49">
        <v>64753.214</v>
      </c>
      <c r="Q7073" s="49">
        <v>49887.942000000003</v>
      </c>
      <c r="R7073" s="49">
        <v>23309.153999999999</v>
      </c>
      <c r="S7073" s="49">
        <v>19143.599999999999</v>
      </c>
      <c r="T7073" s="49">
        <v>39513.902000000002</v>
      </c>
      <c r="U7073" s="49">
        <v>21163.112000000001</v>
      </c>
      <c r="V7073" s="49">
        <v>36603.173999999999</v>
      </c>
    </row>
    <row r="7074" spans="1:22" x14ac:dyDescent="0.3">
      <c r="A7074">
        <v>1001635</v>
      </c>
      <c r="B7074" t="s">
        <v>31067</v>
      </c>
      <c r="C7074" t="s">
        <v>31068</v>
      </c>
      <c r="D7074" t="s">
        <v>25354</v>
      </c>
      <c r="E7074" t="s">
        <v>1418</v>
      </c>
      <c r="F7074" t="s">
        <v>24204</v>
      </c>
      <c r="H7074" t="s">
        <v>17186</v>
      </c>
      <c r="I7074" s="23">
        <v>36.6526</v>
      </c>
      <c r="J7074" s="23">
        <v>-98.767300000000006</v>
      </c>
      <c r="K7074">
        <v>211130</v>
      </c>
      <c r="L7074" t="s">
        <v>368</v>
      </c>
      <c r="M7074" t="s">
        <v>102</v>
      </c>
      <c r="N7074" s="49">
        <v>91111.743226708903</v>
      </c>
      <c r="O7074" s="49">
        <v>104160.87596281912</v>
      </c>
      <c r="P7074" s="49">
        <v>102093.242</v>
      </c>
      <c r="Q7074" s="49">
        <v>102683.68799999999</v>
      </c>
      <c r="R7074" s="49">
        <v>113653.156</v>
      </c>
      <c r="S7074" s="49">
        <v>119123.852</v>
      </c>
      <c r="T7074" s="49">
        <v>118393.732</v>
      </c>
      <c r="U7074" s="49">
        <v>88866.81</v>
      </c>
      <c r="V7074" s="49">
        <v>69944.494000000006</v>
      </c>
    </row>
    <row r="7075" spans="1:22" x14ac:dyDescent="0.3">
      <c r="A7075">
        <v>1013183</v>
      </c>
      <c r="B7075"/>
      <c r="C7075" t="s">
        <v>31069</v>
      </c>
      <c r="D7075" t="s">
        <v>3710</v>
      </c>
      <c r="E7075" t="s">
        <v>303</v>
      </c>
      <c r="F7075" t="s">
        <v>3711</v>
      </c>
      <c r="G7075" t="s">
        <v>31070</v>
      </c>
      <c r="I7075" s="23">
        <v>31.805233000000001</v>
      </c>
      <c r="J7075" s="23">
        <v>-103.241229</v>
      </c>
      <c r="K7075">
        <v>211130</v>
      </c>
      <c r="L7075" t="s">
        <v>2172</v>
      </c>
      <c r="M7075" t="s">
        <v>2173</v>
      </c>
      <c r="N7075" s="49">
        <v>183527.00381735107</v>
      </c>
      <c r="O7075" s="49">
        <v>27664.813790029886</v>
      </c>
    </row>
    <row r="7076" spans="1:22" x14ac:dyDescent="0.3">
      <c r="A7076">
        <v>1007052</v>
      </c>
      <c r="B7076" t="s">
        <v>31071</v>
      </c>
      <c r="C7076" t="s">
        <v>31072</v>
      </c>
      <c r="D7076" t="s">
        <v>22128</v>
      </c>
      <c r="E7076" t="s">
        <v>468</v>
      </c>
      <c r="F7076" t="s">
        <v>469</v>
      </c>
      <c r="G7076" t="s">
        <v>31073</v>
      </c>
      <c r="H7076" t="s">
        <v>471</v>
      </c>
      <c r="I7076" s="23">
        <v>25.873899999999999</v>
      </c>
      <c r="J7076" s="23">
        <v>-80.375600000000006</v>
      </c>
      <c r="K7076">
        <v>327310</v>
      </c>
      <c r="L7076" t="s">
        <v>34</v>
      </c>
      <c r="M7076" t="s">
        <v>376</v>
      </c>
      <c r="N7076" s="49">
        <v>1433093.58</v>
      </c>
      <c r="O7076" s="49">
        <v>1246453.48</v>
      </c>
      <c r="P7076" s="49">
        <v>1201420.1000000001</v>
      </c>
      <c r="Q7076" s="49">
        <v>979313.24</v>
      </c>
      <c r="R7076" s="49">
        <v>1011090.05</v>
      </c>
      <c r="S7076" s="49">
        <v>1009040.35</v>
      </c>
      <c r="T7076" s="49">
        <v>918278.17</v>
      </c>
      <c r="U7076" s="49">
        <v>779546.29</v>
      </c>
      <c r="V7076" s="49">
        <v>672462.51399999997</v>
      </c>
    </row>
    <row r="7077" spans="1:22" x14ac:dyDescent="0.3">
      <c r="A7077">
        <v>1001624</v>
      </c>
      <c r="B7077" t="s">
        <v>31074</v>
      </c>
      <c r="C7077" t="s">
        <v>31075</v>
      </c>
      <c r="D7077" t="s">
        <v>6292</v>
      </c>
      <c r="E7077" t="s">
        <v>663</v>
      </c>
      <c r="F7077" t="s">
        <v>6293</v>
      </c>
      <c r="G7077" t="s">
        <v>31076</v>
      </c>
      <c r="H7077" t="s">
        <v>1952</v>
      </c>
      <c r="I7077" s="23">
        <v>39.823590000000003</v>
      </c>
      <c r="J7077" s="23">
        <v>-84.169349999999994</v>
      </c>
      <c r="K7077">
        <v>325199</v>
      </c>
      <c r="L7077" t="s">
        <v>28</v>
      </c>
      <c r="M7077" t="s">
        <v>530</v>
      </c>
      <c r="N7077" s="49">
        <v>31383.331999999999</v>
      </c>
      <c r="O7077" s="49">
        <v>31801.88</v>
      </c>
      <c r="P7077" s="49">
        <v>30620.883999999998</v>
      </c>
      <c r="Q7077" s="49">
        <v>30950.984</v>
      </c>
      <c r="R7077" s="49">
        <v>30844.583999999999</v>
      </c>
      <c r="S7077" s="49">
        <v>29492.387999999999</v>
      </c>
      <c r="T7077" s="49">
        <v>29549.288</v>
      </c>
      <c r="U7077" s="49">
        <v>30123.67</v>
      </c>
      <c r="V7077" s="49">
        <v>29823.52</v>
      </c>
    </row>
    <row r="7078" spans="1:22" x14ac:dyDescent="0.3">
      <c r="A7078">
        <v>1005988</v>
      </c>
      <c r="B7078" t="s">
        <v>31077</v>
      </c>
      <c r="C7078" t="s">
        <v>31078</v>
      </c>
      <c r="D7078" t="s">
        <v>2076</v>
      </c>
      <c r="E7078" t="s">
        <v>491</v>
      </c>
      <c r="F7078" t="s">
        <v>2077</v>
      </c>
      <c r="G7078" t="s">
        <v>31079</v>
      </c>
      <c r="H7078" t="s">
        <v>2079</v>
      </c>
      <c r="I7078" s="23">
        <v>40.379089999999998</v>
      </c>
      <c r="J7078" s="23">
        <v>-86.838819999999998</v>
      </c>
      <c r="K7078">
        <v>311221</v>
      </c>
      <c r="L7078" t="s">
        <v>28</v>
      </c>
      <c r="M7078" t="s">
        <v>315</v>
      </c>
      <c r="N7078" s="49">
        <v>260759.932</v>
      </c>
      <c r="O7078" s="49">
        <v>254115.682</v>
      </c>
      <c r="P7078" s="49">
        <v>272208.27</v>
      </c>
      <c r="Q7078" s="49">
        <v>264614.58799999999</v>
      </c>
      <c r="R7078" s="49">
        <v>249720.01800000001</v>
      </c>
      <c r="S7078" s="49">
        <v>267622.50400000002</v>
      </c>
      <c r="T7078" s="49">
        <v>259351.90599999999</v>
      </c>
      <c r="U7078" s="49">
        <v>262813.46999999997</v>
      </c>
      <c r="V7078" s="49">
        <v>250983.81</v>
      </c>
    </row>
    <row r="7079" spans="1:22" x14ac:dyDescent="0.3">
      <c r="A7079">
        <v>1001675</v>
      </c>
      <c r="B7079" t="s">
        <v>31080</v>
      </c>
      <c r="C7079" t="s">
        <v>31081</v>
      </c>
      <c r="D7079" t="s">
        <v>2076</v>
      </c>
      <c r="E7079" t="s">
        <v>491</v>
      </c>
      <c r="F7079" t="s">
        <v>31082</v>
      </c>
      <c r="G7079" t="s">
        <v>31083</v>
      </c>
      <c r="H7079" t="s">
        <v>2079</v>
      </c>
      <c r="I7079" s="23">
        <v>40.439210000000003</v>
      </c>
      <c r="J7079" s="23">
        <v>-86.860100000000003</v>
      </c>
      <c r="K7079">
        <v>311221</v>
      </c>
      <c r="L7079" t="s">
        <v>28</v>
      </c>
      <c r="M7079" t="s">
        <v>315</v>
      </c>
      <c r="N7079" s="49">
        <v>142831.83199999999</v>
      </c>
      <c r="O7079" s="49">
        <v>141325.41200000001</v>
      </c>
      <c r="P7079" s="49">
        <v>128670.09</v>
      </c>
      <c r="Q7079" s="49">
        <v>120244.11599999999</v>
      </c>
      <c r="R7079" s="49">
        <v>125913.736</v>
      </c>
      <c r="S7079" s="49">
        <v>161151.26999999999</v>
      </c>
      <c r="T7079" s="49">
        <v>165615.72200000001</v>
      </c>
      <c r="U7079" s="49">
        <v>169738.3</v>
      </c>
      <c r="V7079" s="49">
        <v>184178.47</v>
      </c>
    </row>
    <row r="7080" spans="1:22" x14ac:dyDescent="0.3">
      <c r="A7080">
        <v>1003532</v>
      </c>
      <c r="B7080" t="s">
        <v>31084</v>
      </c>
      <c r="C7080" t="s">
        <v>31085</v>
      </c>
      <c r="D7080" t="s">
        <v>9411</v>
      </c>
      <c r="E7080" t="s">
        <v>1682</v>
      </c>
      <c r="F7080" t="s">
        <v>9412</v>
      </c>
      <c r="G7080" t="s">
        <v>31086</v>
      </c>
      <c r="H7080" t="s">
        <v>13046</v>
      </c>
      <c r="I7080" s="23">
        <v>41.922989999999999</v>
      </c>
      <c r="J7080" s="23">
        <v>-71.086477000000002</v>
      </c>
      <c r="K7080">
        <v>562212</v>
      </c>
      <c r="L7080" t="s">
        <v>355</v>
      </c>
      <c r="M7080" t="s">
        <v>307</v>
      </c>
      <c r="N7080" s="49">
        <v>8328.1</v>
      </c>
      <c r="O7080" s="49">
        <v>7785</v>
      </c>
      <c r="P7080" s="49">
        <v>9377.1</v>
      </c>
      <c r="Q7080" s="49">
        <v>11680.45</v>
      </c>
      <c r="R7080" s="49">
        <v>11142.45</v>
      </c>
      <c r="S7080" s="49">
        <v>12729.95</v>
      </c>
      <c r="T7080" s="49">
        <v>17487.7</v>
      </c>
      <c r="U7080" s="49">
        <v>24764.341896000002</v>
      </c>
      <c r="V7080" s="49">
        <v>26583.691999999999</v>
      </c>
    </row>
    <row r="7081" spans="1:22" x14ac:dyDescent="0.3">
      <c r="A7081">
        <v>1006204</v>
      </c>
      <c r="B7081" t="s">
        <v>31087</v>
      </c>
      <c r="C7081" t="s">
        <v>31088</v>
      </c>
      <c r="D7081" t="s">
        <v>31089</v>
      </c>
      <c r="E7081" t="s">
        <v>351</v>
      </c>
      <c r="F7081" t="s">
        <v>31090</v>
      </c>
      <c r="G7081" t="s">
        <v>31091</v>
      </c>
      <c r="H7081" t="s">
        <v>8694</v>
      </c>
      <c r="I7081" s="23">
        <v>40.675359999999998</v>
      </c>
      <c r="J7081" s="23">
        <v>-89.505039999999994</v>
      </c>
      <c r="K7081">
        <v>562212</v>
      </c>
      <c r="L7081" t="s">
        <v>355</v>
      </c>
      <c r="M7081" t="s">
        <v>307</v>
      </c>
      <c r="N7081" s="49">
        <v>5814.64</v>
      </c>
      <c r="O7081" s="49">
        <v>5186.3320000000003</v>
      </c>
      <c r="P7081" s="49">
        <v>5532.1779999999999</v>
      </c>
      <c r="Q7081" s="49">
        <v>5860.6120000000001</v>
      </c>
      <c r="R7081" s="49">
        <v>5754.11</v>
      </c>
      <c r="S7081" s="49">
        <v>6013.7640000000001</v>
      </c>
      <c r="T7081" s="49">
        <v>4592.5659999999998</v>
      </c>
      <c r="U7081" s="49">
        <v>6564.4260979999999</v>
      </c>
      <c r="V7081" s="49">
        <v>8156.4803499999998</v>
      </c>
    </row>
    <row r="7082" spans="1:22" x14ac:dyDescent="0.3">
      <c r="A7082">
        <v>1003473</v>
      </c>
      <c r="B7082" t="s">
        <v>31092</v>
      </c>
      <c r="C7082" t="s">
        <v>31093</v>
      </c>
      <c r="D7082" t="s">
        <v>31094</v>
      </c>
      <c r="E7082" t="s">
        <v>351</v>
      </c>
      <c r="F7082" t="s">
        <v>31095</v>
      </c>
      <c r="G7082" t="s">
        <v>31096</v>
      </c>
      <c r="H7082" t="s">
        <v>1876</v>
      </c>
      <c r="I7082" s="23">
        <v>42.275196999999999</v>
      </c>
      <c r="J7082" s="23">
        <v>-88.289724000000007</v>
      </c>
      <c r="K7082">
        <v>332811</v>
      </c>
      <c r="L7082" t="s">
        <v>28</v>
      </c>
      <c r="M7082" t="s">
        <v>315</v>
      </c>
      <c r="N7082" s="49">
        <v>23683.759999999998</v>
      </c>
      <c r="O7082" s="49">
        <v>30880.984</v>
      </c>
      <c r="P7082" s="49">
        <v>28708.691999999999</v>
      </c>
      <c r="Q7082" s="49">
        <v>21582.968000000001</v>
      </c>
      <c r="R7082" s="49">
        <v>23841.56</v>
      </c>
      <c r="S7082" s="49">
        <v>32614.527999999998</v>
      </c>
      <c r="T7082" s="49">
        <v>29950.588</v>
      </c>
      <c r="U7082" s="49">
        <v>32942.076000000001</v>
      </c>
      <c r="V7082" s="49">
        <v>35507.516000000003</v>
      </c>
    </row>
    <row r="7083" spans="1:22" x14ac:dyDescent="0.3">
      <c r="A7083">
        <v>1005711</v>
      </c>
      <c r="B7083" t="s">
        <v>31097</v>
      </c>
      <c r="C7083" t="s">
        <v>31098</v>
      </c>
      <c r="D7083" t="s">
        <v>31099</v>
      </c>
      <c r="E7083" t="s">
        <v>1370</v>
      </c>
      <c r="F7083" t="s">
        <v>2723</v>
      </c>
      <c r="G7083" t="s">
        <v>31100</v>
      </c>
      <c r="H7083" t="s">
        <v>1372</v>
      </c>
      <c r="I7083" s="23">
        <v>70.200175999999999</v>
      </c>
      <c r="J7083" s="23">
        <v>-148.46668500000001</v>
      </c>
      <c r="K7083">
        <v>221112</v>
      </c>
      <c r="L7083" t="s">
        <v>28</v>
      </c>
      <c r="M7083" t="s">
        <v>336</v>
      </c>
      <c r="N7083" s="49">
        <v>56990.235999999997</v>
      </c>
      <c r="O7083" s="49">
        <v>56771.336000000003</v>
      </c>
      <c r="P7083" s="49">
        <v>59933.724000000002</v>
      </c>
      <c r="Q7083" s="49">
        <v>67768.944000000003</v>
      </c>
      <c r="R7083" s="49">
        <v>69563.687999999995</v>
      </c>
      <c r="S7083" s="49">
        <v>56427.288</v>
      </c>
      <c r="T7083" s="49">
        <v>49695.368000000002</v>
      </c>
      <c r="U7083" s="49">
        <v>52909.8</v>
      </c>
      <c r="V7083" s="49">
        <v>44922.59</v>
      </c>
    </row>
    <row r="7084" spans="1:22" x14ac:dyDescent="0.3">
      <c r="A7084">
        <v>1007490</v>
      </c>
      <c r="B7084" t="s">
        <v>31101</v>
      </c>
      <c r="C7084" t="s">
        <v>31102</v>
      </c>
      <c r="D7084" t="s">
        <v>31103</v>
      </c>
      <c r="E7084" t="s">
        <v>303</v>
      </c>
      <c r="F7084" t="s">
        <v>31104</v>
      </c>
      <c r="G7084" t="s">
        <v>31105</v>
      </c>
      <c r="H7084" t="s">
        <v>29446</v>
      </c>
      <c r="I7084" s="23">
        <v>31.591669</v>
      </c>
      <c r="J7084" s="23">
        <v>-96.22139</v>
      </c>
      <c r="K7084">
        <v>211111</v>
      </c>
      <c r="L7084" t="s">
        <v>368</v>
      </c>
      <c r="M7084" t="s">
        <v>102</v>
      </c>
      <c r="P7084" s="49">
        <v>0</v>
      </c>
      <c r="Q7084" s="49">
        <v>1130.8979999999999</v>
      </c>
      <c r="R7084" s="49">
        <v>27034.78</v>
      </c>
      <c r="S7084" s="49">
        <v>30480.166000000001</v>
      </c>
      <c r="T7084" s="49">
        <v>32731.11</v>
      </c>
      <c r="U7084" s="49">
        <v>37886.186000000002</v>
      </c>
      <c r="V7084" s="49">
        <v>31912.598000000002</v>
      </c>
    </row>
    <row r="7085" spans="1:22" x14ac:dyDescent="0.3">
      <c r="A7085">
        <v>1000523</v>
      </c>
      <c r="B7085" t="s">
        <v>31106</v>
      </c>
      <c r="C7085" t="s">
        <v>31107</v>
      </c>
      <c r="D7085" t="s">
        <v>31108</v>
      </c>
      <c r="E7085" t="s">
        <v>447</v>
      </c>
      <c r="F7085" t="s">
        <v>31109</v>
      </c>
      <c r="G7085" t="s">
        <v>31110</v>
      </c>
      <c r="H7085" t="s">
        <v>1939</v>
      </c>
      <c r="I7085" s="23">
        <v>40.67991</v>
      </c>
      <c r="J7085" s="23">
        <v>-78.235569999999996</v>
      </c>
      <c r="K7085">
        <v>322121</v>
      </c>
      <c r="L7085" t="s">
        <v>28</v>
      </c>
      <c r="M7085" t="s">
        <v>680</v>
      </c>
      <c r="P7085" s="49">
        <v>50454.66</v>
      </c>
      <c r="Q7085" s="49">
        <v>106105.678</v>
      </c>
      <c r="R7085" s="49">
        <v>158724.79999999999</v>
      </c>
      <c r="S7085" s="49">
        <v>170016.77</v>
      </c>
      <c r="T7085" s="49">
        <v>164188.87</v>
      </c>
      <c r="U7085" s="49">
        <v>155461.42000000001</v>
      </c>
      <c r="V7085" s="49">
        <v>153401.03</v>
      </c>
    </row>
    <row r="7086" spans="1:22" x14ac:dyDescent="0.3">
      <c r="A7086">
        <v>1004403</v>
      </c>
      <c r="B7086" t="s">
        <v>31111</v>
      </c>
      <c r="C7086" t="s">
        <v>31112</v>
      </c>
      <c r="D7086" t="s">
        <v>31113</v>
      </c>
      <c r="E7086" t="s">
        <v>323</v>
      </c>
      <c r="F7086" t="s">
        <v>31114</v>
      </c>
      <c r="G7086" t="s">
        <v>31115</v>
      </c>
      <c r="H7086" t="s">
        <v>6044</v>
      </c>
      <c r="I7086" s="23">
        <v>36.019500000000001</v>
      </c>
      <c r="J7086" s="23">
        <v>-119.1032</v>
      </c>
      <c r="K7086">
        <v>562212</v>
      </c>
      <c r="L7086" t="s">
        <v>51</v>
      </c>
      <c r="M7086" t="s">
        <v>307</v>
      </c>
      <c r="N7086" s="49">
        <v>6059.25</v>
      </c>
      <c r="O7086" s="49">
        <v>5657.5</v>
      </c>
      <c r="P7086" s="49">
        <v>4412</v>
      </c>
      <c r="Q7086" s="49">
        <v>4390.25</v>
      </c>
      <c r="R7086" s="49">
        <v>7205.5</v>
      </c>
      <c r="S7086" s="49">
        <v>9532.5</v>
      </c>
      <c r="T7086" s="49">
        <v>6297.5</v>
      </c>
      <c r="U7086" s="49">
        <v>6680</v>
      </c>
      <c r="V7086" s="49">
        <v>5267.5</v>
      </c>
    </row>
    <row r="7087" spans="1:22" x14ac:dyDescent="0.3">
      <c r="A7087">
        <v>1005368</v>
      </c>
      <c r="B7087" t="s">
        <v>31116</v>
      </c>
      <c r="C7087" t="s">
        <v>31117</v>
      </c>
      <c r="D7087" t="s">
        <v>31118</v>
      </c>
      <c r="E7087" t="s">
        <v>323</v>
      </c>
      <c r="F7087" t="s">
        <v>31119</v>
      </c>
      <c r="G7087" t="s">
        <v>31120</v>
      </c>
      <c r="H7087" t="s">
        <v>25630</v>
      </c>
      <c r="I7087" s="23">
        <v>40.196559999999998</v>
      </c>
      <c r="J7087" s="23">
        <v>-122.29375</v>
      </c>
      <c r="K7087">
        <v>562212</v>
      </c>
      <c r="L7087" t="s">
        <v>51</v>
      </c>
      <c r="M7087" t="s">
        <v>307</v>
      </c>
      <c r="N7087" s="49">
        <v>15749.25</v>
      </c>
      <c r="O7087" s="49">
        <v>11821.5</v>
      </c>
      <c r="P7087" s="49">
        <v>31482.5</v>
      </c>
      <c r="Q7087" s="49">
        <v>17860.5</v>
      </c>
      <c r="R7087" s="49">
        <v>27283.25</v>
      </c>
      <c r="S7087" s="49">
        <v>29493</v>
      </c>
      <c r="T7087" s="49">
        <v>25814.75</v>
      </c>
      <c r="U7087" s="49">
        <v>24830</v>
      </c>
      <c r="V7087" s="49">
        <v>0</v>
      </c>
    </row>
    <row r="7088" spans="1:22" x14ac:dyDescent="0.3">
      <c r="A7088">
        <v>1003639</v>
      </c>
      <c r="B7088" t="s">
        <v>31121</v>
      </c>
      <c r="C7088" t="s">
        <v>31122</v>
      </c>
      <c r="D7088" t="s">
        <v>31123</v>
      </c>
      <c r="E7088" t="s">
        <v>303</v>
      </c>
      <c r="F7088" t="s">
        <v>26313</v>
      </c>
      <c r="G7088" t="s">
        <v>31124</v>
      </c>
      <c r="H7088" t="s">
        <v>13455</v>
      </c>
      <c r="I7088" s="23">
        <v>31.079820000000002</v>
      </c>
      <c r="J7088" s="23">
        <v>-97.308899999999994</v>
      </c>
      <c r="K7088">
        <v>562212</v>
      </c>
      <c r="L7088" t="s">
        <v>51</v>
      </c>
      <c r="M7088" t="s">
        <v>307</v>
      </c>
      <c r="N7088" s="49">
        <v>72737.5</v>
      </c>
      <c r="O7088" s="49">
        <v>63921.25</v>
      </c>
      <c r="P7088" s="49">
        <v>68180</v>
      </c>
      <c r="Q7088" s="49">
        <v>67732</v>
      </c>
      <c r="R7088" s="49">
        <v>61982.25</v>
      </c>
      <c r="S7088" s="49">
        <v>95983.75</v>
      </c>
      <c r="T7088" s="49">
        <v>76147.25</v>
      </c>
      <c r="U7088" s="49">
        <v>67422.106249999997</v>
      </c>
      <c r="V7088" s="49">
        <v>126050</v>
      </c>
    </row>
    <row r="7089" spans="1:22" x14ac:dyDescent="0.3">
      <c r="A7089">
        <v>1005851</v>
      </c>
      <c r="B7089" t="s">
        <v>31125</v>
      </c>
      <c r="C7089" t="s">
        <v>31126</v>
      </c>
      <c r="D7089" t="s">
        <v>2449</v>
      </c>
      <c r="E7089" t="s">
        <v>447</v>
      </c>
      <c r="F7089" t="s">
        <v>31127</v>
      </c>
      <c r="G7089" t="s">
        <v>31128</v>
      </c>
      <c r="H7089" t="s">
        <v>23179</v>
      </c>
      <c r="I7089" s="23">
        <v>39.979354000000001</v>
      </c>
      <c r="J7089" s="23">
        <v>-75.151016999999996</v>
      </c>
      <c r="K7089">
        <v>611310</v>
      </c>
      <c r="L7089" t="s">
        <v>28</v>
      </c>
      <c r="M7089" t="s">
        <v>315</v>
      </c>
      <c r="N7089" s="49">
        <v>38396.856</v>
      </c>
      <c r="O7089" s="49">
        <v>54088.02</v>
      </c>
      <c r="P7089" s="49">
        <v>37242.347999999998</v>
      </c>
      <c r="Q7089" s="49">
        <v>36048.264000000003</v>
      </c>
      <c r="R7089" s="49">
        <v>38004.307999999997</v>
      </c>
      <c r="S7089" s="49">
        <v>37544.633999999998</v>
      </c>
      <c r="T7089" s="49">
        <v>33900.879999999997</v>
      </c>
      <c r="U7089" s="49">
        <v>32649.63</v>
      </c>
      <c r="V7089" s="49">
        <v>33994.781999999999</v>
      </c>
    </row>
    <row r="7090" spans="1:22" x14ac:dyDescent="0.3">
      <c r="A7090">
        <v>1005471</v>
      </c>
      <c r="B7090" t="s">
        <v>31129</v>
      </c>
      <c r="C7090" t="s">
        <v>31130</v>
      </c>
      <c r="D7090" t="s">
        <v>2449</v>
      </c>
      <c r="E7090" t="s">
        <v>447</v>
      </c>
      <c r="F7090" t="s">
        <v>31131</v>
      </c>
      <c r="G7090" t="s">
        <v>31132</v>
      </c>
      <c r="H7090" t="s">
        <v>23179</v>
      </c>
      <c r="I7090" s="23">
        <v>40.004359999999998</v>
      </c>
      <c r="J7090" s="23">
        <v>-75.149799999999999</v>
      </c>
      <c r="K7090">
        <v>611310</v>
      </c>
      <c r="L7090" t="s">
        <v>28</v>
      </c>
      <c r="M7090" t="s">
        <v>315</v>
      </c>
      <c r="N7090" s="49">
        <v>27449.194</v>
      </c>
      <c r="O7090" s="49">
        <v>30154.385999999999</v>
      </c>
      <c r="P7090" s="49">
        <v>30055.788</v>
      </c>
      <c r="Q7090" s="49">
        <v>29952.18</v>
      </c>
      <c r="R7090" s="49">
        <v>27673.491999999998</v>
      </c>
      <c r="S7090" s="49">
        <v>35368.491999999998</v>
      </c>
      <c r="T7090" s="49">
        <v>30574.13</v>
      </c>
      <c r="U7090" s="49">
        <v>28491.15</v>
      </c>
      <c r="V7090" s="49">
        <v>29924.585999999999</v>
      </c>
    </row>
    <row r="7091" spans="1:22" x14ac:dyDescent="0.3">
      <c r="A7091">
        <v>1003716</v>
      </c>
      <c r="B7091" t="s">
        <v>31133</v>
      </c>
      <c r="C7091" t="s">
        <v>31134</v>
      </c>
      <c r="D7091" t="s">
        <v>3765</v>
      </c>
      <c r="E7091" t="s">
        <v>386</v>
      </c>
      <c r="F7091" t="s">
        <v>31135</v>
      </c>
      <c r="G7091" t="s">
        <v>31136</v>
      </c>
      <c r="H7091" t="s">
        <v>1310</v>
      </c>
      <c r="I7091" s="23">
        <v>34.944580000000002</v>
      </c>
      <c r="J7091" s="23">
        <v>-85.699870000000004</v>
      </c>
      <c r="K7091">
        <v>331110</v>
      </c>
      <c r="L7091" t="s">
        <v>6454</v>
      </c>
      <c r="M7091" t="s">
        <v>538</v>
      </c>
      <c r="N7091" s="49">
        <v>115442.33</v>
      </c>
      <c r="O7091" s="49">
        <v>162097.674</v>
      </c>
      <c r="P7091" s="49">
        <v>171163.52600000001</v>
      </c>
      <c r="Q7091" s="49">
        <v>136532.02600000001</v>
      </c>
      <c r="R7091" s="49">
        <v>164580.82199999999</v>
      </c>
      <c r="S7091" s="49">
        <v>139747.258</v>
      </c>
      <c r="T7091" s="49">
        <v>158931.64600000001</v>
      </c>
      <c r="U7091" s="49">
        <v>138358.24400000001</v>
      </c>
      <c r="V7091" s="49">
        <v>128418.292</v>
      </c>
    </row>
    <row r="7092" spans="1:22" x14ac:dyDescent="0.3">
      <c r="A7092">
        <v>1002140</v>
      </c>
      <c r="B7092" t="s">
        <v>31137</v>
      </c>
      <c r="C7092" t="s">
        <v>31138</v>
      </c>
      <c r="D7092" t="s">
        <v>20087</v>
      </c>
      <c r="E7092" t="s">
        <v>583</v>
      </c>
      <c r="F7092" t="s">
        <v>31139</v>
      </c>
      <c r="H7092" t="s">
        <v>31140</v>
      </c>
      <c r="I7092" s="23">
        <v>31.988313000000002</v>
      </c>
      <c r="J7092" s="23">
        <v>-91.267801000000006</v>
      </c>
      <c r="K7092">
        <v>562212</v>
      </c>
      <c r="L7092" t="s">
        <v>51</v>
      </c>
      <c r="M7092" t="s">
        <v>307</v>
      </c>
      <c r="N7092" s="49">
        <v>47530.75</v>
      </c>
      <c r="O7092" s="49">
        <v>49088.75</v>
      </c>
      <c r="P7092" s="49">
        <v>50086.5</v>
      </c>
      <c r="Q7092" s="49">
        <v>50829</v>
      </c>
      <c r="R7092" s="49">
        <v>51327.5</v>
      </c>
      <c r="S7092" s="49">
        <v>50976.25</v>
      </c>
      <c r="T7092" s="49">
        <v>49951.25</v>
      </c>
      <c r="U7092" s="49">
        <v>48225.75</v>
      </c>
      <c r="V7092" s="49">
        <v>46526.5</v>
      </c>
    </row>
    <row r="7093" spans="1:22" x14ac:dyDescent="0.3">
      <c r="A7093">
        <v>1005788</v>
      </c>
      <c r="B7093" t="s">
        <v>31141</v>
      </c>
      <c r="C7093" t="s">
        <v>31142</v>
      </c>
      <c r="D7093" t="s">
        <v>31143</v>
      </c>
      <c r="E7093" t="s">
        <v>1418</v>
      </c>
      <c r="F7093" t="s">
        <v>24608</v>
      </c>
      <c r="G7093" t="s">
        <v>31144</v>
      </c>
      <c r="H7093" t="s">
        <v>1830</v>
      </c>
      <c r="I7093" s="23">
        <v>36.437220000000003</v>
      </c>
      <c r="J7093" s="23">
        <v>-99.471080000000001</v>
      </c>
      <c r="K7093">
        <v>325311</v>
      </c>
      <c r="L7093" t="s">
        <v>6685</v>
      </c>
      <c r="M7093" t="s">
        <v>804</v>
      </c>
      <c r="N7093" s="49">
        <v>1098808.1640000001</v>
      </c>
      <c r="O7093" s="49">
        <v>1324696.6640000001</v>
      </c>
      <c r="P7093" s="49">
        <v>1193834.406</v>
      </c>
      <c r="Q7093" s="49">
        <v>1250324.6359999999</v>
      </c>
      <c r="R7093" s="49">
        <v>1020813.36</v>
      </c>
      <c r="S7093" s="49">
        <v>942426.49600000004</v>
      </c>
      <c r="T7093" s="49">
        <v>1351235.4920000001</v>
      </c>
      <c r="U7093" s="49">
        <v>1381413.0519999999</v>
      </c>
      <c r="V7093" s="49">
        <v>1388782.2120000001</v>
      </c>
    </row>
    <row r="7094" spans="1:22" x14ac:dyDescent="0.3">
      <c r="A7094">
        <v>1000534</v>
      </c>
      <c r="B7094" t="s">
        <v>31145</v>
      </c>
      <c r="C7094" t="s">
        <v>31146</v>
      </c>
      <c r="D7094" t="s">
        <v>25313</v>
      </c>
      <c r="E7094" t="s">
        <v>454</v>
      </c>
      <c r="F7094" t="s">
        <v>25314</v>
      </c>
      <c r="G7094" t="s">
        <v>31147</v>
      </c>
      <c r="H7094" t="s">
        <v>31148</v>
      </c>
      <c r="I7094" s="23">
        <v>44.216999999999999</v>
      </c>
      <c r="J7094" s="23">
        <v>-86.290599999999998</v>
      </c>
      <c r="K7094">
        <v>221112</v>
      </c>
      <c r="L7094" t="s">
        <v>28</v>
      </c>
      <c r="M7094" t="s">
        <v>336</v>
      </c>
      <c r="N7094" s="49">
        <v>515176.05200000003</v>
      </c>
      <c r="O7094" s="49">
        <v>599701.20799999998</v>
      </c>
      <c r="P7094" s="49">
        <v>608646.72600000002</v>
      </c>
      <c r="Q7094" s="49">
        <v>645206.40399999998</v>
      </c>
      <c r="R7094" s="49">
        <v>637641.47400000005</v>
      </c>
      <c r="S7094" s="49">
        <v>616931.24199999997</v>
      </c>
      <c r="T7094" s="49">
        <v>549169.80599999998</v>
      </c>
      <c r="U7094" s="49">
        <v>571144.79799999995</v>
      </c>
      <c r="V7094" s="49">
        <v>542013.78399999999</v>
      </c>
    </row>
    <row r="7095" spans="1:22" x14ac:dyDescent="0.3">
      <c r="A7095">
        <v>1007741</v>
      </c>
      <c r="B7095" t="s">
        <v>31149</v>
      </c>
      <c r="C7095" t="s">
        <v>31150</v>
      </c>
      <c r="D7095" t="s">
        <v>31151</v>
      </c>
      <c r="E7095" t="s">
        <v>1370</v>
      </c>
      <c r="F7095" t="s">
        <v>17008</v>
      </c>
      <c r="G7095" t="s">
        <v>31152</v>
      </c>
      <c r="H7095" t="s">
        <v>4057</v>
      </c>
      <c r="I7095" s="23">
        <v>60.683602999999998</v>
      </c>
      <c r="J7095" s="23">
        <v>-151.36720399999999</v>
      </c>
      <c r="K7095">
        <v>324110</v>
      </c>
      <c r="L7095" t="s">
        <v>13743</v>
      </c>
      <c r="M7095" t="s">
        <v>13744</v>
      </c>
      <c r="N7095" s="49">
        <v>600981.02800000005</v>
      </c>
      <c r="O7095" s="49">
        <v>695400.3</v>
      </c>
      <c r="P7095" s="49">
        <v>723807.79</v>
      </c>
      <c r="Q7095" s="49">
        <v>589663.70600000001</v>
      </c>
      <c r="R7095" s="49">
        <v>604584.14</v>
      </c>
      <c r="S7095" s="49">
        <v>577309.022</v>
      </c>
      <c r="T7095" s="49">
        <v>590568.95799999998</v>
      </c>
      <c r="U7095" s="49">
        <v>541363.92799999996</v>
      </c>
      <c r="V7095" s="49">
        <v>549799.52599999995</v>
      </c>
    </row>
    <row r="7096" spans="1:22" x14ac:dyDescent="0.3">
      <c r="A7096">
        <v>1003904</v>
      </c>
      <c r="B7096" t="s">
        <v>31153</v>
      </c>
      <c r="C7096" t="s">
        <v>31154</v>
      </c>
      <c r="D7096" t="s">
        <v>28720</v>
      </c>
      <c r="E7096" t="s">
        <v>946</v>
      </c>
      <c r="F7096" t="s">
        <v>2600</v>
      </c>
      <c r="G7096" t="s">
        <v>31155</v>
      </c>
      <c r="H7096" t="s">
        <v>2602</v>
      </c>
      <c r="I7096" s="23">
        <v>48.489533999999999</v>
      </c>
      <c r="J7096" s="23">
        <v>-122.56429199999999</v>
      </c>
      <c r="K7096">
        <v>324110</v>
      </c>
      <c r="L7096" t="s">
        <v>6863</v>
      </c>
      <c r="M7096" t="s">
        <v>6864</v>
      </c>
      <c r="N7096" s="49">
        <v>1421126.5460000001</v>
      </c>
      <c r="O7096" s="49">
        <v>1233328.598</v>
      </c>
      <c r="P7096" s="49">
        <v>1353302.77</v>
      </c>
      <c r="Q7096" s="49">
        <v>1353545.11</v>
      </c>
      <c r="R7096" s="49">
        <v>1282630.6359999999</v>
      </c>
      <c r="S7096" s="49">
        <v>1333623.9939999999</v>
      </c>
      <c r="T7096" s="49">
        <v>1170237.6580000001</v>
      </c>
      <c r="U7096" s="49">
        <v>1272523.22</v>
      </c>
      <c r="V7096" s="49">
        <v>1169075.0220000001</v>
      </c>
    </row>
    <row r="7097" spans="1:22" x14ac:dyDescent="0.3">
      <c r="A7097">
        <v>1007390</v>
      </c>
      <c r="B7097" t="s">
        <v>31156</v>
      </c>
      <c r="C7097" t="s">
        <v>31157</v>
      </c>
      <c r="D7097" t="s">
        <v>1026</v>
      </c>
      <c r="E7097" t="s">
        <v>323</v>
      </c>
      <c r="F7097" t="s">
        <v>1027</v>
      </c>
      <c r="G7097" t="s">
        <v>31158</v>
      </c>
      <c r="H7097" t="s">
        <v>1001</v>
      </c>
      <c r="I7097" s="23">
        <v>38.025100000000002</v>
      </c>
      <c r="J7097" s="23">
        <v>-122.0639</v>
      </c>
      <c r="K7097">
        <v>324110</v>
      </c>
      <c r="L7097" t="s">
        <v>6879</v>
      </c>
      <c r="M7097" t="s">
        <v>6880</v>
      </c>
      <c r="N7097" s="49">
        <v>2302964.872</v>
      </c>
      <c r="O7097" s="49">
        <v>2228581.17</v>
      </c>
      <c r="P7097" s="49">
        <v>2176808.3059999999</v>
      </c>
      <c r="Q7097" s="49">
        <v>2388561.27</v>
      </c>
      <c r="R7097" s="49">
        <v>2076233.94</v>
      </c>
      <c r="S7097" s="49">
        <v>2297311.9539999999</v>
      </c>
      <c r="T7097" s="49">
        <v>2401336.3859999999</v>
      </c>
      <c r="U7097" s="49">
        <v>2051614.084</v>
      </c>
      <c r="V7097" s="49">
        <v>2371510.068</v>
      </c>
    </row>
    <row r="7098" spans="1:22" x14ac:dyDescent="0.3">
      <c r="A7098">
        <v>1006023</v>
      </c>
      <c r="B7098" t="s">
        <v>31159</v>
      </c>
      <c r="C7098" t="s">
        <v>31160</v>
      </c>
      <c r="D7098" t="s">
        <v>1004</v>
      </c>
      <c r="E7098" t="s">
        <v>583</v>
      </c>
      <c r="F7098" t="s">
        <v>1005</v>
      </c>
      <c r="G7098" t="s">
        <v>31161</v>
      </c>
      <c r="H7098" t="s">
        <v>1007</v>
      </c>
      <c r="I7098" s="23">
        <v>30.232727000000001</v>
      </c>
      <c r="J7098" s="23">
        <v>-93.285899999999998</v>
      </c>
      <c r="K7098">
        <v>325188</v>
      </c>
      <c r="L7098" t="s">
        <v>60</v>
      </c>
      <c r="M7098" t="s">
        <v>530</v>
      </c>
      <c r="T7098" s="49">
        <v>4277</v>
      </c>
      <c r="U7098" s="49">
        <v>6040</v>
      </c>
      <c r="V7098" s="49">
        <v>4100.5</v>
      </c>
    </row>
    <row r="7099" spans="1:22" x14ac:dyDescent="0.3">
      <c r="A7099">
        <v>1004578</v>
      </c>
      <c r="B7099" t="s">
        <v>31162</v>
      </c>
      <c r="C7099" t="s">
        <v>31163</v>
      </c>
      <c r="D7099" t="s">
        <v>28244</v>
      </c>
      <c r="E7099" t="s">
        <v>422</v>
      </c>
      <c r="F7099" t="s">
        <v>6811</v>
      </c>
      <c r="G7099" t="s">
        <v>31164</v>
      </c>
      <c r="H7099" t="s">
        <v>2284</v>
      </c>
      <c r="I7099" s="23">
        <v>33.178610999999997</v>
      </c>
      <c r="J7099" s="23">
        <v>-92.719166999999999</v>
      </c>
      <c r="K7099">
        <v>325199</v>
      </c>
      <c r="L7099" t="s">
        <v>28</v>
      </c>
      <c r="M7099" t="s">
        <v>530</v>
      </c>
      <c r="N7099" s="49">
        <v>42773.288</v>
      </c>
      <c r="O7099" s="49">
        <v>49394.563999999998</v>
      </c>
      <c r="P7099" s="49">
        <v>40491.296000000002</v>
      </c>
      <c r="Q7099" s="49">
        <v>31927.68</v>
      </c>
      <c r="R7099" s="49">
        <v>41062.896000000001</v>
      </c>
      <c r="S7099" s="49">
        <v>55387.792000000001</v>
      </c>
      <c r="T7099" s="49">
        <v>42475.64</v>
      </c>
      <c r="U7099" s="49">
        <v>41902.792000000001</v>
      </c>
      <c r="V7099" s="49">
        <v>45968.576000000001</v>
      </c>
    </row>
    <row r="7100" spans="1:22" x14ac:dyDescent="0.3">
      <c r="A7100">
        <v>1004370</v>
      </c>
      <c r="B7100" t="s">
        <v>31165</v>
      </c>
      <c r="C7100" t="s">
        <v>31166</v>
      </c>
      <c r="D7100" t="s">
        <v>14976</v>
      </c>
      <c r="E7100" t="s">
        <v>303</v>
      </c>
      <c r="F7100" t="s">
        <v>12559</v>
      </c>
      <c r="G7100" t="s">
        <v>31167</v>
      </c>
      <c r="H7100" t="s">
        <v>4338</v>
      </c>
      <c r="I7100" s="23">
        <v>29.376111000000002</v>
      </c>
      <c r="J7100" s="23">
        <v>-94.908055000000004</v>
      </c>
      <c r="K7100">
        <v>324110</v>
      </c>
      <c r="L7100" t="s">
        <v>1344</v>
      </c>
      <c r="M7100" t="s">
        <v>1345</v>
      </c>
      <c r="P7100" s="49">
        <v>590512.01199999999</v>
      </c>
      <c r="Q7100" s="49">
        <v>784410.79</v>
      </c>
      <c r="R7100" s="49">
        <v>780934.70400000003</v>
      </c>
      <c r="S7100" s="49">
        <v>731198.99800000002</v>
      </c>
      <c r="T7100" s="49">
        <v>738021.72600000002</v>
      </c>
      <c r="U7100" s="49">
        <v>685465.74800000002</v>
      </c>
      <c r="V7100" s="49">
        <v>769840.96400000004</v>
      </c>
    </row>
    <row r="7101" spans="1:22" x14ac:dyDescent="0.3">
      <c r="A7101">
        <v>1005347</v>
      </c>
      <c r="B7101" t="s">
        <v>31168</v>
      </c>
      <c r="C7101" t="s">
        <v>31169</v>
      </c>
      <c r="D7101" t="s">
        <v>31170</v>
      </c>
      <c r="E7101" t="s">
        <v>303</v>
      </c>
      <c r="F7101" t="s">
        <v>31171</v>
      </c>
      <c r="G7101" t="s">
        <v>31172</v>
      </c>
      <c r="H7101" t="s">
        <v>2347</v>
      </c>
      <c r="I7101" s="23">
        <v>30.09862</v>
      </c>
      <c r="J7101" s="23">
        <v>-97.752480000000006</v>
      </c>
      <c r="K7101">
        <v>562212</v>
      </c>
      <c r="L7101" t="s">
        <v>51</v>
      </c>
      <c r="M7101" t="s">
        <v>307</v>
      </c>
      <c r="N7101" s="49">
        <v>128941.5</v>
      </c>
      <c r="O7101" s="49">
        <v>29542.25</v>
      </c>
      <c r="P7101" s="49">
        <v>23224</v>
      </c>
      <c r="Q7101" s="49">
        <v>25816.75</v>
      </c>
      <c r="R7101" s="49">
        <v>28874.25</v>
      </c>
      <c r="S7101" s="49">
        <v>30873</v>
      </c>
      <c r="T7101" s="49">
        <v>29287</v>
      </c>
      <c r="U7101" s="49">
        <v>29577</v>
      </c>
      <c r="V7101" s="49">
        <v>348584</v>
      </c>
    </row>
    <row r="7102" spans="1:22" x14ac:dyDescent="0.3">
      <c r="A7102">
        <v>1003557</v>
      </c>
      <c r="B7102" t="s">
        <v>31173</v>
      </c>
      <c r="C7102" t="s">
        <v>31174</v>
      </c>
      <c r="D7102" t="s">
        <v>15223</v>
      </c>
      <c r="E7102" t="s">
        <v>1781</v>
      </c>
      <c r="F7102" t="s">
        <v>31175</v>
      </c>
      <c r="G7102" t="s">
        <v>31176</v>
      </c>
      <c r="H7102" t="s">
        <v>416</v>
      </c>
      <c r="I7102" s="23">
        <v>33.392476000000002</v>
      </c>
      <c r="J7102" s="23">
        <v>-91.017583999999999</v>
      </c>
      <c r="K7102">
        <v>486210</v>
      </c>
      <c r="L7102" t="s">
        <v>1275</v>
      </c>
      <c r="M7102" t="s">
        <v>102</v>
      </c>
      <c r="N7102" s="49">
        <v>87547.93</v>
      </c>
      <c r="O7102" s="49">
        <v>83746.444000000003</v>
      </c>
      <c r="P7102" s="49">
        <v>90316.062000000005</v>
      </c>
      <c r="Q7102" s="49">
        <v>84354.327999999994</v>
      </c>
      <c r="R7102" s="49">
        <v>93196.418000000005</v>
      </c>
      <c r="S7102" s="49">
        <v>94300.543999999994</v>
      </c>
      <c r="T7102" s="49">
        <v>127015.91</v>
      </c>
      <c r="U7102" s="49">
        <v>147843.552</v>
      </c>
      <c r="V7102" s="49">
        <v>106546.178</v>
      </c>
    </row>
    <row r="7103" spans="1:22" x14ac:dyDescent="0.3">
      <c r="A7103">
        <v>1003945</v>
      </c>
      <c r="B7103" t="s">
        <v>31177</v>
      </c>
      <c r="C7103" t="s">
        <v>31178</v>
      </c>
      <c r="D7103" t="s">
        <v>8812</v>
      </c>
      <c r="E7103" t="s">
        <v>303</v>
      </c>
      <c r="F7103" t="s">
        <v>31179</v>
      </c>
      <c r="G7103" t="s">
        <v>31180</v>
      </c>
      <c r="H7103" t="s">
        <v>3637</v>
      </c>
      <c r="I7103" s="23">
        <v>32.933109999999999</v>
      </c>
      <c r="J7103" s="23">
        <v>-96.753699999999995</v>
      </c>
      <c r="K7103">
        <v>334413</v>
      </c>
      <c r="L7103" t="s">
        <v>1560</v>
      </c>
      <c r="M7103" t="s">
        <v>315</v>
      </c>
      <c r="N7103" s="49">
        <v>582357.89202919998</v>
      </c>
      <c r="O7103" s="49">
        <v>715141.71600649995</v>
      </c>
      <c r="P7103" s="49">
        <v>730168.41441760003</v>
      </c>
      <c r="Q7103" s="49">
        <v>703846.62772300001</v>
      </c>
      <c r="R7103" s="49">
        <v>689201.82059230004</v>
      </c>
      <c r="S7103" s="49">
        <v>682730.70219590003</v>
      </c>
      <c r="T7103" s="49">
        <v>565653.3077</v>
      </c>
      <c r="U7103" s="49">
        <v>572304.75111399998</v>
      </c>
      <c r="V7103" s="49">
        <v>668403.91210399999</v>
      </c>
    </row>
    <row r="7104" spans="1:22" x14ac:dyDescent="0.3">
      <c r="A7104">
        <v>1002102</v>
      </c>
      <c r="B7104" t="s">
        <v>31181</v>
      </c>
      <c r="C7104" t="s">
        <v>31182</v>
      </c>
      <c r="D7104" t="s">
        <v>31170</v>
      </c>
      <c r="E7104" t="s">
        <v>303</v>
      </c>
      <c r="F7104" t="s">
        <v>31171</v>
      </c>
      <c r="G7104" t="s">
        <v>31183</v>
      </c>
      <c r="H7104" t="s">
        <v>31184</v>
      </c>
      <c r="I7104" s="23">
        <v>30.053599999999999</v>
      </c>
      <c r="J7104" s="23">
        <v>-97.857200000000006</v>
      </c>
      <c r="K7104">
        <v>327310</v>
      </c>
      <c r="L7104" t="s">
        <v>2095</v>
      </c>
      <c r="M7104" t="s">
        <v>376</v>
      </c>
      <c r="N7104" s="49">
        <v>1033699.444</v>
      </c>
      <c r="O7104" s="49">
        <v>1005947.1679999999</v>
      </c>
      <c r="P7104" s="49">
        <v>953937.94</v>
      </c>
      <c r="Q7104" s="49">
        <v>978622.77599999995</v>
      </c>
      <c r="R7104" s="49">
        <v>981784.00800000003</v>
      </c>
      <c r="S7104" s="49">
        <v>959891.18</v>
      </c>
      <c r="T7104" s="49">
        <v>957063.06400000001</v>
      </c>
      <c r="U7104" s="49">
        <v>1116628.2660000001</v>
      </c>
      <c r="V7104" s="49">
        <v>1013744.736</v>
      </c>
    </row>
    <row r="7105" spans="1:22" x14ac:dyDescent="0.3">
      <c r="A7105">
        <v>1000053</v>
      </c>
      <c r="B7105" t="s">
        <v>31185</v>
      </c>
      <c r="C7105" t="s">
        <v>31186</v>
      </c>
      <c r="D7105" t="s">
        <v>480</v>
      </c>
      <c r="E7105" t="s">
        <v>303</v>
      </c>
      <c r="F7105" t="s">
        <v>31187</v>
      </c>
      <c r="G7105" t="s">
        <v>31188</v>
      </c>
      <c r="H7105" t="s">
        <v>483</v>
      </c>
      <c r="I7105" s="23">
        <v>29.703682000000001</v>
      </c>
      <c r="J7105" s="23">
        <v>-95.396186</v>
      </c>
      <c r="K7105">
        <v>221330</v>
      </c>
      <c r="L7105" t="s">
        <v>28</v>
      </c>
      <c r="M7105" t="s">
        <v>336</v>
      </c>
      <c r="N7105" s="49">
        <v>117428.954</v>
      </c>
      <c r="O7105" s="49">
        <v>111240.876</v>
      </c>
      <c r="P7105" s="49">
        <v>97204.327999999994</v>
      </c>
      <c r="Q7105" s="49">
        <v>89636.903999999995</v>
      </c>
      <c r="R7105" s="49">
        <v>90952.554000000004</v>
      </c>
      <c r="S7105" s="49">
        <v>106172.64599999999</v>
      </c>
      <c r="T7105" s="49">
        <v>98251.326000000001</v>
      </c>
      <c r="U7105" s="49">
        <v>96714.534</v>
      </c>
      <c r="V7105" s="49">
        <v>101961.264</v>
      </c>
    </row>
    <row r="7106" spans="1:22" x14ac:dyDescent="0.3">
      <c r="A7106">
        <v>1004040</v>
      </c>
      <c r="B7106" t="s">
        <v>31189</v>
      </c>
      <c r="C7106" t="s">
        <v>31190</v>
      </c>
      <c r="D7106" t="s">
        <v>2767</v>
      </c>
      <c r="E7106" t="s">
        <v>303</v>
      </c>
      <c r="F7106" t="s">
        <v>19958</v>
      </c>
      <c r="G7106" t="s">
        <v>31191</v>
      </c>
      <c r="H7106" t="s">
        <v>8182</v>
      </c>
      <c r="I7106" s="23">
        <v>33.592230000000001</v>
      </c>
      <c r="J7106" s="23">
        <v>-101.880084</v>
      </c>
      <c r="K7106">
        <v>611310</v>
      </c>
      <c r="L7106" t="s">
        <v>28</v>
      </c>
      <c r="M7106" t="s">
        <v>315</v>
      </c>
      <c r="N7106" s="49">
        <v>64544.555999999997</v>
      </c>
      <c r="O7106" s="49">
        <v>60060.423999999999</v>
      </c>
      <c r="P7106" s="49">
        <v>53715.447999999997</v>
      </c>
      <c r="Q7106" s="49">
        <v>60571.872000000003</v>
      </c>
      <c r="R7106" s="49">
        <v>66681.047999999995</v>
      </c>
      <c r="S7106" s="49">
        <v>66765.148000000001</v>
      </c>
      <c r="T7106" s="49">
        <v>54113.495999999999</v>
      </c>
      <c r="U7106" s="49">
        <v>55314.692000000003</v>
      </c>
      <c r="V7106" s="49">
        <v>58564.98</v>
      </c>
    </row>
    <row r="7107" spans="1:22" x14ac:dyDescent="0.3">
      <c r="A7107">
        <v>1003001</v>
      </c>
      <c r="B7107" t="s">
        <v>31192</v>
      </c>
      <c r="C7107" t="s">
        <v>31193</v>
      </c>
      <c r="D7107" t="s">
        <v>31194</v>
      </c>
      <c r="E7107" t="s">
        <v>303</v>
      </c>
      <c r="F7107" t="s">
        <v>31195</v>
      </c>
      <c r="G7107" t="s">
        <v>31196</v>
      </c>
      <c r="H7107" t="s">
        <v>17033</v>
      </c>
      <c r="I7107" s="23">
        <v>33.632199999999997</v>
      </c>
      <c r="J7107" s="23">
        <v>-96.841899999999995</v>
      </c>
      <c r="K7107">
        <v>562212</v>
      </c>
      <c r="L7107" t="s">
        <v>51</v>
      </c>
      <c r="M7107" t="s">
        <v>307</v>
      </c>
      <c r="N7107" s="49">
        <v>98845.75</v>
      </c>
      <c r="O7107" s="49">
        <v>89467</v>
      </c>
      <c r="P7107" s="49">
        <v>82582.25</v>
      </c>
      <c r="Q7107" s="49">
        <v>75878.5</v>
      </c>
      <c r="R7107" s="49">
        <v>70672.5</v>
      </c>
      <c r="S7107" s="49">
        <v>65434</v>
      </c>
      <c r="T7107" s="49">
        <v>60272.5</v>
      </c>
      <c r="U7107" s="49">
        <v>53892</v>
      </c>
      <c r="V7107" s="49">
        <v>46783</v>
      </c>
    </row>
    <row r="7108" spans="1:22" x14ac:dyDescent="0.3">
      <c r="A7108">
        <v>1007980</v>
      </c>
      <c r="B7108" t="s">
        <v>31197</v>
      </c>
      <c r="C7108" t="s">
        <v>31198</v>
      </c>
      <c r="D7108" t="s">
        <v>3753</v>
      </c>
      <c r="E7108" t="s">
        <v>454</v>
      </c>
      <c r="F7108" t="s">
        <v>31199</v>
      </c>
      <c r="G7108" t="s">
        <v>31200</v>
      </c>
      <c r="H7108" t="s">
        <v>21574</v>
      </c>
      <c r="I7108" s="23">
        <v>43.205410000000001</v>
      </c>
      <c r="J7108" s="23">
        <v>-86.27037</v>
      </c>
      <c r="K7108">
        <v>331511</v>
      </c>
      <c r="L7108" t="s">
        <v>28</v>
      </c>
      <c r="M7108" t="s">
        <v>538</v>
      </c>
      <c r="N7108" s="49">
        <v>42110.315999999999</v>
      </c>
      <c r="O7108" s="49">
        <v>43267.212</v>
      </c>
      <c r="P7108" s="49">
        <v>32510.486000000001</v>
      </c>
      <c r="Q7108" s="49">
        <v>34559.031999999999</v>
      </c>
      <c r="R7108" s="49">
        <v>37688.65</v>
      </c>
      <c r="S7108" s="49">
        <v>37346.133999999998</v>
      </c>
      <c r="T7108" s="49">
        <v>32051.817999999999</v>
      </c>
      <c r="U7108" s="49">
        <v>31940.565999999999</v>
      </c>
      <c r="V7108" s="49">
        <v>26840.432000000001</v>
      </c>
    </row>
    <row r="7109" spans="1:22" x14ac:dyDescent="0.3">
      <c r="A7109">
        <v>1013263</v>
      </c>
      <c r="B7109" t="s">
        <v>31201</v>
      </c>
      <c r="C7109" t="s">
        <v>31202</v>
      </c>
      <c r="D7109" t="s">
        <v>31203</v>
      </c>
      <c r="E7109" t="s">
        <v>435</v>
      </c>
      <c r="F7109" t="s">
        <v>31204</v>
      </c>
      <c r="G7109" t="s">
        <v>31205</v>
      </c>
      <c r="H7109" t="s">
        <v>314</v>
      </c>
      <c r="I7109" s="23">
        <v>37.747230999999999</v>
      </c>
      <c r="J7109" s="23">
        <v>-89.868331999999995</v>
      </c>
      <c r="K7109">
        <v>336390</v>
      </c>
      <c r="L7109" t="s">
        <v>7628</v>
      </c>
      <c r="M7109" t="s">
        <v>538</v>
      </c>
      <c r="N7109" s="49">
        <v>44579.324000000001</v>
      </c>
      <c r="O7109" s="49">
        <v>48947.095999999998</v>
      </c>
    </row>
    <row r="7110" spans="1:22" x14ac:dyDescent="0.3">
      <c r="A7110">
        <v>1008595</v>
      </c>
      <c r="B7110" t="s">
        <v>30946</v>
      </c>
      <c r="C7110" t="s">
        <v>31206</v>
      </c>
      <c r="D7110" t="s">
        <v>3634</v>
      </c>
      <c r="E7110" t="s">
        <v>303</v>
      </c>
      <c r="F7110" t="s">
        <v>30948</v>
      </c>
      <c r="G7110" t="s">
        <v>30949</v>
      </c>
      <c r="H7110" t="s">
        <v>3637</v>
      </c>
      <c r="I7110" s="23">
        <v>32.915930000000003</v>
      </c>
      <c r="J7110" s="23">
        <v>-96.772490000000005</v>
      </c>
      <c r="K7110">
        <v>211130</v>
      </c>
      <c r="L7110" t="s">
        <v>368</v>
      </c>
      <c r="M7110" t="s">
        <v>102</v>
      </c>
      <c r="N7110" s="49">
        <v>65204.798000000003</v>
      </c>
      <c r="O7110" s="49">
        <v>50655.553999999996</v>
      </c>
      <c r="P7110" s="49">
        <v>59505.856</v>
      </c>
      <c r="Q7110" s="49">
        <v>29919.851999999999</v>
      </c>
      <c r="R7110" s="49">
        <v>45476.813999999998</v>
      </c>
      <c r="S7110" s="49">
        <v>36017.019999999997</v>
      </c>
      <c r="T7110" s="49">
        <v>55939.766000000003</v>
      </c>
      <c r="U7110" s="49">
        <v>47110.415999999997</v>
      </c>
    </row>
    <row r="7111" spans="1:22" x14ac:dyDescent="0.3">
      <c r="A7111">
        <v>1008233</v>
      </c>
      <c r="B7111" t="s">
        <v>31207</v>
      </c>
      <c r="C7111" t="s">
        <v>31208</v>
      </c>
      <c r="D7111" t="s">
        <v>31209</v>
      </c>
      <c r="E7111" t="s">
        <v>676</v>
      </c>
      <c r="F7111" t="s">
        <v>31210</v>
      </c>
      <c r="G7111" t="s">
        <v>31211</v>
      </c>
      <c r="H7111" t="s">
        <v>612</v>
      </c>
      <c r="I7111" s="23">
        <v>35.032933</v>
      </c>
      <c r="J7111" s="23">
        <v>-88.894598999999999</v>
      </c>
      <c r="K7111">
        <v>486210</v>
      </c>
      <c r="L7111" t="s">
        <v>1275</v>
      </c>
      <c r="M7111" t="s">
        <v>102</v>
      </c>
      <c r="N7111" s="49">
        <v>32283.498</v>
      </c>
      <c r="O7111" s="49">
        <v>25004.851999999999</v>
      </c>
      <c r="P7111" s="49">
        <v>6629.14</v>
      </c>
      <c r="Q7111" s="49">
        <v>20473.921999999999</v>
      </c>
      <c r="R7111" s="49">
        <v>13875.371999999999</v>
      </c>
      <c r="S7111" s="49">
        <v>22915.598000000002</v>
      </c>
      <c r="T7111" s="49">
        <v>16230.096</v>
      </c>
      <c r="U7111" s="49">
        <v>32579.018</v>
      </c>
    </row>
    <row r="7112" spans="1:22" x14ac:dyDescent="0.3">
      <c r="A7112">
        <v>1009199</v>
      </c>
      <c r="B7112" t="s">
        <v>31212</v>
      </c>
      <c r="C7112" t="s">
        <v>31213</v>
      </c>
      <c r="D7112" t="s">
        <v>31214</v>
      </c>
      <c r="E7112" t="s">
        <v>311</v>
      </c>
      <c r="F7112" t="s">
        <v>31215</v>
      </c>
      <c r="G7112" t="s">
        <v>31216</v>
      </c>
      <c r="H7112" t="s">
        <v>13276</v>
      </c>
      <c r="I7112" s="23">
        <v>37.412284</v>
      </c>
      <c r="J7112" s="23">
        <v>-85.391863999999998</v>
      </c>
      <c r="K7112">
        <v>486210</v>
      </c>
      <c r="L7112" t="s">
        <v>1275</v>
      </c>
      <c r="M7112" t="s">
        <v>102</v>
      </c>
      <c r="N7112" s="49">
        <v>38359.32</v>
      </c>
      <c r="O7112" s="49">
        <v>36162.086000000003</v>
      </c>
      <c r="P7112" s="49">
        <v>46036.802000000003</v>
      </c>
      <c r="Q7112" s="49">
        <v>46176.4</v>
      </c>
    </row>
    <row r="7113" spans="1:22" x14ac:dyDescent="0.3">
      <c r="A7113">
        <v>1010497</v>
      </c>
      <c r="B7113" t="s">
        <v>31217</v>
      </c>
      <c r="C7113" t="s">
        <v>31218</v>
      </c>
      <c r="D7113" t="s">
        <v>31219</v>
      </c>
      <c r="E7113" t="s">
        <v>311</v>
      </c>
      <c r="F7113" t="s">
        <v>31220</v>
      </c>
      <c r="G7113" t="s">
        <v>31221</v>
      </c>
      <c r="H7113" t="s">
        <v>7515</v>
      </c>
      <c r="I7113" s="23">
        <v>37.918626000000003</v>
      </c>
      <c r="J7113" s="23">
        <v>-83.982529</v>
      </c>
      <c r="K7113">
        <v>486210</v>
      </c>
      <c r="L7113" t="s">
        <v>1275</v>
      </c>
      <c r="M7113" t="s">
        <v>102</v>
      </c>
      <c r="N7113" s="49">
        <v>147496.46400000001</v>
      </c>
      <c r="O7113" s="49">
        <v>131131.44200000001</v>
      </c>
      <c r="P7113" s="49">
        <v>134014.16</v>
      </c>
      <c r="Q7113" s="49">
        <v>135277.212</v>
      </c>
      <c r="R7113" s="49">
        <v>80877.06</v>
      </c>
      <c r="S7113" s="49">
        <v>2426.3939999999998</v>
      </c>
      <c r="T7113" s="49">
        <v>10062.14</v>
      </c>
      <c r="U7113" s="49">
        <v>56471.042000000001</v>
      </c>
    </row>
    <row r="7114" spans="1:22" x14ac:dyDescent="0.3">
      <c r="A7114">
        <v>1013236</v>
      </c>
      <c r="B7114" t="s">
        <v>31222</v>
      </c>
      <c r="C7114" t="s">
        <v>31223</v>
      </c>
      <c r="D7114" t="s">
        <v>8702</v>
      </c>
      <c r="E7114" t="s">
        <v>311</v>
      </c>
      <c r="F7114" t="s">
        <v>1034</v>
      </c>
      <c r="G7114" t="s">
        <v>31224</v>
      </c>
      <c r="H7114" t="s">
        <v>1036</v>
      </c>
      <c r="I7114" s="23">
        <v>38.267001999999998</v>
      </c>
      <c r="J7114" s="23">
        <v>-82.580876000000004</v>
      </c>
      <c r="K7114">
        <v>486210</v>
      </c>
      <c r="L7114" t="s">
        <v>1275</v>
      </c>
      <c r="M7114" t="s">
        <v>102</v>
      </c>
      <c r="N7114" s="49">
        <v>39340.805999999997</v>
      </c>
      <c r="O7114" s="49">
        <v>25018.612000000001</v>
      </c>
    </row>
    <row r="7115" spans="1:22" x14ac:dyDescent="0.3">
      <c r="A7115">
        <v>1013568</v>
      </c>
      <c r="B7115" t="s">
        <v>31225</v>
      </c>
      <c r="C7115" t="s">
        <v>31226</v>
      </c>
      <c r="D7115" t="s">
        <v>12459</v>
      </c>
      <c r="E7115" t="s">
        <v>303</v>
      </c>
      <c r="F7115" t="s">
        <v>31227</v>
      </c>
      <c r="G7115" t="s">
        <v>31228</v>
      </c>
      <c r="H7115" t="s">
        <v>1310</v>
      </c>
      <c r="I7115" s="23">
        <v>28.980402000000002</v>
      </c>
      <c r="J7115" s="23">
        <v>-96.666033999999996</v>
      </c>
      <c r="K7115">
        <v>486210</v>
      </c>
      <c r="L7115" t="s">
        <v>1275</v>
      </c>
      <c r="M7115" t="s">
        <v>102</v>
      </c>
      <c r="N7115" s="49">
        <v>60953.892</v>
      </c>
    </row>
    <row r="7116" spans="1:22" x14ac:dyDescent="0.3">
      <c r="A7116">
        <v>1013570</v>
      </c>
      <c r="B7116"/>
      <c r="C7116" t="s">
        <v>31229</v>
      </c>
      <c r="D7116" t="s">
        <v>31230</v>
      </c>
      <c r="E7116" t="s">
        <v>303</v>
      </c>
      <c r="F7116" t="s">
        <v>31231</v>
      </c>
      <c r="G7116" t="s">
        <v>31232</v>
      </c>
      <c r="I7116" s="23"/>
      <c r="J7116" s="23"/>
      <c r="K7116">
        <v>486210</v>
      </c>
      <c r="L7116" t="s">
        <v>1275</v>
      </c>
      <c r="M7116" t="s">
        <v>102</v>
      </c>
      <c r="N7116" s="49">
        <v>45982.928</v>
      </c>
    </row>
    <row r="7117" spans="1:22" x14ac:dyDescent="0.3">
      <c r="A7117">
        <v>1007191</v>
      </c>
      <c r="B7117" t="s">
        <v>31233</v>
      </c>
      <c r="C7117" t="s">
        <v>31234</v>
      </c>
      <c r="D7117" t="s">
        <v>31235</v>
      </c>
      <c r="E7117" t="s">
        <v>311</v>
      </c>
      <c r="F7117" t="s">
        <v>31236</v>
      </c>
      <c r="G7117" t="s">
        <v>31237</v>
      </c>
      <c r="H7117" t="s">
        <v>14805</v>
      </c>
      <c r="I7117" s="23">
        <v>38.544370999999998</v>
      </c>
      <c r="J7117" s="23">
        <v>-82.928642999999994</v>
      </c>
      <c r="K7117">
        <v>486210</v>
      </c>
      <c r="L7117" t="s">
        <v>1275</v>
      </c>
      <c r="M7117" t="s">
        <v>102</v>
      </c>
      <c r="N7117" s="49">
        <v>95685.774000000005</v>
      </c>
      <c r="O7117" s="49">
        <v>80983.149999999994</v>
      </c>
      <c r="P7117" s="49">
        <v>93653.631999999998</v>
      </c>
      <c r="Q7117" s="49">
        <v>90852.85</v>
      </c>
      <c r="R7117" s="49">
        <v>81321.88</v>
      </c>
      <c r="S7117" s="49">
        <v>33194.417999999998</v>
      </c>
      <c r="T7117" s="49">
        <v>43545.74</v>
      </c>
      <c r="U7117" s="49">
        <v>13565.262000000001</v>
      </c>
      <c r="V7117" s="49">
        <v>23145.797999999999</v>
      </c>
    </row>
    <row r="7118" spans="1:22" x14ac:dyDescent="0.3">
      <c r="A7118">
        <v>1010500</v>
      </c>
      <c r="B7118" t="s">
        <v>31238</v>
      </c>
      <c r="C7118" t="s">
        <v>31239</v>
      </c>
      <c r="D7118" t="s">
        <v>2727</v>
      </c>
      <c r="E7118" t="s">
        <v>663</v>
      </c>
      <c r="F7118" t="s">
        <v>31240</v>
      </c>
      <c r="G7118" t="s">
        <v>31241</v>
      </c>
      <c r="H7118" t="s">
        <v>3605</v>
      </c>
      <c r="I7118" s="23">
        <v>39.215277</v>
      </c>
      <c r="J7118" s="23">
        <v>-82.260031999999995</v>
      </c>
      <c r="K7118">
        <v>486210</v>
      </c>
      <c r="L7118" t="s">
        <v>1275</v>
      </c>
      <c r="M7118" t="s">
        <v>102</v>
      </c>
      <c r="N7118" s="49">
        <v>56932.752</v>
      </c>
      <c r="O7118" s="49">
        <v>78055.525999999998</v>
      </c>
      <c r="P7118" s="49">
        <v>98212.411999999997</v>
      </c>
      <c r="Q7118" s="49">
        <v>86397.347999999998</v>
      </c>
      <c r="R7118" s="49">
        <v>83074.716</v>
      </c>
      <c r="S7118" s="49">
        <v>115691.696</v>
      </c>
    </row>
    <row r="7119" spans="1:22" x14ac:dyDescent="0.3">
      <c r="A7119">
        <v>1001846</v>
      </c>
      <c r="B7119" t="s">
        <v>31242</v>
      </c>
      <c r="C7119" t="s">
        <v>31243</v>
      </c>
      <c r="D7119" t="s">
        <v>849</v>
      </c>
      <c r="E7119" t="s">
        <v>663</v>
      </c>
      <c r="F7119" t="s">
        <v>31244</v>
      </c>
      <c r="G7119" t="s">
        <v>31245</v>
      </c>
      <c r="H7119" t="s">
        <v>31246</v>
      </c>
      <c r="I7119" s="23">
        <v>39.939169999999997</v>
      </c>
      <c r="J7119" s="23">
        <v>-81.682079999999999</v>
      </c>
      <c r="K7119">
        <v>486210</v>
      </c>
      <c r="L7119" t="s">
        <v>1275</v>
      </c>
      <c r="M7119" t="s">
        <v>102</v>
      </c>
      <c r="N7119" s="49">
        <v>60309.599999999999</v>
      </c>
      <c r="O7119" s="49">
        <v>73108.95</v>
      </c>
      <c r="P7119" s="49">
        <v>81673.115999999995</v>
      </c>
      <c r="Q7119" s="49">
        <v>76689.926000000007</v>
      </c>
      <c r="R7119" s="49">
        <v>67120.372000000003</v>
      </c>
      <c r="S7119" s="49">
        <v>144813.69200000001</v>
      </c>
      <c r="T7119" s="49">
        <v>45514.46</v>
      </c>
      <c r="U7119" s="49">
        <v>15242.675999999999</v>
      </c>
      <c r="V7119" s="49">
        <v>41160.205999999998</v>
      </c>
    </row>
    <row r="7120" spans="1:22" x14ac:dyDescent="0.3">
      <c r="A7120">
        <v>1001660</v>
      </c>
      <c r="B7120" t="s">
        <v>31247</v>
      </c>
      <c r="C7120" t="s">
        <v>31248</v>
      </c>
      <c r="D7120" t="s">
        <v>6658</v>
      </c>
      <c r="E7120" t="s">
        <v>663</v>
      </c>
      <c r="F7120" t="s">
        <v>8575</v>
      </c>
      <c r="G7120" t="s">
        <v>31249</v>
      </c>
      <c r="H7120" t="s">
        <v>877</v>
      </c>
      <c r="I7120" s="23">
        <v>40.621699999999997</v>
      </c>
      <c r="J7120" s="23">
        <v>-81.046300000000002</v>
      </c>
      <c r="K7120">
        <v>486210</v>
      </c>
      <c r="L7120" t="s">
        <v>1275</v>
      </c>
      <c r="M7120" t="s">
        <v>102</v>
      </c>
      <c r="N7120" s="49">
        <v>60350.142</v>
      </c>
      <c r="O7120" s="49">
        <v>70523.516000000003</v>
      </c>
      <c r="P7120" s="49">
        <v>76032.460000000006</v>
      </c>
      <c r="Q7120" s="49">
        <v>65657.377999999997</v>
      </c>
      <c r="R7120" s="49">
        <v>66997.767999999996</v>
      </c>
      <c r="S7120" s="49">
        <v>109771.644</v>
      </c>
      <c r="T7120" s="49">
        <v>32201.66</v>
      </c>
      <c r="U7120" s="49">
        <v>10930.44</v>
      </c>
      <c r="V7120" s="49">
        <v>41478.506000000001</v>
      </c>
    </row>
    <row r="7121" spans="1:22" x14ac:dyDescent="0.3">
      <c r="A7121">
        <v>1001928</v>
      </c>
      <c r="B7121" t="s">
        <v>31250</v>
      </c>
      <c r="C7121" t="s">
        <v>31251</v>
      </c>
      <c r="D7121" t="s">
        <v>31252</v>
      </c>
      <c r="E7121" t="s">
        <v>447</v>
      </c>
      <c r="F7121" t="s">
        <v>23225</v>
      </c>
      <c r="G7121" t="s">
        <v>31253</v>
      </c>
      <c r="H7121" t="s">
        <v>3244</v>
      </c>
      <c r="I7121" s="23">
        <v>41.276155000000003</v>
      </c>
      <c r="J7121" s="23">
        <v>-80.271840999999995</v>
      </c>
      <c r="K7121">
        <v>486210</v>
      </c>
      <c r="L7121" t="s">
        <v>1275</v>
      </c>
      <c r="M7121" t="s">
        <v>102</v>
      </c>
      <c r="N7121" s="49">
        <v>75269.686000000002</v>
      </c>
      <c r="O7121" s="49">
        <v>31571.694</v>
      </c>
      <c r="P7121" s="49">
        <v>39564.565999999999</v>
      </c>
      <c r="Q7121" s="49">
        <v>13312.204</v>
      </c>
      <c r="R7121" s="49">
        <v>14866.956</v>
      </c>
      <c r="S7121" s="49">
        <v>32471.387999999999</v>
      </c>
      <c r="T7121" s="49">
        <v>79124.782000000007</v>
      </c>
      <c r="U7121" s="49">
        <v>15178.482</v>
      </c>
      <c r="V7121" s="49">
        <v>44421.124000000003</v>
      </c>
    </row>
    <row r="7122" spans="1:22" x14ac:dyDescent="0.3">
      <c r="A7122">
        <v>1009204</v>
      </c>
      <c r="B7122" t="s">
        <v>31254</v>
      </c>
      <c r="C7122" t="s">
        <v>31255</v>
      </c>
      <c r="D7122" t="s">
        <v>31256</v>
      </c>
      <c r="E7122" t="s">
        <v>331</v>
      </c>
      <c r="F7122" t="s">
        <v>31257</v>
      </c>
      <c r="G7122" t="s">
        <v>31258</v>
      </c>
      <c r="H7122" t="s">
        <v>31259</v>
      </c>
      <c r="I7122" s="23">
        <v>42.051600000000001</v>
      </c>
      <c r="J7122" s="23">
        <v>-79.637299999999996</v>
      </c>
      <c r="K7122">
        <v>486210</v>
      </c>
      <c r="L7122" t="s">
        <v>1275</v>
      </c>
      <c r="M7122" t="s">
        <v>102</v>
      </c>
      <c r="R7122" s="49">
        <v>14712.218000000001</v>
      </c>
      <c r="S7122" s="49">
        <v>5027.384</v>
      </c>
      <c r="T7122" s="49">
        <v>12662.06</v>
      </c>
      <c r="U7122" s="49">
        <v>19071.135999999999</v>
      </c>
      <c r="V7122" s="49">
        <v>31514.5</v>
      </c>
    </row>
    <row r="7123" spans="1:22" x14ac:dyDescent="0.3">
      <c r="A7123">
        <v>1001653</v>
      </c>
      <c r="B7123" t="s">
        <v>31260</v>
      </c>
      <c r="C7123" t="s">
        <v>31261</v>
      </c>
      <c r="D7123" t="s">
        <v>10905</v>
      </c>
      <c r="E7123" t="s">
        <v>331</v>
      </c>
      <c r="F7123" t="s">
        <v>31262</v>
      </c>
      <c r="G7123" t="s">
        <v>31263</v>
      </c>
      <c r="H7123" t="s">
        <v>3697</v>
      </c>
      <c r="I7123" s="23">
        <v>42.67698</v>
      </c>
      <c r="J7123" s="23">
        <v>-78.827359999999999</v>
      </c>
      <c r="K7123">
        <v>486210</v>
      </c>
      <c r="L7123" t="s">
        <v>1275</v>
      </c>
      <c r="M7123" t="s">
        <v>102</v>
      </c>
      <c r="N7123" s="49">
        <v>19472.585999999999</v>
      </c>
      <c r="O7123" s="49">
        <v>23002.065999999999</v>
      </c>
      <c r="P7123" s="49">
        <v>55277.16</v>
      </c>
      <c r="Q7123" s="49">
        <v>30261.853999999999</v>
      </c>
      <c r="R7123" s="49">
        <v>23780.93</v>
      </c>
      <c r="S7123" s="49">
        <v>18427.394</v>
      </c>
      <c r="T7123" s="49">
        <v>27565.42</v>
      </c>
      <c r="U7123" s="49">
        <v>29494.955999999998</v>
      </c>
      <c r="V7123" s="49">
        <v>37469.832000000002</v>
      </c>
    </row>
    <row r="7124" spans="1:22" x14ac:dyDescent="0.3">
      <c r="A7124">
        <v>1010996</v>
      </c>
      <c r="B7124" t="s">
        <v>31264</v>
      </c>
      <c r="C7124" t="s">
        <v>31265</v>
      </c>
      <c r="D7124" t="s">
        <v>20516</v>
      </c>
      <c r="E7124" t="s">
        <v>331</v>
      </c>
      <c r="F7124" t="s">
        <v>20518</v>
      </c>
      <c r="G7124" t="s">
        <v>31266</v>
      </c>
      <c r="H7124" t="s">
        <v>8644</v>
      </c>
      <c r="I7124" s="23">
        <v>43.158999999999999</v>
      </c>
      <c r="J7124" s="23">
        <v>-78.754620000000003</v>
      </c>
      <c r="K7124">
        <v>486210</v>
      </c>
      <c r="L7124" t="s">
        <v>1275</v>
      </c>
      <c r="M7124" t="s">
        <v>102</v>
      </c>
      <c r="N7124" s="49">
        <v>80581.001999999993</v>
      </c>
      <c r="O7124" s="49">
        <v>61541.521999999997</v>
      </c>
      <c r="P7124" s="49">
        <v>56054.292000000001</v>
      </c>
      <c r="Q7124" s="49">
        <v>57070.692000000003</v>
      </c>
      <c r="R7124" s="49">
        <v>38566.866000000002</v>
      </c>
      <c r="S7124" s="49">
        <v>47238.027999999998</v>
      </c>
    </row>
    <row r="7125" spans="1:22" x14ac:dyDescent="0.3">
      <c r="A7125">
        <v>1001652</v>
      </c>
      <c r="B7125" t="s">
        <v>31267</v>
      </c>
      <c r="C7125" t="s">
        <v>31268</v>
      </c>
      <c r="D7125" t="s">
        <v>2076</v>
      </c>
      <c r="E7125" t="s">
        <v>331</v>
      </c>
      <c r="F7125" t="s">
        <v>31269</v>
      </c>
      <c r="G7125" t="s">
        <v>31270</v>
      </c>
      <c r="H7125" t="s">
        <v>1609</v>
      </c>
      <c r="I7125" s="23">
        <v>42.939480000000003</v>
      </c>
      <c r="J7125" s="23">
        <v>-76.114109999999997</v>
      </c>
      <c r="K7125">
        <v>486210</v>
      </c>
      <c r="L7125" t="s">
        <v>1275</v>
      </c>
      <c r="M7125" t="s">
        <v>102</v>
      </c>
      <c r="N7125" s="49">
        <v>41141.46</v>
      </c>
      <c r="O7125" s="49">
        <v>44687.112000000001</v>
      </c>
      <c r="P7125" s="49">
        <v>39709.06</v>
      </c>
      <c r="Q7125" s="49">
        <v>43700.495999999999</v>
      </c>
      <c r="R7125" s="49">
        <v>39466.962</v>
      </c>
      <c r="S7125" s="49">
        <v>39042.313999999998</v>
      </c>
      <c r="T7125" s="49">
        <v>49167.66</v>
      </c>
      <c r="U7125" s="49">
        <v>41494.256000000001</v>
      </c>
      <c r="V7125" s="49">
        <v>38293.264000000003</v>
      </c>
    </row>
    <row r="7126" spans="1:22" x14ac:dyDescent="0.3">
      <c r="A7126">
        <v>1006042</v>
      </c>
      <c r="B7126" t="s">
        <v>31271</v>
      </c>
      <c r="C7126" t="s">
        <v>31272</v>
      </c>
      <c r="D7126" t="s">
        <v>31273</v>
      </c>
      <c r="E7126" t="s">
        <v>331</v>
      </c>
      <c r="F7126" t="s">
        <v>31274</v>
      </c>
      <c r="G7126" t="s">
        <v>31275</v>
      </c>
      <c r="H7126" t="s">
        <v>21381</v>
      </c>
      <c r="I7126" s="23">
        <v>42.874341999999999</v>
      </c>
      <c r="J7126" s="23">
        <v>-75.171190999999993</v>
      </c>
      <c r="K7126">
        <v>486210</v>
      </c>
      <c r="L7126" t="s">
        <v>1275</v>
      </c>
      <c r="M7126" t="s">
        <v>102</v>
      </c>
      <c r="N7126" s="49">
        <v>46662.034</v>
      </c>
      <c r="O7126" s="49">
        <v>46683.828000000001</v>
      </c>
      <c r="P7126" s="49">
        <v>50941.222000000002</v>
      </c>
      <c r="Q7126" s="49">
        <v>62102.875999999997</v>
      </c>
      <c r="R7126" s="49">
        <v>51755.7</v>
      </c>
      <c r="S7126" s="49">
        <v>49018.478000000003</v>
      </c>
      <c r="T7126" s="49">
        <v>58759.9</v>
      </c>
      <c r="U7126" s="49">
        <v>58561.813999999998</v>
      </c>
      <c r="V7126" s="49">
        <v>50696.57</v>
      </c>
    </row>
    <row r="7127" spans="1:22" x14ac:dyDescent="0.3">
      <c r="A7127">
        <v>1001661</v>
      </c>
      <c r="B7127" t="s">
        <v>31276</v>
      </c>
      <c r="C7127" t="s">
        <v>31277</v>
      </c>
      <c r="D7127" t="s">
        <v>6324</v>
      </c>
      <c r="E7127" t="s">
        <v>331</v>
      </c>
      <c r="F7127" t="s">
        <v>31278</v>
      </c>
      <c r="G7127" t="s">
        <v>31279</v>
      </c>
      <c r="H7127" t="s">
        <v>17736</v>
      </c>
      <c r="I7127" s="23">
        <v>42.766734</v>
      </c>
      <c r="J7127" s="23">
        <v>-74.461354999999998</v>
      </c>
      <c r="K7127">
        <v>486210</v>
      </c>
      <c r="L7127" t="s">
        <v>1275</v>
      </c>
      <c r="M7127" t="s">
        <v>102</v>
      </c>
      <c r="N7127" s="49">
        <v>36693.582000000002</v>
      </c>
      <c r="O7127" s="49">
        <v>38113.514000000003</v>
      </c>
      <c r="P7127" s="49">
        <v>39872.362000000001</v>
      </c>
      <c r="Q7127" s="49">
        <v>41453.404000000002</v>
      </c>
      <c r="R7127" s="49">
        <v>40497.307999999997</v>
      </c>
      <c r="S7127" s="49">
        <v>40989.203999999998</v>
      </c>
      <c r="T7127" s="49">
        <v>42025.66</v>
      </c>
      <c r="U7127" s="49">
        <v>44953.5</v>
      </c>
      <c r="V7127" s="49">
        <v>41503.01</v>
      </c>
    </row>
    <row r="7128" spans="1:22" x14ac:dyDescent="0.3">
      <c r="A7128">
        <v>1008238</v>
      </c>
      <c r="B7128" t="s">
        <v>31280</v>
      </c>
      <c r="C7128" t="s">
        <v>31281</v>
      </c>
      <c r="D7128" t="s">
        <v>5180</v>
      </c>
      <c r="E7128" t="s">
        <v>331</v>
      </c>
      <c r="F7128" t="s">
        <v>31282</v>
      </c>
      <c r="G7128" t="s">
        <v>31283</v>
      </c>
      <c r="H7128" t="s">
        <v>31284</v>
      </c>
      <c r="I7128" s="23">
        <v>42.512239000000001</v>
      </c>
      <c r="J7128" s="23">
        <v>-73.630072999999996</v>
      </c>
      <c r="K7128">
        <v>486210</v>
      </c>
      <c r="L7128" t="s">
        <v>1275</v>
      </c>
      <c r="M7128" t="s">
        <v>102</v>
      </c>
      <c r="N7128" s="49">
        <v>32695.14</v>
      </c>
      <c r="O7128" s="49">
        <v>36761.97</v>
      </c>
      <c r="P7128" s="49">
        <v>32607.034</v>
      </c>
      <c r="Q7128" s="49">
        <v>43028.944000000003</v>
      </c>
      <c r="R7128" s="49">
        <v>34188.281999999999</v>
      </c>
      <c r="S7128" s="49">
        <v>27985.851999999999</v>
      </c>
      <c r="T7128" s="49">
        <v>33402.129999999997</v>
      </c>
      <c r="U7128" s="49">
        <v>29456.696</v>
      </c>
      <c r="V7128" s="49">
        <v>29835.06</v>
      </c>
    </row>
    <row r="7129" spans="1:22" x14ac:dyDescent="0.3">
      <c r="A7129">
        <v>1010498</v>
      </c>
      <c r="B7129" t="s">
        <v>31285</v>
      </c>
      <c r="C7129" t="s">
        <v>31286</v>
      </c>
      <c r="D7129" t="s">
        <v>31287</v>
      </c>
      <c r="E7129" t="s">
        <v>1682</v>
      </c>
      <c r="F7129" t="s">
        <v>4303</v>
      </c>
      <c r="G7129" t="s">
        <v>31288</v>
      </c>
      <c r="H7129" t="s">
        <v>6899</v>
      </c>
      <c r="I7129" s="23">
        <v>42.0336</v>
      </c>
      <c r="J7129" s="23">
        <v>-72.637020000000007</v>
      </c>
      <c r="K7129">
        <v>486210</v>
      </c>
      <c r="L7129" t="s">
        <v>1275</v>
      </c>
      <c r="M7129" t="s">
        <v>102</v>
      </c>
      <c r="N7129" s="49">
        <v>38735.866000000002</v>
      </c>
      <c r="O7129" s="49">
        <v>29008.254000000001</v>
      </c>
      <c r="P7129" s="49">
        <v>28878.601999999999</v>
      </c>
      <c r="Q7129" s="49">
        <v>32457.85</v>
      </c>
      <c r="R7129" s="49">
        <v>38728.728000000003</v>
      </c>
      <c r="S7129" s="49">
        <v>43580.764000000003</v>
      </c>
      <c r="T7129" s="49">
        <v>42784.06</v>
      </c>
      <c r="U7129" s="49">
        <v>33905.436000000002</v>
      </c>
    </row>
    <row r="7130" spans="1:22" x14ac:dyDescent="0.3">
      <c r="A7130">
        <v>1009333</v>
      </c>
      <c r="B7130" t="s">
        <v>31289</v>
      </c>
      <c r="C7130" t="s">
        <v>31290</v>
      </c>
      <c r="D7130" t="s">
        <v>31291</v>
      </c>
      <c r="E7130" t="s">
        <v>1682</v>
      </c>
      <c r="F7130" t="s">
        <v>22450</v>
      </c>
      <c r="G7130" t="s">
        <v>31292</v>
      </c>
      <c r="H7130" t="s">
        <v>3360</v>
      </c>
      <c r="I7130" s="23">
        <v>42.1218</v>
      </c>
      <c r="J7130" s="23">
        <v>-72.002099999999999</v>
      </c>
      <c r="K7130">
        <v>486210</v>
      </c>
      <c r="L7130" t="s">
        <v>1275</v>
      </c>
      <c r="M7130" t="s">
        <v>102</v>
      </c>
      <c r="N7130" s="49">
        <v>26453.651999999998</v>
      </c>
      <c r="O7130" s="49">
        <v>35974.968000000001</v>
      </c>
      <c r="P7130" s="49">
        <v>37438.512000000002</v>
      </c>
      <c r="Q7130" s="49">
        <v>42200.794000000002</v>
      </c>
      <c r="R7130" s="49">
        <v>39524.856</v>
      </c>
      <c r="S7130" s="49">
        <v>30691.288</v>
      </c>
      <c r="T7130" s="49">
        <v>37959.660000000003</v>
      </c>
      <c r="U7130" s="49">
        <v>36551.415999999997</v>
      </c>
      <c r="V7130" s="49">
        <v>25323.562000000002</v>
      </c>
    </row>
    <row r="7131" spans="1:22" x14ac:dyDescent="0.3">
      <c r="A7131">
        <v>1010499</v>
      </c>
      <c r="B7131" t="s">
        <v>31293</v>
      </c>
      <c r="C7131" t="s">
        <v>31294</v>
      </c>
      <c r="D7131" t="s">
        <v>31295</v>
      </c>
      <c r="E7131" t="s">
        <v>1682</v>
      </c>
      <c r="F7131" t="s">
        <v>31296</v>
      </c>
      <c r="G7131" t="s">
        <v>31297</v>
      </c>
      <c r="H7131" t="s">
        <v>3360</v>
      </c>
      <c r="I7131" s="23">
        <v>42.078040000000001</v>
      </c>
      <c r="J7131" s="23">
        <v>-71.506569999999996</v>
      </c>
      <c r="K7131">
        <v>486210</v>
      </c>
      <c r="L7131" t="s">
        <v>1275</v>
      </c>
      <c r="M7131" t="s">
        <v>102</v>
      </c>
      <c r="N7131" s="49">
        <v>16994.993999999999</v>
      </c>
      <c r="O7131" s="49">
        <v>23944.362000000001</v>
      </c>
      <c r="P7131" s="49">
        <v>17645.635999999999</v>
      </c>
      <c r="Q7131" s="49">
        <v>27133.802</v>
      </c>
    </row>
    <row r="7132" spans="1:22" x14ac:dyDescent="0.3">
      <c r="A7132">
        <v>1011628</v>
      </c>
      <c r="B7132" t="s">
        <v>31298</v>
      </c>
      <c r="C7132" t="s">
        <v>31299</v>
      </c>
      <c r="D7132" t="s">
        <v>27347</v>
      </c>
      <c r="E7132" t="s">
        <v>447</v>
      </c>
      <c r="F7132" t="s">
        <v>31300</v>
      </c>
      <c r="H7132" t="s">
        <v>31301</v>
      </c>
      <c r="I7132" s="23">
        <v>41.367699999999999</v>
      </c>
      <c r="J7132" s="23">
        <v>-79.662099999999995</v>
      </c>
      <c r="K7132">
        <v>486210</v>
      </c>
      <c r="L7132" t="s">
        <v>1275</v>
      </c>
      <c r="M7132" t="s">
        <v>102</v>
      </c>
      <c r="N7132" s="49">
        <v>52782.656000000003</v>
      </c>
      <c r="O7132" s="49">
        <v>56872.49</v>
      </c>
      <c r="P7132" s="49">
        <v>62818.017999999996</v>
      </c>
      <c r="Q7132" s="49">
        <v>45040.281999999999</v>
      </c>
      <c r="R7132" s="49">
        <v>25975.955999999998</v>
      </c>
      <c r="S7132" s="49">
        <v>44752.137999999999</v>
      </c>
    </row>
    <row r="7133" spans="1:22" x14ac:dyDescent="0.3">
      <c r="A7133">
        <v>1001856</v>
      </c>
      <c r="B7133" t="s">
        <v>31302</v>
      </c>
      <c r="C7133" t="s">
        <v>31303</v>
      </c>
      <c r="D7133" t="s">
        <v>31304</v>
      </c>
      <c r="E7133" t="s">
        <v>447</v>
      </c>
      <c r="F7133" t="s">
        <v>31305</v>
      </c>
      <c r="G7133" t="s">
        <v>31306</v>
      </c>
      <c r="H7133" t="s">
        <v>31307</v>
      </c>
      <c r="I7133" s="23">
        <v>41.540930000000003</v>
      </c>
      <c r="J7133" s="23">
        <v>-79.038960000000003</v>
      </c>
      <c r="K7133">
        <v>486210</v>
      </c>
      <c r="L7133" t="s">
        <v>1275</v>
      </c>
      <c r="M7133" t="s">
        <v>102</v>
      </c>
      <c r="N7133" s="49">
        <v>56297.498</v>
      </c>
      <c r="O7133" s="49">
        <v>55926.35</v>
      </c>
      <c r="P7133" s="49">
        <v>45783.14</v>
      </c>
      <c r="Q7133" s="49">
        <v>51251.423999999999</v>
      </c>
      <c r="R7133" s="49">
        <v>42230.404000000002</v>
      </c>
      <c r="S7133" s="49">
        <v>30073.504000000001</v>
      </c>
      <c r="T7133" s="49">
        <v>24796.97</v>
      </c>
      <c r="U7133" s="49">
        <v>7122.9279999999999</v>
      </c>
      <c r="V7133" s="49">
        <v>1990.4960000000001</v>
      </c>
    </row>
    <row r="7134" spans="1:22" x14ac:dyDescent="0.3">
      <c r="A7134">
        <v>1012158</v>
      </c>
      <c r="B7134" t="s">
        <v>31308</v>
      </c>
      <c r="C7134" t="s">
        <v>31309</v>
      </c>
      <c r="D7134" t="s">
        <v>31310</v>
      </c>
      <c r="E7134" t="s">
        <v>447</v>
      </c>
      <c r="F7134" t="s">
        <v>17642</v>
      </c>
      <c r="G7134" t="s">
        <v>31311</v>
      </c>
      <c r="I7134" s="23">
        <v>41.7694458</v>
      </c>
      <c r="J7134" s="23">
        <v>-78.429718699999995</v>
      </c>
      <c r="K7134">
        <v>486210</v>
      </c>
      <c r="L7134" t="s">
        <v>1275</v>
      </c>
      <c r="M7134" t="s">
        <v>102</v>
      </c>
      <c r="N7134" s="49">
        <v>40474.949999999997</v>
      </c>
      <c r="O7134" s="49">
        <v>49430.466</v>
      </c>
      <c r="P7134" s="49">
        <v>60953.074000000001</v>
      </c>
      <c r="Q7134" s="49">
        <v>32477.743999999999</v>
      </c>
      <c r="R7134" s="49">
        <v>43607.588000000003</v>
      </c>
      <c r="S7134" s="49">
        <v>58055.332000000002</v>
      </c>
    </row>
    <row r="7135" spans="1:22" x14ac:dyDescent="0.3">
      <c r="A7135">
        <v>1001658</v>
      </c>
      <c r="B7135" t="s">
        <v>31312</v>
      </c>
      <c r="C7135" t="s">
        <v>31313</v>
      </c>
      <c r="D7135" t="s">
        <v>31314</v>
      </c>
      <c r="E7135" t="s">
        <v>447</v>
      </c>
      <c r="F7135" t="s">
        <v>31315</v>
      </c>
      <c r="G7135" t="s">
        <v>31316</v>
      </c>
      <c r="H7135" t="s">
        <v>2185</v>
      </c>
      <c r="I7135" s="23">
        <v>41.8504</v>
      </c>
      <c r="J7135" s="23">
        <v>-77.998739999999998</v>
      </c>
      <c r="K7135">
        <v>486210</v>
      </c>
      <c r="L7135" t="s">
        <v>11388</v>
      </c>
      <c r="M7135" t="s">
        <v>102</v>
      </c>
      <c r="N7135" s="49">
        <v>43607.716</v>
      </c>
      <c r="O7135" s="49">
        <v>44750.45</v>
      </c>
      <c r="P7135" s="49">
        <v>48879.165999999997</v>
      </c>
      <c r="Q7135" s="49">
        <v>43373.612000000001</v>
      </c>
      <c r="R7135" s="49">
        <v>42116.813999999998</v>
      </c>
      <c r="S7135" s="49">
        <v>48369.599999999999</v>
      </c>
      <c r="T7135" s="49">
        <v>47872.385999999999</v>
      </c>
      <c r="U7135" s="49">
        <v>50883.326000000001</v>
      </c>
      <c r="V7135" s="49">
        <v>46801.588000000003</v>
      </c>
    </row>
    <row r="7136" spans="1:22" x14ac:dyDescent="0.3">
      <c r="A7136">
        <v>1010483</v>
      </c>
      <c r="B7136" t="s">
        <v>31317</v>
      </c>
      <c r="C7136" t="s">
        <v>31318</v>
      </c>
      <c r="D7136" t="s">
        <v>31319</v>
      </c>
      <c r="E7136" t="s">
        <v>447</v>
      </c>
      <c r="F7136" t="s">
        <v>24800</v>
      </c>
      <c r="G7136" t="s">
        <v>31320</v>
      </c>
      <c r="H7136" t="s">
        <v>9089</v>
      </c>
      <c r="I7136" s="23">
        <v>41.737729999999999</v>
      </c>
      <c r="J7136" s="23">
        <v>-77.311980000000005</v>
      </c>
      <c r="K7136">
        <v>486210</v>
      </c>
      <c r="L7136" t="s">
        <v>1275</v>
      </c>
      <c r="M7136" t="s">
        <v>102</v>
      </c>
      <c r="N7136" s="49">
        <v>83940.744000000006</v>
      </c>
      <c r="O7136" s="49">
        <v>105188.31</v>
      </c>
      <c r="P7136" s="49">
        <v>93322.712</v>
      </c>
      <c r="Q7136" s="49">
        <v>86948.676000000007</v>
      </c>
      <c r="R7136" s="49">
        <v>50240.017999999996</v>
      </c>
      <c r="S7136" s="49">
        <v>41465.745999999999</v>
      </c>
      <c r="T7136" s="49">
        <v>51605.13</v>
      </c>
      <c r="U7136" s="49">
        <v>43037.338000000003</v>
      </c>
    </row>
    <row r="7137" spans="1:22" x14ac:dyDescent="0.3">
      <c r="A7137">
        <v>1012913</v>
      </c>
      <c r="B7137" t="s">
        <v>31321</v>
      </c>
      <c r="C7137" t="s">
        <v>31322</v>
      </c>
      <c r="D7137" t="s">
        <v>5588</v>
      </c>
      <c r="E7137" t="s">
        <v>447</v>
      </c>
      <c r="F7137" t="s">
        <v>5589</v>
      </c>
      <c r="G7137" t="s">
        <v>31323</v>
      </c>
      <c r="H7137" t="s">
        <v>2882</v>
      </c>
      <c r="I7137" s="23">
        <v>41.739334999999997</v>
      </c>
      <c r="J7137" s="23">
        <v>-76.795749999999998</v>
      </c>
      <c r="K7137">
        <v>486210</v>
      </c>
      <c r="L7137" t="s">
        <v>1275</v>
      </c>
      <c r="M7137" t="s">
        <v>102</v>
      </c>
      <c r="N7137" s="49">
        <v>61690.87</v>
      </c>
      <c r="O7137" s="49">
        <v>48285.572</v>
      </c>
    </row>
    <row r="7138" spans="1:22" x14ac:dyDescent="0.3">
      <c r="A7138">
        <v>1013237</v>
      </c>
      <c r="B7138"/>
      <c r="C7138" t="s">
        <v>31324</v>
      </c>
      <c r="D7138" t="s">
        <v>3560</v>
      </c>
      <c r="E7138" t="s">
        <v>303</v>
      </c>
      <c r="F7138" t="s">
        <v>20646</v>
      </c>
      <c r="G7138" t="s">
        <v>31325</v>
      </c>
      <c r="I7138" s="23"/>
      <c r="J7138" s="23"/>
      <c r="K7138">
        <v>486210</v>
      </c>
      <c r="L7138" t="s">
        <v>1275</v>
      </c>
      <c r="M7138" t="s">
        <v>102</v>
      </c>
      <c r="N7138" s="49">
        <v>50895.682000000001</v>
      </c>
    </row>
    <row r="7139" spans="1:22" x14ac:dyDescent="0.3">
      <c r="A7139">
        <v>1009203</v>
      </c>
      <c r="B7139" t="s">
        <v>31326</v>
      </c>
      <c r="C7139" t="s">
        <v>31327</v>
      </c>
      <c r="D7139" t="s">
        <v>31328</v>
      </c>
      <c r="E7139" t="s">
        <v>447</v>
      </c>
      <c r="F7139" t="s">
        <v>15279</v>
      </c>
      <c r="H7139" t="s">
        <v>6983</v>
      </c>
      <c r="I7139" s="23">
        <v>41.711703999999997</v>
      </c>
      <c r="J7139" s="23">
        <v>-75.599445000000003</v>
      </c>
      <c r="K7139">
        <v>486210</v>
      </c>
      <c r="L7139" t="s">
        <v>1275</v>
      </c>
      <c r="M7139" t="s">
        <v>102</v>
      </c>
      <c r="N7139" s="49">
        <v>52532.472000000002</v>
      </c>
      <c r="O7139" s="49">
        <v>42730.947999999997</v>
      </c>
      <c r="P7139" s="49">
        <v>45052.201999999997</v>
      </c>
      <c r="Q7139" s="49">
        <v>59869.584000000003</v>
      </c>
      <c r="R7139" s="49">
        <v>17045</v>
      </c>
      <c r="S7139" s="49">
        <v>64471.656000000003</v>
      </c>
      <c r="T7139" s="49">
        <v>38757.1</v>
      </c>
      <c r="U7139" s="49">
        <v>19642.986000000001</v>
      </c>
      <c r="V7139" s="49">
        <v>29490.808000000001</v>
      </c>
    </row>
    <row r="7140" spans="1:22" x14ac:dyDescent="0.3">
      <c r="A7140">
        <v>1008247</v>
      </c>
      <c r="B7140" t="s">
        <v>31329</v>
      </c>
      <c r="C7140" t="s">
        <v>31330</v>
      </c>
      <c r="D7140" t="s">
        <v>17829</v>
      </c>
      <c r="E7140" t="s">
        <v>1663</v>
      </c>
      <c r="F7140" t="s">
        <v>31331</v>
      </c>
      <c r="G7140" t="s">
        <v>31332</v>
      </c>
      <c r="H7140" t="s">
        <v>2318</v>
      </c>
      <c r="I7140" s="23">
        <v>41.236629999999998</v>
      </c>
      <c r="J7140" s="23">
        <v>-74.649690000000007</v>
      </c>
      <c r="K7140">
        <v>486210</v>
      </c>
      <c r="L7140" t="s">
        <v>1275</v>
      </c>
      <c r="M7140" t="s">
        <v>102</v>
      </c>
      <c r="N7140" s="49">
        <v>54520.447999999997</v>
      </c>
      <c r="O7140" s="49">
        <v>56563.792000000001</v>
      </c>
      <c r="P7140" s="49">
        <v>55201</v>
      </c>
      <c r="Q7140" s="49">
        <v>57000.642</v>
      </c>
      <c r="R7140" s="49">
        <v>48708.383999999998</v>
      </c>
      <c r="S7140" s="49">
        <v>71692.187999999995</v>
      </c>
      <c r="T7140" s="49">
        <v>58687.48</v>
      </c>
      <c r="U7140" s="49">
        <v>35203.523999999998</v>
      </c>
      <c r="V7140" s="49">
        <v>38181.616000000002</v>
      </c>
    </row>
    <row r="7141" spans="1:22" x14ac:dyDescent="0.3">
      <c r="A7141">
        <v>1013569</v>
      </c>
      <c r="B7141" t="s">
        <v>31333</v>
      </c>
      <c r="C7141" t="s">
        <v>31334</v>
      </c>
      <c r="D7141" t="s">
        <v>30168</v>
      </c>
      <c r="E7141" t="s">
        <v>303</v>
      </c>
      <c r="F7141" t="s">
        <v>30169</v>
      </c>
      <c r="G7141" t="s">
        <v>31335</v>
      </c>
      <c r="H7141" t="s">
        <v>9019</v>
      </c>
      <c r="I7141" s="23">
        <v>28.048656999999999</v>
      </c>
      <c r="J7141" s="23">
        <v>-97.564004999999995</v>
      </c>
      <c r="K7141">
        <v>486210</v>
      </c>
      <c r="L7141" t="s">
        <v>1275</v>
      </c>
      <c r="M7141" t="s">
        <v>102</v>
      </c>
      <c r="N7141" s="49">
        <v>36700.915999999997</v>
      </c>
    </row>
    <row r="7142" spans="1:22" x14ac:dyDescent="0.3">
      <c r="A7142">
        <v>1002018</v>
      </c>
      <c r="B7142" t="s">
        <v>31336</v>
      </c>
      <c r="C7142" t="s">
        <v>31337</v>
      </c>
      <c r="D7142" t="s">
        <v>7999</v>
      </c>
      <c r="E7142" t="s">
        <v>583</v>
      </c>
      <c r="F7142" t="s">
        <v>28896</v>
      </c>
      <c r="G7142" t="s">
        <v>31338</v>
      </c>
      <c r="H7142" t="s">
        <v>15929</v>
      </c>
      <c r="I7142" s="23">
        <v>31.728614</v>
      </c>
      <c r="J7142" s="23">
        <v>-93.05762</v>
      </c>
      <c r="K7142">
        <v>486210</v>
      </c>
      <c r="L7142" t="s">
        <v>1275</v>
      </c>
      <c r="M7142" t="s">
        <v>102</v>
      </c>
      <c r="N7142" s="49">
        <v>23925.513999999999</v>
      </c>
      <c r="O7142" s="49">
        <v>21033.421999999999</v>
      </c>
      <c r="P7142" s="49">
        <v>20427.23</v>
      </c>
      <c r="Q7142" s="49">
        <v>18536.691999999999</v>
      </c>
      <c r="R7142" s="49">
        <v>41596.014000000003</v>
      </c>
      <c r="S7142" s="49">
        <v>40461.555999999997</v>
      </c>
      <c r="T7142" s="49">
        <v>43400.88</v>
      </c>
      <c r="U7142" s="49">
        <v>20584.486000000001</v>
      </c>
      <c r="V7142" s="49">
        <v>30663.148000000001</v>
      </c>
    </row>
    <row r="7143" spans="1:22" x14ac:dyDescent="0.3">
      <c r="A7143">
        <v>1011041</v>
      </c>
      <c r="B7143"/>
      <c r="C7143" t="s">
        <v>31339</v>
      </c>
      <c r="D7143" t="s">
        <v>31340</v>
      </c>
      <c r="E7143" t="s">
        <v>303</v>
      </c>
      <c r="F7143" t="s">
        <v>20018</v>
      </c>
      <c r="G7143" t="s">
        <v>31341</v>
      </c>
      <c r="I7143" s="23"/>
      <c r="J7143" s="23"/>
      <c r="K7143">
        <v>486210</v>
      </c>
      <c r="L7143" t="s">
        <v>1275</v>
      </c>
      <c r="M7143" t="s">
        <v>102</v>
      </c>
      <c r="N7143" s="49">
        <v>28385.248</v>
      </c>
    </row>
    <row r="7144" spans="1:22" x14ac:dyDescent="0.3">
      <c r="A7144">
        <v>1001853</v>
      </c>
      <c r="B7144" t="s">
        <v>31342</v>
      </c>
      <c r="C7144" t="s">
        <v>31343</v>
      </c>
      <c r="D7144" t="s">
        <v>31344</v>
      </c>
      <c r="E7144" t="s">
        <v>583</v>
      </c>
      <c r="F7144" t="s">
        <v>31345</v>
      </c>
      <c r="G7144" t="s">
        <v>31346</v>
      </c>
      <c r="H7144" t="s">
        <v>1602</v>
      </c>
      <c r="I7144" s="23">
        <v>32.555725000000002</v>
      </c>
      <c r="J7144" s="23">
        <v>-92.182649999999995</v>
      </c>
      <c r="K7144">
        <v>486210</v>
      </c>
      <c r="L7144" t="s">
        <v>1275</v>
      </c>
      <c r="M7144" t="s">
        <v>102</v>
      </c>
      <c r="N7144" s="49">
        <v>22017.277999999998</v>
      </c>
      <c r="O7144" s="49">
        <v>13536.254000000001</v>
      </c>
      <c r="P7144" s="49">
        <v>15023.897999999999</v>
      </c>
      <c r="Q7144" s="49">
        <v>21798.977999999999</v>
      </c>
      <c r="R7144" s="49">
        <v>32707.738000000001</v>
      </c>
      <c r="S7144" s="49">
        <v>41870.925999999999</v>
      </c>
      <c r="T7144" s="49">
        <v>54715.6</v>
      </c>
      <c r="U7144" s="49">
        <v>62151.938000000002</v>
      </c>
      <c r="V7144" s="49">
        <v>52720.322</v>
      </c>
    </row>
    <row r="7145" spans="1:22" x14ac:dyDescent="0.3">
      <c r="A7145">
        <v>1008227</v>
      </c>
      <c r="B7145" t="s">
        <v>31347</v>
      </c>
      <c r="C7145" t="s">
        <v>31348</v>
      </c>
      <c r="D7145" t="s">
        <v>16461</v>
      </c>
      <c r="E7145" t="s">
        <v>1781</v>
      </c>
      <c r="F7145" t="s">
        <v>16462</v>
      </c>
      <c r="G7145" t="s">
        <v>31349</v>
      </c>
      <c r="H7145" t="s">
        <v>18235</v>
      </c>
      <c r="I7145" s="23">
        <v>31.828806</v>
      </c>
      <c r="J7145" s="23">
        <v>-88.961027999999999</v>
      </c>
      <c r="K7145">
        <v>486210</v>
      </c>
      <c r="L7145" t="s">
        <v>1275</v>
      </c>
      <c r="M7145" t="s">
        <v>102</v>
      </c>
      <c r="S7145" s="49">
        <v>1182.4480000000001</v>
      </c>
      <c r="T7145" s="49">
        <v>4867.4979999999996</v>
      </c>
      <c r="U7145" s="49">
        <v>14918.31</v>
      </c>
      <c r="V7145" s="49">
        <v>69274.186000000002</v>
      </c>
    </row>
    <row r="7146" spans="1:22" x14ac:dyDescent="0.3">
      <c r="A7146">
        <v>1011457</v>
      </c>
      <c r="B7146" t="s">
        <v>31350</v>
      </c>
      <c r="C7146" t="s">
        <v>31351</v>
      </c>
      <c r="D7146" t="s">
        <v>31352</v>
      </c>
      <c r="E7146" t="s">
        <v>1781</v>
      </c>
      <c r="F7146" t="s">
        <v>31353</v>
      </c>
      <c r="G7146" t="s">
        <v>31354</v>
      </c>
      <c r="H7146" t="s">
        <v>31355</v>
      </c>
      <c r="I7146" s="23">
        <v>32.640483000000003</v>
      </c>
      <c r="J7146" s="23">
        <v>-88.661349999999999</v>
      </c>
      <c r="K7146">
        <v>486210</v>
      </c>
      <c r="L7146" t="s">
        <v>1275</v>
      </c>
      <c r="M7146" t="s">
        <v>102</v>
      </c>
      <c r="N7146" s="49">
        <v>42670.868000000002</v>
      </c>
      <c r="O7146" s="49">
        <v>40535.561999999998</v>
      </c>
      <c r="P7146" s="49">
        <v>44378.26</v>
      </c>
      <c r="Q7146" s="49">
        <v>37000.122000000003</v>
      </c>
    </row>
    <row r="7147" spans="1:22" x14ac:dyDescent="0.3">
      <c r="A7147">
        <v>1009205</v>
      </c>
      <c r="B7147" t="s">
        <v>31356</v>
      </c>
      <c r="C7147" t="s">
        <v>31357</v>
      </c>
      <c r="D7147" t="s">
        <v>3212</v>
      </c>
      <c r="E7147" t="s">
        <v>1781</v>
      </c>
      <c r="F7147" t="s">
        <v>24453</v>
      </c>
      <c r="G7147" t="s">
        <v>31358</v>
      </c>
      <c r="H7147" t="s">
        <v>693</v>
      </c>
      <c r="I7147" s="23">
        <v>33.448833</v>
      </c>
      <c r="J7147" s="23">
        <v>-88.358932999999993</v>
      </c>
      <c r="K7147">
        <v>486210</v>
      </c>
      <c r="L7147" t="s">
        <v>1275</v>
      </c>
      <c r="M7147" t="s">
        <v>102</v>
      </c>
      <c r="N7147" s="49">
        <v>59724.103999999999</v>
      </c>
      <c r="O7147" s="49">
        <v>42974.7</v>
      </c>
      <c r="P7147" s="49">
        <v>34517.767999999996</v>
      </c>
      <c r="Q7147" s="49">
        <v>48835.743999999999</v>
      </c>
      <c r="R7147" s="49">
        <v>30641.932000000001</v>
      </c>
      <c r="S7147" s="49">
        <v>14907.588</v>
      </c>
      <c r="T7147" s="49">
        <v>5885.8</v>
      </c>
      <c r="U7147" s="49">
        <v>2256.4960000000001</v>
      </c>
      <c r="V7147" s="49">
        <v>52642.773999999998</v>
      </c>
    </row>
    <row r="7148" spans="1:22" x14ac:dyDescent="0.3">
      <c r="A7148">
        <v>1012914</v>
      </c>
      <c r="B7148" t="s">
        <v>31359</v>
      </c>
      <c r="C7148" t="s">
        <v>31360</v>
      </c>
      <c r="D7148" t="s">
        <v>12804</v>
      </c>
      <c r="E7148" t="s">
        <v>386</v>
      </c>
      <c r="F7148" t="s">
        <v>31361</v>
      </c>
      <c r="G7148" t="s">
        <v>31362</v>
      </c>
      <c r="H7148" t="s">
        <v>389</v>
      </c>
      <c r="I7148" s="23">
        <v>34.237575999999997</v>
      </c>
      <c r="J7148" s="23">
        <v>-88.081613000000004</v>
      </c>
      <c r="K7148">
        <v>486210</v>
      </c>
      <c r="L7148" t="s">
        <v>1275</v>
      </c>
      <c r="M7148" t="s">
        <v>102</v>
      </c>
      <c r="N7148" s="49">
        <v>60425.144</v>
      </c>
      <c r="O7148" s="49">
        <v>26567.759999999998</v>
      </c>
      <c r="P7148" s="49">
        <v>35824.35</v>
      </c>
    </row>
    <row r="7149" spans="1:22" x14ac:dyDescent="0.3">
      <c r="A7149">
        <v>1012285</v>
      </c>
      <c r="B7149" t="s">
        <v>31363</v>
      </c>
      <c r="C7149" t="s">
        <v>31364</v>
      </c>
      <c r="D7149" t="s">
        <v>31365</v>
      </c>
      <c r="E7149" t="s">
        <v>676</v>
      </c>
      <c r="F7149" t="s">
        <v>31366</v>
      </c>
      <c r="G7149" t="s">
        <v>31367</v>
      </c>
      <c r="H7149" t="s">
        <v>1118</v>
      </c>
      <c r="I7149" s="23">
        <v>35.022370000000002</v>
      </c>
      <c r="J7149" s="23">
        <v>-87.757440000000003</v>
      </c>
      <c r="K7149">
        <v>486210</v>
      </c>
      <c r="L7149" t="s">
        <v>1275</v>
      </c>
      <c r="M7149" t="s">
        <v>102</v>
      </c>
      <c r="N7149" s="49">
        <v>67581.86</v>
      </c>
      <c r="O7149" s="49">
        <v>61245.18</v>
      </c>
      <c r="P7149" s="49">
        <v>43299.35</v>
      </c>
      <c r="Q7149" s="49">
        <v>36374.629999999997</v>
      </c>
    </row>
    <row r="7150" spans="1:22" x14ac:dyDescent="0.3">
      <c r="A7150">
        <v>1013560</v>
      </c>
      <c r="B7150" t="s">
        <v>31368</v>
      </c>
      <c r="C7150" t="s">
        <v>31369</v>
      </c>
      <c r="D7150" t="s">
        <v>31370</v>
      </c>
      <c r="E7150" t="s">
        <v>676</v>
      </c>
      <c r="F7150" t="s">
        <v>31371</v>
      </c>
      <c r="G7150" t="s">
        <v>31372</v>
      </c>
      <c r="H7150" t="s">
        <v>5538</v>
      </c>
      <c r="I7150" s="23">
        <v>36.34498</v>
      </c>
      <c r="J7150" s="23">
        <v>-86.872309999999999</v>
      </c>
      <c r="K7150">
        <v>486210</v>
      </c>
      <c r="L7150" t="s">
        <v>1275</v>
      </c>
      <c r="M7150" t="s">
        <v>102</v>
      </c>
      <c r="N7150" s="49">
        <v>52368.77</v>
      </c>
    </row>
    <row r="7151" spans="1:22" x14ac:dyDescent="0.3">
      <c r="A7151">
        <v>1001848</v>
      </c>
      <c r="B7151" t="s">
        <v>31373</v>
      </c>
      <c r="C7151" t="s">
        <v>31374</v>
      </c>
      <c r="D7151" t="s">
        <v>4855</v>
      </c>
      <c r="E7151" t="s">
        <v>1781</v>
      </c>
      <c r="F7151" t="s">
        <v>4862</v>
      </c>
      <c r="G7151" t="s">
        <v>31375</v>
      </c>
      <c r="H7151" t="s">
        <v>1859</v>
      </c>
      <c r="I7151" s="23">
        <v>34.320805999999997</v>
      </c>
      <c r="J7151" s="23">
        <v>-90.044471999999999</v>
      </c>
      <c r="K7151">
        <v>486210</v>
      </c>
      <c r="L7151" t="s">
        <v>1275</v>
      </c>
      <c r="M7151" t="s">
        <v>102</v>
      </c>
      <c r="N7151" s="49">
        <v>26767.01</v>
      </c>
      <c r="O7151" s="49">
        <v>14805.9</v>
      </c>
      <c r="P7151" s="49">
        <v>14375.712</v>
      </c>
      <c r="Q7151" s="49">
        <v>13819.22</v>
      </c>
      <c r="R7151" s="49">
        <v>16985.856</v>
      </c>
      <c r="S7151" s="49">
        <v>27983.232</v>
      </c>
      <c r="T7151" s="49">
        <v>55238.09</v>
      </c>
      <c r="U7151" s="49">
        <v>56945.652000000002</v>
      </c>
      <c r="V7151" s="49">
        <v>44339.76</v>
      </c>
    </row>
    <row r="7152" spans="1:22" x14ac:dyDescent="0.3">
      <c r="A7152">
        <v>1010995</v>
      </c>
      <c r="B7152" t="s">
        <v>31376</v>
      </c>
      <c r="C7152" t="s">
        <v>31377</v>
      </c>
      <c r="D7152" t="s">
        <v>31378</v>
      </c>
      <c r="E7152" t="s">
        <v>676</v>
      </c>
      <c r="F7152" t="s">
        <v>31379</v>
      </c>
      <c r="G7152" t="s">
        <v>31380</v>
      </c>
      <c r="H7152" t="s">
        <v>314</v>
      </c>
      <c r="I7152" s="23">
        <v>35.778640000000003</v>
      </c>
      <c r="J7152" s="23">
        <v>-87.786609999999996</v>
      </c>
      <c r="K7152">
        <v>486210</v>
      </c>
      <c r="L7152" t="s">
        <v>1275</v>
      </c>
      <c r="M7152" t="s">
        <v>102</v>
      </c>
      <c r="P7152" s="49">
        <v>2437.0940000000001</v>
      </c>
      <c r="Q7152" s="49">
        <v>1666.394</v>
      </c>
      <c r="R7152" s="49">
        <v>2106.6439999999998</v>
      </c>
      <c r="S7152" s="49">
        <v>17272.371999999999</v>
      </c>
      <c r="T7152" s="49">
        <v>26586.57</v>
      </c>
    </row>
    <row r="7153" spans="1:22" x14ac:dyDescent="0.3">
      <c r="A7153">
        <v>1005986</v>
      </c>
      <c r="B7153" t="s">
        <v>31381</v>
      </c>
      <c r="C7153" t="s">
        <v>31382</v>
      </c>
      <c r="D7153" t="s">
        <v>31383</v>
      </c>
      <c r="E7153" t="s">
        <v>583</v>
      </c>
      <c r="F7153" t="s">
        <v>31384</v>
      </c>
      <c r="G7153" t="s">
        <v>31385</v>
      </c>
      <c r="H7153" t="s">
        <v>18288</v>
      </c>
      <c r="I7153" s="23">
        <v>30.437424</v>
      </c>
      <c r="J7153" s="23">
        <v>-92.875147999999996</v>
      </c>
      <c r="K7153">
        <v>486210</v>
      </c>
      <c r="L7153" t="s">
        <v>1275</v>
      </c>
      <c r="M7153" t="s">
        <v>102</v>
      </c>
      <c r="N7153" s="49">
        <v>66282.563999999998</v>
      </c>
      <c r="O7153" s="49">
        <v>33723.22</v>
      </c>
      <c r="P7153" s="49">
        <v>27268.648000000001</v>
      </c>
      <c r="Q7153" s="49">
        <v>28377.15</v>
      </c>
      <c r="R7153" s="49">
        <v>27105.052</v>
      </c>
      <c r="S7153" s="49">
        <v>23828.464</v>
      </c>
      <c r="T7153" s="49">
        <v>106709.82</v>
      </c>
      <c r="U7153" s="49">
        <v>77699.06</v>
      </c>
      <c r="V7153" s="49">
        <v>102611.89599999999</v>
      </c>
    </row>
    <row r="7154" spans="1:22" x14ac:dyDescent="0.3">
      <c r="A7154">
        <v>1013561</v>
      </c>
      <c r="B7154"/>
      <c r="C7154" t="s">
        <v>31386</v>
      </c>
      <c r="D7154" t="s">
        <v>31387</v>
      </c>
      <c r="E7154" t="s">
        <v>583</v>
      </c>
      <c r="F7154" t="s">
        <v>31388</v>
      </c>
      <c r="G7154" t="s">
        <v>31389</v>
      </c>
      <c r="I7154" s="23"/>
      <c r="J7154" s="23"/>
      <c r="K7154">
        <v>486210</v>
      </c>
      <c r="L7154" t="s">
        <v>1275</v>
      </c>
      <c r="M7154" t="s">
        <v>102</v>
      </c>
      <c r="N7154" s="49">
        <v>54106.197999999997</v>
      </c>
    </row>
    <row r="7155" spans="1:22" x14ac:dyDescent="0.3">
      <c r="A7155">
        <v>1010496</v>
      </c>
      <c r="B7155" t="s">
        <v>31390</v>
      </c>
      <c r="C7155" t="s">
        <v>31391</v>
      </c>
      <c r="D7155" t="s">
        <v>9700</v>
      </c>
      <c r="E7155" t="s">
        <v>1781</v>
      </c>
      <c r="F7155" t="s">
        <v>9701</v>
      </c>
      <c r="G7155" t="s">
        <v>31392</v>
      </c>
      <c r="H7155" t="s">
        <v>2284</v>
      </c>
      <c r="I7155" s="23">
        <v>34.538767</v>
      </c>
      <c r="J7155" s="23">
        <v>-89.014082999999999</v>
      </c>
      <c r="K7155">
        <v>486210</v>
      </c>
      <c r="L7155" t="s">
        <v>1275</v>
      </c>
      <c r="M7155" t="s">
        <v>102</v>
      </c>
      <c r="Q7155" s="49">
        <v>12608.188</v>
      </c>
      <c r="R7155" s="49">
        <v>6162.5919999999996</v>
      </c>
      <c r="S7155" s="49">
        <v>7103.2920000000004</v>
      </c>
      <c r="T7155" s="49">
        <v>17775.11</v>
      </c>
      <c r="U7155" s="49">
        <v>28375.973999999998</v>
      </c>
    </row>
    <row r="7156" spans="1:22" x14ac:dyDescent="0.3">
      <c r="A7156">
        <v>1001659</v>
      </c>
      <c r="B7156" t="s">
        <v>31393</v>
      </c>
      <c r="C7156" t="s">
        <v>31394</v>
      </c>
      <c r="D7156" t="s">
        <v>31395</v>
      </c>
      <c r="E7156" t="s">
        <v>676</v>
      </c>
      <c r="F7156" t="s">
        <v>31396</v>
      </c>
      <c r="G7156" t="s">
        <v>31397</v>
      </c>
      <c r="H7156" t="s">
        <v>31398</v>
      </c>
      <c r="I7156" s="23">
        <v>35.846550000000001</v>
      </c>
      <c r="J7156" s="23">
        <v>-87.443084999999996</v>
      </c>
      <c r="K7156">
        <v>486210</v>
      </c>
      <c r="L7156" t="s">
        <v>1275</v>
      </c>
      <c r="M7156" t="s">
        <v>102</v>
      </c>
      <c r="N7156" s="49">
        <v>76343.975999999995</v>
      </c>
      <c r="O7156" s="49">
        <v>71513.156000000003</v>
      </c>
      <c r="P7156" s="49">
        <v>70681.422000000006</v>
      </c>
      <c r="Q7156" s="49">
        <v>61426.648000000001</v>
      </c>
      <c r="R7156" s="49">
        <v>29679.124</v>
      </c>
      <c r="S7156" s="49">
        <v>9396.982</v>
      </c>
      <c r="T7156" s="49">
        <v>50692.54</v>
      </c>
      <c r="U7156" s="49">
        <v>44775.95</v>
      </c>
      <c r="V7156" s="49">
        <v>41080.082000000002</v>
      </c>
    </row>
    <row r="7157" spans="1:22" x14ac:dyDescent="0.3">
      <c r="A7157">
        <v>1010495</v>
      </c>
      <c r="B7157" t="s">
        <v>31399</v>
      </c>
      <c r="C7157" t="s">
        <v>31400</v>
      </c>
      <c r="D7157" t="s">
        <v>1844</v>
      </c>
      <c r="E7157" t="s">
        <v>676</v>
      </c>
      <c r="F7157" t="s">
        <v>21142</v>
      </c>
      <c r="G7157" t="s">
        <v>31401</v>
      </c>
      <c r="H7157" t="s">
        <v>16333</v>
      </c>
      <c r="I7157" s="23">
        <v>36.615862</v>
      </c>
      <c r="J7157" s="23">
        <v>-86.558936000000003</v>
      </c>
      <c r="K7157">
        <v>486210</v>
      </c>
      <c r="L7157" t="s">
        <v>1275</v>
      </c>
      <c r="M7157" t="s">
        <v>102</v>
      </c>
      <c r="N7157" s="49">
        <v>86695.212</v>
      </c>
      <c r="O7157" s="49">
        <v>91623.327999999994</v>
      </c>
      <c r="P7157" s="49">
        <v>103498.306</v>
      </c>
      <c r="Q7157" s="49">
        <v>114791.19</v>
      </c>
      <c r="R7157" s="49">
        <v>69773.275999999998</v>
      </c>
      <c r="S7157" s="49">
        <v>63394.75</v>
      </c>
      <c r="T7157" s="49">
        <v>43564.66</v>
      </c>
      <c r="U7157" s="49">
        <v>38136.186000000002</v>
      </c>
    </row>
    <row r="7158" spans="1:22" x14ac:dyDescent="0.3">
      <c r="A7158">
        <v>1012270</v>
      </c>
      <c r="B7158" t="s">
        <v>31402</v>
      </c>
      <c r="C7158" t="s">
        <v>31403</v>
      </c>
      <c r="D7158" t="s">
        <v>31214</v>
      </c>
      <c r="E7158" t="s">
        <v>311</v>
      </c>
      <c r="F7158" t="s">
        <v>31215</v>
      </c>
      <c r="G7158" t="s">
        <v>31404</v>
      </c>
      <c r="H7158" t="s">
        <v>13276</v>
      </c>
      <c r="I7158" s="23">
        <v>37.225954999999999</v>
      </c>
      <c r="J7158" s="23">
        <v>-85.344897000000003</v>
      </c>
      <c r="K7158">
        <v>486210</v>
      </c>
      <c r="L7158" t="s">
        <v>1275</v>
      </c>
      <c r="M7158" t="s">
        <v>102</v>
      </c>
      <c r="N7158" s="49">
        <v>29862.21</v>
      </c>
      <c r="O7158" s="49">
        <v>18241.482</v>
      </c>
      <c r="P7158" s="49">
        <v>28545.256000000001</v>
      </c>
      <c r="Q7158" s="49">
        <v>29032.95</v>
      </c>
    </row>
    <row r="7159" spans="1:22" x14ac:dyDescent="0.3">
      <c r="A7159">
        <v>1012474</v>
      </c>
      <c r="B7159" t="s">
        <v>31405</v>
      </c>
      <c r="C7159" t="s">
        <v>31406</v>
      </c>
      <c r="D7159" t="s">
        <v>31407</v>
      </c>
      <c r="E7159" t="s">
        <v>303</v>
      </c>
      <c r="F7159" t="s">
        <v>17670</v>
      </c>
      <c r="G7159" t="s">
        <v>31408</v>
      </c>
      <c r="H7159" t="s">
        <v>9337</v>
      </c>
      <c r="I7159" s="23">
        <v>28.698090000000001</v>
      </c>
      <c r="J7159" s="23">
        <v>-96.945449999999994</v>
      </c>
      <c r="K7159">
        <v>486210</v>
      </c>
      <c r="L7159" t="s">
        <v>1275</v>
      </c>
      <c r="M7159" t="s">
        <v>102</v>
      </c>
      <c r="N7159" s="49">
        <v>39259.902000000002</v>
      </c>
      <c r="O7159" s="49">
        <v>24446.808000000001</v>
      </c>
      <c r="P7159" s="49">
        <v>46549.392</v>
      </c>
      <c r="Q7159" s="49">
        <v>28074.761999999999</v>
      </c>
    </row>
    <row r="7160" spans="1:22" x14ac:dyDescent="0.3">
      <c r="A7160">
        <v>1008006</v>
      </c>
      <c r="B7160" t="s">
        <v>31409</v>
      </c>
      <c r="C7160" t="s">
        <v>31410</v>
      </c>
      <c r="D7160" t="s">
        <v>31411</v>
      </c>
      <c r="E7160" t="s">
        <v>640</v>
      </c>
      <c r="F7160" t="s">
        <v>31412</v>
      </c>
      <c r="G7160" t="s">
        <v>31413</v>
      </c>
      <c r="H7160" t="s">
        <v>2231</v>
      </c>
      <c r="I7160" s="23">
        <v>46.90361</v>
      </c>
      <c r="J7160" s="23">
        <v>-97.263490000000004</v>
      </c>
      <c r="K7160">
        <v>325193</v>
      </c>
      <c r="L7160" t="s">
        <v>28</v>
      </c>
      <c r="M7160" t="s">
        <v>315</v>
      </c>
      <c r="N7160" s="49">
        <v>256124.43599999999</v>
      </c>
      <c r="O7160" s="49">
        <v>256996.13200000001</v>
      </c>
      <c r="P7160" s="49">
        <v>249211.51199999999</v>
      </c>
      <c r="Q7160" s="49">
        <v>226250.14799999999</v>
      </c>
      <c r="R7160" s="49">
        <v>203570.52</v>
      </c>
      <c r="S7160" s="49">
        <v>198740.73800000001</v>
      </c>
      <c r="T7160" s="49">
        <v>19507.178</v>
      </c>
      <c r="U7160" s="49">
        <v>20200.874</v>
      </c>
      <c r="V7160" s="49">
        <v>20721.371999999999</v>
      </c>
    </row>
    <row r="7161" spans="1:22" x14ac:dyDescent="0.3">
      <c r="A7161">
        <v>1005969</v>
      </c>
      <c r="B7161" t="s">
        <v>31414</v>
      </c>
      <c r="C7161" t="s">
        <v>31415</v>
      </c>
      <c r="D7161" t="s">
        <v>19690</v>
      </c>
      <c r="E7161" t="s">
        <v>491</v>
      </c>
      <c r="F7161" t="s">
        <v>19691</v>
      </c>
      <c r="G7161" t="s">
        <v>31416</v>
      </c>
      <c r="H7161" t="s">
        <v>2231</v>
      </c>
      <c r="I7161" s="23">
        <v>40.719022000000002</v>
      </c>
      <c r="J7161" s="23">
        <v>-86.435981999999996</v>
      </c>
      <c r="K7161">
        <v>325193</v>
      </c>
      <c r="L7161" t="s">
        <v>28</v>
      </c>
      <c r="M7161" t="s">
        <v>315</v>
      </c>
      <c r="N7161" s="49">
        <v>181059.66800000001</v>
      </c>
      <c r="O7161" s="49">
        <v>189495.636</v>
      </c>
      <c r="P7161" s="49">
        <v>189725.93599999999</v>
      </c>
      <c r="Q7161" s="49">
        <v>189409.236</v>
      </c>
      <c r="R7161" s="49">
        <v>184835.60399999999</v>
      </c>
      <c r="S7161" s="49">
        <v>181910.81599999999</v>
      </c>
      <c r="T7161" s="49">
        <v>187304.39199999999</v>
      </c>
      <c r="U7161" s="49">
        <v>184025.45</v>
      </c>
      <c r="V7161" s="49">
        <v>179803.8</v>
      </c>
    </row>
    <row r="7162" spans="1:22" x14ac:dyDescent="0.3">
      <c r="A7162">
        <v>1000035</v>
      </c>
      <c r="B7162" t="s">
        <v>31417</v>
      </c>
      <c r="C7162" t="s">
        <v>31415</v>
      </c>
      <c r="D7162" t="s">
        <v>15223</v>
      </c>
      <c r="E7162" t="s">
        <v>663</v>
      </c>
      <c r="F7162" t="s">
        <v>15806</v>
      </c>
      <c r="G7162" t="s">
        <v>31418</v>
      </c>
      <c r="H7162" t="s">
        <v>15348</v>
      </c>
      <c r="I7162" s="23">
        <v>40.081111</v>
      </c>
      <c r="J7162" s="23">
        <v>-84.591667000000001</v>
      </c>
      <c r="K7162">
        <v>325193</v>
      </c>
      <c r="L7162" t="s">
        <v>599</v>
      </c>
      <c r="M7162" t="s">
        <v>600</v>
      </c>
      <c r="N7162" s="49">
        <v>172000.25200000001</v>
      </c>
      <c r="O7162" s="49">
        <v>186068.5</v>
      </c>
      <c r="P7162" s="49">
        <v>186734.44200000001</v>
      </c>
      <c r="Q7162" s="49">
        <v>189037.38200000001</v>
      </c>
      <c r="R7162" s="49">
        <v>182885.158</v>
      </c>
      <c r="S7162" s="49">
        <v>184212.39799999999</v>
      </c>
      <c r="T7162" s="49">
        <v>175228.03200000001</v>
      </c>
      <c r="U7162" s="49">
        <v>174206.53599999999</v>
      </c>
      <c r="V7162" s="49">
        <v>182675.75200000001</v>
      </c>
    </row>
    <row r="7163" spans="1:22" x14ac:dyDescent="0.3">
      <c r="A7163">
        <v>1007933</v>
      </c>
      <c r="B7163" t="s">
        <v>31419</v>
      </c>
      <c r="C7163" t="s">
        <v>31415</v>
      </c>
      <c r="D7163" t="s">
        <v>31420</v>
      </c>
      <c r="E7163" t="s">
        <v>454</v>
      </c>
      <c r="F7163" t="s">
        <v>31421</v>
      </c>
      <c r="G7163" t="s">
        <v>31422</v>
      </c>
      <c r="H7163" t="s">
        <v>1227</v>
      </c>
      <c r="I7163" s="23">
        <v>42.259645999999996</v>
      </c>
      <c r="J7163" s="23">
        <v>-84.789726000000002</v>
      </c>
      <c r="K7163">
        <v>325193</v>
      </c>
      <c r="L7163" t="s">
        <v>599</v>
      </c>
      <c r="M7163" t="s">
        <v>600</v>
      </c>
      <c r="N7163" s="49">
        <v>216141.736</v>
      </c>
      <c r="O7163" s="49">
        <v>222186.36199999999</v>
      </c>
      <c r="P7163" s="49">
        <v>189706.18400000001</v>
      </c>
      <c r="Q7163" s="49">
        <v>92028.35</v>
      </c>
      <c r="R7163" s="49">
        <v>96737.581999999995</v>
      </c>
      <c r="S7163" s="49">
        <v>97918.48</v>
      </c>
      <c r="T7163" s="49">
        <v>97903.025999999998</v>
      </c>
      <c r="U7163" s="49">
        <v>99648.93</v>
      </c>
      <c r="V7163" s="49">
        <v>96060.32</v>
      </c>
    </row>
    <row r="7164" spans="1:22" x14ac:dyDescent="0.3">
      <c r="A7164">
        <v>1007565</v>
      </c>
      <c r="B7164" t="s">
        <v>31423</v>
      </c>
      <c r="C7164" t="s">
        <v>31415</v>
      </c>
      <c r="D7164" t="s">
        <v>28874</v>
      </c>
      <c r="E7164" t="s">
        <v>569</v>
      </c>
      <c r="F7164" t="s">
        <v>28875</v>
      </c>
      <c r="G7164" t="s">
        <v>31424</v>
      </c>
      <c r="H7164" t="s">
        <v>2830</v>
      </c>
      <c r="I7164" s="23">
        <v>41.989049999999999</v>
      </c>
      <c r="J7164" s="23">
        <v>-95.399119999999996</v>
      </c>
      <c r="K7164">
        <v>325193</v>
      </c>
      <c r="L7164" t="s">
        <v>599</v>
      </c>
      <c r="M7164" t="s">
        <v>600</v>
      </c>
      <c r="N7164" s="49">
        <v>82947.888000000006</v>
      </c>
      <c r="O7164" s="49">
        <v>83178.385999999999</v>
      </c>
      <c r="P7164" s="49">
        <v>82967.634000000005</v>
      </c>
      <c r="Q7164" s="49">
        <v>81951.687999999995</v>
      </c>
      <c r="R7164" s="49">
        <v>83555.432000000001</v>
      </c>
      <c r="S7164" s="49">
        <v>84942.224000000002</v>
      </c>
      <c r="T7164" s="49">
        <v>89544.406000000003</v>
      </c>
      <c r="U7164" s="49">
        <v>77497.566000000006</v>
      </c>
      <c r="V7164" s="49">
        <v>80016.792000000001</v>
      </c>
    </row>
    <row r="7165" spans="1:22" x14ac:dyDescent="0.3">
      <c r="A7165">
        <v>1005773</v>
      </c>
      <c r="B7165" t="s">
        <v>31425</v>
      </c>
      <c r="C7165" t="s">
        <v>31426</v>
      </c>
      <c r="D7165" t="s">
        <v>31427</v>
      </c>
      <c r="E7165" t="s">
        <v>663</v>
      </c>
      <c r="F7165" t="s">
        <v>31428</v>
      </c>
      <c r="G7165" t="s">
        <v>31429</v>
      </c>
      <c r="H7165" t="s">
        <v>10744</v>
      </c>
      <c r="I7165" s="23">
        <v>40.511699999999998</v>
      </c>
      <c r="J7165" s="23">
        <v>-81.638900000000007</v>
      </c>
      <c r="K7165">
        <v>327120</v>
      </c>
      <c r="L7165" t="s">
        <v>28</v>
      </c>
      <c r="M7165" t="s">
        <v>376</v>
      </c>
      <c r="N7165" s="49">
        <v>59568.976000000002</v>
      </c>
      <c r="O7165" s="49">
        <v>61718.868000000002</v>
      </c>
      <c r="P7165" s="49">
        <v>61425.517999999996</v>
      </c>
      <c r="Q7165" s="49">
        <v>63887.66</v>
      </c>
      <c r="R7165" s="49">
        <v>64225.358</v>
      </c>
      <c r="S7165" s="49">
        <v>59154.928</v>
      </c>
      <c r="T7165" s="49">
        <v>57548.281999999999</v>
      </c>
      <c r="U7165" s="49">
        <v>60896.37</v>
      </c>
      <c r="V7165" s="49">
        <v>59205.826000000001</v>
      </c>
    </row>
    <row r="7166" spans="1:22" x14ac:dyDescent="0.3">
      <c r="A7166">
        <v>1000639</v>
      </c>
      <c r="B7166" t="s">
        <v>31430</v>
      </c>
      <c r="C7166" t="s">
        <v>31431</v>
      </c>
      <c r="D7166" t="s">
        <v>2321</v>
      </c>
      <c r="E7166" t="s">
        <v>946</v>
      </c>
      <c r="F7166" t="s">
        <v>31432</v>
      </c>
      <c r="G7166" t="s">
        <v>31433</v>
      </c>
      <c r="H7166" t="s">
        <v>2243</v>
      </c>
      <c r="I7166" s="23">
        <v>47.283625000000001</v>
      </c>
      <c r="J7166" s="23">
        <v>-122.24276999999999</v>
      </c>
      <c r="K7166">
        <v>336413</v>
      </c>
      <c r="L7166" t="s">
        <v>28</v>
      </c>
      <c r="M7166" t="s">
        <v>315</v>
      </c>
      <c r="N7166" s="49">
        <v>36795.411999999997</v>
      </c>
      <c r="O7166" s="49">
        <v>37028.160000000003</v>
      </c>
      <c r="P7166" s="49">
        <v>38096.156000000003</v>
      </c>
      <c r="Q7166" s="49">
        <v>36032.964</v>
      </c>
      <c r="R7166" s="49">
        <v>36057.964</v>
      </c>
      <c r="S7166" s="49">
        <v>36691.012000000002</v>
      </c>
      <c r="T7166" s="49">
        <v>38558.303999999996</v>
      </c>
      <c r="U7166" s="49">
        <v>38932.404000000002</v>
      </c>
      <c r="V7166" s="49">
        <v>39583.199999999997</v>
      </c>
    </row>
    <row r="7167" spans="1:22" x14ac:dyDescent="0.3">
      <c r="A7167">
        <v>1006075</v>
      </c>
      <c r="B7167" t="s">
        <v>31434</v>
      </c>
      <c r="C7167" t="s">
        <v>31435</v>
      </c>
      <c r="D7167" t="s">
        <v>31436</v>
      </c>
      <c r="E7167" t="s">
        <v>1663</v>
      </c>
      <c r="F7167" t="s">
        <v>31437</v>
      </c>
      <c r="G7167" t="s">
        <v>31438</v>
      </c>
      <c r="H7167" t="s">
        <v>3244</v>
      </c>
      <c r="I7167" s="23">
        <v>40.271250999999999</v>
      </c>
      <c r="J7167" s="23">
        <v>-74.782692999999995</v>
      </c>
      <c r="K7167">
        <v>611310</v>
      </c>
      <c r="L7167" t="s">
        <v>28</v>
      </c>
      <c r="M7167" t="s">
        <v>315</v>
      </c>
      <c r="N7167" s="49">
        <v>34256.764000000003</v>
      </c>
      <c r="O7167" s="49">
        <v>33410.167999999998</v>
      </c>
      <c r="P7167" s="49">
        <v>32405.928</v>
      </c>
      <c r="Q7167" s="49">
        <v>31822.026000000002</v>
      </c>
      <c r="R7167" s="49">
        <v>33972.618000000002</v>
      </c>
      <c r="S7167" s="49">
        <v>28086.124</v>
      </c>
      <c r="T7167" s="49">
        <v>31336.831999999999</v>
      </c>
      <c r="U7167" s="49">
        <v>30774.732</v>
      </c>
      <c r="V7167" s="49">
        <v>30928.727999999999</v>
      </c>
    </row>
    <row r="7168" spans="1:22" x14ac:dyDescent="0.3">
      <c r="A7168">
        <v>1001922</v>
      </c>
      <c r="B7168" t="s">
        <v>31439</v>
      </c>
      <c r="C7168" t="s">
        <v>31440</v>
      </c>
      <c r="D7168" t="s">
        <v>2087</v>
      </c>
      <c r="E7168" t="s">
        <v>5095</v>
      </c>
      <c r="F7168" t="s">
        <v>31441</v>
      </c>
      <c r="G7168" t="s">
        <v>31442</v>
      </c>
      <c r="H7168" t="s">
        <v>5098</v>
      </c>
      <c r="I7168" s="23">
        <v>38.897350000000003</v>
      </c>
      <c r="J7168" s="23">
        <v>-77.045338999999998</v>
      </c>
      <c r="K7168">
        <v>611310</v>
      </c>
      <c r="L7168" t="s">
        <v>28</v>
      </c>
      <c r="M7168" t="s">
        <v>315</v>
      </c>
      <c r="O7168" s="49">
        <v>35386.68</v>
      </c>
      <c r="P7168" s="49">
        <v>33595.383999999998</v>
      </c>
      <c r="Q7168" s="49">
        <v>27369.360000000001</v>
      </c>
      <c r="R7168" s="49">
        <v>21341.632000000001</v>
      </c>
      <c r="S7168" s="49">
        <v>20294.671999999999</v>
      </c>
      <c r="T7168" s="49">
        <v>22540.371999999999</v>
      </c>
      <c r="U7168" s="49">
        <v>23458.574000000001</v>
      </c>
      <c r="V7168" s="49">
        <v>26087.763999999999</v>
      </c>
    </row>
    <row r="7169" spans="1:22" x14ac:dyDescent="0.3">
      <c r="A7169">
        <v>1004610</v>
      </c>
      <c r="B7169" t="s">
        <v>31443</v>
      </c>
      <c r="C7169" t="s">
        <v>31444</v>
      </c>
      <c r="D7169" t="s">
        <v>27547</v>
      </c>
      <c r="E7169" t="s">
        <v>542</v>
      </c>
      <c r="F7169" t="s">
        <v>27548</v>
      </c>
      <c r="G7169" t="s">
        <v>31445</v>
      </c>
      <c r="H7169" t="s">
        <v>14034</v>
      </c>
      <c r="I7169" s="23">
        <v>39.090989999999998</v>
      </c>
      <c r="J7169" s="23">
        <v>-95.69256</v>
      </c>
      <c r="K7169">
        <v>326211</v>
      </c>
      <c r="L7169" t="s">
        <v>28</v>
      </c>
      <c r="M7169" t="s">
        <v>315</v>
      </c>
      <c r="N7169" s="49">
        <v>49201.764000000003</v>
      </c>
      <c r="O7169" s="49">
        <v>43328.836000000003</v>
      </c>
      <c r="P7169" s="49">
        <v>41684.144</v>
      </c>
      <c r="Q7169" s="49">
        <v>41309.843999999997</v>
      </c>
      <c r="R7169" s="49">
        <v>41295.544000000002</v>
      </c>
      <c r="S7169" s="49">
        <v>40149.048000000003</v>
      </c>
      <c r="T7169" s="49">
        <v>42920.088000000003</v>
      </c>
      <c r="U7169" s="49">
        <v>39544.694000000003</v>
      </c>
      <c r="V7169" s="49">
        <v>44516.932000000001</v>
      </c>
    </row>
    <row r="7170" spans="1:22" x14ac:dyDescent="0.3">
      <c r="A7170">
        <v>1002342</v>
      </c>
      <c r="B7170" t="s">
        <v>31446</v>
      </c>
      <c r="C7170" t="s">
        <v>31447</v>
      </c>
      <c r="D7170" t="s">
        <v>3969</v>
      </c>
      <c r="E7170" t="s">
        <v>793</v>
      </c>
      <c r="F7170" t="s">
        <v>31448</v>
      </c>
      <c r="G7170" t="s">
        <v>31449</v>
      </c>
      <c r="H7170" t="s">
        <v>31450</v>
      </c>
      <c r="I7170" s="23">
        <v>38.061110999999997</v>
      </c>
      <c r="J7170" s="23">
        <v>-78.883332999999993</v>
      </c>
      <c r="K7170">
        <v>325220</v>
      </c>
      <c r="L7170" t="s">
        <v>28</v>
      </c>
      <c r="M7170" t="s">
        <v>315</v>
      </c>
      <c r="N7170" s="49">
        <v>31247.632000000001</v>
      </c>
      <c r="O7170" s="49">
        <v>31935.925999999999</v>
      </c>
      <c r="P7170" s="49">
        <v>32743.475999999999</v>
      </c>
      <c r="Q7170" s="49">
        <v>33608.923999999999</v>
      </c>
      <c r="R7170" s="49">
        <v>33509.523999999998</v>
      </c>
      <c r="S7170" s="49">
        <v>38801.224000000002</v>
      </c>
      <c r="T7170" s="49">
        <v>82374.317999999999</v>
      </c>
      <c r="U7170" s="49">
        <v>83301.072</v>
      </c>
      <c r="V7170" s="49">
        <v>82214.039999999994</v>
      </c>
    </row>
    <row r="7171" spans="1:22" x14ac:dyDescent="0.3">
      <c r="A7171">
        <v>1000907</v>
      </c>
      <c r="B7171" t="s">
        <v>31451</v>
      </c>
      <c r="C7171" t="s">
        <v>31452</v>
      </c>
      <c r="D7171" t="s">
        <v>17585</v>
      </c>
      <c r="E7171" t="s">
        <v>323</v>
      </c>
      <c r="F7171" t="s">
        <v>17586</v>
      </c>
      <c r="G7171" t="s">
        <v>31453</v>
      </c>
      <c r="H7171" t="s">
        <v>5272</v>
      </c>
      <c r="I7171" s="23">
        <v>37.094149999999999</v>
      </c>
      <c r="J7171" s="23">
        <v>-120.92547</v>
      </c>
      <c r="K7171">
        <v>311421</v>
      </c>
      <c r="L7171" t="s">
        <v>28</v>
      </c>
      <c r="M7171" t="s">
        <v>315</v>
      </c>
      <c r="N7171" s="49">
        <v>57502.684000000001</v>
      </c>
      <c r="O7171" s="49">
        <v>59172.228000000003</v>
      </c>
      <c r="P7171" s="49">
        <v>51387.156000000003</v>
      </c>
      <c r="Q7171" s="49">
        <v>44843.832000000002</v>
      </c>
      <c r="R7171" s="49">
        <v>69600.487999999998</v>
      </c>
      <c r="S7171" s="49">
        <v>82019.592000000004</v>
      </c>
      <c r="T7171" s="49">
        <v>65766.952000000005</v>
      </c>
      <c r="U7171" s="49">
        <v>74718.267999999996</v>
      </c>
      <c r="V7171" s="49">
        <v>64671.86</v>
      </c>
    </row>
    <row r="7172" spans="1:22" x14ac:dyDescent="0.3">
      <c r="A7172">
        <v>1001740</v>
      </c>
      <c r="B7172" t="s">
        <v>31454</v>
      </c>
      <c r="C7172" t="s">
        <v>31455</v>
      </c>
      <c r="D7172" t="s">
        <v>8505</v>
      </c>
      <c r="E7172" t="s">
        <v>690</v>
      </c>
      <c r="F7172" t="s">
        <v>31456</v>
      </c>
      <c r="G7172" t="s">
        <v>31457</v>
      </c>
      <c r="H7172" t="s">
        <v>5743</v>
      </c>
      <c r="I7172" s="23">
        <v>33.392583000000002</v>
      </c>
      <c r="J7172" s="23">
        <v>-81.943139000000002</v>
      </c>
      <c r="K7172">
        <v>325199</v>
      </c>
      <c r="L7172" t="s">
        <v>11895</v>
      </c>
      <c r="M7172" t="s">
        <v>530</v>
      </c>
      <c r="R7172" s="49">
        <v>6895.7240000000002</v>
      </c>
      <c r="S7172" s="49">
        <v>32431.225999999999</v>
      </c>
      <c r="T7172" s="49">
        <v>32011.081999999999</v>
      </c>
      <c r="U7172" s="49">
        <v>36758.014000000003</v>
      </c>
      <c r="V7172" s="49">
        <v>40894.946000000004</v>
      </c>
    </row>
    <row r="7173" spans="1:22" x14ac:dyDescent="0.3">
      <c r="A7173">
        <v>1001739</v>
      </c>
      <c r="B7173" t="s">
        <v>31458</v>
      </c>
      <c r="C7173" t="s">
        <v>31459</v>
      </c>
      <c r="D7173" t="s">
        <v>4040</v>
      </c>
      <c r="E7173" t="s">
        <v>461</v>
      </c>
      <c r="F7173" t="s">
        <v>4041</v>
      </c>
      <c r="G7173" t="s">
        <v>31460</v>
      </c>
      <c r="H7173" t="s">
        <v>4043</v>
      </c>
      <c r="I7173" s="23">
        <v>44.837800000000001</v>
      </c>
      <c r="J7173" s="23">
        <v>-108.4054</v>
      </c>
      <c r="K7173">
        <v>311313</v>
      </c>
      <c r="L7173" t="s">
        <v>1404</v>
      </c>
      <c r="M7173" t="s">
        <v>376</v>
      </c>
      <c r="N7173" s="49">
        <v>50534.52</v>
      </c>
      <c r="O7173" s="49">
        <v>67364.13</v>
      </c>
      <c r="P7173" s="49">
        <v>37029.696000000004</v>
      </c>
      <c r="Q7173" s="49">
        <v>40589.622000000003</v>
      </c>
      <c r="R7173" s="49">
        <v>37385.663999999997</v>
      </c>
      <c r="S7173" s="49">
        <v>40551.872000000003</v>
      </c>
      <c r="T7173" s="49">
        <v>43352.78</v>
      </c>
      <c r="U7173" s="49">
        <v>46697.686000000002</v>
      </c>
      <c r="V7173" s="49">
        <v>39685.294000000002</v>
      </c>
    </row>
    <row r="7174" spans="1:22" x14ac:dyDescent="0.3">
      <c r="A7174">
        <v>1007883</v>
      </c>
      <c r="B7174" t="s">
        <v>31461</v>
      </c>
      <c r="C7174" t="s">
        <v>31462</v>
      </c>
      <c r="D7174" t="s">
        <v>25423</v>
      </c>
      <c r="E7174" t="s">
        <v>491</v>
      </c>
      <c r="F7174" t="s">
        <v>25424</v>
      </c>
      <c r="G7174" t="s">
        <v>31463</v>
      </c>
      <c r="H7174" t="s">
        <v>25426</v>
      </c>
      <c r="I7174" s="23">
        <v>40.796213000000002</v>
      </c>
      <c r="J7174" s="23">
        <v>-85.860415000000003</v>
      </c>
      <c r="K7174">
        <v>327993</v>
      </c>
      <c r="L7174" t="s">
        <v>28</v>
      </c>
      <c r="M7174" t="s">
        <v>376</v>
      </c>
      <c r="N7174" s="49">
        <v>31246.776000000002</v>
      </c>
      <c r="O7174" s="49">
        <v>28502.59</v>
      </c>
      <c r="P7174" s="49">
        <v>34674.576000000001</v>
      </c>
      <c r="Q7174" s="49">
        <v>34685.03</v>
      </c>
      <c r="R7174" s="49">
        <v>34089.858</v>
      </c>
      <c r="S7174" s="49">
        <v>36675.03</v>
      </c>
      <c r="T7174" s="49">
        <v>33431.230000000003</v>
      </c>
      <c r="U7174" s="49">
        <v>32627.934000000001</v>
      </c>
      <c r="V7174" s="49">
        <v>38259.495999999999</v>
      </c>
    </row>
    <row r="7175" spans="1:22" x14ac:dyDescent="0.3">
      <c r="A7175">
        <v>1007678</v>
      </c>
      <c r="B7175" t="s">
        <v>31464</v>
      </c>
      <c r="C7175" t="s">
        <v>31465</v>
      </c>
      <c r="D7175" t="s">
        <v>18657</v>
      </c>
      <c r="E7175" t="s">
        <v>690</v>
      </c>
      <c r="F7175" t="s">
        <v>18658</v>
      </c>
      <c r="G7175" t="s">
        <v>31466</v>
      </c>
      <c r="H7175" t="s">
        <v>31467</v>
      </c>
      <c r="I7175" s="23">
        <v>33.265588000000001</v>
      </c>
      <c r="J7175" s="23">
        <v>-82.450119000000001</v>
      </c>
      <c r="K7175">
        <v>212324</v>
      </c>
      <c r="L7175" t="s">
        <v>28</v>
      </c>
      <c r="M7175" t="s">
        <v>315</v>
      </c>
      <c r="N7175" s="49">
        <v>45426.48</v>
      </c>
      <c r="O7175" s="49">
        <v>47071.067999999999</v>
      </c>
      <c r="P7175" s="49">
        <v>48531.767999999996</v>
      </c>
      <c r="Q7175" s="49">
        <v>49469.964</v>
      </c>
      <c r="R7175" s="49">
        <v>48545.968000000001</v>
      </c>
      <c r="S7175" s="49">
        <v>47615.618000000002</v>
      </c>
      <c r="T7175" s="49">
        <v>47063.824000000001</v>
      </c>
      <c r="U7175" s="49">
        <v>46888.423999999999</v>
      </c>
      <c r="V7175" s="49">
        <v>44433.531999999999</v>
      </c>
    </row>
    <row r="7176" spans="1:22" x14ac:dyDescent="0.3">
      <c r="A7176">
        <v>1002045</v>
      </c>
      <c r="B7176" t="s">
        <v>31468</v>
      </c>
      <c r="C7176" t="s">
        <v>31469</v>
      </c>
      <c r="D7176" t="s">
        <v>17468</v>
      </c>
      <c r="E7176" t="s">
        <v>690</v>
      </c>
      <c r="F7176" t="s">
        <v>17469</v>
      </c>
      <c r="G7176" t="s">
        <v>31470</v>
      </c>
      <c r="H7176" t="s">
        <v>416</v>
      </c>
      <c r="I7176" s="23">
        <v>32.967489999999998</v>
      </c>
      <c r="J7176" s="23">
        <v>-82.817490000000006</v>
      </c>
      <c r="K7176">
        <v>212324</v>
      </c>
      <c r="L7176" t="s">
        <v>28</v>
      </c>
      <c r="M7176" t="s">
        <v>315</v>
      </c>
      <c r="N7176" s="49">
        <v>88483.566000000006</v>
      </c>
      <c r="O7176" s="49">
        <v>92358.65</v>
      </c>
      <c r="P7176" s="49">
        <v>92872.597999999998</v>
      </c>
      <c r="Q7176" s="49">
        <v>90362.407999999996</v>
      </c>
      <c r="R7176" s="49">
        <v>82664.638000000006</v>
      </c>
      <c r="S7176" s="49">
        <v>90544.851999999999</v>
      </c>
      <c r="T7176" s="49">
        <v>90958.004000000001</v>
      </c>
      <c r="U7176" s="49">
        <v>90560.56</v>
      </c>
      <c r="V7176" s="49">
        <v>92671.79</v>
      </c>
    </row>
    <row r="7177" spans="1:22" x14ac:dyDescent="0.3">
      <c r="A7177">
        <v>1002339</v>
      </c>
      <c r="B7177" t="s">
        <v>31471</v>
      </c>
      <c r="C7177" t="s">
        <v>31472</v>
      </c>
      <c r="D7177" t="s">
        <v>18097</v>
      </c>
      <c r="E7177" t="s">
        <v>393</v>
      </c>
      <c r="F7177" t="s">
        <v>13872</v>
      </c>
      <c r="G7177" t="s">
        <v>31473</v>
      </c>
      <c r="H7177" t="s">
        <v>1946</v>
      </c>
      <c r="I7177" s="23">
        <v>44.282899999999998</v>
      </c>
      <c r="J7177" s="23">
        <v>-88.251800000000003</v>
      </c>
      <c r="K7177">
        <v>322121</v>
      </c>
      <c r="L7177" t="s">
        <v>1172</v>
      </c>
      <c r="M7177" t="s">
        <v>1173</v>
      </c>
      <c r="N7177" s="49">
        <v>353726.038</v>
      </c>
      <c r="O7177" s="49">
        <v>358720.62199999997</v>
      </c>
      <c r="P7177" s="49">
        <v>336843.266</v>
      </c>
      <c r="Q7177" s="49">
        <v>324004.22600000002</v>
      </c>
      <c r="R7177" s="49">
        <v>339643.304</v>
      </c>
      <c r="S7177" s="49">
        <v>339896.95199999999</v>
      </c>
      <c r="T7177" s="49">
        <v>355813.33799999999</v>
      </c>
      <c r="U7177" s="49">
        <v>324613.35200000001</v>
      </c>
      <c r="V7177" s="49">
        <v>363797.99800000002</v>
      </c>
    </row>
    <row r="7178" spans="1:22" x14ac:dyDescent="0.3">
      <c r="A7178">
        <v>1002465</v>
      </c>
      <c r="B7178" t="s">
        <v>31474</v>
      </c>
      <c r="C7178" t="s">
        <v>31475</v>
      </c>
      <c r="D7178" t="s">
        <v>24652</v>
      </c>
      <c r="E7178" t="s">
        <v>1418</v>
      </c>
      <c r="F7178" t="s">
        <v>31476</v>
      </c>
      <c r="G7178" t="s">
        <v>31477</v>
      </c>
      <c r="H7178" t="s">
        <v>3185</v>
      </c>
      <c r="I7178" s="23">
        <v>35.74004</v>
      </c>
      <c r="J7178" s="23">
        <v>-98.797920000000005</v>
      </c>
      <c r="K7178">
        <v>211130</v>
      </c>
      <c r="L7178" t="s">
        <v>368</v>
      </c>
      <c r="M7178" t="s">
        <v>102</v>
      </c>
      <c r="N7178" s="49">
        <v>29968.04</v>
      </c>
      <c r="O7178" s="49">
        <v>33983.074000000001</v>
      </c>
      <c r="P7178" s="49">
        <v>27679.151999999998</v>
      </c>
      <c r="Q7178" s="49">
        <v>17273.186000000002</v>
      </c>
      <c r="R7178" s="49">
        <v>14477.102000000001</v>
      </c>
      <c r="S7178" s="49">
        <v>7588.1260000000002</v>
      </c>
      <c r="T7178" s="49">
        <v>25673.91</v>
      </c>
      <c r="U7178" s="49">
        <v>38528.561999999998</v>
      </c>
      <c r="V7178" s="49">
        <v>42152.847999999998</v>
      </c>
    </row>
    <row r="7179" spans="1:22" x14ac:dyDescent="0.3">
      <c r="A7179">
        <v>1006323</v>
      </c>
      <c r="B7179" t="s">
        <v>31478</v>
      </c>
      <c r="C7179" t="s">
        <v>31479</v>
      </c>
      <c r="D7179" t="s">
        <v>19459</v>
      </c>
      <c r="E7179" t="s">
        <v>339</v>
      </c>
      <c r="F7179" t="s">
        <v>344</v>
      </c>
      <c r="G7179" t="s">
        <v>31480</v>
      </c>
      <c r="H7179" t="s">
        <v>359</v>
      </c>
      <c r="I7179" s="23">
        <v>36.834090000000003</v>
      </c>
      <c r="J7179" s="23">
        <v>-108.09708999999999</v>
      </c>
      <c r="K7179">
        <v>213112</v>
      </c>
      <c r="L7179" t="s">
        <v>28</v>
      </c>
      <c r="M7179" t="s">
        <v>102</v>
      </c>
      <c r="R7179" s="49">
        <v>24982.856</v>
      </c>
      <c r="S7179" s="49">
        <v>24966.056</v>
      </c>
      <c r="T7179" s="49">
        <v>24969.45</v>
      </c>
      <c r="U7179" s="49">
        <v>25052.85</v>
      </c>
    </row>
    <row r="7180" spans="1:22" x14ac:dyDescent="0.3">
      <c r="A7180">
        <v>1006308</v>
      </c>
      <c r="B7180" t="s">
        <v>31481</v>
      </c>
      <c r="C7180" t="s">
        <v>31482</v>
      </c>
      <c r="D7180" t="s">
        <v>31483</v>
      </c>
      <c r="E7180" t="s">
        <v>303</v>
      </c>
      <c r="F7180" t="s">
        <v>16758</v>
      </c>
      <c r="G7180" t="s">
        <v>31484</v>
      </c>
      <c r="H7180" t="s">
        <v>10622</v>
      </c>
      <c r="I7180" s="23">
        <v>28.405889999999999</v>
      </c>
      <c r="J7180" s="23">
        <v>-98.135639999999995</v>
      </c>
      <c r="K7180">
        <v>211112</v>
      </c>
      <c r="L7180" t="s">
        <v>368</v>
      </c>
      <c r="M7180" t="s">
        <v>102</v>
      </c>
      <c r="Q7180" s="49">
        <v>43107.156000000003</v>
      </c>
      <c r="R7180" s="49">
        <v>49380.340730000004</v>
      </c>
      <c r="S7180" s="49">
        <v>60652.586000000003</v>
      </c>
      <c r="T7180" s="49">
        <v>64009.432000000001</v>
      </c>
      <c r="U7180" s="49">
        <v>74085.22</v>
      </c>
      <c r="V7180" s="49">
        <v>81013.751999999993</v>
      </c>
    </row>
    <row r="7181" spans="1:22" x14ac:dyDescent="0.3">
      <c r="A7181">
        <v>1006351</v>
      </c>
      <c r="B7181" t="s">
        <v>31485</v>
      </c>
      <c r="C7181" t="s">
        <v>31486</v>
      </c>
      <c r="D7181" t="s">
        <v>4279</v>
      </c>
      <c r="E7181" t="s">
        <v>954</v>
      </c>
      <c r="F7181" t="s">
        <v>31487</v>
      </c>
      <c r="G7181" t="s">
        <v>31488</v>
      </c>
      <c r="H7181" t="s">
        <v>957</v>
      </c>
      <c r="I7181" s="23">
        <v>33.258457</v>
      </c>
      <c r="J7181" s="23">
        <v>-81.734432999999996</v>
      </c>
      <c r="K7181">
        <v>562212</v>
      </c>
      <c r="L7181" t="s">
        <v>51</v>
      </c>
      <c r="M7181" t="s">
        <v>307</v>
      </c>
      <c r="N7181" s="49">
        <v>85121.75</v>
      </c>
      <c r="O7181" s="49">
        <v>69632.75</v>
      </c>
      <c r="P7181" s="49">
        <v>66065</v>
      </c>
      <c r="Q7181" s="49">
        <v>65368</v>
      </c>
      <c r="R7181" s="49">
        <v>62585</v>
      </c>
      <c r="S7181" s="49">
        <v>48369</v>
      </c>
      <c r="T7181" s="49">
        <v>60689.5</v>
      </c>
      <c r="U7181" s="49">
        <v>68050.25</v>
      </c>
      <c r="V7181" s="49">
        <v>73749.25</v>
      </c>
    </row>
    <row r="7182" spans="1:22" x14ac:dyDescent="0.3">
      <c r="A7182">
        <v>1002547</v>
      </c>
      <c r="B7182" t="s">
        <v>31489</v>
      </c>
      <c r="C7182" t="s">
        <v>31490</v>
      </c>
      <c r="D7182" t="s">
        <v>31491</v>
      </c>
      <c r="E7182" t="s">
        <v>1781</v>
      </c>
      <c r="F7182" t="s">
        <v>31492</v>
      </c>
      <c r="G7182" t="s">
        <v>31493</v>
      </c>
      <c r="H7182" t="s">
        <v>16364</v>
      </c>
      <c r="I7182" s="23">
        <v>34.285499999999999</v>
      </c>
      <c r="J7182" s="23">
        <v>-89.059027999999998</v>
      </c>
      <c r="K7182">
        <v>562212</v>
      </c>
      <c r="L7182" t="s">
        <v>51</v>
      </c>
      <c r="M7182" t="s">
        <v>307</v>
      </c>
      <c r="N7182" s="49">
        <v>183133</v>
      </c>
      <c r="O7182" s="49">
        <v>154735.75</v>
      </c>
      <c r="P7182" s="49">
        <v>146704</v>
      </c>
      <c r="Q7182" s="49">
        <v>161336.25</v>
      </c>
      <c r="R7182" s="49">
        <v>131312.25</v>
      </c>
      <c r="S7182" s="49">
        <v>124218.75</v>
      </c>
      <c r="T7182" s="49">
        <v>107760.75</v>
      </c>
      <c r="U7182" s="49">
        <v>110728.75</v>
      </c>
      <c r="V7182" s="49">
        <v>171969.25</v>
      </c>
    </row>
    <row r="7183" spans="1:22" x14ac:dyDescent="0.3">
      <c r="A7183">
        <v>1007868</v>
      </c>
      <c r="B7183" t="s">
        <v>31494</v>
      </c>
      <c r="C7183" t="s">
        <v>31495</v>
      </c>
      <c r="D7183" t="s">
        <v>14921</v>
      </c>
      <c r="E7183" t="s">
        <v>303</v>
      </c>
      <c r="F7183" t="s">
        <v>8775</v>
      </c>
      <c r="G7183" t="s">
        <v>31496</v>
      </c>
      <c r="H7183" t="s">
        <v>969</v>
      </c>
      <c r="I7183" s="23">
        <v>27.559722000000001</v>
      </c>
      <c r="J7183" s="23">
        <v>-97.837193999999997</v>
      </c>
      <c r="K7183">
        <v>325199</v>
      </c>
      <c r="L7183" t="s">
        <v>28</v>
      </c>
      <c r="M7183" t="s">
        <v>530</v>
      </c>
      <c r="N7183" s="49">
        <v>335465.05599999998</v>
      </c>
      <c r="O7183" s="49">
        <v>314101.91800000001</v>
      </c>
      <c r="P7183" s="49">
        <v>332062.96600000001</v>
      </c>
      <c r="Q7183" s="49">
        <v>377075.20199999999</v>
      </c>
      <c r="R7183" s="49">
        <v>353242.42</v>
      </c>
      <c r="S7183" s="49">
        <v>370782.826</v>
      </c>
      <c r="T7183" s="49">
        <v>344568.61200000002</v>
      </c>
      <c r="U7183" s="49">
        <v>341440.364</v>
      </c>
      <c r="V7183" s="49">
        <v>338318.25199999998</v>
      </c>
    </row>
    <row r="7184" spans="1:22" x14ac:dyDescent="0.3">
      <c r="A7184">
        <v>1004458</v>
      </c>
      <c r="B7184" t="s">
        <v>31497</v>
      </c>
      <c r="C7184" t="s">
        <v>31498</v>
      </c>
      <c r="D7184" t="s">
        <v>31499</v>
      </c>
      <c r="E7184" t="s">
        <v>454</v>
      </c>
      <c r="F7184" t="s">
        <v>31500</v>
      </c>
      <c r="H7184" t="s">
        <v>11970</v>
      </c>
      <c r="I7184" s="23">
        <v>46.439734999999999</v>
      </c>
      <c r="J7184" s="23">
        <v>-87.649771000000001</v>
      </c>
      <c r="K7184">
        <v>212210</v>
      </c>
      <c r="L7184" t="s">
        <v>537</v>
      </c>
      <c r="M7184" t="s">
        <v>538</v>
      </c>
      <c r="N7184" s="49">
        <v>1042812.696</v>
      </c>
      <c r="O7184" s="49">
        <v>1100155.068</v>
      </c>
      <c r="P7184" s="49">
        <v>1163321.46</v>
      </c>
      <c r="Q7184" s="49">
        <v>1038255.976</v>
      </c>
      <c r="R7184" s="49">
        <v>1025804.568</v>
      </c>
      <c r="S7184" s="49">
        <v>1011054.8639999999</v>
      </c>
      <c r="T7184" s="49">
        <v>1157683.696</v>
      </c>
      <c r="U7184" s="49">
        <v>1181271.388</v>
      </c>
      <c r="V7184" s="49">
        <v>1346879.764</v>
      </c>
    </row>
    <row r="7185" spans="1:22" x14ac:dyDescent="0.3">
      <c r="A7185">
        <v>1003000</v>
      </c>
      <c r="B7185" t="s">
        <v>31501</v>
      </c>
      <c r="C7185" t="s">
        <v>31502</v>
      </c>
      <c r="D7185" t="s">
        <v>31503</v>
      </c>
      <c r="E7185" t="s">
        <v>583</v>
      </c>
      <c r="F7185" t="s">
        <v>31504</v>
      </c>
      <c r="G7185" t="s">
        <v>31505</v>
      </c>
      <c r="H7185" t="s">
        <v>31506</v>
      </c>
      <c r="I7185" s="23">
        <v>29.069099999999999</v>
      </c>
      <c r="J7185" s="23">
        <v>-90.325029999999998</v>
      </c>
      <c r="K7185">
        <v>211111</v>
      </c>
      <c r="L7185" t="s">
        <v>28</v>
      </c>
      <c r="M7185" t="s">
        <v>102</v>
      </c>
      <c r="Q7185" s="49">
        <v>19798.57</v>
      </c>
      <c r="R7185" s="49">
        <v>25207.15</v>
      </c>
      <c r="S7185" s="49">
        <v>25828.995999999999</v>
      </c>
      <c r="T7185" s="49">
        <v>28484.633999999998</v>
      </c>
      <c r="U7185" s="49">
        <v>35473.99</v>
      </c>
      <c r="V7185" s="49">
        <v>24923.498</v>
      </c>
    </row>
    <row r="7186" spans="1:22" x14ac:dyDescent="0.3">
      <c r="A7186">
        <v>1007274</v>
      </c>
      <c r="B7186" t="s">
        <v>31507</v>
      </c>
      <c r="C7186" t="s">
        <v>31508</v>
      </c>
      <c r="D7186" t="s">
        <v>14309</v>
      </c>
      <c r="E7186" t="s">
        <v>386</v>
      </c>
      <c r="F7186" t="s">
        <v>14310</v>
      </c>
      <c r="G7186" t="s">
        <v>31509</v>
      </c>
      <c r="H7186" t="s">
        <v>2160</v>
      </c>
      <c r="I7186" s="23">
        <v>31.256599999999999</v>
      </c>
      <c r="J7186" s="23">
        <v>-87.186099999999996</v>
      </c>
      <c r="K7186">
        <v>562212</v>
      </c>
      <c r="L7186" t="s">
        <v>51</v>
      </c>
      <c r="M7186" t="s">
        <v>307</v>
      </c>
      <c r="N7186" s="49">
        <v>47281.5</v>
      </c>
      <c r="O7186" s="49">
        <v>64532.5</v>
      </c>
      <c r="P7186" s="49">
        <v>51917</v>
      </c>
      <c r="Q7186" s="49">
        <v>52079.5</v>
      </c>
      <c r="R7186" s="49">
        <v>67333.5</v>
      </c>
      <c r="S7186" s="49">
        <v>71519</v>
      </c>
      <c r="T7186" s="49">
        <v>76777.5</v>
      </c>
      <c r="U7186" s="49">
        <v>69995</v>
      </c>
      <c r="V7186" s="49">
        <v>69460</v>
      </c>
    </row>
    <row r="7187" spans="1:22" x14ac:dyDescent="0.3">
      <c r="A7187">
        <v>1003861</v>
      </c>
      <c r="B7187" t="s">
        <v>31510</v>
      </c>
      <c r="C7187" t="s">
        <v>31511</v>
      </c>
      <c r="D7187" t="s">
        <v>5400</v>
      </c>
      <c r="E7187" t="s">
        <v>663</v>
      </c>
      <c r="F7187" t="s">
        <v>8360</v>
      </c>
      <c r="G7187" t="s">
        <v>31512</v>
      </c>
      <c r="H7187" t="s">
        <v>5051</v>
      </c>
      <c r="I7187" s="23">
        <v>40.750272699999996</v>
      </c>
      <c r="J7187" s="23">
        <v>-81.4169093</v>
      </c>
      <c r="K7187">
        <v>332991</v>
      </c>
      <c r="L7187" t="s">
        <v>28</v>
      </c>
      <c r="M7187" t="s">
        <v>315</v>
      </c>
      <c r="S7187" s="49">
        <v>9117.5159999999996</v>
      </c>
      <c r="T7187" s="49">
        <v>8468.268</v>
      </c>
      <c r="U7187" s="49">
        <v>9791.8639999999996</v>
      </c>
      <c r="V7187" s="49">
        <v>10641.96</v>
      </c>
    </row>
    <row r="7188" spans="1:22" x14ac:dyDescent="0.3">
      <c r="A7188">
        <v>1003860</v>
      </c>
      <c r="B7188" t="s">
        <v>31513</v>
      </c>
      <c r="C7188" t="s">
        <v>31514</v>
      </c>
      <c r="D7188" t="s">
        <v>5400</v>
      </c>
      <c r="E7188" t="s">
        <v>663</v>
      </c>
      <c r="F7188" t="s">
        <v>8360</v>
      </c>
      <c r="G7188" t="s">
        <v>31515</v>
      </c>
      <c r="H7188" t="s">
        <v>5051</v>
      </c>
      <c r="I7188" s="23">
        <v>40.780504999999998</v>
      </c>
      <c r="J7188" s="23">
        <v>-81.397259000000005</v>
      </c>
      <c r="K7188">
        <v>331110</v>
      </c>
      <c r="L7188" t="s">
        <v>537</v>
      </c>
      <c r="M7188" t="s">
        <v>538</v>
      </c>
      <c r="N7188" s="49">
        <v>307144.93199999997</v>
      </c>
      <c r="O7188" s="49">
        <v>433421.88799999998</v>
      </c>
      <c r="P7188" s="49">
        <v>430314.54800000001</v>
      </c>
      <c r="Q7188" s="49">
        <v>276770.94799999997</v>
      </c>
      <c r="R7188" s="49">
        <v>273250.38799999998</v>
      </c>
      <c r="S7188" s="49">
        <v>380118.152</v>
      </c>
      <c r="T7188" s="49">
        <v>384942.516</v>
      </c>
      <c r="U7188" s="49">
        <v>429301.95600000001</v>
      </c>
      <c r="V7188" s="49">
        <v>463324.92</v>
      </c>
    </row>
    <row r="7189" spans="1:22" x14ac:dyDescent="0.3">
      <c r="A7189">
        <v>1001817</v>
      </c>
      <c r="B7189" t="s">
        <v>31516</v>
      </c>
      <c r="C7189" t="s">
        <v>31517</v>
      </c>
      <c r="D7189" t="s">
        <v>31518</v>
      </c>
      <c r="E7189" t="s">
        <v>1418</v>
      </c>
      <c r="F7189" t="s">
        <v>31519</v>
      </c>
      <c r="G7189" t="s">
        <v>31520</v>
      </c>
      <c r="H7189" t="s">
        <v>13690</v>
      </c>
      <c r="I7189" s="23">
        <v>35.413972999999999</v>
      </c>
      <c r="J7189" s="23">
        <v>-97.401494</v>
      </c>
      <c r="K7189">
        <v>928110</v>
      </c>
      <c r="L7189" t="s">
        <v>28</v>
      </c>
      <c r="M7189" t="s">
        <v>315</v>
      </c>
      <c r="N7189" s="49">
        <v>77567.258000000002</v>
      </c>
      <c r="O7189" s="49">
        <v>80843.422000000006</v>
      </c>
      <c r="P7189" s="49">
        <v>72369.604000000007</v>
      </c>
      <c r="Q7189" s="49">
        <v>73408.634000000005</v>
      </c>
      <c r="R7189" s="49">
        <v>75714.195999999996</v>
      </c>
      <c r="S7189" s="49">
        <v>93511.784</v>
      </c>
      <c r="T7189" s="49">
        <v>108451.89200000001</v>
      </c>
      <c r="U7189" s="49">
        <v>109763.84600000001</v>
      </c>
      <c r="V7189" s="49">
        <v>117624.60799999999</v>
      </c>
    </row>
    <row r="7190" spans="1:22" x14ac:dyDescent="0.3">
      <c r="A7190">
        <v>1001894</v>
      </c>
      <c r="B7190" t="s">
        <v>31521</v>
      </c>
      <c r="C7190" t="s">
        <v>31522</v>
      </c>
      <c r="D7190" t="s">
        <v>31523</v>
      </c>
      <c r="E7190" t="s">
        <v>640</v>
      </c>
      <c r="F7190" t="s">
        <v>31524</v>
      </c>
      <c r="G7190" t="s">
        <v>31525</v>
      </c>
      <c r="H7190" t="s">
        <v>4392</v>
      </c>
      <c r="I7190" s="23">
        <v>48.401519999999998</v>
      </c>
      <c r="J7190" s="23">
        <v>-102.91418</v>
      </c>
      <c r="K7190">
        <v>211130</v>
      </c>
      <c r="L7190" t="s">
        <v>326</v>
      </c>
      <c r="M7190" t="s">
        <v>327</v>
      </c>
      <c r="N7190" s="49">
        <v>245577.81623828461</v>
      </c>
      <c r="O7190" s="49">
        <v>198947.6364636237</v>
      </c>
      <c r="P7190" s="49">
        <v>199398.74400000001</v>
      </c>
      <c r="Q7190" s="49">
        <v>222665.35399999999</v>
      </c>
      <c r="R7190" s="49">
        <v>219736.13200000001</v>
      </c>
      <c r="S7190" s="49">
        <v>180778.984</v>
      </c>
      <c r="T7190" s="49">
        <v>123986.06600000001</v>
      </c>
      <c r="U7190" s="49">
        <v>127536.31200000001</v>
      </c>
      <c r="V7190" s="49">
        <v>114791.97199999999</v>
      </c>
    </row>
    <row r="7191" spans="1:22" x14ac:dyDescent="0.3">
      <c r="A7191">
        <v>1006688</v>
      </c>
      <c r="B7191" t="s">
        <v>31526</v>
      </c>
      <c r="C7191" t="s">
        <v>31527</v>
      </c>
      <c r="D7191" t="s">
        <v>30986</v>
      </c>
      <c r="E7191" t="s">
        <v>1370</v>
      </c>
      <c r="F7191" t="s">
        <v>31528</v>
      </c>
      <c r="G7191" t="s">
        <v>31529</v>
      </c>
      <c r="H7191" t="s">
        <v>12673</v>
      </c>
      <c r="I7191" s="23">
        <v>61.427045</v>
      </c>
      <c r="J7191" s="23">
        <v>-150.09404000000001</v>
      </c>
      <c r="K7191">
        <v>221210</v>
      </c>
      <c r="L7191" t="s">
        <v>127</v>
      </c>
      <c r="M7191" t="s">
        <v>9356</v>
      </c>
      <c r="T7191" s="49">
        <v>987.69600000000003</v>
      </c>
      <c r="U7191" s="49">
        <v>3141.8879999999999</v>
      </c>
      <c r="V7191" s="49">
        <v>1898.192</v>
      </c>
    </row>
    <row r="7192" spans="1:22" x14ac:dyDescent="0.3">
      <c r="A7192">
        <v>1006540</v>
      </c>
      <c r="B7192" t="s">
        <v>31530</v>
      </c>
      <c r="C7192" t="s">
        <v>31531</v>
      </c>
      <c r="D7192" t="s">
        <v>683</v>
      </c>
      <c r="E7192" t="s">
        <v>569</v>
      </c>
      <c r="F7192" t="s">
        <v>8476</v>
      </c>
      <c r="G7192" t="s">
        <v>31532</v>
      </c>
      <c r="H7192" t="s">
        <v>686</v>
      </c>
      <c r="I7192" s="23">
        <v>41.583610999999998</v>
      </c>
      <c r="J7192" s="23">
        <v>-93.570278000000002</v>
      </c>
      <c r="K7192">
        <v>326211</v>
      </c>
      <c r="L7192" t="s">
        <v>28</v>
      </c>
      <c r="M7192" t="s">
        <v>315</v>
      </c>
      <c r="O7192" s="49">
        <v>23083.011999999999</v>
      </c>
      <c r="P7192" s="49">
        <v>22067.516</v>
      </c>
      <c r="Q7192" s="49">
        <v>27893.022000000001</v>
      </c>
      <c r="R7192" s="49">
        <v>25521.745999999999</v>
      </c>
      <c r="S7192" s="49">
        <v>31484.28</v>
      </c>
      <c r="T7192" s="49">
        <v>37126.86</v>
      </c>
      <c r="U7192" s="49">
        <v>38514.303999999996</v>
      </c>
      <c r="V7192" s="49">
        <v>40341.847999999998</v>
      </c>
    </row>
    <row r="7193" spans="1:22" x14ac:dyDescent="0.3">
      <c r="A7193">
        <v>1003486</v>
      </c>
      <c r="B7193" t="s">
        <v>31533</v>
      </c>
      <c r="C7193" t="s">
        <v>31534</v>
      </c>
      <c r="D7193" t="s">
        <v>972</v>
      </c>
      <c r="E7193" t="s">
        <v>351</v>
      </c>
      <c r="F7193" t="s">
        <v>31535</v>
      </c>
      <c r="G7193" t="s">
        <v>31536</v>
      </c>
      <c r="H7193" t="s">
        <v>630</v>
      </c>
      <c r="I7193" s="23">
        <v>42.273493000000002</v>
      </c>
      <c r="J7193" s="23">
        <v>-89.539572000000007</v>
      </c>
      <c r="K7193">
        <v>326211</v>
      </c>
      <c r="L7193" t="s">
        <v>28</v>
      </c>
      <c r="M7193" t="s">
        <v>315</v>
      </c>
      <c r="N7193" s="49">
        <v>31531.632000000001</v>
      </c>
      <c r="O7193" s="49">
        <v>34010.872000000003</v>
      </c>
      <c r="P7193" s="49">
        <v>34611.120000000003</v>
      </c>
      <c r="Q7193" s="49">
        <v>41956.892</v>
      </c>
      <c r="R7193" s="49">
        <v>39540.9</v>
      </c>
      <c r="S7193" s="49">
        <v>44633.131999999998</v>
      </c>
      <c r="T7193" s="49">
        <v>48794.616000000002</v>
      </c>
      <c r="U7193" s="49">
        <v>50136.712</v>
      </c>
      <c r="V7193" s="49">
        <v>52167.752</v>
      </c>
    </row>
    <row r="7194" spans="1:22" x14ac:dyDescent="0.3">
      <c r="A7194">
        <v>1004944</v>
      </c>
      <c r="B7194" t="s">
        <v>31537</v>
      </c>
      <c r="C7194" t="s">
        <v>31538</v>
      </c>
      <c r="D7194" t="s">
        <v>31539</v>
      </c>
      <c r="E7194" t="s">
        <v>663</v>
      </c>
      <c r="F7194" t="s">
        <v>31540</v>
      </c>
      <c r="G7194" t="s">
        <v>31541</v>
      </c>
      <c r="H7194" t="s">
        <v>536</v>
      </c>
      <c r="I7194" s="23">
        <v>40.44979</v>
      </c>
      <c r="J7194" s="23">
        <v>-80.609229999999997</v>
      </c>
      <c r="K7194">
        <v>331491</v>
      </c>
      <c r="L7194" t="s">
        <v>28</v>
      </c>
      <c r="M7194" t="s">
        <v>538</v>
      </c>
      <c r="N7194" s="49">
        <v>39481.552000000003</v>
      </c>
      <c r="O7194" s="49">
        <v>39453.351999999999</v>
      </c>
      <c r="P7194" s="49">
        <v>38030.856</v>
      </c>
      <c r="Q7194" s="49">
        <v>37626.908000000003</v>
      </c>
      <c r="R7194" s="49">
        <v>37906.508000000002</v>
      </c>
      <c r="S7194" s="49">
        <v>37104.160000000003</v>
      </c>
      <c r="T7194" s="49">
        <v>35885.464</v>
      </c>
      <c r="U7194" s="49">
        <v>37764.207999999999</v>
      </c>
      <c r="V7194" s="49">
        <v>40027.1</v>
      </c>
    </row>
    <row r="7195" spans="1:22" x14ac:dyDescent="0.3">
      <c r="A7195">
        <v>1004743</v>
      </c>
      <c r="B7195" t="s">
        <v>31542</v>
      </c>
      <c r="C7195" t="s">
        <v>31543</v>
      </c>
      <c r="D7195" t="s">
        <v>31544</v>
      </c>
      <c r="E7195" t="s">
        <v>323</v>
      </c>
      <c r="F7195" t="s">
        <v>31545</v>
      </c>
      <c r="G7195" t="s">
        <v>31546</v>
      </c>
      <c r="H7195" t="s">
        <v>1523</v>
      </c>
      <c r="I7195" s="23">
        <v>34.405411000000001</v>
      </c>
      <c r="J7195" s="23">
        <v>-118.99637300000001</v>
      </c>
      <c r="K7195">
        <v>562212</v>
      </c>
      <c r="L7195" t="s">
        <v>355</v>
      </c>
      <c r="M7195" t="s">
        <v>307</v>
      </c>
      <c r="N7195" s="49">
        <v>61541.692000000003</v>
      </c>
      <c r="O7195" s="49">
        <v>54415.99</v>
      </c>
      <c r="P7195" s="49">
        <v>46289.911999999997</v>
      </c>
      <c r="Q7195" s="49">
        <v>46429.758000000002</v>
      </c>
      <c r="R7195" s="49">
        <v>66695.593999999997</v>
      </c>
      <c r="S7195" s="49">
        <v>56901.233999999997</v>
      </c>
      <c r="T7195" s="49">
        <v>39318.050000000003</v>
      </c>
      <c r="U7195" s="49">
        <v>48046.53</v>
      </c>
      <c r="V7195" s="49">
        <v>57321.55</v>
      </c>
    </row>
    <row r="7196" spans="1:22" x14ac:dyDescent="0.3">
      <c r="A7196">
        <v>1002039</v>
      </c>
      <c r="B7196" t="s">
        <v>31547</v>
      </c>
      <c r="C7196" t="s">
        <v>31548</v>
      </c>
      <c r="D7196" t="s">
        <v>31549</v>
      </c>
      <c r="E7196" t="s">
        <v>303</v>
      </c>
      <c r="F7196" t="s">
        <v>31550</v>
      </c>
      <c r="G7196" t="s">
        <v>31551</v>
      </c>
      <c r="H7196" t="s">
        <v>7745</v>
      </c>
      <c r="I7196" s="23">
        <v>32.343783999999999</v>
      </c>
      <c r="J7196" s="23">
        <v>-97.888497000000001</v>
      </c>
      <c r="K7196">
        <v>211112</v>
      </c>
      <c r="L7196" t="s">
        <v>28</v>
      </c>
      <c r="M7196" t="s">
        <v>102</v>
      </c>
      <c r="R7196" s="49">
        <v>1196.903</v>
      </c>
      <c r="S7196" s="49">
        <v>1259.366</v>
      </c>
      <c r="T7196" s="49">
        <v>3049.8939999999998</v>
      </c>
      <c r="U7196" s="49">
        <v>22899.787</v>
      </c>
      <c r="V7196" s="49">
        <v>26137.965</v>
      </c>
    </row>
    <row r="7197" spans="1:22" x14ac:dyDescent="0.3">
      <c r="A7197">
        <v>1006875</v>
      </c>
      <c r="B7197" t="s">
        <v>31552</v>
      </c>
      <c r="C7197" t="s">
        <v>31553</v>
      </c>
      <c r="D7197" t="s">
        <v>17305</v>
      </c>
      <c r="E7197" t="s">
        <v>331</v>
      </c>
      <c r="F7197" t="s">
        <v>17306</v>
      </c>
      <c r="G7197" t="s">
        <v>31554</v>
      </c>
      <c r="H7197" t="s">
        <v>3697</v>
      </c>
      <c r="I7197" s="23">
        <v>42.983637999999999</v>
      </c>
      <c r="J7197" s="23">
        <v>-78.927279999999996</v>
      </c>
      <c r="K7197">
        <v>324199</v>
      </c>
      <c r="L7197" t="s">
        <v>537</v>
      </c>
      <c r="M7197" t="s">
        <v>538</v>
      </c>
      <c r="P7197" s="49">
        <v>61253.504000000001</v>
      </c>
      <c r="Q7197" s="49">
        <v>44496.517999999996</v>
      </c>
      <c r="R7197" s="49">
        <v>52685.627999999997</v>
      </c>
      <c r="S7197" s="49">
        <v>48590</v>
      </c>
      <c r="T7197" s="49">
        <v>56964.77</v>
      </c>
      <c r="U7197" s="49">
        <v>63347.038</v>
      </c>
      <c r="V7197" s="49">
        <v>69259.834000000003</v>
      </c>
    </row>
    <row r="7198" spans="1:22" x14ac:dyDescent="0.3">
      <c r="A7198">
        <v>1000338</v>
      </c>
      <c r="B7198" t="s">
        <v>31555</v>
      </c>
      <c r="C7198" t="s">
        <v>31556</v>
      </c>
      <c r="D7198" t="s">
        <v>31557</v>
      </c>
      <c r="E7198" t="s">
        <v>4574</v>
      </c>
      <c r="F7198" t="s">
        <v>31558</v>
      </c>
      <c r="G7198" t="s">
        <v>31559</v>
      </c>
      <c r="H7198" t="s">
        <v>416</v>
      </c>
      <c r="I7198" s="23">
        <v>41.592095999999998</v>
      </c>
      <c r="J7198" s="23">
        <v>-71.427317000000002</v>
      </c>
      <c r="K7198">
        <v>326113</v>
      </c>
      <c r="L7198" t="s">
        <v>28</v>
      </c>
      <c r="M7198" t="s">
        <v>315</v>
      </c>
      <c r="N7198" s="49">
        <v>98199.873999999996</v>
      </c>
      <c r="O7198" s="49">
        <v>96062.44</v>
      </c>
      <c r="P7198" s="49">
        <v>96333.834000000003</v>
      </c>
      <c r="Q7198" s="49">
        <v>95971.43</v>
      </c>
      <c r="R7198" s="49">
        <v>95584.892000000007</v>
      </c>
      <c r="S7198" s="49">
        <v>72408.627999999997</v>
      </c>
      <c r="T7198" s="49">
        <v>58252.08</v>
      </c>
      <c r="U7198" s="49">
        <v>57833.582000000002</v>
      </c>
      <c r="V7198" s="49">
        <v>57463.281999999999</v>
      </c>
    </row>
    <row r="7199" spans="1:22" x14ac:dyDescent="0.3">
      <c r="A7199">
        <v>1007722</v>
      </c>
      <c r="B7199" t="s">
        <v>31560</v>
      </c>
      <c r="C7199" t="s">
        <v>31561</v>
      </c>
      <c r="D7199" t="s">
        <v>7482</v>
      </c>
      <c r="E7199" t="s">
        <v>663</v>
      </c>
      <c r="F7199" t="s">
        <v>31562</v>
      </c>
      <c r="G7199" t="s">
        <v>31563</v>
      </c>
      <c r="H7199" t="s">
        <v>5051</v>
      </c>
      <c r="I7199" s="23">
        <v>40.707476</v>
      </c>
      <c r="J7199" s="23">
        <v>-81.259878999999998</v>
      </c>
      <c r="K7199">
        <v>562212</v>
      </c>
      <c r="L7199" t="s">
        <v>355</v>
      </c>
      <c r="M7199" t="s">
        <v>307</v>
      </c>
      <c r="N7199" s="49">
        <v>69224.894</v>
      </c>
      <c r="O7199" s="49">
        <v>64333.894</v>
      </c>
      <c r="P7199" s="49">
        <v>61348.894</v>
      </c>
      <c r="Q7199" s="49">
        <v>84140.894</v>
      </c>
      <c r="R7199" s="49">
        <v>91719.394</v>
      </c>
      <c r="S7199" s="49">
        <v>139506.79800000001</v>
      </c>
      <c r="T7199" s="49">
        <v>114892.42600000001</v>
      </c>
      <c r="U7199" s="49">
        <v>154650.07683800001</v>
      </c>
      <c r="V7199" s="49">
        <v>132627.04699999999</v>
      </c>
    </row>
    <row r="7200" spans="1:22" x14ac:dyDescent="0.3">
      <c r="A7200">
        <v>1007329</v>
      </c>
      <c r="B7200" t="s">
        <v>31564</v>
      </c>
      <c r="C7200" t="s">
        <v>31565</v>
      </c>
      <c r="D7200" t="s">
        <v>31566</v>
      </c>
      <c r="E7200" t="s">
        <v>323</v>
      </c>
      <c r="F7200" t="s">
        <v>31567</v>
      </c>
      <c r="G7200" t="s">
        <v>31568</v>
      </c>
      <c r="H7200" t="s">
        <v>963</v>
      </c>
      <c r="I7200" s="23">
        <v>33.854967000000002</v>
      </c>
      <c r="J7200" s="23">
        <v>-118.336907</v>
      </c>
      <c r="K7200">
        <v>324110</v>
      </c>
      <c r="L7200" t="s">
        <v>4350</v>
      </c>
      <c r="M7200" t="s">
        <v>4351</v>
      </c>
      <c r="N7200" s="49">
        <v>2734517.148</v>
      </c>
      <c r="O7200" s="49">
        <v>3045596.1940000001</v>
      </c>
      <c r="P7200" s="49">
        <v>2875645.8280000002</v>
      </c>
      <c r="Q7200" s="49">
        <v>2436678.86</v>
      </c>
      <c r="R7200" s="49">
        <v>1512562.0819999999</v>
      </c>
      <c r="S7200" s="49">
        <v>2828341.0460000001</v>
      </c>
      <c r="T7200" s="49">
        <v>3035281.4840000002</v>
      </c>
      <c r="U7200" s="49">
        <v>3149394.554</v>
      </c>
      <c r="V7200" s="49">
        <v>3118848.5219999999</v>
      </c>
    </row>
    <row r="7201" spans="1:22" x14ac:dyDescent="0.3">
      <c r="A7201">
        <v>1000807</v>
      </c>
      <c r="B7201" t="s">
        <v>31569</v>
      </c>
      <c r="C7201" t="s">
        <v>31570</v>
      </c>
      <c r="D7201" t="s">
        <v>31571</v>
      </c>
      <c r="E7201" t="s">
        <v>583</v>
      </c>
      <c r="F7201" t="s">
        <v>9985</v>
      </c>
      <c r="G7201" t="s">
        <v>31572</v>
      </c>
      <c r="H7201" t="s">
        <v>3743</v>
      </c>
      <c r="I7201" s="23">
        <v>30.219059000000001</v>
      </c>
      <c r="J7201" s="23">
        <v>-91.075783999999999</v>
      </c>
      <c r="K7201">
        <v>325211</v>
      </c>
      <c r="L7201" t="s">
        <v>28</v>
      </c>
      <c r="M7201" t="s">
        <v>315</v>
      </c>
      <c r="N7201" s="49">
        <v>18885.776000000002</v>
      </c>
      <c r="O7201" s="49">
        <v>19693.124</v>
      </c>
      <c r="P7201" s="49">
        <v>18989.328000000001</v>
      </c>
      <c r="Q7201" s="49">
        <v>20004.223999999998</v>
      </c>
      <c r="R7201" s="49">
        <v>21701.468000000001</v>
      </c>
      <c r="S7201" s="49">
        <v>21411.22</v>
      </c>
      <c r="T7201" s="49">
        <v>21906.315999999999</v>
      </c>
      <c r="U7201" s="49">
        <v>19590.223999999998</v>
      </c>
      <c r="V7201" s="49">
        <v>18860.964</v>
      </c>
    </row>
    <row r="7202" spans="1:22" x14ac:dyDescent="0.3">
      <c r="A7202">
        <v>1006044</v>
      </c>
      <c r="B7202" t="s">
        <v>31573</v>
      </c>
      <c r="C7202" t="s">
        <v>31574</v>
      </c>
      <c r="D7202" t="s">
        <v>13900</v>
      </c>
      <c r="E7202" t="s">
        <v>1487</v>
      </c>
      <c r="F7202" t="s">
        <v>13901</v>
      </c>
      <c r="G7202" t="s">
        <v>31575</v>
      </c>
      <c r="H7202" t="s">
        <v>672</v>
      </c>
      <c r="I7202" s="23">
        <v>39.853406999999997</v>
      </c>
      <c r="J7202" s="23">
        <v>-104.768066</v>
      </c>
      <c r="K7202">
        <v>562212</v>
      </c>
      <c r="L7202" t="s">
        <v>51</v>
      </c>
      <c r="M7202" t="s">
        <v>307</v>
      </c>
      <c r="N7202" s="49">
        <v>33263.25</v>
      </c>
      <c r="O7202" s="49">
        <v>35088.5</v>
      </c>
      <c r="P7202" s="49">
        <v>26019.5</v>
      </c>
      <c r="Q7202" s="49">
        <v>30503.75</v>
      </c>
      <c r="R7202" s="49">
        <v>22929.5</v>
      </c>
      <c r="S7202" s="49">
        <v>62345.75</v>
      </c>
      <c r="T7202" s="49">
        <v>67597.5</v>
      </c>
      <c r="U7202" s="49">
        <v>57997.8</v>
      </c>
      <c r="V7202" s="49">
        <v>61047.9</v>
      </c>
    </row>
    <row r="7203" spans="1:22" x14ac:dyDescent="0.3">
      <c r="A7203">
        <v>1006505</v>
      </c>
      <c r="B7203" t="s">
        <v>31576</v>
      </c>
      <c r="C7203" t="s">
        <v>31577</v>
      </c>
      <c r="D7203" t="s">
        <v>31578</v>
      </c>
      <c r="E7203" t="s">
        <v>640</v>
      </c>
      <c r="F7203" t="s">
        <v>31579</v>
      </c>
      <c r="G7203" t="s">
        <v>31580</v>
      </c>
      <c r="H7203" t="s">
        <v>1876</v>
      </c>
      <c r="I7203" s="23">
        <v>48.253069000000004</v>
      </c>
      <c r="J7203" s="23">
        <v>-100.431591</v>
      </c>
      <c r="K7203">
        <v>486210</v>
      </c>
      <c r="L7203" t="s">
        <v>1275</v>
      </c>
      <c r="M7203" t="s">
        <v>102</v>
      </c>
      <c r="N7203" s="49">
        <v>112573.93</v>
      </c>
      <c r="O7203" s="49">
        <v>100297.872</v>
      </c>
      <c r="P7203" s="49">
        <v>99487.826000000001</v>
      </c>
      <c r="Q7203" s="49">
        <v>99456.076000000001</v>
      </c>
      <c r="R7203" s="49">
        <v>100521.772</v>
      </c>
      <c r="S7203" s="49">
        <v>102772.114</v>
      </c>
      <c r="T7203" s="49">
        <v>100493.72199999999</v>
      </c>
      <c r="U7203" s="49">
        <v>93302.6</v>
      </c>
      <c r="V7203" s="49">
        <v>95010.244000000006</v>
      </c>
    </row>
    <row r="7204" spans="1:22" x14ac:dyDescent="0.3">
      <c r="A7204">
        <v>1006089</v>
      </c>
      <c r="B7204" t="s">
        <v>31581</v>
      </c>
      <c r="C7204" t="s">
        <v>31582</v>
      </c>
      <c r="D7204" t="s">
        <v>4670</v>
      </c>
      <c r="E7204" t="s">
        <v>323</v>
      </c>
      <c r="F7204" t="s">
        <v>31583</v>
      </c>
      <c r="G7204" t="s">
        <v>31584</v>
      </c>
      <c r="H7204" t="s">
        <v>963</v>
      </c>
      <c r="I7204" s="23">
        <v>34.144100000000002</v>
      </c>
      <c r="J7204" s="23">
        <v>-118.30119999999999</v>
      </c>
      <c r="K7204">
        <v>562212</v>
      </c>
      <c r="L7204" t="s">
        <v>51</v>
      </c>
      <c r="M7204" t="s">
        <v>307</v>
      </c>
      <c r="N7204" s="49">
        <v>98439</v>
      </c>
      <c r="O7204" s="49">
        <v>34478.5</v>
      </c>
      <c r="P7204" s="49">
        <v>76878</v>
      </c>
      <c r="Q7204" s="49">
        <v>73446</v>
      </c>
      <c r="R7204" s="49">
        <v>86885</v>
      </c>
      <c r="S7204" s="49">
        <v>94201.5</v>
      </c>
      <c r="T7204" s="49">
        <v>69415.25</v>
      </c>
      <c r="U7204" s="49">
        <v>0</v>
      </c>
      <c r="V7204" s="49">
        <v>0</v>
      </c>
    </row>
    <row r="7205" spans="1:22" x14ac:dyDescent="0.3">
      <c r="A7205">
        <v>1004949</v>
      </c>
      <c r="B7205" t="s">
        <v>31585</v>
      </c>
      <c r="C7205" t="s">
        <v>31586</v>
      </c>
      <c r="D7205" t="s">
        <v>10494</v>
      </c>
      <c r="E7205" t="s">
        <v>311</v>
      </c>
      <c r="F7205" t="s">
        <v>8821</v>
      </c>
      <c r="G7205" t="s">
        <v>31587</v>
      </c>
      <c r="H7205" t="s">
        <v>2068</v>
      </c>
      <c r="I7205" s="23">
        <v>38.260350000000003</v>
      </c>
      <c r="J7205" s="23">
        <v>-84.534367000000003</v>
      </c>
      <c r="K7205">
        <v>336111</v>
      </c>
      <c r="L7205" t="s">
        <v>28</v>
      </c>
      <c r="M7205" t="s">
        <v>315</v>
      </c>
      <c r="N7205" s="49">
        <v>76847.457999999999</v>
      </c>
      <c r="O7205" s="49">
        <v>97669.076000000001</v>
      </c>
      <c r="P7205" s="49">
        <v>90829.25</v>
      </c>
      <c r="Q7205" s="49">
        <v>102292.10799999999</v>
      </c>
      <c r="R7205" s="49">
        <v>98445.18</v>
      </c>
      <c r="S7205" s="49">
        <v>96025.33</v>
      </c>
      <c r="T7205" s="49">
        <v>85290.067999999999</v>
      </c>
      <c r="U7205" s="49">
        <v>76927.847999999998</v>
      </c>
      <c r="V7205" s="49">
        <v>67623.138000000006</v>
      </c>
    </row>
    <row r="7206" spans="1:22" x14ac:dyDescent="0.3">
      <c r="A7206">
        <v>1003585</v>
      </c>
      <c r="B7206" t="s">
        <v>31588</v>
      </c>
      <c r="C7206" t="s">
        <v>31589</v>
      </c>
      <c r="D7206" t="s">
        <v>6160</v>
      </c>
      <c r="E7206" t="s">
        <v>303</v>
      </c>
      <c r="F7206" t="s">
        <v>31590</v>
      </c>
      <c r="G7206" t="s">
        <v>31591</v>
      </c>
      <c r="H7206" t="s">
        <v>2719</v>
      </c>
      <c r="I7206" s="23">
        <v>29.26632</v>
      </c>
      <c r="J7206" s="23">
        <v>-98.546610000000001</v>
      </c>
      <c r="K7206">
        <v>336112</v>
      </c>
      <c r="L7206" t="s">
        <v>28</v>
      </c>
      <c r="M7206" t="s">
        <v>315</v>
      </c>
      <c r="N7206" s="49">
        <v>30640.583999999999</v>
      </c>
      <c r="O7206" s="49">
        <v>33210.624000000003</v>
      </c>
      <c r="P7206" s="49">
        <v>32130.18</v>
      </c>
      <c r="Q7206" s="49">
        <v>32874.428</v>
      </c>
      <c r="R7206" s="49">
        <v>31913.88</v>
      </c>
      <c r="S7206" s="49">
        <v>32738.776000000002</v>
      </c>
      <c r="T7206" s="49">
        <v>31464.031999999999</v>
      </c>
      <c r="U7206" s="49">
        <v>28817.1</v>
      </c>
      <c r="V7206" s="49">
        <v>28402.7</v>
      </c>
    </row>
    <row r="7207" spans="1:22" x14ac:dyDescent="0.3">
      <c r="A7207">
        <v>1001828</v>
      </c>
      <c r="B7207" t="s">
        <v>31592</v>
      </c>
      <c r="C7207" t="s">
        <v>31593</v>
      </c>
      <c r="D7207" t="s">
        <v>6076</v>
      </c>
      <c r="E7207" t="s">
        <v>491</v>
      </c>
      <c r="F7207" t="s">
        <v>15283</v>
      </c>
      <c r="G7207" t="s">
        <v>31594</v>
      </c>
      <c r="H7207" t="s">
        <v>13893</v>
      </c>
      <c r="I7207" s="23">
        <v>38.292783999999997</v>
      </c>
      <c r="J7207" s="23">
        <v>-87.564825999999996</v>
      </c>
      <c r="K7207">
        <v>336112</v>
      </c>
      <c r="L7207" t="s">
        <v>28</v>
      </c>
      <c r="M7207" t="s">
        <v>315</v>
      </c>
      <c r="N7207" s="49">
        <v>60565.771999999997</v>
      </c>
      <c r="O7207" s="49">
        <v>66631.199999999997</v>
      </c>
      <c r="P7207" s="49">
        <v>57039.235999999997</v>
      </c>
      <c r="Q7207" s="49">
        <v>59865.624000000003</v>
      </c>
      <c r="R7207" s="49">
        <v>57012.735999999997</v>
      </c>
      <c r="S7207" s="49">
        <v>64305.908000000003</v>
      </c>
      <c r="T7207" s="49">
        <v>59686.175999999999</v>
      </c>
      <c r="U7207" s="49">
        <v>55599.54</v>
      </c>
      <c r="V7207" s="49">
        <v>56302.788</v>
      </c>
    </row>
    <row r="7208" spans="1:22" x14ac:dyDescent="0.3">
      <c r="A7208">
        <v>1006532</v>
      </c>
      <c r="B7208" t="s">
        <v>31595</v>
      </c>
      <c r="C7208" t="s">
        <v>31596</v>
      </c>
      <c r="D7208" t="s">
        <v>31597</v>
      </c>
      <c r="E7208" t="s">
        <v>468</v>
      </c>
      <c r="F7208" t="s">
        <v>25788</v>
      </c>
      <c r="G7208" t="s">
        <v>31598</v>
      </c>
      <c r="H7208" t="s">
        <v>25790</v>
      </c>
      <c r="I7208" s="23">
        <v>27.871200000000002</v>
      </c>
      <c r="J7208" s="23">
        <v>-82.659899999999993</v>
      </c>
      <c r="K7208">
        <v>562212</v>
      </c>
      <c r="L7208" t="s">
        <v>51</v>
      </c>
      <c r="M7208" t="s">
        <v>307</v>
      </c>
      <c r="N7208" s="49">
        <v>43904.5</v>
      </c>
      <c r="O7208" s="49">
        <v>46479.75</v>
      </c>
      <c r="P7208" s="49">
        <v>49206.25</v>
      </c>
      <c r="Q7208" s="49">
        <v>52092.5</v>
      </c>
      <c r="R7208" s="49">
        <v>55148</v>
      </c>
      <c r="S7208" s="49">
        <v>58382.75</v>
      </c>
      <c r="T7208" s="49">
        <v>61807.25</v>
      </c>
      <c r="U7208" s="49">
        <v>65432.5</v>
      </c>
      <c r="V7208" s="49">
        <v>69270.5</v>
      </c>
    </row>
    <row r="7209" spans="1:22" x14ac:dyDescent="0.3">
      <c r="A7209">
        <v>1002884</v>
      </c>
      <c r="B7209" t="s">
        <v>31599</v>
      </c>
      <c r="C7209" t="s">
        <v>31600</v>
      </c>
      <c r="D7209" t="s">
        <v>979</v>
      </c>
      <c r="E7209" t="s">
        <v>303</v>
      </c>
      <c r="F7209" t="s">
        <v>980</v>
      </c>
      <c r="G7209" t="s">
        <v>31601</v>
      </c>
      <c r="H7209" t="s">
        <v>536</v>
      </c>
      <c r="I7209" s="23">
        <v>29.964146</v>
      </c>
      <c r="J7209" s="23">
        <v>-93.930137999999999</v>
      </c>
      <c r="K7209">
        <v>325199</v>
      </c>
      <c r="L7209" t="s">
        <v>28</v>
      </c>
      <c r="M7209" t="s">
        <v>530</v>
      </c>
      <c r="N7209" s="49">
        <v>78391.512000000002</v>
      </c>
      <c r="O7209" s="49">
        <v>142164.45199999999</v>
      </c>
      <c r="P7209" s="49">
        <v>102683.83199999999</v>
      </c>
      <c r="Q7209" s="49">
        <v>82204.539999999994</v>
      </c>
      <c r="R7209" s="49">
        <v>104644.882</v>
      </c>
      <c r="S7209" s="49">
        <v>102438.5</v>
      </c>
      <c r="T7209" s="49">
        <v>69583.5</v>
      </c>
      <c r="U7209" s="49">
        <v>78832.873999999996</v>
      </c>
      <c r="V7209" s="49">
        <v>83864.479999999996</v>
      </c>
    </row>
    <row r="7210" spans="1:22" x14ac:dyDescent="0.3">
      <c r="A7210">
        <v>1005198</v>
      </c>
      <c r="B7210" t="s">
        <v>31602</v>
      </c>
      <c r="C7210" t="s">
        <v>31603</v>
      </c>
      <c r="D7210" t="s">
        <v>480</v>
      </c>
      <c r="E7210" t="s">
        <v>303</v>
      </c>
      <c r="F7210" t="s">
        <v>13730</v>
      </c>
      <c r="G7210" t="s">
        <v>31604</v>
      </c>
      <c r="H7210" t="s">
        <v>483</v>
      </c>
      <c r="I7210" s="23">
        <v>29.698450000000001</v>
      </c>
      <c r="J7210" s="23">
        <v>-95.254597000000004</v>
      </c>
      <c r="K7210">
        <v>325110</v>
      </c>
      <c r="L7210" t="s">
        <v>28</v>
      </c>
      <c r="M7210" t="s">
        <v>530</v>
      </c>
      <c r="N7210" s="49">
        <v>690124.85199999996</v>
      </c>
      <c r="O7210" s="49">
        <v>666426.64</v>
      </c>
      <c r="P7210" s="49">
        <v>686127.81599999999</v>
      </c>
      <c r="Q7210" s="49">
        <v>648387.00800000003</v>
      </c>
      <c r="R7210" s="49">
        <v>644146.82400000002</v>
      </c>
      <c r="S7210" s="49">
        <v>522942.68</v>
      </c>
      <c r="T7210" s="49">
        <v>464796</v>
      </c>
      <c r="U7210" s="49">
        <v>418375.02399999998</v>
      </c>
      <c r="V7210" s="49">
        <v>550048.02599999995</v>
      </c>
    </row>
    <row r="7211" spans="1:22" x14ac:dyDescent="0.3">
      <c r="A7211">
        <v>1006431</v>
      </c>
      <c r="B7211" t="s">
        <v>31605</v>
      </c>
      <c r="C7211" t="s">
        <v>31606</v>
      </c>
      <c r="D7211" t="s">
        <v>577</v>
      </c>
      <c r="E7211" t="s">
        <v>583</v>
      </c>
      <c r="F7211" t="s">
        <v>578</v>
      </c>
      <c r="H7211" t="s">
        <v>4155</v>
      </c>
      <c r="I7211" s="23">
        <v>29.578389000000001</v>
      </c>
      <c r="J7211" s="23">
        <v>-89.116639000000006</v>
      </c>
      <c r="K7211">
        <v>211120</v>
      </c>
      <c r="L7211" t="s">
        <v>579</v>
      </c>
      <c r="M7211" t="s">
        <v>102</v>
      </c>
      <c r="N7211" s="49">
        <v>66134.898000000001</v>
      </c>
      <c r="O7211" s="49">
        <v>69214.25</v>
      </c>
      <c r="P7211" s="49">
        <v>64605.197999999997</v>
      </c>
      <c r="Q7211" s="49">
        <v>80089.622000000003</v>
      </c>
      <c r="R7211" s="49">
        <v>63832.578000000001</v>
      </c>
      <c r="S7211" s="49">
        <v>85348.817999999999</v>
      </c>
      <c r="T7211" s="49">
        <v>85653.214000000007</v>
      </c>
      <c r="U7211" s="49">
        <v>77575.3</v>
      </c>
      <c r="V7211" s="49">
        <v>69087.012000000002</v>
      </c>
    </row>
    <row r="7212" spans="1:22" x14ac:dyDescent="0.3">
      <c r="A7212">
        <v>1007321</v>
      </c>
      <c r="B7212" t="s">
        <v>31607</v>
      </c>
      <c r="C7212" t="s">
        <v>31608</v>
      </c>
      <c r="D7212" t="s">
        <v>577</v>
      </c>
      <c r="E7212" t="s">
        <v>583</v>
      </c>
      <c r="F7212" t="s">
        <v>578</v>
      </c>
      <c r="H7212" t="s">
        <v>4155</v>
      </c>
      <c r="I7212" s="23">
        <v>29.241</v>
      </c>
      <c r="J7212" s="23">
        <v>-89.076400000000007</v>
      </c>
      <c r="K7212">
        <v>211120</v>
      </c>
      <c r="L7212" t="s">
        <v>579</v>
      </c>
      <c r="M7212" t="s">
        <v>102</v>
      </c>
      <c r="N7212" s="49">
        <v>27905.124</v>
      </c>
      <c r="O7212" s="49">
        <v>26630.23</v>
      </c>
      <c r="P7212" s="49">
        <v>23811.081999999999</v>
      </c>
      <c r="Q7212" s="49">
        <v>31048.137999999999</v>
      </c>
      <c r="R7212" s="49">
        <v>32560.581999999999</v>
      </c>
      <c r="S7212" s="49">
        <v>39162.269999999997</v>
      </c>
      <c r="T7212" s="49">
        <v>42415.118000000002</v>
      </c>
      <c r="U7212" s="49">
        <v>36424.076000000001</v>
      </c>
      <c r="V7212" s="49">
        <v>41641.016000000003</v>
      </c>
    </row>
    <row r="7213" spans="1:22" x14ac:dyDescent="0.3">
      <c r="A7213">
        <v>1005506</v>
      </c>
      <c r="B7213" t="s">
        <v>31609</v>
      </c>
      <c r="C7213" t="s">
        <v>31610</v>
      </c>
      <c r="D7213" t="s">
        <v>4939</v>
      </c>
      <c r="E7213" t="s">
        <v>468</v>
      </c>
      <c r="F7213" t="s">
        <v>4940</v>
      </c>
      <c r="G7213" t="s">
        <v>31611</v>
      </c>
      <c r="H7213" t="s">
        <v>1653</v>
      </c>
      <c r="I7213" s="23">
        <v>27.954221</v>
      </c>
      <c r="J7213" s="23">
        <v>-82.348761999999994</v>
      </c>
      <c r="K7213">
        <v>325311</v>
      </c>
      <c r="L7213" t="s">
        <v>1603</v>
      </c>
      <c r="M7213" t="s">
        <v>530</v>
      </c>
      <c r="N7213" s="49">
        <v>17892.955999999998</v>
      </c>
      <c r="O7213" s="49">
        <v>5435.9780000000001</v>
      </c>
      <c r="P7213" s="49">
        <v>5250.77</v>
      </c>
      <c r="Q7213" s="49">
        <v>7374.7879999999996</v>
      </c>
      <c r="R7213" s="49">
        <v>22572.178</v>
      </c>
      <c r="S7213" s="49">
        <v>23113.047999999999</v>
      </c>
      <c r="T7213" s="49">
        <v>65465.048000000003</v>
      </c>
      <c r="U7213" s="49">
        <v>76613.047999999995</v>
      </c>
      <c r="V7213" s="49">
        <v>72804.648000000001</v>
      </c>
    </row>
    <row r="7214" spans="1:22" x14ac:dyDescent="0.3">
      <c r="A7214">
        <v>1007897</v>
      </c>
      <c r="B7214" t="s">
        <v>31612</v>
      </c>
      <c r="C7214" t="s">
        <v>31613</v>
      </c>
      <c r="D7214" t="s">
        <v>4767</v>
      </c>
      <c r="E7214" t="s">
        <v>468</v>
      </c>
      <c r="F7214" t="s">
        <v>5609</v>
      </c>
      <c r="G7214" t="s">
        <v>31614</v>
      </c>
      <c r="H7214" t="s">
        <v>1647</v>
      </c>
      <c r="I7214" s="23">
        <v>30.231428999999999</v>
      </c>
      <c r="J7214" s="23">
        <v>-82.003313000000006</v>
      </c>
      <c r="K7214">
        <v>562212</v>
      </c>
      <c r="L7214" t="s">
        <v>355</v>
      </c>
      <c r="M7214" t="s">
        <v>307</v>
      </c>
      <c r="N7214" s="49">
        <v>78016.433999999994</v>
      </c>
      <c r="O7214" s="49">
        <v>90307.933999999994</v>
      </c>
      <c r="P7214" s="49">
        <v>82321.433999999994</v>
      </c>
      <c r="Q7214" s="49">
        <v>29041.684000000001</v>
      </c>
      <c r="R7214" s="49">
        <v>43570.684000000001</v>
      </c>
      <c r="S7214" s="49">
        <v>49930.434000000001</v>
      </c>
      <c r="T7214" s="49">
        <v>62220.934000000001</v>
      </c>
      <c r="U7214" s="49">
        <v>82094.065283000004</v>
      </c>
      <c r="V7214" s="49">
        <v>106557.587</v>
      </c>
    </row>
    <row r="7215" spans="1:22" x14ac:dyDescent="0.3">
      <c r="A7215">
        <v>1005185</v>
      </c>
      <c r="B7215" t="s">
        <v>31615</v>
      </c>
      <c r="C7215" t="s">
        <v>31616</v>
      </c>
      <c r="D7215" t="s">
        <v>1369</v>
      </c>
      <c r="E7215" t="s">
        <v>1370</v>
      </c>
      <c r="F7215" t="s">
        <v>1371</v>
      </c>
      <c r="H7215" t="s">
        <v>1372</v>
      </c>
      <c r="I7215" s="23">
        <v>68.842777999999996</v>
      </c>
      <c r="J7215" s="23">
        <v>-148.829722</v>
      </c>
      <c r="K7215">
        <v>486110</v>
      </c>
      <c r="L7215" t="s">
        <v>28</v>
      </c>
      <c r="M7215" t="s">
        <v>315</v>
      </c>
      <c r="N7215" s="49">
        <v>53045.197999999997</v>
      </c>
      <c r="O7215" s="49">
        <v>64579.756000000001</v>
      </c>
      <c r="P7215" s="49">
        <v>69663.487999999998</v>
      </c>
      <c r="Q7215" s="49">
        <v>73777.56</v>
      </c>
      <c r="R7215" s="49">
        <v>75810.762000000002</v>
      </c>
      <c r="S7215" s="49">
        <v>72317.126000000004</v>
      </c>
      <c r="T7215" s="49">
        <v>64043.758000000002</v>
      </c>
      <c r="U7215" s="49">
        <v>64043.758000000002</v>
      </c>
      <c r="V7215" s="49">
        <v>59705.42</v>
      </c>
    </row>
    <row r="7216" spans="1:22" x14ac:dyDescent="0.3">
      <c r="A7216">
        <v>1005187</v>
      </c>
      <c r="B7216" t="s">
        <v>31617</v>
      </c>
      <c r="C7216" t="s">
        <v>31618</v>
      </c>
      <c r="D7216" t="s">
        <v>1369</v>
      </c>
      <c r="E7216" t="s">
        <v>1370</v>
      </c>
      <c r="F7216" t="s">
        <v>1371</v>
      </c>
      <c r="H7216" t="s">
        <v>1372</v>
      </c>
      <c r="I7216" s="23">
        <v>68.507499999999993</v>
      </c>
      <c r="J7216" s="23">
        <v>-149.67583300000001</v>
      </c>
      <c r="K7216">
        <v>486110</v>
      </c>
      <c r="L7216" t="s">
        <v>28</v>
      </c>
      <c r="M7216" t="s">
        <v>315</v>
      </c>
      <c r="N7216" s="49">
        <v>55131.192000000003</v>
      </c>
      <c r="O7216" s="49">
        <v>63196.86</v>
      </c>
      <c r="P7216" s="49">
        <v>69800.187999999995</v>
      </c>
      <c r="Q7216" s="49">
        <v>74306.365999999995</v>
      </c>
      <c r="R7216" s="49">
        <v>77713.406000000003</v>
      </c>
      <c r="S7216" s="49">
        <v>73276.721999999994</v>
      </c>
      <c r="T7216" s="49">
        <v>74527.118000000002</v>
      </c>
      <c r="U7216" s="49">
        <v>74527.118000000002</v>
      </c>
      <c r="V7216" s="49">
        <v>62742.606</v>
      </c>
    </row>
    <row r="7217" spans="1:22" x14ac:dyDescent="0.3">
      <c r="A7217">
        <v>1011795</v>
      </c>
      <c r="B7217" t="s">
        <v>31619</v>
      </c>
      <c r="C7217" t="s">
        <v>31620</v>
      </c>
      <c r="D7217" t="s">
        <v>31621</v>
      </c>
      <c r="E7217" t="s">
        <v>1370</v>
      </c>
      <c r="F7217" t="s">
        <v>31622</v>
      </c>
      <c r="H7217" t="s">
        <v>31623</v>
      </c>
      <c r="I7217" s="23">
        <v>70.257199999999997</v>
      </c>
      <c r="J7217" s="23">
        <v>-148.61879999999999</v>
      </c>
      <c r="K7217">
        <v>486110</v>
      </c>
      <c r="L7217" t="s">
        <v>28</v>
      </c>
      <c r="M7217" t="s">
        <v>315</v>
      </c>
      <c r="N7217" s="49">
        <v>11251.216</v>
      </c>
      <c r="O7217" s="49">
        <v>11439.064</v>
      </c>
      <c r="P7217" s="49">
        <v>11708.407999999999</v>
      </c>
      <c r="Q7217" s="49">
        <v>16520.28</v>
      </c>
      <c r="R7217" s="49">
        <v>35760.116000000002</v>
      </c>
      <c r="S7217" s="49">
        <v>34645.084000000003</v>
      </c>
    </row>
    <row r="7218" spans="1:22" x14ac:dyDescent="0.3">
      <c r="A7218">
        <v>1003864</v>
      </c>
      <c r="B7218" t="s">
        <v>31624</v>
      </c>
      <c r="C7218" t="s">
        <v>31625</v>
      </c>
      <c r="D7218" t="s">
        <v>19140</v>
      </c>
      <c r="E7218" t="s">
        <v>2294</v>
      </c>
      <c r="F7218" t="s">
        <v>19141</v>
      </c>
      <c r="G7218" t="s">
        <v>31626</v>
      </c>
      <c r="H7218" t="s">
        <v>2302</v>
      </c>
      <c r="I7218" s="23">
        <v>40.558016000000002</v>
      </c>
      <c r="J7218" s="23">
        <v>-112.055531</v>
      </c>
      <c r="K7218">
        <v>562212</v>
      </c>
      <c r="L7218" t="s">
        <v>355</v>
      </c>
      <c r="M7218" t="s">
        <v>307</v>
      </c>
      <c r="N7218" s="49">
        <v>60753.3</v>
      </c>
      <c r="O7218" s="49">
        <v>99077.3</v>
      </c>
      <c r="P7218" s="49">
        <v>124899.95</v>
      </c>
      <c r="Q7218" s="49">
        <v>65388.9</v>
      </c>
      <c r="R7218" s="49">
        <v>31920.400000000001</v>
      </c>
      <c r="S7218" s="49">
        <v>31717.45</v>
      </c>
      <c r="T7218" s="49">
        <v>30486.95</v>
      </c>
      <c r="U7218" s="49">
        <v>31973.4</v>
      </c>
      <c r="V7218" s="49">
        <v>28245</v>
      </c>
    </row>
    <row r="7219" spans="1:22" x14ac:dyDescent="0.3">
      <c r="A7219">
        <v>1013536</v>
      </c>
      <c r="B7219" t="s">
        <v>31627</v>
      </c>
      <c r="C7219" t="s">
        <v>31628</v>
      </c>
      <c r="D7219" t="s">
        <v>31407</v>
      </c>
      <c r="E7219" t="s">
        <v>303</v>
      </c>
      <c r="F7219" t="s">
        <v>31629</v>
      </c>
      <c r="H7219" t="s">
        <v>9337</v>
      </c>
      <c r="I7219" s="23">
        <v>28.704599999999999</v>
      </c>
      <c r="J7219" s="23">
        <v>-96.930700000000002</v>
      </c>
      <c r="K7219">
        <v>486210</v>
      </c>
      <c r="L7219" t="s">
        <v>1275</v>
      </c>
      <c r="M7219" t="s">
        <v>102</v>
      </c>
      <c r="N7219" s="49">
        <v>27293.351999999999</v>
      </c>
    </row>
    <row r="7220" spans="1:22" x14ac:dyDescent="0.3">
      <c r="A7220">
        <v>1012931</v>
      </c>
      <c r="B7220" t="s">
        <v>31630</v>
      </c>
      <c r="C7220" t="s">
        <v>31631</v>
      </c>
      <c r="D7220" t="s">
        <v>31632</v>
      </c>
      <c r="E7220" t="s">
        <v>583</v>
      </c>
      <c r="F7220" t="s">
        <v>31633</v>
      </c>
      <c r="H7220" t="s">
        <v>1007</v>
      </c>
      <c r="I7220" s="23">
        <v>30.3583</v>
      </c>
      <c r="J7220" s="23">
        <v>-93.601600000000005</v>
      </c>
      <c r="K7220">
        <v>486210</v>
      </c>
      <c r="L7220" t="s">
        <v>1275</v>
      </c>
      <c r="M7220" t="s">
        <v>102</v>
      </c>
      <c r="N7220" s="49">
        <v>97174.388000000006</v>
      </c>
      <c r="O7220" s="49">
        <v>93849.251999999993</v>
      </c>
      <c r="P7220" s="49">
        <v>50165.714</v>
      </c>
    </row>
    <row r="7221" spans="1:22" x14ac:dyDescent="0.3">
      <c r="A7221">
        <v>1013329</v>
      </c>
      <c r="B7221" t="s">
        <v>31634</v>
      </c>
      <c r="C7221" t="s">
        <v>31635</v>
      </c>
      <c r="D7221" t="s">
        <v>31636</v>
      </c>
      <c r="E7221" t="s">
        <v>386</v>
      </c>
      <c r="F7221" t="s">
        <v>31637</v>
      </c>
      <c r="G7221" t="s">
        <v>31638</v>
      </c>
      <c r="H7221" t="s">
        <v>14328</v>
      </c>
      <c r="I7221" s="23">
        <v>32.050550999999999</v>
      </c>
      <c r="J7221" s="23">
        <v>-88.381960000000007</v>
      </c>
      <c r="K7221">
        <v>486210</v>
      </c>
      <c r="L7221" t="s">
        <v>1275</v>
      </c>
      <c r="M7221" t="s">
        <v>102</v>
      </c>
      <c r="N7221" s="49">
        <v>18691.094000000001</v>
      </c>
      <c r="O7221" s="49">
        <v>27332.184000000001</v>
      </c>
    </row>
    <row r="7222" spans="1:22" x14ac:dyDescent="0.3">
      <c r="A7222">
        <v>1007006</v>
      </c>
      <c r="B7222" t="s">
        <v>31639</v>
      </c>
      <c r="C7222" t="s">
        <v>31640</v>
      </c>
      <c r="D7222" t="s">
        <v>8806</v>
      </c>
      <c r="E7222" t="s">
        <v>386</v>
      </c>
      <c r="F7222" t="s">
        <v>8807</v>
      </c>
      <c r="G7222" t="s">
        <v>31641</v>
      </c>
      <c r="H7222" t="s">
        <v>31642</v>
      </c>
      <c r="I7222" s="23">
        <v>32.670780000000001</v>
      </c>
      <c r="J7222" s="23">
        <v>-86.718255999999997</v>
      </c>
      <c r="K7222">
        <v>486210</v>
      </c>
      <c r="L7222" t="s">
        <v>1275</v>
      </c>
      <c r="M7222" t="s">
        <v>102</v>
      </c>
      <c r="N7222" s="49">
        <v>26906.968000000001</v>
      </c>
      <c r="O7222" s="49">
        <v>33514.142</v>
      </c>
      <c r="P7222" s="49">
        <v>61734.243999999999</v>
      </c>
      <c r="Q7222" s="49">
        <v>34508.444000000003</v>
      </c>
      <c r="R7222" s="49">
        <v>32116.642</v>
      </c>
      <c r="S7222" s="49">
        <v>35886.28</v>
      </c>
      <c r="T7222" s="49">
        <v>71682.600000000006</v>
      </c>
      <c r="U7222" s="49">
        <v>83238.17</v>
      </c>
      <c r="V7222" s="49">
        <v>100936.96000000001</v>
      </c>
    </row>
    <row r="7223" spans="1:22" x14ac:dyDescent="0.3">
      <c r="A7223">
        <v>1006954</v>
      </c>
      <c r="B7223" t="s">
        <v>31643</v>
      </c>
      <c r="C7223" t="s">
        <v>31644</v>
      </c>
      <c r="D7223" t="s">
        <v>28176</v>
      </c>
      <c r="E7223" t="s">
        <v>386</v>
      </c>
      <c r="F7223" t="s">
        <v>31645</v>
      </c>
      <c r="G7223" t="s">
        <v>31646</v>
      </c>
      <c r="H7223" t="s">
        <v>31647</v>
      </c>
      <c r="I7223" s="23">
        <v>32.883333</v>
      </c>
      <c r="J7223" s="23">
        <v>-86.166667000000004</v>
      </c>
      <c r="K7223">
        <v>486210</v>
      </c>
      <c r="L7223" t="s">
        <v>1275</v>
      </c>
      <c r="M7223" t="s">
        <v>102</v>
      </c>
      <c r="N7223" s="49">
        <v>83072.156000000003</v>
      </c>
      <c r="O7223" s="49">
        <v>83694.543999999994</v>
      </c>
      <c r="P7223" s="49">
        <v>40518.656000000003</v>
      </c>
      <c r="Q7223" s="49">
        <v>35615.03</v>
      </c>
      <c r="R7223" s="49">
        <v>40695.375999999997</v>
      </c>
      <c r="S7223" s="49">
        <v>37500.025999999998</v>
      </c>
      <c r="T7223" s="49">
        <v>53891.360000000001</v>
      </c>
      <c r="U7223" s="49">
        <v>70741.570000000007</v>
      </c>
      <c r="V7223" s="49">
        <v>79418.58</v>
      </c>
    </row>
    <row r="7224" spans="1:22" x14ac:dyDescent="0.3">
      <c r="A7224">
        <v>1007049</v>
      </c>
      <c r="B7224" t="s">
        <v>31648</v>
      </c>
      <c r="C7224" t="s">
        <v>31649</v>
      </c>
      <c r="D7224" t="s">
        <v>31650</v>
      </c>
      <c r="E7224" t="s">
        <v>386</v>
      </c>
      <c r="F7224" t="s">
        <v>31651</v>
      </c>
      <c r="G7224" t="s">
        <v>31652</v>
      </c>
      <c r="H7224" t="s">
        <v>3403</v>
      </c>
      <c r="I7224" s="23">
        <v>33.151313000000002</v>
      </c>
      <c r="J7224" s="23">
        <v>-85.512407999999994</v>
      </c>
      <c r="K7224">
        <v>486210</v>
      </c>
      <c r="L7224" t="s">
        <v>1275</v>
      </c>
      <c r="M7224" t="s">
        <v>102</v>
      </c>
      <c r="N7224" s="49">
        <v>158412.56400000001</v>
      </c>
      <c r="O7224" s="49">
        <v>138587.62</v>
      </c>
      <c r="P7224" s="49">
        <v>109806.63</v>
      </c>
      <c r="Q7224" s="49">
        <v>92729.35</v>
      </c>
      <c r="R7224" s="49">
        <v>112710.82399999999</v>
      </c>
      <c r="S7224" s="49">
        <v>120287.542</v>
      </c>
      <c r="T7224" s="49">
        <v>157269.93</v>
      </c>
      <c r="U7224" s="49">
        <v>210580.48000000001</v>
      </c>
      <c r="V7224" s="49">
        <v>201956</v>
      </c>
    </row>
    <row r="7225" spans="1:22" x14ac:dyDescent="0.3">
      <c r="A7225">
        <v>1013305</v>
      </c>
      <c r="B7225" t="s">
        <v>31653</v>
      </c>
      <c r="C7225" t="s">
        <v>31654</v>
      </c>
      <c r="D7225" t="s">
        <v>31655</v>
      </c>
      <c r="E7225" t="s">
        <v>690</v>
      </c>
      <c r="F7225" t="s">
        <v>31656</v>
      </c>
      <c r="G7225" t="s">
        <v>31657</v>
      </c>
      <c r="H7225" t="s">
        <v>877</v>
      </c>
      <c r="I7225" s="23">
        <v>33.485190000000003</v>
      </c>
      <c r="J7225" s="23">
        <v>-84.915670000000006</v>
      </c>
      <c r="K7225">
        <v>486210</v>
      </c>
      <c r="L7225" t="s">
        <v>1275</v>
      </c>
      <c r="M7225" t="s">
        <v>102</v>
      </c>
      <c r="N7225" s="49">
        <v>33539.43</v>
      </c>
      <c r="O7225" s="49">
        <v>28670.396000000001</v>
      </c>
    </row>
    <row r="7226" spans="1:22" x14ac:dyDescent="0.3">
      <c r="A7226">
        <v>1007004</v>
      </c>
      <c r="B7226" t="s">
        <v>31658</v>
      </c>
      <c r="C7226" t="s">
        <v>31659</v>
      </c>
      <c r="D7226" t="s">
        <v>31660</v>
      </c>
      <c r="E7226" t="s">
        <v>690</v>
      </c>
      <c r="F7226" t="s">
        <v>31661</v>
      </c>
      <c r="G7226" t="s">
        <v>31662</v>
      </c>
      <c r="H7226" t="s">
        <v>1737</v>
      </c>
      <c r="I7226" s="23">
        <v>33.571100000000001</v>
      </c>
      <c r="J7226" s="23">
        <v>-84.253299999999996</v>
      </c>
      <c r="K7226">
        <v>486210</v>
      </c>
      <c r="L7226" t="s">
        <v>1275</v>
      </c>
      <c r="M7226" t="s">
        <v>102</v>
      </c>
      <c r="N7226" s="49">
        <v>79456.911999999997</v>
      </c>
      <c r="O7226" s="49">
        <v>114613.04399999999</v>
      </c>
      <c r="P7226" s="49">
        <v>95424.81</v>
      </c>
      <c r="Q7226" s="49">
        <v>98506.987999999998</v>
      </c>
      <c r="R7226" s="49">
        <v>81680.145999999993</v>
      </c>
      <c r="S7226" s="49">
        <v>114190.796</v>
      </c>
      <c r="T7226" s="49">
        <v>106705.83</v>
      </c>
      <c r="U7226" s="49">
        <v>155288.07</v>
      </c>
      <c r="V7226" s="49">
        <v>175842.11</v>
      </c>
    </row>
    <row r="7227" spans="1:22" x14ac:dyDescent="0.3">
      <c r="A7227">
        <v>1009154</v>
      </c>
      <c r="B7227" t="s">
        <v>31663</v>
      </c>
      <c r="C7227" t="s">
        <v>31664</v>
      </c>
      <c r="D7227" t="s">
        <v>12565</v>
      </c>
      <c r="E7227" t="s">
        <v>690</v>
      </c>
      <c r="F7227" t="s">
        <v>11492</v>
      </c>
      <c r="G7227" t="s">
        <v>31665</v>
      </c>
      <c r="H7227" t="s">
        <v>31666</v>
      </c>
      <c r="I7227" s="23">
        <v>33.829636000000001</v>
      </c>
      <c r="J7227" s="23">
        <v>-83.691207000000006</v>
      </c>
      <c r="K7227">
        <v>486210</v>
      </c>
      <c r="L7227" t="s">
        <v>1275</v>
      </c>
      <c r="M7227" t="s">
        <v>102</v>
      </c>
      <c r="O7227" s="49">
        <v>19703.797999999999</v>
      </c>
      <c r="P7227" s="49">
        <v>6607.0860000000002</v>
      </c>
      <c r="Q7227" s="49">
        <v>10347.234</v>
      </c>
      <c r="R7227" s="49">
        <v>20122.39</v>
      </c>
      <c r="S7227" s="49">
        <v>16257.308000000001</v>
      </c>
      <c r="T7227" s="49">
        <v>47291.7</v>
      </c>
      <c r="U7227" s="49">
        <v>33042.28</v>
      </c>
      <c r="V7227" s="49">
        <v>48430.2</v>
      </c>
    </row>
    <row r="7228" spans="1:22" x14ac:dyDescent="0.3">
      <c r="A7228">
        <v>1008043</v>
      </c>
      <c r="B7228" t="s">
        <v>31667</v>
      </c>
      <c r="C7228" t="s">
        <v>31668</v>
      </c>
      <c r="D7228" t="s">
        <v>31669</v>
      </c>
      <c r="E7228" t="s">
        <v>690</v>
      </c>
      <c r="F7228" t="s">
        <v>31670</v>
      </c>
      <c r="G7228" t="s">
        <v>31671</v>
      </c>
      <c r="H7228" t="s">
        <v>900</v>
      </c>
      <c r="I7228" s="23">
        <v>34.099760000000003</v>
      </c>
      <c r="J7228" s="23">
        <v>-83.084350000000001</v>
      </c>
      <c r="K7228">
        <v>486210</v>
      </c>
      <c r="L7228" t="s">
        <v>1275</v>
      </c>
      <c r="M7228" t="s">
        <v>102</v>
      </c>
      <c r="N7228" s="49">
        <v>59119.627999999997</v>
      </c>
      <c r="O7228" s="49">
        <v>91701.885999999999</v>
      </c>
      <c r="P7228" s="49">
        <v>50451.040000000001</v>
      </c>
      <c r="Q7228" s="49">
        <v>68235.452000000005</v>
      </c>
      <c r="R7228" s="49">
        <v>85088.08</v>
      </c>
      <c r="S7228" s="49">
        <v>100749.984</v>
      </c>
      <c r="T7228" s="49">
        <v>115089.04</v>
      </c>
      <c r="U7228" s="49">
        <v>170251.59</v>
      </c>
      <c r="V7228" s="49">
        <v>209290.73</v>
      </c>
    </row>
    <row r="7229" spans="1:22" x14ac:dyDescent="0.3">
      <c r="A7229">
        <v>1007003</v>
      </c>
      <c r="B7229" t="s">
        <v>31672</v>
      </c>
      <c r="C7229" t="s">
        <v>31673</v>
      </c>
      <c r="D7229" t="s">
        <v>31674</v>
      </c>
      <c r="E7229" t="s">
        <v>954</v>
      </c>
      <c r="F7229" t="s">
        <v>31675</v>
      </c>
      <c r="G7229" t="s">
        <v>31676</v>
      </c>
      <c r="H7229" t="s">
        <v>3681</v>
      </c>
      <c r="I7229" s="23">
        <v>34.846944000000001</v>
      </c>
      <c r="J7229" s="23">
        <v>-82.010555999999994</v>
      </c>
      <c r="K7229">
        <v>486210</v>
      </c>
      <c r="L7229" t="s">
        <v>1275</v>
      </c>
      <c r="M7229" t="s">
        <v>102</v>
      </c>
      <c r="N7229" s="49">
        <v>33611.35</v>
      </c>
      <c r="O7229" s="49">
        <v>75338.44</v>
      </c>
      <c r="P7229" s="49">
        <v>47820.953999999998</v>
      </c>
      <c r="Q7229" s="49">
        <v>68398.354000000007</v>
      </c>
      <c r="R7229" s="49">
        <v>62095.252</v>
      </c>
      <c r="S7229" s="49">
        <v>68805.092000000004</v>
      </c>
      <c r="T7229" s="49">
        <v>84016.4</v>
      </c>
      <c r="U7229" s="49">
        <v>158169.89000000001</v>
      </c>
      <c r="V7229" s="49">
        <v>178879.35</v>
      </c>
    </row>
    <row r="7230" spans="1:22" x14ac:dyDescent="0.3">
      <c r="A7230">
        <v>1006973</v>
      </c>
      <c r="B7230" t="s">
        <v>31677</v>
      </c>
      <c r="C7230" t="s">
        <v>31678</v>
      </c>
      <c r="D7230" t="s">
        <v>6228</v>
      </c>
      <c r="E7230" t="s">
        <v>441</v>
      </c>
      <c r="F7230" t="s">
        <v>6229</v>
      </c>
      <c r="G7230" t="s">
        <v>31679</v>
      </c>
      <c r="H7230" t="s">
        <v>6231</v>
      </c>
      <c r="I7230" s="23">
        <v>35.525480000000002</v>
      </c>
      <c r="J7230" s="23">
        <v>-80.858990000000006</v>
      </c>
      <c r="K7230">
        <v>486210</v>
      </c>
      <c r="L7230" t="s">
        <v>1275</v>
      </c>
      <c r="M7230" t="s">
        <v>102</v>
      </c>
      <c r="N7230" s="49">
        <v>44723.023999999998</v>
      </c>
      <c r="O7230" s="49">
        <v>34617.550000000003</v>
      </c>
      <c r="P7230" s="49">
        <v>39020.097999999998</v>
      </c>
      <c r="Q7230" s="49">
        <v>46084.775999999998</v>
      </c>
      <c r="R7230" s="49">
        <v>66286.305999999997</v>
      </c>
      <c r="S7230" s="49">
        <v>87112.782000000007</v>
      </c>
      <c r="T7230" s="49">
        <v>105163.02</v>
      </c>
      <c r="U7230" s="49">
        <v>177527.08</v>
      </c>
      <c r="V7230" s="49">
        <v>197304.16</v>
      </c>
    </row>
    <row r="7231" spans="1:22" x14ac:dyDescent="0.3">
      <c r="A7231">
        <v>1007132</v>
      </c>
      <c r="B7231" t="s">
        <v>31680</v>
      </c>
      <c r="C7231" t="s">
        <v>31681</v>
      </c>
      <c r="D7231" t="s">
        <v>8310</v>
      </c>
      <c r="E7231" t="s">
        <v>441</v>
      </c>
      <c r="F7231" t="s">
        <v>24892</v>
      </c>
      <c r="G7231" t="s">
        <v>31682</v>
      </c>
      <c r="H7231" t="s">
        <v>5538</v>
      </c>
      <c r="I7231" s="23">
        <v>35.880229999999997</v>
      </c>
      <c r="J7231" s="23">
        <v>-80.329449999999994</v>
      </c>
      <c r="K7231">
        <v>486210</v>
      </c>
      <c r="L7231" t="s">
        <v>1275</v>
      </c>
      <c r="M7231" t="s">
        <v>102</v>
      </c>
      <c r="S7231" s="49">
        <v>4253.1480000000001</v>
      </c>
      <c r="T7231" s="49">
        <v>2218.06</v>
      </c>
      <c r="U7231" s="49">
        <v>3308.18</v>
      </c>
      <c r="V7231" s="49">
        <v>21317.93</v>
      </c>
    </row>
    <row r="7232" spans="1:22" x14ac:dyDescent="0.3">
      <c r="A7232">
        <v>1008045</v>
      </c>
      <c r="B7232" t="s">
        <v>31683</v>
      </c>
      <c r="C7232" t="s">
        <v>31684</v>
      </c>
      <c r="D7232" t="s">
        <v>28188</v>
      </c>
      <c r="E7232" t="s">
        <v>441</v>
      </c>
      <c r="F7232" t="s">
        <v>28189</v>
      </c>
      <c r="G7232" t="s">
        <v>31685</v>
      </c>
      <c r="H7232" t="s">
        <v>15189</v>
      </c>
      <c r="I7232" s="23">
        <v>36.342039999999997</v>
      </c>
      <c r="J7232" s="23">
        <v>-79.82038</v>
      </c>
      <c r="K7232">
        <v>486210</v>
      </c>
      <c r="L7232" t="s">
        <v>1275</v>
      </c>
      <c r="M7232" t="s">
        <v>102</v>
      </c>
      <c r="N7232" s="49">
        <v>43924.578000000001</v>
      </c>
      <c r="O7232" s="49">
        <v>21554.400000000001</v>
      </c>
      <c r="P7232" s="49">
        <v>17774.108</v>
      </c>
      <c r="Q7232" s="49">
        <v>20194.96</v>
      </c>
      <c r="R7232" s="49">
        <v>39277.701999999997</v>
      </c>
      <c r="S7232" s="49">
        <v>39885.696000000004</v>
      </c>
      <c r="T7232" s="49">
        <v>49722.82</v>
      </c>
      <c r="U7232" s="49">
        <v>98476.61</v>
      </c>
      <c r="V7232" s="49">
        <v>142566.59</v>
      </c>
    </row>
    <row r="7233" spans="1:22" x14ac:dyDescent="0.3">
      <c r="A7233">
        <v>1006997</v>
      </c>
      <c r="B7233" t="s">
        <v>31686</v>
      </c>
      <c r="C7233" t="s">
        <v>31687</v>
      </c>
      <c r="D7233" t="s">
        <v>6777</v>
      </c>
      <c r="E7233" t="s">
        <v>793</v>
      </c>
      <c r="F7233" t="s">
        <v>31688</v>
      </c>
      <c r="G7233" t="s">
        <v>31689</v>
      </c>
      <c r="H7233" t="s">
        <v>24918</v>
      </c>
      <c r="I7233" s="23">
        <v>36.832360000000001</v>
      </c>
      <c r="J7233" s="23">
        <v>-79.33587</v>
      </c>
      <c r="K7233">
        <v>486210</v>
      </c>
      <c r="L7233" t="s">
        <v>1275</v>
      </c>
      <c r="M7233" t="s">
        <v>102</v>
      </c>
      <c r="N7233" s="49">
        <v>128063.16</v>
      </c>
      <c r="O7233" s="49">
        <v>84963.89</v>
      </c>
      <c r="P7233" s="49">
        <v>66063.214000000007</v>
      </c>
      <c r="R7233" s="49">
        <v>13119.17</v>
      </c>
      <c r="S7233" s="49">
        <v>10315.626</v>
      </c>
      <c r="T7233" s="49">
        <v>11506.79</v>
      </c>
      <c r="U7233" s="49">
        <v>26539.66</v>
      </c>
      <c r="V7233" s="49">
        <v>80727.53</v>
      </c>
    </row>
    <row r="7234" spans="1:22" x14ac:dyDescent="0.3">
      <c r="A7234">
        <v>1007042</v>
      </c>
      <c r="B7234" t="s">
        <v>31690</v>
      </c>
      <c r="C7234" t="s">
        <v>31691</v>
      </c>
      <c r="D7234" t="s">
        <v>31692</v>
      </c>
      <c r="E7234" t="s">
        <v>793</v>
      </c>
      <c r="F7234" t="s">
        <v>31693</v>
      </c>
      <c r="G7234" t="s">
        <v>31694</v>
      </c>
      <c r="H7234" t="s">
        <v>31695</v>
      </c>
      <c r="I7234" s="23">
        <v>37.345201000000003</v>
      </c>
      <c r="J7234" s="23">
        <v>-78.873850000000004</v>
      </c>
      <c r="K7234">
        <v>486210</v>
      </c>
      <c r="L7234" t="s">
        <v>1275</v>
      </c>
      <c r="M7234" t="s">
        <v>102</v>
      </c>
      <c r="N7234" s="49">
        <v>53844.194000000003</v>
      </c>
      <c r="O7234" s="49">
        <v>13589.593999999999</v>
      </c>
      <c r="P7234" s="49">
        <v>4197.5</v>
      </c>
      <c r="Q7234" s="49">
        <v>24664.6</v>
      </c>
      <c r="R7234" s="49">
        <v>9762.0859999999993</v>
      </c>
      <c r="S7234" s="49">
        <v>10302.432000000001</v>
      </c>
      <c r="T7234" s="49">
        <v>29384.78</v>
      </c>
      <c r="U7234" s="49">
        <v>82456.039999999994</v>
      </c>
      <c r="V7234" s="49">
        <v>113434.77</v>
      </c>
    </row>
    <row r="7235" spans="1:22" x14ac:dyDescent="0.3">
      <c r="A7235">
        <v>1008046</v>
      </c>
      <c r="B7235" t="s">
        <v>31696</v>
      </c>
      <c r="C7235" t="s">
        <v>31697</v>
      </c>
      <c r="D7235" t="s">
        <v>31698</v>
      </c>
      <c r="E7235" t="s">
        <v>793</v>
      </c>
      <c r="F7235" t="s">
        <v>31699</v>
      </c>
      <c r="G7235" t="s">
        <v>31700</v>
      </c>
      <c r="H7235" t="s">
        <v>1165</v>
      </c>
      <c r="I7235" s="23">
        <v>38.301948000000003</v>
      </c>
      <c r="J7235" s="23">
        <v>-77.962400000000002</v>
      </c>
      <c r="K7235">
        <v>486210</v>
      </c>
      <c r="L7235" t="s">
        <v>1275</v>
      </c>
      <c r="M7235" t="s">
        <v>102</v>
      </c>
      <c r="N7235" s="49">
        <v>78176.592000000004</v>
      </c>
      <c r="O7235" s="49">
        <v>36521.642</v>
      </c>
      <c r="P7235" s="49">
        <v>68224.297999999995</v>
      </c>
      <c r="Q7235" s="49">
        <v>33778.925999999999</v>
      </c>
      <c r="R7235" s="49">
        <v>6608.05</v>
      </c>
      <c r="S7235" s="49">
        <v>6015.4459999999999</v>
      </c>
      <c r="T7235" s="49">
        <v>5883.98</v>
      </c>
      <c r="U7235" s="49">
        <v>59783.92</v>
      </c>
      <c r="V7235" s="49">
        <v>127947.85</v>
      </c>
    </row>
    <row r="7236" spans="1:22" x14ac:dyDescent="0.3">
      <c r="A7236">
        <v>1006998</v>
      </c>
      <c r="B7236" t="s">
        <v>31701</v>
      </c>
      <c r="C7236" t="s">
        <v>31702</v>
      </c>
      <c r="D7236" t="s">
        <v>26174</v>
      </c>
      <c r="E7236" t="s">
        <v>793</v>
      </c>
      <c r="F7236" t="s">
        <v>31703</v>
      </c>
      <c r="G7236" t="s">
        <v>31704</v>
      </c>
      <c r="H7236" t="s">
        <v>26177</v>
      </c>
      <c r="I7236" s="23">
        <v>38.802100000000003</v>
      </c>
      <c r="J7236" s="23">
        <v>-77.5017</v>
      </c>
      <c r="K7236">
        <v>486210</v>
      </c>
      <c r="L7236" t="s">
        <v>1275</v>
      </c>
      <c r="M7236" t="s">
        <v>102</v>
      </c>
      <c r="N7236" s="49">
        <v>25990.83</v>
      </c>
      <c r="Q7236" s="49">
        <v>7473.4979999999996</v>
      </c>
      <c r="R7236" s="49">
        <v>4972.2979999999998</v>
      </c>
      <c r="S7236" s="49">
        <v>5493.6980000000003</v>
      </c>
      <c r="T7236" s="49">
        <v>17724.439999999999</v>
      </c>
      <c r="U7236" s="49">
        <v>20806.53</v>
      </c>
      <c r="V7236" s="49">
        <v>77446.289999999994</v>
      </c>
    </row>
    <row r="7237" spans="1:22" x14ac:dyDescent="0.3">
      <c r="A7237">
        <v>1006953</v>
      </c>
      <c r="B7237" t="s">
        <v>31705</v>
      </c>
      <c r="C7237" t="s">
        <v>31706</v>
      </c>
      <c r="D7237" t="s">
        <v>31707</v>
      </c>
      <c r="E7237" t="s">
        <v>556</v>
      </c>
      <c r="F7237" t="s">
        <v>31708</v>
      </c>
      <c r="G7237" t="s">
        <v>31709</v>
      </c>
      <c r="H7237" t="s">
        <v>1351</v>
      </c>
      <c r="I7237" s="23">
        <v>39.265509999999999</v>
      </c>
      <c r="J7237" s="23">
        <v>-76.926699999999997</v>
      </c>
      <c r="K7237">
        <v>486210</v>
      </c>
      <c r="L7237" t="s">
        <v>1275</v>
      </c>
      <c r="M7237" t="s">
        <v>102</v>
      </c>
      <c r="N7237" s="49">
        <v>75905.88</v>
      </c>
      <c r="Q7237" s="49">
        <v>8827.4419999999991</v>
      </c>
      <c r="R7237" s="49">
        <v>3058.85</v>
      </c>
      <c r="S7237" s="49">
        <v>2810.748</v>
      </c>
      <c r="T7237" s="49">
        <v>28797.52</v>
      </c>
      <c r="U7237" s="49">
        <v>81436.240000000005</v>
      </c>
      <c r="V7237" s="49">
        <v>144254.01</v>
      </c>
    </row>
    <row r="7238" spans="1:22" x14ac:dyDescent="0.3">
      <c r="A7238">
        <v>1006984</v>
      </c>
      <c r="B7238" t="s">
        <v>31710</v>
      </c>
      <c r="C7238" t="s">
        <v>31711</v>
      </c>
      <c r="D7238" t="s">
        <v>4332</v>
      </c>
      <c r="E7238" t="s">
        <v>447</v>
      </c>
      <c r="F7238" t="s">
        <v>31712</v>
      </c>
      <c r="G7238" t="s">
        <v>31713</v>
      </c>
      <c r="H7238" t="s">
        <v>15753</v>
      </c>
      <c r="I7238" s="23">
        <v>39.751981700000002</v>
      </c>
      <c r="J7238" s="23">
        <v>-76.328994100000003</v>
      </c>
      <c r="K7238">
        <v>486210</v>
      </c>
      <c r="L7238" t="s">
        <v>1275</v>
      </c>
      <c r="M7238" t="s">
        <v>102</v>
      </c>
      <c r="S7238" s="49">
        <v>1647.05</v>
      </c>
      <c r="T7238" s="49">
        <v>2329.6799999999998</v>
      </c>
      <c r="U7238" s="49">
        <v>13356.4</v>
      </c>
      <c r="V7238" s="49">
        <v>47658.5</v>
      </c>
    </row>
    <row r="7239" spans="1:22" x14ac:dyDescent="0.3">
      <c r="A7239">
        <v>1007210</v>
      </c>
      <c r="B7239" t="s">
        <v>31714</v>
      </c>
      <c r="C7239" t="s">
        <v>31715</v>
      </c>
      <c r="D7239" t="s">
        <v>31716</v>
      </c>
      <c r="E7239" t="s">
        <v>447</v>
      </c>
      <c r="F7239" t="s">
        <v>31717</v>
      </c>
      <c r="G7239" t="s">
        <v>31718</v>
      </c>
      <c r="H7239" t="s">
        <v>2007</v>
      </c>
      <c r="I7239" s="23">
        <v>40.050578999999999</v>
      </c>
      <c r="J7239" s="23">
        <v>-75.585362000000003</v>
      </c>
      <c r="K7239">
        <v>486210</v>
      </c>
      <c r="L7239" t="s">
        <v>1275</v>
      </c>
      <c r="M7239" t="s">
        <v>102</v>
      </c>
      <c r="N7239" s="49">
        <v>2806.8960000000002</v>
      </c>
      <c r="O7239" s="49">
        <v>9311.6260000000002</v>
      </c>
      <c r="P7239" s="49">
        <v>21774.234</v>
      </c>
      <c r="Q7239" s="49">
        <v>9022.44</v>
      </c>
      <c r="R7239" s="49">
        <v>17964.349999999999</v>
      </c>
      <c r="S7239" s="49">
        <v>30964.155999999999</v>
      </c>
      <c r="T7239" s="49">
        <v>53030.39</v>
      </c>
      <c r="U7239" s="49">
        <v>81256.75</v>
      </c>
      <c r="V7239" s="49">
        <v>116758.56</v>
      </c>
    </row>
    <row r="7240" spans="1:22" x14ac:dyDescent="0.3">
      <c r="A7240">
        <v>1009006</v>
      </c>
      <c r="B7240" t="s">
        <v>31719</v>
      </c>
      <c r="C7240" t="s">
        <v>31720</v>
      </c>
      <c r="D7240" t="s">
        <v>31721</v>
      </c>
      <c r="E7240" t="s">
        <v>303</v>
      </c>
      <c r="F7240" t="s">
        <v>31722</v>
      </c>
      <c r="G7240" t="s">
        <v>31723</v>
      </c>
      <c r="H7240" t="s">
        <v>9592</v>
      </c>
      <c r="I7240" s="23">
        <v>29.279160000000001</v>
      </c>
      <c r="J7240" s="23">
        <v>-96.288880000000006</v>
      </c>
      <c r="K7240">
        <v>486210</v>
      </c>
      <c r="L7240" t="s">
        <v>1275</v>
      </c>
      <c r="M7240" t="s">
        <v>102</v>
      </c>
      <c r="N7240" s="49">
        <v>29359.308000000001</v>
      </c>
      <c r="O7240" s="49">
        <v>9112.68</v>
      </c>
      <c r="P7240" s="49">
        <v>12462.822</v>
      </c>
      <c r="Q7240" s="49">
        <v>17310.603999999999</v>
      </c>
      <c r="R7240" s="49">
        <v>18639.648000000001</v>
      </c>
      <c r="S7240" s="49">
        <v>25383.524000000001</v>
      </c>
      <c r="T7240" s="49">
        <v>20195.78</v>
      </c>
      <c r="U7240" s="49">
        <v>30382.62</v>
      </c>
    </row>
    <row r="7241" spans="1:22" x14ac:dyDescent="0.3">
      <c r="A7241">
        <v>1009007</v>
      </c>
      <c r="B7241"/>
      <c r="C7241" t="s">
        <v>31724</v>
      </c>
      <c r="D7241" t="s">
        <v>31725</v>
      </c>
      <c r="E7241" t="s">
        <v>583</v>
      </c>
      <c r="F7241" t="s">
        <v>6107</v>
      </c>
      <c r="G7241" t="s">
        <v>31726</v>
      </c>
      <c r="I7241" s="23">
        <v>29.7609207</v>
      </c>
      <c r="J7241" s="23">
        <v>-93.643556099999998</v>
      </c>
      <c r="K7241">
        <v>486210</v>
      </c>
      <c r="L7241" t="s">
        <v>1275</v>
      </c>
      <c r="M7241" t="s">
        <v>102</v>
      </c>
      <c r="N7241" s="49">
        <v>102495.63400000001</v>
      </c>
      <c r="O7241" s="49">
        <v>97357.144</v>
      </c>
      <c r="P7241" s="49">
        <v>53330.464</v>
      </c>
    </row>
    <row r="7242" spans="1:22" x14ac:dyDescent="0.3">
      <c r="A7242">
        <v>1009008</v>
      </c>
      <c r="B7242" t="s">
        <v>31727</v>
      </c>
      <c r="C7242" t="s">
        <v>31728</v>
      </c>
      <c r="D7242" t="s">
        <v>15303</v>
      </c>
      <c r="E7242" t="s">
        <v>583</v>
      </c>
      <c r="F7242" t="s">
        <v>15304</v>
      </c>
      <c r="G7242" t="s">
        <v>31729</v>
      </c>
      <c r="H7242" t="s">
        <v>15306</v>
      </c>
      <c r="I7242" s="23">
        <v>30.432649000000001</v>
      </c>
      <c r="J7242" s="23">
        <v>-93.232590000000002</v>
      </c>
      <c r="K7242">
        <v>486210</v>
      </c>
      <c r="L7242" t="s">
        <v>1275</v>
      </c>
      <c r="M7242" t="s">
        <v>102</v>
      </c>
      <c r="N7242" s="49">
        <v>46079.59</v>
      </c>
      <c r="O7242" s="49">
        <v>33559.336000000003</v>
      </c>
    </row>
    <row r="7243" spans="1:22" x14ac:dyDescent="0.3">
      <c r="A7243">
        <v>1002711</v>
      </c>
      <c r="B7243" t="s">
        <v>31730</v>
      </c>
      <c r="C7243" t="s">
        <v>31731</v>
      </c>
      <c r="D7243" t="s">
        <v>31732</v>
      </c>
      <c r="E7243" t="s">
        <v>447</v>
      </c>
      <c r="F7243" t="s">
        <v>31733</v>
      </c>
      <c r="G7243" t="s">
        <v>31734</v>
      </c>
      <c r="H7243" t="s">
        <v>13602</v>
      </c>
      <c r="I7243" s="23">
        <v>41.178600000000003</v>
      </c>
      <c r="J7243" s="23">
        <v>-75.689040000000006</v>
      </c>
      <c r="K7243">
        <v>486210</v>
      </c>
      <c r="L7243" t="s">
        <v>1275</v>
      </c>
      <c r="M7243" t="s">
        <v>102</v>
      </c>
      <c r="N7243" s="49">
        <v>120128.462</v>
      </c>
      <c r="O7243" s="49">
        <v>135030.97200000001</v>
      </c>
      <c r="P7243" s="49">
        <v>127870.46</v>
      </c>
      <c r="Q7243" s="49">
        <v>120372.984</v>
      </c>
      <c r="R7243" s="49">
        <v>43376.212</v>
      </c>
      <c r="S7243" s="49">
        <v>56228.027999999998</v>
      </c>
      <c r="T7243" s="49">
        <v>33249.67</v>
      </c>
      <c r="U7243" s="49">
        <v>29976.94</v>
      </c>
      <c r="V7243" s="49">
        <v>29291.32</v>
      </c>
    </row>
    <row r="7244" spans="1:22" x14ac:dyDescent="0.3">
      <c r="A7244">
        <v>1009159</v>
      </c>
      <c r="B7244" t="s">
        <v>31735</v>
      </c>
      <c r="C7244" t="s">
        <v>31736</v>
      </c>
      <c r="D7244" t="s">
        <v>1334</v>
      </c>
      <c r="E7244" t="s">
        <v>447</v>
      </c>
      <c r="F7244" t="s">
        <v>31737</v>
      </c>
      <c r="G7244" t="s">
        <v>31738</v>
      </c>
      <c r="H7244" t="s">
        <v>1201</v>
      </c>
      <c r="I7244" s="23">
        <v>41.269680000000001</v>
      </c>
      <c r="J7244" s="23">
        <v>-76.429720000000003</v>
      </c>
      <c r="K7244">
        <v>486210</v>
      </c>
      <c r="L7244" t="s">
        <v>1275</v>
      </c>
      <c r="M7244" t="s">
        <v>102</v>
      </c>
      <c r="N7244" s="49">
        <v>46854.881999999998</v>
      </c>
      <c r="O7244" s="49">
        <v>46857.567999999999</v>
      </c>
      <c r="P7244" s="49">
        <v>30305.599999999999</v>
      </c>
      <c r="Q7244" s="49">
        <v>49038.883999999998</v>
      </c>
      <c r="R7244" s="49">
        <v>17993.887999999999</v>
      </c>
      <c r="S7244" s="49">
        <v>25460.720000000001</v>
      </c>
      <c r="T7244" s="49">
        <v>31723.97</v>
      </c>
    </row>
    <row r="7245" spans="1:22" x14ac:dyDescent="0.3">
      <c r="A7245">
        <v>1007133</v>
      </c>
      <c r="B7245" t="s">
        <v>31739</v>
      </c>
      <c r="C7245" t="s">
        <v>31740</v>
      </c>
      <c r="D7245" t="s">
        <v>31741</v>
      </c>
      <c r="E7245" t="s">
        <v>447</v>
      </c>
      <c r="F7245" t="s">
        <v>7692</v>
      </c>
      <c r="G7245" t="s">
        <v>31742</v>
      </c>
      <c r="H7245" t="s">
        <v>8353</v>
      </c>
      <c r="I7245" s="23">
        <v>41.25996</v>
      </c>
      <c r="J7245" s="23">
        <v>-77.230969999999999</v>
      </c>
      <c r="K7245">
        <v>486210</v>
      </c>
      <c r="L7245" t="s">
        <v>1275</v>
      </c>
      <c r="M7245" t="s">
        <v>102</v>
      </c>
      <c r="N7245" s="49">
        <v>13094.162</v>
      </c>
      <c r="O7245" s="49">
        <v>15676.316000000001</v>
      </c>
      <c r="P7245" s="49">
        <v>17573.153999999999</v>
      </c>
      <c r="Q7245" s="49">
        <v>16865.905999999999</v>
      </c>
      <c r="R7245" s="49">
        <v>17750.948</v>
      </c>
      <c r="S7245" s="49">
        <v>30026.466</v>
      </c>
      <c r="T7245" s="49">
        <v>18403.97</v>
      </c>
      <c r="U7245" s="49">
        <v>24131.14</v>
      </c>
      <c r="V7245" s="49">
        <v>30521</v>
      </c>
    </row>
    <row r="7246" spans="1:22" x14ac:dyDescent="0.3">
      <c r="A7246">
        <v>1007048</v>
      </c>
      <c r="B7246" t="s">
        <v>31743</v>
      </c>
      <c r="C7246" t="s">
        <v>31744</v>
      </c>
      <c r="D7246" t="s">
        <v>2087</v>
      </c>
      <c r="E7246" t="s">
        <v>583</v>
      </c>
      <c r="F7246" t="s">
        <v>29293</v>
      </c>
      <c r="G7246" t="s">
        <v>31745</v>
      </c>
      <c r="H7246" t="s">
        <v>1343</v>
      </c>
      <c r="I7246" s="23">
        <v>30.671703000000001</v>
      </c>
      <c r="J7246" s="23">
        <v>-92.125384999999994</v>
      </c>
      <c r="K7246">
        <v>486210</v>
      </c>
      <c r="L7246" t="s">
        <v>1714</v>
      </c>
      <c r="M7246" t="s">
        <v>102</v>
      </c>
      <c r="N7246" s="49">
        <v>54441.161999999997</v>
      </c>
      <c r="O7246" s="49">
        <v>43929.286</v>
      </c>
      <c r="P7246" s="49">
        <v>32323.544000000002</v>
      </c>
      <c r="Q7246" s="49">
        <v>39238.624000000003</v>
      </c>
      <c r="R7246" s="49">
        <v>38463.707999999999</v>
      </c>
      <c r="S7246" s="49">
        <v>36166.425999999999</v>
      </c>
      <c r="T7246" s="49">
        <v>34118.870000000003</v>
      </c>
      <c r="U7246" s="49">
        <v>25574.82</v>
      </c>
      <c r="V7246" s="49">
        <v>31887.96</v>
      </c>
    </row>
    <row r="7247" spans="1:22" x14ac:dyDescent="0.3">
      <c r="A7247">
        <v>1007081</v>
      </c>
      <c r="B7247" t="s">
        <v>31746</v>
      </c>
      <c r="C7247" t="s">
        <v>31747</v>
      </c>
      <c r="D7247" t="s">
        <v>4279</v>
      </c>
      <c r="E7247" t="s">
        <v>583</v>
      </c>
      <c r="F7247" t="s">
        <v>31748</v>
      </c>
      <c r="G7247" t="s">
        <v>31749</v>
      </c>
      <c r="H7247" t="s">
        <v>31750</v>
      </c>
      <c r="I7247" s="23">
        <v>30.744478000000001</v>
      </c>
      <c r="J7247" s="23">
        <v>-91.266149999999996</v>
      </c>
      <c r="K7247">
        <v>486210</v>
      </c>
      <c r="L7247" t="s">
        <v>1275</v>
      </c>
      <c r="M7247" t="s">
        <v>102</v>
      </c>
      <c r="N7247" s="49">
        <v>44720.962</v>
      </c>
      <c r="O7247" s="49">
        <v>50890.288</v>
      </c>
      <c r="P7247" s="49">
        <v>19660.806</v>
      </c>
      <c r="Q7247" s="49">
        <v>24397.851999999999</v>
      </c>
      <c r="R7247" s="49">
        <v>17617.53</v>
      </c>
      <c r="S7247" s="49">
        <v>20701.367999999999</v>
      </c>
      <c r="T7247" s="49">
        <v>62416.28</v>
      </c>
      <c r="U7247" s="49">
        <v>66632.22</v>
      </c>
      <c r="V7247" s="49">
        <v>71277.73</v>
      </c>
    </row>
    <row r="7248" spans="1:22" x14ac:dyDescent="0.3">
      <c r="A7248">
        <v>1009148</v>
      </c>
      <c r="B7248" t="s">
        <v>31751</v>
      </c>
      <c r="C7248" t="s">
        <v>31752</v>
      </c>
      <c r="D7248" t="s">
        <v>11151</v>
      </c>
      <c r="E7248" t="s">
        <v>583</v>
      </c>
      <c r="F7248" t="s">
        <v>31753</v>
      </c>
      <c r="G7248" t="s">
        <v>31754</v>
      </c>
      <c r="H7248" t="s">
        <v>15966</v>
      </c>
      <c r="I7248" s="23">
        <v>30.992260000000002</v>
      </c>
      <c r="J7248" s="23">
        <v>-90.699202999999997</v>
      </c>
      <c r="K7248">
        <v>486210</v>
      </c>
      <c r="L7248" t="s">
        <v>1275</v>
      </c>
      <c r="M7248" t="s">
        <v>102</v>
      </c>
      <c r="Q7248" s="49">
        <v>4403.1000000000004</v>
      </c>
      <c r="R7248" s="49">
        <v>4413.6499999999996</v>
      </c>
      <c r="S7248" s="49">
        <v>6101</v>
      </c>
      <c r="T7248" s="49">
        <v>30976.85</v>
      </c>
    </row>
    <row r="7249" spans="1:22" x14ac:dyDescent="0.3">
      <c r="A7249">
        <v>1007016</v>
      </c>
      <c r="B7249" t="s">
        <v>31755</v>
      </c>
      <c r="C7249" t="s">
        <v>31756</v>
      </c>
      <c r="D7249" t="s">
        <v>31757</v>
      </c>
      <c r="E7249" t="s">
        <v>1781</v>
      </c>
      <c r="F7249" t="s">
        <v>31758</v>
      </c>
      <c r="G7249" t="s">
        <v>31759</v>
      </c>
      <c r="H7249" t="s">
        <v>15960</v>
      </c>
      <c r="I7249" s="23">
        <v>31.246444</v>
      </c>
      <c r="J7249" s="23">
        <v>-90.199888999999999</v>
      </c>
      <c r="K7249">
        <v>486210</v>
      </c>
      <c r="L7249" t="s">
        <v>1275</v>
      </c>
      <c r="M7249" t="s">
        <v>102</v>
      </c>
      <c r="N7249" s="49">
        <v>46761.58</v>
      </c>
      <c r="O7249" s="49">
        <v>59968.794000000002</v>
      </c>
      <c r="P7249" s="49">
        <v>16455.322</v>
      </c>
      <c r="Q7249" s="49">
        <v>17721.252</v>
      </c>
      <c r="R7249" s="49">
        <v>14996.102000000001</v>
      </c>
      <c r="S7249" s="49">
        <v>26950.058000000001</v>
      </c>
      <c r="T7249" s="49">
        <v>50085.39</v>
      </c>
      <c r="U7249" s="49">
        <v>52864.29</v>
      </c>
    </row>
    <row r="7250" spans="1:22" x14ac:dyDescent="0.3">
      <c r="A7250">
        <v>1009149</v>
      </c>
      <c r="B7250" t="s">
        <v>31760</v>
      </c>
      <c r="C7250" t="s">
        <v>31761</v>
      </c>
      <c r="D7250" t="s">
        <v>31762</v>
      </c>
      <c r="E7250" t="s">
        <v>1781</v>
      </c>
      <c r="F7250" t="s">
        <v>31763</v>
      </c>
      <c r="G7250" t="s">
        <v>31764</v>
      </c>
      <c r="H7250" t="s">
        <v>14230</v>
      </c>
      <c r="I7250" s="23">
        <v>31.598082999999999</v>
      </c>
      <c r="J7250" s="23">
        <v>-89.412447</v>
      </c>
      <c r="K7250">
        <v>486210</v>
      </c>
      <c r="L7250" t="s">
        <v>1714</v>
      </c>
      <c r="M7250" t="s">
        <v>102</v>
      </c>
      <c r="R7250" s="49">
        <v>18785.806</v>
      </c>
      <c r="S7250" s="49">
        <v>14294.932000000001</v>
      </c>
      <c r="T7250" s="49">
        <v>15592.34</v>
      </c>
      <c r="U7250" s="49">
        <v>10767.75</v>
      </c>
      <c r="V7250" s="49">
        <v>10553.24</v>
      </c>
    </row>
    <row r="7251" spans="1:22" x14ac:dyDescent="0.3">
      <c r="A7251">
        <v>1007043</v>
      </c>
      <c r="B7251" t="s">
        <v>31765</v>
      </c>
      <c r="C7251" t="s">
        <v>31766</v>
      </c>
      <c r="D7251" t="s">
        <v>31767</v>
      </c>
      <c r="E7251" t="s">
        <v>1781</v>
      </c>
      <c r="F7251" t="s">
        <v>16462</v>
      </c>
      <c r="G7251" t="s">
        <v>31768</v>
      </c>
      <c r="H7251" t="s">
        <v>2405</v>
      </c>
      <c r="I7251" s="23">
        <v>31.815300000000001</v>
      </c>
      <c r="J7251" s="23">
        <v>-89.048990000000003</v>
      </c>
      <c r="K7251">
        <v>486210</v>
      </c>
      <c r="L7251" t="s">
        <v>1275</v>
      </c>
      <c r="M7251" t="s">
        <v>102</v>
      </c>
      <c r="N7251" s="49">
        <v>75606.100000000006</v>
      </c>
      <c r="O7251" s="49">
        <v>78403.313999999998</v>
      </c>
      <c r="P7251" s="49">
        <v>57972.614000000001</v>
      </c>
      <c r="Q7251" s="49">
        <v>66517.7</v>
      </c>
      <c r="R7251" s="49">
        <v>64255.557999999997</v>
      </c>
      <c r="S7251" s="49">
        <v>69193.498000000007</v>
      </c>
      <c r="T7251" s="49">
        <v>109321.52</v>
      </c>
      <c r="U7251" s="49">
        <v>121760.98</v>
      </c>
      <c r="V7251" s="49">
        <v>109716.46</v>
      </c>
    </row>
    <row r="7252" spans="1:22" x14ac:dyDescent="0.3">
      <c r="A7252">
        <v>1009151</v>
      </c>
      <c r="B7252" t="s">
        <v>31769</v>
      </c>
      <c r="C7252" t="s">
        <v>31770</v>
      </c>
      <c r="D7252" t="s">
        <v>31771</v>
      </c>
      <c r="E7252" t="s">
        <v>386</v>
      </c>
      <c r="F7252" t="s">
        <v>31772</v>
      </c>
      <c r="H7252" t="s">
        <v>1384</v>
      </c>
      <c r="I7252" s="23">
        <v>31.084130999999999</v>
      </c>
      <c r="J7252" s="23">
        <v>-88.319500000000005</v>
      </c>
      <c r="K7252">
        <v>486210</v>
      </c>
      <c r="L7252" t="s">
        <v>1275</v>
      </c>
      <c r="M7252" t="s">
        <v>102</v>
      </c>
      <c r="N7252" s="49">
        <v>27397.752</v>
      </c>
      <c r="O7252" s="49">
        <v>35649.267999999996</v>
      </c>
      <c r="P7252" s="49">
        <v>36460.67</v>
      </c>
      <c r="Q7252" s="49">
        <v>37558.563999999998</v>
      </c>
      <c r="R7252" s="49">
        <v>21830.725999999999</v>
      </c>
      <c r="S7252" s="49">
        <v>25702.912</v>
      </c>
      <c r="T7252" s="49">
        <v>29999.75</v>
      </c>
      <c r="U7252" s="49">
        <v>30213.97</v>
      </c>
    </row>
    <row r="7253" spans="1:22" x14ac:dyDescent="0.3">
      <c r="A7253">
        <v>1009152</v>
      </c>
      <c r="B7253" t="s">
        <v>31773</v>
      </c>
      <c r="C7253" t="s">
        <v>31774</v>
      </c>
      <c r="D7253" t="s">
        <v>1124</v>
      </c>
      <c r="E7253" t="s">
        <v>386</v>
      </c>
      <c r="F7253" t="s">
        <v>31637</v>
      </c>
      <c r="G7253" t="s">
        <v>31775</v>
      </c>
      <c r="H7253" t="s">
        <v>14328</v>
      </c>
      <c r="I7253" s="23">
        <v>32.060819000000002</v>
      </c>
      <c r="J7253" s="23">
        <v>-88.364159999999998</v>
      </c>
      <c r="K7253">
        <v>486210</v>
      </c>
      <c r="L7253" t="s">
        <v>1275</v>
      </c>
      <c r="M7253" t="s">
        <v>102</v>
      </c>
      <c r="N7253" s="49">
        <v>39146.313999999998</v>
      </c>
      <c r="O7253" s="49">
        <v>50874.716</v>
      </c>
      <c r="P7253" s="49">
        <v>9800.82</v>
      </c>
      <c r="Q7253" s="49">
        <v>2516.098</v>
      </c>
      <c r="R7253" s="49">
        <v>11766.414000000001</v>
      </c>
      <c r="S7253" s="49">
        <v>42239.648000000001</v>
      </c>
      <c r="T7253" s="49">
        <v>38599.51</v>
      </c>
      <c r="U7253" s="49">
        <v>45095.17</v>
      </c>
      <c r="V7253" s="49">
        <v>35754.11</v>
      </c>
    </row>
    <row r="7254" spans="1:22" x14ac:dyDescent="0.3">
      <c r="A7254">
        <v>1007005</v>
      </c>
      <c r="B7254" t="s">
        <v>31776</v>
      </c>
      <c r="C7254" t="s">
        <v>31777</v>
      </c>
      <c r="D7254" t="s">
        <v>11479</v>
      </c>
      <c r="E7254" t="s">
        <v>386</v>
      </c>
      <c r="F7254" t="s">
        <v>31778</v>
      </c>
      <c r="G7254" t="s">
        <v>31779</v>
      </c>
      <c r="H7254" t="s">
        <v>6529</v>
      </c>
      <c r="I7254" s="23">
        <v>32.202435999999999</v>
      </c>
      <c r="J7254" s="23">
        <v>-87.947918999999999</v>
      </c>
      <c r="K7254">
        <v>486210</v>
      </c>
      <c r="L7254" t="s">
        <v>1275</v>
      </c>
      <c r="M7254" t="s">
        <v>102</v>
      </c>
      <c r="N7254" s="49">
        <v>168095.91</v>
      </c>
      <c r="O7254" s="49">
        <v>180799.03599999999</v>
      </c>
      <c r="P7254" s="49">
        <v>143721.53400000001</v>
      </c>
      <c r="Q7254" s="49">
        <v>138346.14799999999</v>
      </c>
      <c r="R7254" s="49">
        <v>122514.28599999999</v>
      </c>
      <c r="S7254" s="49">
        <v>143496.20000000001</v>
      </c>
      <c r="T7254" s="49">
        <v>130759.14</v>
      </c>
      <c r="U7254" s="49">
        <v>163263.62</v>
      </c>
      <c r="V7254" s="49">
        <v>162612.48000000001</v>
      </c>
    </row>
    <row r="7255" spans="1:22" x14ac:dyDescent="0.3">
      <c r="A7255">
        <v>1009727</v>
      </c>
      <c r="B7255" t="s">
        <v>31780</v>
      </c>
      <c r="C7255" t="s">
        <v>31781</v>
      </c>
      <c r="D7255" t="s">
        <v>31782</v>
      </c>
      <c r="E7255" t="s">
        <v>386</v>
      </c>
      <c r="F7255" t="s">
        <v>31783</v>
      </c>
      <c r="G7255" t="s">
        <v>31784</v>
      </c>
      <c r="I7255" s="23">
        <v>32.433391</v>
      </c>
      <c r="J7255" s="23">
        <v>-87.329508000000004</v>
      </c>
      <c r="K7255">
        <v>486210</v>
      </c>
      <c r="L7255" t="s">
        <v>1275</v>
      </c>
      <c r="M7255" t="s">
        <v>102</v>
      </c>
      <c r="N7255" s="49">
        <v>39256.478000000003</v>
      </c>
      <c r="O7255" s="49">
        <v>35051.4</v>
      </c>
      <c r="P7255" s="49">
        <v>23846.46</v>
      </c>
      <c r="Q7255" s="49">
        <v>19844.804</v>
      </c>
      <c r="R7255" s="49">
        <v>30520.016</v>
      </c>
    </row>
    <row r="7256" spans="1:22" x14ac:dyDescent="0.3">
      <c r="A7256">
        <v>1002818</v>
      </c>
      <c r="B7256" t="s">
        <v>31785</v>
      </c>
      <c r="C7256" t="s">
        <v>31786</v>
      </c>
      <c r="D7256" t="s">
        <v>31787</v>
      </c>
      <c r="E7256" t="s">
        <v>468</v>
      </c>
      <c r="F7256" t="s">
        <v>29320</v>
      </c>
      <c r="G7256" t="s">
        <v>31788</v>
      </c>
      <c r="H7256" t="s">
        <v>29322</v>
      </c>
      <c r="I7256" s="23">
        <v>27.383900000000001</v>
      </c>
      <c r="J7256" s="23">
        <v>-80.377499999999998</v>
      </c>
      <c r="K7256">
        <v>221112</v>
      </c>
      <c r="L7256" t="s">
        <v>30</v>
      </c>
      <c r="M7256" t="s">
        <v>336</v>
      </c>
      <c r="N7256" s="49">
        <v>712350.06</v>
      </c>
      <c r="O7256" s="49">
        <v>734597.62800000003</v>
      </c>
      <c r="P7256" s="49">
        <v>728925.54799999995</v>
      </c>
      <c r="Q7256" s="49">
        <v>695325.924</v>
      </c>
      <c r="R7256" s="49">
        <v>636311.89</v>
      </c>
      <c r="S7256" s="49">
        <v>709571.81799999997</v>
      </c>
      <c r="T7256" s="49">
        <v>687329.55200000003</v>
      </c>
      <c r="U7256" s="49">
        <v>723460.12</v>
      </c>
      <c r="V7256" s="49">
        <v>646723.89399999997</v>
      </c>
    </row>
    <row r="7257" spans="1:22" x14ac:dyDescent="0.3">
      <c r="A7257">
        <v>1006662</v>
      </c>
      <c r="B7257" t="s">
        <v>31789</v>
      </c>
      <c r="C7257" t="s">
        <v>31790</v>
      </c>
      <c r="D7257" t="s">
        <v>13298</v>
      </c>
      <c r="E7257" t="s">
        <v>922</v>
      </c>
      <c r="F7257" t="s">
        <v>31791</v>
      </c>
      <c r="G7257" t="s">
        <v>31792</v>
      </c>
      <c r="H7257" t="s">
        <v>31793</v>
      </c>
      <c r="I7257" s="23">
        <v>40.196179999999998</v>
      </c>
      <c r="J7257" s="23">
        <v>-100.98</v>
      </c>
      <c r="K7257">
        <v>325193</v>
      </c>
      <c r="L7257" t="s">
        <v>28</v>
      </c>
      <c r="M7257" t="s">
        <v>315</v>
      </c>
      <c r="N7257" s="49">
        <v>47900.32</v>
      </c>
      <c r="O7257" s="49">
        <v>46208.775999999998</v>
      </c>
      <c r="P7257" s="49">
        <v>45135.58</v>
      </c>
      <c r="Q7257" s="49">
        <v>47401.872000000003</v>
      </c>
      <c r="R7257" s="49">
        <v>47225.671999999999</v>
      </c>
      <c r="S7257" s="49">
        <v>46662.423999999999</v>
      </c>
      <c r="T7257" s="49">
        <v>40895.595999999998</v>
      </c>
      <c r="U7257" s="49">
        <v>42770.688000000002</v>
      </c>
      <c r="V7257" s="49">
        <v>46470.124000000003</v>
      </c>
    </row>
    <row r="7258" spans="1:22" x14ac:dyDescent="0.3">
      <c r="A7258">
        <v>1007836</v>
      </c>
      <c r="B7258" t="s">
        <v>31794</v>
      </c>
      <c r="C7258" t="s">
        <v>31795</v>
      </c>
      <c r="D7258" t="s">
        <v>4182</v>
      </c>
      <c r="E7258" t="s">
        <v>323</v>
      </c>
      <c r="F7258" t="s">
        <v>31796</v>
      </c>
      <c r="G7258" t="s">
        <v>31797</v>
      </c>
      <c r="H7258" t="s">
        <v>2928</v>
      </c>
      <c r="I7258" s="23">
        <v>37.495480000000001</v>
      </c>
      <c r="J7258" s="23">
        <v>-121.98914000000001</v>
      </c>
      <c r="K7258">
        <v>562212</v>
      </c>
      <c r="L7258" t="s">
        <v>51</v>
      </c>
      <c r="M7258" t="s">
        <v>307</v>
      </c>
      <c r="N7258" s="49">
        <v>6589.75</v>
      </c>
      <c r="O7258" s="49">
        <v>7238</v>
      </c>
      <c r="P7258" s="49">
        <v>7340.5</v>
      </c>
      <c r="Q7258" s="49">
        <v>7902</v>
      </c>
      <c r="R7258" s="49">
        <v>8396.75</v>
      </c>
      <c r="S7258" s="49">
        <v>9964</v>
      </c>
      <c r="T7258" s="49">
        <v>11568.75</v>
      </c>
      <c r="U7258" s="49">
        <v>66564.431274999995</v>
      </c>
      <c r="V7258" s="49">
        <v>74475</v>
      </c>
    </row>
    <row r="7259" spans="1:22" x14ac:dyDescent="0.3">
      <c r="A7259">
        <v>1007728</v>
      </c>
      <c r="B7259" t="s">
        <v>31798</v>
      </c>
      <c r="C7259" t="s">
        <v>31799</v>
      </c>
      <c r="D7259" t="s">
        <v>31800</v>
      </c>
      <c r="E7259" t="s">
        <v>454</v>
      </c>
      <c r="F7259" t="s">
        <v>31801</v>
      </c>
      <c r="G7259" t="s">
        <v>31802</v>
      </c>
      <c r="H7259" t="s">
        <v>21178</v>
      </c>
      <c r="I7259" s="23">
        <v>43.436987999999999</v>
      </c>
      <c r="J7259" s="23">
        <v>-82.731724</v>
      </c>
      <c r="K7259">
        <v>562212</v>
      </c>
      <c r="L7259" t="s">
        <v>355</v>
      </c>
      <c r="M7259" t="s">
        <v>307</v>
      </c>
      <c r="N7259" s="49">
        <v>7830.85</v>
      </c>
      <c r="O7259" s="49">
        <v>8297.6</v>
      </c>
      <c r="P7259" s="49">
        <v>8733.35</v>
      </c>
      <c r="Q7259" s="49">
        <v>25944.6</v>
      </c>
      <c r="R7259" s="49">
        <v>25813.35</v>
      </c>
      <c r="S7259" s="49">
        <v>28379.599999999999</v>
      </c>
      <c r="T7259" s="49">
        <v>28917.1</v>
      </c>
      <c r="U7259" s="49">
        <v>24677.958864</v>
      </c>
      <c r="V7259" s="49">
        <v>29606.620999999999</v>
      </c>
    </row>
    <row r="7260" spans="1:22" x14ac:dyDescent="0.3">
      <c r="A7260">
        <v>1003693</v>
      </c>
      <c r="B7260" t="s">
        <v>31803</v>
      </c>
      <c r="C7260" t="s">
        <v>31804</v>
      </c>
      <c r="D7260" t="s">
        <v>6208</v>
      </c>
      <c r="E7260" t="s">
        <v>311</v>
      </c>
      <c r="F7260" t="s">
        <v>31805</v>
      </c>
      <c r="G7260" t="s">
        <v>31806</v>
      </c>
      <c r="H7260" t="s">
        <v>8803</v>
      </c>
      <c r="I7260" s="23">
        <v>37.470277000000003</v>
      </c>
      <c r="J7260" s="23">
        <v>-84.679721999999998</v>
      </c>
      <c r="K7260">
        <v>562212</v>
      </c>
      <c r="L7260" t="s">
        <v>355</v>
      </c>
      <c r="M7260" t="s">
        <v>307</v>
      </c>
      <c r="N7260" s="49">
        <v>31938.65</v>
      </c>
      <c r="O7260" s="49">
        <v>29450.799999999999</v>
      </c>
      <c r="P7260" s="49">
        <v>43361.85</v>
      </c>
      <c r="Q7260" s="49">
        <v>29654</v>
      </c>
      <c r="R7260" s="49">
        <v>19291.3</v>
      </c>
      <c r="S7260" s="49">
        <v>37306.6</v>
      </c>
      <c r="T7260" s="49">
        <v>17987.7</v>
      </c>
      <c r="U7260" s="49">
        <v>34795.699999999997</v>
      </c>
      <c r="V7260" s="49">
        <v>57572.7</v>
      </c>
    </row>
    <row r="7261" spans="1:22" x14ac:dyDescent="0.3">
      <c r="A7261">
        <v>1002261</v>
      </c>
      <c r="B7261" t="s">
        <v>24658</v>
      </c>
      <c r="C7261" t="s">
        <v>31807</v>
      </c>
      <c r="D7261" t="s">
        <v>3783</v>
      </c>
      <c r="E7261" t="s">
        <v>323</v>
      </c>
      <c r="F7261" t="s">
        <v>2871</v>
      </c>
      <c r="G7261" t="s">
        <v>31808</v>
      </c>
      <c r="H7261" t="s">
        <v>2179</v>
      </c>
      <c r="I7261" s="23">
        <v>35.418500000000002</v>
      </c>
      <c r="J7261" s="23">
        <v>-119.0112</v>
      </c>
      <c r="K7261">
        <v>324110</v>
      </c>
      <c r="L7261" t="s">
        <v>6863</v>
      </c>
      <c r="M7261" t="s">
        <v>6864</v>
      </c>
      <c r="N7261" s="49">
        <v>45527.591999999997</v>
      </c>
      <c r="O7261" s="49">
        <v>46192.394</v>
      </c>
      <c r="P7261" s="49">
        <v>46582.694000000003</v>
      </c>
      <c r="Q7261" s="49">
        <v>49607.832000000002</v>
      </c>
      <c r="R7261" s="49">
        <v>25447.97</v>
      </c>
      <c r="S7261" s="49">
        <v>16452.606</v>
      </c>
      <c r="T7261" s="49">
        <v>15412.406000000001</v>
      </c>
      <c r="U7261" s="49">
        <v>3267.69</v>
      </c>
      <c r="V7261" s="49">
        <v>3512.0920000000001</v>
      </c>
    </row>
    <row r="7262" spans="1:22" x14ac:dyDescent="0.3">
      <c r="A7262">
        <v>1003398</v>
      </c>
      <c r="B7262" t="s">
        <v>31809</v>
      </c>
      <c r="C7262" t="s">
        <v>31810</v>
      </c>
      <c r="D7262" t="s">
        <v>2979</v>
      </c>
      <c r="E7262" t="s">
        <v>556</v>
      </c>
      <c r="F7262" t="s">
        <v>2980</v>
      </c>
      <c r="G7262" t="s">
        <v>31811</v>
      </c>
      <c r="H7262" t="s">
        <v>2982</v>
      </c>
      <c r="I7262" s="23">
        <v>39.273037000000002</v>
      </c>
      <c r="J7262" s="23">
        <v>-76.618645999999998</v>
      </c>
      <c r="K7262">
        <v>221330</v>
      </c>
      <c r="L7262" t="s">
        <v>28</v>
      </c>
      <c r="M7262" t="s">
        <v>336</v>
      </c>
      <c r="N7262" s="49">
        <v>69727.024000000005</v>
      </c>
      <c r="O7262" s="49">
        <v>52178.802000000003</v>
      </c>
      <c r="P7262" s="49">
        <v>48797.116000000002</v>
      </c>
      <c r="Q7262" s="49">
        <v>41876.985999999997</v>
      </c>
      <c r="R7262" s="49">
        <v>28803.804</v>
      </c>
      <c r="S7262" s="49">
        <v>38916.625999999997</v>
      </c>
      <c r="T7262" s="49">
        <v>21748.668000000001</v>
      </c>
      <c r="U7262" s="49">
        <v>35873.464</v>
      </c>
      <c r="V7262" s="49">
        <v>48272.464</v>
      </c>
    </row>
    <row r="7263" spans="1:22" x14ac:dyDescent="0.3">
      <c r="A7263">
        <v>1006413</v>
      </c>
      <c r="B7263" t="s">
        <v>31812</v>
      </c>
      <c r="C7263" t="s">
        <v>31813</v>
      </c>
      <c r="D7263" t="s">
        <v>2979</v>
      </c>
      <c r="E7263" t="s">
        <v>556</v>
      </c>
      <c r="F7263" t="s">
        <v>31814</v>
      </c>
      <c r="G7263" t="s">
        <v>31815</v>
      </c>
      <c r="H7263" t="s">
        <v>2982</v>
      </c>
      <c r="I7263" s="23">
        <v>39.260809999999999</v>
      </c>
      <c r="J7263" s="23">
        <v>-76.529949999999999</v>
      </c>
      <c r="K7263">
        <v>221330</v>
      </c>
      <c r="L7263" t="s">
        <v>28</v>
      </c>
      <c r="M7263" t="s">
        <v>336</v>
      </c>
      <c r="N7263" s="49">
        <v>17148.38</v>
      </c>
      <c r="O7263" s="49">
        <v>20758.513999999999</v>
      </c>
      <c r="P7263" s="49">
        <v>17833.831999999999</v>
      </c>
      <c r="Q7263" s="49">
        <v>22582.013999999999</v>
      </c>
      <c r="R7263" s="49">
        <v>24909.148000000001</v>
      </c>
      <c r="S7263" s="49">
        <v>27938.882000000001</v>
      </c>
      <c r="T7263" s="49">
        <v>35971.116000000002</v>
      </c>
      <c r="U7263" s="49">
        <v>27887.495999999999</v>
      </c>
      <c r="V7263" s="49">
        <v>33086.512000000002</v>
      </c>
    </row>
    <row r="7264" spans="1:22" x14ac:dyDescent="0.3">
      <c r="A7264">
        <v>1003097</v>
      </c>
      <c r="B7264" t="s">
        <v>31816</v>
      </c>
      <c r="C7264" t="s">
        <v>31817</v>
      </c>
      <c r="D7264" t="s">
        <v>31818</v>
      </c>
      <c r="E7264" t="s">
        <v>303</v>
      </c>
      <c r="F7264" t="s">
        <v>31819</v>
      </c>
      <c r="G7264" t="s">
        <v>31820</v>
      </c>
      <c r="H7264" t="s">
        <v>2330</v>
      </c>
      <c r="I7264" s="23">
        <v>32.127457999999997</v>
      </c>
      <c r="J7264" s="23">
        <v>-96.085153000000005</v>
      </c>
      <c r="K7264">
        <v>211130</v>
      </c>
      <c r="L7264" t="s">
        <v>368</v>
      </c>
      <c r="M7264" t="s">
        <v>102</v>
      </c>
      <c r="N7264" s="49">
        <v>40190.245999999999</v>
      </c>
      <c r="O7264" s="49">
        <v>36625.89</v>
      </c>
      <c r="P7264" s="49">
        <v>35642.991999999998</v>
      </c>
      <c r="Q7264" s="49">
        <v>34274.733999999997</v>
      </c>
      <c r="R7264" s="49">
        <v>36503.625999999997</v>
      </c>
      <c r="S7264" s="49">
        <v>38431.322</v>
      </c>
      <c r="T7264" s="49">
        <v>35919.18</v>
      </c>
      <c r="U7264" s="49">
        <v>34337.031999999999</v>
      </c>
      <c r="V7264" s="49">
        <v>33283.230000000003</v>
      </c>
    </row>
    <row r="7265" spans="1:22" x14ac:dyDescent="0.3">
      <c r="A7265">
        <v>1004700</v>
      </c>
      <c r="B7265" t="s">
        <v>31821</v>
      </c>
      <c r="C7265" t="s">
        <v>31822</v>
      </c>
      <c r="D7265" t="s">
        <v>8812</v>
      </c>
      <c r="E7265" t="s">
        <v>303</v>
      </c>
      <c r="F7265" t="s">
        <v>22832</v>
      </c>
      <c r="G7265" t="s">
        <v>31823</v>
      </c>
      <c r="H7265" t="s">
        <v>3637</v>
      </c>
      <c r="I7265" s="23">
        <v>32.737917000000003</v>
      </c>
      <c r="J7265" s="23">
        <v>-96.973277999999993</v>
      </c>
      <c r="K7265">
        <v>336411</v>
      </c>
      <c r="L7265" t="s">
        <v>28</v>
      </c>
      <c r="M7265" t="s">
        <v>315</v>
      </c>
      <c r="S7265" s="49">
        <v>6596.424</v>
      </c>
      <c r="T7265" s="49">
        <v>17.3</v>
      </c>
      <c r="U7265" s="49">
        <v>40.299999999999997</v>
      </c>
      <c r="V7265" s="49">
        <v>26.8</v>
      </c>
    </row>
    <row r="7266" spans="1:22" x14ac:dyDescent="0.3">
      <c r="A7266">
        <v>1005608</v>
      </c>
      <c r="B7266" t="s">
        <v>31824</v>
      </c>
      <c r="C7266" t="s">
        <v>31825</v>
      </c>
      <c r="D7266" t="s">
        <v>1786</v>
      </c>
      <c r="E7266" t="s">
        <v>1781</v>
      </c>
      <c r="F7266" t="s">
        <v>31826</v>
      </c>
      <c r="G7266" t="s">
        <v>31827</v>
      </c>
      <c r="H7266" t="s">
        <v>1171</v>
      </c>
      <c r="I7266" s="23">
        <v>33.730556</v>
      </c>
      <c r="J7266" s="23">
        <v>-88.452500000000001</v>
      </c>
      <c r="K7266">
        <v>325130</v>
      </c>
      <c r="L7266" t="s">
        <v>6808</v>
      </c>
      <c r="M7266" t="s">
        <v>530</v>
      </c>
      <c r="N7266" s="49">
        <v>381488.03600000002</v>
      </c>
      <c r="O7266" s="49">
        <v>367007.80800000002</v>
      </c>
      <c r="P7266" s="49">
        <v>376407.408</v>
      </c>
      <c r="Q7266" s="49">
        <v>368379.212</v>
      </c>
      <c r="R7266" s="49">
        <v>329347.516</v>
      </c>
      <c r="S7266" s="49">
        <v>359321.04399999999</v>
      </c>
      <c r="T7266" s="49">
        <v>328604.76</v>
      </c>
      <c r="U7266" s="49">
        <v>327918.33</v>
      </c>
      <c r="V7266" s="49">
        <v>359861.34</v>
      </c>
    </row>
    <row r="7267" spans="1:22" x14ac:dyDescent="0.3">
      <c r="A7267">
        <v>1004365</v>
      </c>
      <c r="B7267" t="s">
        <v>31828</v>
      </c>
      <c r="C7267" t="s">
        <v>31829</v>
      </c>
      <c r="D7267" t="s">
        <v>31830</v>
      </c>
      <c r="E7267" t="s">
        <v>468</v>
      </c>
      <c r="F7267" t="s">
        <v>31831</v>
      </c>
      <c r="G7267" t="s">
        <v>31832</v>
      </c>
      <c r="H7267" t="s">
        <v>14933</v>
      </c>
      <c r="I7267" s="23">
        <v>27.487024000000002</v>
      </c>
      <c r="J7267" s="23">
        <v>-82.551165999999995</v>
      </c>
      <c r="K7267">
        <v>311421</v>
      </c>
      <c r="L7267" t="s">
        <v>573</v>
      </c>
      <c r="M7267" t="s">
        <v>574</v>
      </c>
      <c r="N7267" s="49">
        <v>126050.77</v>
      </c>
      <c r="O7267" s="49">
        <v>132897.39799999999</v>
      </c>
      <c r="P7267" s="49">
        <v>125176.716</v>
      </c>
      <c r="Q7267" s="49">
        <v>123062.882</v>
      </c>
      <c r="R7267" s="49">
        <v>126179.76</v>
      </c>
      <c r="S7267" s="49">
        <v>126976.242</v>
      </c>
      <c r="T7267" s="49">
        <v>129960.992</v>
      </c>
      <c r="U7267" s="49">
        <v>131221.09400000001</v>
      </c>
      <c r="V7267" s="49">
        <v>151013.26800000001</v>
      </c>
    </row>
    <row r="7268" spans="1:22" x14ac:dyDescent="0.3">
      <c r="A7268">
        <v>1004369</v>
      </c>
      <c r="B7268" t="s">
        <v>31833</v>
      </c>
      <c r="C7268" t="s">
        <v>31834</v>
      </c>
      <c r="D7268" t="s">
        <v>31787</v>
      </c>
      <c r="E7268" t="s">
        <v>468</v>
      </c>
      <c r="F7268" t="s">
        <v>29320</v>
      </c>
      <c r="G7268" t="s">
        <v>31835</v>
      </c>
      <c r="H7268" t="s">
        <v>29322</v>
      </c>
      <c r="I7268" s="23">
        <v>27.37565</v>
      </c>
      <c r="J7268" s="23">
        <v>-80.391249999999999</v>
      </c>
      <c r="K7268">
        <v>311411</v>
      </c>
      <c r="L7268" t="s">
        <v>28</v>
      </c>
      <c r="M7268" t="s">
        <v>315</v>
      </c>
      <c r="N7268" s="49">
        <v>25819.425999999999</v>
      </c>
      <c r="O7268" s="49">
        <v>18082.797999999999</v>
      </c>
      <c r="P7268" s="49">
        <v>23290.968000000001</v>
      </c>
      <c r="Q7268" s="49">
        <v>25610.646000000001</v>
      </c>
      <c r="R7268" s="49">
        <v>27268.718000000001</v>
      </c>
      <c r="S7268" s="49">
        <v>25525.866000000002</v>
      </c>
      <c r="T7268" s="49">
        <v>30672.232</v>
      </c>
      <c r="U7268" s="49">
        <v>28619.15</v>
      </c>
      <c r="V7268" s="49">
        <v>27569.085999999999</v>
      </c>
    </row>
    <row r="7269" spans="1:22" x14ac:dyDescent="0.3">
      <c r="A7269">
        <v>1000103</v>
      </c>
      <c r="B7269"/>
      <c r="C7269" t="s">
        <v>31836</v>
      </c>
      <c r="D7269" t="s">
        <v>338</v>
      </c>
      <c r="E7269" t="s">
        <v>339</v>
      </c>
      <c r="F7269" t="s">
        <v>340</v>
      </c>
      <c r="H7269" t="s">
        <v>341</v>
      </c>
      <c r="I7269" s="23">
        <v>36.6432</v>
      </c>
      <c r="J7269" s="23">
        <v>-107.3553</v>
      </c>
      <c r="K7269">
        <v>213112</v>
      </c>
      <c r="L7269" t="s">
        <v>28</v>
      </c>
      <c r="M7269" t="s">
        <v>102</v>
      </c>
      <c r="R7269" s="49">
        <v>58336.38</v>
      </c>
      <c r="S7269" s="49">
        <v>56157.387999999999</v>
      </c>
      <c r="T7269" s="49">
        <v>55612.85</v>
      </c>
      <c r="U7269" s="49">
        <v>57538.98</v>
      </c>
      <c r="V7269" s="49">
        <v>54955.9</v>
      </c>
    </row>
    <row r="7270" spans="1:22" x14ac:dyDescent="0.3">
      <c r="A7270">
        <v>1003116</v>
      </c>
      <c r="B7270" t="s">
        <v>31837</v>
      </c>
      <c r="C7270" t="s">
        <v>31838</v>
      </c>
      <c r="D7270" t="s">
        <v>31839</v>
      </c>
      <c r="E7270" t="s">
        <v>491</v>
      </c>
      <c r="F7270" t="s">
        <v>31840</v>
      </c>
      <c r="G7270" t="s">
        <v>31841</v>
      </c>
      <c r="H7270" t="s">
        <v>949</v>
      </c>
      <c r="I7270" s="23">
        <v>40.521036000000002</v>
      </c>
      <c r="J7270" s="23">
        <v>-87.517904999999999</v>
      </c>
      <c r="K7270">
        <v>486210</v>
      </c>
      <c r="L7270" t="s">
        <v>1275</v>
      </c>
      <c r="M7270" t="s">
        <v>102</v>
      </c>
      <c r="N7270" s="49">
        <v>8859.6260000000002</v>
      </c>
      <c r="O7270" s="49">
        <v>19244.991999999998</v>
      </c>
      <c r="P7270" s="49">
        <v>12606.918</v>
      </c>
      <c r="Q7270" s="49">
        <v>20024.232</v>
      </c>
      <c r="R7270" s="49">
        <v>22164.538</v>
      </c>
      <c r="S7270" s="49">
        <v>29352.207999999999</v>
      </c>
    </row>
    <row r="7271" spans="1:22" x14ac:dyDescent="0.3">
      <c r="A7271">
        <v>1003118</v>
      </c>
      <c r="B7271" t="s">
        <v>31842</v>
      </c>
      <c r="C7271" t="s">
        <v>31843</v>
      </c>
      <c r="D7271" t="s">
        <v>31844</v>
      </c>
      <c r="E7271" t="s">
        <v>676</v>
      </c>
      <c r="F7271" t="s">
        <v>31845</v>
      </c>
      <c r="G7271" t="s">
        <v>31846</v>
      </c>
      <c r="H7271" t="s">
        <v>31847</v>
      </c>
      <c r="I7271" s="23">
        <v>35.941809999999997</v>
      </c>
      <c r="J7271" s="23">
        <v>-89.312759999999997</v>
      </c>
      <c r="K7271">
        <v>486210</v>
      </c>
      <c r="L7271" t="s">
        <v>1275</v>
      </c>
      <c r="M7271" t="s">
        <v>102</v>
      </c>
      <c r="N7271" s="49">
        <v>1573.8979999999999</v>
      </c>
      <c r="O7271" s="49">
        <v>3430.9960000000001</v>
      </c>
      <c r="P7271" s="49">
        <v>2673.65</v>
      </c>
      <c r="Q7271" s="49">
        <v>7245.2879999999996</v>
      </c>
      <c r="R7271" s="49">
        <v>22105.838</v>
      </c>
      <c r="S7271" s="49">
        <v>34302.154000000002</v>
      </c>
      <c r="T7271" s="49">
        <v>37771.65</v>
      </c>
      <c r="U7271" s="49">
        <v>55728.485999999997</v>
      </c>
      <c r="V7271" s="49">
        <v>68292.95</v>
      </c>
    </row>
    <row r="7272" spans="1:22" x14ac:dyDescent="0.3">
      <c r="A7272">
        <v>1003120</v>
      </c>
      <c r="B7272" t="s">
        <v>31848</v>
      </c>
      <c r="C7272" t="s">
        <v>31849</v>
      </c>
      <c r="D7272" t="s">
        <v>31850</v>
      </c>
      <c r="E7272" t="s">
        <v>583</v>
      </c>
      <c r="F7272" t="s">
        <v>31851</v>
      </c>
      <c r="G7272" t="s">
        <v>31852</v>
      </c>
      <c r="H7272" t="s">
        <v>23969</v>
      </c>
      <c r="I7272" s="23">
        <v>32.618250000000003</v>
      </c>
      <c r="J7272" s="23">
        <v>-91.576250000000002</v>
      </c>
      <c r="K7272">
        <v>486210</v>
      </c>
      <c r="L7272" t="s">
        <v>1275</v>
      </c>
      <c r="M7272" t="s">
        <v>102</v>
      </c>
      <c r="N7272" s="49">
        <v>25252.988000000001</v>
      </c>
      <c r="S7272" s="49">
        <v>8414.14</v>
      </c>
      <c r="T7272" s="49">
        <v>4203.6499999999996</v>
      </c>
      <c r="U7272" s="49">
        <v>5369.49</v>
      </c>
      <c r="V7272" s="49">
        <v>28561.14</v>
      </c>
    </row>
    <row r="7273" spans="1:22" x14ac:dyDescent="0.3">
      <c r="A7273">
        <v>1003122</v>
      </c>
      <c r="B7273" t="s">
        <v>31853</v>
      </c>
      <c r="C7273" t="s">
        <v>31854</v>
      </c>
      <c r="D7273" t="s">
        <v>27272</v>
      </c>
      <c r="E7273" t="s">
        <v>1781</v>
      </c>
      <c r="F7273" t="s">
        <v>31855</v>
      </c>
      <c r="G7273" t="s">
        <v>31856</v>
      </c>
      <c r="H7273" t="s">
        <v>31857</v>
      </c>
      <c r="I7273" s="23">
        <v>34.739742</v>
      </c>
      <c r="J7273" s="23">
        <v>-89.810833000000002</v>
      </c>
      <c r="K7273">
        <v>486210</v>
      </c>
      <c r="L7273" t="s">
        <v>1275</v>
      </c>
      <c r="M7273" t="s">
        <v>102</v>
      </c>
      <c r="O7273" s="49">
        <v>8611.24</v>
      </c>
      <c r="P7273" s="49">
        <v>8137.0879999999997</v>
      </c>
      <c r="Q7273" s="49">
        <v>13216.925999999999</v>
      </c>
      <c r="R7273" s="49">
        <v>37525.421999999999</v>
      </c>
      <c r="S7273" s="49">
        <v>46146.875999999997</v>
      </c>
      <c r="T7273" s="49">
        <v>58223.24</v>
      </c>
      <c r="U7273" s="49">
        <v>59811.811999999998</v>
      </c>
      <c r="V7273" s="49">
        <v>67169.53</v>
      </c>
    </row>
    <row r="7274" spans="1:22" x14ac:dyDescent="0.3">
      <c r="A7274">
        <v>1003071</v>
      </c>
      <c r="B7274" t="s">
        <v>31858</v>
      </c>
      <c r="C7274" t="s">
        <v>31859</v>
      </c>
      <c r="D7274" t="s">
        <v>31860</v>
      </c>
      <c r="E7274" t="s">
        <v>351</v>
      </c>
      <c r="F7274" t="s">
        <v>31861</v>
      </c>
      <c r="H7274" t="s">
        <v>1118</v>
      </c>
      <c r="I7274" s="23">
        <v>38.488599999999998</v>
      </c>
      <c r="J7274" s="23">
        <v>-88.553399999999996</v>
      </c>
      <c r="K7274">
        <v>486210</v>
      </c>
      <c r="L7274" t="s">
        <v>1275</v>
      </c>
      <c r="M7274" t="s">
        <v>102</v>
      </c>
      <c r="N7274" s="49">
        <v>9247.6260000000002</v>
      </c>
      <c r="O7274" s="49">
        <v>18402.87</v>
      </c>
      <c r="P7274" s="49">
        <v>28975.712</v>
      </c>
      <c r="Q7274" s="49">
        <v>17351.768</v>
      </c>
      <c r="R7274" s="49">
        <v>37444.025999999998</v>
      </c>
      <c r="S7274" s="49">
        <v>49379.173999999999</v>
      </c>
      <c r="T7274" s="49">
        <v>56614.834000000003</v>
      </c>
      <c r="U7274" s="49">
        <v>56033.468000000001</v>
      </c>
      <c r="V7274" s="49">
        <v>67190.995999999999</v>
      </c>
    </row>
    <row r="7275" spans="1:22" x14ac:dyDescent="0.3">
      <c r="A7275">
        <v>1003072</v>
      </c>
      <c r="B7275" t="s">
        <v>31862</v>
      </c>
      <c r="C7275" t="s">
        <v>31863</v>
      </c>
      <c r="D7275" t="s">
        <v>17075</v>
      </c>
      <c r="E7275" t="s">
        <v>351</v>
      </c>
      <c r="F7275" t="s">
        <v>17076</v>
      </c>
      <c r="G7275" t="s">
        <v>31864</v>
      </c>
      <c r="H7275" t="s">
        <v>16417</v>
      </c>
      <c r="I7275" s="23">
        <v>37.224069999999998</v>
      </c>
      <c r="J7275" s="23">
        <v>-88.864369999999994</v>
      </c>
      <c r="K7275">
        <v>486210</v>
      </c>
      <c r="L7275" t="s">
        <v>1275</v>
      </c>
      <c r="M7275" t="s">
        <v>102</v>
      </c>
      <c r="N7275" s="49">
        <v>16243</v>
      </c>
      <c r="O7275" s="49">
        <v>12811.668</v>
      </c>
      <c r="P7275" s="49">
        <v>13243.023999999999</v>
      </c>
      <c r="Q7275" s="49">
        <v>58843.148000000001</v>
      </c>
      <c r="R7275" s="49">
        <v>48526.218000000001</v>
      </c>
      <c r="S7275" s="49">
        <v>60466.167999999998</v>
      </c>
      <c r="T7275" s="49">
        <v>64062.563999999998</v>
      </c>
      <c r="U7275" s="49">
        <v>61983.502</v>
      </c>
      <c r="V7275" s="49">
        <v>68520.566000000006</v>
      </c>
    </row>
    <row r="7276" spans="1:22" x14ac:dyDescent="0.3">
      <c r="A7276">
        <v>1003074</v>
      </c>
      <c r="B7276" t="s">
        <v>31865</v>
      </c>
      <c r="C7276" t="s">
        <v>31866</v>
      </c>
      <c r="D7276" t="s">
        <v>31867</v>
      </c>
      <c r="E7276" t="s">
        <v>491</v>
      </c>
      <c r="F7276" t="s">
        <v>31868</v>
      </c>
      <c r="G7276" t="s">
        <v>31869</v>
      </c>
      <c r="H7276" t="s">
        <v>31870</v>
      </c>
      <c r="I7276" s="23">
        <v>41.205880000000001</v>
      </c>
      <c r="J7276" s="23">
        <v>-86.657978999999997</v>
      </c>
      <c r="K7276">
        <v>486210</v>
      </c>
      <c r="L7276" t="s">
        <v>1275</v>
      </c>
      <c r="M7276" t="s">
        <v>102</v>
      </c>
      <c r="N7276" s="49">
        <v>11107.526</v>
      </c>
      <c r="O7276" s="49">
        <v>17133.198</v>
      </c>
      <c r="P7276" s="49">
        <v>7227.23</v>
      </c>
      <c r="Q7276" s="49">
        <v>7717.4279999999999</v>
      </c>
      <c r="R7276" s="49">
        <v>27605.916000000001</v>
      </c>
      <c r="S7276" s="49">
        <v>32212.5</v>
      </c>
      <c r="T7276" s="49">
        <v>28048.17</v>
      </c>
      <c r="U7276" s="49">
        <v>27460.716</v>
      </c>
      <c r="V7276" s="49">
        <v>29450.05</v>
      </c>
    </row>
    <row r="7277" spans="1:22" x14ac:dyDescent="0.3">
      <c r="A7277">
        <v>1003076</v>
      </c>
      <c r="B7277" t="s">
        <v>31871</v>
      </c>
      <c r="C7277" t="s">
        <v>31872</v>
      </c>
      <c r="D7277" t="s">
        <v>31873</v>
      </c>
      <c r="E7277" t="s">
        <v>1781</v>
      </c>
      <c r="F7277" t="s">
        <v>31874</v>
      </c>
      <c r="G7277" t="s">
        <v>31875</v>
      </c>
      <c r="H7277" t="s">
        <v>31876</v>
      </c>
      <c r="I7277" s="23">
        <v>33.631005999999999</v>
      </c>
      <c r="J7277" s="23">
        <v>-90.691098999999994</v>
      </c>
      <c r="K7277">
        <v>486210</v>
      </c>
      <c r="L7277" t="s">
        <v>1275</v>
      </c>
      <c r="M7277" t="s">
        <v>102</v>
      </c>
      <c r="S7277" s="49">
        <v>12895.121999999999</v>
      </c>
      <c r="T7277" s="49">
        <v>13273.98</v>
      </c>
      <c r="U7277" s="49">
        <v>15080.353999999999</v>
      </c>
      <c r="V7277" s="49">
        <v>37996.65</v>
      </c>
    </row>
    <row r="7278" spans="1:22" x14ac:dyDescent="0.3">
      <c r="A7278">
        <v>1003126</v>
      </c>
      <c r="B7278" t="s">
        <v>31877</v>
      </c>
      <c r="C7278" t="s">
        <v>31878</v>
      </c>
      <c r="D7278" t="s">
        <v>12898</v>
      </c>
      <c r="E7278" t="s">
        <v>351</v>
      </c>
      <c r="F7278" t="s">
        <v>12899</v>
      </c>
      <c r="G7278" t="s">
        <v>31879</v>
      </c>
      <c r="H7278" t="s">
        <v>10728</v>
      </c>
      <c r="I7278" s="23">
        <v>39.790422</v>
      </c>
      <c r="J7278" s="23">
        <v>-88.324650000000005</v>
      </c>
      <c r="K7278">
        <v>486210</v>
      </c>
      <c r="L7278" t="s">
        <v>1275</v>
      </c>
      <c r="M7278" t="s">
        <v>102</v>
      </c>
      <c r="N7278" s="49">
        <v>7037.982</v>
      </c>
      <c r="O7278" s="49">
        <v>11061.618</v>
      </c>
      <c r="P7278" s="49">
        <v>27615.367999999999</v>
      </c>
      <c r="Q7278" s="49">
        <v>26344.47</v>
      </c>
      <c r="R7278" s="49">
        <v>34253.252</v>
      </c>
      <c r="S7278" s="49">
        <v>35526.54</v>
      </c>
      <c r="T7278" s="49">
        <v>37021.15</v>
      </c>
      <c r="U7278" s="49">
        <v>30197.05</v>
      </c>
      <c r="V7278" s="49">
        <v>30742.9</v>
      </c>
    </row>
    <row r="7279" spans="1:22" x14ac:dyDescent="0.3">
      <c r="A7279">
        <v>1006250</v>
      </c>
      <c r="B7279" t="s">
        <v>31880</v>
      </c>
      <c r="C7279" t="s">
        <v>31881</v>
      </c>
      <c r="D7279" t="s">
        <v>6029</v>
      </c>
      <c r="E7279" t="s">
        <v>583</v>
      </c>
      <c r="F7279" t="s">
        <v>6030</v>
      </c>
      <c r="G7279" t="s">
        <v>31882</v>
      </c>
      <c r="H7279" t="s">
        <v>1007</v>
      </c>
      <c r="I7279" s="23">
        <v>30.110234999999999</v>
      </c>
      <c r="J7279" s="23">
        <v>-93.282678000000004</v>
      </c>
      <c r="K7279">
        <v>486210</v>
      </c>
      <c r="L7279" t="s">
        <v>122</v>
      </c>
      <c r="M7279" t="s">
        <v>102</v>
      </c>
      <c r="S7279" s="49">
        <v>0</v>
      </c>
      <c r="T7279" s="49">
        <v>1290.7</v>
      </c>
      <c r="U7279" s="49">
        <v>4453.7340000000004</v>
      </c>
      <c r="V7279" s="49">
        <v>6737.232</v>
      </c>
    </row>
    <row r="7280" spans="1:22" x14ac:dyDescent="0.3">
      <c r="A7280">
        <v>1001868</v>
      </c>
      <c r="B7280" t="s">
        <v>31883</v>
      </c>
      <c r="C7280" t="s">
        <v>31884</v>
      </c>
      <c r="D7280" t="s">
        <v>6076</v>
      </c>
      <c r="E7280" t="s">
        <v>1663</v>
      </c>
      <c r="F7280" t="s">
        <v>31885</v>
      </c>
      <c r="G7280" t="s">
        <v>31886</v>
      </c>
      <c r="H7280" t="s">
        <v>3244</v>
      </c>
      <c r="I7280" s="23">
        <v>40.354640000000003</v>
      </c>
      <c r="J7280" s="23">
        <v>-74.646739999999994</v>
      </c>
      <c r="K7280">
        <v>611310</v>
      </c>
      <c r="L7280" t="s">
        <v>28</v>
      </c>
      <c r="M7280" t="s">
        <v>315</v>
      </c>
      <c r="N7280" s="49">
        <v>81588.763999999996</v>
      </c>
      <c r="O7280" s="49">
        <v>98674.021999999997</v>
      </c>
      <c r="P7280" s="49">
        <v>82232.676000000007</v>
      </c>
      <c r="Q7280" s="49">
        <v>75261.838000000003</v>
      </c>
      <c r="R7280" s="49">
        <v>81702.41</v>
      </c>
      <c r="S7280" s="49">
        <v>85574.7</v>
      </c>
      <c r="T7280" s="49">
        <v>83541.872000000003</v>
      </c>
      <c r="U7280" s="49">
        <v>101459.618</v>
      </c>
      <c r="V7280" s="49">
        <v>87392.75</v>
      </c>
    </row>
    <row r="7281" spans="1:22" x14ac:dyDescent="0.3">
      <c r="A7281">
        <v>1000446</v>
      </c>
      <c r="B7281" t="s">
        <v>31887</v>
      </c>
      <c r="C7281" t="s">
        <v>31888</v>
      </c>
      <c r="D7281" t="s">
        <v>31889</v>
      </c>
      <c r="E7281" t="s">
        <v>1920</v>
      </c>
      <c r="F7281" t="s">
        <v>31890</v>
      </c>
      <c r="G7281" t="s">
        <v>31891</v>
      </c>
      <c r="H7281" t="s">
        <v>10274</v>
      </c>
      <c r="I7281" s="23">
        <v>40.745800000000003</v>
      </c>
      <c r="J7281" s="23">
        <v>-116.52970000000001</v>
      </c>
      <c r="K7281">
        <v>221112</v>
      </c>
      <c r="L7281" t="s">
        <v>30</v>
      </c>
      <c r="M7281" t="s">
        <v>336</v>
      </c>
      <c r="N7281" s="49">
        <v>1083096.9779999999</v>
      </c>
      <c r="O7281" s="49">
        <v>1077650.594</v>
      </c>
      <c r="P7281" s="49">
        <v>1003728.51</v>
      </c>
      <c r="Q7281" s="49">
        <v>908346.24199999997</v>
      </c>
      <c r="R7281" s="49">
        <v>923303.00399999996</v>
      </c>
      <c r="S7281" s="49">
        <v>1360037.4820000001</v>
      </c>
      <c r="T7281" s="49">
        <v>1445098.01</v>
      </c>
      <c r="U7281" s="49">
        <v>1130937.4380000001</v>
      </c>
      <c r="V7281" s="49">
        <v>1328664.5020000001</v>
      </c>
    </row>
    <row r="7282" spans="1:22" x14ac:dyDescent="0.3">
      <c r="A7282">
        <v>1009928</v>
      </c>
      <c r="B7282" t="s">
        <v>31892</v>
      </c>
      <c r="C7282" t="s">
        <v>31893</v>
      </c>
      <c r="D7282" t="s">
        <v>31894</v>
      </c>
      <c r="E7282" t="s">
        <v>323</v>
      </c>
      <c r="F7282" t="s">
        <v>28263</v>
      </c>
      <c r="G7282" t="s">
        <v>31895</v>
      </c>
      <c r="H7282" t="s">
        <v>31896</v>
      </c>
      <c r="I7282" s="23">
        <v>38.775179999999999</v>
      </c>
      <c r="J7282" s="23">
        <v>-121.31299</v>
      </c>
      <c r="K7282">
        <v>334413</v>
      </c>
      <c r="L7282" t="s">
        <v>1560</v>
      </c>
      <c r="M7282" t="s">
        <v>315</v>
      </c>
      <c r="N7282" s="49">
        <v>15685.630185</v>
      </c>
      <c r="O7282" s="49">
        <v>42989.284879999999</v>
      </c>
      <c r="P7282" s="49">
        <v>45226.588909999999</v>
      </c>
      <c r="Q7282" s="49">
        <v>49429.208491999998</v>
      </c>
      <c r="R7282" s="49">
        <v>51234.092013000001</v>
      </c>
      <c r="S7282" s="49">
        <v>44120.432328000003</v>
      </c>
      <c r="T7282" s="49">
        <v>43982.612000000001</v>
      </c>
      <c r="U7282" s="49">
        <v>47313.866499999996</v>
      </c>
      <c r="V7282" s="49">
        <v>60640.046999999999</v>
      </c>
    </row>
    <row r="7283" spans="1:22" x14ac:dyDescent="0.3">
      <c r="A7283">
        <v>1007634</v>
      </c>
      <c r="B7283" t="s">
        <v>31897</v>
      </c>
      <c r="C7283" t="s">
        <v>31898</v>
      </c>
      <c r="D7283" t="s">
        <v>31899</v>
      </c>
      <c r="E7283" t="s">
        <v>447</v>
      </c>
      <c r="F7283" t="s">
        <v>31900</v>
      </c>
      <c r="G7283" t="s">
        <v>31901</v>
      </c>
      <c r="H7283" t="s">
        <v>2679</v>
      </c>
      <c r="I7283" s="23">
        <v>40.133394000000003</v>
      </c>
      <c r="J7283" s="23">
        <v>-74.804473999999999</v>
      </c>
      <c r="K7283">
        <v>562212</v>
      </c>
      <c r="L7283" t="s">
        <v>355</v>
      </c>
      <c r="M7283" t="s">
        <v>307</v>
      </c>
      <c r="N7283" s="49">
        <v>29485.686000000002</v>
      </c>
      <c r="O7283" s="49">
        <v>35722.137999999999</v>
      </c>
      <c r="P7283" s="49">
        <v>41127.627999999997</v>
      </c>
      <c r="Q7283" s="49">
        <v>96909.224000000002</v>
      </c>
      <c r="R7283" s="49">
        <v>101259.92600000001</v>
      </c>
      <c r="S7283" s="49">
        <v>94582.32</v>
      </c>
      <c r="T7283" s="49">
        <v>151926.554</v>
      </c>
      <c r="U7283" s="49">
        <v>144936.35982000001</v>
      </c>
      <c r="V7283" s="49">
        <v>211750</v>
      </c>
    </row>
    <row r="7284" spans="1:22" x14ac:dyDescent="0.3">
      <c r="A7284">
        <v>1007638</v>
      </c>
      <c r="B7284" t="s">
        <v>31902</v>
      </c>
      <c r="C7284" t="s">
        <v>31903</v>
      </c>
      <c r="D7284" t="s">
        <v>4474</v>
      </c>
      <c r="E7284" t="s">
        <v>491</v>
      </c>
      <c r="F7284" t="s">
        <v>31904</v>
      </c>
      <c r="G7284" t="s">
        <v>31905</v>
      </c>
      <c r="H7284" t="s">
        <v>29400</v>
      </c>
      <c r="I7284" s="23">
        <v>39.750700000000002</v>
      </c>
      <c r="J7284" s="23">
        <v>-86.500600000000006</v>
      </c>
      <c r="K7284">
        <v>562212</v>
      </c>
      <c r="L7284" t="s">
        <v>355</v>
      </c>
      <c r="M7284" t="s">
        <v>307</v>
      </c>
      <c r="N7284" s="49">
        <v>90180.37</v>
      </c>
      <c r="O7284" s="49">
        <v>86678.65</v>
      </c>
      <c r="P7284" s="49">
        <v>87076.56</v>
      </c>
      <c r="Q7284" s="49">
        <v>80967.460000000006</v>
      </c>
      <c r="R7284" s="49">
        <v>85182.385999999999</v>
      </c>
      <c r="S7284" s="49">
        <v>74433.816000000006</v>
      </c>
      <c r="T7284" s="49">
        <v>77432.42</v>
      </c>
      <c r="U7284" s="49">
        <v>76795.266352000006</v>
      </c>
      <c r="V7284" s="49">
        <v>106534.382027</v>
      </c>
    </row>
    <row r="7285" spans="1:22" x14ac:dyDescent="0.3">
      <c r="A7285">
        <v>1004041</v>
      </c>
      <c r="B7285" t="s">
        <v>31906</v>
      </c>
      <c r="C7285" t="s">
        <v>31907</v>
      </c>
      <c r="D7285" t="s">
        <v>31908</v>
      </c>
      <c r="E7285" t="s">
        <v>954</v>
      </c>
      <c r="F7285" t="s">
        <v>31909</v>
      </c>
      <c r="G7285" t="s">
        <v>31910</v>
      </c>
      <c r="H7285" t="s">
        <v>5329</v>
      </c>
      <c r="I7285" s="23">
        <v>34.538800000000002</v>
      </c>
      <c r="J7285" s="23">
        <v>-82.311099999999996</v>
      </c>
      <c r="K7285">
        <v>562212</v>
      </c>
      <c r="L7285" t="s">
        <v>51</v>
      </c>
      <c r="M7285" t="s">
        <v>307</v>
      </c>
      <c r="N7285" s="49">
        <v>132565.75</v>
      </c>
      <c r="O7285" s="49">
        <v>96628.75</v>
      </c>
      <c r="P7285" s="49">
        <v>93268.5</v>
      </c>
      <c r="Q7285" s="49">
        <v>166122.5</v>
      </c>
      <c r="R7285" s="49">
        <v>166157.75</v>
      </c>
      <c r="S7285" s="49">
        <v>197895.5</v>
      </c>
      <c r="T7285" s="49">
        <v>81866.25</v>
      </c>
      <c r="U7285" s="49">
        <v>68026</v>
      </c>
      <c r="V7285" s="49">
        <v>54088.75</v>
      </c>
    </row>
    <row r="7286" spans="1:22" x14ac:dyDescent="0.3">
      <c r="A7286">
        <v>1005888</v>
      </c>
      <c r="B7286" t="s">
        <v>31911</v>
      </c>
      <c r="C7286" t="s">
        <v>31912</v>
      </c>
      <c r="D7286" t="s">
        <v>31913</v>
      </c>
      <c r="E7286" t="s">
        <v>422</v>
      </c>
      <c r="F7286" t="s">
        <v>31914</v>
      </c>
      <c r="G7286" t="s">
        <v>31915</v>
      </c>
      <c r="H7286" t="s">
        <v>31916</v>
      </c>
      <c r="I7286" s="23">
        <v>35.281891000000002</v>
      </c>
      <c r="J7286" s="23">
        <v>-92.429541999999998</v>
      </c>
      <c r="K7286">
        <v>211112</v>
      </c>
      <c r="L7286" t="s">
        <v>28</v>
      </c>
      <c r="M7286" t="s">
        <v>102</v>
      </c>
      <c r="R7286" s="49">
        <v>24057.06</v>
      </c>
      <c r="S7286" s="49">
        <v>56596.277999999998</v>
      </c>
      <c r="T7286" s="49">
        <v>62250.343999999997</v>
      </c>
      <c r="U7286" s="49">
        <v>29283.040000000001</v>
      </c>
      <c r="V7286" s="49">
        <v>140525.09400000001</v>
      </c>
    </row>
    <row r="7287" spans="1:22" x14ac:dyDescent="0.3">
      <c r="A7287">
        <v>1004644</v>
      </c>
      <c r="B7287" t="s">
        <v>31917</v>
      </c>
      <c r="C7287" t="s">
        <v>31918</v>
      </c>
      <c r="D7287" t="s">
        <v>6490</v>
      </c>
      <c r="E7287" t="s">
        <v>676</v>
      </c>
      <c r="F7287" t="s">
        <v>6491</v>
      </c>
      <c r="G7287" t="s">
        <v>31919</v>
      </c>
      <c r="H7287" t="s">
        <v>31867</v>
      </c>
      <c r="I7287" s="23">
        <v>36.045293000000001</v>
      </c>
      <c r="J7287" s="23">
        <v>-83.809798999999998</v>
      </c>
      <c r="K7287">
        <v>562212</v>
      </c>
      <c r="L7287" t="s">
        <v>51</v>
      </c>
      <c r="M7287" t="s">
        <v>307</v>
      </c>
      <c r="S7287" s="49">
        <v>1737.25</v>
      </c>
      <c r="T7287" s="49">
        <v>3257.5</v>
      </c>
      <c r="U7287" s="49">
        <v>1837.5</v>
      </c>
      <c r="V7287" s="49">
        <v>3347.5</v>
      </c>
    </row>
    <row r="7288" spans="1:22" x14ac:dyDescent="0.3">
      <c r="A7288">
        <v>1007896</v>
      </c>
      <c r="B7288" t="s">
        <v>31920</v>
      </c>
      <c r="C7288" t="s">
        <v>31921</v>
      </c>
      <c r="D7288" t="s">
        <v>1644</v>
      </c>
      <c r="E7288" t="s">
        <v>422</v>
      </c>
      <c r="F7288" t="s">
        <v>31922</v>
      </c>
      <c r="G7288" t="s">
        <v>31923</v>
      </c>
      <c r="H7288" t="s">
        <v>425</v>
      </c>
      <c r="I7288" s="23">
        <v>34.834994000000002</v>
      </c>
      <c r="J7288" s="23">
        <v>-92.163531000000006</v>
      </c>
      <c r="K7288">
        <v>562212</v>
      </c>
      <c r="L7288" t="s">
        <v>355</v>
      </c>
      <c r="M7288" t="s">
        <v>307</v>
      </c>
      <c r="N7288" s="49">
        <v>51073.016000000003</v>
      </c>
      <c r="O7288" s="49">
        <v>37567.49</v>
      </c>
      <c r="P7288" s="49">
        <v>50262.074000000001</v>
      </c>
      <c r="Q7288" s="49">
        <v>53867.091999999997</v>
      </c>
      <c r="R7288" s="49">
        <v>61232.887999999999</v>
      </c>
      <c r="S7288" s="49">
        <v>62405.822</v>
      </c>
      <c r="T7288" s="49">
        <v>56651.423999999999</v>
      </c>
      <c r="U7288" s="49">
        <v>63995.127125999999</v>
      </c>
      <c r="V7288" s="49">
        <v>78682.348834999997</v>
      </c>
    </row>
    <row r="7289" spans="1:22" x14ac:dyDescent="0.3">
      <c r="A7289">
        <v>1007621</v>
      </c>
      <c r="B7289" t="s">
        <v>31924</v>
      </c>
      <c r="C7289" t="s">
        <v>31925</v>
      </c>
      <c r="D7289" t="s">
        <v>31926</v>
      </c>
      <c r="E7289" t="s">
        <v>303</v>
      </c>
      <c r="F7289" t="s">
        <v>6512</v>
      </c>
      <c r="G7289" t="s">
        <v>31927</v>
      </c>
      <c r="H7289" t="s">
        <v>6514</v>
      </c>
      <c r="I7289" s="23">
        <v>29.79992</v>
      </c>
      <c r="J7289" s="23">
        <v>-98.036469999999994</v>
      </c>
      <c r="K7289">
        <v>327310</v>
      </c>
      <c r="L7289" t="s">
        <v>34</v>
      </c>
      <c r="M7289" t="s">
        <v>376</v>
      </c>
      <c r="N7289" s="49">
        <v>1150807.26</v>
      </c>
      <c r="O7289" s="49">
        <v>1148786.81</v>
      </c>
      <c r="P7289" s="49">
        <v>1078897.22</v>
      </c>
      <c r="Q7289" s="49">
        <v>1026045</v>
      </c>
      <c r="R7289" s="49">
        <v>1234584.6399999999</v>
      </c>
      <c r="S7289" s="49">
        <v>1206305.6000000001</v>
      </c>
      <c r="T7289" s="49">
        <v>1124002.5220000001</v>
      </c>
      <c r="U7289" s="49">
        <v>547310.15399999998</v>
      </c>
      <c r="V7289" s="49">
        <v>553332.47999999998</v>
      </c>
    </row>
    <row r="7290" spans="1:22" x14ac:dyDescent="0.3">
      <c r="A7290">
        <v>1007792</v>
      </c>
      <c r="B7290" t="s">
        <v>31928</v>
      </c>
      <c r="C7290" t="s">
        <v>31929</v>
      </c>
      <c r="D7290" t="s">
        <v>2217</v>
      </c>
      <c r="E7290" t="s">
        <v>303</v>
      </c>
      <c r="F7290" t="s">
        <v>2218</v>
      </c>
      <c r="G7290" t="s">
        <v>31930</v>
      </c>
      <c r="H7290" t="s">
        <v>2220</v>
      </c>
      <c r="I7290" s="23">
        <v>32.462679000000001</v>
      </c>
      <c r="J7290" s="23">
        <v>-97.025571999999997</v>
      </c>
      <c r="K7290">
        <v>327310</v>
      </c>
      <c r="L7290" t="s">
        <v>34</v>
      </c>
      <c r="M7290" t="s">
        <v>376</v>
      </c>
      <c r="N7290" s="49">
        <v>1371919.4580000001</v>
      </c>
      <c r="O7290" s="49">
        <v>1063529.73</v>
      </c>
      <c r="P7290" s="49">
        <v>1097180.4920000001</v>
      </c>
      <c r="Q7290" s="49">
        <v>1331157.952</v>
      </c>
      <c r="R7290" s="49">
        <v>1056189.93</v>
      </c>
      <c r="S7290" s="49">
        <v>1459309.63</v>
      </c>
      <c r="T7290" s="49">
        <v>1454045.4339999999</v>
      </c>
      <c r="U7290" s="49">
        <v>1272161.2819999999</v>
      </c>
      <c r="V7290" s="49">
        <v>974200.87399999995</v>
      </c>
    </row>
    <row r="7291" spans="1:22" x14ac:dyDescent="0.3">
      <c r="A7291">
        <v>1010331</v>
      </c>
      <c r="B7291" t="s">
        <v>31931</v>
      </c>
      <c r="C7291" t="s">
        <v>31932</v>
      </c>
      <c r="D7291" t="s">
        <v>20829</v>
      </c>
      <c r="E7291" t="s">
        <v>303</v>
      </c>
      <c r="F7291" t="s">
        <v>31933</v>
      </c>
      <c r="G7291" t="s">
        <v>31934</v>
      </c>
      <c r="H7291" t="s">
        <v>14813</v>
      </c>
      <c r="I7291" s="23">
        <v>30.802191000000001</v>
      </c>
      <c r="J7291" s="23">
        <v>-94.407695000000004</v>
      </c>
      <c r="K7291">
        <v>211112</v>
      </c>
      <c r="L7291" t="s">
        <v>117</v>
      </c>
      <c r="M7291" t="s">
        <v>102</v>
      </c>
      <c r="R7291" s="49">
        <v>1958.15</v>
      </c>
      <c r="S7291" s="49">
        <v>7597.7839999999997</v>
      </c>
      <c r="T7291" s="49">
        <v>11136.472</v>
      </c>
      <c r="U7291" s="49">
        <v>24652.842000000001</v>
      </c>
      <c r="V7291" s="49">
        <v>42360.086000000003</v>
      </c>
    </row>
    <row r="7292" spans="1:22" x14ac:dyDescent="0.3">
      <c r="A7292">
        <v>1001662</v>
      </c>
      <c r="B7292" t="s">
        <v>31935</v>
      </c>
      <c r="C7292" t="s">
        <v>31936</v>
      </c>
      <c r="D7292" t="s">
        <v>14813</v>
      </c>
      <c r="E7292" t="s">
        <v>303</v>
      </c>
      <c r="F7292" t="s">
        <v>31937</v>
      </c>
      <c r="G7292" t="s">
        <v>31938</v>
      </c>
      <c r="H7292" t="s">
        <v>5525</v>
      </c>
      <c r="I7292" s="23">
        <v>32.434420000000003</v>
      </c>
      <c r="J7292" s="23">
        <v>-95.362849999999995</v>
      </c>
      <c r="K7292">
        <v>331511</v>
      </c>
      <c r="L7292" t="s">
        <v>649</v>
      </c>
      <c r="M7292" t="s">
        <v>1106</v>
      </c>
      <c r="N7292" s="49">
        <v>65357.906000000003</v>
      </c>
      <c r="O7292" s="49">
        <v>73266.962</v>
      </c>
      <c r="P7292" s="49">
        <v>69182.285999999993</v>
      </c>
      <c r="Q7292" s="49">
        <v>68935.864000000001</v>
      </c>
      <c r="R7292" s="49">
        <v>68230.75</v>
      </c>
      <c r="S7292" s="49">
        <v>68484.398000000001</v>
      </c>
      <c r="T7292" s="49">
        <v>67522.5</v>
      </c>
      <c r="U7292" s="49">
        <v>70801.486000000004</v>
      </c>
      <c r="V7292" s="49">
        <v>76763.877999999997</v>
      </c>
    </row>
    <row r="7293" spans="1:22" x14ac:dyDescent="0.3">
      <c r="A7293">
        <v>1004952</v>
      </c>
      <c r="B7293" t="s">
        <v>31939</v>
      </c>
      <c r="C7293" t="s">
        <v>31940</v>
      </c>
      <c r="D7293" t="s">
        <v>31941</v>
      </c>
      <c r="E7293" t="s">
        <v>793</v>
      </c>
      <c r="F7293" t="s">
        <v>31942</v>
      </c>
      <c r="G7293" t="s">
        <v>31943</v>
      </c>
      <c r="H7293" t="s">
        <v>25574</v>
      </c>
      <c r="I7293" s="23">
        <v>37.884999999999998</v>
      </c>
      <c r="J7293" s="23">
        <v>-75.555278000000001</v>
      </c>
      <c r="K7293">
        <v>311615</v>
      </c>
      <c r="L7293" t="s">
        <v>573</v>
      </c>
      <c r="M7293" t="s">
        <v>574</v>
      </c>
      <c r="N7293" s="49">
        <v>30610.912</v>
      </c>
      <c r="O7293" s="49">
        <v>33077.866000000002</v>
      </c>
      <c r="P7293" s="49">
        <v>37095.692000000003</v>
      </c>
      <c r="Q7293" s="49">
        <v>22615.95</v>
      </c>
      <c r="R7293" s="49">
        <v>52474.94</v>
      </c>
      <c r="S7293" s="49">
        <v>39464.572</v>
      </c>
      <c r="T7293" s="49">
        <v>28518.736000000001</v>
      </c>
      <c r="U7293" s="49">
        <v>31212.777999999998</v>
      </c>
      <c r="V7293" s="49">
        <v>40873.637999999999</v>
      </c>
    </row>
    <row r="7294" spans="1:22" x14ac:dyDescent="0.3">
      <c r="A7294">
        <v>1000016</v>
      </c>
      <c r="B7294" t="s">
        <v>31944</v>
      </c>
      <c r="C7294" t="s">
        <v>31945</v>
      </c>
      <c r="D7294" t="s">
        <v>31946</v>
      </c>
      <c r="E7294" t="s">
        <v>441</v>
      </c>
      <c r="F7294" t="s">
        <v>31947</v>
      </c>
      <c r="G7294" t="s">
        <v>31948</v>
      </c>
      <c r="H7294" t="s">
        <v>6231</v>
      </c>
      <c r="I7294" s="23">
        <v>35.95458</v>
      </c>
      <c r="J7294" s="23">
        <v>-80.721080000000001</v>
      </c>
      <c r="K7294">
        <v>311613</v>
      </c>
      <c r="L7294" t="s">
        <v>28</v>
      </c>
      <c r="M7294" t="s">
        <v>315</v>
      </c>
      <c r="N7294" s="49">
        <v>36534.311999999998</v>
      </c>
      <c r="O7294" s="49">
        <v>36535.311999999998</v>
      </c>
      <c r="P7294" s="49">
        <v>35015.368000000002</v>
      </c>
      <c r="Q7294" s="49">
        <v>35333.116000000002</v>
      </c>
      <c r="R7294" s="49">
        <v>32337.727999999999</v>
      </c>
      <c r="S7294" s="49">
        <v>29817.887999999999</v>
      </c>
      <c r="T7294" s="49">
        <v>29325.54</v>
      </c>
      <c r="U7294" s="49">
        <v>49787.358</v>
      </c>
      <c r="V7294" s="49">
        <v>50407.95</v>
      </c>
    </row>
    <row r="7295" spans="1:22" x14ac:dyDescent="0.3">
      <c r="A7295">
        <v>1000015</v>
      </c>
      <c r="B7295" t="s">
        <v>31949</v>
      </c>
      <c r="C7295" t="s">
        <v>31950</v>
      </c>
      <c r="D7295" t="s">
        <v>31951</v>
      </c>
      <c r="E7295" t="s">
        <v>441</v>
      </c>
      <c r="F7295" t="s">
        <v>31952</v>
      </c>
      <c r="G7295" t="s">
        <v>31953</v>
      </c>
      <c r="H7295" t="s">
        <v>31954</v>
      </c>
      <c r="I7295" s="23">
        <v>36.143889000000001</v>
      </c>
      <c r="J7295" s="23">
        <v>-81.163332999999994</v>
      </c>
      <c r="K7295">
        <v>311615</v>
      </c>
      <c r="L7295" t="s">
        <v>28</v>
      </c>
      <c r="M7295" t="s">
        <v>315</v>
      </c>
      <c r="N7295" s="49">
        <v>24112.657999999999</v>
      </c>
      <c r="O7295" s="49">
        <v>26683.896000000001</v>
      </c>
      <c r="P7295" s="49">
        <v>27070.946</v>
      </c>
      <c r="Q7295" s="49">
        <v>25592.004000000001</v>
      </c>
      <c r="R7295" s="49">
        <v>28135.43</v>
      </c>
      <c r="S7295" s="49">
        <v>28909.07</v>
      </c>
      <c r="T7295" s="49">
        <v>29057.040000000001</v>
      </c>
      <c r="U7295" s="49">
        <v>25292.903999999999</v>
      </c>
      <c r="V7295" s="49">
        <v>25076.254000000001</v>
      </c>
    </row>
    <row r="7296" spans="1:22" x14ac:dyDescent="0.3">
      <c r="A7296">
        <v>1005383</v>
      </c>
      <c r="B7296" t="s">
        <v>31955</v>
      </c>
      <c r="C7296" t="s">
        <v>31956</v>
      </c>
      <c r="D7296" t="s">
        <v>6213</v>
      </c>
      <c r="E7296" t="s">
        <v>676</v>
      </c>
      <c r="F7296" t="s">
        <v>14579</v>
      </c>
      <c r="G7296" t="s">
        <v>31957</v>
      </c>
      <c r="H7296" t="s">
        <v>10943</v>
      </c>
      <c r="I7296" s="23">
        <v>36.419221</v>
      </c>
      <c r="J7296" s="23">
        <v>-89.005841000000004</v>
      </c>
      <c r="K7296">
        <v>311615</v>
      </c>
      <c r="L7296" t="s">
        <v>573</v>
      </c>
      <c r="M7296" t="s">
        <v>574</v>
      </c>
      <c r="N7296" s="49">
        <v>34253.75</v>
      </c>
      <c r="O7296" s="49">
        <v>24009.396000000001</v>
      </c>
      <c r="P7296" s="49">
        <v>27569.41</v>
      </c>
      <c r="Q7296" s="49">
        <v>26047.51</v>
      </c>
      <c r="R7296" s="49">
        <v>28083.207999999999</v>
      </c>
      <c r="S7296" s="49">
        <v>33068.85</v>
      </c>
      <c r="T7296" s="49">
        <v>20789.41</v>
      </c>
      <c r="U7296" s="49">
        <v>30813.705999999998</v>
      </c>
      <c r="V7296" s="49">
        <v>31773.258000000002</v>
      </c>
    </row>
    <row r="7297" spans="1:22" x14ac:dyDescent="0.3">
      <c r="A7297">
        <v>1004623</v>
      </c>
      <c r="B7297" t="s">
        <v>31958</v>
      </c>
      <c r="C7297" t="s">
        <v>31959</v>
      </c>
      <c r="D7297" t="s">
        <v>18999</v>
      </c>
      <c r="E7297" t="s">
        <v>676</v>
      </c>
      <c r="F7297" t="s">
        <v>31960</v>
      </c>
      <c r="G7297" t="s">
        <v>31961</v>
      </c>
      <c r="H7297" t="s">
        <v>5027</v>
      </c>
      <c r="I7297" s="23">
        <v>35.475999999999999</v>
      </c>
      <c r="J7297" s="23">
        <v>-86.474389000000002</v>
      </c>
      <c r="K7297">
        <v>311615</v>
      </c>
      <c r="L7297" t="s">
        <v>28</v>
      </c>
      <c r="M7297" t="s">
        <v>315</v>
      </c>
      <c r="T7297" s="49">
        <v>9986.1119999999992</v>
      </c>
      <c r="U7297" s="49">
        <v>10333.35</v>
      </c>
      <c r="V7297" s="49">
        <v>109.598</v>
      </c>
    </row>
    <row r="7298" spans="1:22" x14ac:dyDescent="0.3">
      <c r="A7298">
        <v>1003444</v>
      </c>
      <c r="B7298" t="s">
        <v>31962</v>
      </c>
      <c r="C7298" t="s">
        <v>31963</v>
      </c>
      <c r="D7298" t="s">
        <v>31964</v>
      </c>
      <c r="E7298" t="s">
        <v>422</v>
      </c>
      <c r="F7298" t="s">
        <v>31965</v>
      </c>
      <c r="G7298" t="s">
        <v>31966</v>
      </c>
      <c r="H7298" t="s">
        <v>877</v>
      </c>
      <c r="I7298" s="23">
        <v>36.370832999999998</v>
      </c>
      <c r="J7298" s="23">
        <v>-93.570555999999996</v>
      </c>
      <c r="K7298">
        <v>311615</v>
      </c>
      <c r="L7298" t="s">
        <v>28</v>
      </c>
      <c r="M7298" t="s">
        <v>315</v>
      </c>
      <c r="N7298" s="49">
        <v>29138.94</v>
      </c>
      <c r="O7298" s="49">
        <v>25870.851999999999</v>
      </c>
      <c r="P7298" s="49">
        <v>26736.5</v>
      </c>
      <c r="Q7298" s="49">
        <v>26099.651999999998</v>
      </c>
      <c r="R7298" s="49">
        <v>24572.508000000002</v>
      </c>
      <c r="S7298" s="49">
        <v>29862.988000000001</v>
      </c>
      <c r="T7298" s="49">
        <v>28682.592000000001</v>
      </c>
      <c r="U7298" s="49">
        <v>26484.851999999999</v>
      </c>
      <c r="V7298" s="49">
        <v>27921.044000000002</v>
      </c>
    </row>
    <row r="7299" spans="1:22" x14ac:dyDescent="0.3">
      <c r="A7299">
        <v>1002696</v>
      </c>
      <c r="B7299" t="s">
        <v>31967</v>
      </c>
      <c r="C7299" t="s">
        <v>31968</v>
      </c>
      <c r="D7299" t="s">
        <v>31969</v>
      </c>
      <c r="E7299" t="s">
        <v>422</v>
      </c>
      <c r="F7299" t="s">
        <v>31970</v>
      </c>
      <c r="G7299" t="s">
        <v>31971</v>
      </c>
      <c r="H7299" t="s">
        <v>2856</v>
      </c>
      <c r="I7299" s="23">
        <v>35.374056000000003</v>
      </c>
      <c r="J7299" s="23">
        <v>-93.569500000000005</v>
      </c>
      <c r="K7299">
        <v>311613</v>
      </c>
      <c r="L7299" t="s">
        <v>573</v>
      </c>
      <c r="M7299" t="s">
        <v>574</v>
      </c>
      <c r="N7299" s="49">
        <v>102630.152</v>
      </c>
      <c r="O7299" s="49">
        <v>98432.047999999995</v>
      </c>
      <c r="P7299" s="49">
        <v>105766.74400000001</v>
      </c>
      <c r="Q7299" s="49">
        <v>102442.848</v>
      </c>
      <c r="R7299" s="49">
        <v>94502.305999999997</v>
      </c>
      <c r="S7299" s="49">
        <v>84212.521999999997</v>
      </c>
      <c r="T7299" s="49">
        <v>77588.054000000004</v>
      </c>
      <c r="U7299" s="49">
        <v>77267.31</v>
      </c>
      <c r="V7299" s="49">
        <v>84949.682000000001</v>
      </c>
    </row>
    <row r="7300" spans="1:22" x14ac:dyDescent="0.3">
      <c r="A7300">
        <v>1000038</v>
      </c>
      <c r="B7300" t="s">
        <v>31972</v>
      </c>
      <c r="C7300" t="s">
        <v>31973</v>
      </c>
      <c r="D7300" t="s">
        <v>4265</v>
      </c>
      <c r="E7300" t="s">
        <v>946</v>
      </c>
      <c r="F7300" t="s">
        <v>4266</v>
      </c>
      <c r="G7300" t="s">
        <v>31974</v>
      </c>
      <c r="H7300" t="s">
        <v>4268</v>
      </c>
      <c r="I7300" s="23">
        <v>46.136899</v>
      </c>
      <c r="J7300" s="23">
        <v>-118.914299</v>
      </c>
      <c r="K7300">
        <v>311611</v>
      </c>
      <c r="L7300" t="s">
        <v>573</v>
      </c>
      <c r="M7300" t="s">
        <v>574</v>
      </c>
      <c r="N7300" s="49">
        <v>130146.408</v>
      </c>
      <c r="O7300" s="49">
        <v>97206.567999999999</v>
      </c>
      <c r="P7300" s="49">
        <v>110198.364</v>
      </c>
      <c r="Q7300" s="49">
        <v>88362.517999999996</v>
      </c>
      <c r="R7300" s="49">
        <v>74580.021999999997</v>
      </c>
      <c r="S7300" s="49">
        <v>77160.77</v>
      </c>
      <c r="T7300" s="49">
        <v>65322.41</v>
      </c>
      <c r="U7300" s="49">
        <v>52155.267999999996</v>
      </c>
      <c r="V7300" s="49">
        <v>59295.216</v>
      </c>
    </row>
    <row r="7301" spans="1:22" x14ac:dyDescent="0.3">
      <c r="A7301">
        <v>1001680</v>
      </c>
      <c r="B7301" t="s">
        <v>31975</v>
      </c>
      <c r="C7301" t="s">
        <v>31973</v>
      </c>
      <c r="D7301" t="s">
        <v>2182</v>
      </c>
      <c r="E7301" t="s">
        <v>303</v>
      </c>
      <c r="F7301" t="s">
        <v>31976</v>
      </c>
      <c r="G7301" t="s">
        <v>31977</v>
      </c>
      <c r="H7301" t="s">
        <v>2185</v>
      </c>
      <c r="I7301" s="23">
        <v>35.258611000000002</v>
      </c>
      <c r="J7301" s="23">
        <v>-101.642222</v>
      </c>
      <c r="K7301">
        <v>311611</v>
      </c>
      <c r="L7301" t="s">
        <v>573</v>
      </c>
      <c r="M7301" t="s">
        <v>574</v>
      </c>
      <c r="N7301" s="49">
        <v>74721.755999999994</v>
      </c>
      <c r="O7301" s="49">
        <v>75002.441999999995</v>
      </c>
      <c r="P7301" s="49">
        <v>65944.808000000005</v>
      </c>
      <c r="Q7301" s="49">
        <v>61381.487999999998</v>
      </c>
      <c r="R7301" s="49">
        <v>50706.298000000003</v>
      </c>
      <c r="S7301" s="49">
        <v>49274.805999999997</v>
      </c>
      <c r="T7301" s="49">
        <v>45993.957999999999</v>
      </c>
      <c r="U7301" s="49">
        <v>43868.985999999997</v>
      </c>
      <c r="V7301" s="49">
        <v>44616.726000000002</v>
      </c>
    </row>
    <row r="7302" spans="1:22" x14ac:dyDescent="0.3">
      <c r="A7302">
        <v>1000037</v>
      </c>
      <c r="B7302" t="s">
        <v>31978</v>
      </c>
      <c r="C7302" t="s">
        <v>31979</v>
      </c>
      <c r="D7302" t="s">
        <v>31980</v>
      </c>
      <c r="E7302" t="s">
        <v>351</v>
      </c>
      <c r="F7302" t="s">
        <v>31981</v>
      </c>
      <c r="G7302" t="s">
        <v>31982</v>
      </c>
      <c r="H7302" t="s">
        <v>410</v>
      </c>
      <c r="I7302" s="23">
        <v>41.551434</v>
      </c>
      <c r="J7302" s="23">
        <v>-90.225723000000002</v>
      </c>
      <c r="K7302">
        <v>311611</v>
      </c>
      <c r="L7302" t="s">
        <v>573</v>
      </c>
      <c r="M7302" t="s">
        <v>574</v>
      </c>
      <c r="N7302" s="49">
        <v>35275.658000000003</v>
      </c>
      <c r="O7302" s="49">
        <v>39288.660000000003</v>
      </c>
      <c r="P7302" s="49">
        <v>42758.326000000001</v>
      </c>
      <c r="Q7302" s="49">
        <v>38058.684000000001</v>
      </c>
      <c r="R7302" s="49">
        <v>32795.944000000003</v>
      </c>
      <c r="S7302" s="49">
        <v>35164.317999999999</v>
      </c>
      <c r="T7302" s="49">
        <v>33236.04</v>
      </c>
      <c r="U7302" s="49">
        <v>28631.031999999999</v>
      </c>
      <c r="V7302" s="49">
        <v>28730.991999999998</v>
      </c>
    </row>
    <row r="7303" spans="1:22" x14ac:dyDescent="0.3">
      <c r="A7303">
        <v>1001827</v>
      </c>
      <c r="B7303" t="s">
        <v>31983</v>
      </c>
      <c r="C7303" t="s">
        <v>31979</v>
      </c>
      <c r="D7303" t="s">
        <v>17093</v>
      </c>
      <c r="E7303" t="s">
        <v>542</v>
      </c>
      <c r="F7303" t="s">
        <v>17094</v>
      </c>
      <c r="G7303" t="s">
        <v>31984</v>
      </c>
      <c r="H7303" t="s">
        <v>4294</v>
      </c>
      <c r="I7303" s="23">
        <v>38</v>
      </c>
      <c r="J7303" s="23">
        <v>-101.023453</v>
      </c>
      <c r="K7303">
        <v>311611</v>
      </c>
      <c r="L7303" t="s">
        <v>28</v>
      </c>
      <c r="M7303" t="s">
        <v>315</v>
      </c>
      <c r="N7303" s="49">
        <v>45492.728000000003</v>
      </c>
      <c r="O7303" s="49">
        <v>62770.063999999998</v>
      </c>
      <c r="P7303" s="49">
        <v>58437.98</v>
      </c>
      <c r="Q7303" s="49">
        <v>55002.491999999998</v>
      </c>
      <c r="R7303" s="49">
        <v>50918.807999999997</v>
      </c>
      <c r="S7303" s="49">
        <v>53390.148000000001</v>
      </c>
      <c r="T7303" s="49">
        <v>53715.447999999997</v>
      </c>
      <c r="U7303" s="49">
        <v>48449.868000000002</v>
      </c>
      <c r="V7303" s="49">
        <v>51437.955999999998</v>
      </c>
    </row>
    <row r="7304" spans="1:22" x14ac:dyDescent="0.3">
      <c r="A7304">
        <v>1001703</v>
      </c>
      <c r="B7304" t="s">
        <v>31985</v>
      </c>
      <c r="C7304" t="s">
        <v>31979</v>
      </c>
      <c r="D7304" t="s">
        <v>31986</v>
      </c>
      <c r="E7304" t="s">
        <v>569</v>
      </c>
      <c r="F7304" t="s">
        <v>23322</v>
      </c>
      <c r="G7304" t="s">
        <v>31987</v>
      </c>
      <c r="H7304" t="s">
        <v>23324</v>
      </c>
      <c r="I7304" s="23">
        <v>41.296666999999999</v>
      </c>
      <c r="J7304" s="23">
        <v>-91.356943999999999</v>
      </c>
      <c r="K7304">
        <v>311611</v>
      </c>
      <c r="L7304" t="s">
        <v>573</v>
      </c>
      <c r="M7304" t="s">
        <v>574</v>
      </c>
      <c r="N7304" s="49">
        <v>72537.513999999996</v>
      </c>
      <c r="O7304" s="49">
        <v>69983.767999999996</v>
      </c>
      <c r="P7304" s="49">
        <v>64186.92</v>
      </c>
      <c r="Q7304" s="49">
        <v>75601.712</v>
      </c>
      <c r="R7304" s="49">
        <v>51929.235999999997</v>
      </c>
      <c r="S7304" s="49">
        <v>80363.063999999998</v>
      </c>
      <c r="T7304" s="49">
        <v>71791.199999999997</v>
      </c>
      <c r="U7304" s="49">
        <v>74649.856</v>
      </c>
      <c r="V7304" s="49">
        <v>72783.051999999996</v>
      </c>
    </row>
    <row r="7305" spans="1:22" x14ac:dyDescent="0.3">
      <c r="A7305">
        <v>1006783</v>
      </c>
      <c r="B7305" t="s">
        <v>31988</v>
      </c>
      <c r="C7305" t="s">
        <v>31979</v>
      </c>
      <c r="D7305" t="s">
        <v>19690</v>
      </c>
      <c r="E7305" t="s">
        <v>491</v>
      </c>
      <c r="F7305" t="s">
        <v>19691</v>
      </c>
      <c r="G7305" t="s">
        <v>31989</v>
      </c>
      <c r="H7305" t="s">
        <v>2231</v>
      </c>
      <c r="I7305" s="23">
        <v>40.733499999999999</v>
      </c>
      <c r="J7305" s="23">
        <v>-86.391499999999994</v>
      </c>
      <c r="K7305">
        <v>311611</v>
      </c>
      <c r="L7305" t="s">
        <v>573</v>
      </c>
      <c r="M7305" t="s">
        <v>574</v>
      </c>
      <c r="N7305" s="49">
        <v>163821.82800000001</v>
      </c>
      <c r="O7305" s="49">
        <v>118412.732</v>
      </c>
      <c r="P7305" s="49">
        <v>110591.442</v>
      </c>
      <c r="Q7305" s="49">
        <v>110380.338</v>
      </c>
      <c r="R7305" s="49">
        <v>87092.092000000004</v>
      </c>
      <c r="S7305" s="49">
        <v>75752.25</v>
      </c>
      <c r="T7305" s="49">
        <v>72629.357999999993</v>
      </c>
      <c r="U7305" s="49">
        <v>64022.606</v>
      </c>
      <c r="V7305" s="49">
        <v>67460.903999999995</v>
      </c>
    </row>
    <row r="7306" spans="1:22" x14ac:dyDescent="0.3">
      <c r="A7306">
        <v>1001838</v>
      </c>
      <c r="B7306" t="s">
        <v>31990</v>
      </c>
      <c r="C7306" t="s">
        <v>31991</v>
      </c>
      <c r="D7306" t="s">
        <v>13273</v>
      </c>
      <c r="E7306" t="s">
        <v>569</v>
      </c>
      <c r="F7306" t="s">
        <v>31992</v>
      </c>
      <c r="G7306" t="s">
        <v>31993</v>
      </c>
      <c r="H7306" t="s">
        <v>3637</v>
      </c>
      <c r="I7306" s="23">
        <v>41.840960000000003</v>
      </c>
      <c r="J7306" s="23">
        <v>-94.125960000000006</v>
      </c>
      <c r="K7306">
        <v>311611</v>
      </c>
      <c r="L7306" t="s">
        <v>573</v>
      </c>
      <c r="M7306" t="s">
        <v>574</v>
      </c>
      <c r="N7306" s="49">
        <v>46824.767999999996</v>
      </c>
      <c r="O7306" s="49">
        <v>65397.82</v>
      </c>
      <c r="P7306" s="49">
        <v>55525.372000000003</v>
      </c>
    </row>
    <row r="7307" spans="1:22" x14ac:dyDescent="0.3">
      <c r="A7307">
        <v>1001912</v>
      </c>
      <c r="B7307" t="s">
        <v>31994</v>
      </c>
      <c r="C7307" t="s">
        <v>31995</v>
      </c>
      <c r="D7307" t="s">
        <v>4164</v>
      </c>
      <c r="E7307" t="s">
        <v>569</v>
      </c>
      <c r="F7307" t="s">
        <v>31996</v>
      </c>
      <c r="G7307" t="s">
        <v>31997</v>
      </c>
      <c r="H7307" t="s">
        <v>4167</v>
      </c>
      <c r="I7307" s="23">
        <v>42.508611000000002</v>
      </c>
      <c r="J7307" s="23">
        <v>-92.261388999999994</v>
      </c>
      <c r="K7307">
        <v>311611</v>
      </c>
      <c r="L7307" t="s">
        <v>28</v>
      </c>
      <c r="M7307" t="s">
        <v>315</v>
      </c>
      <c r="N7307" s="49">
        <v>47476.372000000003</v>
      </c>
      <c r="O7307" s="49">
        <v>44436.18</v>
      </c>
      <c r="P7307" s="49">
        <v>36574.408000000003</v>
      </c>
      <c r="Q7307" s="49">
        <v>31904.955999999998</v>
      </c>
      <c r="R7307" s="49">
        <v>31487.69</v>
      </c>
      <c r="S7307" s="49">
        <v>31489.324000000001</v>
      </c>
      <c r="T7307" s="49">
        <v>31860.932000000001</v>
      </c>
      <c r="U7307" s="49">
        <v>30614.081999999999</v>
      </c>
      <c r="V7307" s="49">
        <v>32655.83</v>
      </c>
    </row>
    <row r="7308" spans="1:22" x14ac:dyDescent="0.3">
      <c r="A7308">
        <v>1006541</v>
      </c>
      <c r="B7308" t="s">
        <v>31998</v>
      </c>
      <c r="C7308" t="s">
        <v>31999</v>
      </c>
      <c r="D7308" t="s">
        <v>32000</v>
      </c>
      <c r="E7308" t="s">
        <v>447</v>
      </c>
      <c r="F7308" t="s">
        <v>32001</v>
      </c>
      <c r="G7308" t="s">
        <v>32002</v>
      </c>
      <c r="H7308" t="s">
        <v>1567</v>
      </c>
      <c r="I7308" s="23">
        <v>40.093611000000003</v>
      </c>
      <c r="J7308" s="23">
        <v>-76.081943999999993</v>
      </c>
      <c r="K7308">
        <v>311615</v>
      </c>
      <c r="L7308" t="s">
        <v>28</v>
      </c>
      <c r="M7308" t="s">
        <v>315</v>
      </c>
      <c r="R7308" s="49">
        <v>14037.794</v>
      </c>
      <c r="S7308" s="49">
        <v>15378.614</v>
      </c>
      <c r="U7308" s="49">
        <v>21539.995999999999</v>
      </c>
    </row>
    <row r="7309" spans="1:22" x14ac:dyDescent="0.3">
      <c r="A7309">
        <v>1004809</v>
      </c>
      <c r="B7309" t="s">
        <v>32003</v>
      </c>
      <c r="C7309" t="s">
        <v>32004</v>
      </c>
      <c r="D7309" t="s">
        <v>12351</v>
      </c>
      <c r="E7309" t="s">
        <v>422</v>
      </c>
      <c r="F7309" t="s">
        <v>18281</v>
      </c>
      <c r="G7309" t="s">
        <v>32005</v>
      </c>
      <c r="H7309" t="s">
        <v>536</v>
      </c>
      <c r="I7309" s="23">
        <v>34.262343000000001</v>
      </c>
      <c r="J7309" s="23">
        <v>-92.077601999999999</v>
      </c>
      <c r="K7309">
        <v>311615</v>
      </c>
      <c r="L7309" t="s">
        <v>28</v>
      </c>
      <c r="M7309" t="s">
        <v>315</v>
      </c>
      <c r="N7309" s="49">
        <v>22443.216</v>
      </c>
      <c r="O7309" s="49">
        <v>21558.268</v>
      </c>
      <c r="P7309" s="49">
        <v>27822.795999999998</v>
      </c>
      <c r="Q7309" s="49">
        <v>21507.919999999998</v>
      </c>
      <c r="R7309" s="49">
        <v>24548.608</v>
      </c>
      <c r="S7309" s="49">
        <v>27390.396000000001</v>
      </c>
      <c r="T7309" s="49">
        <v>29128.14</v>
      </c>
      <c r="U7309" s="49">
        <v>27300.925999999999</v>
      </c>
      <c r="V7309" s="49">
        <v>27740.5</v>
      </c>
    </row>
    <row r="7310" spans="1:22" x14ac:dyDescent="0.3">
      <c r="A7310">
        <v>1000045</v>
      </c>
      <c r="B7310" t="s">
        <v>32006</v>
      </c>
      <c r="C7310" t="s">
        <v>32007</v>
      </c>
      <c r="D7310" t="s">
        <v>6591</v>
      </c>
      <c r="E7310" t="s">
        <v>435</v>
      </c>
      <c r="F7310" t="s">
        <v>6592</v>
      </c>
      <c r="G7310" t="s">
        <v>32008</v>
      </c>
      <c r="H7310" t="s">
        <v>6594</v>
      </c>
      <c r="I7310" s="23">
        <v>38.750869999999999</v>
      </c>
      <c r="J7310" s="23">
        <v>-93.326087999999999</v>
      </c>
      <c r="K7310">
        <v>311615</v>
      </c>
      <c r="L7310" t="s">
        <v>573</v>
      </c>
      <c r="M7310" t="s">
        <v>574</v>
      </c>
      <c r="N7310" s="49">
        <v>94890.76</v>
      </c>
      <c r="O7310" s="49">
        <v>78611.971999999994</v>
      </c>
      <c r="P7310" s="49">
        <v>88406.004000000001</v>
      </c>
      <c r="Q7310" s="49">
        <v>90350.01</v>
      </c>
      <c r="R7310" s="49">
        <v>84496.967999999993</v>
      </c>
      <c r="S7310" s="49">
        <v>108543.4</v>
      </c>
      <c r="T7310" s="49">
        <v>103415.60400000001</v>
      </c>
      <c r="U7310" s="49">
        <v>96118.52</v>
      </c>
      <c r="V7310" s="49">
        <v>81662.584000000003</v>
      </c>
    </row>
    <row r="7311" spans="1:22" x14ac:dyDescent="0.3">
      <c r="A7311">
        <v>1000149</v>
      </c>
      <c r="B7311" t="s">
        <v>32009</v>
      </c>
      <c r="C7311" t="s">
        <v>32010</v>
      </c>
      <c r="D7311" t="s">
        <v>32011</v>
      </c>
      <c r="E7311" t="s">
        <v>380</v>
      </c>
      <c r="F7311" t="s">
        <v>32012</v>
      </c>
      <c r="G7311" t="s">
        <v>32013</v>
      </c>
      <c r="H7311" t="s">
        <v>8246</v>
      </c>
      <c r="I7311" s="23">
        <v>47.531399999999998</v>
      </c>
      <c r="J7311" s="23">
        <v>-90.911100000000005</v>
      </c>
      <c r="K7311">
        <v>221112</v>
      </c>
      <c r="L7311" t="s">
        <v>335</v>
      </c>
      <c r="M7311" t="s">
        <v>336</v>
      </c>
      <c r="N7311" s="49">
        <v>13.2</v>
      </c>
      <c r="O7311" s="49">
        <v>10.5</v>
      </c>
      <c r="P7311" s="49">
        <v>11.9</v>
      </c>
      <c r="Q7311" s="49">
        <v>638422.80599999998</v>
      </c>
      <c r="R7311" s="49">
        <v>1249546.798</v>
      </c>
      <c r="S7311" s="49">
        <v>1261910.1159999999</v>
      </c>
      <c r="T7311" s="49">
        <v>1235767.43</v>
      </c>
      <c r="U7311" s="49">
        <v>1060436.7560000001</v>
      </c>
      <c r="V7311" s="49">
        <v>1332225.67</v>
      </c>
    </row>
    <row r="7312" spans="1:22" x14ac:dyDescent="0.3">
      <c r="A7312">
        <v>1009214</v>
      </c>
      <c r="B7312" t="s">
        <v>32014</v>
      </c>
      <c r="C7312" t="s">
        <v>32015</v>
      </c>
      <c r="D7312" t="s">
        <v>32016</v>
      </c>
      <c r="E7312" t="s">
        <v>454</v>
      </c>
      <c r="F7312" t="s">
        <v>32017</v>
      </c>
      <c r="G7312" t="s">
        <v>32018</v>
      </c>
      <c r="H7312" t="s">
        <v>6608</v>
      </c>
      <c r="I7312" s="23">
        <v>43.443800000000003</v>
      </c>
      <c r="J7312" s="23">
        <v>-85.140699999999995</v>
      </c>
      <c r="K7312">
        <v>221210</v>
      </c>
      <c r="L7312" t="s">
        <v>1275</v>
      </c>
      <c r="M7312" t="s">
        <v>102</v>
      </c>
      <c r="N7312" s="49">
        <v>49292.093999999997</v>
      </c>
      <c r="O7312" s="49">
        <v>28497.91</v>
      </c>
      <c r="P7312" s="49">
        <v>20217.236000000001</v>
      </c>
      <c r="Q7312" s="49">
        <v>21256.581999999999</v>
      </c>
      <c r="R7312" s="49">
        <v>22810.921999999999</v>
      </c>
      <c r="S7312" s="49">
        <v>32140.155999999999</v>
      </c>
    </row>
    <row r="7313" spans="1:22" x14ac:dyDescent="0.3">
      <c r="A7313">
        <v>1001383</v>
      </c>
      <c r="B7313" t="s">
        <v>13903</v>
      </c>
      <c r="C7313" t="s">
        <v>32019</v>
      </c>
      <c r="D7313" t="s">
        <v>6292</v>
      </c>
      <c r="E7313" t="s">
        <v>663</v>
      </c>
      <c r="F7313" t="s">
        <v>13906</v>
      </c>
      <c r="G7313" t="s">
        <v>32020</v>
      </c>
      <c r="H7313" t="s">
        <v>7957</v>
      </c>
      <c r="I7313" s="23">
        <v>39.7286</v>
      </c>
      <c r="J7313" s="23">
        <v>-84.210599999999999</v>
      </c>
      <c r="K7313">
        <v>221112</v>
      </c>
      <c r="L7313" t="s">
        <v>30</v>
      </c>
      <c r="M7313" t="s">
        <v>336</v>
      </c>
      <c r="N7313" s="49">
        <v>424038.72</v>
      </c>
      <c r="O7313" s="49">
        <v>292293.31199999998</v>
      </c>
      <c r="P7313" s="49">
        <v>197053.40599999999</v>
      </c>
      <c r="Q7313" s="49">
        <v>284115.59000000003</v>
      </c>
      <c r="R7313" s="49">
        <v>134744.89600000001</v>
      </c>
      <c r="S7313" s="49">
        <v>44935.232000000004</v>
      </c>
      <c r="T7313" s="49">
        <v>44486.031999999999</v>
      </c>
      <c r="U7313" s="49">
        <v>69838.788</v>
      </c>
      <c r="V7313" s="49">
        <v>30400.588</v>
      </c>
    </row>
    <row r="7314" spans="1:22" x14ac:dyDescent="0.3">
      <c r="A7314">
        <v>1005807</v>
      </c>
      <c r="B7314" t="s">
        <v>32021</v>
      </c>
      <c r="C7314" t="s">
        <v>32022</v>
      </c>
      <c r="D7314" t="s">
        <v>32023</v>
      </c>
      <c r="E7314" t="s">
        <v>690</v>
      </c>
      <c r="F7314" t="s">
        <v>32024</v>
      </c>
      <c r="G7314" t="s">
        <v>32025</v>
      </c>
      <c r="H7314" t="s">
        <v>32026</v>
      </c>
      <c r="I7314" s="23">
        <v>32.589199999999998</v>
      </c>
      <c r="J7314" s="23">
        <v>-84.691699999999997</v>
      </c>
      <c r="K7314">
        <v>221112</v>
      </c>
      <c r="L7314" t="s">
        <v>335</v>
      </c>
      <c r="M7314" t="s">
        <v>336</v>
      </c>
      <c r="N7314" s="49">
        <v>324338.64600000001</v>
      </c>
      <c r="O7314" s="49">
        <v>323587.15000000002</v>
      </c>
      <c r="P7314" s="49">
        <v>205897.78599999999</v>
      </c>
      <c r="Q7314" s="49">
        <v>444096.75</v>
      </c>
      <c r="R7314" s="49">
        <v>243385.568</v>
      </c>
      <c r="S7314" s="49">
        <v>145945.932</v>
      </c>
      <c r="T7314" s="49">
        <v>81987.596000000005</v>
      </c>
      <c r="U7314" s="49">
        <v>243349.84400000001</v>
      </c>
      <c r="V7314" s="49">
        <v>203702.462</v>
      </c>
    </row>
    <row r="7315" spans="1:22" x14ac:dyDescent="0.3">
      <c r="A7315">
        <v>1009795</v>
      </c>
      <c r="B7315" t="s">
        <v>32027</v>
      </c>
      <c r="C7315" t="s">
        <v>32028</v>
      </c>
      <c r="D7315" t="s">
        <v>32029</v>
      </c>
      <c r="E7315" t="s">
        <v>583</v>
      </c>
      <c r="F7315" t="s">
        <v>1516</v>
      </c>
      <c r="G7315" t="s">
        <v>32030</v>
      </c>
      <c r="H7315" t="s">
        <v>1013</v>
      </c>
      <c r="I7315" s="23">
        <v>30.083670000000001</v>
      </c>
      <c r="J7315" s="23">
        <v>-90.913250000000005</v>
      </c>
      <c r="K7315">
        <v>325312</v>
      </c>
      <c r="L7315" t="s">
        <v>13838</v>
      </c>
      <c r="M7315" t="s">
        <v>530</v>
      </c>
      <c r="N7315" s="49">
        <v>530870.41599999997</v>
      </c>
      <c r="O7315" s="49">
        <v>851642.39399999997</v>
      </c>
      <c r="P7315" s="49">
        <v>623505.73</v>
      </c>
      <c r="Q7315" s="49">
        <v>1072387.94</v>
      </c>
      <c r="R7315" s="49">
        <v>1084994.83</v>
      </c>
      <c r="S7315" s="49">
        <v>1014127.282</v>
      </c>
      <c r="T7315" s="49">
        <v>1054087.52</v>
      </c>
      <c r="U7315" s="49">
        <v>1301933.064</v>
      </c>
      <c r="V7315" s="49">
        <v>366142.03600000002</v>
      </c>
    </row>
    <row r="7316" spans="1:22" x14ac:dyDescent="0.3">
      <c r="A7316">
        <v>1004876</v>
      </c>
      <c r="B7316" t="s">
        <v>32031</v>
      </c>
      <c r="C7316" t="s">
        <v>32032</v>
      </c>
      <c r="D7316" t="s">
        <v>21784</v>
      </c>
      <c r="E7316" t="s">
        <v>1902</v>
      </c>
      <c r="F7316" t="s">
        <v>32033</v>
      </c>
      <c r="G7316" t="s">
        <v>32034</v>
      </c>
      <c r="H7316" t="s">
        <v>8155</v>
      </c>
      <c r="I7316" s="23">
        <v>32.421129999999998</v>
      </c>
      <c r="J7316" s="23">
        <v>-111.1872</v>
      </c>
      <c r="K7316">
        <v>562212</v>
      </c>
      <c r="L7316" t="s">
        <v>51</v>
      </c>
      <c r="M7316" t="s">
        <v>307</v>
      </c>
      <c r="N7316" s="49">
        <v>65520.75</v>
      </c>
      <c r="O7316" s="49">
        <v>55703.5</v>
      </c>
      <c r="P7316" s="49">
        <v>56828.75</v>
      </c>
      <c r="Q7316" s="49">
        <v>57977</v>
      </c>
      <c r="R7316" s="49">
        <v>70977.75</v>
      </c>
      <c r="S7316" s="49">
        <v>71107.75</v>
      </c>
      <c r="T7316" s="49">
        <v>70529</v>
      </c>
      <c r="U7316" s="49">
        <v>70596.75</v>
      </c>
      <c r="V7316" s="49">
        <v>70796</v>
      </c>
    </row>
    <row r="7317" spans="1:22" x14ac:dyDescent="0.3">
      <c r="A7317">
        <v>1004611</v>
      </c>
      <c r="B7317" t="s">
        <v>32035</v>
      </c>
      <c r="C7317" t="s">
        <v>32036</v>
      </c>
      <c r="D7317" t="s">
        <v>11052</v>
      </c>
      <c r="E7317" t="s">
        <v>11053</v>
      </c>
      <c r="F7317" t="s">
        <v>11054</v>
      </c>
      <c r="G7317" t="s">
        <v>32037</v>
      </c>
      <c r="H7317" t="s">
        <v>11056</v>
      </c>
      <c r="I7317" s="23">
        <v>13.541741</v>
      </c>
      <c r="J7317" s="23">
        <v>144.807727</v>
      </c>
      <c r="K7317">
        <v>221112</v>
      </c>
      <c r="L7317" t="s">
        <v>28</v>
      </c>
      <c r="M7317" t="s">
        <v>336</v>
      </c>
      <c r="S7317" s="49">
        <v>72665.216</v>
      </c>
      <c r="T7317" s="49">
        <v>99533.626000000004</v>
      </c>
      <c r="U7317" s="49">
        <v>135067.524</v>
      </c>
      <c r="V7317" s="49">
        <v>155926.89600000001</v>
      </c>
    </row>
    <row r="7318" spans="1:22" x14ac:dyDescent="0.3">
      <c r="A7318">
        <v>1001279</v>
      </c>
      <c r="B7318" t="s">
        <v>32038</v>
      </c>
      <c r="C7318" t="s">
        <v>32039</v>
      </c>
      <c r="D7318" t="s">
        <v>20660</v>
      </c>
      <c r="E7318" t="s">
        <v>1682</v>
      </c>
      <c r="F7318" t="s">
        <v>32040</v>
      </c>
      <c r="G7318" t="s">
        <v>32041</v>
      </c>
      <c r="H7318" t="s">
        <v>11841</v>
      </c>
      <c r="I7318" s="23">
        <v>42.630800000000001</v>
      </c>
      <c r="J7318" s="23">
        <v>-71.313299999999998</v>
      </c>
      <c r="K7318">
        <v>221112</v>
      </c>
      <c r="L7318" t="s">
        <v>335</v>
      </c>
      <c r="M7318" t="s">
        <v>336</v>
      </c>
      <c r="N7318" s="49">
        <v>6873.3220000000001</v>
      </c>
      <c r="O7318" s="49">
        <v>18754.7</v>
      </c>
      <c r="P7318" s="49">
        <v>29233.223999999998</v>
      </c>
      <c r="Q7318" s="49">
        <v>44906.124000000003</v>
      </c>
      <c r="R7318" s="49">
        <v>65387.972000000002</v>
      </c>
      <c r="S7318" s="49">
        <v>48009.838000000003</v>
      </c>
      <c r="T7318" s="49">
        <v>26782.642</v>
      </c>
      <c r="U7318" s="49">
        <v>67489.046000000002</v>
      </c>
      <c r="V7318" s="49">
        <v>46424.72</v>
      </c>
    </row>
    <row r="7319" spans="1:22" x14ac:dyDescent="0.3">
      <c r="A7319">
        <v>1001532</v>
      </c>
      <c r="B7319" t="s">
        <v>32042</v>
      </c>
      <c r="C7319" t="s">
        <v>32043</v>
      </c>
      <c r="D7319" t="s">
        <v>3076</v>
      </c>
      <c r="E7319" t="s">
        <v>491</v>
      </c>
      <c r="F7319" t="s">
        <v>3077</v>
      </c>
      <c r="G7319" t="s">
        <v>32044</v>
      </c>
      <c r="H7319" t="s">
        <v>13384</v>
      </c>
      <c r="I7319" s="23">
        <v>39.083100000000002</v>
      </c>
      <c r="J7319" s="23">
        <v>-84.858099999999993</v>
      </c>
      <c r="K7319">
        <v>221112</v>
      </c>
      <c r="L7319" t="s">
        <v>30</v>
      </c>
      <c r="M7319" t="s">
        <v>336</v>
      </c>
      <c r="R7319" s="49">
        <v>1054585.6100000001</v>
      </c>
      <c r="S7319" s="49">
        <v>2598564.7400000002</v>
      </c>
      <c r="T7319" s="49">
        <v>2177583.6379999998</v>
      </c>
      <c r="U7319" s="49">
        <v>2718160.5</v>
      </c>
      <c r="V7319" s="49">
        <v>3742296.7239999999</v>
      </c>
    </row>
    <row r="7320" spans="1:22" x14ac:dyDescent="0.3">
      <c r="A7320">
        <v>1011524</v>
      </c>
      <c r="B7320" t="s">
        <v>32045</v>
      </c>
      <c r="C7320" t="s">
        <v>32046</v>
      </c>
      <c r="D7320" t="s">
        <v>4378</v>
      </c>
      <c r="E7320" t="s">
        <v>640</v>
      </c>
      <c r="F7320" t="s">
        <v>4379</v>
      </c>
      <c r="G7320" t="s">
        <v>32047</v>
      </c>
      <c r="H7320" t="s">
        <v>4380</v>
      </c>
      <c r="I7320" s="23">
        <v>47.694040000000001</v>
      </c>
      <c r="J7320" s="23">
        <v>-103.26179</v>
      </c>
      <c r="K7320">
        <v>211130</v>
      </c>
      <c r="L7320" t="s">
        <v>368</v>
      </c>
      <c r="M7320" t="s">
        <v>102</v>
      </c>
      <c r="N7320" s="49">
        <v>89403.212412814057</v>
      </c>
      <c r="O7320" s="49">
        <v>35625.58824053486</v>
      </c>
      <c r="P7320" s="49">
        <v>35028.381999999998</v>
      </c>
      <c r="Q7320" s="49">
        <v>26735.916000000001</v>
      </c>
      <c r="R7320" s="49">
        <v>27951.66</v>
      </c>
      <c r="S7320" s="49">
        <v>17215.491999999998</v>
      </c>
    </row>
    <row r="7321" spans="1:22" x14ac:dyDescent="0.3">
      <c r="A7321">
        <v>1004620</v>
      </c>
      <c r="B7321" t="s">
        <v>32048</v>
      </c>
      <c r="C7321" t="s">
        <v>32049</v>
      </c>
      <c r="D7321" t="s">
        <v>26982</v>
      </c>
      <c r="E7321" t="s">
        <v>583</v>
      </c>
      <c r="F7321" t="s">
        <v>7053</v>
      </c>
      <c r="G7321" t="s">
        <v>32050</v>
      </c>
      <c r="H7321" t="s">
        <v>1007</v>
      </c>
      <c r="I7321" s="23">
        <v>30.158611000000001</v>
      </c>
      <c r="J7321" s="23">
        <v>-93.347778000000005</v>
      </c>
      <c r="K7321">
        <v>211130</v>
      </c>
      <c r="L7321" t="s">
        <v>326</v>
      </c>
      <c r="M7321" t="s">
        <v>327</v>
      </c>
      <c r="N7321" s="49">
        <v>15251.102127447042</v>
      </c>
      <c r="O7321" s="49">
        <v>24608.300119167678</v>
      </c>
      <c r="P7321" s="49">
        <v>11242.657999999999</v>
      </c>
      <c r="Q7321" s="49">
        <v>1805.2940000000001</v>
      </c>
      <c r="R7321" s="49">
        <v>42801.14</v>
      </c>
      <c r="S7321" s="49">
        <v>35500.167999999998</v>
      </c>
      <c r="T7321" s="49">
        <v>42648.224000000002</v>
      </c>
      <c r="U7321" s="49">
        <v>71096.504000000001</v>
      </c>
      <c r="V7321" s="49">
        <v>60490.586000000003</v>
      </c>
    </row>
    <row r="7322" spans="1:22" x14ac:dyDescent="0.3">
      <c r="A7322">
        <v>1011510</v>
      </c>
      <c r="B7322" t="s">
        <v>32051</v>
      </c>
      <c r="C7322" t="s">
        <v>32052</v>
      </c>
      <c r="D7322" t="s">
        <v>2808</v>
      </c>
      <c r="E7322" t="s">
        <v>303</v>
      </c>
      <c r="F7322" t="s">
        <v>24072</v>
      </c>
      <c r="H7322" t="s">
        <v>3161</v>
      </c>
      <c r="I7322" s="23">
        <v>31.853618999999998</v>
      </c>
      <c r="J7322" s="23">
        <v>-101.79061400000001</v>
      </c>
      <c r="K7322">
        <v>211130</v>
      </c>
      <c r="L7322" t="s">
        <v>368</v>
      </c>
      <c r="M7322" t="s">
        <v>102</v>
      </c>
      <c r="N7322" s="49">
        <v>125375.83170469184</v>
      </c>
      <c r="O7322" s="49">
        <v>13429.85139210435</v>
      </c>
      <c r="P7322" s="49">
        <v>15918.162</v>
      </c>
      <c r="Q7322" s="49">
        <v>10929.716</v>
      </c>
      <c r="R7322" s="49">
        <v>29039.7</v>
      </c>
      <c r="S7322" s="49">
        <v>20840.326000000001</v>
      </c>
    </row>
    <row r="7323" spans="1:22" x14ac:dyDescent="0.3">
      <c r="A7323">
        <v>1011504</v>
      </c>
      <c r="B7323" t="s">
        <v>32053</v>
      </c>
      <c r="C7323" t="s">
        <v>32054</v>
      </c>
      <c r="D7323" t="s">
        <v>2843</v>
      </c>
      <c r="E7323" t="s">
        <v>303</v>
      </c>
      <c r="F7323" t="s">
        <v>2844</v>
      </c>
      <c r="H7323" t="s">
        <v>4486</v>
      </c>
      <c r="I7323" s="23">
        <v>33.310929999999999</v>
      </c>
      <c r="J7323" s="23">
        <v>-97.526776999999996</v>
      </c>
      <c r="K7323">
        <v>211130</v>
      </c>
      <c r="L7323" t="s">
        <v>368</v>
      </c>
      <c r="M7323" t="s">
        <v>102</v>
      </c>
      <c r="N7323" s="49">
        <v>99409.466054396253</v>
      </c>
      <c r="O7323" s="49">
        <v>90220.717473510711</v>
      </c>
      <c r="P7323" s="49">
        <v>114383.14200000001</v>
      </c>
      <c r="Q7323" s="49">
        <v>127827.338</v>
      </c>
      <c r="R7323" s="49">
        <v>123129.25599999999</v>
      </c>
      <c r="S7323" s="49">
        <v>52142.593999999997</v>
      </c>
    </row>
    <row r="7324" spans="1:22" x14ac:dyDescent="0.3">
      <c r="A7324">
        <v>1009330</v>
      </c>
      <c r="B7324" t="s">
        <v>32055</v>
      </c>
      <c r="C7324" t="s">
        <v>32056</v>
      </c>
      <c r="D7324" t="s">
        <v>32057</v>
      </c>
      <c r="E7324" t="s">
        <v>583</v>
      </c>
      <c r="F7324" t="s">
        <v>584</v>
      </c>
      <c r="G7324" t="s">
        <v>32058</v>
      </c>
      <c r="H7324" t="s">
        <v>8005</v>
      </c>
      <c r="I7324" s="23">
        <v>30.218209999999999</v>
      </c>
      <c r="J7324" s="23">
        <v>-92.509289999999993</v>
      </c>
      <c r="K7324">
        <v>211112</v>
      </c>
      <c r="L7324" t="s">
        <v>28</v>
      </c>
      <c r="M7324" t="s">
        <v>102</v>
      </c>
      <c r="R7324" s="49">
        <v>0</v>
      </c>
      <c r="S7324" s="49">
        <v>5534.4340000000002</v>
      </c>
      <c r="T7324" s="49">
        <v>12564.456</v>
      </c>
      <c r="U7324" s="49">
        <v>19491.73</v>
      </c>
      <c r="V7324" s="49">
        <v>18001.66</v>
      </c>
    </row>
    <row r="7325" spans="1:22" x14ac:dyDescent="0.3">
      <c r="A7325">
        <v>1004048</v>
      </c>
      <c r="B7325" t="s">
        <v>32059</v>
      </c>
      <c r="C7325" t="s">
        <v>32060</v>
      </c>
      <c r="D7325" t="s">
        <v>9624</v>
      </c>
      <c r="E7325" t="s">
        <v>583</v>
      </c>
      <c r="F7325" t="s">
        <v>6107</v>
      </c>
      <c r="G7325" t="s">
        <v>32061</v>
      </c>
      <c r="H7325" t="s">
        <v>8282</v>
      </c>
      <c r="I7325" s="23">
        <v>29.765000000000001</v>
      </c>
      <c r="J7325" s="23">
        <v>-93.637777999999997</v>
      </c>
      <c r="K7325">
        <v>211130</v>
      </c>
      <c r="L7325" t="s">
        <v>368</v>
      </c>
      <c r="M7325" t="s">
        <v>102</v>
      </c>
      <c r="N7325" s="49">
        <v>10062.119266666734</v>
      </c>
      <c r="O7325" s="49">
        <v>21973.129775606907</v>
      </c>
      <c r="P7325" s="49">
        <v>27206.3</v>
      </c>
      <c r="Q7325" s="49">
        <v>27053.398000000001</v>
      </c>
      <c r="R7325" s="49">
        <v>28738.196</v>
      </c>
      <c r="S7325" s="49">
        <v>32070.48</v>
      </c>
      <c r="T7325" s="49">
        <v>18650.182000000001</v>
      </c>
      <c r="U7325" s="49">
        <v>22053.018</v>
      </c>
      <c r="V7325" s="49">
        <v>31940.527999999998</v>
      </c>
    </row>
    <row r="7326" spans="1:22" x14ac:dyDescent="0.3">
      <c r="A7326">
        <v>1010789</v>
      </c>
      <c r="B7326" t="s">
        <v>32062</v>
      </c>
      <c r="C7326" t="s">
        <v>32063</v>
      </c>
      <c r="D7326" t="s">
        <v>21674</v>
      </c>
      <c r="E7326" t="s">
        <v>583</v>
      </c>
      <c r="F7326" t="s">
        <v>32064</v>
      </c>
      <c r="G7326" t="s">
        <v>32065</v>
      </c>
      <c r="H7326" t="s">
        <v>1007</v>
      </c>
      <c r="I7326" s="23">
        <v>30.115200000000002</v>
      </c>
      <c r="J7326" s="23">
        <v>-93.282698999999994</v>
      </c>
      <c r="K7326">
        <v>211112</v>
      </c>
      <c r="L7326" t="s">
        <v>368</v>
      </c>
      <c r="M7326" t="s">
        <v>102</v>
      </c>
      <c r="P7326" s="49">
        <v>2305.6439999999998</v>
      </c>
      <c r="Q7326" s="49">
        <v>6393.9279999999999</v>
      </c>
      <c r="R7326" s="49">
        <v>36143.516000000003</v>
      </c>
      <c r="S7326" s="49">
        <v>44759.716</v>
      </c>
      <c r="T7326" s="49">
        <v>47630.021999999997</v>
      </c>
      <c r="U7326" s="49">
        <v>40587.455999999998</v>
      </c>
    </row>
    <row r="7327" spans="1:22" x14ac:dyDescent="0.3">
      <c r="A7327">
        <v>1003764</v>
      </c>
      <c r="B7327" t="s">
        <v>32066</v>
      </c>
      <c r="C7327" t="s">
        <v>32067</v>
      </c>
      <c r="D7327" t="s">
        <v>20221</v>
      </c>
      <c r="E7327" t="s">
        <v>303</v>
      </c>
      <c r="F7327" t="s">
        <v>20222</v>
      </c>
      <c r="G7327" t="s">
        <v>32068</v>
      </c>
      <c r="H7327" t="s">
        <v>4486</v>
      </c>
      <c r="I7327" s="23">
        <v>33.305464999999998</v>
      </c>
      <c r="J7327" s="23">
        <v>-97.883522999999997</v>
      </c>
      <c r="K7327">
        <v>211130</v>
      </c>
      <c r="L7327" t="s">
        <v>326</v>
      </c>
      <c r="M7327" t="s">
        <v>327</v>
      </c>
      <c r="N7327" s="49">
        <v>163684.12005260744</v>
      </c>
      <c r="O7327" s="49">
        <v>151136.21069221443</v>
      </c>
      <c r="P7327" s="49">
        <v>184605.42600000001</v>
      </c>
      <c r="Q7327" s="49">
        <v>238113</v>
      </c>
      <c r="R7327" s="49">
        <v>212051.63</v>
      </c>
      <c r="S7327" s="49">
        <v>227075.02799999999</v>
      </c>
      <c r="T7327" s="49">
        <v>259195.45199999999</v>
      </c>
      <c r="U7327" s="49">
        <v>196053.18</v>
      </c>
      <c r="V7327" s="49">
        <v>159593.89199999999</v>
      </c>
    </row>
    <row r="7328" spans="1:22" x14ac:dyDescent="0.3">
      <c r="A7328">
        <v>1007441</v>
      </c>
      <c r="B7328" t="s">
        <v>32069</v>
      </c>
      <c r="C7328" t="s">
        <v>32070</v>
      </c>
      <c r="D7328" t="s">
        <v>1764</v>
      </c>
      <c r="E7328" t="s">
        <v>339</v>
      </c>
      <c r="F7328" t="s">
        <v>10464</v>
      </c>
      <c r="H7328" t="s">
        <v>367</v>
      </c>
      <c r="I7328" s="23">
        <v>32.42615</v>
      </c>
      <c r="J7328" s="23">
        <v>-103.14856399999999</v>
      </c>
      <c r="K7328">
        <v>211130</v>
      </c>
      <c r="L7328" t="s">
        <v>2172</v>
      </c>
      <c r="M7328" t="s">
        <v>2173</v>
      </c>
      <c r="N7328" s="49">
        <v>160960.74999434687</v>
      </c>
      <c r="O7328" s="49">
        <v>162506.96466921383</v>
      </c>
      <c r="P7328" s="49">
        <v>154818.39799999999</v>
      </c>
      <c r="Q7328" s="49">
        <v>161567.32800000001</v>
      </c>
      <c r="R7328" s="49">
        <v>183249.038</v>
      </c>
      <c r="S7328" s="49">
        <v>180072.772</v>
      </c>
      <c r="T7328" s="49">
        <v>167123.75599999999</v>
      </c>
      <c r="U7328" s="49">
        <v>127271.416</v>
      </c>
      <c r="V7328" s="49">
        <v>224869.122</v>
      </c>
    </row>
    <row r="7329" spans="1:22" x14ac:dyDescent="0.3">
      <c r="A7329">
        <v>1003750</v>
      </c>
      <c r="B7329" t="s">
        <v>32071</v>
      </c>
      <c r="C7329" t="s">
        <v>32072</v>
      </c>
      <c r="D7329" t="s">
        <v>21674</v>
      </c>
      <c r="E7329" t="s">
        <v>583</v>
      </c>
      <c r="F7329" t="s">
        <v>25526</v>
      </c>
      <c r="G7329" t="s">
        <v>32073</v>
      </c>
      <c r="H7329" t="s">
        <v>1007</v>
      </c>
      <c r="I7329" s="23">
        <v>30.273333000000001</v>
      </c>
      <c r="J7329" s="23">
        <v>-93.156943999999996</v>
      </c>
      <c r="K7329">
        <v>211130</v>
      </c>
      <c r="L7329" t="s">
        <v>326</v>
      </c>
      <c r="M7329" t="s">
        <v>327</v>
      </c>
      <c r="N7329" s="49">
        <v>27075.970811167932</v>
      </c>
      <c r="O7329" s="49">
        <v>28474.105792457845</v>
      </c>
      <c r="P7329" s="49">
        <v>28260.745999999999</v>
      </c>
      <c r="Q7329" s="49">
        <v>30715.238000000001</v>
      </c>
      <c r="R7329" s="49">
        <v>30412.74</v>
      </c>
      <c r="S7329" s="49">
        <v>29613.342000000001</v>
      </c>
      <c r="T7329" s="49">
        <v>42191.205999999998</v>
      </c>
      <c r="U7329" s="49">
        <v>43157.946000000004</v>
      </c>
      <c r="V7329" s="49">
        <v>46165.762000000002</v>
      </c>
    </row>
    <row r="7330" spans="1:22" x14ac:dyDescent="0.3">
      <c r="A7330">
        <v>1007234</v>
      </c>
      <c r="B7330" t="s">
        <v>32074</v>
      </c>
      <c r="C7330" t="s">
        <v>32075</v>
      </c>
      <c r="D7330" t="s">
        <v>32076</v>
      </c>
      <c r="E7330" t="s">
        <v>303</v>
      </c>
      <c r="F7330" t="s">
        <v>4218</v>
      </c>
      <c r="H7330" t="s">
        <v>4217</v>
      </c>
      <c r="I7330" s="23">
        <v>31.510728498799999</v>
      </c>
      <c r="J7330" s="23">
        <v>-102.65126368999999</v>
      </c>
      <c r="K7330">
        <v>211111</v>
      </c>
      <c r="L7330" t="s">
        <v>28</v>
      </c>
      <c r="M7330" t="s">
        <v>102</v>
      </c>
      <c r="R7330" s="49">
        <v>20773.472000000002</v>
      </c>
      <c r="S7330" s="49">
        <v>21025.82</v>
      </c>
      <c r="T7330" s="49">
        <v>41951.040000000001</v>
      </c>
      <c r="U7330" s="49">
        <v>27551.795999999998</v>
      </c>
      <c r="V7330" s="49">
        <v>21854.968000000001</v>
      </c>
    </row>
    <row r="7331" spans="1:22" x14ac:dyDescent="0.3">
      <c r="A7331">
        <v>1007352</v>
      </c>
      <c r="B7331" t="s">
        <v>32077</v>
      </c>
      <c r="C7331" t="s">
        <v>32078</v>
      </c>
      <c r="D7331" t="s">
        <v>32079</v>
      </c>
      <c r="E7331" t="s">
        <v>583</v>
      </c>
      <c r="F7331" t="s">
        <v>32080</v>
      </c>
      <c r="G7331" t="s">
        <v>32081</v>
      </c>
      <c r="H7331" t="s">
        <v>483</v>
      </c>
      <c r="I7331" s="23">
        <v>29.758150000000001</v>
      </c>
      <c r="J7331" s="23">
        <v>-95.367829999999998</v>
      </c>
      <c r="K7331">
        <v>211130</v>
      </c>
      <c r="L7331" t="s">
        <v>368</v>
      </c>
      <c r="M7331" t="s">
        <v>102</v>
      </c>
      <c r="N7331" s="49">
        <v>33909.579969627586</v>
      </c>
      <c r="R7331" s="49">
        <v>9649.7479999999996</v>
      </c>
      <c r="S7331" s="49">
        <v>84697.668000000005</v>
      </c>
      <c r="T7331" s="49">
        <v>128947.614</v>
      </c>
      <c r="U7331" s="49">
        <v>115256.694</v>
      </c>
      <c r="V7331" s="49">
        <v>77291.004000000001</v>
      </c>
    </row>
    <row r="7332" spans="1:22" x14ac:dyDescent="0.3">
      <c r="A7332">
        <v>1003347</v>
      </c>
      <c r="B7332" t="s">
        <v>32082</v>
      </c>
      <c r="C7332" t="s">
        <v>32083</v>
      </c>
      <c r="D7332" t="s">
        <v>22896</v>
      </c>
      <c r="E7332" t="s">
        <v>303</v>
      </c>
      <c r="F7332" t="s">
        <v>22897</v>
      </c>
      <c r="G7332" t="s">
        <v>32084</v>
      </c>
      <c r="H7332" t="s">
        <v>4803</v>
      </c>
      <c r="I7332" s="23">
        <v>31.185089999999999</v>
      </c>
      <c r="J7332" s="23">
        <v>-100.90792999999999</v>
      </c>
      <c r="K7332">
        <v>211130</v>
      </c>
      <c r="L7332" t="s">
        <v>368</v>
      </c>
      <c r="M7332" t="s">
        <v>102</v>
      </c>
      <c r="N7332" s="49">
        <v>28325.321770772822</v>
      </c>
      <c r="O7332" s="49">
        <v>28630.245280508479</v>
      </c>
      <c r="P7332" s="49">
        <v>34849.421999999999</v>
      </c>
      <c r="Q7332" s="49">
        <v>30478.44</v>
      </c>
      <c r="R7332" s="49">
        <v>33483.875999999997</v>
      </c>
      <c r="S7332" s="49">
        <v>32050.684000000001</v>
      </c>
      <c r="T7332" s="49">
        <v>36847.866000000002</v>
      </c>
      <c r="U7332" s="49">
        <v>35676.576000000001</v>
      </c>
      <c r="V7332" s="49">
        <v>33034.377999999997</v>
      </c>
    </row>
    <row r="7333" spans="1:22" x14ac:dyDescent="0.3">
      <c r="A7333">
        <v>1004893</v>
      </c>
      <c r="B7333" t="s">
        <v>32085</v>
      </c>
      <c r="C7333" t="s">
        <v>32086</v>
      </c>
      <c r="D7333" t="s">
        <v>12161</v>
      </c>
      <c r="E7333" t="s">
        <v>339</v>
      </c>
      <c r="F7333" t="s">
        <v>32087</v>
      </c>
      <c r="G7333" t="s">
        <v>32088</v>
      </c>
      <c r="H7333" t="s">
        <v>367</v>
      </c>
      <c r="I7333" s="23">
        <v>32.610278000000001</v>
      </c>
      <c r="J7333" s="23">
        <v>-103.311944</v>
      </c>
      <c r="K7333">
        <v>211130</v>
      </c>
      <c r="L7333" t="s">
        <v>4385</v>
      </c>
      <c r="M7333" t="s">
        <v>4386</v>
      </c>
      <c r="N7333" s="49">
        <v>128515.398150384</v>
      </c>
      <c r="O7333" s="49">
        <v>121596.95244324378</v>
      </c>
      <c r="P7333" s="49">
        <v>141969.644</v>
      </c>
      <c r="Q7333" s="49">
        <v>114402.696</v>
      </c>
      <c r="R7333" s="49">
        <v>58793.692000000003</v>
      </c>
      <c r="S7333" s="49">
        <v>61888.235999999997</v>
      </c>
      <c r="T7333" s="49">
        <v>90784.385999999999</v>
      </c>
      <c r="U7333" s="49">
        <v>59689.438000000002</v>
      </c>
      <c r="V7333" s="49">
        <v>87251.331999999995</v>
      </c>
    </row>
    <row r="7334" spans="1:22" x14ac:dyDescent="0.3">
      <c r="A7334">
        <v>1010047</v>
      </c>
      <c r="B7334"/>
      <c r="C7334" t="s">
        <v>32089</v>
      </c>
      <c r="D7334" t="s">
        <v>2843</v>
      </c>
      <c r="E7334" t="s">
        <v>303</v>
      </c>
      <c r="F7334" t="s">
        <v>2844</v>
      </c>
      <c r="H7334" t="s">
        <v>16883</v>
      </c>
      <c r="I7334" s="23">
        <v>33.458599999999997</v>
      </c>
      <c r="J7334" s="23">
        <v>-97.612399999999994</v>
      </c>
      <c r="K7334">
        <v>211112</v>
      </c>
      <c r="L7334" t="s">
        <v>368</v>
      </c>
      <c r="M7334" t="s">
        <v>102</v>
      </c>
      <c r="Q7334" s="49">
        <v>26207.763999999999</v>
      </c>
      <c r="R7334" s="49">
        <v>32755.853999999999</v>
      </c>
      <c r="S7334" s="49">
        <v>67450.471999999994</v>
      </c>
      <c r="T7334" s="49">
        <v>54342.745999999999</v>
      </c>
    </row>
    <row r="7335" spans="1:22" x14ac:dyDescent="0.3">
      <c r="A7335">
        <v>1004842</v>
      </c>
      <c r="B7335" t="s">
        <v>32069</v>
      </c>
      <c r="C7335" t="s">
        <v>32090</v>
      </c>
      <c r="D7335" t="s">
        <v>1764</v>
      </c>
      <c r="E7335" t="s">
        <v>339</v>
      </c>
      <c r="F7335" t="s">
        <v>10464</v>
      </c>
      <c r="H7335" t="s">
        <v>1893</v>
      </c>
      <c r="I7335" s="23">
        <v>32.450665520000001</v>
      </c>
      <c r="J7335" s="23">
        <v>-103.1920411</v>
      </c>
      <c r="K7335">
        <v>211112</v>
      </c>
      <c r="L7335" t="s">
        <v>28</v>
      </c>
      <c r="M7335" t="s">
        <v>102</v>
      </c>
      <c r="R7335" s="49">
        <v>18453.18</v>
      </c>
      <c r="S7335" s="49">
        <v>30222.436000000002</v>
      </c>
      <c r="T7335" s="49">
        <v>33266.076000000001</v>
      </c>
      <c r="U7335" s="49">
        <v>49713.364000000001</v>
      </c>
      <c r="V7335" s="49">
        <v>30931.132000000001</v>
      </c>
    </row>
    <row r="7336" spans="1:22" x14ac:dyDescent="0.3">
      <c r="A7336">
        <v>1011523</v>
      </c>
      <c r="B7336" t="s">
        <v>32091</v>
      </c>
      <c r="C7336" t="s">
        <v>32092</v>
      </c>
      <c r="D7336" t="s">
        <v>32076</v>
      </c>
      <c r="E7336" t="s">
        <v>303</v>
      </c>
      <c r="F7336" t="s">
        <v>4218</v>
      </c>
      <c r="H7336" t="s">
        <v>4220</v>
      </c>
      <c r="I7336" s="23">
        <v>31.50074137</v>
      </c>
      <c r="J7336" s="23">
        <v>-102.5964458</v>
      </c>
      <c r="K7336">
        <v>211112</v>
      </c>
      <c r="L7336" t="s">
        <v>28</v>
      </c>
      <c r="M7336" t="s">
        <v>102</v>
      </c>
      <c r="R7336" s="49">
        <v>23339.864000000001</v>
      </c>
      <c r="S7336" s="49">
        <v>26754.7</v>
      </c>
    </row>
    <row r="7337" spans="1:22" x14ac:dyDescent="0.3">
      <c r="A7337">
        <v>1011509</v>
      </c>
      <c r="B7337" t="s">
        <v>32093</v>
      </c>
      <c r="C7337" t="s">
        <v>32094</v>
      </c>
      <c r="D7337" t="s">
        <v>32095</v>
      </c>
      <c r="E7337" t="s">
        <v>303</v>
      </c>
      <c r="F7337" t="s">
        <v>4218</v>
      </c>
      <c r="H7337" t="s">
        <v>2808</v>
      </c>
      <c r="I7337" s="23">
        <v>31.652899999999999</v>
      </c>
      <c r="J7337" s="23">
        <v>-102.2616</v>
      </c>
      <c r="K7337">
        <v>211112</v>
      </c>
      <c r="L7337" t="s">
        <v>368</v>
      </c>
      <c r="M7337" t="s">
        <v>102</v>
      </c>
      <c r="Q7337" s="49">
        <v>31562.126</v>
      </c>
      <c r="R7337" s="49">
        <v>47481.483999999997</v>
      </c>
      <c r="S7337" s="49">
        <v>21646.276000000002</v>
      </c>
    </row>
    <row r="7338" spans="1:22" x14ac:dyDescent="0.3">
      <c r="A7338">
        <v>1003767</v>
      </c>
      <c r="B7338" t="s">
        <v>32096</v>
      </c>
      <c r="C7338" t="s">
        <v>32097</v>
      </c>
      <c r="D7338" t="s">
        <v>32076</v>
      </c>
      <c r="E7338" t="s">
        <v>303</v>
      </c>
      <c r="F7338" t="s">
        <v>4218</v>
      </c>
      <c r="G7338" t="s">
        <v>32098</v>
      </c>
      <c r="H7338" t="s">
        <v>4220</v>
      </c>
      <c r="I7338" s="23">
        <v>31.501667000000001</v>
      </c>
      <c r="J7338" s="23">
        <v>-102.640277</v>
      </c>
      <c r="K7338">
        <v>211130</v>
      </c>
      <c r="L7338" t="s">
        <v>2172</v>
      </c>
      <c r="M7338" t="s">
        <v>2173</v>
      </c>
      <c r="N7338" s="49">
        <v>203594.04370018383</v>
      </c>
      <c r="O7338" s="49">
        <v>163772.57808140956</v>
      </c>
      <c r="P7338" s="49">
        <v>148975.076</v>
      </c>
      <c r="Q7338" s="49">
        <v>104343.89599999999</v>
      </c>
      <c r="R7338" s="49">
        <v>129719.9</v>
      </c>
      <c r="S7338" s="49">
        <v>125571.81200000001</v>
      </c>
      <c r="T7338" s="49">
        <v>135197.54199999999</v>
      </c>
      <c r="U7338" s="49">
        <v>112469.076</v>
      </c>
      <c r="V7338" s="49">
        <v>111168.156</v>
      </c>
    </row>
    <row r="7339" spans="1:22" x14ac:dyDescent="0.3">
      <c r="A7339">
        <v>1004843</v>
      </c>
      <c r="B7339" t="s">
        <v>32099</v>
      </c>
      <c r="C7339" t="s">
        <v>32100</v>
      </c>
      <c r="D7339" t="s">
        <v>11767</v>
      </c>
      <c r="E7339" t="s">
        <v>339</v>
      </c>
      <c r="F7339" t="s">
        <v>11768</v>
      </c>
      <c r="G7339" t="s">
        <v>32101</v>
      </c>
      <c r="H7339" t="s">
        <v>367</v>
      </c>
      <c r="I7339" s="23">
        <v>29.75853</v>
      </c>
      <c r="J7339" s="23">
        <v>-95.367530000000002</v>
      </c>
      <c r="K7339">
        <v>211130</v>
      </c>
      <c r="L7339" t="s">
        <v>368</v>
      </c>
      <c r="M7339" t="s">
        <v>102</v>
      </c>
      <c r="N7339" s="49">
        <v>72846.20758278748</v>
      </c>
      <c r="O7339" s="49">
        <v>84700.332660406522</v>
      </c>
      <c r="P7339" s="49">
        <v>80659.275999999998</v>
      </c>
      <c r="Q7339" s="49">
        <v>73850.131999999998</v>
      </c>
      <c r="R7339" s="49">
        <v>83965.61</v>
      </c>
      <c r="S7339" s="49">
        <v>74860.035999999993</v>
      </c>
      <c r="T7339" s="49">
        <v>83993.827999999994</v>
      </c>
      <c r="U7339" s="49">
        <v>63906.447999999997</v>
      </c>
      <c r="V7339" s="49">
        <v>83490.653999999995</v>
      </c>
    </row>
    <row r="7340" spans="1:22" x14ac:dyDescent="0.3">
      <c r="A7340">
        <v>1011505</v>
      </c>
      <c r="B7340" t="s">
        <v>32102</v>
      </c>
      <c r="C7340" t="s">
        <v>32103</v>
      </c>
      <c r="D7340" t="s">
        <v>2727</v>
      </c>
      <c r="E7340" t="s">
        <v>303</v>
      </c>
      <c r="F7340" t="s">
        <v>32104</v>
      </c>
      <c r="H7340" t="s">
        <v>32105</v>
      </c>
      <c r="I7340" s="23">
        <v>32.859031999999999</v>
      </c>
      <c r="J7340" s="23">
        <v>-99.221165999999997</v>
      </c>
      <c r="K7340">
        <v>211112</v>
      </c>
      <c r="L7340" t="s">
        <v>28</v>
      </c>
      <c r="M7340" t="s">
        <v>102</v>
      </c>
      <c r="R7340" s="49">
        <v>7274.0720000000001</v>
      </c>
      <c r="S7340" s="49">
        <v>6914.924</v>
      </c>
    </row>
    <row r="7341" spans="1:22" x14ac:dyDescent="0.3">
      <c r="A7341">
        <v>1003765</v>
      </c>
      <c r="B7341" t="s">
        <v>32106</v>
      </c>
      <c r="C7341" t="s">
        <v>32107</v>
      </c>
      <c r="D7341" t="s">
        <v>2843</v>
      </c>
      <c r="E7341" t="s">
        <v>303</v>
      </c>
      <c r="F7341" t="s">
        <v>20222</v>
      </c>
      <c r="H7341" t="s">
        <v>2845</v>
      </c>
      <c r="I7341" s="23">
        <v>33.30305276</v>
      </c>
      <c r="J7341" s="23">
        <v>-97.403788390000003</v>
      </c>
      <c r="K7341">
        <v>211112</v>
      </c>
      <c r="L7341" t="s">
        <v>28</v>
      </c>
      <c r="M7341" t="s">
        <v>102</v>
      </c>
      <c r="R7341" s="49">
        <v>21287.72</v>
      </c>
      <c r="S7341" s="49">
        <v>24178.608</v>
      </c>
      <c r="T7341" s="49">
        <v>30010.088</v>
      </c>
      <c r="U7341" s="49">
        <v>23442.06</v>
      </c>
      <c r="V7341" s="49">
        <v>21991.067999999999</v>
      </c>
    </row>
    <row r="7342" spans="1:22" x14ac:dyDescent="0.3">
      <c r="A7342">
        <v>1003346</v>
      </c>
      <c r="B7342" t="s">
        <v>32108</v>
      </c>
      <c r="C7342" t="s">
        <v>32109</v>
      </c>
      <c r="D7342" t="s">
        <v>32110</v>
      </c>
      <c r="E7342" t="s">
        <v>303</v>
      </c>
      <c r="F7342" t="s">
        <v>30152</v>
      </c>
      <c r="G7342" t="s">
        <v>32111</v>
      </c>
      <c r="H7342" t="s">
        <v>483</v>
      </c>
      <c r="I7342" s="23">
        <v>29.758150000000001</v>
      </c>
      <c r="J7342" s="23">
        <v>-95.367829999999998</v>
      </c>
      <c r="K7342">
        <v>211130</v>
      </c>
      <c r="L7342" t="s">
        <v>368</v>
      </c>
      <c r="M7342" t="s">
        <v>102</v>
      </c>
      <c r="N7342" s="49">
        <v>38502.828252342988</v>
      </c>
      <c r="O7342" s="49">
        <v>37387.636726575533</v>
      </c>
      <c r="P7342" s="49">
        <v>41283.951999999997</v>
      </c>
      <c r="Q7342" s="49">
        <v>39878.06</v>
      </c>
      <c r="R7342" s="49">
        <v>41660.557999999997</v>
      </c>
      <c r="S7342" s="49">
        <v>41256.851999999999</v>
      </c>
      <c r="T7342" s="49">
        <v>47817.186000000002</v>
      </c>
      <c r="U7342" s="49">
        <v>35939.870000000003</v>
      </c>
      <c r="V7342" s="49">
        <v>37760.267999999996</v>
      </c>
    </row>
    <row r="7343" spans="1:22" x14ac:dyDescent="0.3">
      <c r="A7343">
        <v>1004841</v>
      </c>
      <c r="B7343" t="s">
        <v>32112</v>
      </c>
      <c r="C7343" t="s">
        <v>32113</v>
      </c>
      <c r="D7343" t="s">
        <v>32114</v>
      </c>
      <c r="E7343" t="s">
        <v>583</v>
      </c>
      <c r="F7343" t="s">
        <v>6107</v>
      </c>
      <c r="G7343" t="s">
        <v>32115</v>
      </c>
      <c r="H7343" t="s">
        <v>6109</v>
      </c>
      <c r="I7343" s="23">
        <v>29.761666999999999</v>
      </c>
      <c r="J7343" s="23">
        <v>-93.609722000000005</v>
      </c>
      <c r="K7343">
        <v>211112</v>
      </c>
      <c r="L7343" t="s">
        <v>28</v>
      </c>
      <c r="M7343" t="s">
        <v>102</v>
      </c>
      <c r="R7343" s="49">
        <v>0</v>
      </c>
      <c r="S7343" s="49">
        <v>184.5</v>
      </c>
      <c r="T7343" s="49">
        <v>50961.56</v>
      </c>
      <c r="U7343" s="49">
        <v>53533.8</v>
      </c>
      <c r="V7343" s="49">
        <v>48671.917999999998</v>
      </c>
    </row>
    <row r="7344" spans="1:22" x14ac:dyDescent="0.3">
      <c r="A7344">
        <v>1007396</v>
      </c>
      <c r="B7344" t="s">
        <v>32116</v>
      </c>
      <c r="C7344" t="s">
        <v>32117</v>
      </c>
      <c r="D7344" t="s">
        <v>32118</v>
      </c>
      <c r="E7344" t="s">
        <v>583</v>
      </c>
      <c r="F7344" t="s">
        <v>32119</v>
      </c>
      <c r="G7344" t="s">
        <v>32120</v>
      </c>
      <c r="H7344" t="s">
        <v>4155</v>
      </c>
      <c r="I7344" s="23">
        <v>29.238102999999999</v>
      </c>
      <c r="J7344" s="23">
        <v>-89.386139</v>
      </c>
      <c r="K7344">
        <v>211130</v>
      </c>
      <c r="L7344" t="s">
        <v>368</v>
      </c>
      <c r="M7344" t="s">
        <v>102</v>
      </c>
      <c r="N7344" s="49">
        <v>203428.20664197192</v>
      </c>
      <c r="O7344" s="49">
        <v>183786.57377333488</v>
      </c>
      <c r="P7344" s="49">
        <v>196995.666</v>
      </c>
      <c r="Q7344" s="49">
        <v>205105.78200000001</v>
      </c>
      <c r="R7344" s="49">
        <v>217681.08199999999</v>
      </c>
      <c r="S7344" s="49">
        <v>200070.39199999999</v>
      </c>
      <c r="T7344" s="49">
        <v>233351.77799999999</v>
      </c>
      <c r="U7344" s="49">
        <v>190257.04</v>
      </c>
      <c r="V7344" s="49">
        <v>219357.63</v>
      </c>
    </row>
    <row r="7345" spans="1:22" x14ac:dyDescent="0.3">
      <c r="A7345">
        <v>1003766</v>
      </c>
      <c r="B7345" t="s">
        <v>32121</v>
      </c>
      <c r="C7345" t="s">
        <v>32122</v>
      </c>
      <c r="D7345" t="s">
        <v>32076</v>
      </c>
      <c r="E7345" t="s">
        <v>303</v>
      </c>
      <c r="F7345" t="s">
        <v>4218</v>
      </c>
      <c r="H7345" t="s">
        <v>4217</v>
      </c>
      <c r="I7345" s="23">
        <v>31.51513611</v>
      </c>
      <c r="J7345" s="23">
        <v>-102.53870499999999</v>
      </c>
      <c r="K7345">
        <v>211111</v>
      </c>
      <c r="L7345" t="s">
        <v>28</v>
      </c>
      <c r="M7345" t="s">
        <v>102</v>
      </c>
      <c r="R7345" s="49">
        <v>18093.531999999999</v>
      </c>
      <c r="S7345" s="49">
        <v>19742.876</v>
      </c>
      <c r="T7345" s="49">
        <v>16179.24</v>
      </c>
      <c r="U7345" s="49">
        <v>16687.687999999998</v>
      </c>
      <c r="V7345" s="49">
        <v>19057.928</v>
      </c>
    </row>
    <row r="7346" spans="1:22" x14ac:dyDescent="0.3">
      <c r="A7346">
        <v>1004088</v>
      </c>
      <c r="B7346" t="s">
        <v>32077</v>
      </c>
      <c r="C7346" t="s">
        <v>32123</v>
      </c>
      <c r="D7346" t="s">
        <v>32124</v>
      </c>
      <c r="E7346" t="s">
        <v>583</v>
      </c>
      <c r="F7346" t="s">
        <v>28932</v>
      </c>
      <c r="G7346" t="s">
        <v>32125</v>
      </c>
      <c r="H7346" t="s">
        <v>483</v>
      </c>
      <c r="I7346" s="23">
        <v>29.8350987</v>
      </c>
      <c r="J7346" s="23">
        <v>-89.813035600000006</v>
      </c>
      <c r="K7346">
        <v>211112</v>
      </c>
      <c r="L7346" t="s">
        <v>117</v>
      </c>
      <c r="M7346" t="s">
        <v>102</v>
      </c>
      <c r="S7346" s="49">
        <v>0</v>
      </c>
      <c r="U7346" s="49">
        <v>194376.96599999999</v>
      </c>
      <c r="V7346" s="49">
        <v>418646.022</v>
      </c>
    </row>
    <row r="7347" spans="1:22" x14ac:dyDescent="0.3">
      <c r="A7347">
        <v>1011235</v>
      </c>
      <c r="B7347" t="s">
        <v>32126</v>
      </c>
      <c r="C7347" t="s">
        <v>32127</v>
      </c>
      <c r="D7347" t="s">
        <v>20221</v>
      </c>
      <c r="E7347" t="s">
        <v>303</v>
      </c>
      <c r="F7347" t="s">
        <v>20222</v>
      </c>
      <c r="H7347" t="s">
        <v>2845</v>
      </c>
      <c r="I7347" s="23">
        <v>33.314599641999997</v>
      </c>
      <c r="J7347" s="23">
        <v>-97.771237880800001</v>
      </c>
      <c r="K7347">
        <v>211112</v>
      </c>
      <c r="L7347" t="s">
        <v>28</v>
      </c>
      <c r="M7347" t="s">
        <v>102</v>
      </c>
      <c r="R7347" s="49">
        <v>21517.268</v>
      </c>
      <c r="S7347" s="49">
        <v>18386.78</v>
      </c>
      <c r="T7347" s="49">
        <v>29139.988000000001</v>
      </c>
    </row>
    <row r="7348" spans="1:22" x14ac:dyDescent="0.3">
      <c r="A7348">
        <v>1004614</v>
      </c>
      <c r="B7348" t="s">
        <v>32077</v>
      </c>
      <c r="C7348" t="s">
        <v>32128</v>
      </c>
      <c r="D7348" t="s">
        <v>15888</v>
      </c>
      <c r="E7348" t="s">
        <v>303</v>
      </c>
      <c r="F7348" t="s">
        <v>1052</v>
      </c>
      <c r="G7348" t="s">
        <v>32129</v>
      </c>
      <c r="H7348" t="s">
        <v>483</v>
      </c>
      <c r="I7348" s="23">
        <v>29.758150000000001</v>
      </c>
      <c r="J7348" s="23">
        <v>-95.367829999999998</v>
      </c>
      <c r="K7348">
        <v>211130</v>
      </c>
      <c r="L7348" t="s">
        <v>326</v>
      </c>
      <c r="M7348" t="s">
        <v>327</v>
      </c>
      <c r="N7348" s="49">
        <v>770213.52380938362</v>
      </c>
      <c r="O7348" s="49">
        <v>680547.44680701371</v>
      </c>
      <c r="P7348" s="49">
        <v>647909.59600000002</v>
      </c>
      <c r="Q7348" s="49">
        <v>761047.87399999995</v>
      </c>
      <c r="R7348" s="49">
        <v>629087.16399999999</v>
      </c>
      <c r="S7348" s="49">
        <v>606145.93599999999</v>
      </c>
      <c r="T7348" s="49">
        <v>486090.90600000002</v>
      </c>
      <c r="U7348" s="49">
        <v>500639.49800000002</v>
      </c>
      <c r="V7348" s="49">
        <v>426179.158</v>
      </c>
    </row>
    <row r="7349" spans="1:22" x14ac:dyDescent="0.3">
      <c r="A7349">
        <v>1011234</v>
      </c>
      <c r="B7349" t="s">
        <v>32130</v>
      </c>
      <c r="C7349" t="s">
        <v>32131</v>
      </c>
      <c r="D7349" t="s">
        <v>2843</v>
      </c>
      <c r="E7349" t="s">
        <v>303</v>
      </c>
      <c r="F7349" t="s">
        <v>20222</v>
      </c>
      <c r="H7349" t="s">
        <v>2845</v>
      </c>
      <c r="I7349" s="23">
        <v>33.293394229999997</v>
      </c>
      <c r="J7349" s="23">
        <v>-97.462729879999998</v>
      </c>
      <c r="K7349">
        <v>211112</v>
      </c>
      <c r="L7349" t="s">
        <v>28</v>
      </c>
      <c r="M7349" t="s">
        <v>102</v>
      </c>
      <c r="R7349" s="49">
        <v>23931.16</v>
      </c>
      <c r="S7349" s="49">
        <v>23747.56</v>
      </c>
      <c r="T7349" s="49">
        <v>26211.7</v>
      </c>
    </row>
    <row r="7350" spans="1:22" x14ac:dyDescent="0.3">
      <c r="A7350">
        <v>1005040</v>
      </c>
      <c r="B7350" t="s">
        <v>32132</v>
      </c>
      <c r="C7350" t="s">
        <v>32133</v>
      </c>
      <c r="D7350" t="s">
        <v>9212</v>
      </c>
      <c r="E7350" t="s">
        <v>461</v>
      </c>
      <c r="F7350" t="s">
        <v>9213</v>
      </c>
      <c r="G7350" t="s">
        <v>32134</v>
      </c>
      <c r="H7350" t="s">
        <v>5338</v>
      </c>
      <c r="I7350" s="23">
        <v>41.592551</v>
      </c>
      <c r="J7350" s="23">
        <v>-109.75390899999999</v>
      </c>
      <c r="K7350">
        <v>212391</v>
      </c>
      <c r="L7350" t="s">
        <v>9215</v>
      </c>
      <c r="M7350" t="s">
        <v>376</v>
      </c>
      <c r="N7350" s="49">
        <v>1536763.2720000001</v>
      </c>
      <c r="O7350" s="49">
        <v>1505238.2660000001</v>
      </c>
      <c r="P7350" s="49">
        <v>1587336.736</v>
      </c>
      <c r="R7350" s="49">
        <v>1410318.31</v>
      </c>
      <c r="S7350" s="49">
        <v>1557045.014</v>
      </c>
      <c r="T7350" s="49">
        <v>1606572.1</v>
      </c>
      <c r="U7350" s="49">
        <v>1558792.892</v>
      </c>
      <c r="V7350" s="49">
        <v>1597457.0419999999</v>
      </c>
    </row>
    <row r="7351" spans="1:22" x14ac:dyDescent="0.3">
      <c r="A7351">
        <v>1000334</v>
      </c>
      <c r="B7351" t="s">
        <v>32135</v>
      </c>
      <c r="C7351" t="s">
        <v>32136</v>
      </c>
      <c r="D7351" t="s">
        <v>399</v>
      </c>
      <c r="E7351" t="s">
        <v>351</v>
      </c>
      <c r="F7351" t="s">
        <v>3264</v>
      </c>
      <c r="G7351" t="s">
        <v>32137</v>
      </c>
      <c r="H7351" t="s">
        <v>3266</v>
      </c>
      <c r="I7351" s="23">
        <v>39.846600000000002</v>
      </c>
      <c r="J7351" s="23">
        <v>-88.926100000000005</v>
      </c>
      <c r="K7351">
        <v>311221</v>
      </c>
      <c r="L7351" t="s">
        <v>649</v>
      </c>
      <c r="M7351" t="s">
        <v>574</v>
      </c>
      <c r="N7351" s="49">
        <v>751067.25800000003</v>
      </c>
      <c r="O7351" s="49">
        <v>673072.69799999997</v>
      </c>
      <c r="P7351" s="49">
        <v>690803.326</v>
      </c>
      <c r="Q7351" s="49">
        <v>751051.38</v>
      </c>
      <c r="R7351" s="49">
        <v>745609.62600000005</v>
      </c>
      <c r="S7351" s="49">
        <v>894914.66200000001</v>
      </c>
      <c r="T7351" s="49">
        <v>808210.18599999999</v>
      </c>
      <c r="U7351" s="49">
        <v>712671.42</v>
      </c>
      <c r="V7351" s="49">
        <v>738938.11</v>
      </c>
    </row>
    <row r="7352" spans="1:22" x14ac:dyDescent="0.3">
      <c r="A7352">
        <v>1010704</v>
      </c>
      <c r="B7352"/>
      <c r="C7352" t="s">
        <v>32138</v>
      </c>
      <c r="D7352" t="s">
        <v>32139</v>
      </c>
      <c r="E7352" t="s">
        <v>386</v>
      </c>
      <c r="F7352" t="s">
        <v>3881</v>
      </c>
      <c r="G7352" t="s">
        <v>32140</v>
      </c>
      <c r="I7352" s="23">
        <v>31.225337100000001</v>
      </c>
      <c r="J7352" s="23">
        <v>-88.070531900000006</v>
      </c>
      <c r="K7352">
        <v>325199</v>
      </c>
      <c r="L7352" t="s">
        <v>28</v>
      </c>
      <c r="M7352" t="s">
        <v>530</v>
      </c>
      <c r="N7352" s="49">
        <v>100481.17200000001</v>
      </c>
      <c r="O7352" s="49">
        <v>100076.124</v>
      </c>
      <c r="P7352" s="49">
        <v>101716.916</v>
      </c>
      <c r="Q7352" s="49">
        <v>93875.695999999996</v>
      </c>
      <c r="R7352" s="49">
        <v>65936.652000000002</v>
      </c>
      <c r="S7352" s="49">
        <v>45205.98</v>
      </c>
      <c r="T7352" s="49">
        <v>25752.702000000001</v>
      </c>
      <c r="U7352" s="49">
        <v>43905.39</v>
      </c>
    </row>
    <row r="7353" spans="1:22" x14ac:dyDescent="0.3">
      <c r="A7353">
        <v>1000401</v>
      </c>
      <c r="B7353" t="s">
        <v>32141</v>
      </c>
      <c r="C7353" t="s">
        <v>32142</v>
      </c>
      <c r="D7353" t="s">
        <v>18878</v>
      </c>
      <c r="E7353" t="s">
        <v>676</v>
      </c>
      <c r="F7353" t="s">
        <v>18879</v>
      </c>
      <c r="G7353" t="s">
        <v>32143</v>
      </c>
      <c r="H7353" t="s">
        <v>21980</v>
      </c>
      <c r="I7353" s="23">
        <v>35.743299999999998</v>
      </c>
      <c r="J7353" s="23">
        <v>-84.320800000000006</v>
      </c>
      <c r="K7353">
        <v>311221</v>
      </c>
      <c r="L7353" t="s">
        <v>2050</v>
      </c>
      <c r="M7353" t="s">
        <v>2051</v>
      </c>
      <c r="N7353" s="49">
        <v>396620.14799999999</v>
      </c>
      <c r="O7353" s="49">
        <v>413747.88799999998</v>
      </c>
      <c r="P7353" s="49">
        <v>409349.84399999998</v>
      </c>
      <c r="Q7353" s="49">
        <v>412617.23200000002</v>
      </c>
      <c r="R7353" s="49">
        <v>387468.614</v>
      </c>
      <c r="S7353" s="49">
        <v>390749.87199999997</v>
      </c>
      <c r="T7353" s="49">
        <v>373766.962</v>
      </c>
      <c r="U7353" s="49">
        <v>336402.97</v>
      </c>
      <c r="V7353" s="49">
        <v>396414.31</v>
      </c>
    </row>
    <row r="7354" spans="1:22" x14ac:dyDescent="0.3">
      <c r="A7354">
        <v>1010520</v>
      </c>
      <c r="B7354" t="s">
        <v>32144</v>
      </c>
      <c r="C7354" t="s">
        <v>32145</v>
      </c>
      <c r="D7354" t="s">
        <v>1319</v>
      </c>
      <c r="E7354" t="s">
        <v>303</v>
      </c>
      <c r="F7354" t="s">
        <v>1320</v>
      </c>
      <c r="G7354" t="s">
        <v>32146</v>
      </c>
      <c r="H7354" t="s">
        <v>1074</v>
      </c>
      <c r="I7354" s="23">
        <v>35.611362999999997</v>
      </c>
      <c r="J7354" s="23">
        <v>-100.215158</v>
      </c>
      <c r="K7354">
        <v>486210</v>
      </c>
      <c r="L7354" t="s">
        <v>28</v>
      </c>
      <c r="M7354" t="s">
        <v>102</v>
      </c>
      <c r="R7354" s="49">
        <v>23567.312000000002</v>
      </c>
      <c r="S7354" s="49">
        <v>20106.923999999999</v>
      </c>
      <c r="T7354" s="49">
        <v>32219.428</v>
      </c>
      <c r="U7354" s="49">
        <v>26408.1</v>
      </c>
    </row>
    <row r="7355" spans="1:22" x14ac:dyDescent="0.3">
      <c r="A7355">
        <v>1013662</v>
      </c>
      <c r="B7355"/>
      <c r="C7355" t="s">
        <v>32147</v>
      </c>
      <c r="D7355" t="s">
        <v>2808</v>
      </c>
      <c r="E7355" t="s">
        <v>303</v>
      </c>
      <c r="F7355" t="s">
        <v>24072</v>
      </c>
      <c r="H7355" t="s">
        <v>32148</v>
      </c>
      <c r="I7355" s="23">
        <v>31.845393999999999</v>
      </c>
      <c r="J7355" s="23">
        <v>-101.775884</v>
      </c>
      <c r="K7355">
        <v>211130</v>
      </c>
      <c r="L7355" t="s">
        <v>368</v>
      </c>
      <c r="M7355" t="s">
        <v>102</v>
      </c>
      <c r="N7355" s="49">
        <v>60726.46</v>
      </c>
    </row>
    <row r="7356" spans="1:22" x14ac:dyDescent="0.3">
      <c r="A7356">
        <v>1005371</v>
      </c>
      <c r="B7356" t="s">
        <v>32149</v>
      </c>
      <c r="C7356" t="s">
        <v>32150</v>
      </c>
      <c r="D7356" t="s">
        <v>32151</v>
      </c>
      <c r="E7356" t="s">
        <v>793</v>
      </c>
      <c r="F7356" t="s">
        <v>32152</v>
      </c>
      <c r="G7356" t="s">
        <v>32153</v>
      </c>
      <c r="H7356" t="s">
        <v>8694</v>
      </c>
      <c r="I7356" s="23">
        <v>37.185200000000002</v>
      </c>
      <c r="J7356" s="23">
        <v>-81.443799999999996</v>
      </c>
      <c r="K7356">
        <v>562212</v>
      </c>
      <c r="L7356" t="s">
        <v>51</v>
      </c>
      <c r="M7356" t="s">
        <v>307</v>
      </c>
      <c r="N7356" s="49">
        <v>55744.75</v>
      </c>
      <c r="O7356" s="49">
        <v>55002.75</v>
      </c>
      <c r="P7356" s="49">
        <v>54975</v>
      </c>
      <c r="Q7356" s="49">
        <v>53996.5</v>
      </c>
      <c r="R7356" s="49">
        <v>46657.75</v>
      </c>
      <c r="S7356" s="49">
        <v>42757</v>
      </c>
      <c r="T7356" s="49">
        <v>49871.5</v>
      </c>
      <c r="U7356" s="49">
        <v>48120</v>
      </c>
      <c r="V7356" s="49">
        <v>46207.25</v>
      </c>
    </row>
    <row r="7357" spans="1:22" x14ac:dyDescent="0.3">
      <c r="A7357">
        <v>1007410</v>
      </c>
      <c r="B7357" t="s">
        <v>32154</v>
      </c>
      <c r="C7357" t="s">
        <v>32155</v>
      </c>
      <c r="D7357" t="s">
        <v>990</v>
      </c>
      <c r="E7357" t="s">
        <v>583</v>
      </c>
      <c r="F7357" t="s">
        <v>991</v>
      </c>
      <c r="G7357" t="s">
        <v>32156</v>
      </c>
      <c r="H7357" t="s">
        <v>993</v>
      </c>
      <c r="I7357" s="23">
        <v>30.212319999999998</v>
      </c>
      <c r="J7357" s="23">
        <v>-91.038430000000005</v>
      </c>
      <c r="K7357">
        <v>211130</v>
      </c>
      <c r="L7357" t="s">
        <v>326</v>
      </c>
      <c r="M7357" t="s">
        <v>327</v>
      </c>
      <c r="N7357" s="49">
        <v>17091.54</v>
      </c>
      <c r="O7357" s="49">
        <v>1899.5419999999999</v>
      </c>
      <c r="P7357" s="49">
        <v>1447.9459999999999</v>
      </c>
      <c r="Q7357" s="49">
        <v>25743.112000000001</v>
      </c>
      <c r="R7357" s="49">
        <v>31665.135999999999</v>
      </c>
      <c r="S7357" s="49">
        <v>34361.425999999999</v>
      </c>
      <c r="T7357" s="49">
        <v>23790.966</v>
      </c>
      <c r="U7357" s="49">
        <v>29115.792000000001</v>
      </c>
      <c r="V7357" s="49">
        <v>20945.768</v>
      </c>
    </row>
    <row r="7358" spans="1:22" x14ac:dyDescent="0.3">
      <c r="A7358">
        <v>1001604</v>
      </c>
      <c r="B7358" t="s">
        <v>32157</v>
      </c>
      <c r="C7358" t="s">
        <v>32158</v>
      </c>
      <c r="D7358" t="s">
        <v>4767</v>
      </c>
      <c r="E7358" t="s">
        <v>583</v>
      </c>
      <c r="F7358" t="s">
        <v>32159</v>
      </c>
      <c r="G7358" t="s">
        <v>32160</v>
      </c>
      <c r="H7358" t="s">
        <v>32161</v>
      </c>
      <c r="I7358" s="23">
        <v>29.822299999999998</v>
      </c>
      <c r="J7358" s="23">
        <v>-91.542699999999996</v>
      </c>
      <c r="K7358">
        <v>221112</v>
      </c>
      <c r="L7358" t="s">
        <v>335</v>
      </c>
      <c r="M7358" t="s">
        <v>336</v>
      </c>
      <c r="N7358" s="49">
        <v>556047.24</v>
      </c>
      <c r="O7358" s="49">
        <v>502084.44</v>
      </c>
      <c r="P7358" s="49">
        <v>419952.74400000001</v>
      </c>
      <c r="Q7358" s="49">
        <v>148240.4</v>
      </c>
      <c r="R7358" s="49">
        <v>64733.36</v>
      </c>
      <c r="S7358" s="49">
        <v>91845.207999999999</v>
      </c>
      <c r="T7358" s="49">
        <v>279781.364</v>
      </c>
      <c r="U7358" s="49">
        <v>606103.35199999996</v>
      </c>
      <c r="V7358" s="49">
        <v>533671.22</v>
      </c>
    </row>
    <row r="7359" spans="1:22" x14ac:dyDescent="0.3">
      <c r="A7359">
        <v>1005842</v>
      </c>
      <c r="B7359" t="s">
        <v>32162</v>
      </c>
      <c r="C7359" t="s">
        <v>32163</v>
      </c>
      <c r="D7359" t="s">
        <v>32164</v>
      </c>
      <c r="E7359" t="s">
        <v>542</v>
      </c>
      <c r="F7359" t="s">
        <v>14032</v>
      </c>
      <c r="G7359" t="s">
        <v>32165</v>
      </c>
      <c r="H7359" t="s">
        <v>14034</v>
      </c>
      <c r="I7359" s="23">
        <v>39.052199999999999</v>
      </c>
      <c r="J7359" s="23">
        <v>-95.566900000000004</v>
      </c>
      <c r="K7359">
        <v>221112</v>
      </c>
      <c r="L7359" t="s">
        <v>335</v>
      </c>
      <c r="M7359" t="s">
        <v>336</v>
      </c>
      <c r="O7359" s="49">
        <v>342987.07</v>
      </c>
      <c r="P7359" s="49">
        <v>371528.45799999998</v>
      </c>
      <c r="Q7359" s="49">
        <v>357420.674</v>
      </c>
      <c r="R7359" s="49">
        <v>1148006.926</v>
      </c>
      <c r="S7359" s="49">
        <v>1437199.0379999999</v>
      </c>
      <c r="T7359" s="49">
        <v>1209256.0859999999</v>
      </c>
      <c r="U7359" s="49">
        <v>1301717.3</v>
      </c>
      <c r="V7359" s="49">
        <v>1238883.3999999999</v>
      </c>
    </row>
    <row r="7360" spans="1:22" x14ac:dyDescent="0.3">
      <c r="A7360">
        <v>1010358</v>
      </c>
      <c r="B7360" t="s">
        <v>32166</v>
      </c>
      <c r="C7360" t="s">
        <v>32167</v>
      </c>
      <c r="D7360" t="s">
        <v>3236</v>
      </c>
      <c r="E7360" t="s">
        <v>303</v>
      </c>
      <c r="F7360" t="s">
        <v>32168</v>
      </c>
      <c r="G7360" t="s">
        <v>32169</v>
      </c>
      <c r="H7360" t="s">
        <v>1865</v>
      </c>
      <c r="I7360" s="23">
        <v>31.962645999999999</v>
      </c>
      <c r="J7360" s="23">
        <v>-94.275097000000002</v>
      </c>
      <c r="K7360">
        <v>486210</v>
      </c>
      <c r="L7360" t="s">
        <v>368</v>
      </c>
      <c r="M7360" t="s">
        <v>102</v>
      </c>
      <c r="N7360" s="49">
        <v>120521.992</v>
      </c>
      <c r="O7360" s="49">
        <v>65333.26</v>
      </c>
      <c r="P7360" s="49">
        <v>18810.434000000001</v>
      </c>
      <c r="Q7360" s="49">
        <v>5035.8320000000003</v>
      </c>
      <c r="R7360" s="49">
        <v>9148.8160000000007</v>
      </c>
      <c r="S7360" s="49">
        <v>8835.3160000000007</v>
      </c>
      <c r="T7360" s="49">
        <v>18140.849999999999</v>
      </c>
      <c r="U7360" s="49">
        <v>68278.816000000006</v>
      </c>
    </row>
    <row r="7361" spans="1:22" x14ac:dyDescent="0.3">
      <c r="A7361">
        <v>1013497</v>
      </c>
      <c r="B7361"/>
      <c r="C7361" t="s">
        <v>32170</v>
      </c>
      <c r="D7361" t="s">
        <v>18989</v>
      </c>
      <c r="E7361" t="s">
        <v>303</v>
      </c>
      <c r="F7361" t="s">
        <v>12270</v>
      </c>
      <c r="G7361" t="s">
        <v>32171</v>
      </c>
      <c r="I7361" s="23">
        <v>29.006274999999999</v>
      </c>
      <c r="J7361" s="23">
        <v>-95.888058000000001</v>
      </c>
      <c r="K7361">
        <v>331210</v>
      </c>
      <c r="L7361" t="s">
        <v>28</v>
      </c>
      <c r="M7361" t="s">
        <v>538</v>
      </c>
      <c r="N7361" s="49">
        <v>61188.32</v>
      </c>
      <c r="O7361" s="49">
        <v>53000.5</v>
      </c>
    </row>
    <row r="7362" spans="1:22" x14ac:dyDescent="0.3">
      <c r="A7362">
        <v>1001303</v>
      </c>
      <c r="B7362" t="s">
        <v>32172</v>
      </c>
      <c r="C7362" t="s">
        <v>32173</v>
      </c>
      <c r="D7362" t="s">
        <v>32174</v>
      </c>
      <c r="E7362" t="s">
        <v>303</v>
      </c>
      <c r="F7362" t="s">
        <v>32175</v>
      </c>
      <c r="G7362" t="s">
        <v>32176</v>
      </c>
      <c r="H7362" t="s">
        <v>15265</v>
      </c>
      <c r="I7362" s="23">
        <v>30.592400000000001</v>
      </c>
      <c r="J7362" s="23">
        <v>-95.9178</v>
      </c>
      <c r="K7362">
        <v>221112</v>
      </c>
      <c r="L7362" t="s">
        <v>335</v>
      </c>
      <c r="M7362" t="s">
        <v>336</v>
      </c>
      <c r="N7362" s="49">
        <v>1577394.6040000001</v>
      </c>
      <c r="O7362" s="49">
        <v>1418199.5919999999</v>
      </c>
      <c r="P7362" s="49">
        <v>1135029.344</v>
      </c>
      <c r="Q7362" s="49">
        <v>1621292.112</v>
      </c>
      <c r="R7362" s="49">
        <v>1430364.2560000001</v>
      </c>
      <c r="S7362" s="49">
        <v>1005569.724</v>
      </c>
      <c r="T7362" s="49">
        <v>1851492.4879999999</v>
      </c>
      <c r="U7362" s="49">
        <v>1997961.8959999999</v>
      </c>
      <c r="V7362" s="49">
        <v>1602141.912</v>
      </c>
    </row>
    <row r="7363" spans="1:22" x14ac:dyDescent="0.3">
      <c r="A7363">
        <v>1001331</v>
      </c>
      <c r="B7363" t="s">
        <v>32177</v>
      </c>
      <c r="C7363" t="s">
        <v>32178</v>
      </c>
      <c r="D7363" t="s">
        <v>32179</v>
      </c>
      <c r="E7363" t="s">
        <v>303</v>
      </c>
      <c r="F7363" t="s">
        <v>32180</v>
      </c>
      <c r="G7363" t="s">
        <v>32181</v>
      </c>
      <c r="H7363" t="s">
        <v>20973</v>
      </c>
      <c r="I7363" s="23">
        <v>32.016399999999997</v>
      </c>
      <c r="J7363" s="23">
        <v>-94.618899999999996</v>
      </c>
      <c r="K7363">
        <v>221112</v>
      </c>
      <c r="L7363" t="s">
        <v>335</v>
      </c>
      <c r="M7363" t="s">
        <v>336</v>
      </c>
      <c r="N7363" s="49">
        <v>1539724.2439999999</v>
      </c>
      <c r="O7363" s="49">
        <v>1164580.9839999999</v>
      </c>
      <c r="P7363" s="49">
        <v>1009253.56</v>
      </c>
      <c r="Q7363" s="49">
        <v>1502345.44</v>
      </c>
      <c r="R7363" s="49">
        <v>1574382.48</v>
      </c>
      <c r="S7363" s="49">
        <v>1372988.5120000001</v>
      </c>
      <c r="T7363" s="49">
        <v>1699480.9</v>
      </c>
      <c r="U7363" s="49">
        <v>1640717.12</v>
      </c>
      <c r="V7363" s="49">
        <v>1320077.608</v>
      </c>
    </row>
    <row r="7364" spans="1:22" x14ac:dyDescent="0.3">
      <c r="A7364">
        <v>1001302</v>
      </c>
      <c r="B7364" t="s">
        <v>32182</v>
      </c>
      <c r="C7364" t="s">
        <v>32183</v>
      </c>
      <c r="D7364" t="s">
        <v>3954</v>
      </c>
      <c r="E7364" t="s">
        <v>690</v>
      </c>
      <c r="F7364" t="s">
        <v>9001</v>
      </c>
      <c r="G7364" t="s">
        <v>32184</v>
      </c>
      <c r="H7364" t="s">
        <v>9003</v>
      </c>
      <c r="I7364" s="23">
        <v>33.351599999999998</v>
      </c>
      <c r="J7364" s="23">
        <v>-84.999600000000001</v>
      </c>
      <c r="K7364">
        <v>221112</v>
      </c>
      <c r="L7364" t="s">
        <v>335</v>
      </c>
      <c r="M7364" t="s">
        <v>336</v>
      </c>
      <c r="N7364" s="49">
        <v>71969.81</v>
      </c>
      <c r="O7364" s="49">
        <v>62304.171999999999</v>
      </c>
      <c r="P7364" s="49">
        <v>53581.93</v>
      </c>
      <c r="Q7364" s="49">
        <v>53277.784</v>
      </c>
      <c r="R7364" s="49">
        <v>91119.634000000005</v>
      </c>
      <c r="S7364" s="49">
        <v>52855.597999999998</v>
      </c>
      <c r="T7364" s="49">
        <v>18084.432000000001</v>
      </c>
      <c r="U7364" s="49">
        <v>199791.01199999999</v>
      </c>
      <c r="V7364" s="49">
        <v>100714.47</v>
      </c>
    </row>
    <row r="7365" spans="1:22" x14ac:dyDescent="0.3">
      <c r="A7365">
        <v>1000059</v>
      </c>
      <c r="B7365" t="s">
        <v>32185</v>
      </c>
      <c r="C7365" t="s">
        <v>32186</v>
      </c>
      <c r="D7365" t="s">
        <v>32187</v>
      </c>
      <c r="E7365" t="s">
        <v>1418</v>
      </c>
      <c r="F7365" t="s">
        <v>32188</v>
      </c>
      <c r="G7365" t="s">
        <v>32189</v>
      </c>
      <c r="H7365" t="s">
        <v>22021</v>
      </c>
      <c r="I7365" s="23">
        <v>34.683100000000003</v>
      </c>
      <c r="J7365" s="23">
        <v>-95.934899999999999</v>
      </c>
      <c r="K7365">
        <v>221112</v>
      </c>
      <c r="L7365" t="s">
        <v>30</v>
      </c>
      <c r="M7365" t="s">
        <v>336</v>
      </c>
      <c r="N7365" s="49">
        <v>2201775.94</v>
      </c>
      <c r="O7365" s="49">
        <v>2182583.1120000002</v>
      </c>
      <c r="P7365" s="49">
        <v>1256441.2439999999</v>
      </c>
      <c r="Q7365" s="49">
        <v>689640.89599999995</v>
      </c>
      <c r="R7365" s="49">
        <v>1131688.58</v>
      </c>
      <c r="S7365" s="49">
        <v>1152419.48</v>
      </c>
      <c r="T7365" s="49">
        <v>1013480.376</v>
      </c>
      <c r="U7365" s="49">
        <v>1734098.4720000001</v>
      </c>
      <c r="V7365" s="49">
        <v>1262054.324</v>
      </c>
    </row>
    <row r="7366" spans="1:22" x14ac:dyDescent="0.3">
      <c r="A7366">
        <v>1001394</v>
      </c>
      <c r="B7366" t="s">
        <v>32190</v>
      </c>
      <c r="C7366" t="s">
        <v>32191</v>
      </c>
      <c r="D7366" t="s">
        <v>8806</v>
      </c>
      <c r="E7366" t="s">
        <v>386</v>
      </c>
      <c r="F7366" t="s">
        <v>8807</v>
      </c>
      <c r="G7366" t="s">
        <v>32192</v>
      </c>
      <c r="H7366" t="s">
        <v>8809</v>
      </c>
      <c r="I7366" s="23">
        <v>32.651400000000002</v>
      </c>
      <c r="J7366" s="23">
        <v>-86.738600000000005</v>
      </c>
      <c r="K7366">
        <v>221112</v>
      </c>
      <c r="L7366" t="s">
        <v>30</v>
      </c>
      <c r="M7366" t="s">
        <v>336</v>
      </c>
      <c r="N7366" s="49">
        <v>692479.58400000003</v>
      </c>
      <c r="O7366" s="49">
        <v>755873.89800000004</v>
      </c>
      <c r="P7366" s="49">
        <v>432222.44799999997</v>
      </c>
      <c r="Q7366" s="49">
        <v>1129142.416</v>
      </c>
      <c r="R7366" s="49">
        <v>1627203.42</v>
      </c>
      <c r="S7366" s="49">
        <v>1238819.932</v>
      </c>
      <c r="T7366" s="49">
        <v>1200358.9040000001</v>
      </c>
      <c r="U7366" s="49">
        <v>1111512.132</v>
      </c>
      <c r="V7366" s="49">
        <v>704796.56</v>
      </c>
    </row>
    <row r="7367" spans="1:22" x14ac:dyDescent="0.3">
      <c r="A7367">
        <v>1000818</v>
      </c>
      <c r="B7367" t="s">
        <v>32193</v>
      </c>
      <c r="C7367" t="s">
        <v>32194</v>
      </c>
      <c r="D7367" t="s">
        <v>21421</v>
      </c>
      <c r="E7367" t="s">
        <v>793</v>
      </c>
      <c r="F7367" t="s">
        <v>32195</v>
      </c>
      <c r="G7367" t="s">
        <v>32196</v>
      </c>
      <c r="H7367" t="s">
        <v>5645</v>
      </c>
      <c r="I7367" s="23">
        <v>37.866700000000002</v>
      </c>
      <c r="J7367" s="23">
        <v>-78.381299999999996</v>
      </c>
      <c r="K7367">
        <v>221112</v>
      </c>
      <c r="L7367" t="s">
        <v>30</v>
      </c>
      <c r="M7367" t="s">
        <v>336</v>
      </c>
      <c r="N7367" s="49">
        <v>2251885.7560000001</v>
      </c>
      <c r="O7367" s="49">
        <v>2205390.8280000002</v>
      </c>
      <c r="P7367" s="49">
        <v>2288138.8199999998</v>
      </c>
      <c r="Q7367" s="49">
        <v>2021518.652</v>
      </c>
      <c r="R7367" s="49">
        <v>1972986.2</v>
      </c>
      <c r="S7367" s="49">
        <v>1459974.14</v>
      </c>
      <c r="T7367" s="49">
        <v>1731829.3319999999</v>
      </c>
      <c r="U7367" s="49">
        <v>2063955.8</v>
      </c>
      <c r="V7367" s="49">
        <v>1734035.476</v>
      </c>
    </row>
    <row r="7368" spans="1:22" x14ac:dyDescent="0.3">
      <c r="A7368">
        <v>1013277</v>
      </c>
      <c r="B7368" t="s">
        <v>32197</v>
      </c>
      <c r="C7368" t="s">
        <v>32198</v>
      </c>
      <c r="D7368" t="s">
        <v>32199</v>
      </c>
      <c r="E7368" t="s">
        <v>447</v>
      </c>
      <c r="F7368" t="s">
        <v>32200</v>
      </c>
      <c r="G7368" t="s">
        <v>32201</v>
      </c>
      <c r="H7368" t="s">
        <v>510</v>
      </c>
      <c r="I7368" s="23">
        <v>39.330199999999998</v>
      </c>
      <c r="J7368" s="23">
        <v>-89.162999999999997</v>
      </c>
      <c r="K7368">
        <v>221112</v>
      </c>
      <c r="L7368" t="s">
        <v>335</v>
      </c>
      <c r="M7368" t="s">
        <v>336</v>
      </c>
      <c r="N7368" s="49">
        <v>1973725.9839999999</v>
      </c>
      <c r="O7368" s="49">
        <v>101706.32399999999</v>
      </c>
    </row>
    <row r="7369" spans="1:22" x14ac:dyDescent="0.3">
      <c r="A7369">
        <v>1012032</v>
      </c>
      <c r="B7369" t="s">
        <v>32202</v>
      </c>
      <c r="C7369" t="s">
        <v>32203</v>
      </c>
      <c r="D7369" t="s">
        <v>21811</v>
      </c>
      <c r="E7369" t="s">
        <v>11053</v>
      </c>
      <c r="F7369" t="s">
        <v>14872</v>
      </c>
      <c r="G7369" t="s">
        <v>32204</v>
      </c>
      <c r="I7369" s="23">
        <v>13.408671</v>
      </c>
      <c r="J7369" s="23">
        <v>144.67344499999999</v>
      </c>
      <c r="K7369">
        <v>221112</v>
      </c>
      <c r="L7369" t="s">
        <v>28</v>
      </c>
      <c r="M7369" t="s">
        <v>336</v>
      </c>
      <c r="N7369" s="49">
        <v>25595.335999999999</v>
      </c>
      <c r="O7369" s="49">
        <v>29608.722000000002</v>
      </c>
      <c r="P7369" s="49">
        <v>38156.584000000003</v>
      </c>
      <c r="Q7369" s="49">
        <v>27219.46</v>
      </c>
      <c r="R7369" s="49">
        <v>38504.478000000003</v>
      </c>
    </row>
    <row r="7370" spans="1:22" x14ac:dyDescent="0.3">
      <c r="A7370">
        <v>1007734</v>
      </c>
      <c r="B7370" t="s">
        <v>32205</v>
      </c>
      <c r="C7370" t="s">
        <v>32206</v>
      </c>
      <c r="D7370" t="s">
        <v>32207</v>
      </c>
      <c r="E7370" t="s">
        <v>303</v>
      </c>
      <c r="F7370" t="s">
        <v>32208</v>
      </c>
      <c r="H7370" t="s">
        <v>28784</v>
      </c>
      <c r="I7370" s="23">
        <v>30.366667</v>
      </c>
      <c r="J7370" s="23">
        <v>-101.833333</v>
      </c>
      <c r="K7370">
        <v>486990</v>
      </c>
      <c r="L7370" t="s">
        <v>28</v>
      </c>
      <c r="M7370" t="s">
        <v>315</v>
      </c>
      <c r="S7370" s="49">
        <v>0</v>
      </c>
      <c r="T7370" s="49">
        <v>0</v>
      </c>
      <c r="U7370" s="49">
        <v>19337.727999999999</v>
      </c>
      <c r="V7370" s="49">
        <v>25428.304</v>
      </c>
    </row>
    <row r="7371" spans="1:22" x14ac:dyDescent="0.3">
      <c r="A7371">
        <v>1003128</v>
      </c>
      <c r="B7371" t="s">
        <v>32209</v>
      </c>
      <c r="C7371" t="s">
        <v>32210</v>
      </c>
      <c r="D7371" t="s">
        <v>32207</v>
      </c>
      <c r="E7371" t="s">
        <v>303</v>
      </c>
      <c r="F7371" t="s">
        <v>32208</v>
      </c>
      <c r="H7371" t="s">
        <v>32211</v>
      </c>
      <c r="I7371" s="23">
        <v>30.3736</v>
      </c>
      <c r="J7371" s="23">
        <v>-101.8433</v>
      </c>
      <c r="K7371">
        <v>211120</v>
      </c>
      <c r="L7371" t="s">
        <v>1135</v>
      </c>
      <c r="M7371" t="s">
        <v>1136</v>
      </c>
      <c r="N7371" s="49">
        <v>59362.341999999997</v>
      </c>
      <c r="O7371" s="49">
        <v>116982.06600000001</v>
      </c>
      <c r="P7371" s="49">
        <v>109722.606</v>
      </c>
      <c r="Q7371" s="49">
        <v>134296.83799999999</v>
      </c>
      <c r="R7371" s="49">
        <v>157397.07199999999</v>
      </c>
      <c r="S7371" s="49">
        <v>127322.92</v>
      </c>
      <c r="T7371" s="49">
        <v>109528.462</v>
      </c>
      <c r="U7371" s="49">
        <v>92905.75</v>
      </c>
      <c r="V7371" s="49">
        <v>80795.62</v>
      </c>
    </row>
    <row r="7372" spans="1:22" x14ac:dyDescent="0.3">
      <c r="A7372">
        <v>1007144</v>
      </c>
      <c r="B7372" t="s">
        <v>32212</v>
      </c>
      <c r="C7372" t="s">
        <v>32213</v>
      </c>
      <c r="D7372" t="s">
        <v>2054</v>
      </c>
      <c r="E7372" t="s">
        <v>922</v>
      </c>
      <c r="F7372" t="s">
        <v>4252</v>
      </c>
      <c r="G7372" t="s">
        <v>32214</v>
      </c>
      <c r="H7372" t="s">
        <v>3288</v>
      </c>
      <c r="I7372" s="23">
        <v>40.910800000000002</v>
      </c>
      <c r="J7372" s="23">
        <v>-96.614699999999999</v>
      </c>
      <c r="K7372">
        <v>221112</v>
      </c>
      <c r="L7372" t="s">
        <v>335</v>
      </c>
      <c r="M7372" t="s">
        <v>336</v>
      </c>
      <c r="N7372" s="49">
        <v>96843.161999999997</v>
      </c>
      <c r="O7372" s="49">
        <v>107147.962</v>
      </c>
      <c r="P7372" s="49">
        <v>68088.19</v>
      </c>
      <c r="Q7372" s="49">
        <v>80670.03</v>
      </c>
      <c r="R7372" s="49">
        <v>41516.256000000001</v>
      </c>
      <c r="S7372" s="49">
        <v>39433.434000000001</v>
      </c>
      <c r="T7372" s="49">
        <v>43507.266000000003</v>
      </c>
      <c r="U7372" s="49">
        <v>70216.191999999995</v>
      </c>
      <c r="V7372" s="49">
        <v>43657.440000000002</v>
      </c>
    </row>
    <row r="7373" spans="1:22" x14ac:dyDescent="0.3">
      <c r="A7373">
        <v>1013267</v>
      </c>
      <c r="B7373" t="s">
        <v>32215</v>
      </c>
      <c r="C7373" t="s">
        <v>32216</v>
      </c>
      <c r="D7373" t="s">
        <v>32217</v>
      </c>
      <c r="E7373" t="s">
        <v>663</v>
      </c>
      <c r="F7373" t="s">
        <v>19795</v>
      </c>
      <c r="G7373" t="s">
        <v>32218</v>
      </c>
      <c r="H7373" t="s">
        <v>3285</v>
      </c>
      <c r="I7373" s="23">
        <v>41.581415</v>
      </c>
      <c r="J7373" s="23">
        <v>-81.517464000000004</v>
      </c>
      <c r="K7373">
        <v>331529</v>
      </c>
      <c r="L7373" t="s">
        <v>7628</v>
      </c>
      <c r="M7373" t="s">
        <v>538</v>
      </c>
      <c r="N7373" s="49">
        <v>18158.398000000001</v>
      </c>
      <c r="O7373" s="49">
        <v>59774.5239</v>
      </c>
    </row>
    <row r="7374" spans="1:22" x14ac:dyDescent="0.3">
      <c r="A7374">
        <v>1011389</v>
      </c>
      <c r="B7374" t="s">
        <v>32219</v>
      </c>
      <c r="C7374" t="s">
        <v>32220</v>
      </c>
      <c r="D7374" t="s">
        <v>1532</v>
      </c>
      <c r="E7374" t="s">
        <v>323</v>
      </c>
      <c r="F7374" t="s">
        <v>31796</v>
      </c>
      <c r="G7374" t="s">
        <v>32221</v>
      </c>
      <c r="H7374" t="s">
        <v>2928</v>
      </c>
      <c r="I7374" s="23">
        <v>37.496290000000002</v>
      </c>
      <c r="J7374" s="23">
        <v>-121.94826</v>
      </c>
      <c r="K7374">
        <v>336111</v>
      </c>
      <c r="L7374" t="s">
        <v>28</v>
      </c>
      <c r="M7374" t="s">
        <v>315</v>
      </c>
      <c r="N7374" s="49">
        <v>23612.812000000002</v>
      </c>
      <c r="O7374" s="49">
        <v>22048.216</v>
      </c>
      <c r="P7374" s="49">
        <v>22165.616000000002</v>
      </c>
      <c r="Q7374" s="49">
        <v>27610.795999999998</v>
      </c>
      <c r="R7374" s="49">
        <v>33973.972000000002</v>
      </c>
      <c r="S7374" s="49">
        <v>30796.784</v>
      </c>
      <c r="T7374" s="49">
        <v>28990.44</v>
      </c>
    </row>
    <row r="7375" spans="1:22" x14ac:dyDescent="0.3">
      <c r="A7375">
        <v>1005004</v>
      </c>
      <c r="B7375" t="s">
        <v>32222</v>
      </c>
      <c r="C7375" t="s">
        <v>32223</v>
      </c>
      <c r="D7375" t="s">
        <v>17007</v>
      </c>
      <c r="E7375" t="s">
        <v>1370</v>
      </c>
      <c r="F7375" t="s">
        <v>17008</v>
      </c>
      <c r="G7375" t="s">
        <v>32224</v>
      </c>
      <c r="H7375" t="s">
        <v>4057</v>
      </c>
      <c r="I7375" s="23">
        <v>60.680092999999999</v>
      </c>
      <c r="J7375" s="23">
        <v>-151.38726700000001</v>
      </c>
      <c r="K7375">
        <v>221210</v>
      </c>
      <c r="L7375" t="s">
        <v>7859</v>
      </c>
      <c r="M7375" t="s">
        <v>102</v>
      </c>
      <c r="N7375" s="49">
        <v>4590.0320000000002</v>
      </c>
      <c r="O7375" s="49">
        <v>4484.2839999999997</v>
      </c>
      <c r="P7375" s="49">
        <v>16845.34</v>
      </c>
      <c r="Q7375" s="49">
        <v>12243.004000000001</v>
      </c>
      <c r="R7375" s="49">
        <v>186840.26800000001</v>
      </c>
      <c r="S7375" s="49">
        <v>175911.98800000001</v>
      </c>
      <c r="T7375" s="49">
        <v>53833.296000000002</v>
      </c>
      <c r="U7375" s="49">
        <v>229404.07</v>
      </c>
      <c r="V7375" s="49">
        <v>294567.91200000001</v>
      </c>
    </row>
    <row r="7376" spans="1:22" x14ac:dyDescent="0.3">
      <c r="A7376">
        <v>1002338</v>
      </c>
      <c r="B7376" t="s">
        <v>32225</v>
      </c>
      <c r="C7376" t="s">
        <v>32226</v>
      </c>
      <c r="D7376" t="s">
        <v>1067</v>
      </c>
      <c r="E7376" t="s">
        <v>323</v>
      </c>
      <c r="F7376" t="s">
        <v>1068</v>
      </c>
      <c r="G7376" t="s">
        <v>32227</v>
      </c>
      <c r="H7376" t="s">
        <v>4670</v>
      </c>
      <c r="I7376" s="23">
        <v>33.7956</v>
      </c>
      <c r="J7376" s="23">
        <v>-118.23309999999999</v>
      </c>
      <c r="K7376">
        <v>324110</v>
      </c>
      <c r="L7376" t="s">
        <v>13743</v>
      </c>
      <c r="M7376" t="s">
        <v>13744</v>
      </c>
      <c r="T7376" s="49">
        <v>1468066.088</v>
      </c>
      <c r="U7376" s="49">
        <v>1413978.828</v>
      </c>
      <c r="V7376" s="49">
        <v>1437283.3859999999</v>
      </c>
    </row>
    <row r="7377" spans="1:22" x14ac:dyDescent="0.3">
      <c r="A7377">
        <v>1002692</v>
      </c>
      <c r="B7377" t="s">
        <v>32228</v>
      </c>
      <c r="C7377" t="s">
        <v>32229</v>
      </c>
      <c r="D7377" t="s">
        <v>18591</v>
      </c>
      <c r="E7377" t="s">
        <v>323</v>
      </c>
      <c r="F7377" t="s">
        <v>1057</v>
      </c>
      <c r="G7377" t="s">
        <v>32230</v>
      </c>
      <c r="H7377" t="s">
        <v>963</v>
      </c>
      <c r="I7377" s="23">
        <v>33.814030000000002</v>
      </c>
      <c r="J7377" s="23">
        <v>-118.23126999999999</v>
      </c>
      <c r="K7377">
        <v>325188</v>
      </c>
      <c r="L7377" t="s">
        <v>28</v>
      </c>
      <c r="M7377" t="s">
        <v>530</v>
      </c>
      <c r="T7377" s="49">
        <v>41660.47</v>
      </c>
      <c r="U7377" s="49">
        <v>45985.055999999997</v>
      </c>
      <c r="V7377" s="49">
        <v>51727.872000000003</v>
      </c>
    </row>
    <row r="7378" spans="1:22" x14ac:dyDescent="0.3">
      <c r="A7378">
        <v>1006039</v>
      </c>
      <c r="B7378" t="s">
        <v>32231</v>
      </c>
      <c r="C7378" t="s">
        <v>32232</v>
      </c>
      <c r="D7378" t="s">
        <v>32233</v>
      </c>
      <c r="E7378" t="s">
        <v>2294</v>
      </c>
      <c r="F7378" t="s">
        <v>32234</v>
      </c>
      <c r="G7378" t="s">
        <v>32235</v>
      </c>
      <c r="H7378" t="s">
        <v>2302</v>
      </c>
      <c r="I7378" s="23">
        <v>40.788899999999998</v>
      </c>
      <c r="J7378" s="23">
        <v>-111.90441</v>
      </c>
      <c r="K7378">
        <v>324110</v>
      </c>
      <c r="L7378" t="s">
        <v>6863</v>
      </c>
      <c r="M7378" t="s">
        <v>6864</v>
      </c>
      <c r="N7378" s="49">
        <v>613969.31200000003</v>
      </c>
      <c r="O7378" s="49">
        <v>575925.87600000005</v>
      </c>
      <c r="P7378" s="49">
        <v>612582.35199999996</v>
      </c>
      <c r="Q7378" s="49">
        <v>595251.81000000006</v>
      </c>
      <c r="R7378" s="49">
        <v>506613.78399999999</v>
      </c>
      <c r="S7378" s="49">
        <v>613846.05000000005</v>
      </c>
      <c r="T7378" s="49">
        <v>479648.53</v>
      </c>
      <c r="U7378" s="49">
        <v>538801.23199999996</v>
      </c>
      <c r="V7378" s="49">
        <v>542899.56599999999</v>
      </c>
    </row>
    <row r="7379" spans="1:22" x14ac:dyDescent="0.3">
      <c r="A7379">
        <v>1002471</v>
      </c>
      <c r="B7379" t="s">
        <v>32236</v>
      </c>
      <c r="C7379" t="s">
        <v>32237</v>
      </c>
      <c r="D7379" t="s">
        <v>2716</v>
      </c>
      <c r="E7379" t="s">
        <v>303</v>
      </c>
      <c r="F7379" t="s">
        <v>32238</v>
      </c>
      <c r="G7379" t="s">
        <v>32239</v>
      </c>
      <c r="H7379" t="s">
        <v>2719</v>
      </c>
      <c r="I7379" s="23">
        <v>29.43186</v>
      </c>
      <c r="J7379" s="23">
        <v>-98.333579999999998</v>
      </c>
      <c r="K7379">
        <v>562212</v>
      </c>
      <c r="L7379" t="s">
        <v>51</v>
      </c>
      <c r="M7379" t="s">
        <v>307</v>
      </c>
      <c r="N7379" s="49">
        <v>193129</v>
      </c>
      <c r="O7379" s="49">
        <v>166633</v>
      </c>
      <c r="P7379" s="49">
        <v>188965.75</v>
      </c>
      <c r="Q7379" s="49">
        <v>125332.25</v>
      </c>
      <c r="R7379" s="49">
        <v>163671</v>
      </c>
      <c r="S7379" s="49">
        <v>188341.75</v>
      </c>
      <c r="T7379" s="49">
        <v>129700</v>
      </c>
      <c r="U7379" s="49">
        <v>115002.5</v>
      </c>
      <c r="V7379" s="49">
        <v>156725</v>
      </c>
    </row>
    <row r="7380" spans="1:22" x14ac:dyDescent="0.3">
      <c r="A7380">
        <v>1001951</v>
      </c>
      <c r="B7380" t="s">
        <v>32240</v>
      </c>
      <c r="C7380" t="s">
        <v>32241</v>
      </c>
      <c r="D7380" t="s">
        <v>460</v>
      </c>
      <c r="E7380" t="s">
        <v>461</v>
      </c>
      <c r="F7380" t="s">
        <v>462</v>
      </c>
      <c r="H7380" t="s">
        <v>464</v>
      </c>
      <c r="I7380" s="23">
        <v>43.659700000000001</v>
      </c>
      <c r="J7380" s="23">
        <v>-106.01049999999999</v>
      </c>
      <c r="K7380">
        <v>211111</v>
      </c>
      <c r="L7380" t="s">
        <v>28</v>
      </c>
      <c r="M7380" t="s">
        <v>102</v>
      </c>
      <c r="R7380" s="49">
        <v>23438.312000000002</v>
      </c>
      <c r="S7380" s="49">
        <v>30777.684000000001</v>
      </c>
      <c r="T7380" s="49">
        <v>39577</v>
      </c>
      <c r="U7380" s="49">
        <v>45123.98</v>
      </c>
      <c r="V7380" s="49">
        <v>48100.52</v>
      </c>
    </row>
    <row r="7381" spans="1:22" x14ac:dyDescent="0.3">
      <c r="A7381">
        <v>1000504</v>
      </c>
      <c r="B7381" t="s">
        <v>32242</v>
      </c>
      <c r="C7381" t="s">
        <v>32243</v>
      </c>
      <c r="D7381" t="s">
        <v>14976</v>
      </c>
      <c r="E7381" t="s">
        <v>303</v>
      </c>
      <c r="F7381" t="s">
        <v>12559</v>
      </c>
      <c r="G7381" t="s">
        <v>32244</v>
      </c>
      <c r="H7381" t="s">
        <v>32245</v>
      </c>
      <c r="I7381" s="23">
        <v>29.378699999999998</v>
      </c>
      <c r="J7381" s="23">
        <v>-94.944000000000003</v>
      </c>
      <c r="K7381">
        <v>221112</v>
      </c>
      <c r="L7381" t="s">
        <v>30</v>
      </c>
      <c r="M7381" t="s">
        <v>336</v>
      </c>
      <c r="N7381" s="49">
        <v>1011368.904</v>
      </c>
      <c r="O7381" s="49">
        <v>675047.64800000004</v>
      </c>
      <c r="P7381" s="49">
        <v>594719.196</v>
      </c>
      <c r="Q7381" s="49">
        <v>659523.35600000003</v>
      </c>
      <c r="R7381" s="49">
        <v>691455.08799999999</v>
      </c>
      <c r="S7381" s="49">
        <v>714186.85199999996</v>
      </c>
      <c r="T7381" s="49">
        <v>666393.83200000005</v>
      </c>
      <c r="U7381" s="49">
        <v>835926.67200000002</v>
      </c>
      <c r="V7381" s="49">
        <v>932312.04399999999</v>
      </c>
    </row>
    <row r="7382" spans="1:22" x14ac:dyDescent="0.3">
      <c r="A7382">
        <v>1003553</v>
      </c>
      <c r="B7382" t="s">
        <v>32246</v>
      </c>
      <c r="C7382" t="s">
        <v>32247</v>
      </c>
      <c r="D7382" t="s">
        <v>27648</v>
      </c>
      <c r="E7382" t="s">
        <v>422</v>
      </c>
      <c r="F7382" t="s">
        <v>20489</v>
      </c>
      <c r="G7382" t="s">
        <v>32248</v>
      </c>
      <c r="H7382" t="s">
        <v>16702</v>
      </c>
      <c r="I7382" s="23">
        <v>35.346943000000003</v>
      </c>
      <c r="J7382" s="23">
        <v>-91.500275000000002</v>
      </c>
      <c r="K7382">
        <v>486210</v>
      </c>
      <c r="L7382" t="s">
        <v>1275</v>
      </c>
      <c r="M7382" t="s">
        <v>102</v>
      </c>
      <c r="N7382" s="49">
        <v>3076.45</v>
      </c>
      <c r="O7382" s="49">
        <v>1255.0999999999999</v>
      </c>
      <c r="P7382" s="49">
        <v>1751.846</v>
      </c>
      <c r="Q7382" s="49">
        <v>54064.468000000001</v>
      </c>
      <c r="R7382" s="49">
        <v>55763.453999999998</v>
      </c>
      <c r="S7382" s="49">
        <v>60308.741999999998</v>
      </c>
      <c r="T7382" s="49">
        <v>58846.34</v>
      </c>
      <c r="U7382" s="49">
        <v>61511.284</v>
      </c>
      <c r="V7382" s="49">
        <v>63466.97</v>
      </c>
    </row>
    <row r="7383" spans="1:22" x14ac:dyDescent="0.3">
      <c r="A7383">
        <v>1003554</v>
      </c>
      <c r="B7383" t="s">
        <v>32249</v>
      </c>
      <c r="C7383" t="s">
        <v>32250</v>
      </c>
      <c r="D7383" t="s">
        <v>20630</v>
      </c>
      <c r="E7383" t="s">
        <v>583</v>
      </c>
      <c r="F7383" t="s">
        <v>17994</v>
      </c>
      <c r="G7383" t="s">
        <v>32251</v>
      </c>
      <c r="H7383" t="s">
        <v>17996</v>
      </c>
      <c r="I7383" s="23">
        <v>32.960279999999997</v>
      </c>
      <c r="J7383" s="23">
        <v>-91.853980000000007</v>
      </c>
      <c r="K7383">
        <v>486210</v>
      </c>
      <c r="L7383" t="s">
        <v>1275</v>
      </c>
      <c r="M7383" t="s">
        <v>102</v>
      </c>
      <c r="N7383" s="49">
        <v>76055.758000000002</v>
      </c>
      <c r="O7383" s="49">
        <v>71428.539999999994</v>
      </c>
      <c r="P7383" s="49">
        <v>40196.466</v>
      </c>
      <c r="Q7383" s="49">
        <v>25908.68</v>
      </c>
      <c r="R7383" s="49">
        <v>41124.148000000001</v>
      </c>
      <c r="S7383" s="49">
        <v>61705.286</v>
      </c>
      <c r="T7383" s="49">
        <v>79108.114000000001</v>
      </c>
      <c r="U7383" s="49">
        <v>69170.334000000003</v>
      </c>
      <c r="V7383" s="49">
        <v>82392.748000000007</v>
      </c>
    </row>
    <row r="7384" spans="1:22" x14ac:dyDescent="0.3">
      <c r="A7384">
        <v>1009463</v>
      </c>
      <c r="B7384" t="s">
        <v>32252</v>
      </c>
      <c r="C7384" t="s">
        <v>32253</v>
      </c>
      <c r="D7384" t="s">
        <v>1334</v>
      </c>
      <c r="E7384" t="s">
        <v>311</v>
      </c>
      <c r="F7384" t="s">
        <v>32254</v>
      </c>
      <c r="G7384" t="s">
        <v>32255</v>
      </c>
      <c r="H7384" t="s">
        <v>2144</v>
      </c>
      <c r="I7384" s="23">
        <v>36.964950000000002</v>
      </c>
      <c r="J7384" s="23">
        <v>-88.38203</v>
      </c>
      <c r="K7384">
        <v>486210</v>
      </c>
      <c r="L7384" t="s">
        <v>1275</v>
      </c>
      <c r="M7384" t="s">
        <v>102</v>
      </c>
      <c r="N7384" s="49">
        <v>24013.743999999999</v>
      </c>
      <c r="O7384" s="49">
        <v>38237.044000000002</v>
      </c>
      <c r="P7384" s="49">
        <v>65919.838000000003</v>
      </c>
      <c r="Q7384" s="49">
        <v>37814.410000000003</v>
      </c>
      <c r="R7384" s="49">
        <v>22992.454000000002</v>
      </c>
      <c r="S7384" s="49">
        <v>36470.627999999997</v>
      </c>
      <c r="T7384" s="49">
        <v>59876.803999999996</v>
      </c>
      <c r="U7384" s="49">
        <v>62680.28</v>
      </c>
      <c r="V7384" s="49">
        <v>46803.574000000001</v>
      </c>
    </row>
    <row r="7385" spans="1:22" x14ac:dyDescent="0.3">
      <c r="A7385">
        <v>1013118</v>
      </c>
      <c r="B7385"/>
      <c r="C7385" t="s">
        <v>32256</v>
      </c>
      <c r="D7385" t="s">
        <v>32257</v>
      </c>
      <c r="E7385" t="s">
        <v>1781</v>
      </c>
      <c r="F7385" t="s">
        <v>10204</v>
      </c>
      <c r="G7385" t="s">
        <v>32258</v>
      </c>
      <c r="I7385" s="23">
        <v>34.196029799999998</v>
      </c>
      <c r="J7385" s="23">
        <v>-90.639370200000002</v>
      </c>
      <c r="K7385">
        <v>486210</v>
      </c>
      <c r="L7385" t="s">
        <v>1275</v>
      </c>
      <c r="M7385" t="s">
        <v>102</v>
      </c>
      <c r="N7385" s="49">
        <v>36997.944000000003</v>
      </c>
      <c r="O7385" s="49">
        <v>31798.194</v>
      </c>
      <c r="P7385" s="49">
        <v>41524.586000000003</v>
      </c>
    </row>
    <row r="7386" spans="1:22" x14ac:dyDescent="0.3">
      <c r="A7386">
        <v>1011265</v>
      </c>
      <c r="B7386" t="s">
        <v>32259</v>
      </c>
      <c r="C7386" t="s">
        <v>32260</v>
      </c>
      <c r="D7386" t="s">
        <v>8327</v>
      </c>
      <c r="E7386" t="s">
        <v>583</v>
      </c>
      <c r="F7386" t="s">
        <v>8328</v>
      </c>
      <c r="G7386" t="s">
        <v>32261</v>
      </c>
      <c r="H7386" t="s">
        <v>8330</v>
      </c>
      <c r="I7386" s="23">
        <v>32.154474</v>
      </c>
      <c r="J7386" s="23">
        <v>-92.091272000000004</v>
      </c>
      <c r="K7386">
        <v>486210</v>
      </c>
      <c r="L7386" t="s">
        <v>1275</v>
      </c>
      <c r="M7386" t="s">
        <v>102</v>
      </c>
      <c r="N7386" s="49">
        <v>70448.87</v>
      </c>
      <c r="O7386" s="49">
        <v>68345.774000000005</v>
      </c>
      <c r="P7386" s="49">
        <v>55338.616000000002</v>
      </c>
      <c r="Q7386" s="49">
        <v>14860.157999999999</v>
      </c>
      <c r="R7386" s="49">
        <v>98467.61</v>
      </c>
      <c r="S7386" s="49">
        <v>39555.917999999998</v>
      </c>
      <c r="T7386" s="49">
        <v>36532.606</v>
      </c>
    </row>
    <row r="7387" spans="1:22" x14ac:dyDescent="0.3">
      <c r="A7387">
        <v>1009462</v>
      </c>
      <c r="B7387" t="s">
        <v>32262</v>
      </c>
      <c r="C7387" t="s">
        <v>32263</v>
      </c>
      <c r="D7387" t="s">
        <v>9086</v>
      </c>
      <c r="E7387" t="s">
        <v>676</v>
      </c>
      <c r="F7387" t="s">
        <v>32264</v>
      </c>
      <c r="G7387" t="s">
        <v>32265</v>
      </c>
      <c r="H7387" t="s">
        <v>32266</v>
      </c>
      <c r="I7387" s="23">
        <v>35.564242</v>
      </c>
      <c r="J7387" s="23">
        <v>-89.646455000000003</v>
      </c>
      <c r="K7387">
        <v>486210</v>
      </c>
      <c r="L7387" t="s">
        <v>1275</v>
      </c>
      <c r="M7387" t="s">
        <v>102</v>
      </c>
      <c r="N7387" s="49">
        <v>43765.995999999999</v>
      </c>
      <c r="O7387" s="49">
        <v>17787.346000000001</v>
      </c>
      <c r="P7387" s="49">
        <v>24194.240000000002</v>
      </c>
      <c r="Q7387" s="49">
        <v>20916.045999999998</v>
      </c>
      <c r="R7387" s="49">
        <v>34081.288</v>
      </c>
      <c r="S7387" s="49">
        <v>17118.777999999998</v>
      </c>
      <c r="T7387" s="49">
        <v>11680.541999999999</v>
      </c>
      <c r="U7387" s="49">
        <v>19528.772000000001</v>
      </c>
      <c r="V7387" s="49">
        <v>26550.58</v>
      </c>
    </row>
    <row r="7388" spans="1:22" x14ac:dyDescent="0.3">
      <c r="A7388">
        <v>1013129</v>
      </c>
      <c r="B7388" t="s">
        <v>32267</v>
      </c>
      <c r="C7388" t="s">
        <v>32268</v>
      </c>
      <c r="D7388" t="s">
        <v>3684</v>
      </c>
      <c r="E7388" t="s">
        <v>491</v>
      </c>
      <c r="F7388" t="s">
        <v>14252</v>
      </c>
      <c r="G7388" t="s">
        <v>32269</v>
      </c>
      <c r="H7388" t="s">
        <v>3079</v>
      </c>
      <c r="I7388" s="23">
        <v>39.018009999999997</v>
      </c>
      <c r="J7388" s="23">
        <v>-85.014489999999995</v>
      </c>
      <c r="K7388">
        <v>486210</v>
      </c>
      <c r="L7388" t="s">
        <v>1275</v>
      </c>
      <c r="M7388" t="s">
        <v>102</v>
      </c>
      <c r="N7388" s="49">
        <v>44724.178</v>
      </c>
      <c r="O7388" s="49">
        <v>32240.691999999999</v>
      </c>
      <c r="P7388" s="49">
        <v>34078.089999999997</v>
      </c>
    </row>
    <row r="7389" spans="1:22" x14ac:dyDescent="0.3">
      <c r="A7389">
        <v>1011946</v>
      </c>
      <c r="B7389" t="s">
        <v>32270</v>
      </c>
      <c r="C7389" t="s">
        <v>32271</v>
      </c>
      <c r="D7389" t="s">
        <v>1764</v>
      </c>
      <c r="E7389" t="s">
        <v>583</v>
      </c>
      <c r="F7389" t="s">
        <v>32272</v>
      </c>
      <c r="G7389" t="s">
        <v>32273</v>
      </c>
      <c r="H7389" t="s">
        <v>586</v>
      </c>
      <c r="I7389" s="23">
        <v>30.455380000000002</v>
      </c>
      <c r="J7389" s="23">
        <v>-92.533630000000002</v>
      </c>
      <c r="K7389">
        <v>486210</v>
      </c>
      <c r="L7389" t="s">
        <v>1275</v>
      </c>
      <c r="M7389" t="s">
        <v>102</v>
      </c>
      <c r="N7389" s="49">
        <v>33634.082000000002</v>
      </c>
      <c r="O7389" s="49">
        <v>36649.32</v>
      </c>
      <c r="P7389" s="49">
        <v>31228.720000000001</v>
      </c>
      <c r="Q7389" s="49">
        <v>37265.635999999999</v>
      </c>
      <c r="R7389" s="49">
        <v>40034.216</v>
      </c>
    </row>
    <row r="7390" spans="1:22" x14ac:dyDescent="0.3">
      <c r="A7390">
        <v>1009427</v>
      </c>
      <c r="B7390" t="s">
        <v>32274</v>
      </c>
      <c r="C7390" t="s">
        <v>32275</v>
      </c>
      <c r="D7390" t="s">
        <v>32276</v>
      </c>
      <c r="E7390" t="s">
        <v>311</v>
      </c>
      <c r="F7390" t="s">
        <v>32277</v>
      </c>
      <c r="G7390" t="s">
        <v>32278</v>
      </c>
      <c r="H7390" t="s">
        <v>32279</v>
      </c>
      <c r="I7390" s="23">
        <v>37.785556</v>
      </c>
      <c r="J7390" s="23">
        <v>-86.486666999999997</v>
      </c>
      <c r="K7390">
        <v>486210</v>
      </c>
      <c r="L7390" t="s">
        <v>1275</v>
      </c>
      <c r="M7390" t="s">
        <v>102</v>
      </c>
      <c r="N7390" s="49">
        <v>58113.421999999999</v>
      </c>
      <c r="O7390" s="49">
        <v>39051.421999999999</v>
      </c>
      <c r="P7390" s="49">
        <v>45738.73</v>
      </c>
      <c r="Q7390" s="49">
        <v>27003.06</v>
      </c>
      <c r="R7390" s="49">
        <v>27746.858</v>
      </c>
      <c r="S7390" s="49">
        <v>34042.383999999998</v>
      </c>
      <c r="T7390" s="49">
        <v>27169.82</v>
      </c>
      <c r="U7390" s="49">
        <v>30014.92</v>
      </c>
      <c r="V7390" s="49">
        <v>28471.338</v>
      </c>
    </row>
    <row r="7391" spans="1:22" x14ac:dyDescent="0.3">
      <c r="A7391">
        <v>1013105</v>
      </c>
      <c r="B7391" t="s">
        <v>32280</v>
      </c>
      <c r="C7391" t="s">
        <v>32281</v>
      </c>
      <c r="D7391" t="s">
        <v>3518</v>
      </c>
      <c r="E7391" t="s">
        <v>663</v>
      </c>
      <c r="F7391" t="s">
        <v>32282</v>
      </c>
      <c r="G7391" t="s">
        <v>32283</v>
      </c>
      <c r="H7391" t="s">
        <v>679</v>
      </c>
      <c r="I7391" s="23">
        <v>39.265715</v>
      </c>
      <c r="J7391" s="23">
        <v>-84.756281000000001</v>
      </c>
      <c r="K7391">
        <v>486210</v>
      </c>
      <c r="L7391" t="s">
        <v>1275</v>
      </c>
      <c r="M7391" t="s">
        <v>102</v>
      </c>
      <c r="N7391" s="49">
        <v>38074.767999999996</v>
      </c>
      <c r="O7391" s="49">
        <v>39660.406000000003</v>
      </c>
      <c r="P7391" s="49">
        <v>36401.017999999996</v>
      </c>
    </row>
    <row r="7392" spans="1:22" x14ac:dyDescent="0.3">
      <c r="A7392">
        <v>1009429</v>
      </c>
      <c r="B7392" t="s">
        <v>32284</v>
      </c>
      <c r="C7392" t="s">
        <v>32285</v>
      </c>
      <c r="D7392" t="s">
        <v>13886</v>
      </c>
      <c r="E7392" t="s">
        <v>583</v>
      </c>
      <c r="F7392" t="s">
        <v>13887</v>
      </c>
      <c r="G7392" t="s">
        <v>32286</v>
      </c>
      <c r="H7392" t="s">
        <v>6079</v>
      </c>
      <c r="I7392" s="23">
        <v>32.473511999999999</v>
      </c>
      <c r="J7392" s="23">
        <v>-93.509699999999995</v>
      </c>
      <c r="K7392">
        <v>486210</v>
      </c>
      <c r="L7392" t="s">
        <v>1275</v>
      </c>
      <c r="M7392" t="s">
        <v>102</v>
      </c>
      <c r="N7392" s="49">
        <v>41210.345999999998</v>
      </c>
      <c r="O7392" s="49">
        <v>46750.904000000002</v>
      </c>
      <c r="P7392" s="49">
        <v>19054.669999999998</v>
      </c>
      <c r="Q7392" s="49">
        <v>9718.3359999999993</v>
      </c>
      <c r="R7392" s="49">
        <v>20282.664000000001</v>
      </c>
      <c r="S7392" s="49">
        <v>27489.446</v>
      </c>
      <c r="T7392" s="49">
        <v>29299.815999999999</v>
      </c>
      <c r="U7392" s="49">
        <v>22734.9</v>
      </c>
      <c r="V7392" s="49">
        <v>32186.808000000001</v>
      </c>
    </row>
    <row r="7393" spans="1:22" x14ac:dyDescent="0.3">
      <c r="A7393">
        <v>1007368</v>
      </c>
      <c r="B7393" t="s">
        <v>32287</v>
      </c>
      <c r="C7393" t="s">
        <v>32288</v>
      </c>
      <c r="D7393" t="s">
        <v>32289</v>
      </c>
      <c r="E7393" t="s">
        <v>1781</v>
      </c>
      <c r="F7393" t="s">
        <v>32290</v>
      </c>
      <c r="G7393" t="s">
        <v>32291</v>
      </c>
      <c r="H7393" t="s">
        <v>32292</v>
      </c>
      <c r="I7393" s="23">
        <v>33.234785000000002</v>
      </c>
      <c r="J7393" s="23">
        <v>-90.620417000000003</v>
      </c>
      <c r="K7393">
        <v>486210</v>
      </c>
      <c r="L7393" t="s">
        <v>1275</v>
      </c>
      <c r="M7393" t="s">
        <v>102</v>
      </c>
      <c r="P7393" s="49">
        <v>1243.6500000000001</v>
      </c>
      <c r="Q7393" s="49">
        <v>7348.35</v>
      </c>
      <c r="R7393" s="49">
        <v>1898.25</v>
      </c>
      <c r="S7393" s="49">
        <v>65656.491999999998</v>
      </c>
      <c r="T7393" s="49">
        <v>38111.563999999998</v>
      </c>
      <c r="U7393" s="49">
        <v>50718.462</v>
      </c>
      <c r="V7393" s="49">
        <v>52938.756000000001</v>
      </c>
    </row>
    <row r="7394" spans="1:22" x14ac:dyDescent="0.3">
      <c r="A7394">
        <v>1003596</v>
      </c>
      <c r="B7394" t="s">
        <v>32293</v>
      </c>
      <c r="C7394" t="s">
        <v>32294</v>
      </c>
      <c r="D7394" t="s">
        <v>1510</v>
      </c>
      <c r="E7394" t="s">
        <v>311</v>
      </c>
      <c r="F7394" t="s">
        <v>32295</v>
      </c>
      <c r="G7394" t="s">
        <v>32296</v>
      </c>
      <c r="H7394" t="s">
        <v>536</v>
      </c>
      <c r="I7394" s="23">
        <v>38.216580999999998</v>
      </c>
      <c r="J7394" s="23">
        <v>-85.567857000000004</v>
      </c>
      <c r="K7394">
        <v>486210</v>
      </c>
      <c r="L7394" t="s">
        <v>1275</v>
      </c>
      <c r="M7394" t="s">
        <v>102</v>
      </c>
      <c r="N7394" s="49">
        <v>17271.696</v>
      </c>
      <c r="O7394" s="49">
        <v>38665.896000000001</v>
      </c>
      <c r="P7394" s="49">
        <v>14799.944</v>
      </c>
      <c r="Q7394" s="49">
        <v>12303.144</v>
      </c>
      <c r="R7394" s="49">
        <v>24556.027999999998</v>
      </c>
      <c r="S7394" s="49">
        <v>56150.466</v>
      </c>
      <c r="T7394" s="49">
        <v>59106.182000000001</v>
      </c>
      <c r="U7394" s="49">
        <v>77911.004000000001</v>
      </c>
      <c r="V7394" s="49">
        <v>35609.572</v>
      </c>
    </row>
    <row r="7395" spans="1:22" x14ac:dyDescent="0.3">
      <c r="A7395">
        <v>1003776</v>
      </c>
      <c r="B7395" t="s">
        <v>32297</v>
      </c>
      <c r="C7395" t="s">
        <v>32298</v>
      </c>
      <c r="D7395" t="s">
        <v>32299</v>
      </c>
      <c r="E7395" t="s">
        <v>676</v>
      </c>
      <c r="F7395" t="s">
        <v>32300</v>
      </c>
      <c r="G7395" t="s">
        <v>32301</v>
      </c>
      <c r="H7395" t="s">
        <v>10943</v>
      </c>
      <c r="I7395" s="23">
        <v>36.236899999999999</v>
      </c>
      <c r="J7395" s="23">
        <v>-89.029899999999998</v>
      </c>
      <c r="K7395">
        <v>486210</v>
      </c>
      <c r="L7395" t="s">
        <v>1275</v>
      </c>
      <c r="M7395" t="s">
        <v>102</v>
      </c>
      <c r="N7395" s="49">
        <v>52752.639999999999</v>
      </c>
      <c r="O7395" s="49">
        <v>16563.544000000002</v>
      </c>
      <c r="P7395" s="49">
        <v>11202.048000000001</v>
      </c>
      <c r="Q7395" s="49">
        <v>32461.119999999999</v>
      </c>
      <c r="R7395" s="49">
        <v>44362.296000000002</v>
      </c>
      <c r="S7395" s="49">
        <v>37262.542000000001</v>
      </c>
      <c r="T7395" s="49">
        <v>41528.684000000001</v>
      </c>
      <c r="U7395" s="49">
        <v>54892.803999999996</v>
      </c>
      <c r="V7395" s="49">
        <v>138763.37</v>
      </c>
    </row>
    <row r="7396" spans="1:22" x14ac:dyDescent="0.3">
      <c r="A7396">
        <v>1003915</v>
      </c>
      <c r="B7396" t="s">
        <v>32302</v>
      </c>
      <c r="C7396" t="s">
        <v>32303</v>
      </c>
      <c r="D7396" t="s">
        <v>32304</v>
      </c>
      <c r="E7396" t="s">
        <v>1781</v>
      </c>
      <c r="F7396" t="s">
        <v>32305</v>
      </c>
      <c r="G7396" t="s">
        <v>32306</v>
      </c>
      <c r="H7396" t="s">
        <v>32307</v>
      </c>
      <c r="I7396" s="23">
        <v>34.899191999999999</v>
      </c>
      <c r="J7396" s="23">
        <v>-90.166388999999995</v>
      </c>
      <c r="K7396">
        <v>486210</v>
      </c>
      <c r="L7396" t="s">
        <v>1275</v>
      </c>
      <c r="M7396" t="s">
        <v>102</v>
      </c>
      <c r="N7396" s="49">
        <v>68644.607999999993</v>
      </c>
      <c r="O7396" s="49">
        <v>49039.775999999998</v>
      </c>
      <c r="P7396" s="49">
        <v>38233.21</v>
      </c>
      <c r="Q7396" s="49">
        <v>63115.156000000003</v>
      </c>
      <c r="R7396" s="49">
        <v>76413.581999999995</v>
      </c>
      <c r="S7396" s="49">
        <v>74826.820000000007</v>
      </c>
      <c r="T7396" s="49">
        <v>85310.725999999995</v>
      </c>
      <c r="U7396" s="49">
        <v>126987.448</v>
      </c>
      <c r="V7396" s="49">
        <v>113258.948</v>
      </c>
    </row>
    <row r="7397" spans="1:22" x14ac:dyDescent="0.3">
      <c r="A7397">
        <v>1009428</v>
      </c>
      <c r="B7397" t="s">
        <v>32308</v>
      </c>
      <c r="C7397" t="s">
        <v>32309</v>
      </c>
      <c r="D7397" t="s">
        <v>26343</v>
      </c>
      <c r="E7397" t="s">
        <v>311</v>
      </c>
      <c r="F7397" t="s">
        <v>26344</v>
      </c>
      <c r="G7397" t="s">
        <v>32310</v>
      </c>
      <c r="H7397" t="s">
        <v>15772</v>
      </c>
      <c r="I7397" s="23">
        <v>37.329326999999999</v>
      </c>
      <c r="J7397" s="23">
        <v>-87.241929999999996</v>
      </c>
      <c r="K7397">
        <v>486210</v>
      </c>
      <c r="L7397" t="s">
        <v>1714</v>
      </c>
      <c r="M7397" t="s">
        <v>102</v>
      </c>
      <c r="N7397" s="49">
        <v>17943.065999999999</v>
      </c>
      <c r="O7397" s="49">
        <v>24953.56</v>
      </c>
      <c r="P7397" s="49">
        <v>31559.366000000002</v>
      </c>
      <c r="Q7397" s="49">
        <v>15023.317999999999</v>
      </c>
      <c r="R7397" s="49">
        <v>21934.248</v>
      </c>
      <c r="S7397" s="49">
        <v>27506.948</v>
      </c>
      <c r="T7397" s="49">
        <v>31555.367999999999</v>
      </c>
      <c r="U7397" s="49">
        <v>28679.866000000002</v>
      </c>
    </row>
    <row r="7398" spans="1:22" x14ac:dyDescent="0.3">
      <c r="A7398">
        <v>1009430</v>
      </c>
      <c r="B7398" t="s">
        <v>32311</v>
      </c>
      <c r="C7398" t="s">
        <v>32312</v>
      </c>
      <c r="D7398" t="s">
        <v>15951</v>
      </c>
      <c r="E7398" t="s">
        <v>583</v>
      </c>
      <c r="F7398" t="s">
        <v>27011</v>
      </c>
      <c r="G7398" t="s">
        <v>32313</v>
      </c>
      <c r="H7398" t="s">
        <v>9050</v>
      </c>
      <c r="I7398" s="23">
        <v>31.297599999999999</v>
      </c>
      <c r="J7398" s="23">
        <v>-92.333860000000001</v>
      </c>
      <c r="K7398">
        <v>486210</v>
      </c>
      <c r="L7398" t="s">
        <v>1275</v>
      </c>
      <c r="M7398" t="s">
        <v>102</v>
      </c>
      <c r="N7398" s="49">
        <v>70315.11</v>
      </c>
      <c r="O7398" s="49">
        <v>75399.642000000007</v>
      </c>
      <c r="P7398" s="49">
        <v>56267.786</v>
      </c>
      <c r="Q7398" s="49">
        <v>15312.868</v>
      </c>
      <c r="R7398" s="49">
        <v>60248.498</v>
      </c>
      <c r="S7398" s="49">
        <v>48314.364000000001</v>
      </c>
      <c r="T7398" s="49">
        <v>139561.00399999999</v>
      </c>
      <c r="U7398" s="49">
        <v>66734.573999999993</v>
      </c>
      <c r="V7398" s="49">
        <v>57391.025999999998</v>
      </c>
    </row>
    <row r="7399" spans="1:22" x14ac:dyDescent="0.3">
      <c r="A7399">
        <v>1003916</v>
      </c>
      <c r="B7399" t="s">
        <v>32314</v>
      </c>
      <c r="C7399" t="s">
        <v>32315</v>
      </c>
      <c r="D7399" t="s">
        <v>32316</v>
      </c>
      <c r="E7399" t="s">
        <v>583</v>
      </c>
      <c r="F7399" t="s">
        <v>11531</v>
      </c>
      <c r="G7399" t="s">
        <v>32317</v>
      </c>
      <c r="H7399" t="s">
        <v>32318</v>
      </c>
      <c r="I7399" s="23">
        <v>32.765120000000003</v>
      </c>
      <c r="J7399" s="23">
        <v>-92.767709999999994</v>
      </c>
      <c r="K7399">
        <v>486210</v>
      </c>
      <c r="L7399" t="s">
        <v>1275</v>
      </c>
      <c r="M7399" t="s">
        <v>102</v>
      </c>
      <c r="N7399" s="49">
        <v>31012.598000000002</v>
      </c>
      <c r="O7399" s="49">
        <v>31059.66</v>
      </c>
      <c r="P7399" s="49">
        <v>11679.638000000001</v>
      </c>
      <c r="Q7399" s="49">
        <v>23238.812000000002</v>
      </c>
      <c r="R7399" s="49">
        <v>20870.722000000002</v>
      </c>
      <c r="S7399" s="49">
        <v>65620.937999999995</v>
      </c>
      <c r="T7399" s="49">
        <v>39047.158000000003</v>
      </c>
      <c r="U7399" s="49">
        <v>41461.521999999997</v>
      </c>
      <c r="V7399" s="49">
        <v>67413.441999999995</v>
      </c>
    </row>
    <row r="7400" spans="1:22" x14ac:dyDescent="0.3">
      <c r="A7400">
        <v>1003917</v>
      </c>
      <c r="B7400" t="s">
        <v>32319</v>
      </c>
      <c r="C7400" t="s">
        <v>32320</v>
      </c>
      <c r="D7400" t="s">
        <v>32321</v>
      </c>
      <c r="E7400" t="s">
        <v>311</v>
      </c>
      <c r="F7400" t="s">
        <v>32322</v>
      </c>
      <c r="G7400" t="s">
        <v>32323</v>
      </c>
      <c r="H7400" t="s">
        <v>8502</v>
      </c>
      <c r="I7400" s="23">
        <v>37.509721999999996</v>
      </c>
      <c r="J7400" s="23">
        <v>-87.501389000000003</v>
      </c>
      <c r="K7400">
        <v>486210</v>
      </c>
      <c r="L7400" t="s">
        <v>1275</v>
      </c>
      <c r="M7400" t="s">
        <v>102</v>
      </c>
      <c r="N7400" s="49">
        <v>49691.597999999998</v>
      </c>
      <c r="O7400" s="49">
        <v>36185.949999999997</v>
      </c>
      <c r="P7400" s="49">
        <v>48651.205999999998</v>
      </c>
      <c r="Q7400" s="49">
        <v>46665.523999999998</v>
      </c>
      <c r="R7400" s="49">
        <v>55379.563999999998</v>
      </c>
      <c r="S7400" s="49">
        <v>80193.631999999998</v>
      </c>
      <c r="T7400" s="49">
        <v>73330.539999999994</v>
      </c>
      <c r="U7400" s="49">
        <v>74316.39</v>
      </c>
      <c r="V7400" s="49">
        <v>62664.135999999999</v>
      </c>
    </row>
    <row r="7401" spans="1:22" x14ac:dyDescent="0.3">
      <c r="A7401">
        <v>1003720</v>
      </c>
      <c r="B7401" t="s">
        <v>32324</v>
      </c>
      <c r="C7401" t="s">
        <v>32325</v>
      </c>
      <c r="D7401" t="s">
        <v>32326</v>
      </c>
      <c r="E7401" t="s">
        <v>583</v>
      </c>
      <c r="F7401" t="s">
        <v>32327</v>
      </c>
      <c r="G7401" t="s">
        <v>32328</v>
      </c>
      <c r="H7401" t="s">
        <v>12989</v>
      </c>
      <c r="I7401" s="23">
        <v>30.087510000000002</v>
      </c>
      <c r="J7401" s="23">
        <v>-92.029489999999996</v>
      </c>
      <c r="K7401">
        <v>486210</v>
      </c>
      <c r="L7401" t="s">
        <v>1275</v>
      </c>
      <c r="M7401" t="s">
        <v>102</v>
      </c>
      <c r="N7401" s="49">
        <v>30873.194</v>
      </c>
      <c r="O7401" s="49">
        <v>52584.81</v>
      </c>
      <c r="P7401" s="49">
        <v>50408.266000000003</v>
      </c>
      <c r="Q7401" s="49">
        <v>44505.625999999997</v>
      </c>
      <c r="R7401" s="49">
        <v>55220.517999999996</v>
      </c>
      <c r="S7401" s="49">
        <v>56544.665999999997</v>
      </c>
      <c r="T7401" s="49">
        <v>104015.76</v>
      </c>
      <c r="U7401" s="49">
        <v>113730.068</v>
      </c>
      <c r="V7401" s="49">
        <v>87746.411999999997</v>
      </c>
    </row>
    <row r="7402" spans="1:22" x14ac:dyDescent="0.3">
      <c r="A7402">
        <v>1010134</v>
      </c>
      <c r="B7402"/>
      <c r="C7402" t="s">
        <v>32329</v>
      </c>
      <c r="D7402" t="s">
        <v>17031</v>
      </c>
      <c r="E7402" t="s">
        <v>303</v>
      </c>
      <c r="F7402" t="s">
        <v>32330</v>
      </c>
      <c r="G7402" t="s">
        <v>32331</v>
      </c>
      <c r="I7402" s="23">
        <v>33.600580800000003</v>
      </c>
      <c r="J7402" s="23">
        <v>-96.556988200000006</v>
      </c>
      <c r="K7402">
        <v>334413</v>
      </c>
      <c r="L7402" t="s">
        <v>1560</v>
      </c>
      <c r="M7402" t="s">
        <v>315</v>
      </c>
      <c r="N7402" s="49">
        <v>70804.281969999996</v>
      </c>
      <c r="O7402" s="49">
        <v>89373.317939999994</v>
      </c>
      <c r="P7402" s="49">
        <v>83547.867939999996</v>
      </c>
      <c r="Q7402" s="49">
        <v>71171.707999999999</v>
      </c>
      <c r="R7402" s="49">
        <v>77511.024000000005</v>
      </c>
      <c r="S7402" s="49">
        <v>84410.409939999998</v>
      </c>
      <c r="T7402" s="49">
        <v>69097.471000000005</v>
      </c>
      <c r="U7402" s="49">
        <v>58902.487000000001</v>
      </c>
      <c r="V7402" s="49">
        <v>67801.339000000007</v>
      </c>
    </row>
    <row r="7403" spans="1:22" x14ac:dyDescent="0.3">
      <c r="A7403">
        <v>1010305</v>
      </c>
      <c r="B7403" t="s">
        <v>32332</v>
      </c>
      <c r="C7403" t="s">
        <v>32333</v>
      </c>
      <c r="D7403" t="s">
        <v>32334</v>
      </c>
      <c r="E7403" t="s">
        <v>303</v>
      </c>
      <c r="F7403" t="s">
        <v>32335</v>
      </c>
      <c r="G7403" t="s">
        <v>32336</v>
      </c>
      <c r="H7403" t="s">
        <v>32337</v>
      </c>
      <c r="I7403" s="23">
        <v>29.646999999999998</v>
      </c>
      <c r="J7403" s="23">
        <v>-95.575000000000003</v>
      </c>
      <c r="K7403">
        <v>334413</v>
      </c>
      <c r="L7403" t="s">
        <v>28</v>
      </c>
      <c r="M7403" t="s">
        <v>315</v>
      </c>
      <c r="R7403" s="49">
        <v>87.6</v>
      </c>
      <c r="S7403" s="49">
        <v>747.74800000000005</v>
      </c>
      <c r="T7403" s="49">
        <v>37894.587</v>
      </c>
      <c r="U7403" s="49">
        <v>44919.498</v>
      </c>
      <c r="V7403" s="49">
        <v>37802.491999999998</v>
      </c>
    </row>
    <row r="7404" spans="1:22" x14ac:dyDescent="0.3">
      <c r="A7404">
        <v>1010208</v>
      </c>
      <c r="B7404" t="s">
        <v>32338</v>
      </c>
      <c r="C7404" t="s">
        <v>32339</v>
      </c>
      <c r="D7404" t="s">
        <v>13604</v>
      </c>
      <c r="E7404" t="s">
        <v>3929</v>
      </c>
      <c r="F7404" t="s">
        <v>13605</v>
      </c>
      <c r="G7404" t="s">
        <v>32340</v>
      </c>
      <c r="H7404" t="s">
        <v>3322</v>
      </c>
      <c r="I7404" s="23">
        <v>43.640749999999997</v>
      </c>
      <c r="J7404" s="23">
        <v>-70.321979999999996</v>
      </c>
      <c r="K7404">
        <v>334413</v>
      </c>
      <c r="L7404" t="s">
        <v>1560</v>
      </c>
      <c r="M7404" t="s">
        <v>315</v>
      </c>
      <c r="N7404" s="49">
        <v>109656.94127700001</v>
      </c>
      <c r="O7404" s="49">
        <v>116914.949886</v>
      </c>
      <c r="P7404" s="49">
        <v>123981.33663200001</v>
      </c>
      <c r="Q7404" s="49">
        <v>120177.613662</v>
      </c>
      <c r="R7404" s="49">
        <v>130417.41022000001</v>
      </c>
      <c r="S7404" s="49">
        <v>120021.93623199999</v>
      </c>
      <c r="T7404" s="49">
        <v>120622.32580000001</v>
      </c>
      <c r="U7404" s="49">
        <v>117286.46219999999</v>
      </c>
      <c r="V7404" s="49">
        <v>91291.800799999997</v>
      </c>
    </row>
    <row r="7405" spans="1:22" x14ac:dyDescent="0.3">
      <c r="A7405">
        <v>1008059</v>
      </c>
      <c r="B7405" t="s">
        <v>32341</v>
      </c>
      <c r="C7405" t="s">
        <v>32342</v>
      </c>
      <c r="D7405" t="s">
        <v>27125</v>
      </c>
      <c r="E7405" t="s">
        <v>303</v>
      </c>
      <c r="F7405" t="s">
        <v>27126</v>
      </c>
      <c r="G7405" t="s">
        <v>32343</v>
      </c>
      <c r="H7405" t="s">
        <v>306</v>
      </c>
      <c r="I7405" s="23">
        <v>32.999754000000003</v>
      </c>
      <c r="J7405" s="23">
        <v>-96.72063</v>
      </c>
      <c r="K7405">
        <v>334413</v>
      </c>
      <c r="L7405" t="s">
        <v>1560</v>
      </c>
      <c r="M7405" t="s">
        <v>315</v>
      </c>
      <c r="N7405" s="49">
        <v>205055.99396689999</v>
      </c>
      <c r="O7405" s="49">
        <v>168878.0207886</v>
      </c>
      <c r="P7405" s="49">
        <v>128852.85344960001</v>
      </c>
      <c r="Q7405" s="49">
        <v>105468.99797300001</v>
      </c>
      <c r="R7405" s="49">
        <v>90464.398689900001</v>
      </c>
      <c r="S7405" s="49">
        <v>63305.289523799998</v>
      </c>
      <c r="T7405" s="49">
        <v>54695.545599999998</v>
      </c>
      <c r="U7405" s="49">
        <v>43955.317799999997</v>
      </c>
      <c r="V7405" s="49">
        <v>49967.1584</v>
      </c>
    </row>
    <row r="7406" spans="1:22" x14ac:dyDescent="0.3">
      <c r="A7406">
        <v>1002395</v>
      </c>
      <c r="B7406" t="s">
        <v>32344</v>
      </c>
      <c r="C7406" t="s">
        <v>32345</v>
      </c>
      <c r="D7406" t="s">
        <v>9416</v>
      </c>
      <c r="E7406" t="s">
        <v>303</v>
      </c>
      <c r="F7406" t="s">
        <v>7873</v>
      </c>
      <c r="G7406" t="s">
        <v>32346</v>
      </c>
      <c r="H7406" t="s">
        <v>906</v>
      </c>
      <c r="I7406" s="23">
        <v>32.246389000000001</v>
      </c>
      <c r="J7406" s="23">
        <v>-97.550827999999996</v>
      </c>
      <c r="K7406">
        <v>327410</v>
      </c>
      <c r="L7406" t="s">
        <v>1404</v>
      </c>
      <c r="M7406" t="s">
        <v>376</v>
      </c>
      <c r="N7406" s="49">
        <v>449436.93599999999</v>
      </c>
      <c r="O7406" s="49">
        <v>437512.27600000001</v>
      </c>
      <c r="P7406" s="49">
        <v>476919.19199999998</v>
      </c>
      <c r="Q7406" s="49">
        <v>426696.82199999999</v>
      </c>
      <c r="R7406" s="49">
        <v>411274.92</v>
      </c>
      <c r="S7406" s="49">
        <v>478980.58600000001</v>
      </c>
      <c r="T7406" s="49">
        <v>432879.01199999999</v>
      </c>
      <c r="U7406" s="49">
        <v>432263.98599999998</v>
      </c>
      <c r="V7406" s="49">
        <v>440289.72</v>
      </c>
    </row>
    <row r="7407" spans="1:22" x14ac:dyDescent="0.3">
      <c r="A7407">
        <v>1001973</v>
      </c>
      <c r="B7407" t="s">
        <v>32347</v>
      </c>
      <c r="C7407" t="s">
        <v>32348</v>
      </c>
      <c r="D7407" t="s">
        <v>22900</v>
      </c>
      <c r="E7407" t="s">
        <v>542</v>
      </c>
      <c r="F7407" t="s">
        <v>32349</v>
      </c>
      <c r="G7407" t="s">
        <v>32350</v>
      </c>
      <c r="H7407" t="s">
        <v>545</v>
      </c>
      <c r="I7407" s="23">
        <v>37.692779000000002</v>
      </c>
      <c r="J7407" s="23">
        <v>-97.223533000000003</v>
      </c>
      <c r="K7407">
        <v>336411</v>
      </c>
      <c r="L7407" t="s">
        <v>28</v>
      </c>
      <c r="M7407" t="s">
        <v>315</v>
      </c>
      <c r="N7407" s="49">
        <v>24466.407999999999</v>
      </c>
      <c r="O7407" s="49">
        <v>29.1</v>
      </c>
      <c r="P7407" s="49">
        <v>25.6</v>
      </c>
      <c r="Q7407" s="49">
        <v>26797.698</v>
      </c>
      <c r="R7407" s="49">
        <v>25700.403999999999</v>
      </c>
      <c r="S7407" s="49">
        <v>29.5</v>
      </c>
      <c r="T7407" s="49">
        <v>31701.88</v>
      </c>
      <c r="U7407" s="49">
        <v>25769.851999999999</v>
      </c>
      <c r="V7407" s="49">
        <v>29216.14</v>
      </c>
    </row>
    <row r="7408" spans="1:22" x14ac:dyDescent="0.3">
      <c r="A7408">
        <v>1000027</v>
      </c>
      <c r="B7408" t="s">
        <v>32351</v>
      </c>
      <c r="C7408" t="s">
        <v>32352</v>
      </c>
      <c r="D7408" t="s">
        <v>2452</v>
      </c>
      <c r="E7408" t="s">
        <v>447</v>
      </c>
      <c r="F7408" t="s">
        <v>32353</v>
      </c>
      <c r="G7408" t="s">
        <v>32354</v>
      </c>
      <c r="H7408" t="s">
        <v>23179</v>
      </c>
      <c r="I7408" s="23">
        <v>39.947760000000002</v>
      </c>
      <c r="J7408" s="23">
        <v>-75.193910000000002</v>
      </c>
      <c r="K7408">
        <v>622110</v>
      </c>
      <c r="L7408" t="s">
        <v>28</v>
      </c>
      <c r="M7408" t="s">
        <v>315</v>
      </c>
      <c r="N7408" s="49">
        <v>34870.468000000001</v>
      </c>
      <c r="O7408" s="49">
        <v>34951.563999999998</v>
      </c>
      <c r="P7408" s="49">
        <v>29901.236000000001</v>
      </c>
      <c r="Q7408" s="49">
        <v>28299.944</v>
      </c>
      <c r="R7408" s="49">
        <v>29257.392</v>
      </c>
      <c r="S7408" s="49">
        <v>27191.8</v>
      </c>
      <c r="T7408" s="49">
        <v>23696.42</v>
      </c>
      <c r="U7408" s="49">
        <v>24198.12</v>
      </c>
      <c r="V7408" s="49">
        <v>24874.720000000001</v>
      </c>
    </row>
    <row r="7409" spans="1:22" x14ac:dyDescent="0.3">
      <c r="A7409">
        <v>1001826</v>
      </c>
      <c r="B7409" t="s">
        <v>32355</v>
      </c>
      <c r="C7409" t="s">
        <v>32356</v>
      </c>
      <c r="D7409" t="s">
        <v>7196</v>
      </c>
      <c r="E7409" t="s">
        <v>454</v>
      </c>
      <c r="F7409" t="s">
        <v>32357</v>
      </c>
      <c r="G7409" t="s">
        <v>32358</v>
      </c>
      <c r="H7409" t="s">
        <v>3161</v>
      </c>
      <c r="I7409" s="23">
        <v>43.602499999999999</v>
      </c>
      <c r="J7409" s="23">
        <v>-84.240399999999994</v>
      </c>
      <c r="K7409">
        <v>325320</v>
      </c>
      <c r="L7409" t="s">
        <v>649</v>
      </c>
      <c r="M7409" t="s">
        <v>931</v>
      </c>
      <c r="N7409" s="49">
        <v>55114.400000000001</v>
      </c>
      <c r="O7409" s="49">
        <v>61214.654000000002</v>
      </c>
      <c r="P7409" s="49">
        <v>63477.65</v>
      </c>
      <c r="Q7409" s="49">
        <v>71384.673999999999</v>
      </c>
      <c r="R7409" s="49">
        <v>68565.991999999998</v>
      </c>
      <c r="S7409" s="49">
        <v>73254.78</v>
      </c>
      <c r="T7409" s="49">
        <v>65244.146000000001</v>
      </c>
      <c r="U7409" s="49">
        <v>69596.899999999994</v>
      </c>
      <c r="V7409" s="49">
        <v>74246.584000000003</v>
      </c>
    </row>
    <row r="7410" spans="1:22" x14ac:dyDescent="0.3">
      <c r="A7410">
        <v>1004314</v>
      </c>
      <c r="B7410" t="s">
        <v>26708</v>
      </c>
      <c r="C7410" t="s">
        <v>32359</v>
      </c>
      <c r="D7410" t="s">
        <v>3740</v>
      </c>
      <c r="E7410" t="s">
        <v>583</v>
      </c>
      <c r="F7410" t="s">
        <v>26710</v>
      </c>
      <c r="G7410" t="s">
        <v>32360</v>
      </c>
      <c r="H7410" t="s">
        <v>3743</v>
      </c>
      <c r="I7410" s="23">
        <v>30.320903000000001</v>
      </c>
      <c r="J7410" s="23">
        <v>-91.239014999999995</v>
      </c>
      <c r="K7410">
        <v>325199</v>
      </c>
      <c r="L7410" t="s">
        <v>12551</v>
      </c>
      <c r="M7410" t="s">
        <v>931</v>
      </c>
      <c r="N7410" s="49">
        <v>1919713.48</v>
      </c>
      <c r="O7410" s="49">
        <v>2152002.8640000001</v>
      </c>
      <c r="P7410" s="49">
        <v>2659950.88</v>
      </c>
      <c r="Q7410" s="49">
        <v>2478772.3259999999</v>
      </c>
      <c r="R7410" s="49">
        <v>2527725.1860000002</v>
      </c>
      <c r="S7410" s="49">
        <v>2728809.58</v>
      </c>
      <c r="T7410" s="49">
        <v>2684824.676</v>
      </c>
      <c r="U7410" s="49">
        <v>2736145.148</v>
      </c>
      <c r="V7410" s="49">
        <v>3112808.02</v>
      </c>
    </row>
    <row r="7411" spans="1:22" x14ac:dyDescent="0.3">
      <c r="A7411">
        <v>1003847</v>
      </c>
      <c r="B7411" t="s">
        <v>32361</v>
      </c>
      <c r="C7411" t="s">
        <v>32362</v>
      </c>
      <c r="D7411" t="s">
        <v>5930</v>
      </c>
      <c r="E7411" t="s">
        <v>441</v>
      </c>
      <c r="F7411" t="s">
        <v>32363</v>
      </c>
      <c r="G7411" t="s">
        <v>32364</v>
      </c>
      <c r="H7411" t="s">
        <v>3322</v>
      </c>
      <c r="I7411" s="23">
        <v>35.171869999999998</v>
      </c>
      <c r="J7411" s="23">
        <v>-78.860619999999997</v>
      </c>
      <c r="K7411">
        <v>326211</v>
      </c>
      <c r="L7411" t="s">
        <v>28</v>
      </c>
      <c r="M7411" t="s">
        <v>315</v>
      </c>
      <c r="N7411" s="49">
        <v>45464.480000000003</v>
      </c>
      <c r="O7411" s="49">
        <v>45478.425999999999</v>
      </c>
      <c r="P7411" s="49">
        <v>39927.1</v>
      </c>
      <c r="Q7411" s="49">
        <v>46084</v>
      </c>
      <c r="R7411" s="49">
        <v>47427.472000000002</v>
      </c>
      <c r="S7411" s="49">
        <v>46554.923999999999</v>
      </c>
      <c r="T7411" s="49">
        <v>48998</v>
      </c>
      <c r="U7411" s="49">
        <v>45275.95</v>
      </c>
      <c r="V7411" s="49">
        <v>49622.48</v>
      </c>
    </row>
    <row r="7412" spans="1:22" x14ac:dyDescent="0.3">
      <c r="A7412">
        <v>1013001</v>
      </c>
      <c r="B7412" t="s">
        <v>32365</v>
      </c>
      <c r="C7412" t="s">
        <v>32366</v>
      </c>
      <c r="D7412" t="s">
        <v>22111</v>
      </c>
      <c r="E7412" t="s">
        <v>454</v>
      </c>
      <c r="F7412" t="s">
        <v>2351</v>
      </c>
      <c r="G7412" t="s">
        <v>32367</v>
      </c>
      <c r="H7412" t="s">
        <v>2353</v>
      </c>
      <c r="I7412" s="23">
        <v>42.918610999999999</v>
      </c>
      <c r="J7412" s="23">
        <v>-86.028610999999998</v>
      </c>
      <c r="K7412">
        <v>311612</v>
      </c>
      <c r="L7412" t="s">
        <v>573</v>
      </c>
      <c r="M7412" t="s">
        <v>574</v>
      </c>
      <c r="N7412" s="49">
        <v>41362.635999999999</v>
      </c>
      <c r="O7412" s="49">
        <v>33385.947999999997</v>
      </c>
      <c r="P7412" s="49">
        <v>31251.403999999999</v>
      </c>
    </row>
    <row r="7413" spans="1:22" x14ac:dyDescent="0.3">
      <c r="A7413">
        <v>1000306</v>
      </c>
      <c r="B7413" t="s">
        <v>32368</v>
      </c>
      <c r="C7413" t="s">
        <v>32369</v>
      </c>
      <c r="D7413" t="s">
        <v>5603</v>
      </c>
      <c r="E7413" t="s">
        <v>556</v>
      </c>
      <c r="F7413" t="s">
        <v>32370</v>
      </c>
      <c r="G7413" t="s">
        <v>32371</v>
      </c>
      <c r="H7413" t="s">
        <v>2982</v>
      </c>
      <c r="I7413" s="23">
        <v>39.295360000000002</v>
      </c>
      <c r="J7413" s="23">
        <v>-76.592140000000001</v>
      </c>
      <c r="K7413">
        <v>622110</v>
      </c>
      <c r="L7413" t="s">
        <v>28</v>
      </c>
      <c r="M7413" t="s">
        <v>315</v>
      </c>
      <c r="N7413" s="49">
        <v>106178.08199999999</v>
      </c>
      <c r="O7413" s="49">
        <v>107767.10799999999</v>
      </c>
      <c r="P7413" s="49">
        <v>106913.14200000001</v>
      </c>
      <c r="Q7413" s="49">
        <v>110359.436</v>
      </c>
      <c r="R7413" s="49">
        <v>112128.048</v>
      </c>
      <c r="S7413" s="49">
        <v>110203.026</v>
      </c>
      <c r="T7413" s="49">
        <v>101539.11</v>
      </c>
      <c r="U7413" s="49">
        <v>77657.754000000001</v>
      </c>
      <c r="V7413" s="49">
        <v>61722.748</v>
      </c>
    </row>
    <row r="7414" spans="1:22" x14ac:dyDescent="0.3">
      <c r="A7414">
        <v>1003497</v>
      </c>
      <c r="B7414" t="s">
        <v>32372</v>
      </c>
      <c r="C7414" t="s">
        <v>32373</v>
      </c>
      <c r="D7414" t="s">
        <v>32374</v>
      </c>
      <c r="E7414" t="s">
        <v>331</v>
      </c>
      <c r="F7414" t="s">
        <v>32375</v>
      </c>
      <c r="G7414" t="s">
        <v>32376</v>
      </c>
      <c r="H7414" t="s">
        <v>2362</v>
      </c>
      <c r="I7414" s="23">
        <v>43.103430000000003</v>
      </c>
      <c r="J7414" s="23">
        <v>-75.244140000000002</v>
      </c>
      <c r="K7414">
        <v>312120</v>
      </c>
      <c r="L7414" t="s">
        <v>599</v>
      </c>
      <c r="M7414" t="s">
        <v>600</v>
      </c>
      <c r="R7414" s="49">
        <v>4023.3</v>
      </c>
      <c r="S7414" s="49">
        <v>4195.2240000000002</v>
      </c>
      <c r="T7414" s="49">
        <v>4753.9319999999998</v>
      </c>
      <c r="U7414" s="49">
        <v>3636.5360000000001</v>
      </c>
      <c r="V7414" s="49">
        <v>4127.6840000000002</v>
      </c>
    </row>
    <row r="7415" spans="1:22" x14ac:dyDescent="0.3">
      <c r="A7415">
        <v>1008929</v>
      </c>
      <c r="B7415" t="s">
        <v>32377</v>
      </c>
      <c r="C7415" t="s">
        <v>32378</v>
      </c>
      <c r="D7415" t="s">
        <v>5420</v>
      </c>
      <c r="E7415" t="s">
        <v>303</v>
      </c>
      <c r="F7415" t="s">
        <v>31187</v>
      </c>
      <c r="G7415" t="s">
        <v>32379</v>
      </c>
      <c r="H7415" t="s">
        <v>483</v>
      </c>
      <c r="I7415" s="23">
        <v>29.710367000000002</v>
      </c>
      <c r="J7415" s="23">
        <v>-95.400272999999999</v>
      </c>
      <c r="K7415">
        <v>622110</v>
      </c>
      <c r="L7415" t="s">
        <v>28</v>
      </c>
      <c r="M7415" t="s">
        <v>315</v>
      </c>
      <c r="N7415" s="49">
        <v>43564.036</v>
      </c>
      <c r="O7415" s="49">
        <v>44429.332000000002</v>
      </c>
      <c r="P7415" s="49">
        <v>45424.828000000001</v>
      </c>
      <c r="Q7415" s="49">
        <v>44893.48</v>
      </c>
      <c r="R7415" s="49">
        <v>42936.188000000002</v>
      </c>
      <c r="S7415" s="49">
        <v>40116.947999999997</v>
      </c>
      <c r="T7415" s="49">
        <v>42033.485999999997</v>
      </c>
      <c r="U7415" s="49">
        <v>42305.487999999998</v>
      </c>
      <c r="V7415" s="49">
        <v>43962.548000000003</v>
      </c>
    </row>
    <row r="7416" spans="1:22" x14ac:dyDescent="0.3">
      <c r="A7416">
        <v>1000396</v>
      </c>
      <c r="B7416" t="s">
        <v>32380</v>
      </c>
      <c r="C7416" t="s">
        <v>32381</v>
      </c>
      <c r="D7416" t="s">
        <v>1612</v>
      </c>
      <c r="E7416" t="s">
        <v>663</v>
      </c>
      <c r="F7416" t="s">
        <v>32382</v>
      </c>
      <c r="G7416" t="s">
        <v>32383</v>
      </c>
      <c r="H7416" t="s">
        <v>5914</v>
      </c>
      <c r="I7416" s="23">
        <v>40.000799999999998</v>
      </c>
      <c r="J7416" s="23">
        <v>-83.015799999999999</v>
      </c>
      <c r="K7416">
        <v>611310</v>
      </c>
      <c r="L7416" t="s">
        <v>28</v>
      </c>
      <c r="M7416" t="s">
        <v>315</v>
      </c>
      <c r="N7416" s="49">
        <v>148495.592</v>
      </c>
      <c r="O7416" s="49">
        <v>156279.26999999999</v>
      </c>
      <c r="P7416" s="49">
        <v>148412.89199999999</v>
      </c>
      <c r="Q7416" s="49">
        <v>151460.88</v>
      </c>
      <c r="R7416" s="49">
        <v>159749.592</v>
      </c>
      <c r="S7416" s="49">
        <v>166298.076</v>
      </c>
      <c r="T7416" s="49">
        <v>152098.478</v>
      </c>
      <c r="U7416" s="49">
        <v>143236.008</v>
      </c>
      <c r="V7416" s="49">
        <v>149244.144</v>
      </c>
    </row>
    <row r="7417" spans="1:22" x14ac:dyDescent="0.3">
      <c r="A7417">
        <v>1007553</v>
      </c>
      <c r="B7417" t="s">
        <v>32384</v>
      </c>
      <c r="C7417" t="s">
        <v>32385</v>
      </c>
      <c r="D7417" t="s">
        <v>4127</v>
      </c>
      <c r="E7417" t="s">
        <v>1682</v>
      </c>
      <c r="F7417" t="s">
        <v>32386</v>
      </c>
      <c r="G7417" t="s">
        <v>32387</v>
      </c>
      <c r="H7417" t="s">
        <v>3046</v>
      </c>
      <c r="I7417" s="23">
        <v>42.364289999999997</v>
      </c>
      <c r="J7417" s="23">
        <v>-71.114800000000002</v>
      </c>
      <c r="K7417">
        <v>611310</v>
      </c>
      <c r="L7417" t="s">
        <v>28</v>
      </c>
      <c r="M7417" t="s">
        <v>315</v>
      </c>
      <c r="T7417" s="49">
        <v>10720.304</v>
      </c>
      <c r="U7417" s="49">
        <v>10838.902</v>
      </c>
      <c r="V7417" s="49">
        <v>12686.294</v>
      </c>
    </row>
    <row r="7418" spans="1:22" x14ac:dyDescent="0.3">
      <c r="A7418">
        <v>1000656</v>
      </c>
      <c r="B7418" t="s">
        <v>32384</v>
      </c>
      <c r="C7418" t="s">
        <v>32388</v>
      </c>
      <c r="D7418" t="s">
        <v>23925</v>
      </c>
      <c r="E7418" t="s">
        <v>1682</v>
      </c>
      <c r="F7418" t="s">
        <v>21333</v>
      </c>
      <c r="G7418" t="s">
        <v>32387</v>
      </c>
      <c r="H7418" t="s">
        <v>11841</v>
      </c>
      <c r="I7418" s="23">
        <v>42.363599999999998</v>
      </c>
      <c r="J7418" s="23">
        <v>-71.116100000000003</v>
      </c>
      <c r="K7418">
        <v>611310</v>
      </c>
      <c r="L7418" t="s">
        <v>28</v>
      </c>
      <c r="M7418" t="s">
        <v>315</v>
      </c>
      <c r="N7418" s="49">
        <v>83226.517999999996</v>
      </c>
      <c r="O7418" s="49">
        <v>82859.653999999995</v>
      </c>
      <c r="P7418" s="49">
        <v>79995.668000000005</v>
      </c>
      <c r="Q7418" s="49">
        <v>80210.17</v>
      </c>
      <c r="R7418" s="49">
        <v>69309.429999999993</v>
      </c>
      <c r="S7418" s="49">
        <v>69798.047999999995</v>
      </c>
      <c r="T7418" s="49">
        <v>69223.024000000005</v>
      </c>
      <c r="U7418" s="49">
        <v>64839.097999999998</v>
      </c>
      <c r="V7418" s="49">
        <v>74824.241999999998</v>
      </c>
    </row>
    <row r="7419" spans="1:22" x14ac:dyDescent="0.3">
      <c r="A7419">
        <v>1005803</v>
      </c>
      <c r="B7419" t="s">
        <v>32389</v>
      </c>
      <c r="C7419" t="s">
        <v>32390</v>
      </c>
      <c r="D7419" t="s">
        <v>6160</v>
      </c>
      <c r="E7419" t="s">
        <v>303</v>
      </c>
      <c r="F7419" t="s">
        <v>22515</v>
      </c>
      <c r="G7419" t="s">
        <v>32391</v>
      </c>
      <c r="H7419" t="s">
        <v>2719</v>
      </c>
      <c r="I7419" s="23">
        <v>29.3476</v>
      </c>
      <c r="J7419" s="23">
        <v>-98.460300000000004</v>
      </c>
      <c r="K7419">
        <v>324110</v>
      </c>
      <c r="L7419" t="s">
        <v>1344</v>
      </c>
      <c r="M7419" t="s">
        <v>1345</v>
      </c>
      <c r="N7419" s="49">
        <v>81514.686000000002</v>
      </c>
      <c r="O7419" s="49">
        <v>91847.551999999996</v>
      </c>
      <c r="P7419" s="49">
        <v>55815.232000000004</v>
      </c>
      <c r="Q7419" s="49">
        <v>74854.122000000003</v>
      </c>
      <c r="R7419" s="49">
        <v>65119.201999999997</v>
      </c>
      <c r="S7419" s="49">
        <v>53549.646000000001</v>
      </c>
      <c r="T7419" s="49">
        <v>33512.944000000003</v>
      </c>
      <c r="U7419" s="49">
        <v>55578.928</v>
      </c>
      <c r="V7419" s="49">
        <v>48312.877999999997</v>
      </c>
    </row>
    <row r="7420" spans="1:22" x14ac:dyDescent="0.3">
      <c r="A7420">
        <v>1000234</v>
      </c>
      <c r="B7420" t="s">
        <v>32392</v>
      </c>
      <c r="C7420" t="s">
        <v>32393</v>
      </c>
      <c r="D7420" t="s">
        <v>32394</v>
      </c>
      <c r="E7420" t="s">
        <v>441</v>
      </c>
      <c r="F7420" t="s">
        <v>32395</v>
      </c>
      <c r="G7420" t="s">
        <v>32396</v>
      </c>
      <c r="H7420" t="s">
        <v>841</v>
      </c>
      <c r="I7420" s="23">
        <v>35.9069</v>
      </c>
      <c r="J7420" s="23">
        <v>-79.061700000000002</v>
      </c>
      <c r="K7420">
        <v>611310</v>
      </c>
      <c r="L7420" t="s">
        <v>28</v>
      </c>
      <c r="M7420" t="s">
        <v>315</v>
      </c>
      <c r="N7420" s="49">
        <v>227736.514</v>
      </c>
      <c r="O7420" s="49">
        <v>249429.098</v>
      </c>
      <c r="P7420" s="49">
        <v>260771.432</v>
      </c>
      <c r="Q7420" s="49">
        <v>249982.614</v>
      </c>
      <c r="R7420" s="49">
        <v>269731.17599999998</v>
      </c>
      <c r="S7420" s="49">
        <v>256652.552</v>
      </c>
      <c r="T7420" s="49">
        <v>230179.86799999999</v>
      </c>
      <c r="U7420" s="49">
        <v>228849.82399999999</v>
      </c>
      <c r="V7420" s="49">
        <v>265696.114</v>
      </c>
    </row>
    <row r="7421" spans="1:22" x14ac:dyDescent="0.3">
      <c r="A7421">
        <v>1000842</v>
      </c>
      <c r="B7421" t="s">
        <v>32397</v>
      </c>
      <c r="C7421" t="s">
        <v>32398</v>
      </c>
      <c r="D7421" t="s">
        <v>3634</v>
      </c>
      <c r="E7421" t="s">
        <v>303</v>
      </c>
      <c r="F7421" t="s">
        <v>32399</v>
      </c>
      <c r="G7421" t="s">
        <v>32400</v>
      </c>
      <c r="H7421" t="s">
        <v>3637</v>
      </c>
      <c r="I7421" s="23">
        <v>32.812849999999997</v>
      </c>
      <c r="J7421" s="23">
        <v>-96.838740000000001</v>
      </c>
      <c r="K7421">
        <v>611310</v>
      </c>
      <c r="L7421" t="s">
        <v>28</v>
      </c>
      <c r="M7421" t="s">
        <v>315</v>
      </c>
      <c r="N7421" s="49">
        <v>67927.241999999998</v>
      </c>
      <c r="O7421" s="49">
        <v>73241.923999999999</v>
      </c>
      <c r="P7421" s="49">
        <v>52019.455999999998</v>
      </c>
      <c r="Q7421" s="49">
        <v>51171.707999999999</v>
      </c>
      <c r="R7421" s="49">
        <v>56766.688000000002</v>
      </c>
      <c r="S7421" s="49">
        <v>55671.091999999997</v>
      </c>
      <c r="T7421" s="49">
        <v>56418.18</v>
      </c>
      <c r="U7421" s="49">
        <v>39279.18</v>
      </c>
      <c r="V7421" s="49">
        <v>49052.52</v>
      </c>
    </row>
    <row r="7422" spans="1:22" x14ac:dyDescent="0.3">
      <c r="A7422">
        <v>1007142</v>
      </c>
      <c r="B7422" t="s">
        <v>32401</v>
      </c>
      <c r="C7422" t="s">
        <v>32402</v>
      </c>
      <c r="D7422" t="s">
        <v>13101</v>
      </c>
      <c r="E7422" t="s">
        <v>663</v>
      </c>
      <c r="F7422" t="s">
        <v>32403</v>
      </c>
      <c r="G7422" t="s">
        <v>32404</v>
      </c>
      <c r="H7422" t="s">
        <v>2898</v>
      </c>
      <c r="I7422" s="23">
        <v>41.621209999999998</v>
      </c>
      <c r="J7422" s="23">
        <v>-83.616209999999995</v>
      </c>
      <c r="K7422">
        <v>611310</v>
      </c>
      <c r="L7422" t="s">
        <v>28</v>
      </c>
      <c r="M7422" t="s">
        <v>315</v>
      </c>
      <c r="R7422" s="49">
        <v>13622.548000000001</v>
      </c>
      <c r="S7422" s="49">
        <v>67.3</v>
      </c>
      <c r="T7422" s="49">
        <v>14507.596</v>
      </c>
      <c r="U7422" s="49">
        <v>14117.598</v>
      </c>
      <c r="V7422" s="49">
        <v>19059.214</v>
      </c>
    </row>
    <row r="7423" spans="1:22" x14ac:dyDescent="0.3">
      <c r="A7423">
        <v>1001121</v>
      </c>
      <c r="B7423" t="s">
        <v>32405</v>
      </c>
      <c r="C7423" t="s">
        <v>32406</v>
      </c>
      <c r="D7423" t="s">
        <v>20382</v>
      </c>
      <c r="E7423" t="s">
        <v>663</v>
      </c>
      <c r="F7423" t="s">
        <v>32407</v>
      </c>
      <c r="G7423" t="s">
        <v>32408</v>
      </c>
      <c r="H7423" t="s">
        <v>32409</v>
      </c>
      <c r="I7423" s="23">
        <v>41.663139999999999</v>
      </c>
      <c r="J7423" s="23">
        <v>-83.610060000000004</v>
      </c>
      <c r="K7423">
        <v>611310</v>
      </c>
      <c r="L7423" t="s">
        <v>28</v>
      </c>
      <c r="M7423" t="s">
        <v>315</v>
      </c>
      <c r="R7423" s="49">
        <v>15940.938</v>
      </c>
      <c r="S7423" s="49">
        <v>38.9</v>
      </c>
      <c r="T7423" s="49">
        <v>21156.82</v>
      </c>
      <c r="U7423" s="49">
        <v>22024.067999999999</v>
      </c>
      <c r="V7423" s="49">
        <v>20153.723999999998</v>
      </c>
    </row>
    <row r="7424" spans="1:22" x14ac:dyDescent="0.3">
      <c r="A7424">
        <v>1001140</v>
      </c>
      <c r="B7424" t="s">
        <v>32410</v>
      </c>
      <c r="C7424" t="s">
        <v>32411</v>
      </c>
      <c r="D7424" t="s">
        <v>17080</v>
      </c>
      <c r="E7424" t="s">
        <v>386</v>
      </c>
      <c r="F7424" t="s">
        <v>12367</v>
      </c>
      <c r="G7424" t="s">
        <v>32412</v>
      </c>
      <c r="H7424" t="s">
        <v>4814</v>
      </c>
      <c r="I7424" s="23">
        <v>30.524799999999999</v>
      </c>
      <c r="J7424" s="23">
        <v>-88.128900000000002</v>
      </c>
      <c r="K7424">
        <v>221112</v>
      </c>
      <c r="L7424" t="s">
        <v>335</v>
      </c>
      <c r="M7424" t="s">
        <v>336</v>
      </c>
      <c r="N7424" s="49">
        <v>720240.38</v>
      </c>
      <c r="O7424" s="49">
        <v>669285.56799999997</v>
      </c>
      <c r="P7424" s="49">
        <v>718178.38800000004</v>
      </c>
      <c r="Q7424" s="49">
        <v>649544.68799999997</v>
      </c>
      <c r="R7424" s="49">
        <v>715972.89599999995</v>
      </c>
      <c r="S7424" s="49">
        <v>727877.1</v>
      </c>
      <c r="T7424" s="49">
        <v>765603.51199999999</v>
      </c>
      <c r="U7424" s="49">
        <v>744861.28799999994</v>
      </c>
      <c r="V7424" s="49">
        <v>815471.228</v>
      </c>
    </row>
    <row r="7425" spans="1:22" x14ac:dyDescent="0.3">
      <c r="A7425">
        <v>1005902</v>
      </c>
      <c r="B7425" t="s">
        <v>32413</v>
      </c>
      <c r="C7425" t="s">
        <v>32414</v>
      </c>
      <c r="D7425" t="s">
        <v>18254</v>
      </c>
      <c r="E7425" t="s">
        <v>1487</v>
      </c>
      <c r="F7425" t="s">
        <v>19970</v>
      </c>
      <c r="G7425" t="s">
        <v>32415</v>
      </c>
      <c r="H7425" t="s">
        <v>6242</v>
      </c>
      <c r="I7425" s="23">
        <v>40.441465999999998</v>
      </c>
      <c r="J7425" s="23">
        <v>-104.687297</v>
      </c>
      <c r="K7425">
        <v>221112</v>
      </c>
      <c r="L7425" t="s">
        <v>28</v>
      </c>
      <c r="M7425" t="s">
        <v>336</v>
      </c>
      <c r="U7425" s="49">
        <v>0</v>
      </c>
      <c r="V7425" s="49">
        <v>31095.331999999999</v>
      </c>
    </row>
    <row r="7426" spans="1:22" x14ac:dyDescent="0.3">
      <c r="A7426">
        <v>1003334</v>
      </c>
      <c r="B7426" t="s">
        <v>32416</v>
      </c>
      <c r="C7426" t="s">
        <v>32417</v>
      </c>
      <c r="D7426" t="s">
        <v>18254</v>
      </c>
      <c r="E7426" t="s">
        <v>1487</v>
      </c>
      <c r="F7426" t="s">
        <v>19970</v>
      </c>
      <c r="G7426" t="s">
        <v>32418</v>
      </c>
      <c r="H7426" t="s">
        <v>12008</v>
      </c>
      <c r="I7426" s="23">
        <v>40.410110000000003</v>
      </c>
      <c r="J7426" s="23">
        <v>-104.68442400000001</v>
      </c>
      <c r="K7426">
        <v>221112</v>
      </c>
      <c r="L7426" t="s">
        <v>28</v>
      </c>
      <c r="M7426" t="s">
        <v>336</v>
      </c>
      <c r="S7426" s="49">
        <v>0</v>
      </c>
      <c r="T7426" s="49">
        <v>61712.968000000001</v>
      </c>
      <c r="U7426" s="49">
        <v>68640.991999999998</v>
      </c>
      <c r="V7426" s="49">
        <v>57547.184000000001</v>
      </c>
    </row>
    <row r="7427" spans="1:22" x14ac:dyDescent="0.3">
      <c r="A7427">
        <v>1000801</v>
      </c>
      <c r="B7427" t="s">
        <v>32419</v>
      </c>
      <c r="C7427" t="s">
        <v>32420</v>
      </c>
      <c r="D7427" t="s">
        <v>1176</v>
      </c>
      <c r="E7427" t="s">
        <v>690</v>
      </c>
      <c r="F7427" t="s">
        <v>10395</v>
      </c>
      <c r="G7427" t="s">
        <v>32421</v>
      </c>
      <c r="H7427" t="s">
        <v>32422</v>
      </c>
      <c r="I7427" s="23">
        <v>34.709400000000002</v>
      </c>
      <c r="J7427" s="23">
        <v>-84.918199999999999</v>
      </c>
      <c r="K7427">
        <v>221112</v>
      </c>
      <c r="L7427" t="s">
        <v>335</v>
      </c>
      <c r="M7427" t="s">
        <v>336</v>
      </c>
      <c r="N7427" s="49">
        <v>2518755.6159999999</v>
      </c>
      <c r="O7427" s="49">
        <v>2153382.0720000002</v>
      </c>
      <c r="P7427" s="49">
        <v>2552087.7919999999</v>
      </c>
      <c r="Q7427" s="49">
        <v>2564863.8480000002</v>
      </c>
      <c r="R7427" s="49">
        <v>1647955.6440000001</v>
      </c>
      <c r="S7427" s="49">
        <v>801453.03200000001</v>
      </c>
      <c r="T7427" s="49">
        <v>875443.20799999998</v>
      </c>
      <c r="U7427" s="49">
        <v>1592824.1</v>
      </c>
      <c r="V7427" s="49">
        <v>1254615.504</v>
      </c>
    </row>
    <row r="7428" spans="1:22" x14ac:dyDescent="0.3">
      <c r="A7428">
        <v>1005151</v>
      </c>
      <c r="B7428" t="s">
        <v>32423</v>
      </c>
      <c r="C7428" t="s">
        <v>32424</v>
      </c>
      <c r="D7428" t="s">
        <v>5588</v>
      </c>
      <c r="E7428" t="s">
        <v>447</v>
      </c>
      <c r="F7428" t="s">
        <v>5589</v>
      </c>
      <c r="G7428" t="s">
        <v>32425</v>
      </c>
      <c r="H7428" t="s">
        <v>1498</v>
      </c>
      <c r="I7428" s="23">
        <v>41.725029999999997</v>
      </c>
      <c r="J7428" s="23">
        <v>-76.806397000000004</v>
      </c>
      <c r="K7428">
        <v>211111</v>
      </c>
      <c r="L7428" t="s">
        <v>28</v>
      </c>
      <c r="M7428" t="s">
        <v>102</v>
      </c>
      <c r="R7428" s="49">
        <v>31503.031999999999</v>
      </c>
      <c r="S7428" s="49">
        <v>37122.559999999998</v>
      </c>
      <c r="T7428" s="49">
        <v>33968.072</v>
      </c>
      <c r="U7428" s="49">
        <v>45318.58</v>
      </c>
      <c r="V7428" s="49">
        <v>55429.591999999997</v>
      </c>
    </row>
    <row r="7429" spans="1:22" x14ac:dyDescent="0.3">
      <c r="A7429">
        <v>1001433</v>
      </c>
      <c r="B7429" t="s">
        <v>32426</v>
      </c>
      <c r="C7429" t="s">
        <v>32427</v>
      </c>
      <c r="D7429" t="s">
        <v>32428</v>
      </c>
      <c r="E7429" t="s">
        <v>422</v>
      </c>
      <c r="F7429" t="s">
        <v>32429</v>
      </c>
      <c r="G7429" t="s">
        <v>32430</v>
      </c>
      <c r="H7429" t="s">
        <v>5914</v>
      </c>
      <c r="I7429" s="23">
        <v>35.4617</v>
      </c>
      <c r="J7429" s="23">
        <v>-93.805300000000003</v>
      </c>
      <c r="K7429">
        <v>221112</v>
      </c>
      <c r="L7429" t="s">
        <v>335</v>
      </c>
      <c r="M7429" t="s">
        <v>336</v>
      </c>
      <c r="N7429" s="49">
        <v>129403.454</v>
      </c>
      <c r="O7429" s="49">
        <v>138427.622</v>
      </c>
      <c r="P7429" s="49">
        <v>75211.872000000003</v>
      </c>
      <c r="Q7429" s="49">
        <v>125419.944</v>
      </c>
      <c r="R7429" s="49">
        <v>37048.964</v>
      </c>
      <c r="S7429" s="49">
        <v>15155.951999999999</v>
      </c>
      <c r="T7429" s="49">
        <v>3856.28</v>
      </c>
      <c r="U7429" s="49">
        <v>57236.432000000001</v>
      </c>
      <c r="V7429" s="49">
        <v>48847.076000000001</v>
      </c>
    </row>
    <row r="7430" spans="1:22" x14ac:dyDescent="0.3">
      <c r="A7430">
        <v>1000716</v>
      </c>
      <c r="B7430" t="s">
        <v>32431</v>
      </c>
      <c r="C7430" t="s">
        <v>32432</v>
      </c>
      <c r="D7430" t="s">
        <v>32433</v>
      </c>
      <c r="E7430" t="s">
        <v>435</v>
      </c>
      <c r="F7430" t="s">
        <v>32434</v>
      </c>
      <c r="G7430" t="s">
        <v>32435</v>
      </c>
      <c r="H7430" t="s">
        <v>4770</v>
      </c>
      <c r="I7430" s="23">
        <v>39.553100000000001</v>
      </c>
      <c r="J7430" s="23">
        <v>-92.639200000000002</v>
      </c>
      <c r="K7430">
        <v>221112</v>
      </c>
      <c r="L7430" t="s">
        <v>335</v>
      </c>
      <c r="M7430" t="s">
        <v>336</v>
      </c>
      <c r="N7430" s="49">
        <v>7891674.2039999999</v>
      </c>
      <c r="O7430" s="49">
        <v>7667501.5039999997</v>
      </c>
      <c r="P7430" s="49">
        <v>7998056.6919999998</v>
      </c>
      <c r="Q7430" s="49">
        <v>6925436.3619999997</v>
      </c>
      <c r="R7430" s="49">
        <v>7506075.8899999997</v>
      </c>
      <c r="S7430" s="49">
        <v>7746965.1840000004</v>
      </c>
      <c r="T7430" s="49">
        <v>8084187.6440000003</v>
      </c>
      <c r="U7430" s="49">
        <v>7156653.8820000002</v>
      </c>
      <c r="V7430" s="49">
        <v>8398073.5999999996</v>
      </c>
    </row>
    <row r="7431" spans="1:22" x14ac:dyDescent="0.3">
      <c r="A7431">
        <v>1011351</v>
      </c>
      <c r="B7431" t="s">
        <v>32436</v>
      </c>
      <c r="C7431" t="s">
        <v>28983</v>
      </c>
      <c r="D7431" t="s">
        <v>28983</v>
      </c>
      <c r="E7431" t="s">
        <v>303</v>
      </c>
      <c r="F7431" t="s">
        <v>32437</v>
      </c>
      <c r="G7431" t="s">
        <v>32438</v>
      </c>
      <c r="I7431" s="23">
        <v>29.011237999999999</v>
      </c>
      <c r="J7431" s="23">
        <v>-97.146756999999994</v>
      </c>
      <c r="K7431">
        <v>486210</v>
      </c>
      <c r="L7431" t="s">
        <v>1275</v>
      </c>
      <c r="M7431" t="s">
        <v>102</v>
      </c>
      <c r="N7431" s="49">
        <v>23530.2922</v>
      </c>
      <c r="O7431" s="49">
        <v>22769.353999999999</v>
      </c>
      <c r="P7431" s="49">
        <v>25513.756000000001</v>
      </c>
      <c r="Q7431" s="49">
        <v>33447.955999999998</v>
      </c>
      <c r="R7431" s="49">
        <v>27704.808000000001</v>
      </c>
    </row>
    <row r="7432" spans="1:22" x14ac:dyDescent="0.3">
      <c r="A7432">
        <v>1004704</v>
      </c>
      <c r="B7432" t="s">
        <v>32439</v>
      </c>
      <c r="C7432" t="s">
        <v>32440</v>
      </c>
      <c r="D7432" t="s">
        <v>32441</v>
      </c>
      <c r="E7432" t="s">
        <v>303</v>
      </c>
      <c r="F7432" t="s">
        <v>18216</v>
      </c>
      <c r="H7432" t="s">
        <v>18217</v>
      </c>
      <c r="I7432" s="23">
        <v>27.257435999999998</v>
      </c>
      <c r="J7432" s="23">
        <v>-98.936988999999997</v>
      </c>
      <c r="K7432">
        <v>211130</v>
      </c>
      <c r="L7432" t="s">
        <v>368</v>
      </c>
      <c r="M7432" t="s">
        <v>102</v>
      </c>
      <c r="N7432" s="49">
        <v>179716.49</v>
      </c>
      <c r="O7432" s="49">
        <v>165560.53400000001</v>
      </c>
      <c r="P7432" s="49">
        <v>158899.614</v>
      </c>
      <c r="Q7432" s="49">
        <v>166578.87599999999</v>
      </c>
      <c r="R7432" s="49">
        <v>172351.992</v>
      </c>
      <c r="S7432" s="49">
        <v>185040.53200000001</v>
      </c>
      <c r="T7432" s="49">
        <v>176920.14</v>
      </c>
      <c r="U7432" s="49">
        <v>198784.6</v>
      </c>
      <c r="V7432" s="49">
        <v>207854.67199999999</v>
      </c>
    </row>
    <row r="7433" spans="1:22" x14ac:dyDescent="0.3">
      <c r="A7433">
        <v>1011279</v>
      </c>
      <c r="B7433" t="s">
        <v>32442</v>
      </c>
      <c r="C7433" t="s">
        <v>32443</v>
      </c>
      <c r="D7433" t="s">
        <v>30195</v>
      </c>
      <c r="E7433" t="s">
        <v>447</v>
      </c>
      <c r="F7433" t="s">
        <v>32444</v>
      </c>
      <c r="H7433" t="s">
        <v>2087</v>
      </c>
      <c r="I7433" s="23">
        <v>40.331944</v>
      </c>
      <c r="J7433" s="23">
        <v>-80.378332999999998</v>
      </c>
      <c r="K7433">
        <v>211111</v>
      </c>
      <c r="L7433" t="s">
        <v>28</v>
      </c>
      <c r="M7433" t="s">
        <v>102</v>
      </c>
      <c r="R7433" s="49">
        <v>65192.803999999996</v>
      </c>
      <c r="S7433" s="49">
        <v>62930.063999999998</v>
      </c>
      <c r="T7433" s="49">
        <v>39225.052000000003</v>
      </c>
    </row>
    <row r="7434" spans="1:22" x14ac:dyDescent="0.3">
      <c r="A7434">
        <v>1007796</v>
      </c>
      <c r="B7434" t="s">
        <v>32445</v>
      </c>
      <c r="C7434" t="s">
        <v>32446</v>
      </c>
      <c r="D7434" t="s">
        <v>10324</v>
      </c>
      <c r="E7434" t="s">
        <v>386</v>
      </c>
      <c r="F7434" t="s">
        <v>32447</v>
      </c>
      <c r="G7434" t="s">
        <v>32448</v>
      </c>
      <c r="H7434" t="s">
        <v>2976</v>
      </c>
      <c r="I7434" s="23">
        <v>33.995348999999997</v>
      </c>
      <c r="J7434" s="23">
        <v>-85.729654999999994</v>
      </c>
      <c r="K7434">
        <v>562212</v>
      </c>
      <c r="L7434" t="s">
        <v>51</v>
      </c>
      <c r="M7434" t="s">
        <v>307</v>
      </c>
      <c r="N7434" s="49">
        <v>74606.5</v>
      </c>
      <c r="O7434" s="49">
        <v>130471.75</v>
      </c>
      <c r="P7434" s="49">
        <v>16732.75</v>
      </c>
      <c r="Q7434" s="49">
        <v>18841.25</v>
      </c>
      <c r="R7434" s="49">
        <v>18332.75</v>
      </c>
      <c r="S7434" s="49">
        <v>20348.400000000001</v>
      </c>
      <c r="T7434" s="49">
        <v>22469.795999999998</v>
      </c>
      <c r="U7434" s="49">
        <v>48871.560875000003</v>
      </c>
      <c r="V7434" s="49">
        <v>80841.406000000003</v>
      </c>
    </row>
    <row r="7435" spans="1:22" x14ac:dyDescent="0.3">
      <c r="A7435">
        <v>1011627</v>
      </c>
      <c r="B7435" t="s">
        <v>32449</v>
      </c>
      <c r="C7435" t="s">
        <v>32450</v>
      </c>
      <c r="D7435" t="s">
        <v>9810</v>
      </c>
      <c r="E7435" t="s">
        <v>663</v>
      </c>
      <c r="F7435" t="s">
        <v>1084</v>
      </c>
      <c r="G7435" t="s">
        <v>32451</v>
      </c>
      <c r="H7435" t="s">
        <v>1086</v>
      </c>
      <c r="I7435" s="23">
        <v>40.215400000000002</v>
      </c>
      <c r="J7435" s="23">
        <v>-81.860209999999995</v>
      </c>
      <c r="K7435">
        <v>325193</v>
      </c>
      <c r="L7435" t="s">
        <v>28</v>
      </c>
      <c r="M7435" t="s">
        <v>315</v>
      </c>
      <c r="O7435" s="49">
        <v>81993.292000000001</v>
      </c>
      <c r="P7435" s="49">
        <v>79456</v>
      </c>
      <c r="Q7435" s="49">
        <v>75002.767999999996</v>
      </c>
      <c r="R7435" s="49">
        <v>78702.504000000001</v>
      </c>
      <c r="S7435" s="49">
        <v>81968.292000000001</v>
      </c>
    </row>
    <row r="7436" spans="1:22" x14ac:dyDescent="0.3">
      <c r="A7436">
        <v>1011883</v>
      </c>
      <c r="B7436" t="s">
        <v>32452</v>
      </c>
      <c r="C7436" t="s">
        <v>32453</v>
      </c>
      <c r="D7436" t="s">
        <v>10198</v>
      </c>
      <c r="E7436" t="s">
        <v>1418</v>
      </c>
      <c r="F7436" t="s">
        <v>20402</v>
      </c>
      <c r="H7436" t="s">
        <v>16290</v>
      </c>
      <c r="I7436" s="23">
        <v>34.660400000000003</v>
      </c>
      <c r="J7436" s="23">
        <v>-97.617199999999997</v>
      </c>
      <c r="K7436">
        <v>211111</v>
      </c>
      <c r="L7436" t="s">
        <v>28</v>
      </c>
      <c r="M7436" t="s">
        <v>102</v>
      </c>
      <c r="R7436" s="49">
        <v>35477.273399999998</v>
      </c>
    </row>
    <row r="7437" spans="1:22" x14ac:dyDescent="0.3">
      <c r="A7437">
        <v>1003848</v>
      </c>
      <c r="B7437" t="s">
        <v>32454</v>
      </c>
      <c r="C7437" t="s">
        <v>32455</v>
      </c>
      <c r="D7437" t="s">
        <v>3124</v>
      </c>
      <c r="E7437" t="s">
        <v>461</v>
      </c>
      <c r="F7437" t="s">
        <v>3125</v>
      </c>
      <c r="G7437" t="s">
        <v>32456</v>
      </c>
      <c r="H7437" t="s">
        <v>5840</v>
      </c>
      <c r="I7437" s="23">
        <v>42.788063000000001</v>
      </c>
      <c r="J7437" s="23">
        <v>-105.61395400000001</v>
      </c>
      <c r="K7437">
        <v>213112</v>
      </c>
      <c r="L7437" t="s">
        <v>368</v>
      </c>
      <c r="M7437" t="s">
        <v>102</v>
      </c>
      <c r="N7437" s="49">
        <v>125135.598</v>
      </c>
      <c r="O7437" s="49">
        <v>152784.45000000001</v>
      </c>
      <c r="P7437" s="49">
        <v>116091.496</v>
      </c>
      <c r="Q7437" s="49">
        <v>122307.738</v>
      </c>
      <c r="R7437" s="49">
        <v>157072.75399999999</v>
      </c>
      <c r="S7437" s="49">
        <v>171396.728</v>
      </c>
      <c r="T7437" s="49">
        <v>178432.2</v>
      </c>
      <c r="U7437" s="49">
        <v>238013.67</v>
      </c>
      <c r="V7437" s="49">
        <v>229144.5</v>
      </c>
    </row>
    <row r="7438" spans="1:22" x14ac:dyDescent="0.3">
      <c r="A7438">
        <v>1003948</v>
      </c>
      <c r="B7438"/>
      <c r="C7438" t="s">
        <v>32457</v>
      </c>
      <c r="D7438" t="s">
        <v>460</v>
      </c>
      <c r="E7438" t="s">
        <v>461</v>
      </c>
      <c r="F7438" t="s">
        <v>462</v>
      </c>
      <c r="H7438" t="s">
        <v>2941</v>
      </c>
      <c r="I7438" s="23">
        <v>44.203256000000003</v>
      </c>
      <c r="J7438" s="23">
        <v>-106.219486</v>
      </c>
      <c r="K7438">
        <v>213112</v>
      </c>
      <c r="L7438" t="s">
        <v>28</v>
      </c>
      <c r="M7438" t="s">
        <v>102</v>
      </c>
      <c r="R7438" s="49">
        <v>13244.5</v>
      </c>
      <c r="S7438" s="49">
        <v>18138.432000000001</v>
      </c>
      <c r="T7438" s="49">
        <v>18499.29</v>
      </c>
      <c r="U7438" s="49">
        <v>19044.12</v>
      </c>
      <c r="V7438" s="49">
        <v>27514.896000000001</v>
      </c>
    </row>
    <row r="7439" spans="1:22" x14ac:dyDescent="0.3">
      <c r="A7439">
        <v>1005811</v>
      </c>
      <c r="B7439" t="s">
        <v>32458</v>
      </c>
      <c r="C7439" t="s">
        <v>32459</v>
      </c>
      <c r="D7439" t="s">
        <v>460</v>
      </c>
      <c r="E7439" t="s">
        <v>461</v>
      </c>
      <c r="F7439" t="s">
        <v>462</v>
      </c>
      <c r="H7439" t="s">
        <v>3548</v>
      </c>
      <c r="I7439" s="23">
        <v>44.131416999999999</v>
      </c>
      <c r="J7439" s="23">
        <v>-105.71290399999999</v>
      </c>
      <c r="K7439">
        <v>213112</v>
      </c>
      <c r="L7439" t="s">
        <v>28</v>
      </c>
      <c r="M7439" t="s">
        <v>102</v>
      </c>
      <c r="R7439" s="49">
        <v>13341.9</v>
      </c>
      <c r="S7439" s="49">
        <v>14597.396000000001</v>
      </c>
      <c r="T7439" s="49">
        <v>52458.33</v>
      </c>
      <c r="U7439" s="49">
        <v>138655.70000000001</v>
      </c>
      <c r="V7439" s="49">
        <v>30526.883999999998</v>
      </c>
    </row>
    <row r="7440" spans="1:22" x14ac:dyDescent="0.3">
      <c r="A7440">
        <v>1003555</v>
      </c>
      <c r="B7440" t="s">
        <v>32460</v>
      </c>
      <c r="C7440" t="s">
        <v>32461</v>
      </c>
      <c r="D7440" t="s">
        <v>577</v>
      </c>
      <c r="E7440" t="s">
        <v>583</v>
      </c>
      <c r="F7440" t="s">
        <v>578</v>
      </c>
      <c r="I7440" s="23">
        <v>28.191003611100001</v>
      </c>
      <c r="J7440" s="23">
        <v>-88.495695277799996</v>
      </c>
      <c r="K7440">
        <v>211120</v>
      </c>
      <c r="L7440" t="s">
        <v>579</v>
      </c>
      <c r="M7440" t="s">
        <v>102</v>
      </c>
      <c r="N7440" s="49">
        <v>218390.21799999999</v>
      </c>
      <c r="O7440" s="49">
        <v>217839.128</v>
      </c>
      <c r="P7440" s="49">
        <v>203443.666</v>
      </c>
      <c r="Q7440" s="49">
        <v>191100.84599999999</v>
      </c>
      <c r="R7440" s="49">
        <v>180833.212</v>
      </c>
      <c r="S7440" s="49">
        <v>226465.67600000001</v>
      </c>
      <c r="T7440" s="49">
        <v>175016.61</v>
      </c>
      <c r="U7440" s="49">
        <v>180517.666</v>
      </c>
      <c r="V7440" s="49">
        <v>193846.136</v>
      </c>
    </row>
    <row r="7441" spans="1:22" x14ac:dyDescent="0.3">
      <c r="A7441">
        <v>1013707</v>
      </c>
      <c r="B7441" t="s">
        <v>32462</v>
      </c>
      <c r="C7441" t="s">
        <v>32463</v>
      </c>
      <c r="D7441" t="s">
        <v>32464</v>
      </c>
      <c r="E7441" t="s">
        <v>1418</v>
      </c>
      <c r="F7441" t="s">
        <v>32465</v>
      </c>
      <c r="H7441" t="s">
        <v>26404</v>
      </c>
      <c r="I7441" s="23">
        <v>35.834229999999998</v>
      </c>
      <c r="J7441" s="23">
        <v>-98.260940000000005</v>
      </c>
      <c r="K7441">
        <v>211130</v>
      </c>
      <c r="L7441" t="s">
        <v>368</v>
      </c>
      <c r="M7441" t="s">
        <v>102</v>
      </c>
      <c r="N7441" s="49">
        <v>39513.627999999997</v>
      </c>
    </row>
    <row r="7442" spans="1:22" x14ac:dyDescent="0.3">
      <c r="A7442">
        <v>1009552</v>
      </c>
      <c r="B7442" t="s">
        <v>32466</v>
      </c>
      <c r="C7442" t="s">
        <v>32467</v>
      </c>
      <c r="D7442" t="s">
        <v>32468</v>
      </c>
      <c r="E7442" t="s">
        <v>1248</v>
      </c>
      <c r="F7442" t="s">
        <v>32469</v>
      </c>
      <c r="G7442" t="s">
        <v>32470</v>
      </c>
      <c r="H7442" t="s">
        <v>3255</v>
      </c>
      <c r="I7442" s="23">
        <v>39.184489999999997</v>
      </c>
      <c r="J7442" s="23">
        <v>-80.496216000000004</v>
      </c>
      <c r="K7442">
        <v>211112</v>
      </c>
      <c r="L7442" t="s">
        <v>28</v>
      </c>
      <c r="M7442" t="s">
        <v>102</v>
      </c>
      <c r="R7442" s="49">
        <v>28815.392</v>
      </c>
      <c r="S7442" s="49">
        <v>55515.839999999997</v>
      </c>
      <c r="T7442" s="49">
        <v>48372.067999999999</v>
      </c>
      <c r="U7442" s="49">
        <v>23507.187999999998</v>
      </c>
    </row>
    <row r="7443" spans="1:22" x14ac:dyDescent="0.3">
      <c r="A7443">
        <v>1001137</v>
      </c>
      <c r="B7443" t="s">
        <v>32471</v>
      </c>
      <c r="C7443" t="s">
        <v>32472</v>
      </c>
      <c r="D7443" t="s">
        <v>32473</v>
      </c>
      <c r="E7443" t="s">
        <v>468</v>
      </c>
      <c r="F7443" t="s">
        <v>32474</v>
      </c>
      <c r="G7443" t="s">
        <v>32475</v>
      </c>
      <c r="H7443" t="s">
        <v>3655</v>
      </c>
      <c r="I7443" s="23">
        <v>27.744700000000002</v>
      </c>
      <c r="J7443" s="23">
        <v>-81.849999999999994</v>
      </c>
      <c r="K7443">
        <v>221112</v>
      </c>
      <c r="L7443" t="s">
        <v>30</v>
      </c>
      <c r="M7443" t="s">
        <v>336</v>
      </c>
      <c r="N7443" s="49">
        <v>285908.53999999998</v>
      </c>
      <c r="O7443" s="49">
        <v>464287.68</v>
      </c>
      <c r="P7443" s="49">
        <v>663984.43999999994</v>
      </c>
      <c r="Q7443" s="49">
        <v>402516.20799999998</v>
      </c>
      <c r="R7443" s="49">
        <v>503283.78399999999</v>
      </c>
      <c r="S7443" s="49">
        <v>426061.07199999999</v>
      </c>
      <c r="T7443" s="49">
        <v>355565.63199999998</v>
      </c>
      <c r="U7443" s="49">
        <v>496561.46</v>
      </c>
      <c r="V7443" s="49">
        <v>483132.06</v>
      </c>
    </row>
    <row r="7444" spans="1:22" x14ac:dyDescent="0.3">
      <c r="A7444">
        <v>1003827</v>
      </c>
      <c r="B7444" t="s">
        <v>32476</v>
      </c>
      <c r="C7444" t="s">
        <v>32477</v>
      </c>
      <c r="D7444" t="s">
        <v>32478</v>
      </c>
      <c r="E7444" t="s">
        <v>422</v>
      </c>
      <c r="F7444" t="s">
        <v>32479</v>
      </c>
      <c r="G7444" t="s">
        <v>32480</v>
      </c>
      <c r="H7444" t="s">
        <v>16587</v>
      </c>
      <c r="I7444" s="23">
        <v>35.442669000000002</v>
      </c>
      <c r="J7444" s="23">
        <v>-91.604995000000002</v>
      </c>
      <c r="K7444">
        <v>213112</v>
      </c>
      <c r="L7444" t="s">
        <v>28</v>
      </c>
      <c r="M7444" t="s">
        <v>102</v>
      </c>
      <c r="R7444" s="49">
        <v>28829.792000000001</v>
      </c>
      <c r="S7444" s="49">
        <v>37323.46</v>
      </c>
      <c r="T7444" s="49">
        <v>44314.09</v>
      </c>
      <c r="U7444" s="49">
        <v>51411.756000000001</v>
      </c>
      <c r="V7444" s="49">
        <v>62298.415999999997</v>
      </c>
    </row>
    <row r="7445" spans="1:22" x14ac:dyDescent="0.3">
      <c r="A7445">
        <v>1008781</v>
      </c>
      <c r="B7445" t="s">
        <v>32481</v>
      </c>
      <c r="C7445" t="s">
        <v>32482</v>
      </c>
      <c r="D7445" t="s">
        <v>16584</v>
      </c>
      <c r="E7445" t="s">
        <v>422</v>
      </c>
      <c r="F7445" t="s">
        <v>16585</v>
      </c>
      <c r="G7445" t="s">
        <v>32483</v>
      </c>
      <c r="H7445" t="s">
        <v>16702</v>
      </c>
      <c r="I7445" s="23">
        <v>35.388309999999997</v>
      </c>
      <c r="J7445" s="23">
        <v>-91.657610000000005</v>
      </c>
      <c r="K7445">
        <v>213112</v>
      </c>
      <c r="L7445" t="s">
        <v>28</v>
      </c>
      <c r="M7445" t="s">
        <v>102</v>
      </c>
      <c r="R7445" s="49">
        <v>36714.612000000001</v>
      </c>
      <c r="S7445" s="49">
        <v>50683.360000000001</v>
      </c>
      <c r="T7445" s="49">
        <v>46938.02</v>
      </c>
      <c r="U7445" s="49">
        <v>39145.752</v>
      </c>
      <c r="V7445" s="49">
        <v>30947.383999999998</v>
      </c>
    </row>
    <row r="7446" spans="1:22" x14ac:dyDescent="0.3">
      <c r="A7446">
        <v>1011369</v>
      </c>
      <c r="B7446" t="s">
        <v>32484</v>
      </c>
      <c r="C7446" t="s">
        <v>32485</v>
      </c>
      <c r="D7446" t="s">
        <v>16811</v>
      </c>
      <c r="E7446" t="s">
        <v>303</v>
      </c>
      <c r="F7446" t="s">
        <v>16812</v>
      </c>
      <c r="H7446" t="s">
        <v>32486</v>
      </c>
      <c r="I7446" s="23">
        <v>28.502379000000001</v>
      </c>
      <c r="J7446" s="23">
        <v>-98.51388</v>
      </c>
      <c r="K7446">
        <v>486210</v>
      </c>
      <c r="L7446" t="s">
        <v>28</v>
      </c>
      <c r="M7446" t="s">
        <v>102</v>
      </c>
      <c r="R7446" s="49">
        <v>49317.063999999998</v>
      </c>
      <c r="S7446" s="49">
        <v>48298.167999999998</v>
      </c>
      <c r="T7446" s="49">
        <v>26109.45</v>
      </c>
    </row>
    <row r="7447" spans="1:22" x14ac:dyDescent="0.3">
      <c r="A7447">
        <v>1006225</v>
      </c>
      <c r="B7447" t="s">
        <v>32487</v>
      </c>
      <c r="C7447" t="s">
        <v>32488</v>
      </c>
      <c r="D7447" t="s">
        <v>16811</v>
      </c>
      <c r="E7447" t="s">
        <v>303</v>
      </c>
      <c r="F7447" t="s">
        <v>16812</v>
      </c>
      <c r="H7447" t="s">
        <v>16814</v>
      </c>
      <c r="I7447" s="23">
        <v>28.409988999999999</v>
      </c>
      <c r="J7447" s="23">
        <v>-98.530139000000005</v>
      </c>
      <c r="K7447">
        <v>211130</v>
      </c>
      <c r="L7447" t="s">
        <v>8303</v>
      </c>
      <c r="M7447" t="s">
        <v>8304</v>
      </c>
      <c r="N7447" s="49">
        <v>83937.67</v>
      </c>
      <c r="O7447" s="49">
        <v>103260.85</v>
      </c>
      <c r="P7447" s="49">
        <v>103148.13400000001</v>
      </c>
      <c r="Q7447" s="49">
        <v>169557.704</v>
      </c>
      <c r="R7447" s="49">
        <v>90725.516000000003</v>
      </c>
      <c r="S7447" s="49">
        <v>66171.312000000005</v>
      </c>
      <c r="T7447" s="49">
        <v>44457.142</v>
      </c>
      <c r="U7447" s="49">
        <v>87575.37</v>
      </c>
      <c r="V7447" s="49">
        <v>321626.26799999998</v>
      </c>
    </row>
    <row r="7448" spans="1:22" x14ac:dyDescent="0.3">
      <c r="A7448">
        <v>1009758</v>
      </c>
      <c r="B7448" t="s">
        <v>32489</v>
      </c>
      <c r="C7448" t="s">
        <v>32490</v>
      </c>
      <c r="D7448" t="s">
        <v>5808</v>
      </c>
      <c r="E7448" t="s">
        <v>793</v>
      </c>
      <c r="F7448" t="s">
        <v>5809</v>
      </c>
      <c r="G7448" t="s">
        <v>32491</v>
      </c>
      <c r="H7448" t="s">
        <v>5811</v>
      </c>
      <c r="I7448" s="23">
        <v>37.180421000000003</v>
      </c>
      <c r="J7448" s="23">
        <v>-81.898908000000006</v>
      </c>
      <c r="K7448">
        <v>212112</v>
      </c>
      <c r="L7448" t="s">
        <v>90</v>
      </c>
      <c r="M7448" t="s">
        <v>315</v>
      </c>
      <c r="N7448" s="49">
        <v>11385.25</v>
      </c>
      <c r="Q7448" s="49">
        <v>0</v>
      </c>
      <c r="R7448" s="49">
        <v>121685.25</v>
      </c>
      <c r="S7448" s="49">
        <v>71121.5</v>
      </c>
      <c r="T7448" s="49">
        <v>93245</v>
      </c>
      <c r="U7448" s="49">
        <v>206411.75</v>
      </c>
      <c r="V7448" s="49">
        <v>80671.5</v>
      </c>
    </row>
    <row r="7449" spans="1:22" x14ac:dyDescent="0.3">
      <c r="A7449">
        <v>1006768</v>
      </c>
      <c r="B7449" t="s">
        <v>32492</v>
      </c>
      <c r="C7449" t="s">
        <v>32493</v>
      </c>
      <c r="D7449" t="s">
        <v>32494</v>
      </c>
      <c r="E7449" t="s">
        <v>351</v>
      </c>
      <c r="F7449" t="s">
        <v>32495</v>
      </c>
      <c r="G7449" t="s">
        <v>32496</v>
      </c>
      <c r="H7449" t="s">
        <v>32497</v>
      </c>
      <c r="I7449" s="23">
        <v>40.106299999999997</v>
      </c>
      <c r="J7449" s="23">
        <v>-87.653899999999993</v>
      </c>
      <c r="K7449">
        <v>221112</v>
      </c>
      <c r="L7449" t="s">
        <v>30</v>
      </c>
      <c r="M7449" t="s">
        <v>336</v>
      </c>
      <c r="N7449" s="49">
        <v>42451.944000000003</v>
      </c>
      <c r="O7449" s="49">
        <v>49713.332000000002</v>
      </c>
      <c r="P7449" s="49">
        <v>53380.752</v>
      </c>
      <c r="Q7449" s="49">
        <v>64934.307999999997</v>
      </c>
      <c r="R7449" s="49">
        <v>68904.296000000002</v>
      </c>
      <c r="S7449" s="49">
        <v>13543.548000000001</v>
      </c>
      <c r="T7449" s="49">
        <v>24423.96</v>
      </c>
      <c r="U7449" s="49">
        <v>65006.26</v>
      </c>
      <c r="V7449" s="49">
        <v>15770.04</v>
      </c>
    </row>
    <row r="7450" spans="1:22" x14ac:dyDescent="0.3">
      <c r="A7450">
        <v>1011470</v>
      </c>
      <c r="B7450" t="s">
        <v>32498</v>
      </c>
      <c r="C7450" t="s">
        <v>32499</v>
      </c>
      <c r="D7450" t="s">
        <v>10461</v>
      </c>
      <c r="E7450" t="s">
        <v>640</v>
      </c>
      <c r="F7450" t="s">
        <v>31524</v>
      </c>
      <c r="G7450" t="s">
        <v>32500</v>
      </c>
      <c r="H7450" t="s">
        <v>4392</v>
      </c>
      <c r="I7450" s="23">
        <v>48.387009999999997</v>
      </c>
      <c r="J7450" s="23">
        <v>-102.95173</v>
      </c>
      <c r="K7450">
        <v>424710</v>
      </c>
      <c r="L7450" t="s">
        <v>28</v>
      </c>
      <c r="M7450" t="s">
        <v>102</v>
      </c>
      <c r="N7450" s="49">
        <v>30005.687999999998</v>
      </c>
      <c r="O7450" s="49">
        <v>18289.432000000001</v>
      </c>
      <c r="P7450" s="49">
        <v>24851.056</v>
      </c>
      <c r="Q7450" s="49">
        <v>23393.511999999999</v>
      </c>
      <c r="R7450" s="49">
        <v>27025.748</v>
      </c>
      <c r="S7450" s="49">
        <v>25424.603999999999</v>
      </c>
    </row>
    <row r="7451" spans="1:22" x14ac:dyDescent="0.3">
      <c r="A7451">
        <v>1007779</v>
      </c>
      <c r="B7451" t="s">
        <v>32501</v>
      </c>
      <c r="C7451" t="s">
        <v>32502</v>
      </c>
      <c r="D7451" t="s">
        <v>32503</v>
      </c>
      <c r="E7451" t="s">
        <v>303</v>
      </c>
      <c r="F7451" t="s">
        <v>24961</v>
      </c>
      <c r="H7451" t="s">
        <v>24962</v>
      </c>
      <c r="I7451" s="23">
        <v>31.037614999999999</v>
      </c>
      <c r="J7451" s="23">
        <v>-102.222303</v>
      </c>
      <c r="K7451">
        <v>211130</v>
      </c>
      <c r="L7451" t="s">
        <v>368</v>
      </c>
      <c r="M7451" t="s">
        <v>102</v>
      </c>
      <c r="N7451" s="49">
        <v>36061.913999999997</v>
      </c>
      <c r="O7451" s="49">
        <v>35746.063999999998</v>
      </c>
      <c r="P7451" s="49">
        <v>40283.351999999999</v>
      </c>
      <c r="Q7451" s="49">
        <v>32266.804</v>
      </c>
      <c r="R7451" s="49">
        <v>73363.547999999995</v>
      </c>
      <c r="S7451" s="49">
        <v>55564.01</v>
      </c>
      <c r="T7451" s="49">
        <v>55021.841999999997</v>
      </c>
      <c r="U7451" s="49">
        <v>42147.894</v>
      </c>
      <c r="V7451" s="49">
        <v>32282.302</v>
      </c>
    </row>
    <row r="7452" spans="1:22" x14ac:dyDescent="0.3">
      <c r="A7452">
        <v>1012167</v>
      </c>
      <c r="B7452" t="s">
        <v>32504</v>
      </c>
      <c r="C7452" t="s">
        <v>32505</v>
      </c>
      <c r="D7452" t="s">
        <v>3341</v>
      </c>
      <c r="E7452" t="s">
        <v>1920</v>
      </c>
      <c r="F7452" t="s">
        <v>5547</v>
      </c>
      <c r="G7452" t="s">
        <v>32506</v>
      </c>
      <c r="H7452" t="s">
        <v>1559</v>
      </c>
      <c r="I7452" s="23">
        <v>36.039596000000003</v>
      </c>
      <c r="J7452" s="23">
        <v>-114.993621</v>
      </c>
      <c r="K7452">
        <v>331410</v>
      </c>
      <c r="L7452" t="s">
        <v>28</v>
      </c>
      <c r="M7452" t="s">
        <v>538</v>
      </c>
      <c r="N7452" s="49">
        <v>31423.705999999998</v>
      </c>
      <c r="O7452" s="49">
        <v>24604.491999999998</v>
      </c>
      <c r="P7452" s="49">
        <v>30593.263999999999</v>
      </c>
      <c r="Q7452" s="49">
        <v>31826.651999999998</v>
      </c>
      <c r="R7452" s="49">
        <v>33184.084000000003</v>
      </c>
      <c r="S7452" s="49">
        <v>33767.622000000003</v>
      </c>
      <c r="T7452" s="49">
        <v>32343.94</v>
      </c>
      <c r="U7452" s="49">
        <v>30261.018</v>
      </c>
    </row>
    <row r="7453" spans="1:22" x14ac:dyDescent="0.3">
      <c r="A7453">
        <v>1000875</v>
      </c>
      <c r="B7453" t="s">
        <v>32507</v>
      </c>
      <c r="C7453" t="s">
        <v>22669</v>
      </c>
      <c r="D7453" t="s">
        <v>32508</v>
      </c>
      <c r="E7453" t="s">
        <v>447</v>
      </c>
      <c r="F7453" t="s">
        <v>5290</v>
      </c>
      <c r="G7453" t="s">
        <v>32509</v>
      </c>
      <c r="H7453" t="s">
        <v>5134</v>
      </c>
      <c r="I7453" s="23">
        <v>40.306100000000001</v>
      </c>
      <c r="J7453" s="23">
        <v>-75.908100000000005</v>
      </c>
      <c r="K7453">
        <v>221112</v>
      </c>
      <c r="L7453" t="s">
        <v>335</v>
      </c>
      <c r="M7453" t="s">
        <v>336</v>
      </c>
      <c r="Q7453" s="49">
        <v>181.696</v>
      </c>
      <c r="R7453" s="49">
        <v>93.5</v>
      </c>
      <c r="S7453" s="49">
        <v>1477.076</v>
      </c>
      <c r="T7453" s="49">
        <v>238369.58799999999</v>
      </c>
      <c r="U7453" s="49">
        <v>100494.458</v>
      </c>
      <c r="V7453" s="49">
        <v>369864.98599999998</v>
      </c>
    </row>
    <row r="7454" spans="1:22" x14ac:dyDescent="0.3">
      <c r="A7454">
        <v>1001301</v>
      </c>
      <c r="B7454" t="s">
        <v>32510</v>
      </c>
      <c r="C7454" t="s">
        <v>32511</v>
      </c>
      <c r="D7454" t="s">
        <v>32512</v>
      </c>
      <c r="E7454" t="s">
        <v>4574</v>
      </c>
      <c r="F7454" t="s">
        <v>32513</v>
      </c>
      <c r="G7454" t="s">
        <v>32514</v>
      </c>
      <c r="H7454" t="s">
        <v>3889</v>
      </c>
      <c r="I7454" s="23">
        <v>41.6417</v>
      </c>
      <c r="J7454" s="23">
        <v>-71.17</v>
      </c>
      <c r="K7454">
        <v>221112</v>
      </c>
      <c r="L7454" t="s">
        <v>30</v>
      </c>
      <c r="M7454" t="s">
        <v>336</v>
      </c>
      <c r="N7454" s="49">
        <v>443774.45600000001</v>
      </c>
      <c r="O7454" s="49">
        <v>602549.51599999995</v>
      </c>
      <c r="P7454" s="49">
        <v>504099.43199999997</v>
      </c>
      <c r="Q7454" s="49">
        <v>449056.73599999998</v>
      </c>
      <c r="R7454" s="49">
        <v>537502.30799999996</v>
      </c>
      <c r="S7454" s="49">
        <v>577462.16</v>
      </c>
      <c r="T7454" s="49">
        <v>484847.304</v>
      </c>
      <c r="U7454" s="49">
        <v>631340.76</v>
      </c>
      <c r="V7454" s="49">
        <v>627437.32400000002</v>
      </c>
    </row>
    <row r="7455" spans="1:22" x14ac:dyDescent="0.3">
      <c r="A7455">
        <v>1007194</v>
      </c>
      <c r="B7455" t="s">
        <v>32515</v>
      </c>
      <c r="C7455" t="s">
        <v>32516</v>
      </c>
      <c r="D7455" t="s">
        <v>32517</v>
      </c>
      <c r="E7455" t="s">
        <v>526</v>
      </c>
      <c r="F7455" t="s">
        <v>32518</v>
      </c>
      <c r="G7455" t="s">
        <v>32519</v>
      </c>
      <c r="H7455" t="s">
        <v>32520</v>
      </c>
      <c r="I7455" s="23">
        <v>18.370711</v>
      </c>
      <c r="J7455" s="23">
        <v>-66.263919999999999</v>
      </c>
      <c r="K7455">
        <v>562212</v>
      </c>
      <c r="L7455" t="s">
        <v>355</v>
      </c>
      <c r="M7455" t="s">
        <v>307</v>
      </c>
      <c r="T7455" s="49">
        <v>88192.35</v>
      </c>
      <c r="U7455" s="49">
        <v>85355.25</v>
      </c>
      <c r="V7455" s="49">
        <v>77646.45</v>
      </c>
    </row>
    <row r="7456" spans="1:22" x14ac:dyDescent="0.3">
      <c r="A7456">
        <v>1005166</v>
      </c>
      <c r="B7456" t="s">
        <v>32521</v>
      </c>
      <c r="C7456" t="s">
        <v>32522</v>
      </c>
      <c r="D7456" t="s">
        <v>26144</v>
      </c>
      <c r="E7456" t="s">
        <v>526</v>
      </c>
      <c r="F7456" t="s">
        <v>32523</v>
      </c>
      <c r="G7456" t="s">
        <v>32524</v>
      </c>
      <c r="H7456" t="s">
        <v>26147</v>
      </c>
      <c r="I7456" s="23">
        <v>18.421713</v>
      </c>
      <c r="J7456" s="23">
        <v>-66.204524000000006</v>
      </c>
      <c r="K7456">
        <v>562212</v>
      </c>
      <c r="L7456" t="s">
        <v>355</v>
      </c>
      <c r="M7456" t="s">
        <v>307</v>
      </c>
      <c r="N7456" s="49">
        <v>52625.086000000003</v>
      </c>
      <c r="O7456" s="49">
        <v>51831.385999999999</v>
      </c>
      <c r="P7456" s="49">
        <v>169959.41399999999</v>
      </c>
      <c r="Q7456" s="49">
        <v>149463.984</v>
      </c>
      <c r="R7456" s="49">
        <v>145266.43400000001</v>
      </c>
      <c r="S7456" s="49">
        <v>144678.682</v>
      </c>
      <c r="T7456" s="49">
        <v>190279.7</v>
      </c>
      <c r="U7456" s="49">
        <v>187180</v>
      </c>
      <c r="V7456" s="49">
        <v>188283.65</v>
      </c>
    </row>
    <row r="7457" spans="1:22" x14ac:dyDescent="0.3">
      <c r="A7457">
        <v>1004727</v>
      </c>
      <c r="B7457" t="s">
        <v>32525</v>
      </c>
      <c r="C7457" t="s">
        <v>32526</v>
      </c>
      <c r="D7457" t="s">
        <v>32527</v>
      </c>
      <c r="E7457" t="s">
        <v>583</v>
      </c>
      <c r="F7457" t="s">
        <v>28932</v>
      </c>
      <c r="G7457" t="s">
        <v>32528</v>
      </c>
      <c r="H7457" t="s">
        <v>1507</v>
      </c>
      <c r="I7457" s="23">
        <v>29.868594999999999</v>
      </c>
      <c r="J7457" s="23">
        <v>-89.833262000000005</v>
      </c>
      <c r="K7457">
        <v>211130</v>
      </c>
      <c r="L7457" t="s">
        <v>368</v>
      </c>
      <c r="M7457" t="s">
        <v>102</v>
      </c>
      <c r="N7457" s="49">
        <v>1876.2439999999999</v>
      </c>
      <c r="O7457" s="49">
        <v>99031.25</v>
      </c>
      <c r="P7457" s="49">
        <v>93040.673999999999</v>
      </c>
      <c r="Q7457" s="49">
        <v>94359.766000000003</v>
      </c>
      <c r="R7457" s="49">
        <v>93045.96</v>
      </c>
      <c r="S7457" s="49">
        <v>103519.92200000001</v>
      </c>
      <c r="T7457" s="49">
        <v>126604.628</v>
      </c>
      <c r="U7457" s="49">
        <v>125154.89599999999</v>
      </c>
      <c r="V7457" s="49">
        <v>119719.626</v>
      </c>
    </row>
    <row r="7458" spans="1:22" x14ac:dyDescent="0.3">
      <c r="A7458">
        <v>1001056</v>
      </c>
      <c r="B7458" t="s">
        <v>32529</v>
      </c>
      <c r="C7458" t="s">
        <v>32530</v>
      </c>
      <c r="D7458" t="s">
        <v>4354</v>
      </c>
      <c r="E7458" t="s">
        <v>663</v>
      </c>
      <c r="F7458" t="s">
        <v>2896</v>
      </c>
      <c r="G7458" t="s">
        <v>32531</v>
      </c>
      <c r="H7458" t="s">
        <v>2898</v>
      </c>
      <c r="I7458" s="23">
        <v>41.6295</v>
      </c>
      <c r="J7458" s="23">
        <v>-83.496499999999997</v>
      </c>
      <c r="K7458">
        <v>561210</v>
      </c>
      <c r="L7458" t="s">
        <v>1344</v>
      </c>
      <c r="M7458" t="s">
        <v>1345</v>
      </c>
      <c r="N7458" s="49">
        <v>1954221.32</v>
      </c>
      <c r="O7458" s="49">
        <v>1785973.1839999999</v>
      </c>
      <c r="P7458" s="49">
        <v>1841901.4380000001</v>
      </c>
      <c r="Q7458" s="49">
        <v>2034709.362</v>
      </c>
      <c r="R7458" s="49">
        <v>1959312.956</v>
      </c>
      <c r="S7458" s="49">
        <v>1818977.2420000001</v>
      </c>
      <c r="T7458" s="49">
        <v>2006156.682</v>
      </c>
      <c r="U7458" s="49">
        <v>2021092.27</v>
      </c>
      <c r="V7458" s="49">
        <v>2132594.7379999999</v>
      </c>
    </row>
    <row r="7459" spans="1:22" x14ac:dyDescent="0.3">
      <c r="A7459">
        <v>1001043</v>
      </c>
      <c r="B7459" t="s">
        <v>32532</v>
      </c>
      <c r="C7459" t="s">
        <v>32533</v>
      </c>
      <c r="D7459" t="s">
        <v>32534</v>
      </c>
      <c r="E7459" t="s">
        <v>303</v>
      </c>
      <c r="F7459" t="s">
        <v>32535</v>
      </c>
      <c r="G7459" t="s">
        <v>32536</v>
      </c>
      <c r="H7459" t="s">
        <v>26707</v>
      </c>
      <c r="I7459" s="23">
        <v>34.184699999999999</v>
      </c>
      <c r="J7459" s="23">
        <v>-102.5686</v>
      </c>
      <c r="K7459">
        <v>221112</v>
      </c>
      <c r="L7459" t="s">
        <v>335</v>
      </c>
      <c r="M7459" t="s">
        <v>336</v>
      </c>
      <c r="N7459" s="49">
        <v>2910985.176</v>
      </c>
      <c r="O7459" s="49">
        <v>3635996.0460000001</v>
      </c>
      <c r="P7459" s="49">
        <v>4920331.966</v>
      </c>
      <c r="Q7459" s="49">
        <v>5459371.5480000004</v>
      </c>
      <c r="R7459" s="49">
        <v>6288825.8380000005</v>
      </c>
      <c r="S7459" s="49">
        <v>6271310.5580000002</v>
      </c>
      <c r="T7459" s="49">
        <v>7672471.9139999999</v>
      </c>
      <c r="U7459" s="49">
        <v>7066304.4840000002</v>
      </c>
      <c r="V7459" s="49">
        <v>6949907.4539999999</v>
      </c>
    </row>
    <row r="7460" spans="1:22" x14ac:dyDescent="0.3">
      <c r="A7460">
        <v>1004420</v>
      </c>
      <c r="B7460" t="s">
        <v>32537</v>
      </c>
      <c r="C7460" t="s">
        <v>32538</v>
      </c>
      <c r="D7460" t="s">
        <v>20200</v>
      </c>
      <c r="E7460" t="s">
        <v>468</v>
      </c>
      <c r="F7460" t="s">
        <v>32539</v>
      </c>
      <c r="G7460" t="s">
        <v>32540</v>
      </c>
      <c r="H7460" t="s">
        <v>11608</v>
      </c>
      <c r="I7460" s="23">
        <v>26.612500000000001</v>
      </c>
      <c r="J7460" s="23">
        <v>-80.067800000000005</v>
      </c>
      <c r="K7460">
        <v>237130</v>
      </c>
      <c r="L7460" t="s">
        <v>335</v>
      </c>
      <c r="M7460" t="s">
        <v>336</v>
      </c>
      <c r="N7460" s="49">
        <v>4192.6760000000004</v>
      </c>
      <c r="O7460" s="49">
        <v>8786.1080000000002</v>
      </c>
      <c r="P7460" s="49">
        <v>4408.83</v>
      </c>
      <c r="Q7460" s="49">
        <v>844.13199999999995</v>
      </c>
      <c r="R7460" s="49">
        <v>844.08399999999995</v>
      </c>
      <c r="S7460" s="49">
        <v>4048.02</v>
      </c>
      <c r="T7460" s="49">
        <v>2282.6880000000001</v>
      </c>
      <c r="U7460" s="49">
        <v>237.178</v>
      </c>
      <c r="V7460" s="49">
        <v>4468.1499999999996</v>
      </c>
    </row>
    <row r="7461" spans="1:22" x14ac:dyDescent="0.3">
      <c r="A7461">
        <v>1012094</v>
      </c>
      <c r="B7461" t="s">
        <v>32541</v>
      </c>
      <c r="C7461" t="s">
        <v>32542</v>
      </c>
      <c r="D7461" t="s">
        <v>21631</v>
      </c>
      <c r="E7461" t="s">
        <v>323</v>
      </c>
      <c r="F7461" t="s">
        <v>8128</v>
      </c>
      <c r="G7461" t="s">
        <v>32543</v>
      </c>
      <c r="I7461" s="23">
        <v>36.835783999999997</v>
      </c>
      <c r="J7461" s="23">
        <v>-120.45339</v>
      </c>
      <c r="K7461">
        <v>311421</v>
      </c>
      <c r="L7461" t="s">
        <v>28</v>
      </c>
      <c r="M7461" t="s">
        <v>315</v>
      </c>
      <c r="N7461" s="49">
        <v>27668.896000000001</v>
      </c>
      <c r="O7461" s="49">
        <v>29161.74</v>
      </c>
      <c r="P7461" s="49">
        <v>27151.748</v>
      </c>
      <c r="Q7461" s="49">
        <v>33015.375999999997</v>
      </c>
      <c r="R7461" s="49">
        <v>33781.572</v>
      </c>
      <c r="S7461" s="49">
        <v>25569.304</v>
      </c>
      <c r="T7461" s="49">
        <v>20699.272000000001</v>
      </c>
      <c r="U7461" s="49">
        <v>22893.364000000001</v>
      </c>
      <c r="V7461" s="49">
        <v>27372.295999999998</v>
      </c>
    </row>
    <row r="7462" spans="1:22" x14ac:dyDescent="0.3">
      <c r="A7462">
        <v>1009824</v>
      </c>
      <c r="B7462" t="s">
        <v>32544</v>
      </c>
      <c r="C7462" t="s">
        <v>32545</v>
      </c>
      <c r="D7462" t="s">
        <v>32546</v>
      </c>
      <c r="E7462" t="s">
        <v>393</v>
      </c>
      <c r="F7462" t="s">
        <v>8791</v>
      </c>
      <c r="G7462" t="s">
        <v>32547</v>
      </c>
      <c r="H7462" t="s">
        <v>6571</v>
      </c>
      <c r="I7462" s="23">
        <v>44.104900000000001</v>
      </c>
      <c r="J7462" s="23">
        <v>-88.543450000000007</v>
      </c>
      <c r="K7462">
        <v>562212</v>
      </c>
      <c r="L7462" t="s">
        <v>93</v>
      </c>
      <c r="M7462" t="s">
        <v>307</v>
      </c>
      <c r="P7462" s="49">
        <v>20388.5</v>
      </c>
      <c r="Q7462" s="49">
        <v>15915.5</v>
      </c>
      <c r="R7462" s="49">
        <v>16565</v>
      </c>
      <c r="S7462" s="49">
        <v>17241</v>
      </c>
      <c r="T7462" s="49">
        <v>17944.75</v>
      </c>
      <c r="U7462" s="49">
        <v>37442.25</v>
      </c>
      <c r="V7462" s="49">
        <v>38582.5</v>
      </c>
    </row>
    <row r="7463" spans="1:22" x14ac:dyDescent="0.3">
      <c r="A7463">
        <v>1010130</v>
      </c>
      <c r="B7463" t="s">
        <v>32548</v>
      </c>
      <c r="C7463" t="s">
        <v>32549</v>
      </c>
      <c r="D7463" t="s">
        <v>32550</v>
      </c>
      <c r="E7463" t="s">
        <v>447</v>
      </c>
      <c r="F7463" t="s">
        <v>32551</v>
      </c>
      <c r="G7463" t="s">
        <v>32552</v>
      </c>
      <c r="H7463" t="s">
        <v>10187</v>
      </c>
      <c r="I7463" s="23">
        <v>40.471978</v>
      </c>
      <c r="J7463" s="23">
        <v>-79.196821999999997</v>
      </c>
      <c r="K7463">
        <v>212112</v>
      </c>
      <c r="L7463" t="s">
        <v>90</v>
      </c>
      <c r="M7463" t="s">
        <v>315</v>
      </c>
      <c r="Q7463" s="49">
        <v>7450</v>
      </c>
      <c r="R7463" s="49">
        <v>20922.5</v>
      </c>
      <c r="S7463" s="49">
        <v>49371</v>
      </c>
      <c r="T7463" s="49">
        <v>88743.75</v>
      </c>
      <c r="U7463" s="49">
        <v>59584</v>
      </c>
      <c r="V7463" s="49">
        <v>53245.75</v>
      </c>
    </row>
    <row r="7464" spans="1:22" x14ac:dyDescent="0.3">
      <c r="A7464">
        <v>1003406</v>
      </c>
      <c r="B7464" t="s">
        <v>32553</v>
      </c>
      <c r="C7464" t="s">
        <v>32554</v>
      </c>
      <c r="D7464" t="s">
        <v>9116</v>
      </c>
      <c r="E7464" t="s">
        <v>422</v>
      </c>
      <c r="F7464" t="s">
        <v>16739</v>
      </c>
      <c r="G7464" t="s">
        <v>32555</v>
      </c>
      <c r="H7464" t="s">
        <v>416</v>
      </c>
      <c r="I7464" s="23">
        <v>36.140555999999997</v>
      </c>
      <c r="J7464" s="23">
        <v>-94.262500000000003</v>
      </c>
      <c r="K7464">
        <v>562212</v>
      </c>
      <c r="L7464" t="s">
        <v>355</v>
      </c>
      <c r="M7464" t="s">
        <v>307</v>
      </c>
      <c r="N7464" s="49">
        <v>110186.09600000001</v>
      </c>
      <c r="O7464" s="49">
        <v>101807.356</v>
      </c>
      <c r="P7464" s="49">
        <v>91078.021999999997</v>
      </c>
      <c r="Q7464" s="49">
        <v>93170.37</v>
      </c>
      <c r="R7464" s="49">
        <v>146095.63800000001</v>
      </c>
      <c r="S7464" s="49">
        <v>127735.67600000001</v>
      </c>
      <c r="T7464" s="49">
        <v>95930.763999999996</v>
      </c>
      <c r="U7464" s="49">
        <v>96338.340995000006</v>
      </c>
      <c r="V7464" s="49">
        <v>108669.59100499999</v>
      </c>
    </row>
    <row r="7465" spans="1:22" x14ac:dyDescent="0.3">
      <c r="A7465">
        <v>1003944</v>
      </c>
      <c r="B7465" t="s">
        <v>32556</v>
      </c>
      <c r="C7465" t="s">
        <v>32557</v>
      </c>
      <c r="D7465" t="s">
        <v>11086</v>
      </c>
      <c r="E7465" t="s">
        <v>303</v>
      </c>
      <c r="F7465" t="s">
        <v>11087</v>
      </c>
      <c r="G7465" t="s">
        <v>32558</v>
      </c>
      <c r="H7465" t="s">
        <v>483</v>
      </c>
      <c r="I7465" s="23">
        <v>29.726111</v>
      </c>
      <c r="J7465" s="23">
        <v>-95.089449999999999</v>
      </c>
      <c r="K7465">
        <v>325211</v>
      </c>
      <c r="L7465" t="s">
        <v>28</v>
      </c>
      <c r="M7465" t="s">
        <v>315</v>
      </c>
      <c r="N7465" s="49">
        <v>53138.8</v>
      </c>
      <c r="O7465" s="49">
        <v>53342.3</v>
      </c>
      <c r="P7465" s="49">
        <v>47928.12</v>
      </c>
      <c r="Q7465" s="49">
        <v>43606.235999999997</v>
      </c>
      <c r="R7465" s="49">
        <v>39648.1</v>
      </c>
      <c r="S7465" s="49">
        <v>46718.724000000002</v>
      </c>
      <c r="T7465" s="49">
        <v>47735.02</v>
      </c>
      <c r="U7465" s="49">
        <v>44621.531999999999</v>
      </c>
      <c r="V7465" s="49">
        <v>46806.824000000001</v>
      </c>
    </row>
    <row r="7466" spans="1:22" x14ac:dyDescent="0.3">
      <c r="A7466">
        <v>1005743</v>
      </c>
      <c r="B7466" t="s">
        <v>32559</v>
      </c>
      <c r="C7466" t="s">
        <v>32560</v>
      </c>
      <c r="D7466" t="s">
        <v>3913</v>
      </c>
      <c r="E7466" t="s">
        <v>303</v>
      </c>
      <c r="F7466" t="s">
        <v>3914</v>
      </c>
      <c r="G7466" t="s">
        <v>32561</v>
      </c>
      <c r="H7466" t="s">
        <v>536</v>
      </c>
      <c r="I7466" s="23">
        <v>29.957934999999999</v>
      </c>
      <c r="J7466" s="23">
        <v>-93.897484000000006</v>
      </c>
      <c r="K7466">
        <v>324110</v>
      </c>
      <c r="L7466" t="s">
        <v>1344</v>
      </c>
      <c r="M7466" t="s">
        <v>1345</v>
      </c>
      <c r="N7466" s="49">
        <v>2026818.2080000001</v>
      </c>
      <c r="O7466" s="49">
        <v>2101788.426</v>
      </c>
      <c r="P7466" s="49">
        <v>1721068.7679999999</v>
      </c>
      <c r="Q7466" s="49">
        <v>2078991.054</v>
      </c>
      <c r="R7466" s="49">
        <v>2119238.0380000002</v>
      </c>
      <c r="S7466" s="49">
        <v>1990159.07</v>
      </c>
      <c r="T7466" s="49">
        <v>1992575.6939999999</v>
      </c>
      <c r="U7466" s="49">
        <v>1981280.2919999999</v>
      </c>
      <c r="V7466" s="49">
        <v>1647040.936</v>
      </c>
    </row>
    <row r="7467" spans="1:22" x14ac:dyDescent="0.3">
      <c r="A7467">
        <v>1010005</v>
      </c>
      <c r="B7467" t="s">
        <v>32562</v>
      </c>
      <c r="C7467" t="s">
        <v>32563</v>
      </c>
      <c r="D7467" t="s">
        <v>2716</v>
      </c>
      <c r="E7467" t="s">
        <v>303</v>
      </c>
      <c r="F7467" t="s">
        <v>32564</v>
      </c>
      <c r="G7467" t="s">
        <v>32565</v>
      </c>
      <c r="H7467" t="s">
        <v>2719</v>
      </c>
      <c r="I7467" s="23">
        <v>29.471540000000001</v>
      </c>
      <c r="J7467" s="23">
        <v>-98.674009999999996</v>
      </c>
      <c r="K7467">
        <v>334413</v>
      </c>
      <c r="L7467" t="s">
        <v>1560</v>
      </c>
      <c r="M7467" t="s">
        <v>315</v>
      </c>
      <c r="N7467" s="49">
        <v>29137.392575000002</v>
      </c>
      <c r="O7467" s="49">
        <v>26040.712013</v>
      </c>
      <c r="P7467" s="49">
        <v>24190.9463</v>
      </c>
      <c r="Q7467" s="49">
        <v>27046.226299999998</v>
      </c>
      <c r="R7467" s="49">
        <v>26055.108800000002</v>
      </c>
      <c r="S7467" s="49">
        <v>42182.666506000001</v>
      </c>
      <c r="T7467" s="49">
        <v>107668.58900000001</v>
      </c>
      <c r="U7467" s="49">
        <v>98406.023499999996</v>
      </c>
      <c r="V7467" s="49">
        <v>126310.46649999999</v>
      </c>
    </row>
    <row r="7468" spans="1:22" x14ac:dyDescent="0.3">
      <c r="A7468">
        <v>1004173</v>
      </c>
      <c r="B7468" t="s">
        <v>32566</v>
      </c>
      <c r="C7468" t="s">
        <v>32567</v>
      </c>
      <c r="D7468" t="s">
        <v>11380</v>
      </c>
      <c r="E7468" t="s">
        <v>331</v>
      </c>
      <c r="F7468" t="s">
        <v>32568</v>
      </c>
      <c r="G7468" t="s">
        <v>32569</v>
      </c>
      <c r="H7468" t="s">
        <v>32570</v>
      </c>
      <c r="I7468" s="23">
        <v>40.818049999999999</v>
      </c>
      <c r="J7468" s="23">
        <v>-73.666659999999993</v>
      </c>
      <c r="K7468">
        <v>562212</v>
      </c>
      <c r="L7468" t="s">
        <v>355</v>
      </c>
      <c r="M7468" t="s">
        <v>307</v>
      </c>
      <c r="U7468" s="49">
        <v>918.14599999999996</v>
      </c>
      <c r="V7468" s="49">
        <v>557.14800000000002</v>
      </c>
    </row>
    <row r="7469" spans="1:22" x14ac:dyDescent="0.3">
      <c r="A7469">
        <v>1004637</v>
      </c>
      <c r="B7469" t="s">
        <v>32571</v>
      </c>
      <c r="C7469" t="s">
        <v>32572</v>
      </c>
      <c r="D7469" t="s">
        <v>32573</v>
      </c>
      <c r="E7469" t="s">
        <v>331</v>
      </c>
      <c r="F7469" t="s">
        <v>32574</v>
      </c>
      <c r="G7469" t="s">
        <v>32575</v>
      </c>
      <c r="H7469" t="s">
        <v>4539</v>
      </c>
      <c r="I7469" s="23">
        <v>40.867708</v>
      </c>
      <c r="J7469" s="23">
        <v>-73.251182999999997</v>
      </c>
      <c r="K7469">
        <v>562212</v>
      </c>
      <c r="L7469" t="s">
        <v>355</v>
      </c>
      <c r="M7469" t="s">
        <v>307</v>
      </c>
      <c r="U7469" s="49">
        <v>1403.048</v>
      </c>
      <c r="V7469" s="49">
        <v>1378.8979999999999</v>
      </c>
    </row>
    <row r="7470" spans="1:22" x14ac:dyDescent="0.3">
      <c r="A7470">
        <v>1011849</v>
      </c>
      <c r="B7470" t="s">
        <v>32576</v>
      </c>
      <c r="C7470" t="s">
        <v>32577</v>
      </c>
      <c r="D7470" t="s">
        <v>32578</v>
      </c>
      <c r="E7470" t="s">
        <v>690</v>
      </c>
      <c r="F7470" t="s">
        <v>32579</v>
      </c>
      <c r="G7470" t="s">
        <v>32580</v>
      </c>
      <c r="H7470" t="s">
        <v>4279</v>
      </c>
      <c r="I7470" s="23">
        <v>34.171999999999997</v>
      </c>
      <c r="J7470" s="23">
        <v>-83.638660000000002</v>
      </c>
      <c r="K7470">
        <v>336391</v>
      </c>
      <c r="L7470" t="s">
        <v>28</v>
      </c>
      <c r="M7470" t="s">
        <v>315</v>
      </c>
      <c r="R7470" s="49">
        <v>2874.04</v>
      </c>
    </row>
    <row r="7471" spans="1:22" x14ac:dyDescent="0.3">
      <c r="A7471">
        <v>1007549</v>
      </c>
      <c r="B7471" t="s">
        <v>32581</v>
      </c>
      <c r="C7471" t="s">
        <v>32582</v>
      </c>
      <c r="D7471" t="s">
        <v>32583</v>
      </c>
      <c r="E7471" t="s">
        <v>1920</v>
      </c>
      <c r="F7471" t="s">
        <v>27342</v>
      </c>
      <c r="G7471" t="s">
        <v>32584</v>
      </c>
      <c r="H7471" t="s">
        <v>32585</v>
      </c>
      <c r="I7471" s="23">
        <v>39.5625</v>
      </c>
      <c r="J7471" s="23">
        <v>-119.52500000000001</v>
      </c>
      <c r="K7471">
        <v>221112</v>
      </c>
      <c r="L7471" t="s">
        <v>335</v>
      </c>
      <c r="M7471" t="s">
        <v>336</v>
      </c>
      <c r="N7471" s="49">
        <v>1890664.4920000001</v>
      </c>
      <c r="O7471" s="49">
        <v>1922566.676</v>
      </c>
      <c r="P7471" s="49">
        <v>1662269.04</v>
      </c>
      <c r="Q7471" s="49">
        <v>1694472.32</v>
      </c>
      <c r="R7471" s="49">
        <v>1529666.18</v>
      </c>
      <c r="S7471" s="49">
        <v>1668249.568</v>
      </c>
      <c r="T7471" s="49">
        <v>1467320.3119999999</v>
      </c>
      <c r="U7471" s="49">
        <v>1548765.76</v>
      </c>
      <c r="V7471" s="49">
        <v>1317878.7890000001</v>
      </c>
    </row>
    <row r="7472" spans="1:22" x14ac:dyDescent="0.3">
      <c r="A7472">
        <v>1007312</v>
      </c>
      <c r="B7472" t="s">
        <v>32586</v>
      </c>
      <c r="C7472" t="s">
        <v>32587</v>
      </c>
      <c r="D7472" t="s">
        <v>24887</v>
      </c>
      <c r="E7472" t="s">
        <v>323</v>
      </c>
      <c r="F7472" t="s">
        <v>32588</v>
      </c>
      <c r="G7472" t="s">
        <v>32589</v>
      </c>
      <c r="H7472" t="s">
        <v>10803</v>
      </c>
      <c r="I7472" s="23">
        <v>37.710700000000003</v>
      </c>
      <c r="J7472" s="23">
        <v>-121.4906</v>
      </c>
      <c r="K7472">
        <v>221112</v>
      </c>
      <c r="L7472" t="s">
        <v>335</v>
      </c>
      <c r="M7472" t="s">
        <v>336</v>
      </c>
      <c r="N7472" s="49">
        <v>389942.75599999999</v>
      </c>
      <c r="O7472" s="49">
        <v>390251.50400000002</v>
      </c>
      <c r="P7472" s="49">
        <v>383069.18</v>
      </c>
      <c r="Q7472" s="49">
        <v>141643.67600000001</v>
      </c>
      <c r="R7472" s="49">
        <v>320073.864</v>
      </c>
      <c r="S7472" s="49">
        <v>268238.35600000003</v>
      </c>
      <c r="T7472" s="49">
        <v>261895.18</v>
      </c>
      <c r="U7472" s="49">
        <v>226853.86</v>
      </c>
      <c r="V7472" s="49">
        <v>10110.212</v>
      </c>
    </row>
    <row r="7473" spans="1:22" x14ac:dyDescent="0.3">
      <c r="A7473">
        <v>1010129</v>
      </c>
      <c r="B7473" t="s">
        <v>32590</v>
      </c>
      <c r="C7473" t="s">
        <v>32591</v>
      </c>
      <c r="D7473" t="s">
        <v>32592</v>
      </c>
      <c r="E7473" t="s">
        <v>447</v>
      </c>
      <c r="F7473" t="s">
        <v>32593</v>
      </c>
      <c r="G7473" t="s">
        <v>32594</v>
      </c>
      <c r="H7473" t="s">
        <v>16911</v>
      </c>
      <c r="I7473" s="23">
        <v>40.56803</v>
      </c>
      <c r="J7473" s="23">
        <v>-79.514939999999996</v>
      </c>
      <c r="K7473">
        <v>212112</v>
      </c>
      <c r="L7473" t="s">
        <v>90</v>
      </c>
      <c r="M7473" t="s">
        <v>315</v>
      </c>
      <c r="Q7473" s="49">
        <v>42375</v>
      </c>
      <c r="R7473" s="49">
        <v>112675</v>
      </c>
      <c r="S7473" s="49">
        <v>66080.75</v>
      </c>
      <c r="T7473" s="49">
        <v>52013.5</v>
      </c>
      <c r="U7473" s="49">
        <v>58957.5</v>
      </c>
      <c r="V7473" s="49">
        <v>81877.5</v>
      </c>
    </row>
    <row r="7474" spans="1:22" x14ac:dyDescent="0.3">
      <c r="A7474">
        <v>1007598</v>
      </c>
      <c r="B7474" t="s">
        <v>32595</v>
      </c>
      <c r="C7474" t="s">
        <v>32596</v>
      </c>
      <c r="D7474" t="s">
        <v>24896</v>
      </c>
      <c r="E7474" t="s">
        <v>303</v>
      </c>
      <c r="F7474" t="s">
        <v>20049</v>
      </c>
      <c r="G7474" t="s">
        <v>32597</v>
      </c>
      <c r="H7474" t="s">
        <v>32598</v>
      </c>
      <c r="I7474" s="23">
        <v>31.5733</v>
      </c>
      <c r="J7474" s="23">
        <v>-96.964200000000005</v>
      </c>
      <c r="K7474">
        <v>221112</v>
      </c>
      <c r="L7474" t="s">
        <v>335</v>
      </c>
      <c r="M7474" t="s">
        <v>336</v>
      </c>
      <c r="V7474" s="49">
        <v>0</v>
      </c>
    </row>
    <row r="7475" spans="1:22" x14ac:dyDescent="0.3">
      <c r="A7475">
        <v>1002188</v>
      </c>
      <c r="B7475" t="s">
        <v>32599</v>
      </c>
      <c r="C7475" t="s">
        <v>32600</v>
      </c>
      <c r="D7475" t="s">
        <v>22232</v>
      </c>
      <c r="E7475" t="s">
        <v>663</v>
      </c>
      <c r="F7475" t="s">
        <v>22233</v>
      </c>
      <c r="G7475" t="s">
        <v>32601</v>
      </c>
      <c r="H7475" t="s">
        <v>679</v>
      </c>
      <c r="I7475" s="23">
        <v>39.120159999999998</v>
      </c>
      <c r="J7475" s="23">
        <v>-84.796390000000002</v>
      </c>
      <c r="K7475">
        <v>325311</v>
      </c>
      <c r="L7475" t="s">
        <v>1603</v>
      </c>
      <c r="M7475" t="s">
        <v>530</v>
      </c>
      <c r="N7475" s="49">
        <v>52388.167999999998</v>
      </c>
      <c r="O7475" s="49">
        <v>43524.118000000002</v>
      </c>
      <c r="P7475" s="49">
        <v>51977.828000000001</v>
      </c>
      <c r="Q7475" s="49">
        <v>39215.944000000003</v>
      </c>
      <c r="R7475" s="49">
        <v>22185.15</v>
      </c>
      <c r="S7475" s="49">
        <v>34218.118000000002</v>
      </c>
      <c r="T7475" s="49">
        <v>136828.9</v>
      </c>
      <c r="U7475" s="49">
        <v>132999.34599999999</v>
      </c>
      <c r="V7475" s="49">
        <v>131718.484</v>
      </c>
    </row>
    <row r="7476" spans="1:22" x14ac:dyDescent="0.3">
      <c r="A7476">
        <v>1002672</v>
      </c>
      <c r="B7476" t="s">
        <v>32602</v>
      </c>
      <c r="C7476" t="s">
        <v>32603</v>
      </c>
      <c r="D7476" t="s">
        <v>24219</v>
      </c>
      <c r="E7476" t="s">
        <v>303</v>
      </c>
      <c r="F7476" t="s">
        <v>9297</v>
      </c>
      <c r="G7476" t="s">
        <v>32604</v>
      </c>
      <c r="H7476" t="s">
        <v>24219</v>
      </c>
      <c r="I7476" s="23">
        <v>31.789874999999999</v>
      </c>
      <c r="J7476" s="23">
        <v>-94.759039999999999</v>
      </c>
      <c r="K7476">
        <v>211111</v>
      </c>
      <c r="L7476" t="s">
        <v>28</v>
      </c>
      <c r="M7476" t="s">
        <v>102</v>
      </c>
      <c r="R7476" s="49">
        <v>16181.34</v>
      </c>
      <c r="S7476" s="49">
        <v>21585.468000000001</v>
      </c>
      <c r="T7476" s="49">
        <v>32009.78</v>
      </c>
      <c r="U7476" s="49">
        <v>30587.288</v>
      </c>
      <c r="V7476" s="49">
        <v>13141.69</v>
      </c>
    </row>
    <row r="7477" spans="1:22" x14ac:dyDescent="0.3">
      <c r="A7477">
        <v>1000679</v>
      </c>
      <c r="B7477" t="s">
        <v>32605</v>
      </c>
      <c r="C7477" t="s">
        <v>32606</v>
      </c>
      <c r="D7477" t="s">
        <v>13298</v>
      </c>
      <c r="E7477" t="s">
        <v>454</v>
      </c>
      <c r="F7477" t="s">
        <v>32607</v>
      </c>
      <c r="G7477" t="s">
        <v>32608</v>
      </c>
      <c r="H7477" t="s">
        <v>5253</v>
      </c>
      <c r="I7477" s="23">
        <v>42.123600000000003</v>
      </c>
      <c r="J7477" s="23">
        <v>-83.181100000000001</v>
      </c>
      <c r="K7477">
        <v>221112</v>
      </c>
      <c r="L7477" t="s">
        <v>335</v>
      </c>
      <c r="M7477" t="s">
        <v>336</v>
      </c>
      <c r="N7477" s="49">
        <v>1536483.83</v>
      </c>
      <c r="O7477" s="49">
        <v>1211044.1499999999</v>
      </c>
      <c r="P7477" s="49">
        <v>2014050.39</v>
      </c>
      <c r="Q7477" s="49">
        <v>1999496.7139999999</v>
      </c>
      <c r="R7477" s="49">
        <v>2385873.3059999999</v>
      </c>
      <c r="S7477" s="49">
        <v>2694652.88</v>
      </c>
      <c r="T7477" s="49">
        <v>3543796.0120000001</v>
      </c>
      <c r="U7477" s="49">
        <v>3566490.7379999999</v>
      </c>
      <c r="V7477" s="49">
        <v>3518341.6940000001</v>
      </c>
    </row>
    <row r="7478" spans="1:22" x14ac:dyDescent="0.3">
      <c r="A7478">
        <v>1011828</v>
      </c>
      <c r="B7478" t="s">
        <v>32609</v>
      </c>
      <c r="C7478" t="s">
        <v>32610</v>
      </c>
      <c r="D7478" t="s">
        <v>32611</v>
      </c>
      <c r="E7478" t="s">
        <v>303</v>
      </c>
      <c r="F7478" t="s">
        <v>20799</v>
      </c>
      <c r="G7478" t="s">
        <v>32612</v>
      </c>
      <c r="H7478" t="s">
        <v>12272</v>
      </c>
      <c r="I7478" s="23">
        <v>28.995833000000001</v>
      </c>
      <c r="J7478" s="23">
        <v>-96.142222000000004</v>
      </c>
      <c r="K7478">
        <v>211130</v>
      </c>
      <c r="L7478" t="s">
        <v>1714</v>
      </c>
      <c r="M7478" t="s">
        <v>102</v>
      </c>
      <c r="N7478" s="49">
        <v>47247.086000000003</v>
      </c>
      <c r="O7478" s="49">
        <v>52686.374000000003</v>
      </c>
      <c r="P7478" s="49">
        <v>42351.724000000002</v>
      </c>
      <c r="Q7478" s="49">
        <v>41212.31</v>
      </c>
      <c r="R7478" s="49">
        <v>44731.24</v>
      </c>
    </row>
    <row r="7479" spans="1:22" x14ac:dyDescent="0.3">
      <c r="A7479">
        <v>1003229</v>
      </c>
      <c r="B7479" t="s">
        <v>32613</v>
      </c>
      <c r="C7479" t="s">
        <v>32614</v>
      </c>
      <c r="D7479" t="s">
        <v>23464</v>
      </c>
      <c r="E7479" t="s">
        <v>1902</v>
      </c>
      <c r="F7479" t="s">
        <v>23465</v>
      </c>
      <c r="G7479" t="s">
        <v>32615</v>
      </c>
      <c r="H7479" t="s">
        <v>24729</v>
      </c>
      <c r="I7479" s="23">
        <v>33.485619999999997</v>
      </c>
      <c r="J7479" s="23">
        <v>-111.819534</v>
      </c>
      <c r="K7479">
        <v>562212</v>
      </c>
      <c r="L7479" t="s">
        <v>51</v>
      </c>
      <c r="M7479" t="s">
        <v>307</v>
      </c>
      <c r="S7479" s="49">
        <v>14304.5</v>
      </c>
      <c r="T7479" s="49">
        <v>3645.5</v>
      </c>
      <c r="U7479" s="49">
        <v>5477.5</v>
      </c>
      <c r="V7479" s="49">
        <v>3402.5</v>
      </c>
    </row>
    <row r="7480" spans="1:22" x14ac:dyDescent="0.3">
      <c r="A7480">
        <v>1000057</v>
      </c>
      <c r="B7480" t="s">
        <v>32616</v>
      </c>
      <c r="C7480" t="s">
        <v>32617</v>
      </c>
      <c r="D7480" t="s">
        <v>32618</v>
      </c>
      <c r="E7480" t="s">
        <v>1920</v>
      </c>
      <c r="F7480" t="s">
        <v>27342</v>
      </c>
      <c r="G7480" t="s">
        <v>32619</v>
      </c>
      <c r="H7480" t="s">
        <v>32585</v>
      </c>
      <c r="I7480" s="23">
        <v>39.561700000000002</v>
      </c>
      <c r="J7480" s="23">
        <v>-119.5175</v>
      </c>
      <c r="K7480">
        <v>221112</v>
      </c>
      <c r="L7480" t="s">
        <v>30</v>
      </c>
      <c r="M7480" t="s">
        <v>336</v>
      </c>
      <c r="R7480" s="49">
        <v>0</v>
      </c>
      <c r="S7480" s="49">
        <v>0</v>
      </c>
      <c r="T7480" s="49">
        <v>0</v>
      </c>
      <c r="U7480" s="49">
        <v>0</v>
      </c>
      <c r="V7480" s="49">
        <v>0</v>
      </c>
    </row>
    <row r="7481" spans="1:22" x14ac:dyDescent="0.3">
      <c r="A7481">
        <v>1011668</v>
      </c>
      <c r="B7481"/>
      <c r="C7481" t="s">
        <v>32620</v>
      </c>
      <c r="D7481" t="s">
        <v>4791</v>
      </c>
      <c r="E7481" t="s">
        <v>663</v>
      </c>
      <c r="F7481" t="s">
        <v>4792</v>
      </c>
      <c r="H7481" t="s">
        <v>32621</v>
      </c>
      <c r="I7481" s="23">
        <v>39.938046999999997</v>
      </c>
      <c r="J7481" s="23">
        <v>-81.530011000000002</v>
      </c>
      <c r="K7481">
        <v>211112</v>
      </c>
      <c r="L7481" t="s">
        <v>28</v>
      </c>
      <c r="M7481" t="s">
        <v>102</v>
      </c>
      <c r="R7481" s="49">
        <v>13208.9</v>
      </c>
      <c r="S7481" s="49">
        <v>28925.892</v>
      </c>
    </row>
    <row r="7482" spans="1:22" x14ac:dyDescent="0.3">
      <c r="A7482">
        <v>1006185</v>
      </c>
      <c r="B7482" t="s">
        <v>32622</v>
      </c>
      <c r="C7482" t="s">
        <v>32623</v>
      </c>
      <c r="D7482" t="s">
        <v>32624</v>
      </c>
      <c r="E7482" t="s">
        <v>2235</v>
      </c>
      <c r="F7482" t="s">
        <v>32625</v>
      </c>
      <c r="G7482" t="s">
        <v>32626</v>
      </c>
      <c r="H7482" t="s">
        <v>7090</v>
      </c>
      <c r="I7482" s="23">
        <v>45.944769000000001</v>
      </c>
      <c r="J7482" s="23">
        <v>-111.477076</v>
      </c>
      <c r="K7482">
        <v>327310</v>
      </c>
      <c r="L7482" t="s">
        <v>2095</v>
      </c>
      <c r="M7482" t="s">
        <v>376</v>
      </c>
      <c r="N7482" s="49">
        <v>277001.48599999998</v>
      </c>
      <c r="O7482" s="49">
        <v>298454.75400000002</v>
      </c>
      <c r="P7482" s="49">
        <v>271526.11</v>
      </c>
      <c r="Q7482" s="49">
        <v>300834.83399999997</v>
      </c>
      <c r="R7482" s="49">
        <v>304320.19</v>
      </c>
      <c r="S7482" s="49">
        <v>321969.10399999999</v>
      </c>
      <c r="T7482" s="49">
        <v>351409.81400000001</v>
      </c>
      <c r="U7482" s="49">
        <v>338183.22600000002</v>
      </c>
      <c r="V7482" s="49">
        <v>262907.728</v>
      </c>
    </row>
    <row r="7483" spans="1:22" x14ac:dyDescent="0.3">
      <c r="A7483">
        <v>1007369</v>
      </c>
      <c r="B7483" t="s">
        <v>32627</v>
      </c>
      <c r="C7483" t="s">
        <v>32628</v>
      </c>
      <c r="D7483" t="s">
        <v>2449</v>
      </c>
      <c r="E7483" t="s">
        <v>447</v>
      </c>
      <c r="F7483" t="s">
        <v>32629</v>
      </c>
      <c r="G7483" t="s">
        <v>32630</v>
      </c>
      <c r="H7483" t="s">
        <v>2452</v>
      </c>
      <c r="I7483" s="23">
        <v>39.948999999999998</v>
      </c>
      <c r="J7483" s="23">
        <v>-75.155699999999996</v>
      </c>
      <c r="K7483">
        <v>221330</v>
      </c>
      <c r="L7483" t="s">
        <v>28</v>
      </c>
      <c r="M7483" t="s">
        <v>336</v>
      </c>
      <c r="S7483" s="49">
        <v>15337.002</v>
      </c>
      <c r="T7483" s="49">
        <v>2764.306</v>
      </c>
      <c r="U7483" s="49">
        <v>15581.948</v>
      </c>
      <c r="V7483" s="49">
        <v>13843.276</v>
      </c>
    </row>
    <row r="7484" spans="1:22" x14ac:dyDescent="0.3">
      <c r="A7484">
        <v>1011937</v>
      </c>
      <c r="B7484"/>
      <c r="C7484" t="s">
        <v>32631</v>
      </c>
      <c r="D7484" t="s">
        <v>1124</v>
      </c>
      <c r="E7484" t="s">
        <v>447</v>
      </c>
      <c r="F7484" t="s">
        <v>32632</v>
      </c>
      <c r="H7484" t="s">
        <v>1124</v>
      </c>
      <c r="I7484" s="23">
        <v>40.855277999999998</v>
      </c>
      <c r="J7484" s="23">
        <v>-80.102778000000001</v>
      </c>
      <c r="K7484">
        <v>211111</v>
      </c>
      <c r="L7484" t="s">
        <v>28</v>
      </c>
      <c r="M7484" t="s">
        <v>102</v>
      </c>
      <c r="R7484" s="49">
        <v>28301.944</v>
      </c>
    </row>
    <row r="7485" spans="1:22" x14ac:dyDescent="0.3">
      <c r="A7485">
        <v>1006542</v>
      </c>
      <c r="B7485" t="s">
        <v>32633</v>
      </c>
      <c r="C7485" t="s">
        <v>32634</v>
      </c>
      <c r="D7485" t="s">
        <v>14251</v>
      </c>
      <c r="E7485" t="s">
        <v>311</v>
      </c>
      <c r="F7485" t="s">
        <v>32635</v>
      </c>
      <c r="G7485" t="s">
        <v>32636</v>
      </c>
      <c r="H7485" t="s">
        <v>32637</v>
      </c>
      <c r="I7485" s="23">
        <v>38.584699999999998</v>
      </c>
      <c r="J7485" s="23">
        <v>-85.411699999999996</v>
      </c>
      <c r="K7485">
        <v>221112</v>
      </c>
      <c r="L7485" t="s">
        <v>335</v>
      </c>
      <c r="M7485" t="s">
        <v>336</v>
      </c>
      <c r="N7485" s="49">
        <v>7373745.3660000004</v>
      </c>
      <c r="O7485" s="49">
        <v>7691786.6399999997</v>
      </c>
      <c r="P7485" s="49">
        <v>7520291.5559999999</v>
      </c>
      <c r="Q7485" s="49">
        <v>7587300.4440000001</v>
      </c>
      <c r="R7485" s="49">
        <v>8070127.9280000003</v>
      </c>
      <c r="S7485" s="49">
        <v>7250259.7740000002</v>
      </c>
      <c r="T7485" s="49">
        <v>7298870.2520000003</v>
      </c>
      <c r="U7485" s="49">
        <v>7449607.2000000002</v>
      </c>
      <c r="V7485" s="49">
        <v>7558254.034</v>
      </c>
    </row>
    <row r="7486" spans="1:22" x14ac:dyDescent="0.3">
      <c r="A7486">
        <v>1000947</v>
      </c>
      <c r="B7486" t="s">
        <v>32638</v>
      </c>
      <c r="C7486" t="s">
        <v>32639</v>
      </c>
      <c r="D7486" t="s">
        <v>31818</v>
      </c>
      <c r="E7486" t="s">
        <v>303</v>
      </c>
      <c r="F7486" t="s">
        <v>31819</v>
      </c>
      <c r="G7486" t="s">
        <v>32640</v>
      </c>
      <c r="H7486" t="s">
        <v>3341</v>
      </c>
      <c r="I7486" s="23">
        <v>32.126399999999997</v>
      </c>
      <c r="J7486" s="23">
        <v>-96.101399999999998</v>
      </c>
      <c r="K7486">
        <v>221112</v>
      </c>
      <c r="L7486" t="s">
        <v>335</v>
      </c>
      <c r="M7486" t="s">
        <v>336</v>
      </c>
      <c r="N7486" s="49">
        <v>52695.103999999999</v>
      </c>
      <c r="O7486" s="49">
        <v>33693.275999999998</v>
      </c>
      <c r="P7486" s="49">
        <v>6923.5240000000003</v>
      </c>
      <c r="Q7486" s="49">
        <v>15138.744000000001</v>
      </c>
      <c r="R7486" s="49">
        <v>24738.407999999999</v>
      </c>
      <c r="S7486" s="49">
        <v>24827.308000000001</v>
      </c>
      <c r="T7486" s="49">
        <v>23870.011999999999</v>
      </c>
      <c r="U7486" s="49">
        <v>37581.96</v>
      </c>
      <c r="V7486" s="49">
        <v>55395.243999999999</v>
      </c>
    </row>
    <row r="7487" spans="1:22" x14ac:dyDescent="0.3">
      <c r="A7487">
        <v>1004646</v>
      </c>
      <c r="B7487" t="s">
        <v>32641</v>
      </c>
      <c r="C7487" t="s">
        <v>32642</v>
      </c>
      <c r="D7487" t="s">
        <v>3634</v>
      </c>
      <c r="E7487" t="s">
        <v>303</v>
      </c>
      <c r="F7487" t="s">
        <v>32643</v>
      </c>
      <c r="G7487" t="s">
        <v>32644</v>
      </c>
      <c r="H7487" t="s">
        <v>3637</v>
      </c>
      <c r="I7487" s="23">
        <v>32.688671999999997</v>
      </c>
      <c r="J7487" s="23">
        <v>-96.633183000000002</v>
      </c>
      <c r="K7487">
        <v>562212</v>
      </c>
      <c r="L7487" t="s">
        <v>51</v>
      </c>
      <c r="M7487" t="s">
        <v>307</v>
      </c>
      <c r="N7487" s="49">
        <v>3143.75</v>
      </c>
      <c r="O7487" s="49">
        <v>3215.75</v>
      </c>
      <c r="P7487" s="49">
        <v>3975.75</v>
      </c>
      <c r="Q7487" s="49">
        <v>3742</v>
      </c>
      <c r="R7487" s="49">
        <v>5002.25</v>
      </c>
      <c r="S7487" s="49">
        <v>3780</v>
      </c>
      <c r="T7487" s="49">
        <v>3525</v>
      </c>
      <c r="U7487" s="49">
        <v>5345</v>
      </c>
      <c r="V7487" s="49">
        <v>6350</v>
      </c>
    </row>
    <row r="7488" spans="1:22" x14ac:dyDescent="0.3">
      <c r="A7488">
        <v>1004474</v>
      </c>
      <c r="B7488" t="s">
        <v>32645</v>
      </c>
      <c r="C7488" t="s">
        <v>32646</v>
      </c>
      <c r="D7488" t="s">
        <v>32647</v>
      </c>
      <c r="E7488" t="s">
        <v>393</v>
      </c>
      <c r="F7488" t="s">
        <v>32648</v>
      </c>
      <c r="G7488" t="s">
        <v>32649</v>
      </c>
      <c r="H7488" t="s">
        <v>750</v>
      </c>
      <c r="I7488" s="23">
        <v>42.766199999999998</v>
      </c>
      <c r="J7488" s="23">
        <v>-88.4161</v>
      </c>
      <c r="K7488">
        <v>562212</v>
      </c>
      <c r="L7488" t="s">
        <v>51</v>
      </c>
      <c r="M7488" t="s">
        <v>307</v>
      </c>
      <c r="N7488" s="49">
        <v>41876.75</v>
      </c>
      <c r="O7488" s="49">
        <v>1829</v>
      </c>
      <c r="P7488" s="49">
        <v>560</v>
      </c>
      <c r="Q7488" s="49">
        <v>406.75</v>
      </c>
      <c r="R7488" s="49">
        <v>235</v>
      </c>
      <c r="S7488" s="49">
        <v>548.25</v>
      </c>
      <c r="T7488" s="49">
        <v>265</v>
      </c>
      <c r="U7488" s="49">
        <v>1225</v>
      </c>
      <c r="V7488" s="49">
        <v>517.5</v>
      </c>
    </row>
    <row r="7489" spans="1:22" x14ac:dyDescent="0.3">
      <c r="A7489">
        <v>1006715</v>
      </c>
      <c r="B7489" t="s">
        <v>32650</v>
      </c>
      <c r="C7489" t="s">
        <v>32651</v>
      </c>
      <c r="D7489" t="s">
        <v>32652</v>
      </c>
      <c r="E7489" t="s">
        <v>663</v>
      </c>
      <c r="F7489" t="s">
        <v>32653</v>
      </c>
      <c r="G7489" t="s">
        <v>32654</v>
      </c>
      <c r="H7489" t="s">
        <v>1541</v>
      </c>
      <c r="I7489" s="23">
        <v>41.477400000000003</v>
      </c>
      <c r="J7489" s="23">
        <v>-83.461600000000004</v>
      </c>
      <c r="K7489">
        <v>221112</v>
      </c>
      <c r="L7489" t="s">
        <v>335</v>
      </c>
      <c r="M7489" t="s">
        <v>336</v>
      </c>
      <c r="N7489" s="49">
        <v>228070.715</v>
      </c>
      <c r="O7489" s="49">
        <v>318126.80900000001</v>
      </c>
      <c r="P7489" s="49">
        <v>98340.328999999998</v>
      </c>
      <c r="Q7489" s="49">
        <v>110878.57399999999</v>
      </c>
      <c r="R7489" s="49">
        <v>95442.356</v>
      </c>
      <c r="S7489" s="49">
        <v>183984.03200000001</v>
      </c>
      <c r="T7489" s="49">
        <v>101951.664</v>
      </c>
      <c r="U7489" s="49">
        <v>52821.703999999998</v>
      </c>
      <c r="V7489" s="49">
        <v>69391.792000000001</v>
      </c>
    </row>
    <row r="7490" spans="1:22" x14ac:dyDescent="0.3">
      <c r="A7490">
        <v>1003342</v>
      </c>
      <c r="B7490" t="s">
        <v>32655</v>
      </c>
      <c r="C7490" t="s">
        <v>32656</v>
      </c>
      <c r="D7490" t="s">
        <v>8898</v>
      </c>
      <c r="E7490" t="s">
        <v>339</v>
      </c>
      <c r="F7490" t="s">
        <v>347</v>
      </c>
      <c r="H7490" t="s">
        <v>5436</v>
      </c>
      <c r="I7490" s="23">
        <v>36.746600000000001</v>
      </c>
      <c r="J7490" s="23">
        <v>-107.699</v>
      </c>
      <c r="K7490">
        <v>213112</v>
      </c>
      <c r="L7490" t="s">
        <v>28</v>
      </c>
      <c r="M7490" t="s">
        <v>102</v>
      </c>
      <c r="S7490" s="49">
        <v>0</v>
      </c>
      <c r="T7490" s="49">
        <v>0</v>
      </c>
      <c r="U7490" s="49">
        <v>0</v>
      </c>
      <c r="V7490" s="49">
        <v>4121.58</v>
      </c>
    </row>
    <row r="7491" spans="1:22" x14ac:dyDescent="0.3">
      <c r="A7491">
        <v>1005723</v>
      </c>
      <c r="B7491" t="s">
        <v>32657</v>
      </c>
      <c r="C7491" t="s">
        <v>32658</v>
      </c>
      <c r="D7491" t="s">
        <v>32659</v>
      </c>
      <c r="E7491" t="s">
        <v>386</v>
      </c>
      <c r="F7491" t="s">
        <v>32660</v>
      </c>
      <c r="G7491" t="s">
        <v>32661</v>
      </c>
      <c r="H7491" t="s">
        <v>536</v>
      </c>
      <c r="I7491" s="23">
        <v>33.621523000000003</v>
      </c>
      <c r="J7491" s="23">
        <v>-86.602293000000003</v>
      </c>
      <c r="K7491">
        <v>221210</v>
      </c>
      <c r="L7491" t="s">
        <v>3629</v>
      </c>
      <c r="M7491" t="s">
        <v>327</v>
      </c>
      <c r="U7491" s="49">
        <v>0</v>
      </c>
      <c r="V7491" s="49">
        <v>83897.58</v>
      </c>
    </row>
    <row r="7492" spans="1:22" x14ac:dyDescent="0.3">
      <c r="A7492">
        <v>1011302</v>
      </c>
      <c r="B7492" t="s">
        <v>32662</v>
      </c>
      <c r="C7492" t="s">
        <v>32663</v>
      </c>
      <c r="D7492" t="s">
        <v>10996</v>
      </c>
      <c r="E7492" t="s">
        <v>1248</v>
      </c>
      <c r="F7492" t="s">
        <v>32664</v>
      </c>
      <c r="H7492" t="s">
        <v>32665</v>
      </c>
      <c r="I7492" s="23">
        <v>39.143999999999998</v>
      </c>
      <c r="J7492" s="23">
        <v>-79.479699999999994</v>
      </c>
      <c r="K7492">
        <v>562212</v>
      </c>
      <c r="L7492" t="s">
        <v>51</v>
      </c>
      <c r="M7492" t="s">
        <v>307</v>
      </c>
      <c r="O7492" s="49">
        <v>26990</v>
      </c>
      <c r="P7492" s="49">
        <v>27535.25</v>
      </c>
      <c r="Q7492" s="49">
        <v>28091.5</v>
      </c>
      <c r="R7492" s="49">
        <v>28659</v>
      </c>
      <c r="S7492" s="49">
        <v>24365</v>
      </c>
      <c r="T7492" s="49">
        <v>29828.75</v>
      </c>
      <c r="U7492" s="49">
        <v>28720.75</v>
      </c>
      <c r="V7492" s="49">
        <v>27205.75</v>
      </c>
    </row>
    <row r="7493" spans="1:22" x14ac:dyDescent="0.3">
      <c r="A7493">
        <v>1000864</v>
      </c>
      <c r="B7493" t="s">
        <v>32666</v>
      </c>
      <c r="C7493" t="s">
        <v>10056</v>
      </c>
      <c r="D7493" t="s">
        <v>1417</v>
      </c>
      <c r="E7493" t="s">
        <v>1418</v>
      </c>
      <c r="F7493" t="s">
        <v>32667</v>
      </c>
      <c r="G7493" t="s">
        <v>32668</v>
      </c>
      <c r="H7493" t="s">
        <v>10056</v>
      </c>
      <c r="I7493" s="23">
        <v>36.112499999999997</v>
      </c>
      <c r="J7493" s="23">
        <v>-95.991699999999994</v>
      </c>
      <c r="K7493">
        <v>221112</v>
      </c>
      <c r="L7493" t="s">
        <v>30</v>
      </c>
      <c r="M7493" t="s">
        <v>336</v>
      </c>
      <c r="N7493" s="49">
        <v>249274.87599999999</v>
      </c>
      <c r="O7493" s="49">
        <v>306720.46399999998</v>
      </c>
      <c r="P7493" s="49">
        <v>194718.82800000001</v>
      </c>
      <c r="Q7493" s="49">
        <v>187058.15599999999</v>
      </c>
      <c r="R7493" s="49">
        <v>178007.34</v>
      </c>
      <c r="S7493" s="49">
        <v>160585.50399999999</v>
      </c>
      <c r="T7493" s="49">
        <v>160780.90400000001</v>
      </c>
      <c r="U7493" s="49">
        <v>195817.524</v>
      </c>
      <c r="V7493" s="49">
        <v>223220.57199999999</v>
      </c>
    </row>
    <row r="7494" spans="1:22" x14ac:dyDescent="0.3">
      <c r="A7494">
        <v>1005323</v>
      </c>
      <c r="B7494" t="s">
        <v>32669</v>
      </c>
      <c r="C7494" t="s">
        <v>32670</v>
      </c>
      <c r="D7494" t="s">
        <v>1417</v>
      </c>
      <c r="E7494" t="s">
        <v>1418</v>
      </c>
      <c r="F7494" t="s">
        <v>32671</v>
      </c>
      <c r="G7494" t="s">
        <v>32672</v>
      </c>
      <c r="H7494" t="s">
        <v>1421</v>
      </c>
      <c r="I7494" s="23">
        <v>36.082903000000002</v>
      </c>
      <c r="J7494" s="23">
        <v>-95.832179999999994</v>
      </c>
      <c r="K7494">
        <v>327211</v>
      </c>
      <c r="L7494" t="s">
        <v>375</v>
      </c>
      <c r="M7494" t="s">
        <v>376</v>
      </c>
      <c r="U7494" s="49">
        <v>1065.296</v>
      </c>
      <c r="V7494" s="49">
        <v>10589.56</v>
      </c>
    </row>
    <row r="7495" spans="1:22" x14ac:dyDescent="0.3">
      <c r="A7495">
        <v>1009828</v>
      </c>
      <c r="B7495" t="s">
        <v>32673</v>
      </c>
      <c r="C7495" t="s">
        <v>32674</v>
      </c>
      <c r="D7495" t="s">
        <v>4877</v>
      </c>
      <c r="E7495" t="s">
        <v>1248</v>
      </c>
      <c r="F7495" t="s">
        <v>4878</v>
      </c>
      <c r="G7495" t="s">
        <v>32675</v>
      </c>
      <c r="H7495" t="s">
        <v>5243</v>
      </c>
      <c r="I7495" s="23">
        <v>40.152515000000001</v>
      </c>
      <c r="J7495" s="23">
        <v>-80.655804000000003</v>
      </c>
      <c r="K7495">
        <v>212112</v>
      </c>
      <c r="L7495" t="s">
        <v>90</v>
      </c>
      <c r="M7495" t="s">
        <v>315</v>
      </c>
      <c r="N7495" s="49">
        <v>653880</v>
      </c>
      <c r="O7495" s="49">
        <v>427958.75</v>
      </c>
      <c r="P7495" s="49">
        <v>258800.5</v>
      </c>
      <c r="Q7495" s="49">
        <v>587361.5</v>
      </c>
      <c r="R7495" s="49">
        <v>487618</v>
      </c>
      <c r="S7495" s="49">
        <v>433108.5</v>
      </c>
      <c r="T7495" s="49">
        <v>182475.5</v>
      </c>
      <c r="U7495" s="49">
        <v>76123.25</v>
      </c>
      <c r="V7495" s="49">
        <v>14660</v>
      </c>
    </row>
    <row r="7496" spans="1:22" x14ac:dyDescent="0.3">
      <c r="A7496">
        <v>1010596</v>
      </c>
      <c r="B7496" t="s">
        <v>32676</v>
      </c>
      <c r="C7496" t="s">
        <v>32677</v>
      </c>
      <c r="D7496" t="s">
        <v>32678</v>
      </c>
      <c r="E7496" t="s">
        <v>663</v>
      </c>
      <c r="F7496" t="s">
        <v>32679</v>
      </c>
      <c r="G7496" t="s">
        <v>32680</v>
      </c>
      <c r="H7496" t="s">
        <v>314</v>
      </c>
      <c r="I7496" s="23">
        <v>39.735838000000001</v>
      </c>
      <c r="J7496" s="23">
        <v>-82.158251000000007</v>
      </c>
      <c r="K7496">
        <v>562212</v>
      </c>
      <c r="L7496" t="s">
        <v>355</v>
      </c>
      <c r="M7496" t="s">
        <v>307</v>
      </c>
      <c r="N7496" s="49">
        <v>7232.55</v>
      </c>
      <c r="O7496" s="49">
        <v>83241.8</v>
      </c>
      <c r="P7496" s="49">
        <v>84513.25</v>
      </c>
      <c r="Q7496" s="49">
        <v>66127.199999999997</v>
      </c>
      <c r="R7496" s="49">
        <v>80783</v>
      </c>
      <c r="S7496" s="49">
        <v>45318.25</v>
      </c>
      <c r="T7496" s="49">
        <v>49671</v>
      </c>
      <c r="U7496" s="49">
        <v>30122.5</v>
      </c>
    </row>
    <row r="7497" spans="1:22" x14ac:dyDescent="0.3">
      <c r="A7497">
        <v>1007159</v>
      </c>
      <c r="B7497" t="s">
        <v>32681</v>
      </c>
      <c r="C7497" t="s">
        <v>32682</v>
      </c>
      <c r="D7497" t="s">
        <v>32683</v>
      </c>
      <c r="E7497" t="s">
        <v>468</v>
      </c>
      <c r="F7497" t="s">
        <v>32684</v>
      </c>
      <c r="G7497" t="s">
        <v>32685</v>
      </c>
      <c r="H7497" t="s">
        <v>10307</v>
      </c>
      <c r="I7497" s="23">
        <v>25.435600000000001</v>
      </c>
      <c r="J7497" s="23">
        <v>-80.330799999999996</v>
      </c>
      <c r="K7497">
        <v>221112</v>
      </c>
      <c r="L7497" t="s">
        <v>30</v>
      </c>
      <c r="M7497" t="s">
        <v>336</v>
      </c>
      <c r="N7497" s="49">
        <v>1892154.034</v>
      </c>
      <c r="O7497" s="49">
        <v>2255381.2519999999</v>
      </c>
      <c r="P7497" s="49">
        <v>1985137.5819999999</v>
      </c>
      <c r="Q7497" s="49">
        <v>2683912.9339999999</v>
      </c>
      <c r="R7497" s="49">
        <v>2876663.3879999998</v>
      </c>
      <c r="S7497" s="49">
        <v>2514778.1</v>
      </c>
      <c r="T7497" s="49">
        <v>2842243.8420000002</v>
      </c>
      <c r="U7497" s="49">
        <v>2931592.8</v>
      </c>
      <c r="V7497" s="49">
        <v>2564406.378</v>
      </c>
    </row>
    <row r="7498" spans="1:22" x14ac:dyDescent="0.3">
      <c r="A7498">
        <v>1010392</v>
      </c>
      <c r="B7498" t="s">
        <v>32686</v>
      </c>
      <c r="C7498" t="s">
        <v>32687</v>
      </c>
      <c r="D7498" t="s">
        <v>32688</v>
      </c>
      <c r="E7498" t="s">
        <v>690</v>
      </c>
      <c r="F7498" t="s">
        <v>32689</v>
      </c>
      <c r="G7498" t="s">
        <v>32690</v>
      </c>
      <c r="H7498" t="s">
        <v>32691</v>
      </c>
      <c r="I7498" s="23">
        <v>33.163696000000002</v>
      </c>
      <c r="J7498" s="23">
        <v>-84.848924999999994</v>
      </c>
      <c r="K7498">
        <v>562212</v>
      </c>
      <c r="L7498" t="s">
        <v>51</v>
      </c>
      <c r="M7498" t="s">
        <v>307</v>
      </c>
      <c r="N7498" s="49">
        <v>95640.5</v>
      </c>
      <c r="O7498" s="49">
        <v>43686.5</v>
      </c>
      <c r="P7498" s="49">
        <v>71529.5</v>
      </c>
      <c r="Q7498" s="49">
        <v>47496.5</v>
      </c>
      <c r="R7498" s="49">
        <v>102750.25</v>
      </c>
      <c r="S7498" s="49">
        <v>84245</v>
      </c>
      <c r="T7498" s="49">
        <v>63472.75</v>
      </c>
      <c r="U7498" s="49">
        <v>42987.555124999999</v>
      </c>
    </row>
    <row r="7499" spans="1:22" x14ac:dyDescent="0.3">
      <c r="A7499">
        <v>1011271</v>
      </c>
      <c r="B7499" t="s">
        <v>32692</v>
      </c>
      <c r="C7499" t="s">
        <v>32693</v>
      </c>
      <c r="D7499" t="s">
        <v>31771</v>
      </c>
      <c r="E7499" t="s">
        <v>386</v>
      </c>
      <c r="F7499" t="s">
        <v>31772</v>
      </c>
      <c r="G7499" t="s">
        <v>32694</v>
      </c>
      <c r="H7499" t="s">
        <v>416</v>
      </c>
      <c r="I7499" s="23">
        <v>31.147030000000001</v>
      </c>
      <c r="J7499" s="23">
        <v>-88.173640000000006</v>
      </c>
      <c r="K7499">
        <v>562212</v>
      </c>
      <c r="L7499" t="s">
        <v>51</v>
      </c>
      <c r="M7499" t="s">
        <v>307</v>
      </c>
      <c r="N7499" s="49">
        <v>104063.25</v>
      </c>
      <c r="O7499" s="49">
        <v>92585.25</v>
      </c>
      <c r="P7499" s="49">
        <v>86463.75</v>
      </c>
      <c r="Q7499" s="49">
        <v>124458</v>
      </c>
      <c r="R7499" s="49">
        <v>119137.75</v>
      </c>
      <c r="S7499" s="49">
        <v>61693.25</v>
      </c>
      <c r="T7499" s="49">
        <v>45610</v>
      </c>
    </row>
    <row r="7500" spans="1:22" x14ac:dyDescent="0.3">
      <c r="A7500">
        <v>1001682</v>
      </c>
      <c r="B7500" t="s">
        <v>32695</v>
      </c>
      <c r="C7500" t="s">
        <v>32696</v>
      </c>
      <c r="D7500" t="s">
        <v>32697</v>
      </c>
      <c r="E7500" t="s">
        <v>1487</v>
      </c>
      <c r="F7500" t="s">
        <v>32698</v>
      </c>
      <c r="G7500" t="s">
        <v>32699</v>
      </c>
      <c r="H7500" t="s">
        <v>32700</v>
      </c>
      <c r="I7500" s="23">
        <v>40.286161999999997</v>
      </c>
      <c r="J7500" s="23">
        <v>-107.053943</v>
      </c>
      <c r="K7500">
        <v>212111</v>
      </c>
      <c r="L7500" t="s">
        <v>2673</v>
      </c>
      <c r="M7500" t="s">
        <v>315</v>
      </c>
      <c r="N7500" s="49">
        <v>32910.468000000001</v>
      </c>
      <c r="O7500" s="49">
        <v>47063.519999999997</v>
      </c>
      <c r="P7500" s="49">
        <v>36472.724000000002</v>
      </c>
      <c r="Q7500" s="49">
        <v>27110.248</v>
      </c>
      <c r="R7500" s="49">
        <v>13802</v>
      </c>
      <c r="S7500" s="49">
        <v>14696.098</v>
      </c>
      <c r="T7500" s="49">
        <v>25733.148000000001</v>
      </c>
      <c r="U7500" s="49">
        <v>20918.178</v>
      </c>
      <c r="V7500" s="49">
        <v>33966.046000000002</v>
      </c>
    </row>
    <row r="7501" spans="1:22" x14ac:dyDescent="0.3">
      <c r="A7501">
        <v>1011926</v>
      </c>
      <c r="B7501" t="s">
        <v>32701</v>
      </c>
      <c r="C7501" t="s">
        <v>32702</v>
      </c>
      <c r="D7501" t="s">
        <v>32703</v>
      </c>
      <c r="E7501" t="s">
        <v>447</v>
      </c>
      <c r="F7501" t="s">
        <v>32704</v>
      </c>
      <c r="G7501" t="s">
        <v>32705</v>
      </c>
      <c r="H7501" t="s">
        <v>416</v>
      </c>
      <c r="I7501" s="23">
        <v>40.095042999999997</v>
      </c>
      <c r="J7501" s="23">
        <v>-79.993329000000003</v>
      </c>
      <c r="K7501">
        <v>211111</v>
      </c>
      <c r="L7501" t="s">
        <v>28</v>
      </c>
      <c r="M7501" t="s">
        <v>102</v>
      </c>
      <c r="R7501" s="49">
        <v>31000.083999999999</v>
      </c>
    </row>
    <row r="7502" spans="1:22" x14ac:dyDescent="0.3">
      <c r="A7502">
        <v>1006834</v>
      </c>
      <c r="B7502" t="s">
        <v>32706</v>
      </c>
      <c r="C7502" t="s">
        <v>32707</v>
      </c>
      <c r="D7502" t="s">
        <v>32708</v>
      </c>
      <c r="E7502" t="s">
        <v>1487</v>
      </c>
      <c r="F7502" t="s">
        <v>32709</v>
      </c>
      <c r="G7502" t="s">
        <v>32710</v>
      </c>
      <c r="H7502" t="s">
        <v>32700</v>
      </c>
      <c r="I7502" s="23">
        <v>40.479041000000002</v>
      </c>
      <c r="J7502" s="23">
        <v>-107.035027</v>
      </c>
      <c r="K7502">
        <v>562212</v>
      </c>
      <c r="L7502" t="s">
        <v>355</v>
      </c>
      <c r="M7502" t="s">
        <v>307</v>
      </c>
      <c r="N7502" s="49">
        <v>46305.2</v>
      </c>
      <c r="O7502" s="49">
        <v>47939</v>
      </c>
      <c r="P7502" s="49">
        <v>47249.05</v>
      </c>
      <c r="Q7502" s="49">
        <v>46627.9</v>
      </c>
      <c r="R7502" s="49">
        <v>46040.65</v>
      </c>
      <c r="S7502" s="49">
        <v>45512.1</v>
      </c>
      <c r="T7502" s="49">
        <v>44973.85</v>
      </c>
      <c r="U7502" s="49">
        <v>45878.6</v>
      </c>
      <c r="V7502" s="49">
        <v>45596.7</v>
      </c>
    </row>
    <row r="7503" spans="1:22" x14ac:dyDescent="0.3">
      <c r="A7503">
        <v>1001070</v>
      </c>
      <c r="B7503" t="s">
        <v>32711</v>
      </c>
      <c r="C7503" t="s">
        <v>32712</v>
      </c>
      <c r="D7503" t="s">
        <v>32713</v>
      </c>
      <c r="E7503" t="s">
        <v>303</v>
      </c>
      <c r="F7503" t="s">
        <v>32714</v>
      </c>
      <c r="G7503" t="s">
        <v>32715</v>
      </c>
      <c r="H7503" t="s">
        <v>24968</v>
      </c>
      <c r="I7503" s="23">
        <v>31.0932</v>
      </c>
      <c r="J7503" s="23">
        <v>-96.6965</v>
      </c>
      <c r="K7503">
        <v>221112</v>
      </c>
      <c r="L7503" t="s">
        <v>30</v>
      </c>
      <c r="M7503" t="s">
        <v>336</v>
      </c>
      <c r="N7503" s="49">
        <v>2844498.4360000002</v>
      </c>
      <c r="O7503" s="49">
        <v>2842523.7179999999</v>
      </c>
      <c r="P7503" s="49">
        <v>2775950.568</v>
      </c>
      <c r="Q7503" s="49">
        <v>2896932.94</v>
      </c>
      <c r="R7503" s="49">
        <v>2831584.23</v>
      </c>
      <c r="S7503" s="49">
        <v>2683241.838</v>
      </c>
      <c r="T7503" s="49">
        <v>2137230.372</v>
      </c>
      <c r="U7503" s="49">
        <v>1578577.1040000001</v>
      </c>
      <c r="V7503" s="49">
        <v>2225148.5380000002</v>
      </c>
    </row>
    <row r="7504" spans="1:22" x14ac:dyDescent="0.3">
      <c r="A7504">
        <v>1011032</v>
      </c>
      <c r="B7504" t="s">
        <v>32716</v>
      </c>
      <c r="C7504" t="s">
        <v>32717</v>
      </c>
      <c r="D7504" t="s">
        <v>2460</v>
      </c>
      <c r="E7504" t="s">
        <v>303</v>
      </c>
      <c r="F7504" t="s">
        <v>15263</v>
      </c>
      <c r="G7504" t="s">
        <v>32718</v>
      </c>
      <c r="I7504" s="23">
        <v>30.5269315</v>
      </c>
      <c r="J7504" s="23">
        <v>-96.025573800000004</v>
      </c>
      <c r="K7504">
        <v>562212</v>
      </c>
      <c r="L7504" t="s">
        <v>51</v>
      </c>
      <c r="M7504" t="s">
        <v>307</v>
      </c>
      <c r="N7504" s="49">
        <v>114687.75</v>
      </c>
      <c r="O7504" s="49">
        <v>96096.25</v>
      </c>
      <c r="P7504" s="49">
        <v>79239.25</v>
      </c>
      <c r="Q7504" s="49">
        <v>62548.5</v>
      </c>
    </row>
    <row r="7505" spans="1:22" x14ac:dyDescent="0.3">
      <c r="A7505">
        <v>1003633</v>
      </c>
      <c r="B7505" t="s">
        <v>32719</v>
      </c>
      <c r="C7505" t="s">
        <v>32720</v>
      </c>
      <c r="D7505" t="s">
        <v>32721</v>
      </c>
      <c r="E7505" t="s">
        <v>422</v>
      </c>
      <c r="F7505" t="s">
        <v>18281</v>
      </c>
      <c r="G7505" t="s">
        <v>32722</v>
      </c>
      <c r="H7505" t="s">
        <v>536</v>
      </c>
      <c r="I7505" s="23">
        <v>34.2667</v>
      </c>
      <c r="J7505" s="23">
        <v>-92.0334</v>
      </c>
      <c r="K7505">
        <v>322121</v>
      </c>
      <c r="L7505" t="s">
        <v>1940</v>
      </c>
      <c r="M7505" t="s">
        <v>680</v>
      </c>
      <c r="N7505" s="49">
        <v>63021.27</v>
      </c>
      <c r="O7505" s="49">
        <v>66130.987999999998</v>
      </c>
      <c r="P7505" s="49">
        <v>66975.381999999998</v>
      </c>
      <c r="Q7505" s="49">
        <v>51290.572</v>
      </c>
      <c r="R7505" s="49">
        <v>53865.273999999998</v>
      </c>
      <c r="S7505" s="49">
        <v>60072</v>
      </c>
      <c r="T7505" s="49">
        <v>57525.925999999999</v>
      </c>
      <c r="U7505" s="49">
        <v>55294.36</v>
      </c>
      <c r="V7505" s="49">
        <v>49836.56</v>
      </c>
    </row>
    <row r="7506" spans="1:22" x14ac:dyDescent="0.3">
      <c r="A7506">
        <v>1009079</v>
      </c>
      <c r="B7506" t="s">
        <v>32723</v>
      </c>
      <c r="C7506" t="s">
        <v>32724</v>
      </c>
      <c r="D7506" t="s">
        <v>32725</v>
      </c>
      <c r="E7506" t="s">
        <v>303</v>
      </c>
      <c r="F7506" t="s">
        <v>32726</v>
      </c>
      <c r="H7506" t="s">
        <v>14813</v>
      </c>
      <c r="I7506" s="23">
        <v>30.810328999999999</v>
      </c>
      <c r="J7506" s="23">
        <v>-94.409903</v>
      </c>
      <c r="K7506">
        <v>486210</v>
      </c>
      <c r="L7506" t="s">
        <v>28</v>
      </c>
      <c r="M7506" t="s">
        <v>102</v>
      </c>
      <c r="R7506" s="49">
        <v>2547.34</v>
      </c>
      <c r="S7506" s="49">
        <v>16956.588</v>
      </c>
      <c r="T7506" s="49">
        <v>22514.385999999999</v>
      </c>
      <c r="U7506" s="49">
        <v>31133.223999999998</v>
      </c>
      <c r="V7506" s="49">
        <v>39369.406000000003</v>
      </c>
    </row>
    <row r="7507" spans="1:22" x14ac:dyDescent="0.3">
      <c r="A7507">
        <v>1011392</v>
      </c>
      <c r="B7507" t="s">
        <v>32727</v>
      </c>
      <c r="C7507" t="s">
        <v>32728</v>
      </c>
      <c r="D7507" t="s">
        <v>28913</v>
      </c>
      <c r="E7507" t="s">
        <v>386</v>
      </c>
      <c r="F7507" t="s">
        <v>29020</v>
      </c>
      <c r="G7507" t="s">
        <v>32729</v>
      </c>
      <c r="H7507" t="s">
        <v>1227</v>
      </c>
      <c r="I7507" s="23">
        <v>33.666260000000001</v>
      </c>
      <c r="J7507" s="23">
        <v>-85.853669999999994</v>
      </c>
      <c r="K7507">
        <v>331511</v>
      </c>
      <c r="L7507" t="s">
        <v>28</v>
      </c>
      <c r="M7507" t="s">
        <v>538</v>
      </c>
      <c r="N7507" s="49">
        <v>23354.671999999999</v>
      </c>
      <c r="O7507" s="49">
        <v>25077.333999999999</v>
      </c>
      <c r="P7507" s="49">
        <v>25873.044000000002</v>
      </c>
      <c r="Q7507" s="49">
        <v>23571.544000000002</v>
      </c>
      <c r="R7507" s="49">
        <v>22950.32</v>
      </c>
      <c r="S7507" s="49">
        <v>26270.628000000001</v>
      </c>
    </row>
    <row r="7508" spans="1:22" x14ac:dyDescent="0.3">
      <c r="A7508">
        <v>1005736</v>
      </c>
      <c r="B7508" t="s">
        <v>32730</v>
      </c>
      <c r="C7508" t="s">
        <v>32731</v>
      </c>
      <c r="D7508" t="s">
        <v>577</v>
      </c>
      <c r="E7508" t="s">
        <v>1370</v>
      </c>
      <c r="F7508" t="s">
        <v>578</v>
      </c>
      <c r="H7508" t="s">
        <v>3109</v>
      </c>
      <c r="I7508" s="23">
        <v>61.076700000000002</v>
      </c>
      <c r="J7508" s="23">
        <v>-150.9478</v>
      </c>
      <c r="K7508">
        <v>211130</v>
      </c>
      <c r="L7508" t="s">
        <v>579</v>
      </c>
      <c r="M7508" t="s">
        <v>102</v>
      </c>
      <c r="N7508" s="49">
        <v>52216.398000000001</v>
      </c>
      <c r="O7508" s="49">
        <v>51910.498</v>
      </c>
      <c r="P7508" s="49">
        <v>52667.224000000002</v>
      </c>
      <c r="Q7508" s="49">
        <v>52107.741999999998</v>
      </c>
      <c r="R7508" s="49">
        <v>51672.167999999998</v>
      </c>
      <c r="S7508" s="49">
        <v>52643.811999999998</v>
      </c>
      <c r="T7508" s="49">
        <v>51897.161999999997</v>
      </c>
      <c r="U7508" s="49">
        <v>54235.065999999999</v>
      </c>
      <c r="V7508" s="49">
        <v>49963.127999999997</v>
      </c>
    </row>
    <row r="7509" spans="1:22" x14ac:dyDescent="0.3">
      <c r="A7509">
        <v>1006511</v>
      </c>
      <c r="B7509" t="s">
        <v>32732</v>
      </c>
      <c r="C7509" t="s">
        <v>32733</v>
      </c>
      <c r="D7509" t="s">
        <v>32734</v>
      </c>
      <c r="E7509" t="s">
        <v>311</v>
      </c>
      <c r="F7509" t="s">
        <v>24794</v>
      </c>
      <c r="G7509" t="s">
        <v>32735</v>
      </c>
      <c r="H7509" t="s">
        <v>32736</v>
      </c>
      <c r="I7509" s="23">
        <v>38.047800000000002</v>
      </c>
      <c r="J7509" s="23">
        <v>-84.848299999999995</v>
      </c>
      <c r="K7509">
        <v>221112</v>
      </c>
      <c r="L7509" t="s">
        <v>335</v>
      </c>
      <c r="M7509" t="s">
        <v>336</v>
      </c>
      <c r="U7509" s="49">
        <v>0</v>
      </c>
      <c r="V7509" s="49">
        <v>27981.292000000001</v>
      </c>
    </row>
    <row r="7510" spans="1:22" x14ac:dyDescent="0.3">
      <c r="A7510">
        <v>1007030</v>
      </c>
      <c r="B7510" t="s">
        <v>32737</v>
      </c>
      <c r="C7510" t="s">
        <v>32738</v>
      </c>
      <c r="D7510" t="s">
        <v>32739</v>
      </c>
      <c r="E7510" t="s">
        <v>386</v>
      </c>
      <c r="F7510" t="s">
        <v>32740</v>
      </c>
      <c r="G7510" t="s">
        <v>32741</v>
      </c>
      <c r="H7510" t="s">
        <v>10254</v>
      </c>
      <c r="I7510" s="23">
        <v>33.956949000000002</v>
      </c>
      <c r="J7510" s="23">
        <v>-86.809218000000001</v>
      </c>
      <c r="K7510">
        <v>311613</v>
      </c>
      <c r="L7510" t="s">
        <v>573</v>
      </c>
      <c r="M7510" t="s">
        <v>574</v>
      </c>
      <c r="N7510" s="49">
        <v>131284.26800000001</v>
      </c>
      <c r="O7510" s="49">
        <v>122781.716</v>
      </c>
      <c r="P7510" s="49">
        <v>92820.32</v>
      </c>
      <c r="Q7510" s="49">
        <v>90727.172000000006</v>
      </c>
      <c r="R7510" s="49">
        <v>87154.474000000002</v>
      </c>
      <c r="S7510" s="49">
        <v>83896.323999999993</v>
      </c>
      <c r="T7510" s="49">
        <v>84591.725999999995</v>
      </c>
      <c r="U7510" s="49">
        <v>79026.597999999998</v>
      </c>
      <c r="V7510" s="49">
        <v>74581.096000000005</v>
      </c>
    </row>
    <row r="7511" spans="1:22" x14ac:dyDescent="0.3">
      <c r="A7511">
        <v>1012009</v>
      </c>
      <c r="B7511" t="s">
        <v>32742</v>
      </c>
      <c r="C7511" t="s">
        <v>32743</v>
      </c>
      <c r="D7511" t="s">
        <v>32744</v>
      </c>
      <c r="E7511" t="s">
        <v>386</v>
      </c>
      <c r="F7511" t="s">
        <v>32745</v>
      </c>
      <c r="G7511" t="s">
        <v>32746</v>
      </c>
      <c r="H7511" t="s">
        <v>1233</v>
      </c>
      <c r="I7511" s="23">
        <v>34.057557000000003</v>
      </c>
      <c r="J7511" s="23">
        <v>-86.584534000000005</v>
      </c>
      <c r="K7511">
        <v>311615</v>
      </c>
      <c r="L7511" t="s">
        <v>573</v>
      </c>
      <c r="M7511" t="s">
        <v>574</v>
      </c>
      <c r="N7511" s="49">
        <v>47811.42</v>
      </c>
      <c r="O7511" s="49">
        <v>53570.574000000001</v>
      </c>
      <c r="P7511" s="49">
        <v>50910.32</v>
      </c>
      <c r="Q7511" s="49">
        <v>77055.123999999996</v>
      </c>
      <c r="R7511" s="49">
        <v>58345.425999999999</v>
      </c>
      <c r="S7511" s="49">
        <v>61054.421999999999</v>
      </c>
      <c r="T7511" s="49">
        <v>52441.055999999997</v>
      </c>
      <c r="U7511" s="49">
        <v>48334.423999999999</v>
      </c>
      <c r="V7511" s="49">
        <v>48802.824000000001</v>
      </c>
    </row>
    <row r="7512" spans="1:22" x14ac:dyDescent="0.3">
      <c r="A7512">
        <v>1011723</v>
      </c>
      <c r="B7512" t="s">
        <v>32747</v>
      </c>
      <c r="C7512" t="s">
        <v>32748</v>
      </c>
      <c r="D7512" t="s">
        <v>2847</v>
      </c>
      <c r="E7512" t="s">
        <v>690</v>
      </c>
      <c r="F7512" t="s">
        <v>32749</v>
      </c>
      <c r="G7512" t="s">
        <v>32750</v>
      </c>
      <c r="H7512" t="s">
        <v>32751</v>
      </c>
      <c r="I7512" s="23">
        <v>31.516210000000001</v>
      </c>
      <c r="J7512" s="23">
        <v>-82.461555000000004</v>
      </c>
      <c r="K7512">
        <v>311613</v>
      </c>
      <c r="L7512" t="s">
        <v>28</v>
      </c>
      <c r="M7512" t="s">
        <v>315</v>
      </c>
      <c r="Q7512" s="49">
        <v>7298.4719999999998</v>
      </c>
      <c r="R7512" s="49">
        <v>6376.076</v>
      </c>
      <c r="S7512" s="49">
        <v>16.100000000000001</v>
      </c>
    </row>
    <row r="7513" spans="1:22" x14ac:dyDescent="0.3">
      <c r="A7513">
        <v>1004987</v>
      </c>
      <c r="B7513" t="s">
        <v>32752</v>
      </c>
      <c r="C7513" t="s">
        <v>32753</v>
      </c>
      <c r="D7513" t="s">
        <v>32754</v>
      </c>
      <c r="E7513" t="s">
        <v>690</v>
      </c>
      <c r="F7513" t="s">
        <v>32755</v>
      </c>
      <c r="G7513" t="s">
        <v>32756</v>
      </c>
      <c r="H7513" t="s">
        <v>3403</v>
      </c>
      <c r="I7513" s="23">
        <v>31.770969000000001</v>
      </c>
      <c r="J7513" s="23">
        <v>-84.789306999999994</v>
      </c>
      <c r="K7513">
        <v>311613</v>
      </c>
      <c r="L7513" t="s">
        <v>573</v>
      </c>
      <c r="M7513" t="s">
        <v>574</v>
      </c>
      <c r="N7513" s="49">
        <v>98412.703999999998</v>
      </c>
      <c r="O7513" s="49">
        <v>104321.622</v>
      </c>
      <c r="P7513" s="49">
        <v>85660.691999999995</v>
      </c>
      <c r="Q7513" s="49">
        <v>84640.822</v>
      </c>
      <c r="R7513" s="49">
        <v>87015.248000000007</v>
      </c>
      <c r="S7513" s="49">
        <v>85514.998000000007</v>
      </c>
      <c r="T7513" s="49">
        <v>78962.115999999995</v>
      </c>
      <c r="U7513" s="49">
        <v>83995.92</v>
      </c>
      <c r="V7513" s="49">
        <v>80892.92</v>
      </c>
    </row>
    <row r="7514" spans="1:22" x14ac:dyDescent="0.3">
      <c r="A7514">
        <v>1010155</v>
      </c>
      <c r="B7514" t="s">
        <v>32757</v>
      </c>
      <c r="C7514" t="s">
        <v>32758</v>
      </c>
      <c r="D7514" t="s">
        <v>5265</v>
      </c>
      <c r="E7514" t="s">
        <v>1781</v>
      </c>
      <c r="F7514" t="s">
        <v>32759</v>
      </c>
      <c r="G7514" t="s">
        <v>32760</v>
      </c>
      <c r="H7514" t="s">
        <v>32761</v>
      </c>
      <c r="I7514" s="23">
        <v>32.825288999999998</v>
      </c>
      <c r="J7514" s="23">
        <v>-89.530293999999998</v>
      </c>
      <c r="K7514">
        <v>311615</v>
      </c>
      <c r="L7514" t="s">
        <v>573</v>
      </c>
      <c r="M7514" t="s">
        <v>574</v>
      </c>
      <c r="N7514" s="49">
        <v>32673.324000000001</v>
      </c>
      <c r="O7514" s="49">
        <v>29553.274000000001</v>
      </c>
      <c r="P7514" s="49">
        <v>30617.225999999999</v>
      </c>
      <c r="Q7514" s="49">
        <v>38845.919999999998</v>
      </c>
      <c r="R7514" s="49">
        <v>42000.182000000001</v>
      </c>
      <c r="S7514" s="49">
        <v>44683.17</v>
      </c>
      <c r="T7514" s="49">
        <v>59748.614000000001</v>
      </c>
      <c r="U7514" s="49">
        <v>61938.966</v>
      </c>
      <c r="V7514" s="49">
        <v>68875.364000000001</v>
      </c>
    </row>
    <row r="7515" spans="1:22" x14ac:dyDescent="0.3">
      <c r="A7515">
        <v>1001924</v>
      </c>
      <c r="B7515" t="s">
        <v>32762</v>
      </c>
      <c r="C7515" t="s">
        <v>32763</v>
      </c>
      <c r="D7515" t="s">
        <v>32764</v>
      </c>
      <c r="E7515" t="s">
        <v>569</v>
      </c>
      <c r="F7515" t="s">
        <v>32765</v>
      </c>
      <c r="G7515" t="s">
        <v>32766</v>
      </c>
      <c r="H7515" t="s">
        <v>27845</v>
      </c>
      <c r="I7515" s="23">
        <v>42.64</v>
      </c>
      <c r="J7515" s="23">
        <v>-95.1875</v>
      </c>
      <c r="K7515">
        <v>311611</v>
      </c>
      <c r="L7515" t="s">
        <v>28</v>
      </c>
      <c r="M7515" t="s">
        <v>315</v>
      </c>
      <c r="N7515" s="49">
        <v>48636.415999999997</v>
      </c>
      <c r="O7515" s="49">
        <v>30185.635999999999</v>
      </c>
      <c r="P7515" s="49">
        <v>29163.94</v>
      </c>
      <c r="Q7515" s="49">
        <v>28559.392</v>
      </c>
      <c r="R7515" s="49">
        <v>27756.696</v>
      </c>
      <c r="S7515" s="49">
        <v>26721.946</v>
      </c>
      <c r="T7515" s="49">
        <v>25882.85</v>
      </c>
      <c r="U7515" s="49">
        <v>25442.603999999999</v>
      </c>
      <c r="V7515" s="49">
        <v>25825.452000000001</v>
      </c>
    </row>
    <row r="7516" spans="1:22" x14ac:dyDescent="0.3">
      <c r="A7516">
        <v>1001923</v>
      </c>
      <c r="B7516" t="s">
        <v>32767</v>
      </c>
      <c r="C7516" t="s">
        <v>32763</v>
      </c>
      <c r="D7516" t="s">
        <v>8310</v>
      </c>
      <c r="E7516" t="s">
        <v>922</v>
      </c>
      <c r="F7516" t="s">
        <v>8311</v>
      </c>
      <c r="G7516" t="s">
        <v>32768</v>
      </c>
      <c r="H7516" t="s">
        <v>9161</v>
      </c>
      <c r="I7516" s="23">
        <v>40.761111</v>
      </c>
      <c r="J7516" s="23">
        <v>-99.736943999999994</v>
      </c>
      <c r="K7516">
        <v>311611</v>
      </c>
      <c r="L7516" t="s">
        <v>573</v>
      </c>
      <c r="M7516" t="s">
        <v>574</v>
      </c>
      <c r="N7516" s="49">
        <v>48470.894</v>
      </c>
      <c r="O7516" s="49">
        <v>46365.733999999997</v>
      </c>
      <c r="P7516" s="49">
        <v>38716.686000000002</v>
      </c>
      <c r="Q7516" s="49">
        <v>38638.281999999999</v>
      </c>
      <c r="R7516" s="49">
        <v>42502.853999999999</v>
      </c>
      <c r="S7516" s="49">
        <v>42775.131999999998</v>
      </c>
      <c r="T7516" s="49">
        <v>41668.61</v>
      </c>
      <c r="U7516" s="49">
        <v>40388.061999999998</v>
      </c>
      <c r="V7516" s="49">
        <v>42750.548000000003</v>
      </c>
    </row>
    <row r="7517" spans="1:22" x14ac:dyDescent="0.3">
      <c r="A7517">
        <v>1001837</v>
      </c>
      <c r="B7517" t="s">
        <v>32769</v>
      </c>
      <c r="C7517" t="s">
        <v>32763</v>
      </c>
      <c r="D7517" t="s">
        <v>28874</v>
      </c>
      <c r="E7517" t="s">
        <v>569</v>
      </c>
      <c r="F7517" t="s">
        <v>28875</v>
      </c>
      <c r="G7517" t="s">
        <v>32770</v>
      </c>
      <c r="H7517" t="s">
        <v>2830</v>
      </c>
      <c r="I7517" s="23">
        <v>42.000889999999998</v>
      </c>
      <c r="J7517" s="23">
        <v>-95.382159999999999</v>
      </c>
      <c r="K7517">
        <v>311611</v>
      </c>
      <c r="L7517" t="s">
        <v>573</v>
      </c>
      <c r="M7517" t="s">
        <v>574</v>
      </c>
      <c r="R7517" s="49">
        <v>16546.074000000001</v>
      </c>
      <c r="S7517" s="49">
        <v>29181.151999999998</v>
      </c>
      <c r="T7517" s="49">
        <v>30835.052</v>
      </c>
      <c r="U7517" s="49">
        <v>30756.903999999999</v>
      </c>
      <c r="V7517" s="49">
        <v>40975.300000000003</v>
      </c>
    </row>
    <row r="7518" spans="1:22" x14ac:dyDescent="0.3">
      <c r="A7518">
        <v>1000040</v>
      </c>
      <c r="B7518" t="s">
        <v>32771</v>
      </c>
      <c r="C7518" t="s">
        <v>32772</v>
      </c>
      <c r="D7518" t="s">
        <v>32773</v>
      </c>
      <c r="E7518" t="s">
        <v>922</v>
      </c>
      <c r="F7518" t="s">
        <v>32774</v>
      </c>
      <c r="G7518" t="s">
        <v>32775</v>
      </c>
      <c r="H7518" t="s">
        <v>4686</v>
      </c>
      <c r="I7518" s="23">
        <v>42.428888999999998</v>
      </c>
      <c r="J7518" s="23">
        <v>-96.416944000000001</v>
      </c>
      <c r="K7518">
        <v>311611</v>
      </c>
      <c r="L7518" t="s">
        <v>28</v>
      </c>
      <c r="M7518" t="s">
        <v>315</v>
      </c>
      <c r="N7518" s="49">
        <v>68981.142000000007</v>
      </c>
      <c r="O7518" s="49">
        <v>63267.614000000001</v>
      </c>
      <c r="P7518" s="49">
        <v>61908.074000000001</v>
      </c>
      <c r="Q7518" s="49">
        <v>70687.717999999993</v>
      </c>
      <c r="R7518" s="49">
        <v>64890.836000000003</v>
      </c>
      <c r="S7518" s="49">
        <v>57855.192000000003</v>
      </c>
      <c r="T7518" s="49">
        <v>48590.766000000003</v>
      </c>
      <c r="U7518" s="49">
        <v>44946.438000000002</v>
      </c>
      <c r="V7518" s="49">
        <v>45687.822</v>
      </c>
    </row>
    <row r="7519" spans="1:22" x14ac:dyDescent="0.3">
      <c r="A7519">
        <v>1011973</v>
      </c>
      <c r="B7519" t="s">
        <v>32776</v>
      </c>
      <c r="C7519" t="s">
        <v>32777</v>
      </c>
      <c r="D7519" t="s">
        <v>32778</v>
      </c>
      <c r="E7519" t="s">
        <v>1418</v>
      </c>
      <c r="F7519" t="s">
        <v>32779</v>
      </c>
      <c r="H7519" t="s">
        <v>17983</v>
      </c>
      <c r="I7519" s="23">
        <v>33.956490000000002</v>
      </c>
      <c r="J7519" s="23">
        <v>-94.756928000000002</v>
      </c>
      <c r="K7519">
        <v>311615</v>
      </c>
      <c r="L7519" t="s">
        <v>573</v>
      </c>
      <c r="M7519" t="s">
        <v>574</v>
      </c>
      <c r="N7519" s="49">
        <v>52733.264000000003</v>
      </c>
      <c r="O7519" s="49">
        <v>96994.966</v>
      </c>
      <c r="P7519" s="49">
        <v>22763.57</v>
      </c>
      <c r="Q7519" s="49">
        <v>92216.57</v>
      </c>
      <c r="R7519" s="49">
        <v>88241.27</v>
      </c>
      <c r="S7519" s="49">
        <v>81839.067999999999</v>
      </c>
      <c r="T7519" s="49">
        <v>90804.118000000002</v>
      </c>
      <c r="U7519" s="49">
        <v>58927.622000000003</v>
      </c>
      <c r="V7519" s="49">
        <v>89930.967999999993</v>
      </c>
    </row>
    <row r="7520" spans="1:22" x14ac:dyDescent="0.3">
      <c r="A7520">
        <v>1011994</v>
      </c>
      <c r="B7520" t="s">
        <v>32780</v>
      </c>
      <c r="C7520" t="s">
        <v>32781</v>
      </c>
      <c r="D7520" t="s">
        <v>16875</v>
      </c>
      <c r="E7520" t="s">
        <v>422</v>
      </c>
      <c r="F7520" t="s">
        <v>32782</v>
      </c>
      <c r="G7520" t="s">
        <v>32783</v>
      </c>
      <c r="H7520" t="s">
        <v>906</v>
      </c>
      <c r="I7520" s="23">
        <v>35.442900000000002</v>
      </c>
      <c r="J7520" s="23">
        <v>-93.488010000000003</v>
      </c>
      <c r="K7520">
        <v>311615</v>
      </c>
      <c r="L7520" t="s">
        <v>91</v>
      </c>
      <c r="M7520" t="s">
        <v>307</v>
      </c>
      <c r="N7520" s="49">
        <v>27173.5</v>
      </c>
      <c r="O7520" s="49">
        <v>28740.5</v>
      </c>
      <c r="P7520" s="49">
        <v>44658.75</v>
      </c>
      <c r="Q7520" s="49">
        <v>30490</v>
      </c>
      <c r="R7520" s="49">
        <v>59979.5</v>
      </c>
      <c r="S7520" s="49">
        <v>76329</v>
      </c>
      <c r="T7520" s="49">
        <v>89146.25</v>
      </c>
      <c r="U7520" s="49">
        <v>90768.25</v>
      </c>
      <c r="V7520" s="49">
        <v>82508</v>
      </c>
    </row>
    <row r="7521" spans="1:22" x14ac:dyDescent="0.3">
      <c r="A7521">
        <v>1007915</v>
      </c>
      <c r="B7521" t="s">
        <v>32784</v>
      </c>
      <c r="C7521" t="s">
        <v>32785</v>
      </c>
      <c r="D7521" t="s">
        <v>32786</v>
      </c>
      <c r="E7521" t="s">
        <v>690</v>
      </c>
      <c r="F7521" t="s">
        <v>32787</v>
      </c>
      <c r="G7521" t="s">
        <v>32788</v>
      </c>
      <c r="H7521" t="s">
        <v>11713</v>
      </c>
      <c r="I7521" s="23">
        <v>34.281587000000002</v>
      </c>
      <c r="J7521" s="23">
        <v>-84.058034000000006</v>
      </c>
      <c r="K7521">
        <v>311613</v>
      </c>
      <c r="L7521" t="s">
        <v>573</v>
      </c>
      <c r="M7521" t="s">
        <v>574</v>
      </c>
      <c r="N7521" s="49">
        <v>67592.285999999993</v>
      </c>
      <c r="O7521" s="49">
        <v>61442.781999999999</v>
      </c>
      <c r="P7521" s="49">
        <v>60626.114000000001</v>
      </c>
      <c r="Q7521" s="49">
        <v>64407.504000000001</v>
      </c>
      <c r="R7521" s="49">
        <v>63658.54</v>
      </c>
      <c r="S7521" s="49">
        <v>63520.52</v>
      </c>
      <c r="T7521" s="49">
        <v>63295.917999999998</v>
      </c>
      <c r="U7521" s="49">
        <v>64776.686000000002</v>
      </c>
      <c r="V7521" s="49">
        <v>62926.6</v>
      </c>
    </row>
    <row r="7522" spans="1:22" x14ac:dyDescent="0.3">
      <c r="A7522">
        <v>1006872</v>
      </c>
      <c r="B7522" t="s">
        <v>32789</v>
      </c>
      <c r="C7522" t="s">
        <v>32790</v>
      </c>
      <c r="D7522" t="s">
        <v>32791</v>
      </c>
      <c r="E7522" t="s">
        <v>1682</v>
      </c>
      <c r="F7522" t="s">
        <v>32792</v>
      </c>
      <c r="G7522" t="s">
        <v>32793</v>
      </c>
      <c r="H7522" t="s">
        <v>3046</v>
      </c>
      <c r="I7522" s="23">
        <v>42.470666000000001</v>
      </c>
      <c r="J7522" s="23">
        <v>-71.289444000000003</v>
      </c>
      <c r="K7522">
        <v>928110</v>
      </c>
      <c r="L7522" t="s">
        <v>28</v>
      </c>
      <c r="M7522" t="s">
        <v>315</v>
      </c>
      <c r="N7522" s="49">
        <v>27991.346000000001</v>
      </c>
      <c r="O7522" s="49">
        <v>28521.457999999999</v>
      </c>
      <c r="P7522" s="49">
        <v>26757.612000000001</v>
      </c>
      <c r="Q7522" s="49">
        <v>26913.119999999999</v>
      </c>
      <c r="R7522" s="49">
        <v>28054.856</v>
      </c>
      <c r="S7522" s="49">
        <v>31655.466</v>
      </c>
      <c r="T7522" s="49">
        <v>27542.366000000002</v>
      </c>
      <c r="U7522" s="49">
        <v>31456.948</v>
      </c>
      <c r="V7522" s="49">
        <v>37139.118000000002</v>
      </c>
    </row>
    <row r="7523" spans="1:22" x14ac:dyDescent="0.3">
      <c r="A7523">
        <v>1003440</v>
      </c>
      <c r="B7523" t="s">
        <v>32794</v>
      </c>
      <c r="C7523" t="s">
        <v>32795</v>
      </c>
      <c r="D7523" t="s">
        <v>32796</v>
      </c>
      <c r="E7523" t="s">
        <v>690</v>
      </c>
      <c r="F7523" t="s">
        <v>32797</v>
      </c>
      <c r="G7523" t="s">
        <v>32798</v>
      </c>
      <c r="H7523" t="s">
        <v>32799</v>
      </c>
      <c r="I7523" s="23">
        <v>32.365609999999997</v>
      </c>
      <c r="J7523" s="23">
        <v>-84.877639000000002</v>
      </c>
      <c r="K7523">
        <v>928110</v>
      </c>
      <c r="L7523" t="s">
        <v>355</v>
      </c>
      <c r="M7523" t="s">
        <v>307</v>
      </c>
      <c r="N7523" s="49">
        <v>57892.523999999998</v>
      </c>
      <c r="O7523" s="49">
        <v>56861.55</v>
      </c>
      <c r="P7523" s="49">
        <v>54100.161999999997</v>
      </c>
      <c r="Q7523" s="49">
        <v>38471.074000000001</v>
      </c>
      <c r="R7523" s="49">
        <v>42062.311999999998</v>
      </c>
      <c r="S7523" s="49">
        <v>43369.55</v>
      </c>
      <c r="T7523" s="49">
        <v>37221.862000000001</v>
      </c>
      <c r="U7523" s="49">
        <v>63902.991999999998</v>
      </c>
      <c r="V7523" s="49">
        <v>51233.088000000003</v>
      </c>
    </row>
    <row r="7524" spans="1:22" x14ac:dyDescent="0.3">
      <c r="A7524">
        <v>1002309</v>
      </c>
      <c r="B7524" t="s">
        <v>32800</v>
      </c>
      <c r="C7524" t="s">
        <v>32801</v>
      </c>
      <c r="D7524" t="s">
        <v>32802</v>
      </c>
      <c r="E7524" t="s">
        <v>331</v>
      </c>
      <c r="F7524" t="s">
        <v>11963</v>
      </c>
      <c r="G7524" t="s">
        <v>32803</v>
      </c>
      <c r="H7524" t="s">
        <v>4462</v>
      </c>
      <c r="I7524" s="23">
        <v>43.066330000000001</v>
      </c>
      <c r="J7524" s="23">
        <v>-78.296769999999995</v>
      </c>
      <c r="K7524">
        <v>322121</v>
      </c>
      <c r="L7524" t="s">
        <v>28</v>
      </c>
      <c r="M7524" t="s">
        <v>680</v>
      </c>
      <c r="N7524" s="49">
        <v>32068.38</v>
      </c>
      <c r="O7524" s="49">
        <v>31742.58</v>
      </c>
      <c r="P7524" s="49">
        <v>31366.232</v>
      </c>
      <c r="Q7524" s="49">
        <v>28403.644</v>
      </c>
      <c r="R7524" s="49">
        <v>25738.504000000001</v>
      </c>
      <c r="S7524" s="49">
        <v>27456.495999999999</v>
      </c>
      <c r="T7524" s="49">
        <v>28757</v>
      </c>
      <c r="U7524" s="49">
        <v>30538.58</v>
      </c>
      <c r="V7524" s="49">
        <v>29743.48</v>
      </c>
    </row>
    <row r="7525" spans="1:22" x14ac:dyDescent="0.3">
      <c r="A7525">
        <v>1004219</v>
      </c>
      <c r="B7525" t="s">
        <v>32804</v>
      </c>
      <c r="C7525" t="s">
        <v>32805</v>
      </c>
      <c r="D7525" t="s">
        <v>32806</v>
      </c>
      <c r="E7525" t="s">
        <v>441</v>
      </c>
      <c r="F7525" t="s">
        <v>32807</v>
      </c>
      <c r="G7525" t="s">
        <v>32808</v>
      </c>
      <c r="H7525" t="s">
        <v>9520</v>
      </c>
      <c r="I7525" s="23">
        <v>34.9</v>
      </c>
      <c r="J7525" s="23">
        <v>-76.8917</v>
      </c>
      <c r="K7525">
        <v>928110</v>
      </c>
      <c r="L7525" t="s">
        <v>28</v>
      </c>
      <c r="M7525" t="s">
        <v>315</v>
      </c>
      <c r="N7525" s="49">
        <v>45407.671999999999</v>
      </c>
      <c r="O7525" s="49">
        <v>59164.057999999997</v>
      </c>
      <c r="P7525" s="49">
        <v>73395.096000000005</v>
      </c>
      <c r="Q7525" s="49">
        <v>77745.323999999993</v>
      </c>
      <c r="R7525" s="49">
        <v>78808.505999999994</v>
      </c>
      <c r="S7525" s="49">
        <v>77178.093999999997</v>
      </c>
      <c r="T7525" s="49">
        <v>75054.982000000004</v>
      </c>
      <c r="U7525" s="49">
        <v>70141.7</v>
      </c>
      <c r="V7525" s="49">
        <v>71394.754000000001</v>
      </c>
    </row>
    <row r="7526" spans="1:22" x14ac:dyDescent="0.3">
      <c r="A7526">
        <v>1002862</v>
      </c>
      <c r="B7526" t="s">
        <v>32809</v>
      </c>
      <c r="C7526" t="s">
        <v>32810</v>
      </c>
      <c r="D7526" t="s">
        <v>12948</v>
      </c>
      <c r="E7526" t="s">
        <v>393</v>
      </c>
      <c r="F7526" t="s">
        <v>12949</v>
      </c>
      <c r="G7526" t="s">
        <v>32811</v>
      </c>
      <c r="H7526" t="s">
        <v>6571</v>
      </c>
      <c r="I7526" s="23">
        <v>44.197929999999999</v>
      </c>
      <c r="J7526" s="23">
        <v>-88.453209999999999</v>
      </c>
      <c r="K7526">
        <v>322130</v>
      </c>
      <c r="L7526" t="s">
        <v>28</v>
      </c>
      <c r="M7526" t="s">
        <v>680</v>
      </c>
      <c r="N7526" s="49">
        <v>52339.052000000003</v>
      </c>
      <c r="O7526" s="49">
        <v>52060.603999999999</v>
      </c>
      <c r="P7526" s="49">
        <v>55621.64</v>
      </c>
      <c r="Q7526" s="49">
        <v>45870.627999999997</v>
      </c>
      <c r="R7526" s="49">
        <v>52733.052000000003</v>
      </c>
      <c r="S7526" s="49">
        <v>54632.044000000002</v>
      </c>
      <c r="T7526" s="49">
        <v>54147.595999999998</v>
      </c>
      <c r="U7526" s="49">
        <v>50640.76</v>
      </c>
      <c r="V7526" s="49">
        <v>52159.603999999999</v>
      </c>
    </row>
    <row r="7527" spans="1:22" x14ac:dyDescent="0.3">
      <c r="A7527">
        <v>1005849</v>
      </c>
      <c r="B7527" t="s">
        <v>32812</v>
      </c>
      <c r="C7527" t="s">
        <v>32813</v>
      </c>
      <c r="D7527" t="s">
        <v>6297</v>
      </c>
      <c r="E7527" t="s">
        <v>331</v>
      </c>
      <c r="F7527" t="s">
        <v>6298</v>
      </c>
      <c r="G7527" t="s">
        <v>32814</v>
      </c>
      <c r="H7527" t="s">
        <v>6300</v>
      </c>
      <c r="I7527" s="23">
        <v>42.407639000000003</v>
      </c>
      <c r="J7527" s="23">
        <v>-76.886555999999999</v>
      </c>
      <c r="K7527">
        <v>311942</v>
      </c>
      <c r="L7527" t="s">
        <v>28</v>
      </c>
      <c r="M7527" t="s">
        <v>315</v>
      </c>
      <c r="N7527" s="49">
        <v>81306.244000000006</v>
      </c>
      <c r="O7527" s="49">
        <v>74404.365999999995</v>
      </c>
      <c r="P7527" s="49">
        <v>78561.801999999996</v>
      </c>
      <c r="Q7527" s="49">
        <v>79298.597999999998</v>
      </c>
      <c r="R7527" s="49">
        <v>72107.392000000007</v>
      </c>
      <c r="S7527" s="49">
        <v>71002.032000000007</v>
      </c>
      <c r="T7527" s="49">
        <v>71792.525999999998</v>
      </c>
      <c r="U7527" s="49">
        <v>61394.021999999997</v>
      </c>
      <c r="V7527" s="49">
        <v>65580.490000000005</v>
      </c>
    </row>
    <row r="7528" spans="1:22" x14ac:dyDescent="0.3">
      <c r="A7528">
        <v>1002694</v>
      </c>
      <c r="B7528" t="s">
        <v>32815</v>
      </c>
      <c r="C7528" t="s">
        <v>32816</v>
      </c>
      <c r="D7528" t="s">
        <v>18138</v>
      </c>
      <c r="E7528" t="s">
        <v>351</v>
      </c>
      <c r="F7528" t="s">
        <v>19581</v>
      </c>
      <c r="G7528" t="s">
        <v>32817</v>
      </c>
      <c r="H7528" t="s">
        <v>17442</v>
      </c>
      <c r="I7528" s="23">
        <v>41.343753999999997</v>
      </c>
      <c r="J7528" s="23">
        <v>-88.877477999999996</v>
      </c>
      <c r="K7528">
        <v>212322</v>
      </c>
      <c r="L7528" t="s">
        <v>28</v>
      </c>
      <c r="M7528" t="s">
        <v>315</v>
      </c>
      <c r="N7528" s="49">
        <v>53104.800000000003</v>
      </c>
      <c r="O7528" s="49">
        <v>52079.404000000002</v>
      </c>
      <c r="P7528" s="49">
        <v>47671.32</v>
      </c>
      <c r="Q7528" s="49">
        <v>46283.175999999999</v>
      </c>
      <c r="R7528" s="49">
        <v>52925.8</v>
      </c>
      <c r="S7528" s="49">
        <v>46485.523999999998</v>
      </c>
      <c r="T7528" s="49">
        <v>48734.415999999997</v>
      </c>
      <c r="U7528" s="49">
        <v>43540.133999999998</v>
      </c>
      <c r="V7528" s="49">
        <v>28749.592000000001</v>
      </c>
    </row>
    <row r="7529" spans="1:22" x14ac:dyDescent="0.3">
      <c r="A7529">
        <v>1002785</v>
      </c>
      <c r="B7529" t="s">
        <v>32818</v>
      </c>
      <c r="C7529" t="s">
        <v>32819</v>
      </c>
      <c r="D7529" t="s">
        <v>32820</v>
      </c>
      <c r="E7529" t="s">
        <v>303</v>
      </c>
      <c r="F7529" t="s">
        <v>32821</v>
      </c>
      <c r="G7529" t="s">
        <v>32822</v>
      </c>
      <c r="H7529" t="s">
        <v>2719</v>
      </c>
      <c r="I7529" s="23">
        <v>29.385999999999999</v>
      </c>
      <c r="J7529" s="23">
        <v>-98.603999999999999</v>
      </c>
      <c r="K7529">
        <v>928110</v>
      </c>
      <c r="L7529" t="s">
        <v>28</v>
      </c>
      <c r="M7529" t="s">
        <v>315</v>
      </c>
      <c r="N7529" s="49">
        <v>29386.639999999999</v>
      </c>
      <c r="O7529" s="49">
        <v>34052.472000000002</v>
      </c>
      <c r="P7529" s="49">
        <v>47675.62</v>
      </c>
      <c r="Q7529" s="49">
        <v>41865.839999999997</v>
      </c>
      <c r="R7529" s="49">
        <v>50868.26</v>
      </c>
      <c r="S7529" s="49">
        <v>59524.423999999999</v>
      </c>
      <c r="T7529" s="49">
        <v>53339.631999999998</v>
      </c>
      <c r="U7529" s="49">
        <v>55235.794000000002</v>
      </c>
      <c r="V7529" s="49">
        <v>64993.286</v>
      </c>
    </row>
    <row r="7530" spans="1:22" x14ac:dyDescent="0.3">
      <c r="A7530">
        <v>1002866</v>
      </c>
      <c r="B7530" t="s">
        <v>32823</v>
      </c>
      <c r="C7530" t="s">
        <v>32824</v>
      </c>
      <c r="D7530" t="s">
        <v>2752</v>
      </c>
      <c r="E7530" t="s">
        <v>303</v>
      </c>
      <c r="F7530" t="s">
        <v>22436</v>
      </c>
      <c r="G7530" t="s">
        <v>32825</v>
      </c>
      <c r="H7530" t="s">
        <v>2755</v>
      </c>
      <c r="I7530" s="23">
        <v>32.777780999999997</v>
      </c>
      <c r="J7530" s="23">
        <v>-97.45</v>
      </c>
      <c r="K7530">
        <v>336411</v>
      </c>
      <c r="L7530" t="s">
        <v>28</v>
      </c>
      <c r="M7530" t="s">
        <v>315</v>
      </c>
      <c r="N7530" s="49">
        <v>25497.304</v>
      </c>
      <c r="O7530" s="49">
        <v>22670.864000000001</v>
      </c>
      <c r="P7530" s="49">
        <v>19902.876</v>
      </c>
      <c r="Q7530" s="49">
        <v>21876.067999999999</v>
      </c>
      <c r="R7530" s="49">
        <v>21922.867999999999</v>
      </c>
      <c r="S7530" s="49">
        <v>26658.3</v>
      </c>
      <c r="T7530" s="49">
        <v>27216.547999999999</v>
      </c>
      <c r="U7530" s="49">
        <v>20706.169999999998</v>
      </c>
      <c r="V7530" s="49">
        <v>26926.35</v>
      </c>
    </row>
    <row r="7531" spans="1:22" x14ac:dyDescent="0.3">
      <c r="A7531">
        <v>1002775</v>
      </c>
      <c r="B7531" t="s">
        <v>32826</v>
      </c>
      <c r="C7531" t="s">
        <v>32827</v>
      </c>
      <c r="D7531" t="s">
        <v>2152</v>
      </c>
      <c r="E7531" t="s">
        <v>690</v>
      </c>
      <c r="F7531" t="s">
        <v>32828</v>
      </c>
      <c r="G7531" t="s">
        <v>32829</v>
      </c>
      <c r="H7531" t="s">
        <v>6172</v>
      </c>
      <c r="I7531" s="23">
        <v>33.901361000000001</v>
      </c>
      <c r="J7531" s="23">
        <v>-84.512193999999994</v>
      </c>
      <c r="K7531">
        <v>336411</v>
      </c>
      <c r="L7531" t="s">
        <v>28</v>
      </c>
      <c r="M7531" t="s">
        <v>315</v>
      </c>
      <c r="N7531" s="49">
        <v>43517.436000000002</v>
      </c>
      <c r="O7531" s="49">
        <v>47070.307999999997</v>
      </c>
      <c r="P7531" s="49">
        <v>40646.548000000003</v>
      </c>
      <c r="Q7531" s="49">
        <v>38892.25</v>
      </c>
      <c r="R7531" s="49">
        <v>38458.68</v>
      </c>
      <c r="S7531" s="49">
        <v>37453.313999999998</v>
      </c>
      <c r="T7531" s="49">
        <v>35390.161999999997</v>
      </c>
      <c r="U7531" s="49">
        <v>33401.915999999997</v>
      </c>
      <c r="V7531" s="49">
        <v>41625.881999999998</v>
      </c>
    </row>
    <row r="7532" spans="1:22" x14ac:dyDescent="0.3">
      <c r="A7532">
        <v>1002876</v>
      </c>
      <c r="B7532" t="s">
        <v>28135</v>
      </c>
      <c r="C7532" t="s">
        <v>32830</v>
      </c>
      <c r="D7532" t="s">
        <v>28137</v>
      </c>
      <c r="E7532" t="s">
        <v>690</v>
      </c>
      <c r="F7532" t="s">
        <v>28138</v>
      </c>
      <c r="G7532" t="s">
        <v>32831</v>
      </c>
      <c r="H7532" t="s">
        <v>3058</v>
      </c>
      <c r="I7532" s="23">
        <v>32.619982999999998</v>
      </c>
      <c r="J7532" s="23">
        <v>-83.582075000000003</v>
      </c>
      <c r="K7532">
        <v>928110</v>
      </c>
      <c r="L7532" t="s">
        <v>28</v>
      </c>
      <c r="M7532" t="s">
        <v>315</v>
      </c>
      <c r="N7532" s="49">
        <v>52251.383999999998</v>
      </c>
      <c r="O7532" s="49">
        <v>50303.688000000002</v>
      </c>
      <c r="P7532" s="49">
        <v>48389.555999999997</v>
      </c>
      <c r="Q7532" s="49">
        <v>44127.62</v>
      </c>
      <c r="R7532" s="49">
        <v>45142.608</v>
      </c>
      <c r="S7532" s="49">
        <v>50170.7</v>
      </c>
      <c r="T7532" s="49">
        <v>47446.766000000003</v>
      </c>
      <c r="U7532" s="49">
        <v>43935.131999999998</v>
      </c>
      <c r="V7532" s="49">
        <v>48721.118000000002</v>
      </c>
    </row>
    <row r="7533" spans="1:22" x14ac:dyDescent="0.3">
      <c r="A7533">
        <v>1006150</v>
      </c>
      <c r="B7533" t="s">
        <v>32832</v>
      </c>
      <c r="C7533" t="s">
        <v>32833</v>
      </c>
      <c r="D7533" t="s">
        <v>32834</v>
      </c>
      <c r="E7533" t="s">
        <v>663</v>
      </c>
      <c r="F7533" t="s">
        <v>32835</v>
      </c>
      <c r="G7533" t="s">
        <v>32836</v>
      </c>
      <c r="H7533" t="s">
        <v>450</v>
      </c>
      <c r="I7533" s="23">
        <v>39.807099999999998</v>
      </c>
      <c r="J7533" s="23">
        <v>-84.069699999999997</v>
      </c>
      <c r="K7533">
        <v>928110</v>
      </c>
      <c r="L7533" t="s">
        <v>28</v>
      </c>
      <c r="M7533" t="s">
        <v>315</v>
      </c>
      <c r="N7533" s="49">
        <v>87880.966</v>
      </c>
      <c r="O7533" s="49">
        <v>89402.71</v>
      </c>
      <c r="P7533" s="49">
        <v>83844.23</v>
      </c>
      <c r="Q7533" s="49">
        <v>93271.282000000007</v>
      </c>
      <c r="R7533" s="49">
        <v>98204.823999999993</v>
      </c>
      <c r="S7533" s="49">
        <v>134045.986</v>
      </c>
      <c r="T7533" s="49">
        <v>139870.68599999999</v>
      </c>
      <c r="U7533" s="49">
        <v>119582.264</v>
      </c>
      <c r="V7533" s="49">
        <v>143188.826</v>
      </c>
    </row>
    <row r="7534" spans="1:22" x14ac:dyDescent="0.3">
      <c r="A7534">
        <v>1001890</v>
      </c>
      <c r="B7534" t="s">
        <v>32837</v>
      </c>
      <c r="C7534" t="s">
        <v>32838</v>
      </c>
      <c r="D7534" t="s">
        <v>29019</v>
      </c>
      <c r="E7534" t="s">
        <v>386</v>
      </c>
      <c r="F7534" t="s">
        <v>29020</v>
      </c>
      <c r="G7534" t="s">
        <v>32839</v>
      </c>
      <c r="H7534" t="s">
        <v>1227</v>
      </c>
      <c r="I7534" s="23">
        <v>33.659438999999999</v>
      </c>
      <c r="J7534" s="23">
        <v>-85.969438999999994</v>
      </c>
      <c r="K7534">
        <v>928110</v>
      </c>
      <c r="L7534" t="s">
        <v>28</v>
      </c>
      <c r="M7534" t="s">
        <v>315</v>
      </c>
      <c r="N7534" s="49">
        <v>20246.599999999999</v>
      </c>
      <c r="O7534" s="49">
        <v>19879.606</v>
      </c>
      <c r="P7534" s="49">
        <v>19486.212</v>
      </c>
      <c r="Q7534" s="49">
        <v>22377.8</v>
      </c>
      <c r="R7534" s="49">
        <v>22982.946</v>
      </c>
      <c r="S7534" s="49">
        <v>1707.3219999999999</v>
      </c>
      <c r="T7534" s="49">
        <v>27444.080000000002</v>
      </c>
      <c r="U7534" s="49">
        <v>24637.137999999999</v>
      </c>
      <c r="V7534" s="49">
        <v>27336.678</v>
      </c>
    </row>
    <row r="7535" spans="1:22" x14ac:dyDescent="0.3">
      <c r="A7535">
        <v>1005416</v>
      </c>
      <c r="B7535" t="s">
        <v>32840</v>
      </c>
      <c r="C7535" t="s">
        <v>32841</v>
      </c>
      <c r="D7535" t="s">
        <v>32842</v>
      </c>
      <c r="E7535" t="s">
        <v>311</v>
      </c>
      <c r="F7535" t="s">
        <v>32843</v>
      </c>
      <c r="G7535" t="s">
        <v>32844</v>
      </c>
      <c r="H7535" t="s">
        <v>8442</v>
      </c>
      <c r="I7535" s="23">
        <v>37.903266000000002</v>
      </c>
      <c r="J7535" s="23">
        <v>-85.953441999999995</v>
      </c>
      <c r="K7535">
        <v>928110</v>
      </c>
      <c r="L7535" t="s">
        <v>28</v>
      </c>
      <c r="M7535" t="s">
        <v>315</v>
      </c>
      <c r="N7535" s="49">
        <v>48267.866000000002</v>
      </c>
      <c r="O7535" s="49">
        <v>46478.173999999999</v>
      </c>
      <c r="P7535" s="49">
        <v>51549.453999999998</v>
      </c>
      <c r="Q7535" s="49">
        <v>53968.894</v>
      </c>
      <c r="R7535" s="49">
        <v>44099.733999999997</v>
      </c>
      <c r="S7535" s="49">
        <v>28884.918000000001</v>
      </c>
      <c r="T7535" s="49">
        <v>21449.617999999999</v>
      </c>
      <c r="U7535" s="49">
        <v>19179.725999999999</v>
      </c>
      <c r="V7535" s="49">
        <v>26263.085999999999</v>
      </c>
    </row>
    <row r="7536" spans="1:22" x14ac:dyDescent="0.3">
      <c r="A7536">
        <v>1008024</v>
      </c>
      <c r="B7536" t="s">
        <v>32845</v>
      </c>
      <c r="C7536" t="s">
        <v>32846</v>
      </c>
      <c r="D7536" t="s">
        <v>32847</v>
      </c>
      <c r="E7536" t="s">
        <v>954</v>
      </c>
      <c r="F7536" t="s">
        <v>32848</v>
      </c>
      <c r="G7536" t="s">
        <v>32849</v>
      </c>
      <c r="H7536" t="s">
        <v>1098</v>
      </c>
      <c r="I7536" s="23">
        <v>33.998843000000001</v>
      </c>
      <c r="J7536" s="23">
        <v>-80.946462999999994</v>
      </c>
      <c r="K7536">
        <v>928110</v>
      </c>
      <c r="L7536" t="s">
        <v>355</v>
      </c>
      <c r="M7536" t="s">
        <v>307</v>
      </c>
      <c r="N7536" s="49">
        <v>45560.758000000002</v>
      </c>
      <c r="O7536" s="49">
        <v>41978.574000000001</v>
      </c>
      <c r="P7536" s="49">
        <v>43973.118000000002</v>
      </c>
      <c r="Q7536" s="49">
        <v>47356.404000000002</v>
      </c>
      <c r="R7536" s="49">
        <v>52000.578000000001</v>
      </c>
      <c r="S7536" s="49">
        <v>54836.173999999999</v>
      </c>
      <c r="T7536" s="49">
        <v>55108.072</v>
      </c>
      <c r="U7536" s="49">
        <v>53024.591999999997</v>
      </c>
      <c r="V7536" s="49">
        <v>55730.428</v>
      </c>
    </row>
    <row r="7537" spans="1:22" x14ac:dyDescent="0.3">
      <c r="A7537">
        <v>1010745</v>
      </c>
      <c r="B7537" t="s">
        <v>32850</v>
      </c>
      <c r="C7537" t="s">
        <v>32851</v>
      </c>
      <c r="D7537" t="s">
        <v>32852</v>
      </c>
      <c r="E7537" t="s">
        <v>303</v>
      </c>
      <c r="F7537" t="s">
        <v>32853</v>
      </c>
      <c r="G7537" t="s">
        <v>32854</v>
      </c>
      <c r="H7537" t="s">
        <v>2719</v>
      </c>
      <c r="I7537" s="23">
        <v>29.454253999999999</v>
      </c>
      <c r="J7537" s="23">
        <v>-98.443100000000001</v>
      </c>
      <c r="K7537">
        <v>928110</v>
      </c>
      <c r="L7537" t="s">
        <v>28</v>
      </c>
      <c r="M7537" t="s">
        <v>315</v>
      </c>
      <c r="N7537" s="49">
        <v>23615.312000000002</v>
      </c>
      <c r="O7537" s="49">
        <v>45140.28</v>
      </c>
      <c r="P7537" s="49">
        <v>44406.332000000002</v>
      </c>
      <c r="Q7537" s="49">
        <v>28323.144</v>
      </c>
      <c r="R7537" s="49">
        <v>29337.74</v>
      </c>
      <c r="S7537" s="49">
        <v>26521.200000000001</v>
      </c>
      <c r="T7537" s="49">
        <v>30487.82</v>
      </c>
      <c r="U7537" s="49">
        <v>26916.35</v>
      </c>
    </row>
    <row r="7538" spans="1:22" x14ac:dyDescent="0.3">
      <c r="A7538">
        <v>1004604</v>
      </c>
      <c r="B7538" t="s">
        <v>32855</v>
      </c>
      <c r="C7538" t="s">
        <v>32856</v>
      </c>
      <c r="D7538" t="s">
        <v>32857</v>
      </c>
      <c r="E7538" t="s">
        <v>435</v>
      </c>
      <c r="F7538" t="s">
        <v>32858</v>
      </c>
      <c r="G7538" t="s">
        <v>32859</v>
      </c>
      <c r="H7538" t="s">
        <v>425</v>
      </c>
      <c r="I7538" s="23">
        <v>37.725943999999998</v>
      </c>
      <c r="J7538" s="23">
        <v>-92.125384999999994</v>
      </c>
      <c r="K7538">
        <v>928110</v>
      </c>
      <c r="L7538" t="s">
        <v>355</v>
      </c>
      <c r="M7538" t="s">
        <v>307</v>
      </c>
      <c r="N7538" s="49">
        <v>47201.69</v>
      </c>
      <c r="O7538" s="49">
        <v>47773.392</v>
      </c>
      <c r="P7538" s="49">
        <v>42897.813999999998</v>
      </c>
      <c r="Q7538" s="49">
        <v>43443.913999999997</v>
      </c>
      <c r="R7538" s="49">
        <v>45122.508000000002</v>
      </c>
      <c r="S7538" s="49">
        <v>47539.697999999997</v>
      </c>
      <c r="T7538" s="49">
        <v>48647.89</v>
      </c>
      <c r="U7538" s="49">
        <v>43231.99</v>
      </c>
      <c r="V7538" s="49">
        <v>49177.5</v>
      </c>
    </row>
    <row r="7539" spans="1:22" x14ac:dyDescent="0.3">
      <c r="A7539">
        <v>1003490</v>
      </c>
      <c r="B7539" t="s">
        <v>32860</v>
      </c>
      <c r="C7539" t="s">
        <v>32861</v>
      </c>
      <c r="D7539" t="s">
        <v>19505</v>
      </c>
      <c r="E7539" t="s">
        <v>323</v>
      </c>
      <c r="F7539" t="s">
        <v>19506</v>
      </c>
      <c r="G7539" t="s">
        <v>32862</v>
      </c>
      <c r="H7539" t="s">
        <v>2179</v>
      </c>
      <c r="I7539" s="23">
        <v>35.035440000000001</v>
      </c>
      <c r="J7539" s="23">
        <v>-117.70032999999999</v>
      </c>
      <c r="K7539">
        <v>212391</v>
      </c>
      <c r="L7539" t="s">
        <v>28</v>
      </c>
      <c r="M7539" t="s">
        <v>315</v>
      </c>
      <c r="N7539" s="49">
        <v>339147.772</v>
      </c>
      <c r="O7539" s="49">
        <v>333399.24400000001</v>
      </c>
      <c r="P7539" s="49">
        <v>332744.54800000001</v>
      </c>
      <c r="Q7539" s="49">
        <v>348966.73599999998</v>
      </c>
      <c r="R7539" s="49">
        <v>331982.2</v>
      </c>
      <c r="S7539" s="49">
        <v>325661.424</v>
      </c>
      <c r="T7539" s="49">
        <v>311059.32</v>
      </c>
      <c r="U7539" s="49">
        <v>291853.5</v>
      </c>
      <c r="V7539" s="49">
        <v>307222.79200000002</v>
      </c>
    </row>
    <row r="7540" spans="1:22" x14ac:dyDescent="0.3">
      <c r="A7540">
        <v>1001899</v>
      </c>
      <c r="B7540" t="s">
        <v>32863</v>
      </c>
      <c r="C7540" t="s">
        <v>32864</v>
      </c>
      <c r="D7540" t="s">
        <v>20309</v>
      </c>
      <c r="E7540" t="s">
        <v>351</v>
      </c>
      <c r="F7540" t="s">
        <v>20310</v>
      </c>
      <c r="G7540" t="s">
        <v>32865</v>
      </c>
      <c r="H7540" t="s">
        <v>4362</v>
      </c>
      <c r="I7540" s="23">
        <v>41.707231999999998</v>
      </c>
      <c r="J7540" s="23">
        <v>-87.981550999999996</v>
      </c>
      <c r="K7540">
        <v>541715</v>
      </c>
      <c r="L7540" t="s">
        <v>28</v>
      </c>
      <c r="M7540" t="s">
        <v>315</v>
      </c>
      <c r="N7540" s="49">
        <v>63896.36</v>
      </c>
      <c r="O7540" s="49">
        <v>55946.987999999998</v>
      </c>
      <c r="P7540" s="49">
        <v>62619.112000000001</v>
      </c>
      <c r="Q7540" s="49">
        <v>53639.048000000003</v>
      </c>
      <c r="R7540" s="49">
        <v>48562.368000000002</v>
      </c>
      <c r="S7540" s="49">
        <v>52010.451999999997</v>
      </c>
      <c r="T7540" s="49">
        <v>52931.1</v>
      </c>
      <c r="U7540" s="49">
        <v>45079.226000000002</v>
      </c>
      <c r="V7540" s="49">
        <v>53635.834000000003</v>
      </c>
    </row>
    <row r="7541" spans="1:22" x14ac:dyDescent="0.3">
      <c r="A7541">
        <v>1003709</v>
      </c>
      <c r="B7541" t="s">
        <v>32866</v>
      </c>
      <c r="C7541" t="s">
        <v>32867</v>
      </c>
      <c r="D7541" t="s">
        <v>32868</v>
      </c>
      <c r="E7541" t="s">
        <v>663</v>
      </c>
      <c r="F7541" t="s">
        <v>2956</v>
      </c>
      <c r="G7541" t="s">
        <v>32869</v>
      </c>
      <c r="H7541" t="s">
        <v>4586</v>
      </c>
      <c r="I7541" s="23">
        <v>39.013330000000003</v>
      </c>
      <c r="J7541" s="23">
        <v>-82.998050000000006</v>
      </c>
      <c r="K7541">
        <v>325180</v>
      </c>
      <c r="L7541" t="s">
        <v>28</v>
      </c>
      <c r="M7541" t="s">
        <v>530</v>
      </c>
      <c r="N7541" s="49">
        <v>13484.647999999999</v>
      </c>
      <c r="O7541" s="49">
        <v>13751.448</v>
      </c>
      <c r="P7541" s="49">
        <v>14710.343999999999</v>
      </c>
      <c r="Q7541" s="49">
        <v>13831.248</v>
      </c>
      <c r="R7541" s="49">
        <v>13717.048000000001</v>
      </c>
      <c r="S7541" s="49">
        <v>15974.44</v>
      </c>
      <c r="T7541" s="49">
        <v>23125.511999999999</v>
      </c>
      <c r="U7541" s="49">
        <v>46608.732000000004</v>
      </c>
      <c r="V7541" s="49">
        <v>58531.55</v>
      </c>
    </row>
    <row r="7542" spans="1:22" x14ac:dyDescent="0.3">
      <c r="A7542">
        <v>1000242</v>
      </c>
      <c r="B7542" t="s">
        <v>32870</v>
      </c>
      <c r="C7542" t="s">
        <v>32871</v>
      </c>
      <c r="D7542" t="s">
        <v>10219</v>
      </c>
      <c r="E7542" t="s">
        <v>303</v>
      </c>
      <c r="F7542" t="s">
        <v>10220</v>
      </c>
      <c r="G7542" t="s">
        <v>32872</v>
      </c>
      <c r="H7542" t="s">
        <v>5496</v>
      </c>
      <c r="I7542" s="23">
        <v>32.445574999999998</v>
      </c>
      <c r="J7542" s="23">
        <v>-97.568060000000003</v>
      </c>
      <c r="K7542">
        <v>211111</v>
      </c>
      <c r="L7542" t="s">
        <v>28</v>
      </c>
      <c r="M7542" t="s">
        <v>102</v>
      </c>
      <c r="R7542" s="49">
        <v>18488.48</v>
      </c>
      <c r="S7542" s="49">
        <v>19619.776000000002</v>
      </c>
      <c r="T7542" s="49">
        <v>24203.907999999999</v>
      </c>
      <c r="U7542" s="49">
        <v>22946.011999999999</v>
      </c>
    </row>
    <row r="7543" spans="1:22" x14ac:dyDescent="0.3">
      <c r="A7543">
        <v>1004177</v>
      </c>
      <c r="B7543" t="s">
        <v>32873</v>
      </c>
      <c r="C7543" t="s">
        <v>32874</v>
      </c>
      <c r="D7543" t="s">
        <v>32875</v>
      </c>
      <c r="E7543" t="s">
        <v>954</v>
      </c>
      <c r="F7543" t="s">
        <v>32876</v>
      </c>
      <c r="H7543" t="s">
        <v>32877</v>
      </c>
      <c r="I7543" s="23">
        <v>32.3386</v>
      </c>
      <c r="J7543" s="23">
        <v>-80.686400000000006</v>
      </c>
      <c r="K7543">
        <v>928110</v>
      </c>
      <c r="L7543" t="s">
        <v>28</v>
      </c>
      <c r="M7543" t="s">
        <v>315</v>
      </c>
      <c r="S7543" s="49">
        <v>17857.516</v>
      </c>
      <c r="T7543" s="49">
        <v>21427.62</v>
      </c>
      <c r="U7543" s="49">
        <v>20499.671999999999</v>
      </c>
      <c r="V7543" s="49">
        <v>22999.853999999999</v>
      </c>
    </row>
    <row r="7544" spans="1:22" x14ac:dyDescent="0.3">
      <c r="A7544">
        <v>1001724</v>
      </c>
      <c r="B7544" t="s">
        <v>32878</v>
      </c>
      <c r="C7544" t="s">
        <v>32879</v>
      </c>
      <c r="D7544" t="s">
        <v>2116</v>
      </c>
      <c r="E7544" t="s">
        <v>4574</v>
      </c>
      <c r="F7544" t="s">
        <v>32880</v>
      </c>
      <c r="G7544" t="s">
        <v>32881</v>
      </c>
      <c r="H7544" t="s">
        <v>32882</v>
      </c>
      <c r="I7544" s="23">
        <v>41.522202999999998</v>
      </c>
      <c r="J7544" s="23">
        <v>-71.307809000000006</v>
      </c>
      <c r="K7544">
        <v>928110</v>
      </c>
      <c r="L7544" t="s">
        <v>28</v>
      </c>
      <c r="M7544" t="s">
        <v>315</v>
      </c>
      <c r="R7544" s="49">
        <v>18887.633999999998</v>
      </c>
      <c r="S7544" s="49">
        <v>19496.333999999999</v>
      </c>
      <c r="T7544" s="49">
        <v>20802.358</v>
      </c>
      <c r="U7544" s="49">
        <v>17593.392</v>
      </c>
      <c r="V7544" s="49">
        <v>22089.642</v>
      </c>
    </row>
    <row r="7545" spans="1:22" x14ac:dyDescent="0.3">
      <c r="A7545">
        <v>1013042</v>
      </c>
      <c r="B7545" t="s">
        <v>32883</v>
      </c>
      <c r="C7545" t="s">
        <v>32884</v>
      </c>
      <c r="D7545" t="s">
        <v>4344</v>
      </c>
      <c r="E7545" t="s">
        <v>323</v>
      </c>
      <c r="F7545" t="s">
        <v>25504</v>
      </c>
      <c r="G7545" t="s">
        <v>32885</v>
      </c>
      <c r="H7545" t="s">
        <v>2928</v>
      </c>
      <c r="I7545" s="23">
        <v>37.871889000000003</v>
      </c>
      <c r="J7545" s="23">
        <v>-122.265978</v>
      </c>
      <c r="K7545">
        <v>611310</v>
      </c>
      <c r="L7545" t="s">
        <v>28</v>
      </c>
      <c r="M7545" t="s">
        <v>315</v>
      </c>
      <c r="N7545" s="49">
        <v>131013.508</v>
      </c>
      <c r="O7545" s="49">
        <v>123100.236</v>
      </c>
      <c r="P7545" s="49">
        <v>121886.844</v>
      </c>
    </row>
    <row r="7546" spans="1:22" x14ac:dyDescent="0.3">
      <c r="A7546">
        <v>1002271</v>
      </c>
      <c r="B7546" t="s">
        <v>32886</v>
      </c>
      <c r="C7546" t="s">
        <v>32887</v>
      </c>
      <c r="D7546" t="s">
        <v>1045</v>
      </c>
      <c r="E7546" t="s">
        <v>323</v>
      </c>
      <c r="F7546" t="s">
        <v>32888</v>
      </c>
      <c r="G7546" t="s">
        <v>32889</v>
      </c>
      <c r="H7546" t="s">
        <v>1048</v>
      </c>
      <c r="I7546" s="23">
        <v>38.55433</v>
      </c>
      <c r="J7546" s="23">
        <v>-121.45752</v>
      </c>
      <c r="K7546">
        <v>622110</v>
      </c>
      <c r="L7546" t="s">
        <v>28</v>
      </c>
      <c r="M7546" t="s">
        <v>315</v>
      </c>
      <c r="N7546" s="49">
        <v>60847.171999999999</v>
      </c>
      <c r="O7546" s="49">
        <v>61922.767999999996</v>
      </c>
      <c r="P7546" s="49">
        <v>63911.16</v>
      </c>
      <c r="Q7546" s="49">
        <v>63314.212</v>
      </c>
      <c r="R7546" s="49">
        <v>63248.364000000001</v>
      </c>
      <c r="S7546" s="49">
        <v>61736.42</v>
      </c>
      <c r="T7546" s="49">
        <v>62839.714</v>
      </c>
      <c r="U7546" s="49">
        <v>64540.508000000002</v>
      </c>
      <c r="V7546" s="49">
        <v>63710.908000000003</v>
      </c>
    </row>
    <row r="7547" spans="1:22" x14ac:dyDescent="0.3">
      <c r="A7547">
        <v>1002967</v>
      </c>
      <c r="B7547" t="s">
        <v>32890</v>
      </c>
      <c r="C7547" t="s">
        <v>32891</v>
      </c>
      <c r="D7547" t="s">
        <v>32892</v>
      </c>
      <c r="E7547" t="s">
        <v>303</v>
      </c>
      <c r="F7547" t="s">
        <v>32893</v>
      </c>
      <c r="G7547" t="s">
        <v>32894</v>
      </c>
      <c r="H7547" t="s">
        <v>1227</v>
      </c>
      <c r="I7547" s="23">
        <v>28.510636000000002</v>
      </c>
      <c r="J7547" s="23">
        <v>-96.771527000000006</v>
      </c>
      <c r="K7547">
        <v>325199</v>
      </c>
      <c r="L7547" t="s">
        <v>12551</v>
      </c>
      <c r="M7547" t="s">
        <v>931</v>
      </c>
      <c r="N7547" s="49">
        <v>713831.23800000001</v>
      </c>
      <c r="O7547" s="49">
        <v>801207.60400000005</v>
      </c>
      <c r="P7547" s="49">
        <v>793176.03399999999</v>
      </c>
      <c r="Q7547" s="49">
        <v>718973.55200000003</v>
      </c>
      <c r="R7547" s="49">
        <v>782866.66599999997</v>
      </c>
      <c r="S7547" s="49">
        <v>711952.60800000001</v>
      </c>
      <c r="T7547" s="49">
        <v>782652.93200000003</v>
      </c>
      <c r="U7547" s="49">
        <v>741085.74</v>
      </c>
      <c r="V7547" s="49">
        <v>759103.24199999997</v>
      </c>
    </row>
    <row r="7548" spans="1:22" x14ac:dyDescent="0.3">
      <c r="A7548">
        <v>1000272</v>
      </c>
      <c r="B7548" t="s">
        <v>32895</v>
      </c>
      <c r="C7548" t="s">
        <v>32896</v>
      </c>
      <c r="D7548" t="s">
        <v>32897</v>
      </c>
      <c r="E7548" t="s">
        <v>1248</v>
      </c>
      <c r="F7548" t="s">
        <v>32898</v>
      </c>
      <c r="G7548" t="s">
        <v>32899</v>
      </c>
      <c r="H7548" t="s">
        <v>4910</v>
      </c>
      <c r="I7548" s="23">
        <v>38.3688</v>
      </c>
      <c r="J7548" s="23">
        <v>-81.678600000000003</v>
      </c>
      <c r="K7548">
        <v>325199</v>
      </c>
      <c r="L7548" t="s">
        <v>28</v>
      </c>
      <c r="M7548" t="s">
        <v>530</v>
      </c>
      <c r="N7548" s="49">
        <v>89106.563999999998</v>
      </c>
      <c r="O7548" s="49">
        <v>85503.28</v>
      </c>
      <c r="P7548" s="49">
        <v>87235.971999999994</v>
      </c>
      <c r="Q7548" s="49">
        <v>91549.255999999994</v>
      </c>
      <c r="R7548" s="49">
        <v>87474.771999999997</v>
      </c>
      <c r="S7548" s="49">
        <v>96776.035999999993</v>
      </c>
      <c r="T7548" s="49">
        <v>107167.89200000001</v>
      </c>
      <c r="U7548" s="49">
        <v>117432.32399999999</v>
      </c>
      <c r="V7548" s="49">
        <v>161210.77799999999</v>
      </c>
    </row>
    <row r="7549" spans="1:22" x14ac:dyDescent="0.3">
      <c r="A7549">
        <v>1003447</v>
      </c>
      <c r="B7549" t="s">
        <v>32900</v>
      </c>
      <c r="C7549" t="s">
        <v>32901</v>
      </c>
      <c r="D7549" t="s">
        <v>32902</v>
      </c>
      <c r="E7549" t="s">
        <v>1487</v>
      </c>
      <c r="F7549" t="s">
        <v>27686</v>
      </c>
      <c r="G7549" t="s">
        <v>32903</v>
      </c>
      <c r="H7549" t="s">
        <v>7016</v>
      </c>
      <c r="I7549" s="23">
        <v>39.859473000000001</v>
      </c>
      <c r="J7549" s="23">
        <v>-108.91599600000001</v>
      </c>
      <c r="K7549">
        <v>211130</v>
      </c>
      <c r="L7549" t="s">
        <v>326</v>
      </c>
      <c r="M7549" t="s">
        <v>327</v>
      </c>
      <c r="N7549" s="49">
        <v>22141.975999999999</v>
      </c>
      <c r="O7549" s="49">
        <v>19447.03</v>
      </c>
      <c r="P7549" s="49">
        <v>21324.223999999998</v>
      </c>
      <c r="Q7549" s="49">
        <v>31899.93</v>
      </c>
      <c r="R7549" s="49">
        <v>36114.230000000003</v>
      </c>
      <c r="S7549" s="49">
        <v>39506.565999999999</v>
      </c>
      <c r="T7549" s="49">
        <v>71849.789999999994</v>
      </c>
      <c r="U7549" s="49">
        <v>26005.563999999998</v>
      </c>
    </row>
    <row r="7550" spans="1:22" x14ac:dyDescent="0.3">
      <c r="A7550">
        <v>1011202</v>
      </c>
      <c r="B7550" t="s">
        <v>32904</v>
      </c>
      <c r="C7550" t="s">
        <v>32905</v>
      </c>
      <c r="D7550" t="s">
        <v>3634</v>
      </c>
      <c r="E7550" t="s">
        <v>1248</v>
      </c>
      <c r="F7550" t="s">
        <v>21700</v>
      </c>
      <c r="G7550" t="s">
        <v>32906</v>
      </c>
      <c r="H7550" t="s">
        <v>2144</v>
      </c>
      <c r="I7550" s="23">
        <v>39.964697000000001</v>
      </c>
      <c r="J7550" s="23">
        <v>-80.519769999999994</v>
      </c>
      <c r="K7550">
        <v>486210</v>
      </c>
      <c r="L7550" t="s">
        <v>1275</v>
      </c>
      <c r="M7550" t="s">
        <v>102</v>
      </c>
      <c r="O7550" s="49">
        <v>3981.192</v>
      </c>
      <c r="P7550" s="49">
        <v>1727.3979999999999</v>
      </c>
      <c r="Q7550" s="49">
        <v>2017.348</v>
      </c>
      <c r="R7550" s="49">
        <v>14696.356</v>
      </c>
      <c r="S7550" s="49">
        <v>17370.7</v>
      </c>
      <c r="T7550" s="49">
        <v>26459.08</v>
      </c>
    </row>
    <row r="7551" spans="1:22" x14ac:dyDescent="0.3">
      <c r="A7551">
        <v>1002461</v>
      </c>
      <c r="B7551" t="s">
        <v>32907</v>
      </c>
      <c r="C7551" t="s">
        <v>32908</v>
      </c>
      <c r="D7551" t="s">
        <v>1067</v>
      </c>
      <c r="E7551" t="s">
        <v>323</v>
      </c>
      <c r="F7551" t="s">
        <v>1068</v>
      </c>
      <c r="G7551" t="s">
        <v>32909</v>
      </c>
      <c r="H7551" t="s">
        <v>963</v>
      </c>
      <c r="I7551" s="23">
        <v>33.778300000000002</v>
      </c>
      <c r="J7551" s="23">
        <v>-118.2351</v>
      </c>
      <c r="K7551">
        <v>324110</v>
      </c>
      <c r="L7551" t="s">
        <v>1344</v>
      </c>
      <c r="M7551" t="s">
        <v>1345</v>
      </c>
      <c r="N7551" s="49">
        <v>1135681.716</v>
      </c>
      <c r="O7551" s="49">
        <v>1067222.6440000001</v>
      </c>
      <c r="P7551" s="49">
        <v>1036726.2340000001</v>
      </c>
      <c r="Q7551" s="49">
        <v>1044073.152</v>
      </c>
      <c r="R7551" s="49">
        <v>890085.08799999999</v>
      </c>
      <c r="S7551" s="49">
        <v>934876.91500000004</v>
      </c>
      <c r="T7551" s="49">
        <v>940216.82299999997</v>
      </c>
      <c r="U7551" s="49">
        <v>906630.071</v>
      </c>
      <c r="V7551" s="49">
        <v>1043227.7709999999</v>
      </c>
    </row>
    <row r="7552" spans="1:22" x14ac:dyDescent="0.3">
      <c r="A7552">
        <v>1006902</v>
      </c>
      <c r="B7552" t="s">
        <v>32910</v>
      </c>
      <c r="C7552" t="s">
        <v>32911</v>
      </c>
      <c r="D7552" t="s">
        <v>28440</v>
      </c>
      <c r="E7552" t="s">
        <v>1682</v>
      </c>
      <c r="F7552" t="s">
        <v>32912</v>
      </c>
      <c r="G7552" t="s">
        <v>32913</v>
      </c>
      <c r="H7552" t="s">
        <v>3360</v>
      </c>
      <c r="I7552" s="23">
        <v>42.27863</v>
      </c>
      <c r="J7552" s="23">
        <v>-71.759024999999994</v>
      </c>
      <c r="K7552">
        <v>611310</v>
      </c>
      <c r="L7552" t="s">
        <v>28</v>
      </c>
      <c r="M7552" t="s">
        <v>315</v>
      </c>
      <c r="N7552" s="49">
        <v>84996.028000000006</v>
      </c>
      <c r="O7552" s="49">
        <v>90668.85</v>
      </c>
      <c r="P7552" s="49">
        <v>86928.615999999995</v>
      </c>
      <c r="Q7552" s="49">
        <v>86226.766000000003</v>
      </c>
      <c r="R7552" s="49">
        <v>88466.793999999994</v>
      </c>
      <c r="S7552" s="49">
        <v>84157.728000000003</v>
      </c>
      <c r="T7552" s="49">
        <v>86428.804000000004</v>
      </c>
      <c r="U7552" s="49">
        <v>76193.953999999998</v>
      </c>
      <c r="V7552" s="49">
        <v>76710.475999999995</v>
      </c>
    </row>
    <row r="7553" spans="1:22" x14ac:dyDescent="0.3">
      <c r="A7553">
        <v>1005136</v>
      </c>
      <c r="B7553" t="s">
        <v>32914</v>
      </c>
      <c r="C7553" t="s">
        <v>32915</v>
      </c>
      <c r="D7553" t="s">
        <v>32916</v>
      </c>
      <c r="E7553" t="s">
        <v>1682</v>
      </c>
      <c r="F7553" t="s">
        <v>32917</v>
      </c>
      <c r="G7553" t="s">
        <v>32918</v>
      </c>
      <c r="H7553" t="s">
        <v>14631</v>
      </c>
      <c r="I7553" s="23">
        <v>42.389977999999999</v>
      </c>
      <c r="J7553" s="23">
        <v>-72.537008</v>
      </c>
      <c r="K7553">
        <v>611310</v>
      </c>
      <c r="L7553" t="s">
        <v>28</v>
      </c>
      <c r="M7553" t="s">
        <v>315</v>
      </c>
      <c r="N7553" s="49">
        <v>110407.552</v>
      </c>
      <c r="O7553" s="49">
        <v>108228.63800000001</v>
      </c>
      <c r="P7553" s="49">
        <v>113012.41800000001</v>
      </c>
      <c r="Q7553" s="49">
        <v>103716.85799999999</v>
      </c>
      <c r="R7553" s="49">
        <v>111015.46</v>
      </c>
      <c r="S7553" s="49">
        <v>113706.66800000001</v>
      </c>
      <c r="T7553" s="49">
        <v>105429.98</v>
      </c>
      <c r="U7553" s="49">
        <v>102617.568</v>
      </c>
      <c r="V7553" s="49">
        <v>107214.88</v>
      </c>
    </row>
    <row r="7554" spans="1:22" x14ac:dyDescent="0.3">
      <c r="A7554">
        <v>1002460</v>
      </c>
      <c r="B7554" t="s">
        <v>32919</v>
      </c>
      <c r="C7554" t="s">
        <v>32920</v>
      </c>
      <c r="D7554" t="s">
        <v>14976</v>
      </c>
      <c r="E7554" t="s">
        <v>303</v>
      </c>
      <c r="F7554" t="s">
        <v>12559</v>
      </c>
      <c r="G7554" t="s">
        <v>32921</v>
      </c>
      <c r="H7554" t="s">
        <v>32922</v>
      </c>
      <c r="I7554" s="23">
        <v>29.375556</v>
      </c>
      <c r="J7554" s="23">
        <v>-94.949444</v>
      </c>
      <c r="K7554">
        <v>325110</v>
      </c>
      <c r="L7554" t="s">
        <v>28</v>
      </c>
      <c r="M7554" t="s">
        <v>530</v>
      </c>
      <c r="R7554" s="49">
        <v>14072.944</v>
      </c>
      <c r="S7554" s="49">
        <v>13283.056</v>
      </c>
      <c r="T7554" s="49">
        <v>16045.664000000001</v>
      </c>
      <c r="U7554" s="49">
        <v>14734.415999999999</v>
      </c>
      <c r="V7554" s="49">
        <v>15531.116</v>
      </c>
    </row>
    <row r="7555" spans="1:22" x14ac:dyDescent="0.3">
      <c r="A7555">
        <v>1004479</v>
      </c>
      <c r="B7555" t="s">
        <v>32923</v>
      </c>
      <c r="C7555" t="s">
        <v>32924</v>
      </c>
      <c r="D7555" t="s">
        <v>4709</v>
      </c>
      <c r="E7555" t="s">
        <v>422</v>
      </c>
      <c r="F7555" t="s">
        <v>6811</v>
      </c>
      <c r="G7555" t="s">
        <v>32925</v>
      </c>
      <c r="H7555" t="s">
        <v>2284</v>
      </c>
      <c r="I7555" s="23">
        <v>33.323999999999998</v>
      </c>
      <c r="J7555" s="23">
        <v>-92.686417000000006</v>
      </c>
      <c r="K7555">
        <v>562212</v>
      </c>
      <c r="L7555" t="s">
        <v>51</v>
      </c>
      <c r="M7555" t="s">
        <v>307</v>
      </c>
      <c r="N7555" s="49">
        <v>75847.5</v>
      </c>
      <c r="O7555" s="49">
        <v>17799</v>
      </c>
      <c r="P7555" s="49">
        <v>32116</v>
      </c>
      <c r="Q7555" s="49">
        <v>29946.25</v>
      </c>
      <c r="R7555" s="49">
        <v>31378.25</v>
      </c>
      <c r="S7555" s="49">
        <v>39737</v>
      </c>
      <c r="T7555" s="49">
        <v>47738</v>
      </c>
      <c r="U7555" s="49">
        <v>78028.5</v>
      </c>
      <c r="V7555" s="49">
        <v>91540</v>
      </c>
    </row>
    <row r="7556" spans="1:22" x14ac:dyDescent="0.3">
      <c r="A7556">
        <v>1004485</v>
      </c>
      <c r="B7556" t="s">
        <v>32926</v>
      </c>
      <c r="C7556" t="s">
        <v>32927</v>
      </c>
      <c r="D7556" t="s">
        <v>32928</v>
      </c>
      <c r="E7556" t="s">
        <v>954</v>
      </c>
      <c r="F7556" t="s">
        <v>32929</v>
      </c>
      <c r="G7556" t="s">
        <v>32930</v>
      </c>
      <c r="H7556" t="s">
        <v>2284</v>
      </c>
      <c r="I7556" s="23">
        <v>34.6128</v>
      </c>
      <c r="J7556" s="23">
        <v>-81.820899999999995</v>
      </c>
      <c r="K7556">
        <v>562212</v>
      </c>
      <c r="L7556" t="s">
        <v>51</v>
      </c>
      <c r="M7556" t="s">
        <v>307</v>
      </c>
      <c r="N7556" s="49">
        <v>141696.75</v>
      </c>
      <c r="O7556" s="49">
        <v>161705.25</v>
      </c>
      <c r="P7556" s="49">
        <v>181567.75</v>
      </c>
      <c r="Q7556" s="49">
        <v>231337</v>
      </c>
      <c r="R7556" s="49">
        <v>245229.5</v>
      </c>
      <c r="S7556" s="49">
        <v>245145.5</v>
      </c>
      <c r="T7556" s="49">
        <v>187062.5</v>
      </c>
      <c r="U7556" s="49">
        <v>183402.5</v>
      </c>
      <c r="V7556" s="49">
        <v>111270</v>
      </c>
    </row>
    <row r="7557" spans="1:22" x14ac:dyDescent="0.3">
      <c r="A7557">
        <v>1002269</v>
      </c>
      <c r="B7557" t="s">
        <v>32931</v>
      </c>
      <c r="C7557" t="s">
        <v>32932</v>
      </c>
      <c r="D7557" t="s">
        <v>21062</v>
      </c>
      <c r="E7557" t="s">
        <v>1663</v>
      </c>
      <c r="F7557" t="s">
        <v>21063</v>
      </c>
      <c r="G7557" t="s">
        <v>32933</v>
      </c>
      <c r="H7557" t="s">
        <v>2284</v>
      </c>
      <c r="I7557" s="23">
        <v>40.6008</v>
      </c>
      <c r="J7557" s="23">
        <v>-74.266400000000004</v>
      </c>
      <c r="K7557">
        <v>562213</v>
      </c>
      <c r="L7557" t="s">
        <v>28</v>
      </c>
      <c r="M7557" t="s">
        <v>307</v>
      </c>
      <c r="N7557" s="49">
        <v>207606.89799999999</v>
      </c>
      <c r="O7557" s="49">
        <v>196920.848</v>
      </c>
      <c r="P7557" s="49">
        <v>199715.85399999999</v>
      </c>
      <c r="Q7557" s="49">
        <v>208349.72</v>
      </c>
      <c r="R7557" s="49">
        <v>209350.38399999999</v>
      </c>
      <c r="S7557" s="49">
        <v>207301.18</v>
      </c>
      <c r="T7557" s="49">
        <v>204663.96400000001</v>
      </c>
      <c r="U7557" s="49">
        <v>196449.554</v>
      </c>
      <c r="V7557" s="49">
        <v>201040.432</v>
      </c>
    </row>
    <row r="7558" spans="1:22" x14ac:dyDescent="0.3">
      <c r="A7558">
        <v>1000399</v>
      </c>
      <c r="B7558" t="s">
        <v>32934</v>
      </c>
      <c r="C7558" t="s">
        <v>32935</v>
      </c>
      <c r="D7558" t="s">
        <v>32936</v>
      </c>
      <c r="E7558" t="s">
        <v>447</v>
      </c>
      <c r="F7558" t="s">
        <v>32444</v>
      </c>
      <c r="G7558" t="s">
        <v>32937</v>
      </c>
      <c r="H7558" t="s">
        <v>416</v>
      </c>
      <c r="I7558" s="23">
        <v>40.407699999999998</v>
      </c>
      <c r="J7558" s="23">
        <v>-80.405299999999997</v>
      </c>
      <c r="K7558">
        <v>331110</v>
      </c>
      <c r="L7558" t="s">
        <v>537</v>
      </c>
      <c r="M7558" t="s">
        <v>538</v>
      </c>
      <c r="N7558" s="49">
        <v>34940.22</v>
      </c>
      <c r="O7558" s="49">
        <v>37495.012000000002</v>
      </c>
      <c r="P7558" s="49">
        <v>40422.1</v>
      </c>
      <c r="Q7558" s="49">
        <v>33433.775999999998</v>
      </c>
      <c r="R7558" s="49">
        <v>31817.831999999999</v>
      </c>
      <c r="S7558" s="49">
        <v>32258.831999999999</v>
      </c>
      <c r="T7558" s="49">
        <v>31719.288</v>
      </c>
      <c r="U7558" s="49">
        <v>31505.583999999999</v>
      </c>
      <c r="V7558" s="49">
        <v>32010.720000000001</v>
      </c>
    </row>
    <row r="7559" spans="1:22" x14ac:dyDescent="0.3">
      <c r="A7559">
        <v>1003407</v>
      </c>
      <c r="B7559" t="s">
        <v>32938</v>
      </c>
      <c r="C7559" t="s">
        <v>32939</v>
      </c>
      <c r="D7559" t="s">
        <v>32940</v>
      </c>
      <c r="E7559" t="s">
        <v>1370</v>
      </c>
      <c r="F7559" t="s">
        <v>32941</v>
      </c>
      <c r="G7559" t="s">
        <v>32942</v>
      </c>
      <c r="H7559" t="s">
        <v>32943</v>
      </c>
      <c r="I7559" s="23">
        <v>53.878067000000001</v>
      </c>
      <c r="J7559" s="23">
        <v>-166.551511</v>
      </c>
      <c r="K7559">
        <v>311710</v>
      </c>
      <c r="L7559" t="s">
        <v>28</v>
      </c>
      <c r="M7559" t="s">
        <v>315</v>
      </c>
      <c r="N7559" s="49">
        <v>34724.129999999997</v>
      </c>
      <c r="O7559" s="49">
        <v>34953.324000000001</v>
      </c>
      <c r="P7559" s="49">
        <v>37046.093999999997</v>
      </c>
      <c r="Q7559" s="49">
        <v>36815.449999999997</v>
      </c>
      <c r="R7559" s="49">
        <v>32721.448</v>
      </c>
      <c r="S7559" s="49">
        <v>28735.596000000001</v>
      </c>
      <c r="T7559" s="49">
        <v>22023.758000000002</v>
      </c>
      <c r="U7559" s="49">
        <v>26719.89</v>
      </c>
      <c r="V7559" s="49">
        <v>23366.686000000002</v>
      </c>
    </row>
    <row r="7560" spans="1:22" x14ac:dyDescent="0.3">
      <c r="A7560">
        <v>1006580</v>
      </c>
      <c r="B7560" t="s">
        <v>32944</v>
      </c>
      <c r="C7560" t="s">
        <v>32945</v>
      </c>
      <c r="D7560" t="s">
        <v>2110</v>
      </c>
      <c r="E7560" t="s">
        <v>1902</v>
      </c>
      <c r="F7560" t="s">
        <v>32946</v>
      </c>
      <c r="G7560" t="s">
        <v>32947</v>
      </c>
      <c r="H7560" t="s">
        <v>2113</v>
      </c>
      <c r="I7560" s="23">
        <v>33.407277999999998</v>
      </c>
      <c r="J7560" s="23">
        <v>-111.95216000000001</v>
      </c>
      <c r="K7560">
        <v>311514</v>
      </c>
      <c r="L7560" t="s">
        <v>28</v>
      </c>
      <c r="M7560" t="s">
        <v>315</v>
      </c>
      <c r="N7560" s="49">
        <v>43125.836000000003</v>
      </c>
      <c r="O7560" s="49">
        <v>47531.771999999997</v>
      </c>
      <c r="P7560" s="49">
        <v>51921.256000000001</v>
      </c>
      <c r="Q7560" s="49">
        <v>45632.328000000001</v>
      </c>
      <c r="R7560" s="49">
        <v>45094.080000000002</v>
      </c>
      <c r="S7560" s="49">
        <v>48320.067999999999</v>
      </c>
      <c r="T7560" s="49">
        <v>44009.684000000001</v>
      </c>
      <c r="U7560" s="49">
        <v>43025.588000000003</v>
      </c>
      <c r="V7560" s="49">
        <v>42214.64</v>
      </c>
    </row>
    <row r="7561" spans="1:22" x14ac:dyDescent="0.3">
      <c r="A7561">
        <v>1006138</v>
      </c>
      <c r="B7561" t="s">
        <v>32948</v>
      </c>
      <c r="C7561" t="s">
        <v>32949</v>
      </c>
      <c r="D7561" t="s">
        <v>9777</v>
      </c>
      <c r="E7561" t="s">
        <v>393</v>
      </c>
      <c r="F7561" t="s">
        <v>32950</v>
      </c>
      <c r="G7561" t="s">
        <v>32951</v>
      </c>
      <c r="H7561" t="s">
        <v>930</v>
      </c>
      <c r="I7561" s="23">
        <v>42.759909999999998</v>
      </c>
      <c r="J7561" s="23">
        <v>-88.917109999999994</v>
      </c>
      <c r="K7561">
        <v>325193</v>
      </c>
      <c r="L7561" t="s">
        <v>28</v>
      </c>
      <c r="M7561" t="s">
        <v>315</v>
      </c>
      <c r="N7561" s="49">
        <v>91236.755999999994</v>
      </c>
      <c r="O7561" s="49">
        <v>90070.26</v>
      </c>
      <c r="P7561" s="49">
        <v>86527.724000000002</v>
      </c>
      <c r="Q7561" s="49">
        <v>84094.983999999997</v>
      </c>
      <c r="R7561" s="49">
        <v>83116.588000000003</v>
      </c>
      <c r="S7561" s="49">
        <v>60485.572</v>
      </c>
      <c r="T7561" s="49">
        <v>77380.600000000006</v>
      </c>
      <c r="U7561" s="49">
        <v>75175.381999999998</v>
      </c>
      <c r="V7561" s="49">
        <v>78255.214000000007</v>
      </c>
    </row>
    <row r="7562" spans="1:22" x14ac:dyDescent="0.3">
      <c r="A7562">
        <v>1003692</v>
      </c>
      <c r="B7562" t="s">
        <v>32952</v>
      </c>
      <c r="C7562" t="s">
        <v>32953</v>
      </c>
      <c r="D7562" t="s">
        <v>22968</v>
      </c>
      <c r="E7562" t="s">
        <v>491</v>
      </c>
      <c r="F7562" t="s">
        <v>22969</v>
      </c>
      <c r="G7562" t="s">
        <v>32954</v>
      </c>
      <c r="H7562" t="s">
        <v>1262</v>
      </c>
      <c r="I7562" s="23">
        <v>41.037616999999997</v>
      </c>
      <c r="J7562" s="23">
        <v>-85.208453000000006</v>
      </c>
      <c r="K7562">
        <v>562212</v>
      </c>
      <c r="L7562" t="s">
        <v>355</v>
      </c>
      <c r="M7562" t="s">
        <v>307</v>
      </c>
      <c r="N7562" s="49">
        <v>20347.099999999999</v>
      </c>
      <c r="O7562" s="49">
        <v>22662.5</v>
      </c>
      <c r="P7562" s="49">
        <v>24219.55</v>
      </c>
      <c r="Q7562" s="49">
        <v>26889.599999999999</v>
      </c>
      <c r="R7562" s="49">
        <v>36379.9</v>
      </c>
      <c r="S7562" s="49">
        <v>43006</v>
      </c>
      <c r="T7562" s="49">
        <v>43950.8</v>
      </c>
      <c r="U7562" s="49">
        <v>49150.6</v>
      </c>
      <c r="V7562" s="49">
        <v>49021.3</v>
      </c>
    </row>
    <row r="7563" spans="1:22" x14ac:dyDescent="0.3">
      <c r="A7563">
        <v>1004965</v>
      </c>
      <c r="B7563" t="s">
        <v>32955</v>
      </c>
      <c r="C7563" t="s">
        <v>32956</v>
      </c>
      <c r="D7563" t="s">
        <v>6213</v>
      </c>
      <c r="E7563" t="s">
        <v>323</v>
      </c>
      <c r="F7563" t="s">
        <v>32957</v>
      </c>
      <c r="G7563" t="s">
        <v>32958</v>
      </c>
      <c r="H7563" t="s">
        <v>2928</v>
      </c>
      <c r="I7563" s="23">
        <v>37.605989999999998</v>
      </c>
      <c r="J7563" s="23">
        <v>-122.04237000000001</v>
      </c>
      <c r="K7563">
        <v>331511</v>
      </c>
      <c r="L7563" t="s">
        <v>28</v>
      </c>
      <c r="M7563" t="s">
        <v>538</v>
      </c>
      <c r="N7563" s="49">
        <v>35994.982000000004</v>
      </c>
      <c r="O7563" s="49">
        <v>43469.61</v>
      </c>
      <c r="P7563" s="49">
        <v>38818.196000000004</v>
      </c>
      <c r="Q7563" s="49">
        <v>40793.648000000001</v>
      </c>
      <c r="R7563" s="49">
        <v>35801.845999999998</v>
      </c>
      <c r="S7563" s="49">
        <v>37484.205999999998</v>
      </c>
      <c r="T7563" s="49">
        <v>27553.694</v>
      </c>
      <c r="U7563" s="49">
        <v>28918.153999999999</v>
      </c>
      <c r="V7563" s="49">
        <v>27752.883999999998</v>
      </c>
    </row>
    <row r="7564" spans="1:22" x14ac:dyDescent="0.3">
      <c r="A7564">
        <v>1005294</v>
      </c>
      <c r="B7564" t="s">
        <v>32959</v>
      </c>
      <c r="C7564" t="s">
        <v>32960</v>
      </c>
      <c r="D7564" t="s">
        <v>32961</v>
      </c>
      <c r="E7564" t="s">
        <v>380</v>
      </c>
      <c r="F7564" t="s">
        <v>32962</v>
      </c>
      <c r="G7564" t="s">
        <v>32963</v>
      </c>
      <c r="H7564" t="s">
        <v>762</v>
      </c>
      <c r="I7564" s="23">
        <v>47.350200000000001</v>
      </c>
      <c r="J7564" s="23">
        <v>-92.573499999999996</v>
      </c>
      <c r="K7564">
        <v>212210</v>
      </c>
      <c r="L7564" t="s">
        <v>537</v>
      </c>
      <c r="M7564" t="s">
        <v>538</v>
      </c>
      <c r="N7564" s="49">
        <v>441292.49800000002</v>
      </c>
      <c r="O7564" s="49">
        <v>453066.69799999997</v>
      </c>
      <c r="P7564" s="49">
        <v>359250.95400000003</v>
      </c>
      <c r="Q7564" s="49">
        <v>94150.152000000002</v>
      </c>
      <c r="R7564" s="49">
        <v>190374.68</v>
      </c>
      <c r="S7564" s="49">
        <v>270053.41200000001</v>
      </c>
      <c r="T7564" s="49">
        <v>295097.01199999999</v>
      </c>
      <c r="U7564" s="49">
        <v>297659.53200000001</v>
      </c>
      <c r="V7564" s="49">
        <v>315366.85800000001</v>
      </c>
    </row>
    <row r="7565" spans="1:22" x14ac:dyDescent="0.3">
      <c r="A7565">
        <v>1002662</v>
      </c>
      <c r="B7565" t="s">
        <v>32964</v>
      </c>
      <c r="C7565" t="s">
        <v>32965</v>
      </c>
      <c r="D7565" t="s">
        <v>32966</v>
      </c>
      <c r="E7565" t="s">
        <v>393</v>
      </c>
      <c r="F7565" t="s">
        <v>32967</v>
      </c>
      <c r="G7565" t="s">
        <v>32968</v>
      </c>
      <c r="H7565" t="s">
        <v>1201</v>
      </c>
      <c r="I7565" s="23">
        <v>43.570599999999999</v>
      </c>
      <c r="J7565" s="23">
        <v>-89.061300000000003</v>
      </c>
      <c r="K7565">
        <v>325193</v>
      </c>
      <c r="L7565" t="s">
        <v>28</v>
      </c>
      <c r="M7565" t="s">
        <v>315</v>
      </c>
      <c r="N7565" s="49">
        <v>83076.388000000006</v>
      </c>
      <c r="O7565" s="49">
        <v>91699.203999999998</v>
      </c>
      <c r="P7565" s="49">
        <v>91467.255999999994</v>
      </c>
      <c r="Q7565" s="49">
        <v>83360.335999999996</v>
      </c>
      <c r="R7565" s="49">
        <v>76499.712</v>
      </c>
      <c r="S7565" s="49">
        <v>75771.864000000001</v>
      </c>
      <c r="T7565" s="49">
        <v>72179.728000000003</v>
      </c>
      <c r="U7565" s="49">
        <v>74309.62</v>
      </c>
      <c r="V7565" s="49">
        <v>77329.998000000007</v>
      </c>
    </row>
    <row r="7566" spans="1:22" x14ac:dyDescent="0.3">
      <c r="A7566">
        <v>1004790</v>
      </c>
      <c r="B7566" t="s">
        <v>32969</v>
      </c>
      <c r="C7566" t="s">
        <v>32970</v>
      </c>
      <c r="D7566" t="s">
        <v>17684</v>
      </c>
      <c r="E7566" t="s">
        <v>569</v>
      </c>
      <c r="F7566" t="s">
        <v>32971</v>
      </c>
      <c r="G7566" t="s">
        <v>32972</v>
      </c>
      <c r="H7566" t="s">
        <v>906</v>
      </c>
      <c r="I7566" s="23">
        <v>41.657221999999997</v>
      </c>
      <c r="J7566" s="23">
        <v>-91.54</v>
      </c>
      <c r="K7566">
        <v>611310</v>
      </c>
      <c r="L7566" t="s">
        <v>28</v>
      </c>
      <c r="M7566" t="s">
        <v>315</v>
      </c>
      <c r="N7566" s="49">
        <v>176908.88800000001</v>
      </c>
      <c r="O7566" s="49">
        <v>167152.56</v>
      </c>
      <c r="P7566" s="49">
        <v>156489.304</v>
      </c>
      <c r="Q7566" s="49">
        <v>151234.38</v>
      </c>
      <c r="R7566" s="49">
        <v>202680.21799999999</v>
      </c>
      <c r="S7566" s="49">
        <v>250874.666</v>
      </c>
      <c r="T7566" s="49">
        <v>225066.56599999999</v>
      </c>
      <c r="U7566" s="49">
        <v>192734.82</v>
      </c>
      <c r="V7566" s="49">
        <v>219864.20600000001</v>
      </c>
    </row>
    <row r="7567" spans="1:22" x14ac:dyDescent="0.3">
      <c r="A7567">
        <v>1000143</v>
      </c>
      <c r="B7567" t="s">
        <v>32973</v>
      </c>
      <c r="C7567" t="s">
        <v>32974</v>
      </c>
      <c r="D7567" t="s">
        <v>14012</v>
      </c>
      <c r="E7567" t="s">
        <v>1418</v>
      </c>
      <c r="F7567" t="s">
        <v>32975</v>
      </c>
      <c r="G7567" t="s">
        <v>32976</v>
      </c>
      <c r="H7567" t="s">
        <v>13690</v>
      </c>
      <c r="I7567" s="23">
        <v>35.484470000000002</v>
      </c>
      <c r="J7567" s="23">
        <v>-97.498649999999998</v>
      </c>
      <c r="K7567">
        <v>611310</v>
      </c>
      <c r="L7567" t="s">
        <v>28</v>
      </c>
      <c r="M7567" t="s">
        <v>315</v>
      </c>
      <c r="N7567" s="49">
        <v>40925.196000000004</v>
      </c>
      <c r="O7567" s="49">
        <v>38273.455999999998</v>
      </c>
      <c r="P7567" s="49">
        <v>37604.707999999999</v>
      </c>
      <c r="Q7567" s="49">
        <v>37182.86</v>
      </c>
      <c r="R7567" s="49">
        <v>37331.660000000003</v>
      </c>
      <c r="S7567" s="49">
        <v>33534.923999999999</v>
      </c>
      <c r="T7567" s="49">
        <v>37822.108</v>
      </c>
      <c r="U7567" s="49">
        <v>33737.972000000002</v>
      </c>
      <c r="V7567" s="49">
        <v>36704.811999999998</v>
      </c>
    </row>
    <row r="7568" spans="1:22" x14ac:dyDescent="0.3">
      <c r="A7568">
        <v>1005423</v>
      </c>
      <c r="B7568" t="s">
        <v>32977</v>
      </c>
      <c r="C7568" t="s">
        <v>32978</v>
      </c>
      <c r="D7568" t="s">
        <v>32979</v>
      </c>
      <c r="E7568" t="s">
        <v>447</v>
      </c>
      <c r="F7568" t="s">
        <v>32980</v>
      </c>
      <c r="G7568" t="s">
        <v>32981</v>
      </c>
      <c r="H7568" t="s">
        <v>4017</v>
      </c>
      <c r="I7568" s="23">
        <v>40.366819999999997</v>
      </c>
      <c r="J7568" s="23">
        <v>-80.099760000000003</v>
      </c>
      <c r="K7568">
        <v>331110</v>
      </c>
      <c r="L7568" t="s">
        <v>537</v>
      </c>
      <c r="M7568" t="s">
        <v>538</v>
      </c>
      <c r="N7568" s="49">
        <v>46008.987999999998</v>
      </c>
      <c r="O7568" s="49">
        <v>47748.784</v>
      </c>
      <c r="P7568" s="49">
        <v>41988.103999999999</v>
      </c>
      <c r="Q7568" s="49">
        <v>35501.067999999999</v>
      </c>
      <c r="R7568" s="49">
        <v>36020.368000000002</v>
      </c>
      <c r="S7568" s="49">
        <v>37440.767999999996</v>
      </c>
      <c r="T7568" s="49">
        <v>35126.434000000001</v>
      </c>
      <c r="U7568" s="49">
        <v>35269.423999999999</v>
      </c>
      <c r="V7568" s="49">
        <v>41130.949999999997</v>
      </c>
    </row>
    <row r="7569" spans="1:22" x14ac:dyDescent="0.3">
      <c r="A7569">
        <v>1002726</v>
      </c>
      <c r="B7569" t="s">
        <v>32982</v>
      </c>
      <c r="C7569" t="s">
        <v>32983</v>
      </c>
      <c r="D7569" t="s">
        <v>32984</v>
      </c>
      <c r="E7569" t="s">
        <v>323</v>
      </c>
      <c r="F7569" t="s">
        <v>32985</v>
      </c>
      <c r="G7569" t="s">
        <v>32986</v>
      </c>
      <c r="H7569" t="s">
        <v>25289</v>
      </c>
      <c r="I7569" s="23">
        <v>38.540610000000001</v>
      </c>
      <c r="J7569" s="23">
        <v>-121.74814000000001</v>
      </c>
      <c r="K7569">
        <v>611310</v>
      </c>
      <c r="L7569" t="s">
        <v>28</v>
      </c>
      <c r="M7569" t="s">
        <v>315</v>
      </c>
      <c r="N7569" s="49">
        <v>54288.938000000002</v>
      </c>
      <c r="O7569" s="49">
        <v>56279.534</v>
      </c>
      <c r="P7569" s="49">
        <v>56353.43</v>
      </c>
      <c r="Q7569" s="49">
        <v>54292.588000000003</v>
      </c>
      <c r="R7569" s="49">
        <v>54699.19</v>
      </c>
      <c r="S7569" s="49">
        <v>53074.845999999998</v>
      </c>
      <c r="T7569" s="49">
        <v>57774.781999999999</v>
      </c>
      <c r="U7569" s="49">
        <v>58131.415999999997</v>
      </c>
      <c r="V7569" s="49">
        <v>61947.451999999997</v>
      </c>
    </row>
    <row r="7570" spans="1:22" x14ac:dyDescent="0.3">
      <c r="A7570">
        <v>1002612</v>
      </c>
      <c r="B7570" t="s">
        <v>32987</v>
      </c>
      <c r="C7570" t="s">
        <v>32988</v>
      </c>
      <c r="D7570" t="s">
        <v>32989</v>
      </c>
      <c r="E7570" t="s">
        <v>323</v>
      </c>
      <c r="F7570" t="s">
        <v>32990</v>
      </c>
      <c r="G7570" t="s">
        <v>32991</v>
      </c>
      <c r="H7570" t="s">
        <v>3177</v>
      </c>
      <c r="I7570" s="23">
        <v>32.872709999999998</v>
      </c>
      <c r="J7570" s="23">
        <v>-117.237735</v>
      </c>
      <c r="K7570">
        <v>611310</v>
      </c>
      <c r="L7570" t="s">
        <v>28</v>
      </c>
      <c r="M7570" t="s">
        <v>315</v>
      </c>
      <c r="N7570" s="49">
        <v>159920.948</v>
      </c>
      <c r="O7570" s="49">
        <v>151421.228</v>
      </c>
      <c r="P7570" s="49">
        <v>148878.18799999999</v>
      </c>
      <c r="Q7570" s="49">
        <v>154791.36799999999</v>
      </c>
      <c r="R7570" s="49">
        <v>148917.24</v>
      </c>
      <c r="S7570" s="49">
        <v>147477.04399999999</v>
      </c>
      <c r="T7570" s="49">
        <v>148305.69200000001</v>
      </c>
      <c r="U7570" s="49">
        <v>152644.076</v>
      </c>
      <c r="V7570" s="49">
        <v>160455.59599999999</v>
      </c>
    </row>
    <row r="7571" spans="1:22" x14ac:dyDescent="0.3">
      <c r="A7571">
        <v>1006873</v>
      </c>
      <c r="B7571" t="s">
        <v>32992</v>
      </c>
      <c r="C7571" t="s">
        <v>32993</v>
      </c>
      <c r="D7571" t="s">
        <v>3748</v>
      </c>
      <c r="E7571" t="s">
        <v>323</v>
      </c>
      <c r="F7571" t="s">
        <v>32994</v>
      </c>
      <c r="G7571" t="s">
        <v>32995</v>
      </c>
      <c r="H7571" t="s">
        <v>1165</v>
      </c>
      <c r="I7571" s="23">
        <v>33.638950000000001</v>
      </c>
      <c r="J7571" s="23">
        <v>-117.85127</v>
      </c>
      <c r="K7571">
        <v>611310</v>
      </c>
      <c r="L7571" t="s">
        <v>28</v>
      </c>
      <c r="M7571" t="s">
        <v>315</v>
      </c>
      <c r="N7571" s="49">
        <v>69212.288</v>
      </c>
      <c r="O7571" s="49">
        <v>68966.691999999995</v>
      </c>
      <c r="P7571" s="49">
        <v>72831.576000000001</v>
      </c>
      <c r="Q7571" s="49">
        <v>71446.532000000007</v>
      </c>
      <c r="R7571" s="49">
        <v>70916.884000000005</v>
      </c>
      <c r="S7571" s="49">
        <v>73408.271999999997</v>
      </c>
      <c r="T7571" s="49">
        <v>71075.032000000007</v>
      </c>
      <c r="U7571" s="49">
        <v>73950.271999999997</v>
      </c>
      <c r="V7571" s="49">
        <v>69984.936000000002</v>
      </c>
    </row>
    <row r="7572" spans="1:22" x14ac:dyDescent="0.3">
      <c r="A7572">
        <v>1005868</v>
      </c>
      <c r="B7572" t="s">
        <v>32996</v>
      </c>
      <c r="C7572" t="s">
        <v>32997</v>
      </c>
      <c r="D7572" t="s">
        <v>2998</v>
      </c>
      <c r="E7572" t="s">
        <v>351</v>
      </c>
      <c r="F7572" t="s">
        <v>32998</v>
      </c>
      <c r="G7572" t="s">
        <v>32999</v>
      </c>
      <c r="H7572" t="s">
        <v>354</v>
      </c>
      <c r="I7572" s="23">
        <v>41.784605999999997</v>
      </c>
      <c r="J7572" s="23">
        <v>-87.590154999999996</v>
      </c>
      <c r="K7572">
        <v>611310</v>
      </c>
      <c r="L7572" t="s">
        <v>28</v>
      </c>
      <c r="M7572" t="s">
        <v>315</v>
      </c>
      <c r="N7572" s="49">
        <v>112858.82</v>
      </c>
      <c r="O7572" s="49">
        <v>113122.024</v>
      </c>
      <c r="P7572" s="49">
        <v>105305.704</v>
      </c>
      <c r="Q7572" s="49">
        <v>102580.704</v>
      </c>
      <c r="R7572" s="49">
        <v>114896.79</v>
      </c>
      <c r="S7572" s="49">
        <v>116355.386</v>
      </c>
      <c r="T7572" s="49">
        <v>112267.48</v>
      </c>
      <c r="U7572" s="49">
        <v>100839.526</v>
      </c>
      <c r="V7572" s="49">
        <v>102322.37</v>
      </c>
    </row>
    <row r="7573" spans="1:22" x14ac:dyDescent="0.3">
      <c r="A7573">
        <v>1000036</v>
      </c>
      <c r="B7573" t="s">
        <v>33000</v>
      </c>
      <c r="C7573" t="s">
        <v>33001</v>
      </c>
      <c r="D7573" t="s">
        <v>6905</v>
      </c>
      <c r="E7573" t="s">
        <v>663</v>
      </c>
      <c r="F7573" t="s">
        <v>33002</v>
      </c>
      <c r="G7573" t="s">
        <v>33003</v>
      </c>
      <c r="H7573" t="s">
        <v>679</v>
      </c>
      <c r="I7573" s="23">
        <v>39.134569999999997</v>
      </c>
      <c r="J7573" s="23">
        <v>-84.509820000000005</v>
      </c>
      <c r="K7573">
        <v>611310</v>
      </c>
      <c r="L7573" t="s">
        <v>28</v>
      </c>
      <c r="M7573" t="s">
        <v>315</v>
      </c>
      <c r="N7573" s="49">
        <v>159459.36600000001</v>
      </c>
      <c r="O7573" s="49">
        <v>160482.23999999999</v>
      </c>
      <c r="P7573" s="49">
        <v>156734.40599999999</v>
      </c>
      <c r="Q7573" s="49">
        <v>139109.01199999999</v>
      </c>
      <c r="R7573" s="49">
        <v>106533.914</v>
      </c>
      <c r="S7573" s="49">
        <v>101058.124</v>
      </c>
      <c r="T7573" s="49">
        <v>138443.166</v>
      </c>
      <c r="U7573" s="49">
        <v>181760.88200000001</v>
      </c>
      <c r="V7573" s="49">
        <v>166855.326</v>
      </c>
    </row>
    <row r="7574" spans="1:22" x14ac:dyDescent="0.3">
      <c r="A7574">
        <v>1004266</v>
      </c>
      <c r="B7574" t="s">
        <v>33004</v>
      </c>
      <c r="C7574" t="s">
        <v>33005</v>
      </c>
      <c r="D7574" t="s">
        <v>33006</v>
      </c>
      <c r="E7574" t="s">
        <v>2780</v>
      </c>
      <c r="F7574" t="s">
        <v>33007</v>
      </c>
      <c r="G7574" t="s">
        <v>33008</v>
      </c>
      <c r="H7574" t="s">
        <v>33009</v>
      </c>
      <c r="I7574" s="23">
        <v>41.809770999999998</v>
      </c>
      <c r="J7574" s="23">
        <v>-72.261402000000004</v>
      </c>
      <c r="K7574">
        <v>611310</v>
      </c>
      <c r="L7574" t="s">
        <v>28</v>
      </c>
      <c r="M7574" t="s">
        <v>315</v>
      </c>
      <c r="N7574" s="49">
        <v>102138.216</v>
      </c>
      <c r="O7574" s="49">
        <v>99659.767999999996</v>
      </c>
      <c r="P7574" s="49">
        <v>97135.635999999999</v>
      </c>
      <c r="Q7574" s="49">
        <v>94852.445999999996</v>
      </c>
      <c r="R7574" s="49">
        <v>99295.445999999996</v>
      </c>
      <c r="S7574" s="49">
        <v>98071.926000000007</v>
      </c>
      <c r="T7574" s="49">
        <v>96930.607999999993</v>
      </c>
      <c r="U7574" s="49">
        <v>93782.68</v>
      </c>
      <c r="V7574" s="49">
        <v>98110.78</v>
      </c>
    </row>
    <row r="7575" spans="1:22" x14ac:dyDescent="0.3">
      <c r="A7575">
        <v>1003722</v>
      </c>
      <c r="B7575" t="s">
        <v>33010</v>
      </c>
      <c r="C7575" t="s">
        <v>33011</v>
      </c>
      <c r="D7575" t="s">
        <v>1662</v>
      </c>
      <c r="E7575" t="s">
        <v>3890</v>
      </c>
      <c r="F7575" t="s">
        <v>33012</v>
      </c>
      <c r="G7575" t="s">
        <v>33013</v>
      </c>
      <c r="H7575" t="s">
        <v>3893</v>
      </c>
      <c r="I7575" s="23">
        <v>39.67548</v>
      </c>
      <c r="J7575" s="23">
        <v>-75.743350000000007</v>
      </c>
      <c r="K7575">
        <v>611310</v>
      </c>
      <c r="L7575" t="s">
        <v>28</v>
      </c>
      <c r="M7575" t="s">
        <v>315</v>
      </c>
      <c r="N7575" s="49">
        <v>42411.224000000002</v>
      </c>
      <c r="O7575" s="49">
        <v>43026.06</v>
      </c>
      <c r="P7575" s="49">
        <v>40790.732000000004</v>
      </c>
      <c r="Q7575" s="49">
        <v>39528.777999999998</v>
      </c>
      <c r="R7575" s="49">
        <v>38174.417999999998</v>
      </c>
      <c r="S7575" s="49">
        <v>39035.932000000001</v>
      </c>
      <c r="T7575" s="49">
        <v>39075.294000000002</v>
      </c>
      <c r="U7575" s="49">
        <v>34762.555999999997</v>
      </c>
      <c r="V7575" s="49">
        <v>36478.063999999998</v>
      </c>
    </row>
    <row r="7576" spans="1:22" x14ac:dyDescent="0.3">
      <c r="A7576">
        <v>1006780</v>
      </c>
      <c r="B7576" t="s">
        <v>33014</v>
      </c>
      <c r="C7576" t="s">
        <v>33015</v>
      </c>
      <c r="D7576" t="s">
        <v>3608</v>
      </c>
      <c r="E7576" t="s">
        <v>690</v>
      </c>
      <c r="F7576" t="s">
        <v>33016</v>
      </c>
      <c r="H7576" t="s">
        <v>2278</v>
      </c>
      <c r="I7576" s="23">
        <v>33.955329999999996</v>
      </c>
      <c r="J7576" s="23">
        <v>-83.375140000000002</v>
      </c>
      <c r="K7576">
        <v>923110</v>
      </c>
      <c r="L7576" t="s">
        <v>28</v>
      </c>
      <c r="M7576" t="s">
        <v>315</v>
      </c>
      <c r="N7576" s="49">
        <v>53808.947999999997</v>
      </c>
      <c r="O7576" s="49">
        <v>54503.32</v>
      </c>
      <c r="P7576" s="49">
        <v>50428.658000000003</v>
      </c>
      <c r="Q7576" s="49">
        <v>51735.402000000002</v>
      </c>
      <c r="R7576" s="49">
        <v>55310.23</v>
      </c>
      <c r="S7576" s="49">
        <v>59214.184000000001</v>
      </c>
      <c r="T7576" s="49">
        <v>59958.788</v>
      </c>
      <c r="U7576" s="49">
        <v>59248.095999999998</v>
      </c>
      <c r="V7576" s="49">
        <v>64212.822</v>
      </c>
    </row>
    <row r="7577" spans="1:22" x14ac:dyDescent="0.3">
      <c r="A7577">
        <v>1001893</v>
      </c>
      <c r="B7577" t="s">
        <v>33017</v>
      </c>
      <c r="C7577" t="s">
        <v>33018</v>
      </c>
      <c r="D7577" t="s">
        <v>33019</v>
      </c>
      <c r="E7577" t="s">
        <v>351</v>
      </c>
      <c r="F7577" t="s">
        <v>33020</v>
      </c>
      <c r="G7577" t="s">
        <v>33021</v>
      </c>
      <c r="H7577" t="s">
        <v>19377</v>
      </c>
      <c r="I7577" s="23">
        <v>40.104711999999999</v>
      </c>
      <c r="J7577" s="23">
        <v>-88.242047999999997</v>
      </c>
      <c r="K7577">
        <v>611310</v>
      </c>
      <c r="L7577" t="s">
        <v>28</v>
      </c>
      <c r="M7577" t="s">
        <v>315</v>
      </c>
      <c r="N7577" s="49">
        <v>173243.61199999999</v>
      </c>
      <c r="O7577" s="49">
        <v>228199.274</v>
      </c>
      <c r="P7577" s="49">
        <v>236627.834</v>
      </c>
      <c r="Q7577" s="49">
        <v>248300.81599999999</v>
      </c>
      <c r="R7577" s="49">
        <v>254971.08799999999</v>
      </c>
      <c r="S7577" s="49">
        <v>281788.228</v>
      </c>
      <c r="T7577" s="49">
        <v>283675.66200000001</v>
      </c>
      <c r="U7577" s="49">
        <v>245737.45199999999</v>
      </c>
      <c r="V7577" s="49">
        <v>271688.59000000003</v>
      </c>
    </row>
    <row r="7578" spans="1:22" x14ac:dyDescent="0.3">
      <c r="A7578">
        <v>1004756</v>
      </c>
      <c r="B7578" t="s">
        <v>33022</v>
      </c>
      <c r="C7578" t="s">
        <v>33023</v>
      </c>
      <c r="D7578" t="s">
        <v>2998</v>
      </c>
      <c r="E7578" t="s">
        <v>351</v>
      </c>
      <c r="F7578" t="s">
        <v>33024</v>
      </c>
      <c r="G7578" t="s">
        <v>33025</v>
      </c>
      <c r="H7578" t="s">
        <v>354</v>
      </c>
      <c r="I7578" s="23">
        <v>41.871600000000001</v>
      </c>
      <c r="J7578" s="23">
        <v>-87.64152</v>
      </c>
      <c r="K7578">
        <v>611310</v>
      </c>
      <c r="L7578" t="s">
        <v>28</v>
      </c>
      <c r="M7578" t="s">
        <v>315</v>
      </c>
      <c r="N7578" s="49">
        <v>145262.39799999999</v>
      </c>
      <c r="O7578" s="49">
        <v>140663.86600000001</v>
      </c>
      <c r="P7578" s="49">
        <v>112562.374</v>
      </c>
      <c r="Q7578" s="49">
        <v>121405.292</v>
      </c>
      <c r="R7578" s="49">
        <v>137292.378</v>
      </c>
      <c r="S7578" s="49">
        <v>152185.22399999999</v>
      </c>
      <c r="T7578" s="49">
        <v>146487.54800000001</v>
      </c>
      <c r="U7578" s="49">
        <v>137217.53599999999</v>
      </c>
      <c r="V7578" s="49">
        <v>159415.698</v>
      </c>
    </row>
    <row r="7579" spans="1:22" x14ac:dyDescent="0.3">
      <c r="A7579">
        <v>1004659</v>
      </c>
      <c r="B7579" t="s">
        <v>33026</v>
      </c>
      <c r="C7579" t="s">
        <v>33027</v>
      </c>
      <c r="D7579" t="s">
        <v>8310</v>
      </c>
      <c r="E7579" t="s">
        <v>311</v>
      </c>
      <c r="F7579" t="s">
        <v>33028</v>
      </c>
      <c r="G7579" t="s">
        <v>33029</v>
      </c>
      <c r="H7579" t="s">
        <v>6925</v>
      </c>
      <c r="I7579" s="23">
        <v>38.020000000000003</v>
      </c>
      <c r="J7579" s="23">
        <v>-84.5</v>
      </c>
      <c r="K7579">
        <v>611310</v>
      </c>
      <c r="L7579" t="s">
        <v>28</v>
      </c>
      <c r="M7579" t="s">
        <v>315</v>
      </c>
      <c r="N7579" s="49">
        <v>80637.38</v>
      </c>
      <c r="O7579" s="49">
        <v>80385.714000000007</v>
      </c>
      <c r="P7579" s="49">
        <v>82554.682000000001</v>
      </c>
      <c r="Q7579" s="49">
        <v>87983.5</v>
      </c>
      <c r="R7579" s="49">
        <v>89749.186000000002</v>
      </c>
      <c r="S7579" s="49">
        <v>101278.03</v>
      </c>
      <c r="T7579" s="49">
        <v>98165.53</v>
      </c>
      <c r="U7579" s="49">
        <v>106903.686</v>
      </c>
      <c r="V7579" s="49">
        <v>127927.914</v>
      </c>
    </row>
    <row r="7580" spans="1:22" x14ac:dyDescent="0.3">
      <c r="A7580">
        <v>1003703</v>
      </c>
      <c r="B7580" t="s">
        <v>33030</v>
      </c>
      <c r="C7580" t="s">
        <v>33031</v>
      </c>
      <c r="D7580" t="s">
        <v>7257</v>
      </c>
      <c r="E7580" t="s">
        <v>435</v>
      </c>
      <c r="F7580" t="s">
        <v>33032</v>
      </c>
      <c r="G7580" t="s">
        <v>33033</v>
      </c>
      <c r="H7580" t="s">
        <v>4891</v>
      </c>
      <c r="I7580" s="23">
        <v>38.946010000000001</v>
      </c>
      <c r="J7580" s="23">
        <v>-92.333280000000002</v>
      </c>
      <c r="K7580">
        <v>611310</v>
      </c>
      <c r="L7580" t="s">
        <v>28</v>
      </c>
      <c r="M7580" t="s">
        <v>315</v>
      </c>
      <c r="N7580" s="49">
        <v>140275.95800000001</v>
      </c>
      <c r="O7580" s="49">
        <v>142518.46400000001</v>
      </c>
      <c r="P7580" s="49">
        <v>145843.73800000001</v>
      </c>
      <c r="Q7580" s="49">
        <v>193804.78</v>
      </c>
      <c r="R7580" s="49">
        <v>201059.47200000001</v>
      </c>
      <c r="S7580" s="49">
        <v>234015.34400000001</v>
      </c>
      <c r="T7580" s="49">
        <v>245416.288</v>
      </c>
      <c r="U7580" s="49">
        <v>237298.524</v>
      </c>
      <c r="V7580" s="49">
        <v>262864.81</v>
      </c>
    </row>
    <row r="7581" spans="1:22" x14ac:dyDescent="0.3">
      <c r="A7581">
        <v>1003819</v>
      </c>
      <c r="B7581" t="s">
        <v>33034</v>
      </c>
      <c r="C7581" t="s">
        <v>33035</v>
      </c>
      <c r="D7581" t="s">
        <v>11975</v>
      </c>
      <c r="E7581" t="s">
        <v>380</v>
      </c>
      <c r="F7581" t="s">
        <v>33036</v>
      </c>
      <c r="G7581" t="s">
        <v>33037</v>
      </c>
      <c r="H7581" t="s">
        <v>7627</v>
      </c>
      <c r="I7581" s="23">
        <v>44.975879999999997</v>
      </c>
      <c r="J7581" s="23">
        <v>-93.233860000000007</v>
      </c>
      <c r="K7581">
        <v>923110</v>
      </c>
      <c r="L7581" t="s">
        <v>28</v>
      </c>
      <c r="M7581" t="s">
        <v>315</v>
      </c>
      <c r="N7581" s="49">
        <v>165225.95600000001</v>
      </c>
      <c r="O7581" s="49">
        <v>214681.726</v>
      </c>
      <c r="P7581" s="49">
        <v>135622.62</v>
      </c>
      <c r="Q7581" s="49">
        <v>140439.538</v>
      </c>
      <c r="R7581" s="49">
        <v>149461.554</v>
      </c>
      <c r="S7581" s="49">
        <v>164468.12</v>
      </c>
      <c r="T7581" s="49">
        <v>174827.304</v>
      </c>
      <c r="U7581" s="49">
        <v>131897.18400000001</v>
      </c>
      <c r="V7581" s="49">
        <v>159921.95800000001</v>
      </c>
    </row>
    <row r="7582" spans="1:22" x14ac:dyDescent="0.3">
      <c r="A7582">
        <v>1007163</v>
      </c>
      <c r="B7582" t="s">
        <v>33038</v>
      </c>
      <c r="C7582" t="s">
        <v>33039</v>
      </c>
      <c r="D7582" t="s">
        <v>10725</v>
      </c>
      <c r="E7582" t="s">
        <v>922</v>
      </c>
      <c r="F7582" t="s">
        <v>33040</v>
      </c>
      <c r="G7582" t="s">
        <v>33041</v>
      </c>
      <c r="H7582" t="s">
        <v>10728</v>
      </c>
      <c r="I7582" s="23">
        <v>41.254199999999997</v>
      </c>
      <c r="J7582" s="23">
        <v>-95.978059000000002</v>
      </c>
      <c r="K7582">
        <v>611310</v>
      </c>
      <c r="L7582" t="s">
        <v>28</v>
      </c>
      <c r="M7582" t="s">
        <v>315</v>
      </c>
      <c r="N7582" s="49">
        <v>34248.15</v>
      </c>
      <c r="O7582" s="49">
        <v>34988.896000000001</v>
      </c>
      <c r="P7582" s="49">
        <v>32165.716</v>
      </c>
      <c r="Q7582" s="49">
        <v>27065.694</v>
      </c>
      <c r="R7582" s="49">
        <v>26411.198</v>
      </c>
      <c r="S7582" s="49">
        <v>31255.752</v>
      </c>
      <c r="T7582" s="49">
        <v>31496.031999999999</v>
      </c>
      <c r="U7582" s="49">
        <v>27460.495999999999</v>
      </c>
      <c r="V7582" s="49">
        <v>30493.534</v>
      </c>
    </row>
    <row r="7583" spans="1:22" x14ac:dyDescent="0.3">
      <c r="A7583">
        <v>1005636</v>
      </c>
      <c r="B7583" t="s">
        <v>33042</v>
      </c>
      <c r="C7583" t="s">
        <v>33043</v>
      </c>
      <c r="D7583" t="s">
        <v>1492</v>
      </c>
      <c r="E7583" t="s">
        <v>339</v>
      </c>
      <c r="F7583" t="s">
        <v>33044</v>
      </c>
      <c r="G7583" t="s">
        <v>33045</v>
      </c>
      <c r="H7583" t="s">
        <v>1495</v>
      </c>
      <c r="I7583" s="23">
        <v>35.083933000000002</v>
      </c>
      <c r="J7583" s="23">
        <v>-106.62539599999999</v>
      </c>
      <c r="K7583">
        <v>611310</v>
      </c>
      <c r="L7583" t="s">
        <v>28</v>
      </c>
      <c r="M7583" t="s">
        <v>315</v>
      </c>
      <c r="N7583" s="49">
        <v>63525.11</v>
      </c>
      <c r="O7583" s="49">
        <v>62638.864000000001</v>
      </c>
      <c r="P7583" s="49">
        <v>53672.847999999998</v>
      </c>
      <c r="Q7583" s="49">
        <v>53858.947999999997</v>
      </c>
      <c r="R7583" s="49">
        <v>56350.188000000002</v>
      </c>
      <c r="S7583" s="49">
        <v>53202.8</v>
      </c>
      <c r="T7583" s="49">
        <v>43049.588000000003</v>
      </c>
      <c r="U7583" s="49">
        <v>42096.991999999998</v>
      </c>
      <c r="V7583" s="49">
        <v>40422.394</v>
      </c>
    </row>
    <row r="7584" spans="1:22" x14ac:dyDescent="0.3">
      <c r="A7584">
        <v>1001074</v>
      </c>
      <c r="B7584" t="s">
        <v>33046</v>
      </c>
      <c r="C7584" t="s">
        <v>33047</v>
      </c>
      <c r="D7584" t="s">
        <v>14639</v>
      </c>
      <c r="E7584" t="s">
        <v>640</v>
      </c>
      <c r="F7584" t="s">
        <v>33048</v>
      </c>
      <c r="G7584" t="s">
        <v>33049</v>
      </c>
      <c r="H7584" t="s">
        <v>14642</v>
      </c>
      <c r="I7584" s="23">
        <v>47.919358000000003</v>
      </c>
      <c r="J7584" s="23">
        <v>-97.070881999999997</v>
      </c>
      <c r="K7584">
        <v>221330</v>
      </c>
      <c r="L7584" t="s">
        <v>28</v>
      </c>
      <c r="M7584" t="s">
        <v>336</v>
      </c>
      <c r="N7584" s="49">
        <v>74771.164000000004</v>
      </c>
      <c r="O7584" s="49">
        <v>78968.528000000006</v>
      </c>
      <c r="P7584" s="49">
        <v>69336.861999999994</v>
      </c>
      <c r="Q7584" s="49">
        <v>73692.038</v>
      </c>
      <c r="R7584" s="49">
        <v>72900.937999999995</v>
      </c>
      <c r="S7584" s="49">
        <v>67081.884000000005</v>
      </c>
      <c r="T7584" s="49">
        <v>78839.422000000006</v>
      </c>
      <c r="U7584" s="49">
        <v>74321.672000000006</v>
      </c>
      <c r="V7584" s="49">
        <v>81966.224000000002</v>
      </c>
    </row>
    <row r="7585" spans="1:22" x14ac:dyDescent="0.3">
      <c r="A7585">
        <v>1005033</v>
      </c>
      <c r="B7585" t="s">
        <v>33050</v>
      </c>
      <c r="C7585" t="s">
        <v>33051</v>
      </c>
      <c r="D7585" t="s">
        <v>30755</v>
      </c>
      <c r="E7585" t="s">
        <v>569</v>
      </c>
      <c r="F7585" t="s">
        <v>33052</v>
      </c>
      <c r="G7585" t="s">
        <v>33053</v>
      </c>
      <c r="H7585" t="s">
        <v>4167</v>
      </c>
      <c r="I7585" s="23">
        <v>42.511450000000004</v>
      </c>
      <c r="J7585" s="23">
        <v>-92.469679999999997</v>
      </c>
      <c r="K7585">
        <v>611310</v>
      </c>
      <c r="L7585" t="s">
        <v>28</v>
      </c>
      <c r="M7585" t="s">
        <v>315</v>
      </c>
      <c r="N7585" s="49">
        <v>66951.532000000007</v>
      </c>
      <c r="O7585" s="49">
        <v>73512.831999999995</v>
      </c>
      <c r="P7585" s="49">
        <v>86105.395999999993</v>
      </c>
      <c r="Q7585" s="49">
        <v>82197.936000000002</v>
      </c>
      <c r="R7585" s="49">
        <v>89328.577999999994</v>
      </c>
      <c r="S7585" s="49">
        <v>96371.774000000005</v>
      </c>
      <c r="T7585" s="49">
        <v>95366.668000000005</v>
      </c>
      <c r="U7585" s="49">
        <v>84767.741999999998</v>
      </c>
      <c r="V7585" s="49">
        <v>64380.928</v>
      </c>
    </row>
    <row r="7586" spans="1:22" x14ac:dyDescent="0.3">
      <c r="A7586">
        <v>1004373</v>
      </c>
      <c r="B7586" t="s">
        <v>33054</v>
      </c>
      <c r="C7586" t="s">
        <v>33055</v>
      </c>
      <c r="D7586" t="s">
        <v>33056</v>
      </c>
      <c r="E7586" t="s">
        <v>491</v>
      </c>
      <c r="F7586" t="s">
        <v>33057</v>
      </c>
      <c r="G7586" t="s">
        <v>33058</v>
      </c>
      <c r="H7586" t="s">
        <v>516</v>
      </c>
      <c r="I7586" s="23">
        <v>41.706111</v>
      </c>
      <c r="J7586" s="23">
        <v>-86.237222000000003</v>
      </c>
      <c r="K7586">
        <v>611310</v>
      </c>
      <c r="L7586" t="s">
        <v>28</v>
      </c>
      <c r="M7586" t="s">
        <v>315</v>
      </c>
      <c r="N7586" s="49">
        <v>149325.45600000001</v>
      </c>
      <c r="O7586" s="49">
        <v>154484.71799999999</v>
      </c>
      <c r="P7586" s="49">
        <v>152041.34400000001</v>
      </c>
      <c r="Q7586" s="49">
        <v>146230.08199999999</v>
      </c>
      <c r="R7586" s="49">
        <v>130012.916</v>
      </c>
      <c r="S7586" s="49">
        <v>143720.274</v>
      </c>
      <c r="T7586" s="49">
        <v>133163.32800000001</v>
      </c>
      <c r="U7586" s="49">
        <v>146965.56</v>
      </c>
      <c r="V7586" s="49">
        <v>165550.51199999999</v>
      </c>
    </row>
    <row r="7587" spans="1:22" x14ac:dyDescent="0.3">
      <c r="A7587">
        <v>1006764</v>
      </c>
      <c r="B7587" t="s">
        <v>33059</v>
      </c>
      <c r="C7587" t="s">
        <v>33060</v>
      </c>
      <c r="D7587" t="s">
        <v>33061</v>
      </c>
      <c r="E7587" t="s">
        <v>1418</v>
      </c>
      <c r="F7587" t="s">
        <v>33062</v>
      </c>
      <c r="G7587" t="s">
        <v>33063</v>
      </c>
      <c r="H7587" t="s">
        <v>7304</v>
      </c>
      <c r="I7587" s="23">
        <v>35.210360000000001</v>
      </c>
      <c r="J7587" s="23">
        <v>-97.445959999999999</v>
      </c>
      <c r="K7587">
        <v>611310</v>
      </c>
      <c r="L7587" t="s">
        <v>28</v>
      </c>
      <c r="M7587" t="s">
        <v>315</v>
      </c>
      <c r="N7587" s="49">
        <v>49502.764000000003</v>
      </c>
      <c r="O7587" s="49">
        <v>56427.188000000002</v>
      </c>
      <c r="P7587" s="49">
        <v>51621.356</v>
      </c>
      <c r="Q7587" s="49">
        <v>49215.864000000001</v>
      </c>
      <c r="R7587" s="49">
        <v>44663.332000000002</v>
      </c>
      <c r="S7587" s="49">
        <v>60638.82</v>
      </c>
      <c r="T7587" s="49">
        <v>70179.335999999996</v>
      </c>
      <c r="U7587" s="49">
        <v>94097.293999999994</v>
      </c>
      <c r="V7587" s="49">
        <v>53481.048000000003</v>
      </c>
    </row>
    <row r="7588" spans="1:22" x14ac:dyDescent="0.3">
      <c r="A7588">
        <v>1000201</v>
      </c>
      <c r="B7588" t="s">
        <v>33064</v>
      </c>
      <c r="C7588" t="s">
        <v>33065</v>
      </c>
      <c r="D7588" t="s">
        <v>6490</v>
      </c>
      <c r="E7588" t="s">
        <v>676</v>
      </c>
      <c r="F7588" t="s">
        <v>33066</v>
      </c>
      <c r="G7588" t="s">
        <v>33067</v>
      </c>
      <c r="H7588" t="s">
        <v>2672</v>
      </c>
      <c r="I7588" s="23">
        <v>35.949300000000001</v>
      </c>
      <c r="J7588" s="23">
        <v>-83.926000000000002</v>
      </c>
      <c r="K7588">
        <v>611310</v>
      </c>
      <c r="L7588" t="s">
        <v>28</v>
      </c>
      <c r="M7588" t="s">
        <v>315</v>
      </c>
      <c r="N7588" s="49">
        <v>71847.98</v>
      </c>
      <c r="O7588" s="49">
        <v>76762.156000000003</v>
      </c>
      <c r="P7588" s="49">
        <v>69379.987999999998</v>
      </c>
      <c r="Q7588" s="49">
        <v>66740.948000000004</v>
      </c>
      <c r="R7588" s="49">
        <v>70354.737999999998</v>
      </c>
      <c r="S7588" s="49">
        <v>93626.751999999993</v>
      </c>
      <c r="T7588" s="49">
        <v>81094.31</v>
      </c>
      <c r="U7588" s="49">
        <v>69406.95</v>
      </c>
      <c r="V7588" s="49">
        <v>74307.69</v>
      </c>
    </row>
    <row r="7589" spans="1:22" x14ac:dyDescent="0.3">
      <c r="A7589">
        <v>1006504</v>
      </c>
      <c r="B7589" t="s">
        <v>33068</v>
      </c>
      <c r="C7589" t="s">
        <v>33069</v>
      </c>
      <c r="D7589" t="s">
        <v>6883</v>
      </c>
      <c r="E7589" t="s">
        <v>2294</v>
      </c>
      <c r="F7589" t="s">
        <v>33070</v>
      </c>
      <c r="G7589" t="s">
        <v>33071</v>
      </c>
      <c r="H7589" t="s">
        <v>2302</v>
      </c>
      <c r="I7589" s="23">
        <v>40.751745999999997</v>
      </c>
      <c r="J7589" s="23">
        <v>-111.83375599999999</v>
      </c>
      <c r="K7589">
        <v>611310</v>
      </c>
      <c r="L7589" t="s">
        <v>28</v>
      </c>
      <c r="M7589" t="s">
        <v>315</v>
      </c>
      <c r="N7589" s="49">
        <v>81776.592000000004</v>
      </c>
      <c r="O7589" s="49">
        <v>80242.547999999995</v>
      </c>
      <c r="P7589" s="49">
        <v>84847.78</v>
      </c>
      <c r="Q7589" s="49">
        <v>82889.487999999998</v>
      </c>
      <c r="R7589" s="49">
        <v>100805.02</v>
      </c>
      <c r="S7589" s="49">
        <v>100805.02</v>
      </c>
      <c r="T7589" s="49">
        <v>105763.952</v>
      </c>
      <c r="U7589" s="49">
        <v>92790.44</v>
      </c>
      <c r="V7589" s="49">
        <v>102472.764</v>
      </c>
    </row>
    <row r="7590" spans="1:22" x14ac:dyDescent="0.3">
      <c r="A7590">
        <v>1001929</v>
      </c>
      <c r="B7590" t="s">
        <v>33072</v>
      </c>
      <c r="C7590" t="s">
        <v>33073</v>
      </c>
      <c r="D7590" t="s">
        <v>33074</v>
      </c>
      <c r="E7590" t="s">
        <v>793</v>
      </c>
      <c r="F7590" t="s">
        <v>18112</v>
      </c>
      <c r="G7590" t="s">
        <v>33075</v>
      </c>
      <c r="H7590" t="s">
        <v>9262</v>
      </c>
      <c r="I7590" s="23">
        <v>38.035780000000003</v>
      </c>
      <c r="J7590" s="23">
        <v>-78.514095999999995</v>
      </c>
      <c r="K7590">
        <v>611310</v>
      </c>
      <c r="L7590" t="s">
        <v>28</v>
      </c>
      <c r="M7590" t="s">
        <v>315</v>
      </c>
      <c r="N7590" s="49">
        <v>83313.194000000003</v>
      </c>
      <c r="O7590" s="49">
        <v>84427.994000000006</v>
      </c>
      <c r="P7590" s="49">
        <v>81984.53</v>
      </c>
      <c r="Q7590" s="49">
        <v>85548.804000000004</v>
      </c>
      <c r="R7590" s="49">
        <v>88961.466</v>
      </c>
      <c r="S7590" s="49">
        <v>111686.35799999999</v>
      </c>
      <c r="T7590" s="49">
        <v>97491.452000000005</v>
      </c>
      <c r="U7590" s="49">
        <v>90853.13</v>
      </c>
      <c r="V7590" s="49">
        <v>109131.73</v>
      </c>
    </row>
    <row r="7591" spans="1:22" x14ac:dyDescent="0.3">
      <c r="A7591">
        <v>1000629</v>
      </c>
      <c r="B7591" t="s">
        <v>33076</v>
      </c>
      <c r="C7591" t="s">
        <v>33077</v>
      </c>
      <c r="D7591" t="s">
        <v>3536</v>
      </c>
      <c r="E7591" t="s">
        <v>583</v>
      </c>
      <c r="F7591" t="s">
        <v>33078</v>
      </c>
      <c r="G7591" t="s">
        <v>33079</v>
      </c>
      <c r="H7591" t="s">
        <v>6092</v>
      </c>
      <c r="I7591" s="23">
        <v>32.615969999999997</v>
      </c>
      <c r="J7591" s="23">
        <v>-93.923249999999996</v>
      </c>
      <c r="K7591">
        <v>325180</v>
      </c>
      <c r="L7591" t="s">
        <v>28</v>
      </c>
      <c r="M7591" t="s">
        <v>530</v>
      </c>
      <c r="N7591" s="49">
        <v>53376.4</v>
      </c>
      <c r="O7591" s="49">
        <v>52236.103999999999</v>
      </c>
      <c r="P7591" s="49">
        <v>49416.864000000001</v>
      </c>
      <c r="Q7591" s="49">
        <v>37265.96</v>
      </c>
      <c r="R7591" s="49">
        <v>35636.815999999999</v>
      </c>
      <c r="S7591" s="49">
        <v>38027.756000000001</v>
      </c>
      <c r="T7591" s="49">
        <v>29188.74</v>
      </c>
      <c r="U7591" s="49">
        <v>27832.495999999999</v>
      </c>
      <c r="V7591" s="49">
        <v>34091.671999999999</v>
      </c>
    </row>
    <row r="7592" spans="1:22" x14ac:dyDescent="0.3">
      <c r="A7592">
        <v>1005073</v>
      </c>
      <c r="B7592" t="s">
        <v>33080</v>
      </c>
      <c r="C7592" t="s">
        <v>33081</v>
      </c>
      <c r="D7592" t="s">
        <v>33082</v>
      </c>
      <c r="E7592" t="s">
        <v>454</v>
      </c>
      <c r="F7592" t="s">
        <v>33083</v>
      </c>
      <c r="G7592" t="s">
        <v>33084</v>
      </c>
      <c r="H7592" t="s">
        <v>26849</v>
      </c>
      <c r="I7592" s="23">
        <v>45.959699999999998</v>
      </c>
      <c r="J7592" s="23">
        <v>-86.255399999999995</v>
      </c>
      <c r="K7592">
        <v>322121</v>
      </c>
      <c r="L7592" t="s">
        <v>649</v>
      </c>
      <c r="M7592" t="s">
        <v>1173</v>
      </c>
      <c r="N7592" s="49">
        <v>137917.54199999999</v>
      </c>
      <c r="O7592" s="49">
        <v>144020.272</v>
      </c>
      <c r="P7592" s="49">
        <v>139009.64600000001</v>
      </c>
      <c r="Q7592" s="49">
        <v>97772.11</v>
      </c>
      <c r="R7592" s="49">
        <v>119252.526</v>
      </c>
      <c r="S7592" s="49">
        <v>213201.92600000001</v>
      </c>
      <c r="T7592" s="49">
        <v>181239.07800000001</v>
      </c>
      <c r="U7592" s="49">
        <v>182646.73199999999</v>
      </c>
      <c r="V7592" s="49">
        <v>173589.68599999999</v>
      </c>
    </row>
    <row r="7593" spans="1:22" x14ac:dyDescent="0.3">
      <c r="A7593">
        <v>1007984</v>
      </c>
      <c r="B7593" t="s">
        <v>33085</v>
      </c>
      <c r="C7593" t="s">
        <v>33086</v>
      </c>
      <c r="D7593" t="s">
        <v>33087</v>
      </c>
      <c r="E7593" t="s">
        <v>441</v>
      </c>
      <c r="F7593" t="s">
        <v>33088</v>
      </c>
      <c r="G7593" t="s">
        <v>33089</v>
      </c>
      <c r="H7593" t="s">
        <v>8895</v>
      </c>
      <c r="I7593" s="23">
        <v>36.33719</v>
      </c>
      <c r="J7593" s="23">
        <v>-78.829899999999995</v>
      </c>
      <c r="K7593">
        <v>562212</v>
      </c>
      <c r="L7593" t="s">
        <v>51</v>
      </c>
      <c r="M7593" t="s">
        <v>307</v>
      </c>
      <c r="N7593" s="49">
        <v>46246.25</v>
      </c>
      <c r="O7593" s="49">
        <v>49536.25</v>
      </c>
      <c r="P7593" s="49">
        <v>52542.25</v>
      </c>
      <c r="Q7593" s="49">
        <v>70145.75</v>
      </c>
      <c r="R7593" s="49">
        <v>67862</v>
      </c>
      <c r="S7593" s="49">
        <v>65084.75</v>
      </c>
      <c r="T7593" s="49">
        <v>52070</v>
      </c>
      <c r="U7593" s="49">
        <v>46602.252325000001</v>
      </c>
      <c r="V7593" s="49">
        <v>65545.298750000002</v>
      </c>
    </row>
    <row r="7594" spans="1:22" x14ac:dyDescent="0.3">
      <c r="A7594">
        <v>1003696</v>
      </c>
      <c r="B7594" t="s">
        <v>33090</v>
      </c>
      <c r="C7594" t="s">
        <v>33091</v>
      </c>
      <c r="D7594" t="s">
        <v>18321</v>
      </c>
      <c r="E7594" t="s">
        <v>351</v>
      </c>
      <c r="F7594" t="s">
        <v>18322</v>
      </c>
      <c r="G7594" t="s">
        <v>33092</v>
      </c>
      <c r="H7594" t="s">
        <v>410</v>
      </c>
      <c r="I7594" s="23">
        <v>41.536679999999997</v>
      </c>
      <c r="J7594" s="23">
        <v>-90.379677999999998</v>
      </c>
      <c r="K7594">
        <v>562212</v>
      </c>
      <c r="L7594" t="s">
        <v>355</v>
      </c>
      <c r="M7594" t="s">
        <v>307</v>
      </c>
      <c r="N7594" s="49">
        <v>52252.5</v>
      </c>
      <c r="O7594" s="49">
        <v>29316.1</v>
      </c>
      <c r="P7594" s="49">
        <v>38538.050000000003</v>
      </c>
      <c r="Q7594" s="49">
        <v>41251.050000000003</v>
      </c>
      <c r="R7594" s="49">
        <v>66985.728000000003</v>
      </c>
      <c r="S7594" s="49">
        <v>45986.957999999999</v>
      </c>
      <c r="T7594" s="49">
        <v>50554.656000000003</v>
      </c>
      <c r="U7594" s="49">
        <v>43966.368000000002</v>
      </c>
      <c r="V7594" s="49">
        <v>69290.645999999993</v>
      </c>
    </row>
    <row r="7595" spans="1:22" x14ac:dyDescent="0.3">
      <c r="A7595">
        <v>1005141</v>
      </c>
      <c r="B7595" t="s">
        <v>33093</v>
      </c>
      <c r="C7595" t="s">
        <v>33094</v>
      </c>
      <c r="D7595" t="s">
        <v>8249</v>
      </c>
      <c r="E7595" t="s">
        <v>2235</v>
      </c>
      <c r="F7595" t="s">
        <v>33095</v>
      </c>
      <c r="G7595" t="s">
        <v>33096</v>
      </c>
      <c r="H7595" t="s">
        <v>8252</v>
      </c>
      <c r="I7595" s="23">
        <v>47.516185</v>
      </c>
      <c r="J7595" s="23">
        <v>-111.190594</v>
      </c>
      <c r="K7595">
        <v>928110</v>
      </c>
      <c r="L7595" t="s">
        <v>28</v>
      </c>
      <c r="M7595" t="s">
        <v>315</v>
      </c>
      <c r="R7595" s="49">
        <v>19082.353999999999</v>
      </c>
      <c r="S7595" s="49">
        <v>20225.678</v>
      </c>
      <c r="T7595" s="49">
        <v>20909.3</v>
      </c>
      <c r="U7595" s="49">
        <v>22370.23</v>
      </c>
      <c r="V7595" s="49">
        <v>23773.34</v>
      </c>
    </row>
    <row r="7596" spans="1:22" x14ac:dyDescent="0.3">
      <c r="A7596">
        <v>1005367</v>
      </c>
      <c r="B7596" t="s">
        <v>33097</v>
      </c>
      <c r="C7596" t="s">
        <v>33098</v>
      </c>
      <c r="D7596" t="s">
        <v>33099</v>
      </c>
      <c r="E7596" t="s">
        <v>793</v>
      </c>
      <c r="F7596" t="s">
        <v>33100</v>
      </c>
      <c r="G7596" t="s">
        <v>33101</v>
      </c>
      <c r="H7596" t="s">
        <v>17377</v>
      </c>
      <c r="I7596" s="23">
        <v>38.692183</v>
      </c>
      <c r="J7596" s="23">
        <v>-77.133477999999997</v>
      </c>
      <c r="K7596">
        <v>928110</v>
      </c>
      <c r="L7596" t="s">
        <v>28</v>
      </c>
      <c r="M7596" t="s">
        <v>315</v>
      </c>
      <c r="N7596" s="49">
        <v>26011.34</v>
      </c>
      <c r="O7596" s="49">
        <v>26216.527999999998</v>
      </c>
      <c r="P7596" s="49">
        <v>24584.13</v>
      </c>
      <c r="Q7596" s="49">
        <v>24092.838</v>
      </c>
      <c r="R7596" s="49">
        <v>28841.258000000002</v>
      </c>
      <c r="S7596" s="49">
        <v>29899.439999999999</v>
      </c>
      <c r="T7596" s="49">
        <v>24355.948</v>
      </c>
      <c r="U7596" s="49">
        <v>31995.813999999998</v>
      </c>
      <c r="V7596" s="49">
        <v>30298.592000000001</v>
      </c>
    </row>
    <row r="7597" spans="1:22" x14ac:dyDescent="0.3">
      <c r="A7597">
        <v>1003631</v>
      </c>
      <c r="B7597" t="s">
        <v>33102</v>
      </c>
      <c r="C7597" t="s">
        <v>33103</v>
      </c>
      <c r="D7597" t="s">
        <v>7317</v>
      </c>
      <c r="E7597" t="s">
        <v>303</v>
      </c>
      <c r="F7597" t="s">
        <v>33104</v>
      </c>
      <c r="G7597" t="s">
        <v>33105</v>
      </c>
      <c r="H7597" t="s">
        <v>4527</v>
      </c>
      <c r="I7597" s="23">
        <v>31.820018999999998</v>
      </c>
      <c r="J7597" s="23">
        <v>-106.431044</v>
      </c>
      <c r="K7597">
        <v>928110</v>
      </c>
      <c r="L7597" t="s">
        <v>28</v>
      </c>
      <c r="M7597" t="s">
        <v>315</v>
      </c>
      <c r="N7597" s="49">
        <v>46894.457999999999</v>
      </c>
      <c r="O7597" s="49">
        <v>34987.313999999998</v>
      </c>
      <c r="P7597" s="49">
        <v>22503.212</v>
      </c>
      <c r="Q7597" s="49">
        <v>38082.601999999999</v>
      </c>
      <c r="R7597" s="49">
        <v>35930.646000000001</v>
      </c>
      <c r="S7597" s="49">
        <v>37905.447999999997</v>
      </c>
      <c r="T7597" s="49">
        <v>42551.843999999997</v>
      </c>
      <c r="U7597" s="49">
        <v>33825.076000000001</v>
      </c>
      <c r="V7597" s="49">
        <v>40308.482000000004</v>
      </c>
    </row>
    <row r="7598" spans="1:22" x14ac:dyDescent="0.3">
      <c r="A7598">
        <v>1005522</v>
      </c>
      <c r="B7598" t="s">
        <v>33106</v>
      </c>
      <c r="C7598" t="s">
        <v>33107</v>
      </c>
      <c r="D7598" t="s">
        <v>27356</v>
      </c>
      <c r="E7598" t="s">
        <v>556</v>
      </c>
      <c r="F7598" t="s">
        <v>33108</v>
      </c>
      <c r="G7598" t="s">
        <v>33109</v>
      </c>
      <c r="H7598" t="s">
        <v>13512</v>
      </c>
      <c r="I7598" s="23">
        <v>39.434441999999997</v>
      </c>
      <c r="J7598" s="23">
        <v>-77.446769000000003</v>
      </c>
      <c r="K7598">
        <v>928110</v>
      </c>
      <c r="L7598" t="s">
        <v>28</v>
      </c>
      <c r="M7598" t="s">
        <v>315</v>
      </c>
      <c r="O7598" s="49">
        <v>8090.92</v>
      </c>
      <c r="P7598" s="49">
        <v>4482.2839999999997</v>
      </c>
      <c r="Q7598" s="49">
        <v>1015.394</v>
      </c>
      <c r="R7598" s="49">
        <v>24981.067999999999</v>
      </c>
      <c r="S7598" s="49">
        <v>21360.741999999998</v>
      </c>
      <c r="T7598" s="49">
        <v>36487.904000000002</v>
      </c>
      <c r="U7598" s="49">
        <v>38008.514000000003</v>
      </c>
      <c r="V7598" s="49">
        <v>38261.436000000002</v>
      </c>
    </row>
    <row r="7599" spans="1:22" x14ac:dyDescent="0.3">
      <c r="A7599">
        <v>1002108</v>
      </c>
      <c r="B7599" t="s">
        <v>33110</v>
      </c>
      <c r="C7599" t="s">
        <v>33111</v>
      </c>
      <c r="D7599" t="s">
        <v>16484</v>
      </c>
      <c r="E7599" t="s">
        <v>386</v>
      </c>
      <c r="F7599" t="s">
        <v>33112</v>
      </c>
      <c r="G7599" t="s">
        <v>33113</v>
      </c>
      <c r="H7599" t="s">
        <v>900</v>
      </c>
      <c r="I7599" s="23">
        <v>34.646943999999998</v>
      </c>
      <c r="J7599" s="23">
        <v>-86.673055000000005</v>
      </c>
      <c r="K7599">
        <v>336413</v>
      </c>
      <c r="L7599" t="s">
        <v>28</v>
      </c>
      <c r="M7599" t="s">
        <v>315</v>
      </c>
      <c r="N7599" s="49">
        <v>5086.71</v>
      </c>
      <c r="O7599" s="49">
        <v>24807.056</v>
      </c>
      <c r="P7599" s="49">
        <v>25735.851999999999</v>
      </c>
      <c r="Q7599" s="49">
        <v>26907.89</v>
      </c>
      <c r="R7599" s="49">
        <v>26348.333999999999</v>
      </c>
      <c r="S7599" s="49">
        <v>27547.53</v>
      </c>
      <c r="T7599" s="49">
        <v>26654.38</v>
      </c>
      <c r="U7599" s="49">
        <v>25472.784</v>
      </c>
      <c r="V7599" s="49">
        <v>28650.326000000001</v>
      </c>
    </row>
    <row r="7600" spans="1:22" x14ac:dyDescent="0.3">
      <c r="A7600">
        <v>1007086</v>
      </c>
      <c r="B7600" t="s">
        <v>33114</v>
      </c>
      <c r="C7600" t="s">
        <v>33115</v>
      </c>
      <c r="D7600" t="s">
        <v>1121</v>
      </c>
      <c r="E7600" t="s">
        <v>569</v>
      </c>
      <c r="F7600" t="s">
        <v>33116</v>
      </c>
      <c r="G7600" t="s">
        <v>33117</v>
      </c>
      <c r="H7600" t="s">
        <v>4090</v>
      </c>
      <c r="I7600" s="23">
        <v>40.808331000000003</v>
      </c>
      <c r="J7600" s="23">
        <v>-91.246668999999997</v>
      </c>
      <c r="K7600">
        <v>332994</v>
      </c>
      <c r="L7600" t="s">
        <v>28</v>
      </c>
      <c r="M7600" t="s">
        <v>315</v>
      </c>
      <c r="N7600" s="49">
        <v>45060.966</v>
      </c>
      <c r="O7600" s="49">
        <v>46567.112000000001</v>
      </c>
      <c r="P7600" s="49">
        <v>45783.332000000002</v>
      </c>
      <c r="Q7600" s="49">
        <v>44349.161999999997</v>
      </c>
      <c r="R7600" s="49">
        <v>55666.642</v>
      </c>
      <c r="S7600" s="49">
        <v>54032.875999999997</v>
      </c>
      <c r="T7600" s="49">
        <v>52438.084000000003</v>
      </c>
      <c r="U7600" s="49">
        <v>44539.91</v>
      </c>
      <c r="V7600" s="49">
        <v>59438.137999999999</v>
      </c>
    </row>
    <row r="7601" spans="1:22" x14ac:dyDescent="0.3">
      <c r="A7601">
        <v>1001561</v>
      </c>
      <c r="B7601" t="s">
        <v>33118</v>
      </c>
      <c r="C7601" t="s">
        <v>33119</v>
      </c>
      <c r="D7601" t="s">
        <v>33120</v>
      </c>
      <c r="E7601" t="s">
        <v>946</v>
      </c>
      <c r="F7601" t="s">
        <v>33121</v>
      </c>
      <c r="G7601" t="s">
        <v>33122</v>
      </c>
      <c r="H7601" t="s">
        <v>13917</v>
      </c>
      <c r="I7601" s="23">
        <v>47.119300000000003</v>
      </c>
      <c r="J7601" s="23">
        <v>-122.6309</v>
      </c>
      <c r="K7601">
        <v>928110</v>
      </c>
      <c r="L7601" t="s">
        <v>355</v>
      </c>
      <c r="M7601" t="s">
        <v>307</v>
      </c>
      <c r="N7601" s="49">
        <v>74601.322</v>
      </c>
      <c r="O7601" s="49">
        <v>84389.285999999993</v>
      </c>
      <c r="P7601" s="49">
        <v>78439.960000000006</v>
      </c>
      <c r="Q7601" s="49">
        <v>75888.928</v>
      </c>
      <c r="R7601" s="49">
        <v>77002.516000000003</v>
      </c>
      <c r="S7601" s="49">
        <v>82615.33</v>
      </c>
      <c r="T7601" s="49">
        <v>83805.914000000004</v>
      </c>
      <c r="U7601" s="49">
        <v>87232.987999999998</v>
      </c>
      <c r="V7601" s="49">
        <v>89733.614000000001</v>
      </c>
    </row>
    <row r="7602" spans="1:22" x14ac:dyDescent="0.3">
      <c r="A7602">
        <v>1001818</v>
      </c>
      <c r="B7602" t="s">
        <v>33123</v>
      </c>
      <c r="C7602" t="s">
        <v>33124</v>
      </c>
      <c r="D7602" t="s">
        <v>33125</v>
      </c>
      <c r="E7602" t="s">
        <v>793</v>
      </c>
      <c r="F7602" t="s">
        <v>33126</v>
      </c>
      <c r="G7602" t="s">
        <v>33127</v>
      </c>
      <c r="H7602" t="s">
        <v>1952</v>
      </c>
      <c r="I7602" s="23">
        <v>37.180556000000003</v>
      </c>
      <c r="J7602" s="23">
        <v>-80.541111000000001</v>
      </c>
      <c r="K7602">
        <v>325920</v>
      </c>
      <c r="L7602" t="s">
        <v>28</v>
      </c>
      <c r="M7602" t="s">
        <v>315</v>
      </c>
      <c r="N7602" s="49">
        <v>140676.82</v>
      </c>
      <c r="O7602" s="49">
        <v>144685.856</v>
      </c>
      <c r="P7602" s="49">
        <v>196473.30799999999</v>
      </c>
      <c r="Q7602" s="49">
        <v>304762.80200000003</v>
      </c>
      <c r="R7602" s="49">
        <v>285813.28999999998</v>
      </c>
      <c r="S7602" s="49">
        <v>288083.44799999997</v>
      </c>
      <c r="T7602" s="49">
        <v>278595.20000000001</v>
      </c>
      <c r="U7602" s="49">
        <v>261087.78400000001</v>
      </c>
      <c r="V7602" s="49">
        <v>314766.72399999999</v>
      </c>
    </row>
    <row r="7603" spans="1:22" x14ac:dyDescent="0.3">
      <c r="A7603">
        <v>1005492</v>
      </c>
      <c r="B7603" t="s">
        <v>33128</v>
      </c>
      <c r="C7603" t="s">
        <v>33129</v>
      </c>
      <c r="D7603" t="s">
        <v>33130</v>
      </c>
      <c r="E7603" t="s">
        <v>1487</v>
      </c>
      <c r="F7603" t="s">
        <v>33131</v>
      </c>
      <c r="G7603" t="s">
        <v>33132</v>
      </c>
      <c r="H7603" t="s">
        <v>4527</v>
      </c>
      <c r="I7603" s="23">
        <v>38.990611000000001</v>
      </c>
      <c r="J7603" s="23">
        <v>-104.860572</v>
      </c>
      <c r="K7603">
        <v>928110</v>
      </c>
      <c r="L7603" t="s">
        <v>28</v>
      </c>
      <c r="M7603" t="s">
        <v>315</v>
      </c>
      <c r="N7603" s="49">
        <v>23936.106</v>
      </c>
      <c r="O7603" s="49">
        <v>26647.245999999999</v>
      </c>
      <c r="P7603" s="49">
        <v>27059.348000000002</v>
      </c>
      <c r="Q7603" s="49">
        <v>27499.637999999999</v>
      </c>
      <c r="R7603" s="49">
        <v>29965.934000000001</v>
      </c>
      <c r="S7603" s="49">
        <v>35641.116000000002</v>
      </c>
      <c r="T7603" s="49">
        <v>34857.216</v>
      </c>
      <c r="U7603" s="49">
        <v>31239.13</v>
      </c>
      <c r="V7603" s="49">
        <v>40844.536</v>
      </c>
    </row>
    <row r="7604" spans="1:22" x14ac:dyDescent="0.3">
      <c r="A7604">
        <v>1003145</v>
      </c>
      <c r="B7604" t="s">
        <v>33133</v>
      </c>
      <c r="C7604" t="s">
        <v>33134</v>
      </c>
      <c r="D7604" t="s">
        <v>33135</v>
      </c>
      <c r="E7604" t="s">
        <v>331</v>
      </c>
      <c r="F7604" t="s">
        <v>27737</v>
      </c>
      <c r="G7604" t="s">
        <v>33136</v>
      </c>
      <c r="H7604" t="s">
        <v>536</v>
      </c>
      <c r="I7604" s="23">
        <v>44.054519999999997</v>
      </c>
      <c r="J7604" s="23">
        <v>-75.795919999999995</v>
      </c>
      <c r="K7604">
        <v>928110</v>
      </c>
      <c r="L7604" t="s">
        <v>28</v>
      </c>
      <c r="M7604" t="s">
        <v>315</v>
      </c>
      <c r="N7604" s="49">
        <v>39223.94</v>
      </c>
      <c r="O7604" s="49">
        <v>37802.044000000002</v>
      </c>
      <c r="P7604" s="49">
        <v>45626.415999999997</v>
      </c>
      <c r="Q7604" s="49">
        <v>49939.199999999997</v>
      </c>
      <c r="R7604" s="49">
        <v>54487.932000000001</v>
      </c>
      <c r="S7604" s="49">
        <v>38410.788</v>
      </c>
      <c r="T7604" s="49">
        <v>37922.741999999998</v>
      </c>
      <c r="U7604" s="49">
        <v>34996.701999999997</v>
      </c>
      <c r="V7604" s="49">
        <v>37514.841999999997</v>
      </c>
    </row>
    <row r="7605" spans="1:22" x14ac:dyDescent="0.3">
      <c r="A7605">
        <v>1011216</v>
      </c>
      <c r="B7605" t="s">
        <v>33137</v>
      </c>
      <c r="C7605" t="s">
        <v>33138</v>
      </c>
      <c r="D7605" t="s">
        <v>28995</v>
      </c>
      <c r="E7605" t="s">
        <v>690</v>
      </c>
      <c r="F7605" t="s">
        <v>18658</v>
      </c>
      <c r="G7605" t="s">
        <v>33139</v>
      </c>
      <c r="H7605" t="s">
        <v>536</v>
      </c>
      <c r="I7605" s="23">
        <v>33.207700000000003</v>
      </c>
      <c r="J7605" s="23">
        <v>-82.391800000000003</v>
      </c>
      <c r="K7605">
        <v>212325</v>
      </c>
      <c r="L7605" t="s">
        <v>28</v>
      </c>
      <c r="M7605" t="s">
        <v>315</v>
      </c>
      <c r="N7605" s="49">
        <v>40365.447999999997</v>
      </c>
      <c r="O7605" s="49">
        <v>13299.3</v>
      </c>
      <c r="P7605" s="49">
        <v>38517.103999999999</v>
      </c>
      <c r="Q7605" s="49">
        <v>25974.151999999998</v>
      </c>
      <c r="R7605" s="49">
        <v>14072.294</v>
      </c>
      <c r="S7605" s="49">
        <v>80996.895999999993</v>
      </c>
      <c r="T7605" s="49">
        <v>35272.167999999998</v>
      </c>
    </row>
    <row r="7606" spans="1:22" x14ac:dyDescent="0.3">
      <c r="A7606">
        <v>1002747</v>
      </c>
      <c r="B7606" t="s">
        <v>33140</v>
      </c>
      <c r="C7606" t="s">
        <v>33141</v>
      </c>
      <c r="D7606" t="s">
        <v>10195</v>
      </c>
      <c r="E7606" t="s">
        <v>331</v>
      </c>
      <c r="F7606" t="s">
        <v>33142</v>
      </c>
      <c r="G7606" t="s">
        <v>33143</v>
      </c>
      <c r="H7606" t="s">
        <v>5563</v>
      </c>
      <c r="I7606" s="23">
        <v>40.86</v>
      </c>
      <c r="J7606" s="23">
        <v>-72.869583000000006</v>
      </c>
      <c r="K7606">
        <v>541715</v>
      </c>
      <c r="L7606" t="s">
        <v>28</v>
      </c>
      <c r="M7606" t="s">
        <v>315</v>
      </c>
      <c r="N7606" s="49">
        <v>33021.868000000002</v>
      </c>
      <c r="O7606" s="49">
        <v>36073.254000000001</v>
      </c>
      <c r="P7606" s="49">
        <v>32067.414000000001</v>
      </c>
      <c r="Q7606" s="49">
        <v>33638.410000000003</v>
      </c>
      <c r="R7606" s="49">
        <v>34572.161999999997</v>
      </c>
      <c r="S7606" s="49">
        <v>37735.095999999998</v>
      </c>
      <c r="T7606" s="49">
        <v>36329.24</v>
      </c>
      <c r="U7606" s="49">
        <v>34443.81</v>
      </c>
      <c r="V7606" s="49">
        <v>45135.72</v>
      </c>
    </row>
    <row r="7607" spans="1:22" x14ac:dyDescent="0.3">
      <c r="A7607">
        <v>1002819</v>
      </c>
      <c r="B7607" t="s">
        <v>33144</v>
      </c>
      <c r="C7607" t="s">
        <v>33145</v>
      </c>
      <c r="D7607" t="s">
        <v>4689</v>
      </c>
      <c r="E7607" t="s">
        <v>1388</v>
      </c>
      <c r="F7607" t="s">
        <v>33146</v>
      </c>
      <c r="H7607" t="s">
        <v>7390</v>
      </c>
      <c r="I7607" s="23">
        <v>43.536104999999999</v>
      </c>
      <c r="J7607" s="23">
        <v>-112.945204</v>
      </c>
      <c r="K7607">
        <v>541712</v>
      </c>
      <c r="L7607" t="s">
        <v>28</v>
      </c>
      <c r="M7607" t="s">
        <v>315</v>
      </c>
      <c r="R7607" s="49">
        <v>16209.48</v>
      </c>
      <c r="S7607" s="49">
        <v>17078.266</v>
      </c>
      <c r="T7607" s="49">
        <v>20660.168000000001</v>
      </c>
      <c r="U7607" s="49">
        <v>17586.759999999998</v>
      </c>
      <c r="V7607" s="49">
        <v>21508.78</v>
      </c>
    </row>
    <row r="7608" spans="1:22" x14ac:dyDescent="0.3">
      <c r="A7608">
        <v>1002109</v>
      </c>
      <c r="B7608" t="s">
        <v>33147</v>
      </c>
      <c r="C7608" t="s">
        <v>33148</v>
      </c>
      <c r="D7608" t="s">
        <v>33149</v>
      </c>
      <c r="E7608" t="s">
        <v>676</v>
      </c>
      <c r="F7608" t="s">
        <v>33150</v>
      </c>
      <c r="G7608" t="s">
        <v>33151</v>
      </c>
      <c r="H7608" t="s">
        <v>3012</v>
      </c>
      <c r="I7608" s="23">
        <v>35.924719000000003</v>
      </c>
      <c r="J7608" s="23">
        <v>-84.390139000000005</v>
      </c>
      <c r="K7608">
        <v>541715</v>
      </c>
      <c r="L7608" t="s">
        <v>28</v>
      </c>
      <c r="M7608" t="s">
        <v>315</v>
      </c>
      <c r="N7608" s="49">
        <v>34695.567999999999</v>
      </c>
      <c r="O7608" s="49">
        <v>36325.034</v>
      </c>
      <c r="P7608" s="49">
        <v>35730.703999999998</v>
      </c>
      <c r="Q7608" s="49">
        <v>36937.748</v>
      </c>
      <c r="R7608" s="49">
        <v>44761.008000000002</v>
      </c>
      <c r="S7608" s="49">
        <v>43728.336000000003</v>
      </c>
      <c r="T7608" s="49">
        <v>33124.080000000002</v>
      </c>
      <c r="U7608" s="49">
        <v>33492.065999999999</v>
      </c>
      <c r="V7608" s="49">
        <v>48424.506000000001</v>
      </c>
    </row>
    <row r="7609" spans="1:22" x14ac:dyDescent="0.3">
      <c r="A7609">
        <v>1006655</v>
      </c>
      <c r="B7609" t="s">
        <v>33152</v>
      </c>
      <c r="C7609" t="s">
        <v>33153</v>
      </c>
      <c r="D7609" t="s">
        <v>33154</v>
      </c>
      <c r="E7609" t="s">
        <v>676</v>
      </c>
      <c r="F7609" t="s">
        <v>33155</v>
      </c>
      <c r="G7609" t="s">
        <v>33156</v>
      </c>
      <c r="H7609" t="s">
        <v>3095</v>
      </c>
      <c r="I7609" s="23">
        <v>35.984400000000001</v>
      </c>
      <c r="J7609" s="23">
        <v>-84.261300000000006</v>
      </c>
      <c r="K7609">
        <v>332999</v>
      </c>
      <c r="L7609" t="s">
        <v>28</v>
      </c>
      <c r="M7609" t="s">
        <v>315</v>
      </c>
      <c r="N7609" s="49">
        <v>45971.275999999998</v>
      </c>
      <c r="O7609" s="49">
        <v>51010.748</v>
      </c>
      <c r="P7609" s="49">
        <v>50292.66</v>
      </c>
      <c r="Q7609" s="49">
        <v>50671.66</v>
      </c>
      <c r="R7609" s="49">
        <v>51706.89</v>
      </c>
      <c r="S7609" s="49">
        <v>58509.08</v>
      </c>
      <c r="T7609" s="49">
        <v>61650.336000000003</v>
      </c>
      <c r="U7609" s="49">
        <v>63180.796000000002</v>
      </c>
      <c r="V7609" s="49">
        <v>70190.478000000003</v>
      </c>
    </row>
    <row r="7610" spans="1:22" x14ac:dyDescent="0.3">
      <c r="A7610">
        <v>1000134</v>
      </c>
      <c r="B7610" t="s">
        <v>33157</v>
      </c>
      <c r="C7610" t="s">
        <v>33158</v>
      </c>
      <c r="D7610" t="s">
        <v>33159</v>
      </c>
      <c r="E7610" t="s">
        <v>447</v>
      </c>
      <c r="F7610" t="s">
        <v>33160</v>
      </c>
      <c r="G7610" t="s">
        <v>33161</v>
      </c>
      <c r="H7610" t="s">
        <v>1564</v>
      </c>
      <c r="I7610" s="23">
        <v>40.627800000000001</v>
      </c>
      <c r="J7610" s="23">
        <v>-80.238900000000001</v>
      </c>
      <c r="K7610">
        <v>327420</v>
      </c>
      <c r="L7610" t="s">
        <v>28</v>
      </c>
      <c r="M7610" t="s">
        <v>376</v>
      </c>
      <c r="N7610" s="49">
        <v>59285.476000000002</v>
      </c>
      <c r="O7610" s="49">
        <v>52654.951999999997</v>
      </c>
      <c r="P7610" s="49">
        <v>55208.392</v>
      </c>
      <c r="Q7610" s="49">
        <v>49809.811999999998</v>
      </c>
      <c r="R7610" s="49">
        <v>50124.911999999997</v>
      </c>
      <c r="S7610" s="49">
        <v>51095.908000000003</v>
      </c>
      <c r="T7610" s="49">
        <v>48741.02</v>
      </c>
      <c r="U7610" s="49">
        <v>48134.57</v>
      </c>
      <c r="V7610" s="49">
        <v>45366.37</v>
      </c>
    </row>
    <row r="7611" spans="1:22" x14ac:dyDescent="0.3">
      <c r="A7611">
        <v>1002052</v>
      </c>
      <c r="B7611" t="s">
        <v>33162</v>
      </c>
      <c r="C7611" t="s">
        <v>33163</v>
      </c>
      <c r="D7611" t="s">
        <v>3765</v>
      </c>
      <c r="E7611" t="s">
        <v>386</v>
      </c>
      <c r="F7611" t="s">
        <v>31135</v>
      </c>
      <c r="G7611" t="s">
        <v>33164</v>
      </c>
      <c r="H7611" t="s">
        <v>1310</v>
      </c>
      <c r="I7611" s="23">
        <v>34.962699999999998</v>
      </c>
      <c r="J7611" s="23">
        <v>-85.727869999999996</v>
      </c>
      <c r="K7611">
        <v>327420</v>
      </c>
      <c r="L7611" t="s">
        <v>28</v>
      </c>
      <c r="M7611" t="s">
        <v>376</v>
      </c>
      <c r="N7611" s="49">
        <v>65076.904000000002</v>
      </c>
      <c r="O7611" s="49">
        <v>57881.432000000001</v>
      </c>
      <c r="P7611" s="49">
        <v>54763.343999999997</v>
      </c>
      <c r="Q7611" s="49">
        <v>46298.476000000002</v>
      </c>
      <c r="R7611" s="49">
        <v>40331.947999999997</v>
      </c>
      <c r="S7611" s="49">
        <v>40148.248</v>
      </c>
      <c r="T7611" s="49">
        <v>36472.012000000002</v>
      </c>
      <c r="U7611" s="49">
        <v>29881.98</v>
      </c>
      <c r="V7611" s="49">
        <v>28440.400000000001</v>
      </c>
    </row>
    <row r="7612" spans="1:22" x14ac:dyDescent="0.3">
      <c r="A7612">
        <v>1002300</v>
      </c>
      <c r="B7612" t="s">
        <v>33165</v>
      </c>
      <c r="C7612" t="s">
        <v>33166</v>
      </c>
      <c r="D7612" t="s">
        <v>11743</v>
      </c>
      <c r="E7612" t="s">
        <v>491</v>
      </c>
      <c r="F7612" t="s">
        <v>3224</v>
      </c>
      <c r="G7612" t="s">
        <v>33167</v>
      </c>
      <c r="H7612" t="s">
        <v>522</v>
      </c>
      <c r="I7612" s="23">
        <v>41.651499999999999</v>
      </c>
      <c r="J7612" s="23">
        <v>-87.474490000000003</v>
      </c>
      <c r="K7612">
        <v>327420</v>
      </c>
      <c r="L7612" t="s">
        <v>28</v>
      </c>
      <c r="M7612" t="s">
        <v>376</v>
      </c>
      <c r="N7612" s="49">
        <v>32443.828000000001</v>
      </c>
      <c r="O7612" s="49">
        <v>33456.124000000003</v>
      </c>
      <c r="P7612" s="49">
        <v>34311.919999999998</v>
      </c>
      <c r="Q7612" s="49">
        <v>33563.224000000002</v>
      </c>
      <c r="R7612" s="49">
        <v>34548.42</v>
      </c>
      <c r="S7612" s="49">
        <v>31275.432000000001</v>
      </c>
      <c r="T7612" s="49">
        <v>29452.98</v>
      </c>
      <c r="U7612" s="49">
        <v>24720.35</v>
      </c>
      <c r="V7612" s="49">
        <v>25436.5</v>
      </c>
    </row>
    <row r="7613" spans="1:22" x14ac:dyDescent="0.3">
      <c r="A7613">
        <v>1002303</v>
      </c>
      <c r="B7613" t="s">
        <v>33168</v>
      </c>
      <c r="C7613" t="s">
        <v>33169</v>
      </c>
      <c r="D7613" t="s">
        <v>33170</v>
      </c>
      <c r="E7613" t="s">
        <v>303</v>
      </c>
      <c r="F7613" t="s">
        <v>14600</v>
      </c>
      <c r="G7613" t="s">
        <v>33171</v>
      </c>
      <c r="H7613" t="s">
        <v>483</v>
      </c>
      <c r="I7613" s="23">
        <v>29.723669999999998</v>
      </c>
      <c r="J7613" s="23">
        <v>-95.244039999999998</v>
      </c>
      <c r="K7613">
        <v>327420</v>
      </c>
      <c r="L7613" t="s">
        <v>28</v>
      </c>
      <c r="M7613" t="s">
        <v>376</v>
      </c>
      <c r="N7613" s="49">
        <v>45997.275999999998</v>
      </c>
      <c r="O7613" s="49">
        <v>43224.088000000003</v>
      </c>
      <c r="P7613" s="49">
        <v>47248.171999999999</v>
      </c>
      <c r="Q7613" s="49">
        <v>42090.392</v>
      </c>
      <c r="R7613" s="49">
        <v>36667.612000000001</v>
      </c>
      <c r="S7613" s="49">
        <v>38376.455999999998</v>
      </c>
      <c r="T7613" s="49">
        <v>37102.36</v>
      </c>
      <c r="U7613" s="49">
        <v>29832.080000000002</v>
      </c>
      <c r="V7613" s="49">
        <v>23002.17</v>
      </c>
    </row>
    <row r="7614" spans="1:22" x14ac:dyDescent="0.3">
      <c r="A7614">
        <v>1006123</v>
      </c>
      <c r="B7614" t="s">
        <v>33172</v>
      </c>
      <c r="C7614" t="s">
        <v>33173</v>
      </c>
      <c r="D7614" t="s">
        <v>1486</v>
      </c>
      <c r="E7614" t="s">
        <v>663</v>
      </c>
      <c r="F7614" t="s">
        <v>33174</v>
      </c>
      <c r="G7614" t="s">
        <v>33175</v>
      </c>
      <c r="H7614" t="s">
        <v>2353</v>
      </c>
      <c r="I7614" s="23">
        <v>41.491900000000001</v>
      </c>
      <c r="J7614" s="23">
        <v>-82.875</v>
      </c>
      <c r="K7614">
        <v>327420</v>
      </c>
      <c r="L7614" t="s">
        <v>28</v>
      </c>
      <c r="M7614" t="s">
        <v>376</v>
      </c>
      <c r="N7614" s="49">
        <v>36652.112000000001</v>
      </c>
      <c r="O7614" s="49">
        <v>38365.055999999997</v>
      </c>
      <c r="P7614" s="49">
        <v>39206.552000000003</v>
      </c>
      <c r="Q7614" s="49">
        <v>36425.512000000002</v>
      </c>
      <c r="R7614" s="49">
        <v>3697.2359999999999</v>
      </c>
      <c r="S7614" s="49">
        <v>3332.4879999999998</v>
      </c>
      <c r="T7614" s="49">
        <v>30925.984</v>
      </c>
      <c r="U7614" s="49">
        <v>24080.1</v>
      </c>
      <c r="V7614" s="49">
        <v>22731.763999999999</v>
      </c>
    </row>
    <row r="7615" spans="1:22" x14ac:dyDescent="0.3">
      <c r="A7615">
        <v>1002245</v>
      </c>
      <c r="B7615" t="s">
        <v>33176</v>
      </c>
      <c r="C7615" t="s">
        <v>33177</v>
      </c>
      <c r="D7615" t="s">
        <v>1644</v>
      </c>
      <c r="E7615" t="s">
        <v>468</v>
      </c>
      <c r="F7615" t="s">
        <v>30899</v>
      </c>
      <c r="G7615" t="s">
        <v>33178</v>
      </c>
      <c r="H7615" t="s">
        <v>1647</v>
      </c>
      <c r="I7615" s="23">
        <v>30.381789999999999</v>
      </c>
      <c r="J7615" s="23">
        <v>-81.637929999999997</v>
      </c>
      <c r="K7615">
        <v>327420</v>
      </c>
      <c r="L7615" t="s">
        <v>28</v>
      </c>
      <c r="M7615" t="s">
        <v>376</v>
      </c>
      <c r="N7615" s="49">
        <v>41643.743999999999</v>
      </c>
      <c r="O7615" s="49">
        <v>28058.743999999999</v>
      </c>
      <c r="P7615" s="49">
        <v>38550.303999999996</v>
      </c>
      <c r="Q7615" s="49">
        <v>34420.92</v>
      </c>
      <c r="R7615" s="49">
        <v>31438.331999999999</v>
      </c>
      <c r="S7615" s="49">
        <v>31152.132000000001</v>
      </c>
      <c r="T7615" s="49">
        <v>25276.705999999998</v>
      </c>
    </row>
    <row r="7616" spans="1:22" x14ac:dyDescent="0.3">
      <c r="A7616">
        <v>1002306</v>
      </c>
      <c r="B7616" t="s">
        <v>33179</v>
      </c>
      <c r="C7616" t="s">
        <v>33180</v>
      </c>
      <c r="D7616" t="s">
        <v>11919</v>
      </c>
      <c r="E7616" t="s">
        <v>793</v>
      </c>
      <c r="F7616" t="s">
        <v>33181</v>
      </c>
      <c r="G7616" t="s">
        <v>33182</v>
      </c>
      <c r="H7616" t="s">
        <v>33183</v>
      </c>
      <c r="I7616" s="23">
        <v>36.824289999999998</v>
      </c>
      <c r="J7616" s="23">
        <v>-76.286879999999996</v>
      </c>
      <c r="K7616">
        <v>327420</v>
      </c>
      <c r="L7616" t="s">
        <v>28</v>
      </c>
      <c r="M7616" t="s">
        <v>376</v>
      </c>
      <c r="N7616" s="49">
        <v>25858.452000000001</v>
      </c>
      <c r="O7616" s="49">
        <v>26428.5</v>
      </c>
      <c r="P7616" s="49">
        <v>26967.648000000001</v>
      </c>
      <c r="Q7616" s="49">
        <v>28419.092000000001</v>
      </c>
      <c r="R7616" s="49">
        <v>25716.103999999999</v>
      </c>
    </row>
    <row r="7617" spans="1:22" x14ac:dyDescent="0.3">
      <c r="A7617">
        <v>1001998</v>
      </c>
      <c r="B7617" t="s">
        <v>33184</v>
      </c>
      <c r="C7617" t="s">
        <v>33185</v>
      </c>
      <c r="D7617" t="s">
        <v>12680</v>
      </c>
      <c r="E7617" t="s">
        <v>323</v>
      </c>
      <c r="F7617" t="s">
        <v>12681</v>
      </c>
      <c r="G7617" t="s">
        <v>33186</v>
      </c>
      <c r="H7617" t="s">
        <v>1316</v>
      </c>
      <c r="I7617" s="23">
        <v>32.718311</v>
      </c>
      <c r="J7617" s="23">
        <v>-115.11152</v>
      </c>
      <c r="K7617">
        <v>327420</v>
      </c>
      <c r="L7617" t="s">
        <v>28</v>
      </c>
      <c r="M7617" t="s">
        <v>376</v>
      </c>
      <c r="N7617" s="49">
        <v>77262.960000000006</v>
      </c>
      <c r="O7617" s="49">
        <v>75126.668000000005</v>
      </c>
      <c r="P7617" s="49">
        <v>73946.471999999994</v>
      </c>
      <c r="Q7617" s="49">
        <v>65336.103999999999</v>
      </c>
      <c r="R7617" s="49">
        <v>51479.756000000001</v>
      </c>
      <c r="S7617" s="49">
        <v>42653.34</v>
      </c>
      <c r="T7617" s="49">
        <v>44987.28</v>
      </c>
      <c r="U7617" s="49">
        <v>41793.491999999998</v>
      </c>
      <c r="V7617" s="49">
        <v>40875.595999999998</v>
      </c>
    </row>
    <row r="7618" spans="1:22" x14ac:dyDescent="0.3">
      <c r="A7618">
        <v>1002153</v>
      </c>
      <c r="B7618" t="s">
        <v>33187</v>
      </c>
      <c r="C7618" t="s">
        <v>33188</v>
      </c>
      <c r="D7618" t="s">
        <v>33189</v>
      </c>
      <c r="E7618" t="s">
        <v>2164</v>
      </c>
      <c r="F7618" t="s">
        <v>33190</v>
      </c>
      <c r="G7618" t="s">
        <v>33191</v>
      </c>
      <c r="H7618" t="s">
        <v>1201</v>
      </c>
      <c r="I7618" s="23">
        <v>46.104100000000003</v>
      </c>
      <c r="J7618" s="23">
        <v>-122.9721</v>
      </c>
      <c r="K7618">
        <v>327420</v>
      </c>
      <c r="L7618" t="s">
        <v>28</v>
      </c>
      <c r="M7618" t="s">
        <v>376</v>
      </c>
      <c r="N7618" s="49">
        <v>45237.279999999999</v>
      </c>
      <c r="O7618" s="49">
        <v>46836.372000000003</v>
      </c>
      <c r="P7618" s="49">
        <v>42881.64</v>
      </c>
      <c r="Q7618" s="49">
        <v>51428.256000000001</v>
      </c>
      <c r="R7618" s="49">
        <v>53326.847999999998</v>
      </c>
      <c r="S7618" s="49">
        <v>51224.955999999998</v>
      </c>
      <c r="T7618" s="49">
        <v>47133.872000000003</v>
      </c>
      <c r="U7618" s="49">
        <v>43754.436000000002</v>
      </c>
      <c r="V7618" s="49">
        <v>34891.919999999998</v>
      </c>
    </row>
    <row r="7619" spans="1:22" x14ac:dyDescent="0.3">
      <c r="A7619">
        <v>1006058</v>
      </c>
      <c r="B7619" t="s">
        <v>33192</v>
      </c>
      <c r="C7619" t="s">
        <v>33193</v>
      </c>
      <c r="D7619" t="s">
        <v>23127</v>
      </c>
      <c r="E7619" t="s">
        <v>491</v>
      </c>
      <c r="F7619" t="s">
        <v>23128</v>
      </c>
      <c r="G7619" t="s">
        <v>33194</v>
      </c>
      <c r="H7619" t="s">
        <v>6968</v>
      </c>
      <c r="I7619" s="23">
        <v>38.684345999999998</v>
      </c>
      <c r="J7619" s="23">
        <v>-86.715097</v>
      </c>
      <c r="K7619">
        <v>327420</v>
      </c>
      <c r="L7619" t="s">
        <v>28</v>
      </c>
      <c r="M7619" t="s">
        <v>376</v>
      </c>
      <c r="N7619" s="49">
        <v>57982.932000000001</v>
      </c>
      <c r="O7619" s="49">
        <v>55650.14</v>
      </c>
      <c r="P7619" s="49">
        <v>56754.135999999999</v>
      </c>
      <c r="Q7619" s="49">
        <v>56961.536</v>
      </c>
      <c r="R7619" s="49">
        <v>49147.464</v>
      </c>
      <c r="S7619" s="49">
        <v>48473.267999999996</v>
      </c>
      <c r="T7619" s="49">
        <v>46622.423999999999</v>
      </c>
      <c r="U7619" s="49">
        <v>47140.27</v>
      </c>
      <c r="V7619" s="49">
        <v>41152.339999999997</v>
      </c>
    </row>
    <row r="7620" spans="1:22" x14ac:dyDescent="0.3">
      <c r="A7620">
        <v>1002312</v>
      </c>
      <c r="B7620" t="s">
        <v>33195</v>
      </c>
      <c r="C7620" t="s">
        <v>33196</v>
      </c>
      <c r="D7620" t="s">
        <v>33197</v>
      </c>
      <c r="E7620" t="s">
        <v>1418</v>
      </c>
      <c r="F7620" t="s">
        <v>33198</v>
      </c>
      <c r="H7620" t="s">
        <v>4347</v>
      </c>
      <c r="I7620" s="23">
        <v>35.912390000000002</v>
      </c>
      <c r="J7620" s="23">
        <v>-98.360439999999997</v>
      </c>
      <c r="K7620">
        <v>327420</v>
      </c>
      <c r="L7620" t="s">
        <v>28</v>
      </c>
      <c r="M7620" t="s">
        <v>376</v>
      </c>
      <c r="R7620" s="49">
        <v>20841.32</v>
      </c>
      <c r="S7620" s="49">
        <v>19898.576000000001</v>
      </c>
      <c r="T7620" s="49">
        <v>18201.031999999999</v>
      </c>
      <c r="U7620" s="49">
        <v>16505.288</v>
      </c>
    </row>
    <row r="7621" spans="1:22" x14ac:dyDescent="0.3">
      <c r="A7621">
        <v>1002313</v>
      </c>
      <c r="B7621" t="s">
        <v>33199</v>
      </c>
      <c r="C7621" t="s">
        <v>33200</v>
      </c>
      <c r="D7621" t="s">
        <v>33201</v>
      </c>
      <c r="E7621" t="s">
        <v>569</v>
      </c>
      <c r="F7621" t="s">
        <v>33202</v>
      </c>
      <c r="G7621" t="s">
        <v>33203</v>
      </c>
      <c r="H7621" t="s">
        <v>4090</v>
      </c>
      <c r="I7621" s="23">
        <v>40.986265000000003</v>
      </c>
      <c r="J7621" s="23">
        <v>-91.188720000000004</v>
      </c>
      <c r="K7621">
        <v>327420</v>
      </c>
      <c r="L7621" t="s">
        <v>28</v>
      </c>
      <c r="M7621" t="s">
        <v>376</v>
      </c>
      <c r="N7621" s="49">
        <v>62427.864000000001</v>
      </c>
      <c r="O7621" s="49">
        <v>56587.036</v>
      </c>
      <c r="P7621" s="49">
        <v>66477</v>
      </c>
      <c r="Q7621" s="49">
        <v>65153.703999999998</v>
      </c>
      <c r="R7621" s="49">
        <v>59727.675999999999</v>
      </c>
      <c r="S7621" s="49">
        <v>64077.008000000002</v>
      </c>
      <c r="T7621" s="49">
        <v>58395.98</v>
      </c>
      <c r="U7621" s="49">
        <v>53309.4</v>
      </c>
      <c r="V7621" s="49">
        <v>45709.22</v>
      </c>
    </row>
    <row r="7622" spans="1:22" x14ac:dyDescent="0.3">
      <c r="A7622">
        <v>1002314</v>
      </c>
      <c r="B7622" t="s">
        <v>33204</v>
      </c>
      <c r="C7622" t="s">
        <v>33205</v>
      </c>
      <c r="D7622" t="s">
        <v>4474</v>
      </c>
      <c r="E7622" t="s">
        <v>447</v>
      </c>
      <c r="F7622" t="s">
        <v>22672</v>
      </c>
      <c r="G7622" t="s">
        <v>33206</v>
      </c>
      <c r="H7622" t="s">
        <v>15084</v>
      </c>
      <c r="I7622" s="23">
        <v>41.057130999999998</v>
      </c>
      <c r="J7622" s="23">
        <v>-76.661297000000005</v>
      </c>
      <c r="K7622">
        <v>327420</v>
      </c>
      <c r="L7622" t="s">
        <v>28</v>
      </c>
      <c r="M7622" t="s">
        <v>376</v>
      </c>
      <c r="N7622" s="49">
        <v>70706.884000000005</v>
      </c>
      <c r="O7622" s="49">
        <v>65053.756000000001</v>
      </c>
      <c r="P7622" s="49">
        <v>65748.051999999996</v>
      </c>
      <c r="Q7622" s="49">
        <v>59156.33</v>
      </c>
      <c r="R7622" s="49">
        <v>61287.92</v>
      </c>
      <c r="S7622" s="49">
        <v>68787.240000000005</v>
      </c>
      <c r="T7622" s="49">
        <v>68111.740000000005</v>
      </c>
      <c r="U7622" s="49">
        <v>62293.116000000002</v>
      </c>
      <c r="V7622" s="49">
        <v>51189.3</v>
      </c>
    </row>
    <row r="7623" spans="1:22" x14ac:dyDescent="0.3">
      <c r="A7623">
        <v>1002397</v>
      </c>
      <c r="B7623" t="s">
        <v>33207</v>
      </c>
      <c r="C7623" t="s">
        <v>33208</v>
      </c>
      <c r="D7623" t="s">
        <v>33209</v>
      </c>
      <c r="E7623" t="s">
        <v>1418</v>
      </c>
      <c r="F7623" t="s">
        <v>33210</v>
      </c>
      <c r="G7623" t="s">
        <v>33211</v>
      </c>
      <c r="H7623" t="s">
        <v>9320</v>
      </c>
      <c r="I7623" s="23">
        <v>35.581600000000002</v>
      </c>
      <c r="J7623" s="23">
        <v>-94.819180000000003</v>
      </c>
      <c r="K7623">
        <v>327410</v>
      </c>
      <c r="L7623" t="s">
        <v>1404</v>
      </c>
      <c r="M7623" t="s">
        <v>376</v>
      </c>
      <c r="N7623" s="49">
        <v>156877.962</v>
      </c>
      <c r="O7623" s="49">
        <v>217685.85399999999</v>
      </c>
      <c r="P7623" s="49">
        <v>218700.242</v>
      </c>
      <c r="Q7623" s="49">
        <v>229184.05</v>
      </c>
      <c r="R7623" s="49">
        <v>215308.788</v>
      </c>
      <c r="S7623" s="49">
        <v>237211.89799999999</v>
      </c>
      <c r="T7623" s="49">
        <v>207445.818</v>
      </c>
      <c r="U7623" s="49">
        <v>216016.81599999999</v>
      </c>
      <c r="V7623" s="49">
        <v>214561.13200000001</v>
      </c>
    </row>
    <row r="7624" spans="1:22" x14ac:dyDescent="0.3">
      <c r="A7624">
        <v>1000030</v>
      </c>
      <c r="B7624" t="s">
        <v>33212</v>
      </c>
      <c r="C7624" t="s">
        <v>33213</v>
      </c>
      <c r="D7624" t="s">
        <v>33214</v>
      </c>
      <c r="E7624" t="s">
        <v>2294</v>
      </c>
      <c r="F7624" t="s">
        <v>33215</v>
      </c>
      <c r="G7624" t="s">
        <v>33216</v>
      </c>
      <c r="H7624" t="s">
        <v>33217</v>
      </c>
      <c r="I7624" s="23">
        <v>40.915581000000003</v>
      </c>
      <c r="J7624" s="23">
        <v>-112.734253</v>
      </c>
      <c r="K7624">
        <v>331410</v>
      </c>
      <c r="L7624" t="s">
        <v>7628</v>
      </c>
      <c r="M7624" t="s">
        <v>538</v>
      </c>
      <c r="N7624" s="49">
        <v>384492.43199999997</v>
      </c>
      <c r="O7624" s="49">
        <v>397764.038</v>
      </c>
      <c r="Q7624" s="49">
        <v>506714.49699999997</v>
      </c>
      <c r="R7624" s="49">
        <v>525568.67799999996</v>
      </c>
      <c r="S7624" s="49">
        <v>502884.24400000001</v>
      </c>
      <c r="T7624" s="49">
        <v>832219.45</v>
      </c>
      <c r="U7624" s="49">
        <v>848267.07</v>
      </c>
      <c r="V7624" s="49">
        <v>805051.88399999996</v>
      </c>
    </row>
    <row r="7625" spans="1:22" x14ac:dyDescent="0.3">
      <c r="A7625">
        <v>1004062</v>
      </c>
      <c r="B7625" t="s">
        <v>33218</v>
      </c>
      <c r="C7625" t="s">
        <v>33219</v>
      </c>
      <c r="D7625" t="s">
        <v>33220</v>
      </c>
      <c r="E7625" t="s">
        <v>441</v>
      </c>
      <c r="F7625" t="s">
        <v>33221</v>
      </c>
      <c r="G7625" t="s">
        <v>33222</v>
      </c>
      <c r="H7625" t="s">
        <v>24745</v>
      </c>
      <c r="I7625" s="23">
        <v>34.670921</v>
      </c>
      <c r="J7625" s="23">
        <v>-77.348603999999995</v>
      </c>
      <c r="K7625">
        <v>928110</v>
      </c>
      <c r="L7625" t="s">
        <v>355</v>
      </c>
      <c r="M7625" t="s">
        <v>307</v>
      </c>
      <c r="N7625" s="49">
        <v>86379.751999999993</v>
      </c>
      <c r="O7625" s="49">
        <v>91499.411999999997</v>
      </c>
      <c r="P7625" s="49">
        <v>109009.876</v>
      </c>
      <c r="Q7625" s="49">
        <v>164247.524</v>
      </c>
      <c r="R7625" s="49">
        <v>179668.74799999999</v>
      </c>
      <c r="S7625" s="49">
        <v>192801.29800000001</v>
      </c>
      <c r="T7625" s="49">
        <v>180627.228</v>
      </c>
      <c r="U7625" s="49">
        <v>126152.75</v>
      </c>
      <c r="V7625" s="49">
        <v>108627.24</v>
      </c>
    </row>
    <row r="7626" spans="1:22" x14ac:dyDescent="0.3">
      <c r="A7626">
        <v>1005512</v>
      </c>
      <c r="B7626" t="s">
        <v>33223</v>
      </c>
      <c r="C7626" t="s">
        <v>33224</v>
      </c>
      <c r="D7626" t="s">
        <v>22174</v>
      </c>
      <c r="E7626" t="s">
        <v>331</v>
      </c>
      <c r="F7626" t="s">
        <v>33225</v>
      </c>
      <c r="G7626" t="s">
        <v>33226</v>
      </c>
      <c r="H7626" t="s">
        <v>1165</v>
      </c>
      <c r="I7626" s="23">
        <v>41.401197000000003</v>
      </c>
      <c r="J7626" s="23">
        <v>-73.96508</v>
      </c>
      <c r="K7626">
        <v>611310</v>
      </c>
      <c r="L7626" t="s">
        <v>28</v>
      </c>
      <c r="M7626" t="s">
        <v>315</v>
      </c>
      <c r="N7626" s="49">
        <v>32109.657999999999</v>
      </c>
      <c r="O7626" s="49">
        <v>30990.880000000001</v>
      </c>
      <c r="P7626" s="49">
        <v>34584.387999999999</v>
      </c>
      <c r="Q7626" s="49">
        <v>34989.042000000001</v>
      </c>
      <c r="R7626" s="49">
        <v>34535.552000000003</v>
      </c>
      <c r="S7626" s="49">
        <v>43416.7</v>
      </c>
      <c r="T7626" s="49">
        <v>41037.718000000001</v>
      </c>
      <c r="U7626" s="49">
        <v>40897.972000000002</v>
      </c>
      <c r="V7626" s="49">
        <v>41550.862000000001</v>
      </c>
    </row>
    <row r="7627" spans="1:22" x14ac:dyDescent="0.3">
      <c r="A7627">
        <v>1002237</v>
      </c>
      <c r="B7627" t="s">
        <v>33227</v>
      </c>
      <c r="C7627" t="s">
        <v>33228</v>
      </c>
      <c r="D7627" t="s">
        <v>33229</v>
      </c>
      <c r="E7627" t="s">
        <v>323</v>
      </c>
      <c r="F7627" t="s">
        <v>33230</v>
      </c>
      <c r="G7627" t="s">
        <v>33231</v>
      </c>
      <c r="H7627" t="s">
        <v>3837</v>
      </c>
      <c r="I7627" s="23">
        <v>34.234679999999997</v>
      </c>
      <c r="J7627" s="23">
        <v>-116.0545</v>
      </c>
      <c r="K7627">
        <v>928110</v>
      </c>
      <c r="L7627" t="s">
        <v>28</v>
      </c>
      <c r="M7627" t="s">
        <v>315</v>
      </c>
      <c r="N7627" s="49">
        <v>53472.048000000003</v>
      </c>
      <c r="O7627" s="49">
        <v>56890.936000000002</v>
      </c>
      <c r="P7627" s="49">
        <v>55499.392</v>
      </c>
      <c r="Q7627" s="49">
        <v>45988.576000000001</v>
      </c>
      <c r="R7627" s="49">
        <v>45191.28</v>
      </c>
      <c r="S7627" s="49">
        <v>41871.591999999997</v>
      </c>
      <c r="T7627" s="49">
        <v>31212.784</v>
      </c>
      <c r="U7627" s="49">
        <v>34858.968000000001</v>
      </c>
      <c r="V7627" s="49">
        <v>34922.267999999996</v>
      </c>
    </row>
    <row r="7628" spans="1:22" x14ac:dyDescent="0.3">
      <c r="A7628">
        <v>1005937</v>
      </c>
      <c r="B7628" t="s">
        <v>33232</v>
      </c>
      <c r="C7628" t="s">
        <v>33233</v>
      </c>
      <c r="D7628" t="s">
        <v>33234</v>
      </c>
      <c r="E7628" t="s">
        <v>556</v>
      </c>
      <c r="F7628" t="s">
        <v>25814</v>
      </c>
      <c r="G7628" t="s">
        <v>33235</v>
      </c>
      <c r="H7628" t="s">
        <v>6737</v>
      </c>
      <c r="I7628" s="23">
        <v>38.5869</v>
      </c>
      <c r="J7628" s="23">
        <v>-77.173100000000005</v>
      </c>
      <c r="K7628">
        <v>928110</v>
      </c>
      <c r="L7628" t="s">
        <v>28</v>
      </c>
      <c r="M7628" t="s">
        <v>315</v>
      </c>
      <c r="N7628" s="49">
        <v>38515.144</v>
      </c>
      <c r="O7628" s="49">
        <v>38575.135999999999</v>
      </c>
      <c r="P7628" s="49">
        <v>43422.417999999998</v>
      </c>
      <c r="Q7628" s="49">
        <v>55712.218000000001</v>
      </c>
      <c r="R7628" s="49">
        <v>85533.267999999996</v>
      </c>
      <c r="S7628" s="49">
        <v>112223.412</v>
      </c>
      <c r="T7628" s="49">
        <v>115543.4</v>
      </c>
      <c r="U7628" s="49">
        <v>125647.5</v>
      </c>
      <c r="V7628" s="49">
        <v>125776.648</v>
      </c>
    </row>
    <row r="7629" spans="1:22" x14ac:dyDescent="0.3">
      <c r="A7629">
        <v>1006000</v>
      </c>
      <c r="B7629" t="s">
        <v>33236</v>
      </c>
      <c r="C7629" t="s">
        <v>33237</v>
      </c>
      <c r="D7629" t="s">
        <v>4217</v>
      </c>
      <c r="E7629" t="s">
        <v>491</v>
      </c>
      <c r="F7629" t="s">
        <v>33238</v>
      </c>
      <c r="G7629" t="s">
        <v>33239</v>
      </c>
      <c r="H7629" t="s">
        <v>6968</v>
      </c>
      <c r="I7629" s="23">
        <v>38.841611</v>
      </c>
      <c r="J7629" s="23">
        <v>-86.848304999999996</v>
      </c>
      <c r="K7629">
        <v>928110</v>
      </c>
      <c r="L7629" t="s">
        <v>28</v>
      </c>
      <c r="M7629" t="s">
        <v>315</v>
      </c>
      <c r="N7629" s="49">
        <v>22112.313999999998</v>
      </c>
      <c r="O7629" s="49">
        <v>24185.157999999999</v>
      </c>
      <c r="P7629" s="49">
        <v>22119.013999999999</v>
      </c>
      <c r="Q7629" s="49">
        <v>24727.705999999998</v>
      </c>
      <c r="R7629" s="49">
        <v>24640.454000000002</v>
      </c>
      <c r="S7629" s="49">
        <v>21397.666000000001</v>
      </c>
      <c r="T7629" s="49">
        <v>26303.49</v>
      </c>
      <c r="U7629" s="49">
        <v>24344.400000000001</v>
      </c>
      <c r="V7629" s="49">
        <v>14787.206</v>
      </c>
    </row>
    <row r="7630" spans="1:22" x14ac:dyDescent="0.3">
      <c r="A7630">
        <v>1008027</v>
      </c>
      <c r="B7630" t="s">
        <v>33240</v>
      </c>
      <c r="C7630" t="s">
        <v>33241</v>
      </c>
      <c r="D7630" t="s">
        <v>11919</v>
      </c>
      <c r="E7630" t="s">
        <v>793</v>
      </c>
      <c r="F7630" t="s">
        <v>33242</v>
      </c>
      <c r="G7630" t="s">
        <v>33243</v>
      </c>
      <c r="H7630" t="s">
        <v>33183</v>
      </c>
      <c r="I7630" s="23">
        <v>36.947552000000002</v>
      </c>
      <c r="J7630" s="23">
        <v>-76.314631000000006</v>
      </c>
      <c r="K7630">
        <v>928110</v>
      </c>
      <c r="L7630" t="s">
        <v>28</v>
      </c>
      <c r="M7630" t="s">
        <v>315</v>
      </c>
      <c r="N7630" s="49">
        <v>111641.41800000001</v>
      </c>
      <c r="O7630" s="49">
        <v>97815.34</v>
      </c>
      <c r="P7630" s="49">
        <v>87031.17</v>
      </c>
      <c r="Q7630" s="49">
        <v>91043.43</v>
      </c>
      <c r="R7630" s="49">
        <v>94984.47</v>
      </c>
      <c r="S7630" s="49">
        <v>97178.104000000007</v>
      </c>
      <c r="T7630" s="49">
        <v>95248.74</v>
      </c>
      <c r="U7630" s="49">
        <v>99405.426000000007</v>
      </c>
      <c r="V7630" s="49">
        <v>113967.09600000001</v>
      </c>
    </row>
    <row r="7631" spans="1:22" x14ac:dyDescent="0.3">
      <c r="A7631">
        <v>1012789</v>
      </c>
      <c r="B7631" t="s">
        <v>33244</v>
      </c>
      <c r="C7631" t="s">
        <v>33245</v>
      </c>
      <c r="D7631" t="s">
        <v>33246</v>
      </c>
      <c r="E7631" t="s">
        <v>676</v>
      </c>
      <c r="F7631" t="s">
        <v>33247</v>
      </c>
      <c r="G7631" t="s">
        <v>33248</v>
      </c>
      <c r="H7631" t="s">
        <v>450</v>
      </c>
      <c r="I7631" s="23">
        <v>36.193899999999999</v>
      </c>
      <c r="J7631" s="23">
        <v>-83.002660000000006</v>
      </c>
      <c r="K7631">
        <v>325311</v>
      </c>
      <c r="L7631" t="s">
        <v>6685</v>
      </c>
      <c r="M7631" t="s">
        <v>804</v>
      </c>
      <c r="N7631" s="49">
        <v>120521.192</v>
      </c>
      <c r="O7631" s="49">
        <v>114257.024</v>
      </c>
      <c r="P7631" s="49">
        <v>104533.826</v>
      </c>
      <c r="Q7631" s="49">
        <v>27006.603999999999</v>
      </c>
    </row>
    <row r="7632" spans="1:22" x14ac:dyDescent="0.3">
      <c r="A7632">
        <v>1007658</v>
      </c>
      <c r="B7632" t="s">
        <v>33249</v>
      </c>
      <c r="C7632" t="s">
        <v>33250</v>
      </c>
      <c r="D7632" t="s">
        <v>13914</v>
      </c>
      <c r="E7632" t="s">
        <v>946</v>
      </c>
      <c r="F7632" t="s">
        <v>14346</v>
      </c>
      <c r="G7632" t="s">
        <v>33251</v>
      </c>
      <c r="H7632" t="s">
        <v>13917</v>
      </c>
      <c r="I7632" s="23">
        <v>47.257694000000001</v>
      </c>
      <c r="J7632" s="23">
        <v>-122.395259</v>
      </c>
      <c r="K7632">
        <v>324110</v>
      </c>
      <c r="L7632" t="s">
        <v>1344</v>
      </c>
      <c r="M7632" t="s">
        <v>1345</v>
      </c>
      <c r="N7632" s="49">
        <v>146586.79399999999</v>
      </c>
      <c r="O7632" s="49">
        <v>129784.83199999999</v>
      </c>
      <c r="P7632" s="49">
        <v>133426.51800000001</v>
      </c>
      <c r="Q7632" s="49">
        <v>135324.43599999999</v>
      </c>
      <c r="R7632" s="49">
        <v>128433.702</v>
      </c>
      <c r="S7632" s="49">
        <v>171612.16</v>
      </c>
      <c r="T7632" s="49">
        <v>169124.21799999999</v>
      </c>
      <c r="U7632" s="49">
        <v>165457.25599999999</v>
      </c>
      <c r="V7632" s="49">
        <v>146649.25200000001</v>
      </c>
    </row>
    <row r="7633" spans="1:22" x14ac:dyDescent="0.3">
      <c r="A7633">
        <v>1006646</v>
      </c>
      <c r="B7633" t="s">
        <v>33252</v>
      </c>
      <c r="C7633" t="s">
        <v>33253</v>
      </c>
      <c r="D7633" t="s">
        <v>23900</v>
      </c>
      <c r="E7633" t="s">
        <v>556</v>
      </c>
      <c r="F7633" t="s">
        <v>33254</v>
      </c>
      <c r="G7633" t="s">
        <v>33255</v>
      </c>
      <c r="H7633" t="s">
        <v>1952</v>
      </c>
      <c r="I7633" s="23">
        <v>39.003914000000002</v>
      </c>
      <c r="J7633" s="23">
        <v>-77.099119000000002</v>
      </c>
      <c r="K7633">
        <v>561210</v>
      </c>
      <c r="L7633" t="s">
        <v>28</v>
      </c>
      <c r="M7633" t="s">
        <v>315</v>
      </c>
      <c r="N7633" s="49">
        <v>217987.15400000001</v>
      </c>
      <c r="O7633" s="49">
        <v>207146.86</v>
      </c>
      <c r="P7633" s="49">
        <v>194169.15400000001</v>
      </c>
      <c r="Q7633" s="49">
        <v>165911.554</v>
      </c>
      <c r="R7633" s="49">
        <v>166343.92000000001</v>
      </c>
      <c r="S7633" s="49">
        <v>189528.226</v>
      </c>
      <c r="T7633" s="49">
        <v>243475.696</v>
      </c>
      <c r="U7633" s="49">
        <v>174527.40599999999</v>
      </c>
      <c r="V7633" s="49">
        <v>195314.21400000001</v>
      </c>
    </row>
    <row r="7634" spans="1:22" x14ac:dyDescent="0.3">
      <c r="A7634">
        <v>1001832</v>
      </c>
      <c r="B7634" t="s">
        <v>33256</v>
      </c>
      <c r="C7634" t="s">
        <v>33257</v>
      </c>
      <c r="D7634" t="s">
        <v>11743</v>
      </c>
      <c r="E7634" t="s">
        <v>491</v>
      </c>
      <c r="F7634" t="s">
        <v>3224</v>
      </c>
      <c r="G7634" t="s">
        <v>33258</v>
      </c>
      <c r="H7634" t="s">
        <v>522</v>
      </c>
      <c r="I7634" s="23">
        <v>41.661115000000002</v>
      </c>
      <c r="J7634" s="23">
        <v>-87.478179999999995</v>
      </c>
      <c r="K7634">
        <v>331110</v>
      </c>
      <c r="L7634" t="s">
        <v>28</v>
      </c>
      <c r="M7634" t="s">
        <v>538</v>
      </c>
      <c r="N7634" s="49">
        <v>57155.284</v>
      </c>
      <c r="O7634" s="49">
        <v>62209.116000000002</v>
      </c>
      <c r="P7634" s="49">
        <v>52977.252</v>
      </c>
      <c r="Q7634" s="49">
        <v>51749.756000000001</v>
      </c>
      <c r="R7634" s="49">
        <v>44507.084000000003</v>
      </c>
      <c r="S7634" s="49">
        <v>77767.508000000002</v>
      </c>
      <c r="T7634" s="49">
        <v>74816.767999999996</v>
      </c>
      <c r="U7634" s="49">
        <v>66038.399999999994</v>
      </c>
      <c r="V7634" s="49">
        <v>64423.707999999999</v>
      </c>
    </row>
    <row r="7635" spans="1:22" x14ac:dyDescent="0.3">
      <c r="A7635">
        <v>1006041</v>
      </c>
      <c r="B7635" t="s">
        <v>33259</v>
      </c>
      <c r="C7635" t="s">
        <v>33260</v>
      </c>
      <c r="D7635" t="s">
        <v>6698</v>
      </c>
      <c r="E7635" t="s">
        <v>351</v>
      </c>
      <c r="F7635" t="s">
        <v>3028</v>
      </c>
      <c r="G7635" t="s">
        <v>33261</v>
      </c>
      <c r="H7635" t="s">
        <v>900</v>
      </c>
      <c r="I7635" s="23">
        <v>38.695399999999999</v>
      </c>
      <c r="J7635" s="23">
        <v>-90.136700000000005</v>
      </c>
      <c r="K7635">
        <v>331110</v>
      </c>
      <c r="L7635" t="s">
        <v>1105</v>
      </c>
      <c r="M7635" t="s">
        <v>1106</v>
      </c>
      <c r="N7635" s="49">
        <v>3044920.0639999998</v>
      </c>
      <c r="O7635" s="49">
        <v>1504553.068</v>
      </c>
      <c r="P7635" s="49">
        <v>304441.04800000001</v>
      </c>
      <c r="Q7635" s="49">
        <v>230330.886</v>
      </c>
      <c r="R7635" s="49">
        <v>1929307.402</v>
      </c>
      <c r="S7635" s="49">
        <v>3656164.8420000002</v>
      </c>
      <c r="T7635" s="49">
        <v>3915150.534</v>
      </c>
      <c r="U7635" s="49">
        <v>3749576.2280000001</v>
      </c>
      <c r="V7635" s="49">
        <v>3695582.3319999999</v>
      </c>
    </row>
    <row r="7636" spans="1:22" x14ac:dyDescent="0.3">
      <c r="A7636">
        <v>1000802</v>
      </c>
      <c r="B7636" t="s">
        <v>33262</v>
      </c>
      <c r="C7636" t="s">
        <v>33263</v>
      </c>
      <c r="D7636" t="s">
        <v>33264</v>
      </c>
      <c r="E7636" t="s">
        <v>447</v>
      </c>
      <c r="F7636" t="s">
        <v>33265</v>
      </c>
      <c r="H7636" t="s">
        <v>4017</v>
      </c>
      <c r="I7636" s="23">
        <v>40.337200000000003</v>
      </c>
      <c r="J7636" s="23">
        <v>-79.910799999999995</v>
      </c>
      <c r="K7636">
        <v>331110</v>
      </c>
      <c r="L7636" t="s">
        <v>537</v>
      </c>
      <c r="M7636" t="s">
        <v>538</v>
      </c>
      <c r="N7636" s="49">
        <v>564950.45200000005</v>
      </c>
      <c r="O7636" s="49">
        <v>402677.97200000001</v>
      </c>
      <c r="P7636" s="49">
        <v>366050.37400000001</v>
      </c>
      <c r="Q7636" s="49">
        <v>409378.52399999998</v>
      </c>
      <c r="R7636" s="49">
        <v>342543.72600000002</v>
      </c>
      <c r="S7636" s="49">
        <v>401171.864</v>
      </c>
      <c r="T7636" s="49">
        <v>388094.43</v>
      </c>
      <c r="U7636" s="49">
        <v>366249.08799999999</v>
      </c>
      <c r="V7636" s="49">
        <v>425359.35600000003</v>
      </c>
    </row>
    <row r="7637" spans="1:22" x14ac:dyDescent="0.3">
      <c r="A7637">
        <v>1001621</v>
      </c>
      <c r="B7637" t="s">
        <v>33266</v>
      </c>
      <c r="C7637" t="s">
        <v>33267</v>
      </c>
      <c r="D7637" t="s">
        <v>33268</v>
      </c>
      <c r="E7637" t="s">
        <v>380</v>
      </c>
      <c r="F7637" t="s">
        <v>33269</v>
      </c>
      <c r="G7637" t="s">
        <v>33270</v>
      </c>
      <c r="H7637" t="s">
        <v>762</v>
      </c>
      <c r="I7637" s="23">
        <v>47.564999999999998</v>
      </c>
      <c r="J7637" s="23">
        <v>-92.632800000000003</v>
      </c>
      <c r="K7637">
        <v>212210</v>
      </c>
      <c r="L7637" t="s">
        <v>537</v>
      </c>
      <c r="M7637" t="s">
        <v>538</v>
      </c>
      <c r="N7637" s="49">
        <v>1227349.4480000001</v>
      </c>
      <c r="O7637" s="49">
        <v>1361622.5</v>
      </c>
      <c r="P7637" s="49">
        <v>1396437.2919999999</v>
      </c>
      <c r="Q7637" s="49">
        <v>1181953.844</v>
      </c>
      <c r="R7637" s="49">
        <v>1071296.7520000001</v>
      </c>
      <c r="S7637" s="49">
        <v>1472981.13</v>
      </c>
      <c r="T7637" s="49">
        <v>1437051.4240000001</v>
      </c>
      <c r="U7637" s="49">
        <v>1380327.14</v>
      </c>
      <c r="V7637" s="49">
        <v>1353203.1780000001</v>
      </c>
    </row>
    <row r="7638" spans="1:22" x14ac:dyDescent="0.3">
      <c r="A7638">
        <v>1000124</v>
      </c>
      <c r="B7638" t="s">
        <v>33271</v>
      </c>
      <c r="C7638" t="s">
        <v>33272</v>
      </c>
      <c r="D7638" t="s">
        <v>33273</v>
      </c>
      <c r="E7638" t="s">
        <v>447</v>
      </c>
      <c r="F7638" t="s">
        <v>14896</v>
      </c>
      <c r="G7638" t="s">
        <v>33274</v>
      </c>
      <c r="H7638" t="s">
        <v>5783</v>
      </c>
      <c r="I7638" s="23">
        <v>40.309699999999999</v>
      </c>
      <c r="J7638" s="23">
        <v>-79.881900000000002</v>
      </c>
      <c r="K7638">
        <v>324199</v>
      </c>
      <c r="L7638" t="s">
        <v>537</v>
      </c>
      <c r="M7638" t="s">
        <v>538</v>
      </c>
      <c r="N7638" s="49">
        <v>954170.72199999995</v>
      </c>
      <c r="O7638" s="49">
        <v>916192.27599999995</v>
      </c>
      <c r="P7638" s="49">
        <v>733949.51800000004</v>
      </c>
      <c r="Q7638" s="49">
        <v>789576.93400000001</v>
      </c>
      <c r="R7638" s="49">
        <v>717656.98199999996</v>
      </c>
      <c r="S7638" s="49">
        <v>715384.28599999996</v>
      </c>
      <c r="T7638" s="49">
        <v>649107.73199999996</v>
      </c>
      <c r="U7638" s="49">
        <v>669743.07799999998</v>
      </c>
      <c r="V7638" s="49">
        <v>649299.81000000006</v>
      </c>
    </row>
    <row r="7639" spans="1:22" x14ac:dyDescent="0.3">
      <c r="A7639">
        <v>1000233</v>
      </c>
      <c r="B7639" t="s">
        <v>33275</v>
      </c>
      <c r="C7639" t="s">
        <v>33276</v>
      </c>
      <c r="D7639" t="s">
        <v>33277</v>
      </c>
      <c r="E7639" t="s">
        <v>447</v>
      </c>
      <c r="F7639" t="s">
        <v>33278</v>
      </c>
      <c r="G7639" t="s">
        <v>33279</v>
      </c>
      <c r="H7639" t="s">
        <v>5783</v>
      </c>
      <c r="I7639" s="23">
        <v>40.392499999999998</v>
      </c>
      <c r="J7639" s="23">
        <v>-79.856399999999994</v>
      </c>
      <c r="K7639">
        <v>331110</v>
      </c>
      <c r="L7639" t="s">
        <v>537</v>
      </c>
      <c r="M7639" t="s">
        <v>538</v>
      </c>
      <c r="N7639" s="49">
        <v>3639506.0320000001</v>
      </c>
      <c r="O7639" s="49">
        <v>3656206.3939999999</v>
      </c>
      <c r="P7639" s="49">
        <v>3603850.05</v>
      </c>
      <c r="Q7639" s="49">
        <v>3517669.966</v>
      </c>
      <c r="R7639" s="49">
        <v>3046343.15</v>
      </c>
      <c r="S7639" s="49">
        <v>3408046.8080000002</v>
      </c>
      <c r="T7639" s="49">
        <v>4106944.99</v>
      </c>
      <c r="U7639" s="49">
        <v>3990782.2719999999</v>
      </c>
      <c r="V7639" s="49">
        <v>3860281.43</v>
      </c>
    </row>
    <row r="7640" spans="1:22" x14ac:dyDescent="0.3">
      <c r="A7640">
        <v>1000159</v>
      </c>
      <c r="B7640" t="s">
        <v>33280</v>
      </c>
      <c r="C7640" t="s">
        <v>33281</v>
      </c>
      <c r="D7640" t="s">
        <v>1629</v>
      </c>
      <c r="E7640" t="s">
        <v>386</v>
      </c>
      <c r="F7640" t="s">
        <v>33282</v>
      </c>
      <c r="G7640" t="s">
        <v>33283</v>
      </c>
      <c r="H7640" t="s">
        <v>8413</v>
      </c>
      <c r="I7640" s="23">
        <v>33.4833</v>
      </c>
      <c r="J7640" s="23">
        <v>-86.926100000000005</v>
      </c>
      <c r="K7640">
        <v>331110</v>
      </c>
      <c r="L7640" t="s">
        <v>649</v>
      </c>
      <c r="M7640" t="s">
        <v>1106</v>
      </c>
      <c r="N7640" s="49">
        <v>69907.013999999996</v>
      </c>
      <c r="O7640" s="49">
        <v>71420.915999999997</v>
      </c>
      <c r="P7640" s="49">
        <v>80931.585999999996</v>
      </c>
      <c r="Q7640" s="49">
        <v>89288.964000000007</v>
      </c>
      <c r="R7640" s="49">
        <v>928834.93599999999</v>
      </c>
      <c r="S7640" s="49">
        <v>3251171.6</v>
      </c>
      <c r="T7640" s="49">
        <v>2887836.4920000001</v>
      </c>
      <c r="U7640" s="49">
        <v>3540759.8760000002</v>
      </c>
      <c r="V7640" s="49">
        <v>3009784.0279999999</v>
      </c>
    </row>
    <row r="7641" spans="1:22" x14ac:dyDescent="0.3">
      <c r="A7641">
        <v>1001833</v>
      </c>
      <c r="B7641" t="s">
        <v>33280</v>
      </c>
      <c r="C7641" t="s">
        <v>33284</v>
      </c>
      <c r="D7641" t="s">
        <v>1629</v>
      </c>
      <c r="E7641" t="s">
        <v>386</v>
      </c>
      <c r="F7641" t="s">
        <v>33282</v>
      </c>
      <c r="G7641" t="s">
        <v>33285</v>
      </c>
      <c r="H7641" t="s">
        <v>536</v>
      </c>
      <c r="I7641" s="23">
        <v>33.482199999999999</v>
      </c>
      <c r="J7641" s="23">
        <v>-86.937600000000003</v>
      </c>
      <c r="K7641">
        <v>331210</v>
      </c>
      <c r="L7641" t="s">
        <v>28</v>
      </c>
      <c r="M7641" t="s">
        <v>538</v>
      </c>
      <c r="N7641" s="49">
        <v>117429.908</v>
      </c>
      <c r="O7641" s="49">
        <v>119429.7</v>
      </c>
      <c r="P7641" s="49">
        <v>120257.24800000001</v>
      </c>
      <c r="Q7641" s="49">
        <v>73230.923999999999</v>
      </c>
      <c r="R7641" s="49">
        <v>57001.036</v>
      </c>
      <c r="S7641" s="49">
        <v>129968.26</v>
      </c>
      <c r="T7641" s="49">
        <v>131079.356</v>
      </c>
      <c r="U7641" s="49">
        <v>126400.124</v>
      </c>
      <c r="V7641" s="49">
        <v>126996.772</v>
      </c>
    </row>
    <row r="7642" spans="1:22" x14ac:dyDescent="0.3">
      <c r="A7642">
        <v>1006391</v>
      </c>
      <c r="B7642" t="s">
        <v>33286</v>
      </c>
      <c r="C7642" t="s">
        <v>33287</v>
      </c>
      <c r="D7642" t="s">
        <v>33288</v>
      </c>
      <c r="E7642" t="s">
        <v>447</v>
      </c>
      <c r="F7642" t="s">
        <v>11308</v>
      </c>
      <c r="H7642" t="s">
        <v>2679</v>
      </c>
      <c r="I7642" s="23">
        <v>40.164700000000003</v>
      </c>
      <c r="J7642" s="23">
        <v>-74.746799999999993</v>
      </c>
      <c r="K7642">
        <v>331110</v>
      </c>
      <c r="L7642" t="s">
        <v>28</v>
      </c>
      <c r="M7642" t="s">
        <v>538</v>
      </c>
      <c r="N7642" s="49">
        <v>28283.243999999999</v>
      </c>
      <c r="O7642" s="49">
        <v>28539.392</v>
      </c>
      <c r="P7642" s="49">
        <v>31421.031999999999</v>
      </c>
      <c r="Q7642" s="49">
        <v>28555.191999999999</v>
      </c>
      <c r="R7642" s="49">
        <v>25322.004000000001</v>
      </c>
      <c r="S7642" s="49">
        <v>34888.468000000001</v>
      </c>
      <c r="T7642" s="49">
        <v>33718.671999999999</v>
      </c>
      <c r="U7642" s="49">
        <v>31866.78</v>
      </c>
      <c r="V7642" s="49">
        <v>31762.080000000002</v>
      </c>
    </row>
    <row r="7643" spans="1:22" x14ac:dyDescent="0.3">
      <c r="A7643">
        <v>1001834</v>
      </c>
      <c r="B7643" t="s">
        <v>33289</v>
      </c>
      <c r="C7643" t="s">
        <v>33290</v>
      </c>
      <c r="D7643" t="s">
        <v>33291</v>
      </c>
      <c r="E7643" t="s">
        <v>454</v>
      </c>
      <c r="F7643" t="s">
        <v>33292</v>
      </c>
      <c r="G7643" t="s">
        <v>33293</v>
      </c>
      <c r="H7643" t="s">
        <v>1118</v>
      </c>
      <c r="I7643" s="23">
        <v>42.2774</v>
      </c>
      <c r="J7643" s="23">
        <v>-83.110299999999995</v>
      </c>
      <c r="K7643">
        <v>331110</v>
      </c>
      <c r="L7643" t="s">
        <v>537</v>
      </c>
      <c r="M7643" t="s">
        <v>538</v>
      </c>
      <c r="N7643" s="49">
        <v>3017640.4240000001</v>
      </c>
      <c r="O7643" s="49">
        <v>3932380.9079999998</v>
      </c>
      <c r="P7643" s="49">
        <v>4009793.1919999998</v>
      </c>
      <c r="Q7643" s="49">
        <v>3966348.4279999998</v>
      </c>
      <c r="R7643" s="49">
        <v>3423185.5120000001</v>
      </c>
      <c r="S7643" s="49">
        <v>3943137.3339999998</v>
      </c>
      <c r="T7643" s="49">
        <v>4745674.2860000003</v>
      </c>
      <c r="U7643" s="49">
        <v>4657377.4780000001</v>
      </c>
      <c r="V7643" s="49">
        <v>4118037.7420000001</v>
      </c>
    </row>
    <row r="7644" spans="1:22" x14ac:dyDescent="0.3">
      <c r="A7644">
        <v>1001618</v>
      </c>
      <c r="B7644" t="s">
        <v>33294</v>
      </c>
      <c r="C7644" t="s">
        <v>33295</v>
      </c>
      <c r="D7644" t="s">
        <v>33296</v>
      </c>
      <c r="E7644" t="s">
        <v>380</v>
      </c>
      <c r="F7644" t="s">
        <v>33297</v>
      </c>
      <c r="G7644" t="s">
        <v>33298</v>
      </c>
      <c r="H7644" t="s">
        <v>762</v>
      </c>
      <c r="I7644" s="23">
        <v>47.413882999999998</v>
      </c>
      <c r="J7644" s="23">
        <v>-93.062672000000006</v>
      </c>
      <c r="K7644">
        <v>212210</v>
      </c>
      <c r="L7644" t="s">
        <v>537</v>
      </c>
      <c r="M7644" t="s">
        <v>538</v>
      </c>
      <c r="N7644" s="49">
        <v>237341.51199999999</v>
      </c>
      <c r="O7644" s="49">
        <v>246915.46799999999</v>
      </c>
      <c r="P7644" s="49">
        <v>188933.71599999999</v>
      </c>
      <c r="Q7644" s="49">
        <v>11868.956</v>
      </c>
      <c r="R7644" s="49">
        <v>86043.08</v>
      </c>
      <c r="S7644" s="49">
        <v>232998.008</v>
      </c>
      <c r="T7644" s="49">
        <v>283291.21999999997</v>
      </c>
      <c r="U7644" s="49">
        <v>266746.636</v>
      </c>
      <c r="V7644" s="49">
        <v>245045.93599999999</v>
      </c>
    </row>
    <row r="7645" spans="1:22" x14ac:dyDescent="0.3">
      <c r="A7645">
        <v>1001619</v>
      </c>
      <c r="B7645" t="s">
        <v>33299</v>
      </c>
      <c r="C7645" t="s">
        <v>33300</v>
      </c>
      <c r="D7645" t="s">
        <v>33301</v>
      </c>
      <c r="E7645" t="s">
        <v>663</v>
      </c>
      <c r="F7645" t="s">
        <v>27871</v>
      </c>
      <c r="G7645" t="s">
        <v>33302</v>
      </c>
      <c r="H7645" t="s">
        <v>13381</v>
      </c>
      <c r="I7645" s="23">
        <v>41.445740000000001</v>
      </c>
      <c r="J7645" s="23">
        <v>-82.120050000000006</v>
      </c>
      <c r="K7645">
        <v>331210</v>
      </c>
      <c r="L7645" t="s">
        <v>28</v>
      </c>
      <c r="M7645" t="s">
        <v>538</v>
      </c>
      <c r="N7645" s="49">
        <v>53180.5</v>
      </c>
      <c r="O7645" s="49">
        <v>52369.752</v>
      </c>
      <c r="P7645" s="49">
        <v>52602.451999999997</v>
      </c>
      <c r="Q7645" s="49">
        <v>34973.868000000002</v>
      </c>
      <c r="R7645" s="49">
        <v>61206.92</v>
      </c>
      <c r="S7645" s="49">
        <v>112596.976</v>
      </c>
      <c r="T7645" s="49">
        <v>124047.932</v>
      </c>
      <c r="U7645" s="49">
        <v>115826.064</v>
      </c>
      <c r="V7645" s="49">
        <v>105080.60400000001</v>
      </c>
    </row>
    <row r="7646" spans="1:22" x14ac:dyDescent="0.3">
      <c r="A7646">
        <v>1001620</v>
      </c>
      <c r="B7646" t="s">
        <v>33303</v>
      </c>
      <c r="C7646" t="s">
        <v>33304</v>
      </c>
      <c r="D7646" t="s">
        <v>6218</v>
      </c>
      <c r="E7646" t="s">
        <v>491</v>
      </c>
      <c r="F7646" t="s">
        <v>23425</v>
      </c>
      <c r="G7646" t="s">
        <v>33305</v>
      </c>
      <c r="H7646" t="s">
        <v>1996</v>
      </c>
      <c r="I7646" s="23">
        <v>41.620389000000003</v>
      </c>
      <c r="J7646" s="23">
        <v>-87.170277999999996</v>
      </c>
      <c r="K7646">
        <v>331221</v>
      </c>
      <c r="L7646" t="s">
        <v>28</v>
      </c>
      <c r="M7646" t="s">
        <v>538</v>
      </c>
      <c r="N7646" s="49">
        <v>122128.24</v>
      </c>
      <c r="O7646" s="49">
        <v>117834.25599999999</v>
      </c>
      <c r="P7646" s="49">
        <v>107842.74400000001</v>
      </c>
      <c r="Q7646" s="49">
        <v>113308.024</v>
      </c>
      <c r="R7646" s="49">
        <v>117824.25599999999</v>
      </c>
      <c r="S7646" s="49">
        <v>141399.66800000001</v>
      </c>
      <c r="T7646" s="49">
        <v>141625.21599999999</v>
      </c>
      <c r="U7646" s="49">
        <v>133463.74799999999</v>
      </c>
      <c r="V7646" s="49">
        <v>134561.89199999999</v>
      </c>
    </row>
    <row r="7647" spans="1:22" x14ac:dyDescent="0.3">
      <c r="A7647">
        <v>1000418</v>
      </c>
      <c r="B7647" t="s">
        <v>33306</v>
      </c>
      <c r="C7647" t="s">
        <v>33307</v>
      </c>
      <c r="D7647" t="s">
        <v>33308</v>
      </c>
      <c r="E7647" t="s">
        <v>491</v>
      </c>
      <c r="F7647" t="s">
        <v>3237</v>
      </c>
      <c r="G7647" t="s">
        <v>33309</v>
      </c>
      <c r="H7647" t="s">
        <v>4368</v>
      </c>
      <c r="I7647" s="23">
        <v>41.613300000000002</v>
      </c>
      <c r="J7647" s="23">
        <v>-87.328100000000006</v>
      </c>
      <c r="K7647">
        <v>331110</v>
      </c>
      <c r="L7647" t="s">
        <v>1105</v>
      </c>
      <c r="M7647" t="s">
        <v>1106</v>
      </c>
      <c r="N7647" s="49">
        <v>9015960.4600000009</v>
      </c>
      <c r="O7647" s="49">
        <v>9637437.0120000001</v>
      </c>
      <c r="P7647" s="49">
        <v>9309045.4859999996</v>
      </c>
      <c r="Q7647" s="49">
        <v>9182922.7980000004</v>
      </c>
      <c r="R7647" s="49">
        <v>8838877.7060000002</v>
      </c>
      <c r="S7647" s="49">
        <v>10484753.046</v>
      </c>
      <c r="T7647" s="49">
        <v>11470436.838</v>
      </c>
      <c r="U7647" s="49">
        <v>10596997.638</v>
      </c>
      <c r="V7647" s="49">
        <v>11440203.912</v>
      </c>
    </row>
    <row r="7648" spans="1:22" x14ac:dyDescent="0.3">
      <c r="A7648">
        <v>1011733</v>
      </c>
      <c r="B7648" t="s">
        <v>33310</v>
      </c>
      <c r="C7648" t="s">
        <v>33311</v>
      </c>
      <c r="D7648" t="s">
        <v>5593</v>
      </c>
      <c r="E7648" t="s">
        <v>1418</v>
      </c>
      <c r="F7648" t="s">
        <v>5594</v>
      </c>
      <c r="H7648" t="s">
        <v>2947</v>
      </c>
      <c r="I7648" s="23">
        <v>34.812460000000002</v>
      </c>
      <c r="J7648" s="23">
        <v>-97.734309999999994</v>
      </c>
      <c r="K7648">
        <v>486210</v>
      </c>
      <c r="L7648" t="s">
        <v>28</v>
      </c>
      <c r="M7648" t="s">
        <v>102</v>
      </c>
      <c r="R7648" s="49">
        <v>21863.768</v>
      </c>
      <c r="S7648" s="49">
        <v>25904.952000000001</v>
      </c>
    </row>
    <row r="7649" spans="1:22" x14ac:dyDescent="0.3">
      <c r="A7649">
        <v>1011743</v>
      </c>
      <c r="B7649" t="s">
        <v>33312</v>
      </c>
      <c r="C7649" t="s">
        <v>33313</v>
      </c>
      <c r="D7649" t="s">
        <v>33314</v>
      </c>
      <c r="E7649" t="s">
        <v>1418</v>
      </c>
      <c r="F7649" t="s">
        <v>4435</v>
      </c>
      <c r="H7649" t="s">
        <v>11945</v>
      </c>
      <c r="I7649" s="23">
        <v>34.69885</v>
      </c>
      <c r="J7649" s="23">
        <v>-97.633589999999998</v>
      </c>
      <c r="K7649">
        <v>486210</v>
      </c>
      <c r="L7649" t="s">
        <v>28</v>
      </c>
      <c r="M7649" t="s">
        <v>102</v>
      </c>
      <c r="R7649" s="49">
        <v>15784.24</v>
      </c>
      <c r="S7649" s="49">
        <v>26412.1</v>
      </c>
    </row>
    <row r="7650" spans="1:22" x14ac:dyDescent="0.3">
      <c r="A7650">
        <v>1007692</v>
      </c>
      <c r="B7650" t="s">
        <v>33315</v>
      </c>
      <c r="C7650" t="s">
        <v>33316</v>
      </c>
      <c r="D7650" t="s">
        <v>33317</v>
      </c>
      <c r="E7650" t="s">
        <v>447</v>
      </c>
      <c r="F7650" t="s">
        <v>33318</v>
      </c>
      <c r="G7650" t="s">
        <v>33319</v>
      </c>
      <c r="H7650" t="s">
        <v>510</v>
      </c>
      <c r="I7650" s="23">
        <v>40.385173999999999</v>
      </c>
      <c r="J7650" s="23">
        <v>-79.679389999999998</v>
      </c>
      <c r="K7650">
        <v>562212</v>
      </c>
      <c r="L7650" t="s">
        <v>355</v>
      </c>
      <c r="M7650" t="s">
        <v>307</v>
      </c>
      <c r="N7650" s="49">
        <v>21277.8</v>
      </c>
      <c r="O7650" s="49">
        <v>19133.55</v>
      </c>
      <c r="P7650" s="49">
        <v>16468.3</v>
      </c>
      <c r="Q7650" s="49">
        <v>18751.8</v>
      </c>
      <c r="R7650" s="49">
        <v>17680.55</v>
      </c>
      <c r="S7650" s="49">
        <v>24442.3</v>
      </c>
      <c r="T7650" s="49">
        <v>21410.396000000001</v>
      </c>
      <c r="U7650" s="49">
        <v>31801.555719</v>
      </c>
      <c r="V7650" s="49">
        <v>31848.524000000001</v>
      </c>
    </row>
    <row r="7651" spans="1:22" x14ac:dyDescent="0.3">
      <c r="A7651">
        <v>1007689</v>
      </c>
      <c r="B7651" t="s">
        <v>33320</v>
      </c>
      <c r="C7651" t="s">
        <v>33321</v>
      </c>
      <c r="D7651" t="s">
        <v>16051</v>
      </c>
      <c r="E7651" t="s">
        <v>793</v>
      </c>
      <c r="F7651" t="s">
        <v>16052</v>
      </c>
      <c r="G7651" t="s">
        <v>33322</v>
      </c>
      <c r="H7651" t="s">
        <v>16054</v>
      </c>
      <c r="I7651" s="23">
        <v>37.07206</v>
      </c>
      <c r="J7651" s="23">
        <v>-76.426879999999997</v>
      </c>
      <c r="K7651">
        <v>562212</v>
      </c>
      <c r="L7651" t="s">
        <v>355</v>
      </c>
      <c r="M7651" t="s">
        <v>307</v>
      </c>
      <c r="N7651" s="49">
        <v>50745.853999999999</v>
      </c>
      <c r="O7651" s="49">
        <v>34899.19</v>
      </c>
      <c r="P7651" s="49">
        <v>34389.728000000003</v>
      </c>
      <c r="Q7651" s="49">
        <v>52266.103999999999</v>
      </c>
      <c r="R7651" s="49">
        <v>71278.720000000001</v>
      </c>
      <c r="S7651" s="49">
        <v>60845.728000000003</v>
      </c>
      <c r="T7651" s="49">
        <v>66011.827999999994</v>
      </c>
      <c r="U7651" s="49">
        <v>62206.180971000002</v>
      </c>
      <c r="V7651" s="49">
        <v>68852.106385000006</v>
      </c>
    </row>
    <row r="7652" spans="1:22" x14ac:dyDescent="0.3">
      <c r="A7652">
        <v>1002792</v>
      </c>
      <c r="B7652" t="s">
        <v>33323</v>
      </c>
      <c r="C7652" t="s">
        <v>33324</v>
      </c>
      <c r="D7652" t="s">
        <v>3015</v>
      </c>
      <c r="E7652" t="s">
        <v>569</v>
      </c>
      <c r="F7652" t="s">
        <v>3016</v>
      </c>
      <c r="G7652" t="s">
        <v>33325</v>
      </c>
      <c r="H7652" t="s">
        <v>17696</v>
      </c>
      <c r="I7652" s="23">
        <v>42.047831000000002</v>
      </c>
      <c r="J7652" s="23">
        <v>-93.580449000000002</v>
      </c>
      <c r="K7652">
        <v>541715</v>
      </c>
      <c r="L7652" t="s">
        <v>28</v>
      </c>
      <c r="M7652" t="s">
        <v>315</v>
      </c>
      <c r="N7652" s="49">
        <v>28714.173999999999</v>
      </c>
      <c r="O7652" s="49">
        <v>31665.812000000002</v>
      </c>
      <c r="P7652" s="49">
        <v>28854.973999999998</v>
      </c>
      <c r="Q7652" s="49">
        <v>29466.371999999999</v>
      </c>
      <c r="R7652" s="49">
        <v>31642.962</v>
      </c>
      <c r="S7652" s="49">
        <v>31547.56</v>
      </c>
      <c r="T7652" s="49">
        <v>31317.416000000001</v>
      </c>
      <c r="U7652" s="49">
        <v>21821.258000000002</v>
      </c>
      <c r="V7652" s="49">
        <v>30116.328000000001</v>
      </c>
    </row>
    <row r="7653" spans="1:22" x14ac:dyDescent="0.3">
      <c r="A7653">
        <v>1001999</v>
      </c>
      <c r="B7653" t="s">
        <v>33326</v>
      </c>
      <c r="C7653" t="s">
        <v>33327</v>
      </c>
      <c r="D7653" t="s">
        <v>15223</v>
      </c>
      <c r="E7653" t="s">
        <v>1781</v>
      </c>
      <c r="F7653" t="s">
        <v>31175</v>
      </c>
      <c r="G7653" t="s">
        <v>33328</v>
      </c>
      <c r="H7653" t="s">
        <v>416</v>
      </c>
      <c r="I7653" s="23">
        <v>33.422435999999998</v>
      </c>
      <c r="J7653" s="23">
        <v>-91.049391999999997</v>
      </c>
      <c r="K7653">
        <v>327993</v>
      </c>
      <c r="L7653" t="s">
        <v>28</v>
      </c>
      <c r="M7653" t="s">
        <v>376</v>
      </c>
      <c r="N7653" s="49">
        <v>39823.300000000003</v>
      </c>
      <c r="O7653" s="49">
        <v>42745.14</v>
      </c>
      <c r="P7653" s="49">
        <v>48480.468000000001</v>
      </c>
      <c r="Q7653" s="49">
        <v>47409.171999999999</v>
      </c>
      <c r="R7653" s="49">
        <v>49788.612000000001</v>
      </c>
      <c r="S7653" s="49">
        <v>48822.915999999997</v>
      </c>
      <c r="T7653" s="49">
        <v>44506.64</v>
      </c>
      <c r="U7653" s="49">
        <v>45615.519999999997</v>
      </c>
      <c r="V7653" s="49">
        <v>49747.32</v>
      </c>
    </row>
    <row r="7654" spans="1:22" x14ac:dyDescent="0.3">
      <c r="A7654">
        <v>1002000</v>
      </c>
      <c r="B7654" t="s">
        <v>33329</v>
      </c>
      <c r="C7654" t="s">
        <v>33330</v>
      </c>
      <c r="D7654" t="s">
        <v>33331</v>
      </c>
      <c r="E7654" t="s">
        <v>380</v>
      </c>
      <c r="F7654" t="s">
        <v>33332</v>
      </c>
      <c r="G7654" t="s">
        <v>33333</v>
      </c>
      <c r="H7654" t="s">
        <v>27796</v>
      </c>
      <c r="I7654" s="23">
        <v>44.556829999999998</v>
      </c>
      <c r="J7654" s="23">
        <v>-92.483419999999995</v>
      </c>
      <c r="K7654">
        <v>327993</v>
      </c>
      <c r="L7654" t="s">
        <v>28</v>
      </c>
      <c r="M7654" t="s">
        <v>376</v>
      </c>
      <c r="N7654" s="49">
        <v>38040.796000000002</v>
      </c>
      <c r="O7654" s="49">
        <v>45493.485999999997</v>
      </c>
      <c r="P7654" s="49">
        <v>34916.47</v>
      </c>
      <c r="Q7654" s="49">
        <v>29983.407999999999</v>
      </c>
      <c r="R7654" s="49">
        <v>33683.78</v>
      </c>
      <c r="S7654" s="49">
        <v>32628.707999999999</v>
      </c>
      <c r="T7654" s="49">
        <v>35258.51</v>
      </c>
      <c r="U7654" s="49">
        <v>47195.88</v>
      </c>
      <c r="V7654" s="49">
        <v>55376.66</v>
      </c>
    </row>
    <row r="7655" spans="1:22" x14ac:dyDescent="0.3">
      <c r="A7655">
        <v>1006051</v>
      </c>
      <c r="B7655" t="s">
        <v>33334</v>
      </c>
      <c r="C7655" t="s">
        <v>33335</v>
      </c>
      <c r="D7655" t="s">
        <v>33336</v>
      </c>
      <c r="E7655" t="s">
        <v>393</v>
      </c>
      <c r="F7655" t="s">
        <v>33337</v>
      </c>
      <c r="G7655" t="s">
        <v>33338</v>
      </c>
      <c r="H7655" t="s">
        <v>750</v>
      </c>
      <c r="I7655" s="23">
        <v>42.535800000000002</v>
      </c>
      <c r="J7655" s="23">
        <v>-88.602649999999997</v>
      </c>
      <c r="K7655">
        <v>327999</v>
      </c>
      <c r="L7655" t="s">
        <v>28</v>
      </c>
      <c r="M7655" t="s">
        <v>376</v>
      </c>
      <c r="N7655" s="49">
        <v>27159.234</v>
      </c>
      <c r="O7655" s="49">
        <v>34917.156000000003</v>
      </c>
      <c r="P7655" s="49">
        <v>33145.906000000003</v>
      </c>
      <c r="Q7655" s="49">
        <v>34896.985999999997</v>
      </c>
      <c r="R7655" s="49">
        <v>37408.942000000003</v>
      </c>
      <c r="S7655" s="49">
        <v>39588.156000000003</v>
      </c>
      <c r="T7655" s="49">
        <v>38162.241999999998</v>
      </c>
      <c r="U7655" s="49">
        <v>26555.704000000002</v>
      </c>
      <c r="V7655" s="49">
        <v>35545.235999999997</v>
      </c>
    </row>
    <row r="7656" spans="1:22" x14ac:dyDescent="0.3">
      <c r="A7656">
        <v>1001901</v>
      </c>
      <c r="B7656" t="s">
        <v>33339</v>
      </c>
      <c r="C7656" t="s">
        <v>33340</v>
      </c>
      <c r="D7656" t="s">
        <v>29956</v>
      </c>
      <c r="E7656" t="s">
        <v>380</v>
      </c>
      <c r="F7656" t="s">
        <v>15635</v>
      </c>
      <c r="G7656" t="s">
        <v>33341</v>
      </c>
      <c r="H7656" t="s">
        <v>28552</v>
      </c>
      <c r="I7656" s="23">
        <v>46.724400000000003</v>
      </c>
      <c r="J7656" s="23">
        <v>-92.466399999999993</v>
      </c>
      <c r="K7656">
        <v>327993</v>
      </c>
      <c r="L7656" t="s">
        <v>28</v>
      </c>
      <c r="M7656" t="s">
        <v>376</v>
      </c>
      <c r="N7656" s="49">
        <v>72017.528000000006</v>
      </c>
      <c r="O7656" s="49">
        <v>72620.77</v>
      </c>
      <c r="P7656" s="49">
        <v>73061.524000000005</v>
      </c>
      <c r="Q7656" s="49">
        <v>68313.991999999998</v>
      </c>
      <c r="R7656" s="49">
        <v>69085.34</v>
      </c>
      <c r="S7656" s="49">
        <v>72979.475999999995</v>
      </c>
      <c r="T7656" s="49">
        <v>74236.02</v>
      </c>
      <c r="U7656" s="49">
        <v>74541.72</v>
      </c>
      <c r="V7656" s="49">
        <v>72475.23</v>
      </c>
    </row>
    <row r="7657" spans="1:22" x14ac:dyDescent="0.3">
      <c r="A7657">
        <v>1004478</v>
      </c>
      <c r="B7657" t="s">
        <v>33342</v>
      </c>
      <c r="C7657" t="s">
        <v>33343</v>
      </c>
      <c r="D7657" t="s">
        <v>9979</v>
      </c>
      <c r="E7657" t="s">
        <v>323</v>
      </c>
      <c r="F7657" t="s">
        <v>9980</v>
      </c>
      <c r="G7657" t="s">
        <v>33344</v>
      </c>
      <c r="H7657" t="s">
        <v>1001</v>
      </c>
      <c r="I7657" s="23">
        <v>38.023049999999998</v>
      </c>
      <c r="J7657" s="23">
        <v>-121.85565</v>
      </c>
      <c r="K7657">
        <v>331221</v>
      </c>
      <c r="L7657" t="s">
        <v>28</v>
      </c>
      <c r="M7657" t="s">
        <v>538</v>
      </c>
      <c r="N7657" s="49">
        <v>33316.523999999998</v>
      </c>
      <c r="O7657" s="49">
        <v>33057.675999999999</v>
      </c>
      <c r="P7657" s="49">
        <v>43132.688000000002</v>
      </c>
      <c r="Q7657" s="49">
        <v>45804.42</v>
      </c>
      <c r="R7657" s="49">
        <v>42565.74</v>
      </c>
      <c r="S7657" s="49">
        <v>45463.828000000001</v>
      </c>
      <c r="T7657" s="49">
        <v>50214.16</v>
      </c>
      <c r="U7657" s="49">
        <v>49955.612000000001</v>
      </c>
      <c r="V7657" s="49">
        <v>53447.648000000001</v>
      </c>
    </row>
    <row r="7658" spans="1:22" x14ac:dyDescent="0.3">
      <c r="A7658">
        <v>1004239</v>
      </c>
      <c r="B7658" t="s">
        <v>33345</v>
      </c>
      <c r="C7658" t="s">
        <v>33346</v>
      </c>
      <c r="D7658" t="s">
        <v>33347</v>
      </c>
      <c r="E7658" t="s">
        <v>1370</v>
      </c>
      <c r="F7658" t="s">
        <v>33348</v>
      </c>
      <c r="G7658" t="s">
        <v>33349</v>
      </c>
      <c r="H7658" t="s">
        <v>6835</v>
      </c>
      <c r="I7658" s="23">
        <v>64.826390000000004</v>
      </c>
      <c r="J7658" s="23">
        <v>-147.64957999999999</v>
      </c>
      <c r="K7658">
        <v>221111</v>
      </c>
      <c r="L7658" t="s">
        <v>28</v>
      </c>
      <c r="M7658" t="s">
        <v>336</v>
      </c>
      <c r="N7658" s="49">
        <v>289132.95199999999</v>
      </c>
      <c r="O7658" s="49">
        <v>335222.24599999998</v>
      </c>
      <c r="P7658" s="49">
        <v>347632.89</v>
      </c>
      <c r="Q7658" s="49">
        <v>331448.61800000002</v>
      </c>
      <c r="R7658" s="49">
        <v>391778.348</v>
      </c>
      <c r="S7658" s="49">
        <v>380482.56599999999</v>
      </c>
      <c r="T7658" s="49">
        <v>427745.02</v>
      </c>
      <c r="U7658" s="49">
        <v>471080.6</v>
      </c>
      <c r="V7658" s="49">
        <v>445983</v>
      </c>
    </row>
    <row r="7659" spans="1:22" x14ac:dyDescent="0.3">
      <c r="A7659">
        <v>1002880</v>
      </c>
      <c r="B7659" t="s">
        <v>33350</v>
      </c>
      <c r="C7659" t="s">
        <v>33351</v>
      </c>
      <c r="D7659" t="s">
        <v>7024</v>
      </c>
      <c r="E7659" t="s">
        <v>461</v>
      </c>
      <c r="F7659" t="s">
        <v>33352</v>
      </c>
      <c r="G7659" t="s">
        <v>33353</v>
      </c>
      <c r="H7659" t="s">
        <v>1185</v>
      </c>
      <c r="I7659" s="23">
        <v>41.317005000000002</v>
      </c>
      <c r="J7659" s="23">
        <v>-105.571106</v>
      </c>
      <c r="K7659">
        <v>221330</v>
      </c>
      <c r="L7659" t="s">
        <v>28</v>
      </c>
      <c r="M7659" t="s">
        <v>336</v>
      </c>
      <c r="N7659" s="49">
        <v>32152.405999999999</v>
      </c>
      <c r="O7659" s="49">
        <v>32149.644</v>
      </c>
      <c r="P7659" s="49">
        <v>36475.402000000002</v>
      </c>
      <c r="Q7659" s="49">
        <v>31096.04</v>
      </c>
      <c r="R7659" s="49">
        <v>30110.835999999999</v>
      </c>
      <c r="S7659" s="49">
        <v>42536.658000000003</v>
      </c>
      <c r="T7659" s="49">
        <v>48500.413999999997</v>
      </c>
      <c r="U7659" s="49">
        <v>44805.19</v>
      </c>
      <c r="V7659" s="49">
        <v>52624.38</v>
      </c>
    </row>
    <row r="7660" spans="1:22" x14ac:dyDescent="0.3">
      <c r="A7660">
        <v>1007973</v>
      </c>
      <c r="B7660" t="s">
        <v>33354</v>
      </c>
      <c r="C7660" t="s">
        <v>33355</v>
      </c>
      <c r="D7660" t="s">
        <v>3089</v>
      </c>
      <c r="E7660" t="s">
        <v>393</v>
      </c>
      <c r="F7660" t="s">
        <v>33356</v>
      </c>
      <c r="G7660" t="s">
        <v>33357</v>
      </c>
      <c r="H7660" t="s">
        <v>10037</v>
      </c>
      <c r="I7660" s="23">
        <v>43.070340000000002</v>
      </c>
      <c r="J7660" s="23">
        <v>-89.405699999999996</v>
      </c>
      <c r="K7660">
        <v>221330</v>
      </c>
      <c r="L7660" t="s">
        <v>28</v>
      </c>
      <c r="M7660" t="s">
        <v>336</v>
      </c>
      <c r="N7660" s="49">
        <v>186690.196</v>
      </c>
      <c r="O7660" s="49">
        <v>193412.25599999999</v>
      </c>
      <c r="P7660" s="49">
        <v>179108.476</v>
      </c>
      <c r="Q7660" s="49">
        <v>178619.728</v>
      </c>
      <c r="R7660" s="49">
        <v>153342.872</v>
      </c>
      <c r="S7660" s="49">
        <v>199767.9</v>
      </c>
      <c r="T7660" s="49">
        <v>179921.592</v>
      </c>
      <c r="U7660" s="49">
        <v>140533.28400000001</v>
      </c>
      <c r="V7660" s="49">
        <v>189747.42600000001</v>
      </c>
    </row>
    <row r="7661" spans="1:22" x14ac:dyDescent="0.3">
      <c r="A7661">
        <v>1007758</v>
      </c>
      <c r="B7661" t="s">
        <v>33358</v>
      </c>
      <c r="C7661" t="s">
        <v>33359</v>
      </c>
      <c r="D7661" t="s">
        <v>3089</v>
      </c>
      <c r="E7661" t="s">
        <v>393</v>
      </c>
      <c r="F7661" t="s">
        <v>33360</v>
      </c>
      <c r="G7661" t="s">
        <v>33361</v>
      </c>
      <c r="H7661" t="s">
        <v>10037</v>
      </c>
      <c r="I7661" s="23">
        <v>43.07611</v>
      </c>
      <c r="J7661" s="23">
        <v>-89.425179999999997</v>
      </c>
      <c r="K7661">
        <v>221330</v>
      </c>
      <c r="L7661" t="s">
        <v>28</v>
      </c>
      <c r="M7661" t="s">
        <v>336</v>
      </c>
      <c r="O7661" s="49">
        <v>1678.644</v>
      </c>
      <c r="P7661" s="49">
        <v>576.24800000000005</v>
      </c>
      <c r="Q7661" s="49">
        <v>2135.0920000000001</v>
      </c>
      <c r="R7661" s="49">
        <v>47911.067999999999</v>
      </c>
      <c r="S7661" s="49">
        <v>44020.55</v>
      </c>
      <c r="T7661" s="49">
        <v>31427.232</v>
      </c>
      <c r="U7661" s="49">
        <v>57053.635999999999</v>
      </c>
      <c r="V7661" s="49">
        <v>84062.284</v>
      </c>
    </row>
    <row r="7662" spans="1:22" x14ac:dyDescent="0.3">
      <c r="A7662">
        <v>1007759</v>
      </c>
      <c r="B7662" t="s">
        <v>33362</v>
      </c>
      <c r="C7662" t="s">
        <v>33363</v>
      </c>
      <c r="D7662" t="s">
        <v>12772</v>
      </c>
      <c r="E7662" t="s">
        <v>393</v>
      </c>
      <c r="F7662" t="s">
        <v>33364</v>
      </c>
      <c r="G7662" t="s">
        <v>33365</v>
      </c>
      <c r="H7662" t="s">
        <v>2290</v>
      </c>
      <c r="I7662" s="23">
        <v>43.078688999999997</v>
      </c>
      <c r="J7662" s="23">
        <v>-87.877823000000006</v>
      </c>
      <c r="K7662">
        <v>221330</v>
      </c>
      <c r="L7662" t="s">
        <v>28</v>
      </c>
      <c r="M7662" t="s">
        <v>336</v>
      </c>
      <c r="N7662" s="49">
        <v>26375.49</v>
      </c>
      <c r="O7662" s="49">
        <v>25568.35</v>
      </c>
      <c r="P7662" s="49">
        <v>24300.907999999999</v>
      </c>
      <c r="Q7662" s="49">
        <v>24580.608</v>
      </c>
      <c r="R7662" s="49">
        <v>23928.16</v>
      </c>
      <c r="S7662" s="49">
        <v>26158.098000000002</v>
      </c>
      <c r="T7662" s="49">
        <v>25154.455999999998</v>
      </c>
      <c r="U7662" s="49">
        <v>20077.124</v>
      </c>
      <c r="V7662" s="49">
        <v>25498.204000000002</v>
      </c>
    </row>
    <row r="7663" spans="1:22" x14ac:dyDescent="0.3">
      <c r="A7663">
        <v>1004831</v>
      </c>
      <c r="B7663" t="s">
        <v>33366</v>
      </c>
      <c r="C7663" t="s">
        <v>33367</v>
      </c>
      <c r="D7663" t="s">
        <v>33368</v>
      </c>
      <c r="E7663" t="s">
        <v>441</v>
      </c>
      <c r="F7663" t="s">
        <v>33369</v>
      </c>
      <c r="G7663" t="s">
        <v>33370</v>
      </c>
      <c r="H7663" t="s">
        <v>1952</v>
      </c>
      <c r="I7663" s="23">
        <v>35.333799999999997</v>
      </c>
      <c r="J7663" s="23">
        <v>-79.964740000000006</v>
      </c>
      <c r="K7663">
        <v>562212</v>
      </c>
      <c r="L7663" t="s">
        <v>51</v>
      </c>
      <c r="M7663" t="s">
        <v>307</v>
      </c>
      <c r="N7663" s="49">
        <v>88312.75</v>
      </c>
      <c r="O7663" s="49">
        <v>104248</v>
      </c>
      <c r="P7663" s="49">
        <v>105281</v>
      </c>
      <c r="Q7663" s="49">
        <v>82784</v>
      </c>
      <c r="R7663" s="49">
        <v>134904</v>
      </c>
      <c r="S7663" s="49">
        <v>160456.5</v>
      </c>
      <c r="T7663" s="49">
        <v>147130</v>
      </c>
      <c r="U7663" s="49">
        <v>113617.5</v>
      </c>
      <c r="V7663" s="49">
        <v>144152.5</v>
      </c>
    </row>
    <row r="7664" spans="1:22" x14ac:dyDescent="0.3">
      <c r="A7664">
        <v>1012895</v>
      </c>
      <c r="B7664" t="s">
        <v>33371</v>
      </c>
      <c r="C7664" t="s">
        <v>33372</v>
      </c>
      <c r="D7664" t="s">
        <v>33373</v>
      </c>
      <c r="E7664" t="s">
        <v>1248</v>
      </c>
      <c r="F7664" t="s">
        <v>4908</v>
      </c>
      <c r="H7664" t="s">
        <v>2970</v>
      </c>
      <c r="I7664" s="23">
        <v>38.384399999999999</v>
      </c>
      <c r="J7664" s="23">
        <v>-81.776399999999995</v>
      </c>
      <c r="K7664">
        <v>325199</v>
      </c>
      <c r="L7664" t="s">
        <v>28</v>
      </c>
      <c r="M7664" t="s">
        <v>530</v>
      </c>
      <c r="N7664" s="49">
        <v>1267.596</v>
      </c>
      <c r="O7664" s="49">
        <v>107858.89200000001</v>
      </c>
      <c r="P7664" s="49">
        <v>113032.224</v>
      </c>
    </row>
    <row r="7665" spans="1:22" x14ac:dyDescent="0.3">
      <c r="A7665">
        <v>1008374</v>
      </c>
      <c r="B7665" t="s">
        <v>33374</v>
      </c>
      <c r="C7665" t="s">
        <v>33375</v>
      </c>
      <c r="D7665" t="s">
        <v>33376</v>
      </c>
      <c r="E7665" t="s">
        <v>1781</v>
      </c>
      <c r="F7665" t="s">
        <v>33377</v>
      </c>
      <c r="G7665" t="s">
        <v>33378</v>
      </c>
      <c r="H7665" t="s">
        <v>536</v>
      </c>
      <c r="I7665" s="23">
        <v>31.627600000000001</v>
      </c>
      <c r="J7665" s="23">
        <v>-90.755799999999994</v>
      </c>
      <c r="K7665">
        <v>486210</v>
      </c>
      <c r="L7665" t="s">
        <v>1275</v>
      </c>
      <c r="M7665" t="s">
        <v>102</v>
      </c>
      <c r="N7665" s="49">
        <v>51414.538</v>
      </c>
      <c r="O7665" s="49">
        <v>57503.913999999997</v>
      </c>
      <c r="P7665" s="49">
        <v>48222.1</v>
      </c>
      <c r="Q7665" s="49">
        <v>31274.306</v>
      </c>
    </row>
    <row r="7666" spans="1:22" x14ac:dyDescent="0.3">
      <c r="A7666">
        <v>1004298</v>
      </c>
      <c r="B7666" t="s">
        <v>33379</v>
      </c>
      <c r="C7666" t="s">
        <v>33380</v>
      </c>
      <c r="D7666" t="s">
        <v>13851</v>
      </c>
      <c r="E7666" t="s">
        <v>583</v>
      </c>
      <c r="F7666" t="s">
        <v>13852</v>
      </c>
      <c r="G7666" t="s">
        <v>33381</v>
      </c>
      <c r="H7666" t="s">
        <v>13854</v>
      </c>
      <c r="I7666" s="23">
        <v>32.815452000000001</v>
      </c>
      <c r="J7666" s="23">
        <v>-92.391146000000006</v>
      </c>
      <c r="K7666">
        <v>562212</v>
      </c>
      <c r="L7666" t="s">
        <v>51</v>
      </c>
      <c r="M7666" t="s">
        <v>307</v>
      </c>
      <c r="N7666" s="49">
        <v>66321.75</v>
      </c>
      <c r="O7666" s="49">
        <v>65100.75</v>
      </c>
      <c r="P7666" s="49">
        <v>63761.5</v>
      </c>
      <c r="Q7666" s="49">
        <v>62255.25</v>
      </c>
      <c r="R7666" s="49">
        <v>44048</v>
      </c>
      <c r="S7666" s="49">
        <v>49843.25</v>
      </c>
      <c r="T7666" s="49">
        <v>58405.75</v>
      </c>
      <c r="U7666" s="49">
        <v>56858.25</v>
      </c>
      <c r="V7666" s="49">
        <v>55324.5</v>
      </c>
    </row>
    <row r="7667" spans="1:22" x14ac:dyDescent="0.3">
      <c r="A7667">
        <v>1000800</v>
      </c>
      <c r="B7667" t="s">
        <v>33382</v>
      </c>
      <c r="C7667" t="s">
        <v>33383</v>
      </c>
      <c r="D7667" t="s">
        <v>4709</v>
      </c>
      <c r="E7667" t="s">
        <v>422</v>
      </c>
      <c r="F7667" t="s">
        <v>6811</v>
      </c>
      <c r="G7667" t="s">
        <v>33384</v>
      </c>
      <c r="H7667" t="s">
        <v>11677</v>
      </c>
      <c r="I7667" s="23">
        <v>33.296100000000003</v>
      </c>
      <c r="J7667" s="23">
        <v>-92.593299999999999</v>
      </c>
      <c r="K7667">
        <v>221112</v>
      </c>
      <c r="L7667" t="s">
        <v>30</v>
      </c>
      <c r="M7667" t="s">
        <v>336</v>
      </c>
      <c r="N7667" s="49">
        <v>4299749.1160000004</v>
      </c>
      <c r="O7667" s="49">
        <v>3634875.68</v>
      </c>
      <c r="P7667" s="49">
        <v>3422047.8640000001</v>
      </c>
      <c r="Q7667" s="49">
        <v>3642037.452</v>
      </c>
      <c r="R7667" s="49">
        <v>3497661.2880000002</v>
      </c>
      <c r="S7667" s="49">
        <v>2530494.0240000002</v>
      </c>
      <c r="T7667" s="49">
        <v>2553287.4879999999</v>
      </c>
      <c r="U7667" s="49">
        <v>3906738.2719999999</v>
      </c>
      <c r="V7667" s="49">
        <v>2920952.824</v>
      </c>
    </row>
    <row r="7668" spans="1:22" x14ac:dyDescent="0.3">
      <c r="A7668">
        <v>1002617</v>
      </c>
      <c r="B7668" t="s">
        <v>33385</v>
      </c>
      <c r="C7668" t="s">
        <v>3525</v>
      </c>
      <c r="D7668" t="s">
        <v>33386</v>
      </c>
      <c r="E7668" t="s">
        <v>447</v>
      </c>
      <c r="F7668" t="s">
        <v>33387</v>
      </c>
      <c r="G7668" t="s">
        <v>33388</v>
      </c>
      <c r="H7668" t="s">
        <v>6925</v>
      </c>
      <c r="I7668" s="23">
        <v>39.931199999999997</v>
      </c>
      <c r="J7668" s="23">
        <v>-79.671400000000006</v>
      </c>
      <c r="K7668">
        <v>486210</v>
      </c>
      <c r="L7668" t="s">
        <v>1275</v>
      </c>
      <c r="M7668" t="s">
        <v>102</v>
      </c>
      <c r="N7668" s="49">
        <v>28148.45</v>
      </c>
      <c r="O7668" s="49">
        <v>29504.351999999999</v>
      </c>
      <c r="P7668" s="49">
        <v>26614.964</v>
      </c>
      <c r="S7668" s="49">
        <v>5584.7879999999996</v>
      </c>
      <c r="T7668" s="49">
        <v>2924.3980000000001</v>
      </c>
      <c r="U7668" s="49">
        <v>7289.5839999999998</v>
      </c>
      <c r="V7668" s="49">
        <v>38306.974000000002</v>
      </c>
    </row>
    <row r="7669" spans="1:22" x14ac:dyDescent="0.3">
      <c r="A7669">
        <v>1003600</v>
      </c>
      <c r="B7669" t="s">
        <v>33389</v>
      </c>
      <c r="C7669" t="s">
        <v>33390</v>
      </c>
      <c r="D7669" t="s">
        <v>11530</v>
      </c>
      <c r="E7669" t="s">
        <v>583</v>
      </c>
      <c r="F7669" t="s">
        <v>11531</v>
      </c>
      <c r="G7669" t="s">
        <v>33391</v>
      </c>
      <c r="H7669" t="s">
        <v>3376</v>
      </c>
      <c r="I7669" s="23">
        <v>32.678660000000001</v>
      </c>
      <c r="J7669" s="23">
        <v>-92.601135999999997</v>
      </c>
      <c r="K7669">
        <v>486210</v>
      </c>
      <c r="L7669" t="s">
        <v>11388</v>
      </c>
      <c r="M7669" t="s">
        <v>102</v>
      </c>
      <c r="N7669" s="49">
        <v>22652.53</v>
      </c>
      <c r="O7669" s="49">
        <v>27827.263999999999</v>
      </c>
      <c r="P7669" s="49">
        <v>23820.826000000001</v>
      </c>
      <c r="Q7669" s="49">
        <v>26852.723999999998</v>
      </c>
      <c r="R7669" s="49">
        <v>30878.918000000001</v>
      </c>
      <c r="S7669" s="49">
        <v>40321.438000000002</v>
      </c>
      <c r="T7669" s="49">
        <v>52191.841999999997</v>
      </c>
      <c r="U7669" s="49">
        <v>42759.911999999997</v>
      </c>
      <c r="V7669" s="49">
        <v>53068.216</v>
      </c>
    </row>
    <row r="7670" spans="1:22" x14ac:dyDescent="0.3">
      <c r="A7670">
        <v>1002869</v>
      </c>
      <c r="B7670" t="s">
        <v>33392</v>
      </c>
      <c r="C7670" t="s">
        <v>33393</v>
      </c>
      <c r="D7670" t="s">
        <v>11980</v>
      </c>
      <c r="E7670" t="s">
        <v>323</v>
      </c>
      <c r="F7670" t="s">
        <v>33394</v>
      </c>
      <c r="G7670" t="s">
        <v>33395</v>
      </c>
      <c r="H7670" t="s">
        <v>11983</v>
      </c>
      <c r="I7670" s="23">
        <v>37.633454</v>
      </c>
      <c r="J7670" s="23">
        <v>-122.397961</v>
      </c>
      <c r="K7670">
        <v>488190</v>
      </c>
      <c r="L7670" t="s">
        <v>28</v>
      </c>
      <c r="M7670" t="s">
        <v>315</v>
      </c>
      <c r="N7670" s="49">
        <v>28327.588</v>
      </c>
      <c r="O7670" s="49">
        <v>25330.268</v>
      </c>
      <c r="P7670" s="49">
        <v>27007.988000000001</v>
      </c>
      <c r="Q7670" s="49">
        <v>25715.396000000001</v>
      </c>
      <c r="R7670" s="49">
        <v>25595.846000000001</v>
      </c>
      <c r="S7670" s="49">
        <v>26385.835999999999</v>
      </c>
      <c r="T7670" s="49">
        <v>29420.407999999999</v>
      </c>
      <c r="U7670" s="49">
        <v>34065.351999999999</v>
      </c>
      <c r="V7670" s="49">
        <v>115596.984</v>
      </c>
    </row>
    <row r="7671" spans="1:22" x14ac:dyDescent="0.3">
      <c r="A7671">
        <v>1007008</v>
      </c>
      <c r="B7671" t="s">
        <v>33396</v>
      </c>
      <c r="C7671" t="s">
        <v>33397</v>
      </c>
      <c r="D7671" t="s">
        <v>4897</v>
      </c>
      <c r="E7671" t="s">
        <v>447</v>
      </c>
      <c r="F7671" t="s">
        <v>33398</v>
      </c>
      <c r="G7671" t="s">
        <v>33399</v>
      </c>
      <c r="H7671" t="s">
        <v>4118</v>
      </c>
      <c r="I7671" s="23">
        <v>41.835900000000002</v>
      </c>
      <c r="J7671" s="23">
        <v>-79.1374</v>
      </c>
      <c r="K7671">
        <v>324110</v>
      </c>
      <c r="L7671" t="s">
        <v>13743</v>
      </c>
      <c r="M7671" t="s">
        <v>13744</v>
      </c>
      <c r="N7671" s="49">
        <v>633066.51</v>
      </c>
      <c r="O7671" s="49">
        <v>599152.33200000005</v>
      </c>
      <c r="P7671" s="49">
        <v>621706.28599999996</v>
      </c>
      <c r="Q7671" s="49">
        <v>584312.81000000006</v>
      </c>
      <c r="R7671" s="49">
        <v>538033.38600000006</v>
      </c>
      <c r="S7671" s="49">
        <v>475600.83399999997</v>
      </c>
      <c r="T7671" s="49">
        <v>498037.34</v>
      </c>
      <c r="U7671" s="49">
        <v>519210.96799999999</v>
      </c>
      <c r="V7671" s="49">
        <v>527633.37600000005</v>
      </c>
    </row>
    <row r="7672" spans="1:22" x14ac:dyDescent="0.3">
      <c r="A7672">
        <v>1001888</v>
      </c>
      <c r="B7672" t="s">
        <v>33400</v>
      </c>
      <c r="C7672" t="s">
        <v>33401</v>
      </c>
      <c r="D7672" t="s">
        <v>26035</v>
      </c>
      <c r="E7672" t="s">
        <v>435</v>
      </c>
      <c r="F7672" t="s">
        <v>33402</v>
      </c>
      <c r="G7672" t="s">
        <v>33403</v>
      </c>
      <c r="H7672" t="s">
        <v>4279</v>
      </c>
      <c r="I7672" s="23">
        <v>38.959018999999998</v>
      </c>
      <c r="J7672" s="23">
        <v>-94.576569000000006</v>
      </c>
      <c r="K7672">
        <v>928110</v>
      </c>
      <c r="L7672" t="s">
        <v>28</v>
      </c>
      <c r="M7672" t="s">
        <v>315</v>
      </c>
      <c r="R7672" s="49">
        <v>9329.9639999999999</v>
      </c>
      <c r="S7672" s="49">
        <v>18623.792000000001</v>
      </c>
      <c r="T7672" s="49">
        <v>23317.212</v>
      </c>
      <c r="U7672" s="49">
        <v>22675.263999999999</v>
      </c>
      <c r="V7672" s="49">
        <v>24171.006000000001</v>
      </c>
    </row>
    <row r="7673" spans="1:22" x14ac:dyDescent="0.3">
      <c r="A7673">
        <v>1013491</v>
      </c>
      <c r="B7673" t="s">
        <v>33404</v>
      </c>
      <c r="C7673" t="s">
        <v>33405</v>
      </c>
      <c r="D7673" t="s">
        <v>28006</v>
      </c>
      <c r="E7673" t="s">
        <v>454</v>
      </c>
      <c r="F7673" t="s">
        <v>6362</v>
      </c>
      <c r="G7673" t="s">
        <v>33406</v>
      </c>
      <c r="H7673" t="s">
        <v>1118</v>
      </c>
      <c r="I7673" s="23">
        <v>42.280329999999999</v>
      </c>
      <c r="J7673" s="23">
        <v>-83.129170000000002</v>
      </c>
      <c r="K7673">
        <v>327390</v>
      </c>
      <c r="L7673" t="s">
        <v>28</v>
      </c>
      <c r="M7673" t="s">
        <v>376</v>
      </c>
      <c r="N7673" s="49">
        <v>2757.34</v>
      </c>
    </row>
    <row r="7674" spans="1:22" x14ac:dyDescent="0.3">
      <c r="A7674">
        <v>1006965</v>
      </c>
      <c r="B7674" t="s">
        <v>33407</v>
      </c>
      <c r="C7674" t="s">
        <v>33408</v>
      </c>
      <c r="D7674" t="s">
        <v>11479</v>
      </c>
      <c r="E7674" t="s">
        <v>303</v>
      </c>
      <c r="F7674" t="s">
        <v>14067</v>
      </c>
      <c r="G7674" t="s">
        <v>33409</v>
      </c>
      <c r="H7674" t="s">
        <v>14069</v>
      </c>
      <c r="I7674" s="23">
        <v>32.491500000000002</v>
      </c>
      <c r="J7674" s="23">
        <v>-100.3614</v>
      </c>
      <c r="K7674">
        <v>327420</v>
      </c>
      <c r="L7674" t="s">
        <v>28</v>
      </c>
      <c r="M7674" t="s">
        <v>376</v>
      </c>
      <c r="N7674" s="49">
        <v>60299.972000000002</v>
      </c>
      <c r="O7674" s="49">
        <v>67440.395999999993</v>
      </c>
      <c r="P7674" s="49">
        <v>60077.224000000002</v>
      </c>
      <c r="Q7674" s="49">
        <v>65541.004000000001</v>
      </c>
      <c r="R7674" s="49">
        <v>51451.455999999998</v>
      </c>
      <c r="S7674" s="49">
        <v>54339.196000000004</v>
      </c>
      <c r="T7674" s="49">
        <v>51461.25</v>
      </c>
      <c r="U7674" s="49">
        <v>50573.15</v>
      </c>
      <c r="V7674" s="49">
        <v>45299.57</v>
      </c>
    </row>
    <row r="7675" spans="1:22" x14ac:dyDescent="0.3">
      <c r="A7675">
        <v>1006015</v>
      </c>
      <c r="B7675" t="s">
        <v>33410</v>
      </c>
      <c r="C7675" t="s">
        <v>33411</v>
      </c>
      <c r="D7675" t="s">
        <v>33412</v>
      </c>
      <c r="E7675" t="s">
        <v>386</v>
      </c>
      <c r="F7675" t="s">
        <v>33413</v>
      </c>
      <c r="G7675" t="s">
        <v>33414</v>
      </c>
      <c r="H7675" t="s">
        <v>536</v>
      </c>
      <c r="I7675" s="23">
        <v>33.417020000000001</v>
      </c>
      <c r="J7675" s="23">
        <v>-86.970849999999999</v>
      </c>
      <c r="K7675">
        <v>331511</v>
      </c>
      <c r="L7675" t="s">
        <v>28</v>
      </c>
      <c r="M7675" t="s">
        <v>538</v>
      </c>
      <c r="N7675" s="49">
        <v>125564.838</v>
      </c>
      <c r="O7675" s="49">
        <v>136802.42000000001</v>
      </c>
      <c r="P7675" s="49">
        <v>141060.85</v>
      </c>
      <c r="Q7675" s="49">
        <v>155443.424</v>
      </c>
      <c r="R7675" s="49">
        <v>152806.40400000001</v>
      </c>
      <c r="S7675" s="49">
        <v>143908.592</v>
      </c>
      <c r="T7675" s="49">
        <v>133358.98199999999</v>
      </c>
      <c r="U7675" s="49">
        <v>146877.56</v>
      </c>
      <c r="V7675" s="49">
        <v>156557.32800000001</v>
      </c>
    </row>
    <row r="7676" spans="1:22" x14ac:dyDescent="0.3">
      <c r="A7676">
        <v>1006403</v>
      </c>
      <c r="B7676" t="s">
        <v>33415</v>
      </c>
      <c r="C7676" t="s">
        <v>33416</v>
      </c>
      <c r="D7676" t="s">
        <v>19953</v>
      </c>
      <c r="E7676" t="s">
        <v>351</v>
      </c>
      <c r="F7676" t="s">
        <v>19954</v>
      </c>
      <c r="G7676" t="s">
        <v>33417</v>
      </c>
      <c r="H7676" t="s">
        <v>10147</v>
      </c>
      <c r="I7676" s="23">
        <v>41.4405</v>
      </c>
      <c r="J7676" s="23">
        <v>-87.752799999999993</v>
      </c>
      <c r="K7676">
        <v>221112</v>
      </c>
      <c r="L7676" t="s">
        <v>335</v>
      </c>
      <c r="M7676" t="s">
        <v>336</v>
      </c>
      <c r="N7676" s="49">
        <v>126269.95299999999</v>
      </c>
      <c r="O7676" s="49">
        <v>122278.04</v>
      </c>
      <c r="P7676" s="49">
        <v>130988.96</v>
      </c>
      <c r="Q7676" s="49">
        <v>126905.17600000001</v>
      </c>
      <c r="R7676" s="49">
        <v>68298.392000000007</v>
      </c>
      <c r="S7676" s="49">
        <v>38337.955999999998</v>
      </c>
      <c r="T7676" s="49">
        <v>53759.196000000004</v>
      </c>
      <c r="U7676" s="49">
        <v>73902.876000000004</v>
      </c>
      <c r="V7676" s="49">
        <v>42294.144</v>
      </c>
    </row>
    <row r="7677" spans="1:22" x14ac:dyDescent="0.3">
      <c r="A7677">
        <v>1005509</v>
      </c>
      <c r="B7677" t="s">
        <v>33418</v>
      </c>
      <c r="C7677" t="s">
        <v>33419</v>
      </c>
      <c r="D7677" t="s">
        <v>31621</v>
      </c>
      <c r="E7677" t="s">
        <v>1370</v>
      </c>
      <c r="F7677" t="s">
        <v>33420</v>
      </c>
      <c r="G7677" t="s">
        <v>33421</v>
      </c>
      <c r="H7677" t="s">
        <v>6835</v>
      </c>
      <c r="I7677" s="23">
        <v>64.854100000000003</v>
      </c>
      <c r="J7677" s="23">
        <v>-147.82210000000001</v>
      </c>
      <c r="K7677">
        <v>611310</v>
      </c>
      <c r="L7677" t="s">
        <v>28</v>
      </c>
      <c r="M7677" t="s">
        <v>315</v>
      </c>
      <c r="N7677" s="49">
        <v>120823.302</v>
      </c>
      <c r="O7677" s="49">
        <v>127848.164</v>
      </c>
      <c r="P7677" s="49">
        <v>128296.454</v>
      </c>
      <c r="Q7677" s="49">
        <v>124752.944</v>
      </c>
      <c r="R7677" s="49">
        <v>123164.72</v>
      </c>
      <c r="S7677" s="49">
        <v>123310.12</v>
      </c>
      <c r="T7677" s="49">
        <v>129671.36</v>
      </c>
      <c r="U7677" s="49">
        <v>124488.076</v>
      </c>
      <c r="V7677" s="49">
        <v>134639.23800000001</v>
      </c>
    </row>
    <row r="7678" spans="1:22" x14ac:dyDescent="0.3">
      <c r="A7678">
        <v>1006446</v>
      </c>
      <c r="B7678" t="s">
        <v>33422</v>
      </c>
      <c r="C7678" t="s">
        <v>33423</v>
      </c>
      <c r="D7678" t="s">
        <v>11003</v>
      </c>
      <c r="E7678" t="s">
        <v>1902</v>
      </c>
      <c r="F7678" t="s">
        <v>33424</v>
      </c>
      <c r="H7678" t="s">
        <v>8155</v>
      </c>
      <c r="I7678" s="23">
        <v>32.231699999999996</v>
      </c>
      <c r="J7678" s="23">
        <v>-110.95189999999999</v>
      </c>
      <c r="K7678">
        <v>611310</v>
      </c>
      <c r="L7678" t="s">
        <v>28</v>
      </c>
      <c r="M7678" t="s">
        <v>315</v>
      </c>
      <c r="N7678" s="49">
        <v>84936.78</v>
      </c>
      <c r="O7678" s="49">
        <v>82616.288</v>
      </c>
      <c r="P7678" s="49">
        <v>81039.096000000005</v>
      </c>
      <c r="Q7678" s="49">
        <v>83471.64</v>
      </c>
      <c r="R7678" s="49">
        <v>81032.648000000001</v>
      </c>
      <c r="S7678" s="49">
        <v>77251.911999999997</v>
      </c>
      <c r="T7678" s="49">
        <v>86333.96</v>
      </c>
      <c r="U7678" s="49">
        <v>82889.191999999995</v>
      </c>
      <c r="V7678" s="49">
        <v>80581.5</v>
      </c>
    </row>
    <row r="7679" spans="1:22" x14ac:dyDescent="0.3">
      <c r="A7679">
        <v>1004124</v>
      </c>
      <c r="B7679" t="s">
        <v>33425</v>
      </c>
      <c r="C7679" t="s">
        <v>33426</v>
      </c>
      <c r="D7679" t="s">
        <v>8495</v>
      </c>
      <c r="E7679" t="s">
        <v>422</v>
      </c>
      <c r="F7679" t="s">
        <v>30837</v>
      </c>
      <c r="G7679" t="s">
        <v>33427</v>
      </c>
      <c r="H7679" t="s">
        <v>416</v>
      </c>
      <c r="I7679" s="23">
        <v>35.998092999999997</v>
      </c>
      <c r="J7679" s="23">
        <v>-94.089990999999998</v>
      </c>
      <c r="K7679">
        <v>611310</v>
      </c>
      <c r="L7679" t="s">
        <v>28</v>
      </c>
      <c r="M7679" t="s">
        <v>315</v>
      </c>
      <c r="N7679" s="49">
        <v>37399.26</v>
      </c>
      <c r="O7679" s="49">
        <v>35595.016000000003</v>
      </c>
      <c r="P7679" s="49">
        <v>34032.472000000002</v>
      </c>
      <c r="Q7679" s="49">
        <v>35919.214</v>
      </c>
      <c r="R7679" s="49">
        <v>23656.16</v>
      </c>
      <c r="S7679" s="49">
        <v>24912.455999999998</v>
      </c>
      <c r="T7679" s="49">
        <v>26116.851999999999</v>
      </c>
      <c r="U7679" s="49">
        <v>21761.567999999999</v>
      </c>
      <c r="V7679" s="49">
        <v>22688.263999999999</v>
      </c>
    </row>
    <row r="7680" spans="1:22" x14ac:dyDescent="0.3">
      <c r="A7680">
        <v>1012289</v>
      </c>
      <c r="B7680" t="s">
        <v>33428</v>
      </c>
      <c r="C7680" t="s">
        <v>33429</v>
      </c>
      <c r="D7680" t="s">
        <v>7220</v>
      </c>
      <c r="E7680" t="s">
        <v>323</v>
      </c>
      <c r="F7680" t="s">
        <v>33430</v>
      </c>
      <c r="G7680" t="s">
        <v>33431</v>
      </c>
      <c r="H7680" t="s">
        <v>4605</v>
      </c>
      <c r="I7680" s="23">
        <v>36.977110000000003</v>
      </c>
      <c r="J7680" s="23">
        <v>-122.05244999999999</v>
      </c>
      <c r="K7680">
        <v>611310</v>
      </c>
      <c r="L7680" t="s">
        <v>28</v>
      </c>
      <c r="M7680" t="s">
        <v>315</v>
      </c>
      <c r="N7680" s="49">
        <v>29191.092000000001</v>
      </c>
      <c r="O7680" s="49">
        <v>24609.356</v>
      </c>
      <c r="P7680" s="49">
        <v>24257.207999999999</v>
      </c>
      <c r="Q7680" s="49">
        <v>27556.196</v>
      </c>
    </row>
    <row r="7681" spans="1:22" x14ac:dyDescent="0.3">
      <c r="A7681">
        <v>1005501</v>
      </c>
      <c r="B7681" t="s">
        <v>33432</v>
      </c>
      <c r="C7681" t="s">
        <v>33433</v>
      </c>
      <c r="D7681" t="s">
        <v>4670</v>
      </c>
      <c r="E7681" t="s">
        <v>323</v>
      </c>
      <c r="F7681" t="s">
        <v>33434</v>
      </c>
      <c r="G7681" t="s">
        <v>33435</v>
      </c>
      <c r="H7681" t="s">
        <v>963</v>
      </c>
      <c r="I7681" s="23">
        <v>34.074052000000002</v>
      </c>
      <c r="J7681" s="23">
        <v>-118.43791299999999</v>
      </c>
      <c r="K7681">
        <v>611310</v>
      </c>
      <c r="L7681" t="s">
        <v>28</v>
      </c>
      <c r="M7681" t="s">
        <v>315</v>
      </c>
      <c r="N7681" s="49">
        <v>225528.7</v>
      </c>
      <c r="O7681" s="49">
        <v>224012.65599999999</v>
      </c>
      <c r="P7681" s="49">
        <v>224528.87</v>
      </c>
      <c r="Q7681" s="49">
        <v>221994.41399999999</v>
      </c>
      <c r="R7681" s="49">
        <v>219616.46599999999</v>
      </c>
      <c r="S7681" s="49">
        <v>220773.6</v>
      </c>
      <c r="T7681" s="49">
        <v>205087.484</v>
      </c>
      <c r="U7681" s="49">
        <v>217679.97200000001</v>
      </c>
      <c r="V7681" s="49">
        <v>205256.32199999999</v>
      </c>
    </row>
    <row r="7682" spans="1:22" x14ac:dyDescent="0.3">
      <c r="A7682">
        <v>1000557</v>
      </c>
      <c r="B7682" t="s">
        <v>33436</v>
      </c>
      <c r="C7682" t="s">
        <v>33437</v>
      </c>
      <c r="D7682" t="s">
        <v>26890</v>
      </c>
      <c r="E7682" t="s">
        <v>323</v>
      </c>
      <c r="F7682" t="s">
        <v>33438</v>
      </c>
      <c r="G7682" t="s">
        <v>33439</v>
      </c>
      <c r="H7682" t="s">
        <v>11983</v>
      </c>
      <c r="I7682" s="23">
        <v>37.762630999999999</v>
      </c>
      <c r="J7682" s="23">
        <v>-122.456329</v>
      </c>
      <c r="K7682">
        <v>611310</v>
      </c>
      <c r="L7682" t="s">
        <v>28</v>
      </c>
      <c r="M7682" t="s">
        <v>315</v>
      </c>
      <c r="N7682" s="49">
        <v>54590.144</v>
      </c>
      <c r="O7682" s="49">
        <v>55056.144</v>
      </c>
      <c r="P7682" s="49">
        <v>55128.442000000003</v>
      </c>
      <c r="Q7682" s="49">
        <v>56321.938000000002</v>
      </c>
      <c r="R7682" s="49">
        <v>54870.442000000003</v>
      </c>
      <c r="S7682" s="49">
        <v>55579.038</v>
      </c>
      <c r="T7682" s="49">
        <v>58124.480000000003</v>
      </c>
      <c r="U7682" s="49">
        <v>65199.906000000003</v>
      </c>
      <c r="V7682" s="49">
        <v>68792.292000000001</v>
      </c>
    </row>
    <row r="7683" spans="1:22" x14ac:dyDescent="0.3">
      <c r="A7683">
        <v>1002459</v>
      </c>
      <c r="B7683" t="s">
        <v>33440</v>
      </c>
      <c r="C7683" t="s">
        <v>33441</v>
      </c>
      <c r="D7683" t="s">
        <v>5672</v>
      </c>
      <c r="E7683" t="s">
        <v>1487</v>
      </c>
      <c r="F7683" t="s">
        <v>33442</v>
      </c>
      <c r="H7683" t="s">
        <v>4315</v>
      </c>
      <c r="I7683" s="23">
        <v>40.007599999999996</v>
      </c>
      <c r="J7683" s="23">
        <v>-105.2693</v>
      </c>
      <c r="K7683">
        <v>221112</v>
      </c>
      <c r="L7683" t="s">
        <v>28</v>
      </c>
      <c r="M7683" t="s">
        <v>336</v>
      </c>
      <c r="N7683" s="49">
        <v>41119.396000000001</v>
      </c>
      <c r="O7683" s="49">
        <v>33445.824000000001</v>
      </c>
      <c r="P7683" s="49">
        <v>27415.795999999998</v>
      </c>
      <c r="Q7683" s="49">
        <v>30057.536</v>
      </c>
      <c r="R7683" s="49">
        <v>31527.331999999999</v>
      </c>
      <c r="S7683" s="49">
        <v>37410.557999999997</v>
      </c>
      <c r="T7683" s="49">
        <v>44318.080000000002</v>
      </c>
      <c r="U7683" s="49">
        <v>38947.203999999998</v>
      </c>
      <c r="V7683" s="49">
        <v>40588.192000000003</v>
      </c>
    </row>
    <row r="7684" spans="1:22" x14ac:dyDescent="0.3">
      <c r="A7684">
        <v>1000402</v>
      </c>
      <c r="B7684" t="s">
        <v>33443</v>
      </c>
      <c r="C7684" t="s">
        <v>33444</v>
      </c>
      <c r="D7684" t="s">
        <v>6245</v>
      </c>
      <c r="E7684" t="s">
        <v>468</v>
      </c>
      <c r="F7684" t="s">
        <v>33445</v>
      </c>
      <c r="G7684" t="s">
        <v>33446</v>
      </c>
      <c r="H7684" t="s">
        <v>11098</v>
      </c>
      <c r="I7684" s="23">
        <v>29.639700000000001</v>
      </c>
      <c r="J7684" s="23">
        <v>-82.348600000000005</v>
      </c>
      <c r="K7684">
        <v>221112</v>
      </c>
      <c r="L7684" t="s">
        <v>335</v>
      </c>
      <c r="M7684" t="s">
        <v>336</v>
      </c>
      <c r="N7684" s="49">
        <v>175869.04</v>
      </c>
      <c r="O7684" s="49">
        <v>188748.7</v>
      </c>
      <c r="P7684" s="49">
        <v>193162.432</v>
      </c>
      <c r="Q7684" s="49">
        <v>192528.236</v>
      </c>
      <c r="R7684" s="49">
        <v>203520.64199999999</v>
      </c>
      <c r="S7684" s="49">
        <v>206804.432</v>
      </c>
      <c r="T7684" s="49">
        <v>200510.75599999999</v>
      </c>
      <c r="U7684" s="49">
        <v>196933.902</v>
      </c>
      <c r="V7684" s="49">
        <v>164235.79199999999</v>
      </c>
    </row>
    <row r="7685" spans="1:22" x14ac:dyDescent="0.3">
      <c r="A7685">
        <v>1005561</v>
      </c>
      <c r="B7685" t="s">
        <v>33447</v>
      </c>
      <c r="C7685" t="s">
        <v>33448</v>
      </c>
      <c r="D7685" t="s">
        <v>5249</v>
      </c>
      <c r="E7685" t="s">
        <v>542</v>
      </c>
      <c r="F7685" t="s">
        <v>33449</v>
      </c>
      <c r="G7685" t="s">
        <v>33450</v>
      </c>
      <c r="H7685" t="s">
        <v>10728</v>
      </c>
      <c r="I7685" s="23">
        <v>38.948304</v>
      </c>
      <c r="J7685" s="23">
        <v>-95.263013000000001</v>
      </c>
      <c r="K7685">
        <v>611310</v>
      </c>
      <c r="L7685" t="s">
        <v>28</v>
      </c>
      <c r="M7685" t="s">
        <v>315</v>
      </c>
      <c r="N7685" s="49">
        <v>34255.771999999997</v>
      </c>
      <c r="O7685" s="49">
        <v>31814.880000000001</v>
      </c>
      <c r="P7685" s="49">
        <v>25715.903999999999</v>
      </c>
      <c r="Q7685" s="49">
        <v>26335.9</v>
      </c>
      <c r="R7685" s="49">
        <v>27724.696</v>
      </c>
      <c r="S7685" s="49">
        <v>31313.331999999999</v>
      </c>
      <c r="T7685" s="49">
        <v>31727.08</v>
      </c>
      <c r="U7685" s="49">
        <v>26772.400000000001</v>
      </c>
      <c r="V7685" s="49">
        <v>31105.331999999999</v>
      </c>
    </row>
    <row r="7686" spans="1:22" x14ac:dyDescent="0.3">
      <c r="A7686">
        <v>1002017</v>
      </c>
      <c r="B7686" t="s">
        <v>33451</v>
      </c>
      <c r="C7686" t="s">
        <v>33452</v>
      </c>
      <c r="D7686" t="s">
        <v>33453</v>
      </c>
      <c r="E7686" t="s">
        <v>3929</v>
      </c>
      <c r="F7686" t="s">
        <v>33454</v>
      </c>
      <c r="G7686" t="s">
        <v>33455</v>
      </c>
      <c r="H7686" t="s">
        <v>18389</v>
      </c>
      <c r="I7686" s="23">
        <v>44.898705999999997</v>
      </c>
      <c r="J7686" s="23">
        <v>-68.673323999999994</v>
      </c>
      <c r="K7686">
        <v>611310</v>
      </c>
      <c r="L7686" t="s">
        <v>28</v>
      </c>
      <c r="M7686" t="s">
        <v>315</v>
      </c>
      <c r="N7686" s="49">
        <v>34080.58</v>
      </c>
      <c r="O7686" s="49">
        <v>31394.378000000001</v>
      </c>
      <c r="P7686" s="49">
        <v>30208.946</v>
      </c>
      <c r="Q7686" s="49">
        <v>30688.28</v>
      </c>
      <c r="R7686" s="49">
        <v>30919.439999999999</v>
      </c>
      <c r="S7686" s="49">
        <v>31827.277999999998</v>
      </c>
      <c r="T7686" s="49">
        <v>32888.156000000003</v>
      </c>
      <c r="U7686" s="49">
        <v>31671.31</v>
      </c>
      <c r="V7686" s="49">
        <v>29356.756000000001</v>
      </c>
    </row>
    <row r="7687" spans="1:22" x14ac:dyDescent="0.3">
      <c r="A7687">
        <v>1002270</v>
      </c>
      <c r="B7687" t="s">
        <v>33456</v>
      </c>
      <c r="C7687" t="s">
        <v>33457</v>
      </c>
      <c r="D7687" t="s">
        <v>28234</v>
      </c>
      <c r="E7687" t="s">
        <v>556</v>
      </c>
      <c r="F7687" t="s">
        <v>33458</v>
      </c>
      <c r="G7687" t="s">
        <v>33459</v>
      </c>
      <c r="H7687" t="s">
        <v>19185</v>
      </c>
      <c r="I7687" s="23">
        <v>38.993389999999998</v>
      </c>
      <c r="J7687" s="23">
        <v>-76.931190000000001</v>
      </c>
      <c r="K7687">
        <v>611310</v>
      </c>
      <c r="L7687" t="s">
        <v>28</v>
      </c>
      <c r="M7687" t="s">
        <v>315</v>
      </c>
      <c r="N7687" s="49">
        <v>99201.017999999996</v>
      </c>
      <c r="O7687" s="49">
        <v>103963.952</v>
      </c>
      <c r="P7687" s="49">
        <v>101680.954</v>
      </c>
      <c r="Q7687" s="49">
        <v>130825.088</v>
      </c>
      <c r="R7687" s="49">
        <v>116701.424</v>
      </c>
      <c r="S7687" s="49">
        <v>131344.48000000001</v>
      </c>
      <c r="T7687" s="49">
        <v>130692.6</v>
      </c>
      <c r="U7687" s="49">
        <v>124162.836</v>
      </c>
      <c r="V7687" s="49">
        <v>123292.338</v>
      </c>
    </row>
    <row r="7688" spans="1:22" x14ac:dyDescent="0.3">
      <c r="A7688">
        <v>1000408</v>
      </c>
      <c r="B7688" t="s">
        <v>33460</v>
      </c>
      <c r="C7688" t="s">
        <v>33461</v>
      </c>
      <c r="D7688" t="s">
        <v>1675</v>
      </c>
      <c r="E7688" t="s">
        <v>454</v>
      </c>
      <c r="F7688" t="s">
        <v>33462</v>
      </c>
      <c r="G7688" t="s">
        <v>33463</v>
      </c>
      <c r="H7688" t="s">
        <v>33464</v>
      </c>
      <c r="I7688" s="23">
        <v>42.280799999999999</v>
      </c>
      <c r="J7688" s="23">
        <v>-83.734200000000001</v>
      </c>
      <c r="K7688">
        <v>611310</v>
      </c>
      <c r="L7688" t="s">
        <v>28</v>
      </c>
      <c r="M7688" t="s">
        <v>315</v>
      </c>
      <c r="N7688" s="49">
        <v>255316.43400000001</v>
      </c>
      <c r="O7688" s="49">
        <v>273224.36200000002</v>
      </c>
      <c r="P7688" s="49">
        <v>262461.51199999999</v>
      </c>
      <c r="Q7688" s="49">
        <v>267110.24400000001</v>
      </c>
      <c r="R7688" s="49">
        <v>282585.08</v>
      </c>
      <c r="S7688" s="49">
        <v>300313.21000000002</v>
      </c>
      <c r="T7688" s="49">
        <v>288525.76400000002</v>
      </c>
      <c r="U7688" s="49">
        <v>273711.15999999997</v>
      </c>
      <c r="V7688" s="49">
        <v>280691.71999999997</v>
      </c>
    </row>
    <row r="7689" spans="1:22" x14ac:dyDescent="0.3">
      <c r="A7689">
        <v>1010963</v>
      </c>
      <c r="B7689" t="s">
        <v>33465</v>
      </c>
      <c r="C7689" t="s">
        <v>33466</v>
      </c>
      <c r="D7689" t="s">
        <v>5417</v>
      </c>
      <c r="E7689" t="s">
        <v>1781</v>
      </c>
      <c r="F7689" t="s">
        <v>33467</v>
      </c>
      <c r="G7689" t="s">
        <v>33468</v>
      </c>
      <c r="H7689" t="s">
        <v>9469</v>
      </c>
      <c r="I7689" s="23">
        <v>32.327139000000003</v>
      </c>
      <c r="J7689" s="23">
        <v>-90.173305999999997</v>
      </c>
      <c r="K7689">
        <v>622110</v>
      </c>
      <c r="L7689" t="s">
        <v>28</v>
      </c>
      <c r="M7689" t="s">
        <v>315</v>
      </c>
      <c r="N7689" s="49">
        <v>27089.748</v>
      </c>
      <c r="O7689" s="49">
        <v>26982.948</v>
      </c>
      <c r="P7689" s="49">
        <v>25586.502</v>
      </c>
      <c r="Q7689" s="49">
        <v>23222.964</v>
      </c>
      <c r="R7689" s="49">
        <v>25719.702000000001</v>
      </c>
      <c r="S7689" s="49">
        <v>26340.3</v>
      </c>
      <c r="T7689" s="49">
        <v>25355.903999999999</v>
      </c>
    </row>
    <row r="7690" spans="1:22" x14ac:dyDescent="0.3">
      <c r="A7690">
        <v>1004580</v>
      </c>
      <c r="B7690" t="s">
        <v>33469</v>
      </c>
      <c r="C7690" t="s">
        <v>33470</v>
      </c>
      <c r="D7690" t="s">
        <v>10506</v>
      </c>
      <c r="E7690" t="s">
        <v>922</v>
      </c>
      <c r="F7690" t="s">
        <v>33471</v>
      </c>
      <c r="G7690" t="s">
        <v>33472</v>
      </c>
      <c r="H7690" t="s">
        <v>2057</v>
      </c>
      <c r="I7690" s="23">
        <v>40.822718999999999</v>
      </c>
      <c r="J7690" s="23">
        <v>-96.701279</v>
      </c>
      <c r="K7690">
        <v>611310</v>
      </c>
      <c r="L7690" t="s">
        <v>28</v>
      </c>
      <c r="M7690" t="s">
        <v>315</v>
      </c>
      <c r="N7690" s="49">
        <v>27996.853999999999</v>
      </c>
      <c r="O7690" s="49">
        <v>28346.977999999999</v>
      </c>
      <c r="P7690" s="49">
        <v>26909.036</v>
      </c>
      <c r="Q7690" s="49">
        <v>21469.317999999999</v>
      </c>
      <c r="R7690" s="49">
        <v>25991.252</v>
      </c>
      <c r="S7690" s="49">
        <v>29525.83</v>
      </c>
      <c r="T7690" s="49">
        <v>29615.477999999999</v>
      </c>
      <c r="U7690" s="49">
        <v>25798.204000000002</v>
      </c>
      <c r="V7690" s="49">
        <v>29173.84</v>
      </c>
    </row>
    <row r="7691" spans="1:22" x14ac:dyDescent="0.3">
      <c r="A7691">
        <v>1012083</v>
      </c>
      <c r="B7691" t="s">
        <v>33473</v>
      </c>
      <c r="C7691" t="s">
        <v>33474</v>
      </c>
      <c r="D7691" t="s">
        <v>10124</v>
      </c>
      <c r="E7691" t="s">
        <v>1650</v>
      </c>
      <c r="F7691" t="s">
        <v>33475</v>
      </c>
      <c r="G7691" t="s">
        <v>33476</v>
      </c>
      <c r="H7691" t="s">
        <v>33477</v>
      </c>
      <c r="I7691" s="23">
        <v>43.136198999999998</v>
      </c>
      <c r="J7691" s="23">
        <v>-70.937909000000005</v>
      </c>
      <c r="K7691">
        <v>611310</v>
      </c>
      <c r="L7691" t="s">
        <v>28</v>
      </c>
      <c r="M7691" t="s">
        <v>315</v>
      </c>
      <c r="N7691" s="49">
        <v>18270.187999999998</v>
      </c>
      <c r="O7691" s="49">
        <v>19572.189999999999</v>
      </c>
      <c r="P7691" s="49">
        <v>19215.312000000002</v>
      </c>
      <c r="Q7691" s="49">
        <v>27337.61</v>
      </c>
      <c r="R7691" s="49">
        <v>26044.288</v>
      </c>
      <c r="S7691" s="49">
        <v>25968.89</v>
      </c>
    </row>
    <row r="7692" spans="1:22" x14ac:dyDescent="0.3">
      <c r="A7692">
        <v>1005578</v>
      </c>
      <c r="B7692" t="s">
        <v>33478</v>
      </c>
      <c r="C7692" t="s">
        <v>33479</v>
      </c>
      <c r="D7692" t="s">
        <v>2427</v>
      </c>
      <c r="E7692" t="s">
        <v>303</v>
      </c>
      <c r="F7692" t="s">
        <v>33480</v>
      </c>
      <c r="G7692" t="s">
        <v>33481</v>
      </c>
      <c r="H7692" t="s">
        <v>7114</v>
      </c>
      <c r="I7692" s="23">
        <v>33.208087999999996</v>
      </c>
      <c r="J7692" s="23">
        <v>-97.159647000000007</v>
      </c>
      <c r="K7692">
        <v>611310</v>
      </c>
      <c r="L7692" t="s">
        <v>28</v>
      </c>
      <c r="M7692" t="s">
        <v>315</v>
      </c>
      <c r="U7692" s="49">
        <v>14951.044</v>
      </c>
    </row>
    <row r="7693" spans="1:22" x14ac:dyDescent="0.3">
      <c r="A7693">
        <v>1003771</v>
      </c>
      <c r="B7693" t="s">
        <v>33482</v>
      </c>
      <c r="C7693" t="s">
        <v>33483</v>
      </c>
      <c r="D7693" t="s">
        <v>12861</v>
      </c>
      <c r="E7693" t="s">
        <v>447</v>
      </c>
      <c r="F7693" t="s">
        <v>33484</v>
      </c>
      <c r="G7693" t="s">
        <v>33485</v>
      </c>
      <c r="H7693" t="s">
        <v>4017</v>
      </c>
      <c r="I7693" s="23">
        <v>40.438749999999999</v>
      </c>
      <c r="J7693" s="23">
        <v>-79.960849999999994</v>
      </c>
      <c r="K7693">
        <v>611310</v>
      </c>
      <c r="L7693" t="s">
        <v>28</v>
      </c>
      <c r="M7693" t="s">
        <v>315</v>
      </c>
      <c r="N7693" s="49">
        <v>70488.084000000003</v>
      </c>
      <c r="O7693" s="49">
        <v>62925.464</v>
      </c>
      <c r="P7693" s="49">
        <v>65537.104000000007</v>
      </c>
      <c r="Q7693" s="49">
        <v>67411.195999999996</v>
      </c>
      <c r="R7693" s="49">
        <v>83466.035999999993</v>
      </c>
      <c r="S7693" s="49">
        <v>79072.152000000002</v>
      </c>
      <c r="T7693" s="49">
        <v>60818.92</v>
      </c>
      <c r="U7693" s="49">
        <v>4630.732</v>
      </c>
      <c r="V7693" s="49">
        <v>4687.9319999999998</v>
      </c>
    </row>
    <row r="7694" spans="1:22" x14ac:dyDescent="0.3">
      <c r="A7694">
        <v>1003758</v>
      </c>
      <c r="B7694" t="s">
        <v>33486</v>
      </c>
      <c r="C7694" t="s">
        <v>33487</v>
      </c>
      <c r="D7694" t="s">
        <v>12861</v>
      </c>
      <c r="E7694" t="s">
        <v>447</v>
      </c>
      <c r="F7694" t="s">
        <v>33488</v>
      </c>
      <c r="G7694" t="s">
        <v>33489</v>
      </c>
      <c r="H7694" t="s">
        <v>14898</v>
      </c>
      <c r="I7694" s="23">
        <v>40.542087000000002</v>
      </c>
      <c r="J7694" s="23">
        <v>-79.835307999999998</v>
      </c>
      <c r="K7694">
        <v>541611</v>
      </c>
      <c r="L7694" t="s">
        <v>28</v>
      </c>
      <c r="M7694" t="s">
        <v>315</v>
      </c>
      <c r="U7694" s="49">
        <v>10092.212</v>
      </c>
      <c r="V7694" s="49">
        <v>9658.8639999999996</v>
      </c>
    </row>
    <row r="7695" spans="1:22" x14ac:dyDescent="0.3">
      <c r="A7695">
        <v>1002368</v>
      </c>
      <c r="B7695" t="s">
        <v>33490</v>
      </c>
      <c r="C7695" t="s">
        <v>33491</v>
      </c>
      <c r="D7695" t="s">
        <v>12861</v>
      </c>
      <c r="E7695" t="s">
        <v>447</v>
      </c>
      <c r="F7695" t="s">
        <v>33484</v>
      </c>
      <c r="G7695" t="s">
        <v>33492</v>
      </c>
      <c r="H7695" t="s">
        <v>14898</v>
      </c>
      <c r="I7695" s="23">
        <v>40.443987999999997</v>
      </c>
      <c r="J7695" s="23">
        <v>-79.966762000000003</v>
      </c>
      <c r="K7695">
        <v>611310</v>
      </c>
      <c r="L7695" t="s">
        <v>28</v>
      </c>
      <c r="M7695" t="s">
        <v>315</v>
      </c>
      <c r="U7695" s="49">
        <v>50053.411999999997</v>
      </c>
      <c r="V7695" s="49">
        <v>46498.224000000002</v>
      </c>
    </row>
    <row r="7696" spans="1:22" x14ac:dyDescent="0.3">
      <c r="A7696">
        <v>1002163</v>
      </c>
      <c r="B7696" t="s">
        <v>33493</v>
      </c>
      <c r="C7696" t="s">
        <v>33494</v>
      </c>
      <c r="D7696" t="s">
        <v>27319</v>
      </c>
      <c r="E7696" t="s">
        <v>331</v>
      </c>
      <c r="F7696" t="s">
        <v>33495</v>
      </c>
      <c r="G7696" t="s">
        <v>33496</v>
      </c>
      <c r="H7696" t="s">
        <v>1171</v>
      </c>
      <c r="I7696" s="23">
        <v>43.123064999999997</v>
      </c>
      <c r="J7696" s="23">
        <v>-77.629543999999996</v>
      </c>
      <c r="K7696">
        <v>611310</v>
      </c>
      <c r="L7696" t="s">
        <v>28</v>
      </c>
      <c r="M7696" t="s">
        <v>315</v>
      </c>
      <c r="N7696" s="49">
        <v>5502.1279999999997</v>
      </c>
      <c r="O7696" s="49">
        <v>130787.106</v>
      </c>
      <c r="P7696" s="49">
        <v>134712.09</v>
      </c>
      <c r="Q7696" s="49">
        <v>136547.826</v>
      </c>
      <c r="R7696" s="49">
        <v>136552.932</v>
      </c>
      <c r="S7696" s="49">
        <v>126966.42600000001</v>
      </c>
      <c r="T7696" s="49">
        <v>138989.37599999999</v>
      </c>
      <c r="U7696" s="49">
        <v>126514.024</v>
      </c>
      <c r="V7696" s="49">
        <v>108948.988</v>
      </c>
    </row>
    <row r="7697" spans="1:22" x14ac:dyDescent="0.3">
      <c r="A7697">
        <v>1007355</v>
      </c>
      <c r="B7697" t="s">
        <v>33497</v>
      </c>
      <c r="C7697" t="s">
        <v>33498</v>
      </c>
      <c r="D7697" t="s">
        <v>8327</v>
      </c>
      <c r="E7697" t="s">
        <v>954</v>
      </c>
      <c r="F7697" t="s">
        <v>33499</v>
      </c>
      <c r="G7697" t="s">
        <v>33500</v>
      </c>
      <c r="H7697" t="s">
        <v>1098</v>
      </c>
      <c r="I7697" s="23">
        <v>33.996305</v>
      </c>
      <c r="J7697" s="23">
        <v>-81.027157000000003</v>
      </c>
      <c r="K7697">
        <v>221330</v>
      </c>
      <c r="L7697" t="s">
        <v>28</v>
      </c>
      <c r="M7697" t="s">
        <v>336</v>
      </c>
      <c r="N7697" s="49">
        <v>32614.797999999999</v>
      </c>
      <c r="O7697" s="49">
        <v>34173.673999999999</v>
      </c>
      <c r="P7697" s="49">
        <v>32841.163999999997</v>
      </c>
      <c r="Q7697" s="49">
        <v>33638.697999999997</v>
      </c>
      <c r="R7697" s="49">
        <v>32733.986000000001</v>
      </c>
      <c r="S7697" s="49">
        <v>38561.421999999999</v>
      </c>
      <c r="T7697" s="49">
        <v>32889.273999999998</v>
      </c>
      <c r="U7697" s="49">
        <v>30075.236000000001</v>
      </c>
      <c r="V7697" s="49">
        <v>27650.94</v>
      </c>
    </row>
    <row r="7698" spans="1:22" x14ac:dyDescent="0.3">
      <c r="A7698">
        <v>1009993</v>
      </c>
      <c r="B7698" t="s">
        <v>33501</v>
      </c>
      <c r="C7698" t="s">
        <v>33502</v>
      </c>
      <c r="D7698" t="s">
        <v>32245</v>
      </c>
      <c r="E7698" t="s">
        <v>303</v>
      </c>
      <c r="F7698" t="s">
        <v>33503</v>
      </c>
      <c r="G7698" t="s">
        <v>33504</v>
      </c>
      <c r="H7698" t="s">
        <v>4338</v>
      </c>
      <c r="I7698" s="23">
        <v>29.311419999999998</v>
      </c>
      <c r="J7698" s="23">
        <v>-94.774789999999996</v>
      </c>
      <c r="K7698">
        <v>611310</v>
      </c>
      <c r="L7698" t="s">
        <v>28</v>
      </c>
      <c r="M7698" t="s">
        <v>315</v>
      </c>
      <c r="N7698" s="49">
        <v>64549.36</v>
      </c>
      <c r="O7698" s="49">
        <v>54033.148000000001</v>
      </c>
      <c r="P7698" s="49">
        <v>43406.383999999998</v>
      </c>
      <c r="Q7698" s="49">
        <v>33375.724000000002</v>
      </c>
      <c r="R7698" s="49">
        <v>32023.78</v>
      </c>
      <c r="S7698" s="49">
        <v>30846.031999999999</v>
      </c>
      <c r="T7698" s="49">
        <v>30505.632000000001</v>
      </c>
      <c r="U7698" s="49">
        <v>31807.23</v>
      </c>
    </row>
    <row r="7699" spans="1:22" x14ac:dyDescent="0.3">
      <c r="A7699">
        <v>1002803</v>
      </c>
      <c r="B7699" t="s">
        <v>33505</v>
      </c>
      <c r="C7699" t="s">
        <v>33506</v>
      </c>
      <c r="D7699" t="s">
        <v>5897</v>
      </c>
      <c r="E7699" t="s">
        <v>2540</v>
      </c>
      <c r="F7699" t="s">
        <v>33507</v>
      </c>
      <c r="G7699" t="s">
        <v>33508</v>
      </c>
      <c r="H7699" t="s">
        <v>5900</v>
      </c>
      <c r="I7699" s="23">
        <v>44.474319999999999</v>
      </c>
      <c r="J7699" s="23">
        <v>-73.190610000000007</v>
      </c>
      <c r="K7699">
        <v>611310</v>
      </c>
      <c r="L7699" t="s">
        <v>28</v>
      </c>
      <c r="M7699" t="s">
        <v>315</v>
      </c>
      <c r="N7699" s="49">
        <v>29238.04</v>
      </c>
      <c r="O7699" s="49">
        <v>28389.988000000001</v>
      </c>
      <c r="P7699" s="49">
        <v>27053.491999999998</v>
      </c>
      <c r="Q7699" s="49">
        <v>27395.34</v>
      </c>
      <c r="R7699" s="49">
        <v>28826.425999999999</v>
      </c>
      <c r="S7699" s="49">
        <v>29387.026000000002</v>
      </c>
      <c r="T7699" s="49">
        <v>28591.68</v>
      </c>
      <c r="U7699" s="49">
        <v>22832.162</v>
      </c>
      <c r="V7699" s="49">
        <v>27104.794000000002</v>
      </c>
    </row>
    <row r="7700" spans="1:22" x14ac:dyDescent="0.3">
      <c r="A7700">
        <v>1002682</v>
      </c>
      <c r="B7700" t="s">
        <v>33509</v>
      </c>
      <c r="C7700" t="s">
        <v>33510</v>
      </c>
      <c r="D7700" t="s">
        <v>33511</v>
      </c>
      <c r="E7700" t="s">
        <v>946</v>
      </c>
      <c r="F7700" t="s">
        <v>33512</v>
      </c>
      <c r="H7700" t="s">
        <v>2243</v>
      </c>
      <c r="I7700" s="23">
        <v>47.656199999999998</v>
      </c>
      <c r="J7700" s="23">
        <v>-122.30410000000001</v>
      </c>
      <c r="K7700">
        <v>611310</v>
      </c>
      <c r="L7700" t="s">
        <v>28</v>
      </c>
      <c r="M7700" t="s">
        <v>315</v>
      </c>
      <c r="N7700" s="49">
        <v>92272.25</v>
      </c>
      <c r="O7700" s="49">
        <v>92021.748000000007</v>
      </c>
      <c r="P7700" s="49">
        <v>94113.395999999993</v>
      </c>
      <c r="Q7700" s="49">
        <v>87170.872000000003</v>
      </c>
      <c r="R7700" s="49">
        <v>82430.34</v>
      </c>
      <c r="S7700" s="49">
        <v>82134.12</v>
      </c>
      <c r="T7700" s="49">
        <v>90338.84</v>
      </c>
      <c r="U7700" s="49">
        <v>83585.236000000004</v>
      </c>
      <c r="V7700" s="49">
        <v>86846.364000000001</v>
      </c>
    </row>
    <row r="7701" spans="1:22" x14ac:dyDescent="0.3">
      <c r="A7701">
        <v>1010988</v>
      </c>
      <c r="B7701" t="s">
        <v>33513</v>
      </c>
      <c r="C7701" t="s">
        <v>33514</v>
      </c>
      <c r="D7701" t="s">
        <v>9670</v>
      </c>
      <c r="E7701" t="s">
        <v>663</v>
      </c>
      <c r="F7701" t="s">
        <v>9671</v>
      </c>
      <c r="G7701" t="s">
        <v>33515</v>
      </c>
      <c r="H7701" t="s">
        <v>4859</v>
      </c>
      <c r="I7701" s="23">
        <v>39.807295000000003</v>
      </c>
      <c r="J7701" s="23">
        <v>-81.467899000000003</v>
      </c>
      <c r="K7701">
        <v>211111</v>
      </c>
      <c r="L7701" t="s">
        <v>28</v>
      </c>
      <c r="M7701" t="s">
        <v>102</v>
      </c>
      <c r="R7701" s="49">
        <v>47024.328000000001</v>
      </c>
      <c r="S7701" s="49">
        <v>44501.031999999999</v>
      </c>
    </row>
    <row r="7702" spans="1:22" x14ac:dyDescent="0.3">
      <c r="A7702">
        <v>1005440</v>
      </c>
      <c r="B7702" t="s">
        <v>33516</v>
      </c>
      <c r="C7702" t="s">
        <v>33517</v>
      </c>
      <c r="D7702" t="s">
        <v>5535</v>
      </c>
      <c r="E7702" t="s">
        <v>422</v>
      </c>
      <c r="F7702" t="s">
        <v>33518</v>
      </c>
      <c r="G7702" t="s">
        <v>33519</v>
      </c>
      <c r="H7702" t="s">
        <v>1351</v>
      </c>
      <c r="I7702" s="23">
        <v>34.063299999999998</v>
      </c>
      <c r="J7702" s="23">
        <v>-93.842699999999994</v>
      </c>
      <c r="K7702">
        <v>562212</v>
      </c>
      <c r="L7702" t="s">
        <v>51</v>
      </c>
      <c r="M7702" t="s">
        <v>307</v>
      </c>
      <c r="N7702" s="49">
        <v>70810.5</v>
      </c>
      <c r="O7702" s="49">
        <v>68627</v>
      </c>
      <c r="P7702" s="49">
        <v>67014.25</v>
      </c>
      <c r="Q7702" s="49">
        <v>65201.75</v>
      </c>
      <c r="R7702" s="49">
        <v>63825.75</v>
      </c>
      <c r="S7702" s="49">
        <v>62642.75</v>
      </c>
      <c r="T7702" s="49">
        <v>61549.75</v>
      </c>
      <c r="U7702" s="49">
        <v>60450.25</v>
      </c>
      <c r="V7702" s="49">
        <v>59662</v>
      </c>
    </row>
    <row r="7703" spans="1:22" x14ac:dyDescent="0.3">
      <c r="A7703">
        <v>1000910</v>
      </c>
      <c r="B7703" t="s">
        <v>33520</v>
      </c>
      <c r="C7703" t="s">
        <v>33521</v>
      </c>
      <c r="D7703" t="s">
        <v>18849</v>
      </c>
      <c r="E7703" t="s">
        <v>954</v>
      </c>
      <c r="F7703" t="s">
        <v>18850</v>
      </c>
      <c r="G7703" t="s">
        <v>33522</v>
      </c>
      <c r="H7703" t="s">
        <v>25193</v>
      </c>
      <c r="I7703" s="23">
        <v>33.435000000000002</v>
      </c>
      <c r="J7703" s="23">
        <v>-81.911100000000005</v>
      </c>
      <c r="K7703">
        <v>221112</v>
      </c>
      <c r="L7703" t="s">
        <v>335</v>
      </c>
      <c r="M7703" t="s">
        <v>336</v>
      </c>
      <c r="N7703" s="49">
        <v>750496.326</v>
      </c>
      <c r="O7703" s="49">
        <v>913334.83799999999</v>
      </c>
      <c r="P7703" s="49">
        <v>982856.21600000001</v>
      </c>
      <c r="Q7703" s="49">
        <v>938820.16399999999</v>
      </c>
      <c r="R7703" s="49">
        <v>848276.57799999998</v>
      </c>
      <c r="S7703" s="49">
        <v>828439.18799999997</v>
      </c>
      <c r="T7703" s="49">
        <v>566557.55599999998</v>
      </c>
      <c r="U7703" s="49">
        <v>1303451.736</v>
      </c>
      <c r="V7703" s="49">
        <v>1151853.69</v>
      </c>
    </row>
    <row r="7704" spans="1:22" x14ac:dyDescent="0.3">
      <c r="A7704">
        <v>1005599</v>
      </c>
      <c r="B7704" t="s">
        <v>33523</v>
      </c>
      <c r="C7704" t="s">
        <v>33524</v>
      </c>
      <c r="D7704" t="s">
        <v>7184</v>
      </c>
      <c r="E7704" t="s">
        <v>2294</v>
      </c>
      <c r="F7704" t="s">
        <v>33525</v>
      </c>
      <c r="G7704" t="s">
        <v>33526</v>
      </c>
      <c r="H7704" t="s">
        <v>7187</v>
      </c>
      <c r="I7704" s="23">
        <v>41.740585000000003</v>
      </c>
      <c r="J7704" s="23">
        <v>-111.814719</v>
      </c>
      <c r="K7704">
        <v>611310</v>
      </c>
      <c r="L7704" t="s">
        <v>28</v>
      </c>
      <c r="M7704" t="s">
        <v>315</v>
      </c>
      <c r="N7704" s="49">
        <v>41964.243999999999</v>
      </c>
      <c r="O7704" s="49">
        <v>40590.998</v>
      </c>
      <c r="P7704" s="49">
        <v>39280.353999999999</v>
      </c>
      <c r="Q7704" s="49">
        <v>45497.83</v>
      </c>
      <c r="R7704" s="49">
        <v>40438.552000000003</v>
      </c>
      <c r="S7704" s="49">
        <v>40802.449999999997</v>
      </c>
      <c r="T7704" s="49">
        <v>20206.874</v>
      </c>
      <c r="U7704" s="49">
        <v>39298.94</v>
      </c>
      <c r="V7704" s="49">
        <v>43479.92</v>
      </c>
    </row>
    <row r="7705" spans="1:22" x14ac:dyDescent="0.3">
      <c r="A7705">
        <v>1010699</v>
      </c>
      <c r="B7705" t="s">
        <v>33527</v>
      </c>
      <c r="C7705" t="s">
        <v>33528</v>
      </c>
      <c r="D7705" t="s">
        <v>33529</v>
      </c>
      <c r="E7705" t="s">
        <v>2294</v>
      </c>
      <c r="F7705" t="s">
        <v>33530</v>
      </c>
      <c r="G7705" t="s">
        <v>33531</v>
      </c>
      <c r="H7705" t="s">
        <v>1142</v>
      </c>
      <c r="I7705" s="23">
        <v>40.716349999999998</v>
      </c>
      <c r="J7705" s="23">
        <v>-111.44104</v>
      </c>
      <c r="K7705">
        <v>327992</v>
      </c>
      <c r="L7705" t="s">
        <v>28</v>
      </c>
      <c r="M7705" t="s">
        <v>376</v>
      </c>
      <c r="N7705" s="49">
        <v>40298.144</v>
      </c>
      <c r="O7705" s="49">
        <v>44551.748</v>
      </c>
      <c r="P7705" s="49">
        <v>43711.633999999998</v>
      </c>
      <c r="Q7705" s="49">
        <v>45517.122000000003</v>
      </c>
      <c r="R7705" s="49">
        <v>39303.928</v>
      </c>
      <c r="S7705" s="49">
        <v>32598.894</v>
      </c>
      <c r="T7705" s="49">
        <v>27330.87</v>
      </c>
      <c r="U7705" s="49">
        <v>39139.199999999997</v>
      </c>
    </row>
    <row r="7706" spans="1:22" x14ac:dyDescent="0.3">
      <c r="A7706">
        <v>1011967</v>
      </c>
      <c r="B7706" t="s">
        <v>33532</v>
      </c>
      <c r="C7706" t="s">
        <v>33533</v>
      </c>
      <c r="D7706" t="s">
        <v>3253</v>
      </c>
      <c r="E7706" t="s">
        <v>663</v>
      </c>
      <c r="F7706" t="s">
        <v>3254</v>
      </c>
      <c r="H7706" t="s">
        <v>987</v>
      </c>
      <c r="I7706" s="23">
        <v>40.290792000000003</v>
      </c>
      <c r="J7706" s="23">
        <v>-80.987630999999993</v>
      </c>
      <c r="K7706">
        <v>211130</v>
      </c>
      <c r="L7706" t="s">
        <v>326</v>
      </c>
      <c r="M7706" t="s">
        <v>327</v>
      </c>
      <c r="N7706" s="49">
        <v>3040.26</v>
      </c>
      <c r="O7706" s="49">
        <v>6279.326</v>
      </c>
      <c r="P7706" s="49">
        <v>13609.602000000001</v>
      </c>
      <c r="Q7706" s="49">
        <v>13681.454</v>
      </c>
      <c r="R7706" s="49">
        <v>12256.407999999999</v>
      </c>
    </row>
    <row r="7707" spans="1:22" x14ac:dyDescent="0.3">
      <c r="A7707">
        <v>1001104</v>
      </c>
      <c r="B7707" t="s">
        <v>33534</v>
      </c>
      <c r="C7707" t="s">
        <v>33535</v>
      </c>
      <c r="D7707" t="s">
        <v>33536</v>
      </c>
      <c r="E7707" t="s">
        <v>303</v>
      </c>
      <c r="F7707" t="s">
        <v>29709</v>
      </c>
      <c r="G7707" t="s">
        <v>33537</v>
      </c>
      <c r="H7707" t="s">
        <v>18143</v>
      </c>
      <c r="I7707" s="23">
        <v>29.2575</v>
      </c>
      <c r="J7707" s="23">
        <v>-98.382800000000003</v>
      </c>
      <c r="K7707">
        <v>221112</v>
      </c>
      <c r="L7707" t="s">
        <v>335</v>
      </c>
      <c r="M7707" t="s">
        <v>336</v>
      </c>
      <c r="N7707" s="49">
        <v>1934516.9981369814</v>
      </c>
      <c r="O7707" s="49">
        <v>1570241.0078999675</v>
      </c>
      <c r="P7707" s="49">
        <v>1218105.1385648202</v>
      </c>
      <c r="Q7707" s="49">
        <v>1446876.9962381765</v>
      </c>
      <c r="R7707" s="49">
        <v>1265978.7772706468</v>
      </c>
      <c r="S7707" s="49">
        <v>1032402.7804054418</v>
      </c>
      <c r="T7707" s="49">
        <v>970455.6604620883</v>
      </c>
      <c r="U7707" s="49">
        <v>1200692.6259999999</v>
      </c>
      <c r="V7707" s="49">
        <v>1296202.8500000001</v>
      </c>
    </row>
    <row r="7708" spans="1:22" x14ac:dyDescent="0.3">
      <c r="A7708">
        <v>1004502</v>
      </c>
      <c r="B7708" t="s">
        <v>33538</v>
      </c>
      <c r="C7708" t="s">
        <v>33539</v>
      </c>
      <c r="D7708" t="s">
        <v>346</v>
      </c>
      <c r="E7708" t="s">
        <v>339</v>
      </c>
      <c r="F7708" t="s">
        <v>347</v>
      </c>
      <c r="G7708" t="s">
        <v>33540</v>
      </c>
      <c r="H7708" t="s">
        <v>1672</v>
      </c>
      <c r="I7708" s="23">
        <v>36.731389</v>
      </c>
      <c r="J7708" s="23">
        <v>-107.955277</v>
      </c>
      <c r="K7708">
        <v>211130</v>
      </c>
      <c r="L7708" t="s">
        <v>368</v>
      </c>
      <c r="M7708" t="s">
        <v>102</v>
      </c>
      <c r="N7708" s="49">
        <v>592502.10600000003</v>
      </c>
      <c r="O7708" s="49">
        <v>673705.72199999995</v>
      </c>
      <c r="P7708" s="49">
        <v>694776.23600000003</v>
      </c>
      <c r="Q7708" s="49">
        <v>762926.35199999996</v>
      </c>
      <c r="R7708" s="49">
        <v>827428.75800000003</v>
      </c>
      <c r="S7708" s="49">
        <v>1527537.0160000001</v>
      </c>
      <c r="T7708" s="49">
        <v>1449150.7620000001</v>
      </c>
      <c r="U7708" s="49">
        <v>1626172.358</v>
      </c>
      <c r="V7708" s="49">
        <v>1656408.3459999999</v>
      </c>
    </row>
    <row r="7709" spans="1:22" x14ac:dyDescent="0.3">
      <c r="A7709">
        <v>1002505</v>
      </c>
      <c r="B7709" t="s">
        <v>33541</v>
      </c>
      <c r="C7709" t="s">
        <v>33542</v>
      </c>
      <c r="D7709" t="s">
        <v>33543</v>
      </c>
      <c r="E7709" t="s">
        <v>569</v>
      </c>
      <c r="F7709" t="s">
        <v>33544</v>
      </c>
      <c r="G7709" t="s">
        <v>33545</v>
      </c>
      <c r="H7709" t="s">
        <v>27845</v>
      </c>
      <c r="I7709" s="23">
        <v>42.775376000000001</v>
      </c>
      <c r="J7709" s="23">
        <v>-94.942166</v>
      </c>
      <c r="K7709">
        <v>325193</v>
      </c>
      <c r="L7709" t="s">
        <v>28</v>
      </c>
      <c r="M7709" t="s">
        <v>315</v>
      </c>
      <c r="N7709" s="49">
        <v>161831.84</v>
      </c>
      <c r="O7709" s="49">
        <v>176420.33600000001</v>
      </c>
      <c r="P7709" s="49">
        <v>188147.19200000001</v>
      </c>
      <c r="Q7709" s="49">
        <v>182774.31200000001</v>
      </c>
      <c r="R7709" s="49">
        <v>180557.92</v>
      </c>
      <c r="S7709" s="49">
        <v>168844.764</v>
      </c>
      <c r="T7709" s="49">
        <v>175372.84</v>
      </c>
      <c r="U7709" s="49">
        <v>163147.13</v>
      </c>
      <c r="V7709" s="49">
        <v>175098.84</v>
      </c>
    </row>
    <row r="7710" spans="1:22" x14ac:dyDescent="0.3">
      <c r="A7710">
        <v>1008110</v>
      </c>
      <c r="B7710" t="s">
        <v>33546</v>
      </c>
      <c r="C7710" t="s">
        <v>33547</v>
      </c>
      <c r="D7710" t="s">
        <v>966</v>
      </c>
      <c r="E7710" t="s">
        <v>303</v>
      </c>
      <c r="F7710" t="s">
        <v>967</v>
      </c>
      <c r="G7710" t="s">
        <v>33548</v>
      </c>
      <c r="H7710" t="s">
        <v>969</v>
      </c>
      <c r="I7710" s="23">
        <v>27.81775</v>
      </c>
      <c r="J7710" s="23">
        <v>-97.482551999999998</v>
      </c>
      <c r="K7710">
        <v>324110</v>
      </c>
      <c r="L7710" t="s">
        <v>6080</v>
      </c>
      <c r="M7710" t="s">
        <v>6081</v>
      </c>
      <c r="N7710" s="49">
        <v>3170930.4040000001</v>
      </c>
      <c r="O7710" s="49">
        <v>3003378.2680000002</v>
      </c>
      <c r="P7710" s="49">
        <v>3029975.4840000002</v>
      </c>
      <c r="Q7710" s="49">
        <v>2969513.932</v>
      </c>
      <c r="R7710" s="49">
        <v>3066643.91</v>
      </c>
      <c r="S7710" s="49">
        <v>3003276.39</v>
      </c>
      <c r="T7710" s="49">
        <v>2720433.0410000002</v>
      </c>
      <c r="U7710" s="49">
        <v>3059232.344</v>
      </c>
      <c r="V7710" s="49">
        <v>3055859.2009999999</v>
      </c>
    </row>
    <row r="7711" spans="1:22" x14ac:dyDescent="0.3">
      <c r="A7711">
        <v>1006959</v>
      </c>
      <c r="B7711" t="s">
        <v>33549</v>
      </c>
      <c r="C7711" t="s">
        <v>33550</v>
      </c>
      <c r="D7711" t="s">
        <v>966</v>
      </c>
      <c r="E7711" t="s">
        <v>303</v>
      </c>
      <c r="F7711" t="s">
        <v>967</v>
      </c>
      <c r="G7711" t="s">
        <v>33551</v>
      </c>
      <c r="H7711" t="s">
        <v>969</v>
      </c>
      <c r="I7711" s="23">
        <v>27.810775</v>
      </c>
      <c r="J7711" s="23">
        <v>-97.436657999999994</v>
      </c>
      <c r="K7711">
        <v>324110</v>
      </c>
      <c r="L7711" t="s">
        <v>4350</v>
      </c>
      <c r="M7711" t="s">
        <v>4351</v>
      </c>
      <c r="N7711" s="49">
        <v>1008002.068</v>
      </c>
      <c r="O7711" s="49">
        <v>1210491.9680000001</v>
      </c>
      <c r="P7711" s="49">
        <v>1214457.264</v>
      </c>
      <c r="Q7711" s="49">
        <v>1242465.834</v>
      </c>
      <c r="R7711" s="49">
        <v>1200691.7139999999</v>
      </c>
      <c r="S7711" s="49">
        <v>1238027.328</v>
      </c>
      <c r="T7711" s="49">
        <v>1312434.6510000001</v>
      </c>
      <c r="U7711" s="49">
        <v>1276602.895</v>
      </c>
      <c r="V7711" s="49">
        <v>1272681.6640000001</v>
      </c>
    </row>
    <row r="7712" spans="1:22" x14ac:dyDescent="0.3">
      <c r="A7712">
        <v>1008504</v>
      </c>
      <c r="B7712" t="s">
        <v>33552</v>
      </c>
      <c r="C7712" t="s">
        <v>33553</v>
      </c>
      <c r="D7712" t="s">
        <v>33554</v>
      </c>
      <c r="E7712" t="s">
        <v>323</v>
      </c>
      <c r="F7712" t="s">
        <v>33555</v>
      </c>
      <c r="G7712" t="s">
        <v>33556</v>
      </c>
      <c r="H7712" t="s">
        <v>1632</v>
      </c>
      <c r="I7712" s="23">
        <v>38.071669999999997</v>
      </c>
      <c r="J7712" s="23">
        <v>-122.13975000000001</v>
      </c>
      <c r="K7712">
        <v>324110</v>
      </c>
      <c r="L7712" t="s">
        <v>4350</v>
      </c>
      <c r="M7712" t="s">
        <v>4351</v>
      </c>
      <c r="N7712" s="49">
        <v>2598345.0619999999</v>
      </c>
      <c r="O7712" s="49">
        <v>2900884.9679999999</v>
      </c>
      <c r="P7712" s="49">
        <v>2412040.068</v>
      </c>
      <c r="Q7712" s="49">
        <v>2854873.5520000001</v>
      </c>
      <c r="R7712" s="49">
        <v>2996127.12</v>
      </c>
      <c r="S7712" s="49">
        <v>2750897.2650000001</v>
      </c>
      <c r="T7712" s="49">
        <v>2877607.0180000002</v>
      </c>
      <c r="U7712" s="49">
        <v>3044756.6779999998</v>
      </c>
      <c r="V7712" s="49">
        <v>2589529.84</v>
      </c>
    </row>
    <row r="7713" spans="1:22" x14ac:dyDescent="0.3">
      <c r="A7713">
        <v>1007786</v>
      </c>
      <c r="B7713" t="s">
        <v>33557</v>
      </c>
      <c r="C7713" t="s">
        <v>33558</v>
      </c>
      <c r="D7713" t="s">
        <v>21157</v>
      </c>
      <c r="E7713" t="s">
        <v>1418</v>
      </c>
      <c r="F7713" t="s">
        <v>21158</v>
      </c>
      <c r="G7713" t="s">
        <v>33559</v>
      </c>
      <c r="H7713" t="s">
        <v>9693</v>
      </c>
      <c r="I7713" s="23">
        <v>34.205689999999997</v>
      </c>
      <c r="J7713" s="23">
        <v>-97.104169999999996</v>
      </c>
      <c r="K7713">
        <v>324110</v>
      </c>
      <c r="L7713" t="s">
        <v>6080</v>
      </c>
      <c r="M7713" t="s">
        <v>6081</v>
      </c>
      <c r="N7713" s="49">
        <v>1027661.79</v>
      </c>
      <c r="O7713" s="49">
        <v>833257.93</v>
      </c>
      <c r="P7713" s="49">
        <v>1008432.284</v>
      </c>
      <c r="Q7713" s="49">
        <v>813394.49199999997</v>
      </c>
      <c r="R7713" s="49">
        <v>986832.07400000002</v>
      </c>
      <c r="S7713" s="49">
        <v>924340.78899999999</v>
      </c>
      <c r="T7713" s="49">
        <v>975270.96699999995</v>
      </c>
      <c r="U7713" s="49">
        <v>952387.24399999995</v>
      </c>
      <c r="V7713" s="49">
        <v>821489.31</v>
      </c>
    </row>
    <row r="7714" spans="1:22" x14ac:dyDescent="0.3">
      <c r="A7714">
        <v>1008271</v>
      </c>
      <c r="B7714" t="s">
        <v>33560</v>
      </c>
      <c r="C7714" t="s">
        <v>33561</v>
      </c>
      <c r="D7714" t="s">
        <v>2813</v>
      </c>
      <c r="E7714" t="s">
        <v>676</v>
      </c>
      <c r="F7714" t="s">
        <v>2814</v>
      </c>
      <c r="G7714" t="s">
        <v>33562</v>
      </c>
      <c r="H7714" t="s">
        <v>1865</v>
      </c>
      <c r="I7714" s="23">
        <v>35.085842999999997</v>
      </c>
      <c r="J7714" s="23">
        <v>-90.083385000000007</v>
      </c>
      <c r="K7714">
        <v>324110</v>
      </c>
      <c r="L7714" t="s">
        <v>6080</v>
      </c>
      <c r="M7714" t="s">
        <v>6081</v>
      </c>
      <c r="N7714" s="49">
        <v>1164489.236</v>
      </c>
      <c r="O7714" s="49">
        <v>1418899.2560000001</v>
      </c>
      <c r="P7714" s="49">
        <v>1324763.274</v>
      </c>
      <c r="Q7714" s="49">
        <v>1264547.4779999999</v>
      </c>
      <c r="R7714" s="49">
        <v>1139159.2860000001</v>
      </c>
      <c r="S7714" s="49">
        <v>1077917.97</v>
      </c>
      <c r="T7714" s="49">
        <v>1364327.264</v>
      </c>
      <c r="U7714" s="49">
        <v>1347596.034</v>
      </c>
      <c r="V7714" s="49">
        <v>1025977.343</v>
      </c>
    </row>
    <row r="7715" spans="1:22" x14ac:dyDescent="0.3">
      <c r="A7715">
        <v>1006062</v>
      </c>
      <c r="B7715" t="s">
        <v>33563</v>
      </c>
      <c r="C7715" t="s">
        <v>33564</v>
      </c>
      <c r="D7715" t="s">
        <v>480</v>
      </c>
      <c r="E7715" t="s">
        <v>303</v>
      </c>
      <c r="F7715" t="s">
        <v>33565</v>
      </c>
      <c r="G7715" t="s">
        <v>33566</v>
      </c>
      <c r="H7715" t="s">
        <v>483</v>
      </c>
      <c r="I7715" s="23">
        <v>29.722273999999999</v>
      </c>
      <c r="J7715" s="23">
        <v>-95.254401000000001</v>
      </c>
      <c r="K7715">
        <v>324110</v>
      </c>
      <c r="L7715" t="s">
        <v>1344</v>
      </c>
      <c r="M7715" t="s">
        <v>1345</v>
      </c>
      <c r="N7715" s="49">
        <v>1527349.1259999999</v>
      </c>
      <c r="O7715" s="49">
        <v>1417489.9</v>
      </c>
      <c r="P7715" s="49">
        <v>1328823.76</v>
      </c>
      <c r="Q7715" s="49">
        <v>1320105.308</v>
      </c>
      <c r="R7715" s="49">
        <v>1204275.094</v>
      </c>
      <c r="S7715" s="49">
        <v>1192173.3230000001</v>
      </c>
      <c r="T7715" s="49">
        <v>1199690.8740000001</v>
      </c>
      <c r="U7715" s="49">
        <v>1145066.311</v>
      </c>
      <c r="V7715" s="49">
        <v>1323431.145</v>
      </c>
    </row>
    <row r="7716" spans="1:22" x14ac:dyDescent="0.3">
      <c r="A7716">
        <v>1008938</v>
      </c>
      <c r="B7716" t="s">
        <v>33567</v>
      </c>
      <c r="C7716" t="s">
        <v>33568</v>
      </c>
      <c r="D7716" t="s">
        <v>14976</v>
      </c>
      <c r="E7716" t="s">
        <v>303</v>
      </c>
      <c r="F7716" t="s">
        <v>12559</v>
      </c>
      <c r="G7716" t="s">
        <v>33569</v>
      </c>
      <c r="H7716" t="s">
        <v>4338</v>
      </c>
      <c r="I7716" s="23">
        <v>29.369167000000001</v>
      </c>
      <c r="J7716" s="23">
        <v>-94.911111000000005</v>
      </c>
      <c r="K7716">
        <v>324110</v>
      </c>
      <c r="L7716" t="s">
        <v>1344</v>
      </c>
      <c r="M7716" t="s">
        <v>1345</v>
      </c>
      <c r="N7716" s="49">
        <v>2180860.7599999998</v>
      </c>
      <c r="O7716" s="49">
        <v>2203576.2719999999</v>
      </c>
      <c r="P7716" s="49">
        <v>2400525.7960000001</v>
      </c>
      <c r="Q7716" s="49">
        <v>2302763.5780000002</v>
      </c>
      <c r="R7716" s="49">
        <v>2268701.1359999999</v>
      </c>
      <c r="S7716" s="49">
        <v>2148415.3849999998</v>
      </c>
      <c r="T7716" s="49">
        <v>1794780.5260000001</v>
      </c>
      <c r="U7716" s="49">
        <v>2055889.5959999999</v>
      </c>
      <c r="V7716" s="49">
        <v>2314603.4700000002</v>
      </c>
    </row>
    <row r="7717" spans="1:22" x14ac:dyDescent="0.3">
      <c r="A7717">
        <v>1003779</v>
      </c>
      <c r="B7717" t="s">
        <v>33570</v>
      </c>
      <c r="C7717" t="s">
        <v>33571</v>
      </c>
      <c r="D7717" t="s">
        <v>3689</v>
      </c>
      <c r="E7717" t="s">
        <v>549</v>
      </c>
      <c r="F7717" t="s">
        <v>33572</v>
      </c>
      <c r="G7717" t="s">
        <v>33573</v>
      </c>
      <c r="H7717" t="s">
        <v>4545</v>
      </c>
      <c r="I7717" s="23">
        <v>44.297221999999998</v>
      </c>
      <c r="J7717" s="23">
        <v>-96.717222000000007</v>
      </c>
      <c r="K7717">
        <v>325193</v>
      </c>
      <c r="L7717" t="s">
        <v>28</v>
      </c>
      <c r="M7717" t="s">
        <v>315</v>
      </c>
      <c r="N7717" s="49">
        <v>195344.46400000001</v>
      </c>
      <c r="O7717" s="49">
        <v>191821.82800000001</v>
      </c>
      <c r="P7717" s="49">
        <v>203040.53599999999</v>
      </c>
      <c r="Q7717" s="49">
        <v>201599.34</v>
      </c>
      <c r="R7717" s="49">
        <v>195704.364</v>
      </c>
      <c r="S7717" s="49">
        <v>187231.144</v>
      </c>
      <c r="T7717" s="49">
        <v>203808.432</v>
      </c>
      <c r="U7717" s="49">
        <v>206000.22</v>
      </c>
      <c r="V7717" s="49">
        <v>202413.63399999999</v>
      </c>
    </row>
    <row r="7718" spans="1:22" x14ac:dyDescent="0.3">
      <c r="A7718">
        <v>1006946</v>
      </c>
      <c r="B7718" t="s">
        <v>33574</v>
      </c>
      <c r="C7718" t="s">
        <v>33575</v>
      </c>
      <c r="D7718" t="s">
        <v>33576</v>
      </c>
      <c r="E7718" t="s">
        <v>380</v>
      </c>
      <c r="F7718" t="s">
        <v>33577</v>
      </c>
      <c r="G7718" t="s">
        <v>33578</v>
      </c>
      <c r="H7718" t="s">
        <v>6968</v>
      </c>
      <c r="I7718" s="23">
        <v>43.663888999999998</v>
      </c>
      <c r="J7718" s="23">
        <v>-94.582222000000002</v>
      </c>
      <c r="K7718">
        <v>325193</v>
      </c>
      <c r="L7718" t="s">
        <v>28</v>
      </c>
      <c r="M7718" t="s">
        <v>315</v>
      </c>
      <c r="N7718" s="49">
        <v>175901.48800000001</v>
      </c>
      <c r="O7718" s="49">
        <v>180730.32</v>
      </c>
      <c r="P7718" s="49">
        <v>184294.95600000001</v>
      </c>
      <c r="Q7718" s="49">
        <v>177203.53200000001</v>
      </c>
      <c r="R7718" s="49">
        <v>178553.02799999999</v>
      </c>
      <c r="S7718" s="49">
        <v>158911.152</v>
      </c>
      <c r="T7718" s="49">
        <v>175519.44</v>
      </c>
      <c r="U7718" s="49">
        <v>173964.04399999999</v>
      </c>
      <c r="V7718" s="49">
        <v>187402.54399999999</v>
      </c>
    </row>
    <row r="7719" spans="1:22" x14ac:dyDescent="0.3">
      <c r="A7719">
        <v>1007704</v>
      </c>
      <c r="B7719" t="s">
        <v>33579</v>
      </c>
      <c r="C7719" t="s">
        <v>33580</v>
      </c>
      <c r="D7719" t="s">
        <v>21498</v>
      </c>
      <c r="E7719" t="s">
        <v>393</v>
      </c>
      <c r="F7719" t="s">
        <v>33581</v>
      </c>
      <c r="G7719" t="s">
        <v>33582</v>
      </c>
      <c r="H7719" t="s">
        <v>33583</v>
      </c>
      <c r="I7719" s="23">
        <v>43.959969999999998</v>
      </c>
      <c r="J7719" s="23">
        <v>-88.906398999999993</v>
      </c>
      <c r="K7719">
        <v>562212</v>
      </c>
      <c r="L7719" t="s">
        <v>355</v>
      </c>
      <c r="M7719" t="s">
        <v>307</v>
      </c>
      <c r="N7719" s="49">
        <v>25909.038</v>
      </c>
      <c r="O7719" s="49">
        <v>22537.204000000002</v>
      </c>
      <c r="P7719" s="49">
        <v>22448.797999999999</v>
      </c>
      <c r="Q7719" s="49">
        <v>32962.853999999999</v>
      </c>
      <c r="R7719" s="49">
        <v>49176.046000000002</v>
      </c>
      <c r="S7719" s="49">
        <v>46288.85</v>
      </c>
      <c r="T7719" s="49">
        <v>79420.894</v>
      </c>
      <c r="U7719" s="49">
        <v>68468.257998000001</v>
      </c>
      <c r="V7719" s="49">
        <v>55167.472131000002</v>
      </c>
    </row>
    <row r="7720" spans="1:22" x14ac:dyDescent="0.3">
      <c r="A7720">
        <v>1006182</v>
      </c>
      <c r="B7720" t="s">
        <v>33584</v>
      </c>
      <c r="C7720" t="s">
        <v>33585</v>
      </c>
      <c r="D7720" t="s">
        <v>8163</v>
      </c>
      <c r="E7720" t="s">
        <v>311</v>
      </c>
      <c r="F7720" t="s">
        <v>33586</v>
      </c>
      <c r="G7720" t="s">
        <v>33587</v>
      </c>
      <c r="H7720" t="s">
        <v>33588</v>
      </c>
      <c r="I7720" s="23">
        <v>38.503500000000003</v>
      </c>
      <c r="J7720" s="23">
        <v>-85.290499999999994</v>
      </c>
      <c r="K7720">
        <v>562212</v>
      </c>
      <c r="L7720" t="s">
        <v>355</v>
      </c>
      <c r="M7720" t="s">
        <v>307</v>
      </c>
      <c r="N7720" s="49">
        <v>30359.200000000001</v>
      </c>
      <c r="O7720" s="49">
        <v>30637.8</v>
      </c>
      <c r="P7720" s="49">
        <v>30439.5</v>
      </c>
      <c r="Q7720" s="49">
        <v>28339.5</v>
      </c>
      <c r="R7720" s="49">
        <v>32500.25</v>
      </c>
      <c r="S7720" s="49">
        <v>42243.05</v>
      </c>
      <c r="T7720" s="49">
        <v>43424.5</v>
      </c>
      <c r="U7720" s="49">
        <v>58624.5</v>
      </c>
      <c r="V7720" s="49">
        <v>69968.2</v>
      </c>
    </row>
    <row r="7721" spans="1:22" x14ac:dyDescent="0.3">
      <c r="A7721">
        <v>1004102</v>
      </c>
      <c r="B7721" t="s">
        <v>33589</v>
      </c>
      <c r="C7721" t="s">
        <v>33590</v>
      </c>
      <c r="D7721" t="s">
        <v>33591</v>
      </c>
      <c r="E7721" t="s">
        <v>676</v>
      </c>
      <c r="F7721" t="s">
        <v>33592</v>
      </c>
      <c r="G7721" t="s">
        <v>33593</v>
      </c>
      <c r="H7721" t="s">
        <v>5538</v>
      </c>
      <c r="I7721" s="23">
        <v>36.142139</v>
      </c>
      <c r="J7721" s="23">
        <v>-86.800146999999996</v>
      </c>
      <c r="K7721">
        <v>611310</v>
      </c>
      <c r="L7721" t="s">
        <v>28</v>
      </c>
      <c r="M7721" t="s">
        <v>315</v>
      </c>
      <c r="N7721" s="49">
        <v>128951.61599999999</v>
      </c>
      <c r="O7721" s="49">
        <v>137802.48000000001</v>
      </c>
      <c r="P7721" s="49">
        <v>125235.32799999999</v>
      </c>
      <c r="Q7721" s="49">
        <v>131348.20199999999</v>
      </c>
      <c r="R7721" s="49">
        <v>116401.478</v>
      </c>
      <c r="S7721" s="49">
        <v>139059.87400000001</v>
      </c>
      <c r="T7721" s="49">
        <v>155064.28200000001</v>
      </c>
      <c r="U7721" s="49">
        <v>147560.49799999999</v>
      </c>
      <c r="V7721" s="49">
        <v>151103.21799999999</v>
      </c>
    </row>
    <row r="7722" spans="1:22" x14ac:dyDescent="0.3">
      <c r="A7722">
        <v>1005005</v>
      </c>
      <c r="B7722" t="s">
        <v>33594</v>
      </c>
      <c r="C7722" t="s">
        <v>33595</v>
      </c>
      <c r="D7722" t="s">
        <v>33596</v>
      </c>
      <c r="E7722" t="s">
        <v>447</v>
      </c>
      <c r="F7722" t="s">
        <v>33597</v>
      </c>
      <c r="G7722" t="s">
        <v>33598</v>
      </c>
      <c r="H7722" t="s">
        <v>510</v>
      </c>
      <c r="I7722" s="23">
        <v>40.6</v>
      </c>
      <c r="J7722" s="23">
        <v>-79.567778000000004</v>
      </c>
      <c r="K7722">
        <v>331110</v>
      </c>
      <c r="L7722" t="s">
        <v>28</v>
      </c>
      <c r="M7722" t="s">
        <v>538</v>
      </c>
      <c r="N7722" s="49">
        <v>46623.724000000002</v>
      </c>
      <c r="O7722" s="49">
        <v>47318.171999999999</v>
      </c>
      <c r="P7722" s="49">
        <v>47663.62</v>
      </c>
      <c r="Q7722" s="49">
        <v>45648.127999999997</v>
      </c>
      <c r="R7722" s="49">
        <v>37588.207999999999</v>
      </c>
      <c r="S7722" s="49">
        <v>45101.279999999999</v>
      </c>
      <c r="T7722" s="49">
        <v>44044.59</v>
      </c>
      <c r="U7722" s="49">
        <v>39309.552000000003</v>
      </c>
      <c r="V7722" s="49">
        <v>34406.800000000003</v>
      </c>
    </row>
    <row r="7723" spans="1:22" x14ac:dyDescent="0.3">
      <c r="A7723">
        <v>1001336</v>
      </c>
      <c r="B7723" t="s">
        <v>33599</v>
      </c>
      <c r="C7723" t="s">
        <v>33600</v>
      </c>
      <c r="D7723" t="s">
        <v>2998</v>
      </c>
      <c r="E7723" t="s">
        <v>351</v>
      </c>
      <c r="F7723" t="s">
        <v>33601</v>
      </c>
      <c r="G7723" t="s">
        <v>33602</v>
      </c>
      <c r="H7723" t="s">
        <v>354</v>
      </c>
      <c r="I7723" s="23">
        <v>41.810960999999999</v>
      </c>
      <c r="J7723" s="23">
        <v>-87.657292999999996</v>
      </c>
      <c r="K7723">
        <v>325199</v>
      </c>
      <c r="L7723" t="s">
        <v>28</v>
      </c>
      <c r="M7723" t="s">
        <v>530</v>
      </c>
      <c r="N7723" s="49">
        <v>46780.724000000002</v>
      </c>
      <c r="O7723" s="49">
        <v>46063.275999999998</v>
      </c>
      <c r="P7723" s="49">
        <v>44176.983999999997</v>
      </c>
      <c r="Q7723" s="49">
        <v>39841.1</v>
      </c>
      <c r="R7723" s="49">
        <v>42933.987999999998</v>
      </c>
      <c r="S7723" s="49">
        <v>46435.675999999999</v>
      </c>
      <c r="T7723" s="49">
        <v>44220.883999999998</v>
      </c>
      <c r="U7723" s="49">
        <v>42664.84</v>
      </c>
      <c r="V7723" s="49">
        <v>42270.84</v>
      </c>
    </row>
    <row r="7724" spans="1:22" x14ac:dyDescent="0.3">
      <c r="A7724">
        <v>1007040</v>
      </c>
      <c r="B7724" t="s">
        <v>33603</v>
      </c>
      <c r="C7724" t="s">
        <v>33604</v>
      </c>
      <c r="D7724" t="s">
        <v>33605</v>
      </c>
      <c r="E7724" t="s">
        <v>323</v>
      </c>
      <c r="F7724" t="s">
        <v>33606</v>
      </c>
      <c r="G7724" t="s">
        <v>33607</v>
      </c>
      <c r="H7724" t="s">
        <v>2928</v>
      </c>
      <c r="I7724" s="23">
        <v>37.753100000000003</v>
      </c>
      <c r="J7724" s="23">
        <v>-121.7229</v>
      </c>
      <c r="K7724">
        <v>562212</v>
      </c>
      <c r="L7724" t="s">
        <v>51</v>
      </c>
      <c r="M7724" t="s">
        <v>307</v>
      </c>
      <c r="N7724" s="49">
        <v>33057</v>
      </c>
      <c r="O7724" s="49">
        <v>31850.75</v>
      </c>
      <c r="P7724" s="49">
        <v>35009</v>
      </c>
      <c r="Q7724" s="49">
        <v>31639.5</v>
      </c>
      <c r="R7724" s="49">
        <v>35938.75</v>
      </c>
      <c r="S7724" s="49">
        <v>38826</v>
      </c>
      <c r="T7724" s="49">
        <v>37890</v>
      </c>
      <c r="U7724" s="49">
        <v>57355</v>
      </c>
      <c r="V7724" s="49">
        <v>61050</v>
      </c>
    </row>
    <row r="7725" spans="1:22" x14ac:dyDescent="0.3">
      <c r="A7725">
        <v>1004990</v>
      </c>
      <c r="B7725" t="s">
        <v>33608</v>
      </c>
      <c r="C7725" t="s">
        <v>33609</v>
      </c>
      <c r="D7725" t="s">
        <v>897</v>
      </c>
      <c r="E7725" t="s">
        <v>793</v>
      </c>
      <c r="F7725" t="s">
        <v>33610</v>
      </c>
      <c r="G7725" t="s">
        <v>33611</v>
      </c>
      <c r="H7725" t="s">
        <v>24679</v>
      </c>
      <c r="I7725" s="23">
        <v>37.542569999999998</v>
      </c>
      <c r="J7725" s="23">
        <v>-77.424270000000007</v>
      </c>
      <c r="K7725">
        <v>611310</v>
      </c>
      <c r="L7725" t="s">
        <v>28</v>
      </c>
      <c r="M7725" t="s">
        <v>315</v>
      </c>
      <c r="N7725" s="49">
        <v>30596.883999999998</v>
      </c>
      <c r="O7725" s="49">
        <v>32664.207999999999</v>
      </c>
      <c r="P7725" s="49">
        <v>33743.165999999997</v>
      </c>
      <c r="Q7725" s="49">
        <v>33737.616000000002</v>
      </c>
      <c r="R7725" s="49">
        <v>33461.423999999999</v>
      </c>
      <c r="S7725" s="49">
        <v>34894.21</v>
      </c>
      <c r="T7725" s="49">
        <v>33564.1</v>
      </c>
      <c r="U7725" s="49">
        <v>31678.3</v>
      </c>
      <c r="V7725" s="49">
        <v>32502.799999999999</v>
      </c>
    </row>
    <row r="7726" spans="1:22" x14ac:dyDescent="0.3">
      <c r="A7726">
        <v>1004814</v>
      </c>
      <c r="B7726" t="s">
        <v>33612</v>
      </c>
      <c r="C7726" t="s">
        <v>33613</v>
      </c>
      <c r="D7726" t="s">
        <v>3602</v>
      </c>
      <c r="E7726" t="s">
        <v>454</v>
      </c>
      <c r="F7726" t="s">
        <v>33614</v>
      </c>
      <c r="G7726" t="s">
        <v>33615</v>
      </c>
      <c r="H7726" t="s">
        <v>1227</v>
      </c>
      <c r="I7726" s="23">
        <v>42.143549999999998</v>
      </c>
      <c r="J7726" s="23">
        <v>-85.255840000000006</v>
      </c>
      <c r="K7726">
        <v>486210</v>
      </c>
      <c r="L7726" t="s">
        <v>1275</v>
      </c>
      <c r="M7726" t="s">
        <v>102</v>
      </c>
      <c r="N7726" s="49">
        <v>3807.2460000000001</v>
      </c>
      <c r="O7726" s="49">
        <v>6594.9260000000004</v>
      </c>
      <c r="P7726" s="49">
        <v>33967.224000000002</v>
      </c>
      <c r="Q7726" s="49">
        <v>18243.946</v>
      </c>
      <c r="R7726" s="49">
        <v>39738.455999999998</v>
      </c>
      <c r="S7726" s="49">
        <v>39669.152000000002</v>
      </c>
      <c r="T7726" s="49">
        <v>40213.351999999999</v>
      </c>
      <c r="U7726" s="49">
        <v>44894.281999999999</v>
      </c>
      <c r="V7726" s="49">
        <v>49251.665999999997</v>
      </c>
    </row>
    <row r="7727" spans="1:22" x14ac:dyDescent="0.3">
      <c r="A7727">
        <v>1004903</v>
      </c>
      <c r="B7727" t="s">
        <v>33616</v>
      </c>
      <c r="C7727" t="s">
        <v>33617</v>
      </c>
      <c r="D7727" t="s">
        <v>33618</v>
      </c>
      <c r="E7727" t="s">
        <v>454</v>
      </c>
      <c r="F7727" t="s">
        <v>33619</v>
      </c>
      <c r="G7727" t="s">
        <v>33620</v>
      </c>
      <c r="H7727" t="s">
        <v>13067</v>
      </c>
      <c r="I7727" s="23">
        <v>42.6203</v>
      </c>
      <c r="J7727" s="23">
        <v>-83.574299999999994</v>
      </c>
      <c r="K7727">
        <v>486210</v>
      </c>
      <c r="L7727" t="s">
        <v>1275</v>
      </c>
      <c r="M7727" t="s">
        <v>102</v>
      </c>
      <c r="N7727" s="49">
        <v>50083.574000000001</v>
      </c>
      <c r="O7727" s="49">
        <v>29721.993999999999</v>
      </c>
      <c r="P7727" s="49">
        <v>52341.811999999998</v>
      </c>
      <c r="Q7727" s="49">
        <v>29109.705999999998</v>
      </c>
      <c r="R7727" s="49">
        <v>62775.682000000001</v>
      </c>
      <c r="S7727" s="49">
        <v>61857.824000000001</v>
      </c>
      <c r="T7727" s="49">
        <v>72984.084000000003</v>
      </c>
      <c r="U7727" s="49">
        <v>77259.422000000006</v>
      </c>
      <c r="V7727" s="49">
        <v>80419.013999999996</v>
      </c>
    </row>
    <row r="7728" spans="1:22" x14ac:dyDescent="0.3">
      <c r="A7728">
        <v>1004992</v>
      </c>
      <c r="B7728" t="s">
        <v>33621</v>
      </c>
      <c r="C7728" t="s">
        <v>33622</v>
      </c>
      <c r="D7728" t="s">
        <v>12791</v>
      </c>
      <c r="E7728" t="s">
        <v>351</v>
      </c>
      <c r="F7728" t="s">
        <v>12792</v>
      </c>
      <c r="G7728" t="s">
        <v>33623</v>
      </c>
      <c r="H7728" t="s">
        <v>2666</v>
      </c>
      <c r="I7728" s="23">
        <v>41.459936999999996</v>
      </c>
      <c r="J7728" s="23">
        <v>-88.132660999999999</v>
      </c>
      <c r="K7728">
        <v>486210</v>
      </c>
      <c r="L7728" t="s">
        <v>1275</v>
      </c>
      <c r="M7728" t="s">
        <v>102</v>
      </c>
      <c r="N7728" s="49">
        <v>760.35</v>
      </c>
      <c r="O7728" s="49">
        <v>5871.5280000000002</v>
      </c>
      <c r="P7728" s="49">
        <v>43953.387999999999</v>
      </c>
      <c r="Q7728" s="49">
        <v>16760.495999999999</v>
      </c>
      <c r="R7728" s="49">
        <v>39387.707999999999</v>
      </c>
      <c r="S7728" s="49">
        <v>42167.296000000002</v>
      </c>
      <c r="T7728" s="49">
        <v>45005.684000000001</v>
      </c>
      <c r="U7728" s="49">
        <v>53164.002</v>
      </c>
      <c r="V7728" s="49">
        <v>53862.7</v>
      </c>
    </row>
    <row r="7729" spans="1:22" x14ac:dyDescent="0.3">
      <c r="A7729">
        <v>1004846</v>
      </c>
      <c r="B7729" t="s">
        <v>33624</v>
      </c>
      <c r="C7729" t="s">
        <v>33625</v>
      </c>
      <c r="D7729" t="s">
        <v>4450</v>
      </c>
      <c r="E7729" t="s">
        <v>491</v>
      </c>
      <c r="F7729" t="s">
        <v>33626</v>
      </c>
      <c r="G7729" t="s">
        <v>33627</v>
      </c>
      <c r="H7729" t="s">
        <v>10531</v>
      </c>
      <c r="I7729" s="23">
        <v>41.672559999999997</v>
      </c>
      <c r="J7729" s="23">
        <v>-86.680329999999998</v>
      </c>
      <c r="K7729">
        <v>486210</v>
      </c>
      <c r="L7729" t="s">
        <v>1275</v>
      </c>
      <c r="M7729" t="s">
        <v>102</v>
      </c>
      <c r="N7729" s="49">
        <v>25396.067999999999</v>
      </c>
      <c r="O7729" s="49">
        <v>28626.142</v>
      </c>
      <c r="P7729" s="49">
        <v>57163.838000000003</v>
      </c>
      <c r="Q7729" s="49">
        <v>29357.45</v>
      </c>
      <c r="R7729" s="49">
        <v>67413.457999999999</v>
      </c>
      <c r="S7729" s="49">
        <v>63609.872000000003</v>
      </c>
      <c r="T7729" s="49">
        <v>73502.376000000004</v>
      </c>
      <c r="U7729" s="49">
        <v>81033.153999999995</v>
      </c>
      <c r="V7729" s="49">
        <v>86221.538</v>
      </c>
    </row>
    <row r="7730" spans="1:22" x14ac:dyDescent="0.3">
      <c r="A7730">
        <v>1007787</v>
      </c>
      <c r="B7730" t="s">
        <v>33628</v>
      </c>
      <c r="C7730" t="s">
        <v>33629</v>
      </c>
      <c r="D7730" t="s">
        <v>33630</v>
      </c>
      <c r="E7730" t="s">
        <v>454</v>
      </c>
      <c r="F7730" t="s">
        <v>33631</v>
      </c>
      <c r="G7730" t="s">
        <v>33632</v>
      </c>
      <c r="H7730" t="s">
        <v>9851</v>
      </c>
      <c r="I7730" s="23">
        <v>42.772641</v>
      </c>
      <c r="J7730" s="23">
        <v>-83.008016999999995</v>
      </c>
      <c r="K7730">
        <v>486210</v>
      </c>
      <c r="L7730" t="s">
        <v>1275</v>
      </c>
      <c r="M7730" t="s">
        <v>102</v>
      </c>
      <c r="N7730" s="49">
        <v>48362.48</v>
      </c>
      <c r="O7730" s="49">
        <v>45664.983999999997</v>
      </c>
      <c r="P7730" s="49">
        <v>40876.449999999997</v>
      </c>
      <c r="Q7730" s="49">
        <v>18985.29</v>
      </c>
      <c r="R7730" s="49">
        <v>49201.120000000003</v>
      </c>
      <c r="S7730" s="49">
        <v>55884.91</v>
      </c>
      <c r="T7730" s="49">
        <v>68160.706000000006</v>
      </c>
      <c r="U7730" s="49">
        <v>77489.919999999998</v>
      </c>
      <c r="V7730" s="49">
        <v>75002.038</v>
      </c>
    </row>
    <row r="7731" spans="1:22" x14ac:dyDescent="0.3">
      <c r="A7731">
        <v>1007703</v>
      </c>
      <c r="B7731" t="s">
        <v>33633</v>
      </c>
      <c r="C7731" t="s">
        <v>33634</v>
      </c>
      <c r="D7731" t="s">
        <v>33635</v>
      </c>
      <c r="E7731" t="s">
        <v>454</v>
      </c>
      <c r="F7731" t="s">
        <v>33636</v>
      </c>
      <c r="G7731" t="s">
        <v>33637</v>
      </c>
      <c r="H7731" t="s">
        <v>33638</v>
      </c>
      <c r="I7731" s="23">
        <v>42.984898000000001</v>
      </c>
      <c r="J7731" s="23">
        <v>-83.976256000000006</v>
      </c>
      <c r="K7731">
        <v>562212</v>
      </c>
      <c r="L7731" t="s">
        <v>355</v>
      </c>
      <c r="M7731" t="s">
        <v>307</v>
      </c>
      <c r="N7731" s="49">
        <v>62579.95</v>
      </c>
      <c r="O7731" s="49">
        <v>60941.45</v>
      </c>
      <c r="P7731" s="49">
        <v>61975.796000000002</v>
      </c>
      <c r="Q7731" s="49">
        <v>60838.748</v>
      </c>
      <c r="R7731" s="49">
        <v>77947.7</v>
      </c>
      <c r="S7731" s="49">
        <v>81350.911999999997</v>
      </c>
      <c r="T7731" s="49">
        <v>80866.245999999999</v>
      </c>
      <c r="U7731" s="49">
        <v>110935.29268499999</v>
      </c>
      <c r="V7731" s="49">
        <v>122785.89865</v>
      </c>
    </row>
    <row r="7732" spans="1:22" x14ac:dyDescent="0.3">
      <c r="A7732">
        <v>1004904</v>
      </c>
      <c r="B7732" t="s">
        <v>33639</v>
      </c>
      <c r="C7732" t="s">
        <v>33640</v>
      </c>
      <c r="D7732" t="s">
        <v>24652</v>
      </c>
      <c r="E7732" t="s">
        <v>1418</v>
      </c>
      <c r="F7732" t="s">
        <v>31476</v>
      </c>
      <c r="G7732" t="s">
        <v>33641</v>
      </c>
      <c r="H7732" t="s">
        <v>5927</v>
      </c>
      <c r="I7732" s="23">
        <v>35.696629999999999</v>
      </c>
      <c r="J7732" s="23">
        <v>-98.663579999999996</v>
      </c>
      <c r="K7732">
        <v>324110</v>
      </c>
      <c r="L7732" t="s">
        <v>6863</v>
      </c>
      <c r="M7732" t="s">
        <v>6864</v>
      </c>
      <c r="T7732" s="49">
        <v>296.3</v>
      </c>
      <c r="U7732" s="49">
        <v>283.3</v>
      </c>
      <c r="V7732" s="49">
        <v>693.44799999999998</v>
      </c>
    </row>
    <row r="7733" spans="1:22" x14ac:dyDescent="0.3">
      <c r="A7733">
        <v>1002659</v>
      </c>
      <c r="B7733" t="s">
        <v>33642</v>
      </c>
      <c r="C7733" t="s">
        <v>33643</v>
      </c>
      <c r="D7733" t="s">
        <v>4211</v>
      </c>
      <c r="E7733" t="s">
        <v>454</v>
      </c>
      <c r="F7733" t="s">
        <v>18731</v>
      </c>
      <c r="G7733" t="s">
        <v>33644</v>
      </c>
      <c r="H7733" t="s">
        <v>618</v>
      </c>
      <c r="I7733" s="23">
        <v>42.963250000000002</v>
      </c>
      <c r="J7733" s="23">
        <v>-85.672565000000006</v>
      </c>
      <c r="K7733">
        <v>221330</v>
      </c>
      <c r="L7733" t="s">
        <v>28</v>
      </c>
      <c r="M7733" t="s">
        <v>336</v>
      </c>
      <c r="N7733" s="49">
        <v>48471.468000000001</v>
      </c>
      <c r="O7733" s="49">
        <v>52548.752</v>
      </c>
      <c r="P7733" s="49">
        <v>45858.728000000003</v>
      </c>
      <c r="Q7733" s="49">
        <v>44904.58</v>
      </c>
      <c r="R7733" s="49">
        <v>46376.275999999998</v>
      </c>
      <c r="S7733" s="49">
        <v>50265.26</v>
      </c>
      <c r="T7733" s="49">
        <v>44767.732000000004</v>
      </c>
      <c r="U7733" s="49">
        <v>37998.108</v>
      </c>
      <c r="V7733" s="49">
        <v>43671.284</v>
      </c>
    </row>
    <row r="7734" spans="1:22" x14ac:dyDescent="0.3">
      <c r="A7734">
        <v>1008034</v>
      </c>
      <c r="B7734" t="s">
        <v>33645</v>
      </c>
      <c r="C7734" t="s">
        <v>33646</v>
      </c>
      <c r="D7734" t="s">
        <v>33647</v>
      </c>
      <c r="E7734" t="s">
        <v>454</v>
      </c>
      <c r="F7734" t="s">
        <v>33648</v>
      </c>
      <c r="G7734" t="s">
        <v>33649</v>
      </c>
      <c r="H7734" t="s">
        <v>1678</v>
      </c>
      <c r="I7734" s="23">
        <v>42.406821000000001</v>
      </c>
      <c r="J7734" s="23">
        <v>-83.556248999999994</v>
      </c>
      <c r="K7734">
        <v>562212</v>
      </c>
      <c r="L7734" t="s">
        <v>355</v>
      </c>
      <c r="M7734" t="s">
        <v>307</v>
      </c>
      <c r="N7734" s="49">
        <v>200210.95</v>
      </c>
      <c r="O7734" s="49">
        <v>223728.2</v>
      </c>
      <c r="P7734" s="49">
        <v>189763.9</v>
      </c>
      <c r="Q7734" s="49">
        <v>195574.75</v>
      </c>
      <c r="R7734" s="49">
        <v>211311.65</v>
      </c>
      <c r="S7734" s="49">
        <v>222589.55</v>
      </c>
      <c r="T7734" s="49">
        <v>262581.90000000002</v>
      </c>
      <c r="U7734" s="49">
        <v>203380.9</v>
      </c>
      <c r="V7734" s="49">
        <v>520826.75</v>
      </c>
    </row>
    <row r="7735" spans="1:22" x14ac:dyDescent="0.3">
      <c r="A7735">
        <v>1001639</v>
      </c>
      <c r="B7735" t="s">
        <v>33650</v>
      </c>
      <c r="C7735" t="s">
        <v>33651</v>
      </c>
      <c r="D7735" t="s">
        <v>33652</v>
      </c>
      <c r="E7735" t="s">
        <v>491</v>
      </c>
      <c r="F7735" t="s">
        <v>21138</v>
      </c>
      <c r="G7735" t="s">
        <v>33653</v>
      </c>
      <c r="H7735" t="s">
        <v>4586</v>
      </c>
      <c r="I7735" s="23">
        <v>38.324401999999999</v>
      </c>
      <c r="J7735" s="23">
        <v>-87.205988000000005</v>
      </c>
      <c r="K7735">
        <v>562212</v>
      </c>
      <c r="L7735" t="s">
        <v>355</v>
      </c>
      <c r="M7735" t="s">
        <v>307</v>
      </c>
      <c r="N7735" s="49">
        <v>16941.25</v>
      </c>
      <c r="O7735" s="49">
        <v>10071.85</v>
      </c>
      <c r="P7735" s="49">
        <v>10730.4</v>
      </c>
      <c r="Q7735" s="49">
        <v>14090.35</v>
      </c>
      <c r="R7735" s="49">
        <v>11315.65</v>
      </c>
      <c r="S7735" s="49">
        <v>15563.85</v>
      </c>
      <c r="T7735" s="49">
        <v>252856.35</v>
      </c>
      <c r="U7735" s="49">
        <v>26263.200000000001</v>
      </c>
      <c r="V7735" s="49">
        <v>28138.3</v>
      </c>
    </row>
    <row r="7736" spans="1:22" x14ac:dyDescent="0.3">
      <c r="A7736">
        <v>1001844</v>
      </c>
      <c r="B7736" t="s">
        <v>33654</v>
      </c>
      <c r="C7736" t="s">
        <v>33655</v>
      </c>
      <c r="D7736" t="s">
        <v>33656</v>
      </c>
      <c r="E7736" t="s">
        <v>447</v>
      </c>
      <c r="F7736" t="s">
        <v>33657</v>
      </c>
      <c r="G7736" t="s">
        <v>33658</v>
      </c>
      <c r="H7736" t="s">
        <v>6925</v>
      </c>
      <c r="I7736" s="23">
        <v>39.89246</v>
      </c>
      <c r="J7736" s="23">
        <v>-79.83775</v>
      </c>
      <c r="K7736">
        <v>562212</v>
      </c>
      <c r="L7736" t="s">
        <v>355</v>
      </c>
      <c r="M7736" t="s">
        <v>307</v>
      </c>
      <c r="N7736" s="49">
        <v>29929.05</v>
      </c>
      <c r="O7736" s="49">
        <v>28769.95</v>
      </c>
      <c r="P7736" s="49">
        <v>19568.25</v>
      </c>
      <c r="Q7736" s="49">
        <v>19349.150000000001</v>
      </c>
      <c r="R7736" s="49">
        <v>26859.45</v>
      </c>
      <c r="S7736" s="49">
        <v>21408.25</v>
      </c>
      <c r="T7736" s="49">
        <v>65053.85</v>
      </c>
      <c r="U7736" s="49">
        <v>17848.7</v>
      </c>
      <c r="V7736" s="49">
        <v>18640.5</v>
      </c>
    </row>
    <row r="7737" spans="1:22" x14ac:dyDescent="0.3">
      <c r="A7737">
        <v>1001643</v>
      </c>
      <c r="B7737" t="s">
        <v>33659</v>
      </c>
      <c r="C7737" t="s">
        <v>33660</v>
      </c>
      <c r="D7737" t="s">
        <v>20803</v>
      </c>
      <c r="E7737" t="s">
        <v>447</v>
      </c>
      <c r="F7737" t="s">
        <v>33661</v>
      </c>
      <c r="G7737" t="s">
        <v>33662</v>
      </c>
      <c r="H7737" t="s">
        <v>33663</v>
      </c>
      <c r="I7737" s="23">
        <v>41.299140000000001</v>
      </c>
      <c r="J7737" s="23">
        <v>-78.668660000000003</v>
      </c>
      <c r="K7737">
        <v>562212</v>
      </c>
      <c r="L7737" t="s">
        <v>355</v>
      </c>
      <c r="M7737" t="s">
        <v>307</v>
      </c>
      <c r="N7737" s="49">
        <v>34161.148000000001</v>
      </c>
      <c r="O7737" s="49">
        <v>32565.248</v>
      </c>
      <c r="P7737" s="49">
        <v>53096.298000000003</v>
      </c>
      <c r="Q7737" s="49">
        <v>49051.097999999998</v>
      </c>
      <c r="R7737" s="49">
        <v>42717.447999999997</v>
      </c>
      <c r="S7737" s="49">
        <v>62441.748</v>
      </c>
      <c r="T7737" s="49">
        <v>102117.35</v>
      </c>
      <c r="U7737" s="49">
        <v>95906.8</v>
      </c>
      <c r="V7737" s="49">
        <v>78035.7</v>
      </c>
    </row>
    <row r="7738" spans="1:22" x14ac:dyDescent="0.3">
      <c r="A7738">
        <v>1007983</v>
      </c>
      <c r="B7738" t="s">
        <v>33664</v>
      </c>
      <c r="C7738" t="s">
        <v>33665</v>
      </c>
      <c r="D7738" t="s">
        <v>13519</v>
      </c>
      <c r="E7738" t="s">
        <v>491</v>
      </c>
      <c r="F7738" t="s">
        <v>19933</v>
      </c>
      <c r="G7738" t="s">
        <v>33666</v>
      </c>
      <c r="H7738" t="s">
        <v>10392</v>
      </c>
      <c r="I7738" s="23">
        <v>41.119</v>
      </c>
      <c r="J7738" s="23">
        <v>-85.784999999999997</v>
      </c>
      <c r="K7738">
        <v>562212</v>
      </c>
      <c r="L7738" t="s">
        <v>355</v>
      </c>
      <c r="M7738" t="s">
        <v>307</v>
      </c>
      <c r="N7738" s="49">
        <v>32557.7</v>
      </c>
      <c r="O7738" s="49">
        <v>31130.45</v>
      </c>
      <c r="P7738" s="49">
        <v>19351.5</v>
      </c>
      <c r="Q7738" s="49">
        <v>16964.900000000001</v>
      </c>
      <c r="R7738" s="49">
        <v>9466.7999999999993</v>
      </c>
      <c r="S7738" s="49">
        <v>10293.9</v>
      </c>
      <c r="T7738" s="49">
        <v>111864.6</v>
      </c>
      <c r="U7738" s="49">
        <v>10001</v>
      </c>
      <c r="V7738" s="49">
        <v>9971.4</v>
      </c>
    </row>
    <row r="7739" spans="1:22" x14ac:dyDescent="0.3">
      <c r="A7739">
        <v>1001642</v>
      </c>
      <c r="B7739" t="s">
        <v>33667</v>
      </c>
      <c r="C7739" t="s">
        <v>33668</v>
      </c>
      <c r="D7739" t="s">
        <v>33669</v>
      </c>
      <c r="E7739" t="s">
        <v>311</v>
      </c>
      <c r="F7739" t="s">
        <v>9697</v>
      </c>
      <c r="G7739" t="s">
        <v>33670</v>
      </c>
      <c r="H7739" t="s">
        <v>6391</v>
      </c>
      <c r="I7739" s="23">
        <v>38.184240000000003</v>
      </c>
      <c r="J7739" s="23">
        <v>-83.553240000000002</v>
      </c>
      <c r="K7739">
        <v>562212</v>
      </c>
      <c r="L7739" t="s">
        <v>355</v>
      </c>
      <c r="M7739" t="s">
        <v>307</v>
      </c>
      <c r="N7739" s="49">
        <v>28775.95</v>
      </c>
      <c r="O7739" s="49">
        <v>31539.45</v>
      </c>
      <c r="P7739" s="49">
        <v>28941.25</v>
      </c>
      <c r="Q7739" s="49">
        <v>31246.7</v>
      </c>
      <c r="R7739" s="49">
        <v>26974.15</v>
      </c>
      <c r="S7739" s="49">
        <v>18720.400000000001</v>
      </c>
      <c r="T7739" s="49">
        <v>57268.45</v>
      </c>
      <c r="U7739" s="49">
        <v>12970.3</v>
      </c>
      <c r="V7739" s="49">
        <v>9416.7999999999993</v>
      </c>
    </row>
    <row r="7740" spans="1:22" x14ac:dyDescent="0.3">
      <c r="A7740">
        <v>1002275</v>
      </c>
      <c r="B7740" t="s">
        <v>33671</v>
      </c>
      <c r="C7740" t="s">
        <v>33672</v>
      </c>
      <c r="D7740" t="s">
        <v>33673</v>
      </c>
      <c r="E7740" t="s">
        <v>1418</v>
      </c>
      <c r="F7740" t="s">
        <v>33674</v>
      </c>
      <c r="G7740" t="s">
        <v>33675</v>
      </c>
      <c r="H7740" t="s">
        <v>11708</v>
      </c>
      <c r="I7740" s="23">
        <v>36.233516000000002</v>
      </c>
      <c r="J7740" s="23">
        <v>-95.719098000000002</v>
      </c>
      <c r="K7740">
        <v>325311</v>
      </c>
      <c r="L7740" t="s">
        <v>6685</v>
      </c>
      <c r="M7740" t="s">
        <v>804</v>
      </c>
      <c r="N7740" s="49">
        <v>3564162.9279999998</v>
      </c>
      <c r="O7740" s="49">
        <v>3869564.372</v>
      </c>
      <c r="P7740" s="49">
        <v>3970696.9739999999</v>
      </c>
      <c r="Q7740" s="49">
        <v>3441887.08</v>
      </c>
      <c r="R7740" s="49">
        <v>3553157.9679999999</v>
      </c>
      <c r="S7740" s="49">
        <v>3577313.8020000001</v>
      </c>
      <c r="T7740" s="49">
        <v>3301273</v>
      </c>
      <c r="U7740" s="49">
        <v>3237050.03</v>
      </c>
      <c r="V7740" s="49">
        <v>3251317.74</v>
      </c>
    </row>
    <row r="7741" spans="1:22" x14ac:dyDescent="0.3">
      <c r="A7741">
        <v>1003164</v>
      </c>
      <c r="B7741" t="s">
        <v>33676</v>
      </c>
      <c r="C7741" t="s">
        <v>33677</v>
      </c>
      <c r="D7741" t="s">
        <v>33678</v>
      </c>
      <c r="E7741" t="s">
        <v>380</v>
      </c>
      <c r="F7741" t="s">
        <v>33679</v>
      </c>
      <c r="G7741" t="s">
        <v>33680</v>
      </c>
      <c r="H7741" t="s">
        <v>25122</v>
      </c>
      <c r="I7741" s="23">
        <v>45.654746299999999</v>
      </c>
      <c r="J7741" s="23">
        <v>-94.237614600000001</v>
      </c>
      <c r="K7741">
        <v>322121</v>
      </c>
      <c r="L7741" t="s">
        <v>649</v>
      </c>
      <c r="M7741" t="s">
        <v>1173</v>
      </c>
      <c r="U7741" s="49">
        <v>81047.462</v>
      </c>
      <c r="V7741" s="49">
        <v>213235.41399999999</v>
      </c>
    </row>
    <row r="7742" spans="1:22" x14ac:dyDescent="0.3">
      <c r="A7742">
        <v>1004012</v>
      </c>
      <c r="B7742"/>
      <c r="C7742" t="s">
        <v>33681</v>
      </c>
      <c r="D7742" t="s">
        <v>33682</v>
      </c>
      <c r="E7742" t="s">
        <v>380</v>
      </c>
      <c r="F7742" t="s">
        <v>33683</v>
      </c>
      <c r="G7742" t="s">
        <v>33684</v>
      </c>
      <c r="I7742" s="23">
        <v>48.081098500000003</v>
      </c>
      <c r="J7742" s="23">
        <v>-96.711872700000001</v>
      </c>
      <c r="K7742">
        <v>486210</v>
      </c>
      <c r="L7742" t="s">
        <v>1275</v>
      </c>
      <c r="M7742" t="s">
        <v>102</v>
      </c>
      <c r="N7742" s="49">
        <v>12657.314</v>
      </c>
      <c r="O7742" s="49">
        <v>9662.1239999999998</v>
      </c>
      <c r="P7742" s="49">
        <v>28077.52</v>
      </c>
    </row>
    <row r="7743" spans="1:22" x14ac:dyDescent="0.3">
      <c r="A7743">
        <v>1003671</v>
      </c>
      <c r="B7743" t="s">
        <v>33685</v>
      </c>
      <c r="C7743" t="s">
        <v>33686</v>
      </c>
      <c r="D7743" t="s">
        <v>615</v>
      </c>
      <c r="E7743" t="s">
        <v>380</v>
      </c>
      <c r="F7743" t="s">
        <v>33687</v>
      </c>
      <c r="G7743" t="s">
        <v>33688</v>
      </c>
      <c r="H7743" t="s">
        <v>33689</v>
      </c>
      <c r="I7743" s="23">
        <v>47.239600000000003</v>
      </c>
      <c r="J7743" s="23">
        <v>-96.524000000000001</v>
      </c>
      <c r="K7743">
        <v>486210</v>
      </c>
      <c r="L7743" t="s">
        <v>1275</v>
      </c>
      <c r="M7743" t="s">
        <v>102</v>
      </c>
      <c r="N7743" s="49">
        <v>12754.51</v>
      </c>
      <c r="O7743" s="49">
        <v>15331.451999999999</v>
      </c>
      <c r="P7743" s="49">
        <v>26386.116000000002</v>
      </c>
    </row>
    <row r="7744" spans="1:22" x14ac:dyDescent="0.3">
      <c r="A7744">
        <v>1007967</v>
      </c>
      <c r="B7744" t="s">
        <v>33690</v>
      </c>
      <c r="C7744" t="s">
        <v>33691</v>
      </c>
      <c r="D7744" t="s">
        <v>33692</v>
      </c>
      <c r="E7744" t="s">
        <v>11213</v>
      </c>
      <c r="F7744" t="s">
        <v>33693</v>
      </c>
      <c r="G7744" t="s">
        <v>33694</v>
      </c>
      <c r="H7744" t="s">
        <v>33695</v>
      </c>
      <c r="I7744" s="23">
        <v>18.33079</v>
      </c>
      <c r="J7744" s="23">
        <v>-64.960424000000003</v>
      </c>
      <c r="K7744">
        <v>221112</v>
      </c>
      <c r="L7744" t="s">
        <v>28</v>
      </c>
      <c r="M7744" t="s">
        <v>336</v>
      </c>
      <c r="N7744" s="49">
        <v>257688.44</v>
      </c>
      <c r="O7744" s="49">
        <v>255232.27600000001</v>
      </c>
      <c r="P7744" s="49">
        <v>278559.234</v>
      </c>
      <c r="Q7744" s="49">
        <v>470195.68</v>
      </c>
      <c r="R7744" s="49">
        <v>465691.52</v>
      </c>
      <c r="S7744" s="49">
        <v>435224.11200000002</v>
      </c>
      <c r="T7744" s="49">
        <v>465410.576</v>
      </c>
      <c r="U7744" s="49">
        <v>506101.07</v>
      </c>
      <c r="V7744" s="49">
        <v>621070.34</v>
      </c>
    </row>
    <row r="7745" spans="1:22" x14ac:dyDescent="0.3">
      <c r="A7745">
        <v>1008001</v>
      </c>
      <c r="B7745" t="s">
        <v>33696</v>
      </c>
      <c r="C7745" t="s">
        <v>33697</v>
      </c>
      <c r="D7745" t="s">
        <v>20423</v>
      </c>
      <c r="E7745" t="s">
        <v>11213</v>
      </c>
      <c r="F7745" t="s">
        <v>20424</v>
      </c>
      <c r="G7745" t="s">
        <v>33698</v>
      </c>
      <c r="H7745" t="s">
        <v>11216</v>
      </c>
      <c r="I7745" s="23">
        <v>17.750140999999999</v>
      </c>
      <c r="J7745" s="23">
        <v>-64.714793</v>
      </c>
      <c r="K7745">
        <v>221112</v>
      </c>
      <c r="L7745" t="s">
        <v>28</v>
      </c>
      <c r="M7745" t="s">
        <v>336</v>
      </c>
      <c r="N7745" s="49">
        <v>364861.75799999997</v>
      </c>
      <c r="O7745" s="49">
        <v>288049.36800000002</v>
      </c>
      <c r="P7745" s="49">
        <v>242135.954</v>
      </c>
      <c r="Q7745" s="49">
        <v>302255.272</v>
      </c>
      <c r="R7745" s="49">
        <v>304835.77</v>
      </c>
      <c r="S7745" s="49">
        <v>288821.978</v>
      </c>
      <c r="T7745" s="49">
        <v>314467.266</v>
      </c>
      <c r="U7745" s="49">
        <v>365774.02</v>
      </c>
      <c r="V7745" s="49">
        <v>388574.728</v>
      </c>
    </row>
    <row r="7746" spans="1:22" x14ac:dyDescent="0.3">
      <c r="A7746">
        <v>1011069</v>
      </c>
      <c r="B7746" t="s">
        <v>33699</v>
      </c>
      <c r="C7746" t="s">
        <v>33700</v>
      </c>
      <c r="D7746" t="s">
        <v>9665</v>
      </c>
      <c r="E7746" t="s">
        <v>1248</v>
      </c>
      <c r="F7746" t="s">
        <v>9666</v>
      </c>
      <c r="G7746" t="s">
        <v>33701</v>
      </c>
      <c r="H7746" t="s">
        <v>4780</v>
      </c>
      <c r="I7746" s="23">
        <v>39.339019999999998</v>
      </c>
      <c r="J7746" s="23">
        <v>-80.669240000000002</v>
      </c>
      <c r="K7746">
        <v>211112</v>
      </c>
      <c r="L7746" t="s">
        <v>28</v>
      </c>
      <c r="M7746" t="s">
        <v>102</v>
      </c>
      <c r="R7746" s="49">
        <v>47355.972000000002</v>
      </c>
      <c r="S7746" s="49">
        <v>29600.088</v>
      </c>
    </row>
    <row r="7747" spans="1:22" x14ac:dyDescent="0.3">
      <c r="A7747">
        <v>1004486</v>
      </c>
      <c r="B7747" t="s">
        <v>33702</v>
      </c>
      <c r="C7747" t="s">
        <v>33703</v>
      </c>
      <c r="D7747" t="s">
        <v>10586</v>
      </c>
      <c r="E7747" t="s">
        <v>454</v>
      </c>
      <c r="F7747" t="s">
        <v>18165</v>
      </c>
      <c r="G7747" t="s">
        <v>33704</v>
      </c>
      <c r="H7747" t="s">
        <v>1171</v>
      </c>
      <c r="I7747" s="23">
        <v>41.731819000000002</v>
      </c>
      <c r="J7747" s="23">
        <v>-83.509247000000002</v>
      </c>
      <c r="K7747">
        <v>562212</v>
      </c>
      <c r="L7747" t="s">
        <v>355</v>
      </c>
      <c r="M7747" t="s">
        <v>307</v>
      </c>
      <c r="N7747" s="49">
        <v>26330.05</v>
      </c>
      <c r="O7747" s="49">
        <v>23881.8</v>
      </c>
      <c r="P7747" s="49">
        <v>24095.85</v>
      </c>
      <c r="Q7747" s="49">
        <v>21398.05</v>
      </c>
      <c r="R7747" s="49">
        <v>23323.599999999999</v>
      </c>
      <c r="S7747" s="49">
        <v>19484.55</v>
      </c>
      <c r="T7747" s="49">
        <v>24887.5</v>
      </c>
      <c r="U7747" s="49">
        <v>31045.148000000001</v>
      </c>
      <c r="V7747" s="49">
        <v>27519.7</v>
      </c>
    </row>
    <row r="7748" spans="1:22" x14ac:dyDescent="0.3">
      <c r="A7748">
        <v>1004859</v>
      </c>
      <c r="B7748" t="s">
        <v>33705</v>
      </c>
      <c r="C7748" t="s">
        <v>33706</v>
      </c>
      <c r="D7748" t="s">
        <v>2054</v>
      </c>
      <c r="E7748" t="s">
        <v>454</v>
      </c>
      <c r="F7748" t="s">
        <v>33707</v>
      </c>
      <c r="G7748" t="s">
        <v>33708</v>
      </c>
      <c r="H7748" t="s">
        <v>33709</v>
      </c>
      <c r="I7748" s="23">
        <v>44.680700000000002</v>
      </c>
      <c r="J7748" s="23">
        <v>-83.419899999999998</v>
      </c>
      <c r="K7748">
        <v>221117</v>
      </c>
      <c r="L7748" t="s">
        <v>28</v>
      </c>
      <c r="M7748" t="s">
        <v>336</v>
      </c>
      <c r="N7748" s="49">
        <v>32493.396000000001</v>
      </c>
      <c r="O7748" s="49">
        <v>31533.396000000001</v>
      </c>
      <c r="P7748" s="49">
        <v>29606.878000000001</v>
      </c>
      <c r="Q7748" s="49">
        <v>30556.601999999999</v>
      </c>
      <c r="R7748" s="49">
        <v>30335.387999999999</v>
      </c>
      <c r="S7748" s="49">
        <v>29672.175999999999</v>
      </c>
      <c r="T7748" s="49">
        <v>32942.800000000003</v>
      </c>
      <c r="U7748" s="49">
        <v>34260.6</v>
      </c>
      <c r="V7748" s="49">
        <v>33050.1</v>
      </c>
    </row>
    <row r="7749" spans="1:22" x14ac:dyDescent="0.3">
      <c r="A7749">
        <v>1004428</v>
      </c>
      <c r="B7749" t="s">
        <v>33710</v>
      </c>
      <c r="C7749" t="s">
        <v>33711</v>
      </c>
      <c r="D7749" t="s">
        <v>33712</v>
      </c>
      <c r="E7749" t="s">
        <v>454</v>
      </c>
      <c r="F7749" t="s">
        <v>33713</v>
      </c>
      <c r="G7749" t="s">
        <v>33714</v>
      </c>
      <c r="H7749" t="s">
        <v>33715</v>
      </c>
      <c r="I7749" s="23">
        <v>44.204090000000001</v>
      </c>
      <c r="J7749" s="23">
        <v>-85.220619999999997</v>
      </c>
      <c r="K7749">
        <v>221117</v>
      </c>
      <c r="L7749" t="s">
        <v>28</v>
      </c>
      <c r="M7749" t="s">
        <v>336</v>
      </c>
      <c r="N7749" s="49">
        <v>29301.173999999999</v>
      </c>
      <c r="O7749" s="49">
        <v>31575.292000000001</v>
      </c>
      <c r="P7749" s="49">
        <v>28659.034</v>
      </c>
      <c r="Q7749" s="49">
        <v>31887.116000000002</v>
      </c>
      <c r="R7749" s="49">
        <v>34083.980000000003</v>
      </c>
      <c r="S7749" s="49">
        <v>30702.936000000002</v>
      </c>
      <c r="T7749" s="49">
        <v>33824.6</v>
      </c>
      <c r="U7749" s="49">
        <v>37442</v>
      </c>
      <c r="V7749" s="49">
        <v>40730.5</v>
      </c>
    </row>
    <row r="7750" spans="1:22" x14ac:dyDescent="0.3">
      <c r="A7750">
        <v>1003580</v>
      </c>
      <c r="B7750" t="s">
        <v>33716</v>
      </c>
      <c r="C7750" t="s">
        <v>33717</v>
      </c>
      <c r="D7750" t="s">
        <v>33718</v>
      </c>
      <c r="E7750" t="s">
        <v>303</v>
      </c>
      <c r="F7750" t="s">
        <v>33719</v>
      </c>
      <c r="G7750" t="s">
        <v>33720</v>
      </c>
      <c r="H7750" t="s">
        <v>4527</v>
      </c>
      <c r="I7750" s="23">
        <v>31.965340000000001</v>
      </c>
      <c r="J7750" s="23">
        <v>-106.585052</v>
      </c>
      <c r="K7750">
        <v>331110</v>
      </c>
      <c r="L7750" t="s">
        <v>537</v>
      </c>
      <c r="M7750" t="s">
        <v>538</v>
      </c>
      <c r="N7750" s="49">
        <v>66033.919999999998</v>
      </c>
      <c r="O7750" s="49">
        <v>46417.356</v>
      </c>
      <c r="P7750" s="49">
        <v>44194.156000000003</v>
      </c>
      <c r="Q7750" s="49">
        <v>47553.692000000003</v>
      </c>
      <c r="R7750" s="49">
        <v>47737.572</v>
      </c>
      <c r="S7750" s="49">
        <v>53903.332000000002</v>
      </c>
      <c r="T7750" s="49">
        <v>44834.928</v>
      </c>
      <c r="U7750" s="49">
        <v>51800.964</v>
      </c>
      <c r="V7750" s="49">
        <v>53188.964</v>
      </c>
    </row>
    <row r="7751" spans="1:22" x14ac:dyDescent="0.3">
      <c r="A7751">
        <v>1008388</v>
      </c>
      <c r="B7751" t="s">
        <v>33721</v>
      </c>
      <c r="C7751" t="s">
        <v>33722</v>
      </c>
      <c r="D7751" t="s">
        <v>11720</v>
      </c>
      <c r="E7751" t="s">
        <v>351</v>
      </c>
      <c r="F7751" t="s">
        <v>33723</v>
      </c>
      <c r="G7751" t="s">
        <v>33724</v>
      </c>
      <c r="H7751" t="s">
        <v>2856</v>
      </c>
      <c r="I7751" s="23">
        <v>40.005490999999999</v>
      </c>
      <c r="J7751" s="23">
        <v>-89.445955999999995</v>
      </c>
      <c r="K7751">
        <v>212112</v>
      </c>
      <c r="L7751" t="s">
        <v>2673</v>
      </c>
      <c r="M7751" t="s">
        <v>315</v>
      </c>
      <c r="N7751" s="49">
        <v>97081.34</v>
      </c>
      <c r="O7751" s="49">
        <v>89737.59</v>
      </c>
      <c r="P7751" s="49">
        <v>66658.482000000004</v>
      </c>
      <c r="Q7751" s="49">
        <v>73453.58</v>
      </c>
      <c r="R7751" s="49">
        <v>106251.344</v>
      </c>
      <c r="S7751" s="49">
        <v>104152.992</v>
      </c>
      <c r="T7751" s="49">
        <v>84817.25</v>
      </c>
      <c r="U7751" s="49">
        <v>115607.65</v>
      </c>
      <c r="V7751" s="49">
        <v>129912.192</v>
      </c>
    </row>
    <row r="7752" spans="1:22" x14ac:dyDescent="0.3">
      <c r="A7752">
        <v>1006561</v>
      </c>
      <c r="B7752" t="s">
        <v>33725</v>
      </c>
      <c r="C7752" t="s">
        <v>33726</v>
      </c>
      <c r="D7752" t="s">
        <v>33727</v>
      </c>
      <c r="E7752" t="s">
        <v>793</v>
      </c>
      <c r="F7752" t="s">
        <v>33728</v>
      </c>
      <c r="G7752" t="s">
        <v>33729</v>
      </c>
      <c r="H7752" t="s">
        <v>33730</v>
      </c>
      <c r="I7752" s="23">
        <v>36.785760000000003</v>
      </c>
      <c r="J7752" s="23">
        <v>-76.203569999999999</v>
      </c>
      <c r="K7752">
        <v>562212</v>
      </c>
      <c r="L7752" t="s">
        <v>355</v>
      </c>
      <c r="M7752" t="s">
        <v>307</v>
      </c>
      <c r="S7752" s="49">
        <v>14645.9</v>
      </c>
      <c r="T7752" s="49">
        <v>14498.4</v>
      </c>
      <c r="U7752" s="49">
        <v>16039.4</v>
      </c>
      <c r="V7752" s="49">
        <v>15554.4</v>
      </c>
    </row>
    <row r="7753" spans="1:22" x14ac:dyDescent="0.3">
      <c r="A7753">
        <v>1003228</v>
      </c>
      <c r="B7753" t="s">
        <v>33731</v>
      </c>
      <c r="C7753" t="s">
        <v>33732</v>
      </c>
      <c r="D7753" t="s">
        <v>33733</v>
      </c>
      <c r="E7753" t="s">
        <v>380</v>
      </c>
      <c r="F7753" t="s">
        <v>3232</v>
      </c>
      <c r="G7753" t="s">
        <v>33734</v>
      </c>
      <c r="H7753" t="s">
        <v>762</v>
      </c>
      <c r="I7753" s="23">
        <v>47.521030000000003</v>
      </c>
      <c r="J7753" s="23">
        <v>-92.541460000000001</v>
      </c>
      <c r="K7753">
        <v>221112</v>
      </c>
      <c r="L7753" t="s">
        <v>9238</v>
      </c>
      <c r="M7753" t="s">
        <v>16249</v>
      </c>
      <c r="N7753" s="49">
        <v>80929.712</v>
      </c>
      <c r="O7753" s="49">
        <v>126488.89</v>
      </c>
      <c r="P7753" s="49">
        <v>140078.728</v>
      </c>
      <c r="Q7753" s="49">
        <v>136382.38</v>
      </c>
      <c r="R7753" s="49">
        <v>129901.042</v>
      </c>
      <c r="S7753" s="49">
        <v>133459.89199999999</v>
      </c>
      <c r="T7753" s="49">
        <v>145718.94</v>
      </c>
      <c r="U7753" s="49">
        <v>118492.35</v>
      </c>
      <c r="V7753" s="49">
        <v>157707</v>
      </c>
    </row>
    <row r="7754" spans="1:22" x14ac:dyDescent="0.3">
      <c r="A7754">
        <v>1002594</v>
      </c>
      <c r="B7754" t="s">
        <v>33735</v>
      </c>
      <c r="C7754" t="s">
        <v>33736</v>
      </c>
      <c r="D7754" t="s">
        <v>4474</v>
      </c>
      <c r="E7754" t="s">
        <v>351</v>
      </c>
      <c r="F7754" t="s">
        <v>4475</v>
      </c>
      <c r="G7754" t="s">
        <v>33737</v>
      </c>
      <c r="H7754" t="s">
        <v>4477</v>
      </c>
      <c r="I7754" s="23">
        <v>40.141165999999998</v>
      </c>
      <c r="J7754" s="23">
        <v>-87.580436000000006</v>
      </c>
      <c r="K7754">
        <v>326121</v>
      </c>
      <c r="L7754" t="s">
        <v>28</v>
      </c>
      <c r="M7754" t="s">
        <v>315</v>
      </c>
      <c r="N7754" s="49">
        <v>38845.203999999998</v>
      </c>
      <c r="O7754" s="49">
        <v>44124.483999999997</v>
      </c>
      <c r="P7754" s="49">
        <v>46762.724000000002</v>
      </c>
      <c r="Q7754" s="49">
        <v>52995.199999999997</v>
      </c>
      <c r="R7754" s="49">
        <v>55229.091999999997</v>
      </c>
      <c r="S7754" s="49">
        <v>57701.131999999998</v>
      </c>
      <c r="T7754" s="49">
        <v>54566.044000000002</v>
      </c>
      <c r="U7754" s="49">
        <v>54525.144</v>
      </c>
      <c r="V7754" s="49">
        <v>54916.536</v>
      </c>
    </row>
    <row r="7755" spans="1:22" x14ac:dyDescent="0.3">
      <c r="A7755">
        <v>1003859</v>
      </c>
      <c r="B7755" t="s">
        <v>33738</v>
      </c>
      <c r="C7755" t="s">
        <v>33739</v>
      </c>
      <c r="D7755" t="s">
        <v>18878</v>
      </c>
      <c r="E7755" t="s">
        <v>676</v>
      </c>
      <c r="F7755" t="s">
        <v>18879</v>
      </c>
      <c r="G7755" t="s">
        <v>33740</v>
      </c>
      <c r="H7755" t="s">
        <v>18881</v>
      </c>
      <c r="I7755" s="23">
        <v>35.741999999999997</v>
      </c>
      <c r="J7755" s="23">
        <v>-84.326194000000001</v>
      </c>
      <c r="K7755">
        <v>326121</v>
      </c>
      <c r="L7755" t="s">
        <v>28</v>
      </c>
      <c r="M7755" t="s">
        <v>315</v>
      </c>
      <c r="N7755" s="49">
        <v>23445.011999999999</v>
      </c>
      <c r="O7755" s="49">
        <v>23391.508000000002</v>
      </c>
      <c r="P7755" s="49">
        <v>23015.964</v>
      </c>
      <c r="Q7755" s="49">
        <v>24431.907999999999</v>
      </c>
      <c r="R7755" s="49">
        <v>26278.085999999999</v>
      </c>
      <c r="S7755" s="49">
        <v>43501.974000000002</v>
      </c>
      <c r="T7755" s="49">
        <v>43646.173999999999</v>
      </c>
      <c r="U7755" s="49">
        <v>40365.156000000003</v>
      </c>
      <c r="V7755" s="49">
        <v>42578.998</v>
      </c>
    </row>
    <row r="7756" spans="1:22" x14ac:dyDescent="0.3">
      <c r="A7756">
        <v>1005588</v>
      </c>
      <c r="B7756" t="s">
        <v>33741</v>
      </c>
      <c r="C7756" t="s">
        <v>33742</v>
      </c>
      <c r="D7756" t="s">
        <v>6057</v>
      </c>
      <c r="E7756" t="s">
        <v>323</v>
      </c>
      <c r="F7756" t="s">
        <v>6058</v>
      </c>
      <c r="G7756" t="s">
        <v>33743</v>
      </c>
      <c r="H7756" t="s">
        <v>3837</v>
      </c>
      <c r="I7756" s="23">
        <v>34.0946</v>
      </c>
      <c r="J7756" s="23">
        <v>-117.51326</v>
      </c>
      <c r="K7756">
        <v>331314</v>
      </c>
      <c r="L7756" t="s">
        <v>28</v>
      </c>
      <c r="M7756" t="s">
        <v>538</v>
      </c>
      <c r="N7756" s="49">
        <v>35065.567999999999</v>
      </c>
      <c r="O7756" s="49">
        <v>34454.82</v>
      </c>
      <c r="P7756" s="49">
        <v>34280.42</v>
      </c>
      <c r="Q7756" s="49">
        <v>32190.428</v>
      </c>
      <c r="R7756" s="49">
        <v>33655.523999999998</v>
      </c>
      <c r="S7756" s="49">
        <v>32145.727999999999</v>
      </c>
      <c r="T7756" s="49">
        <v>30628.184000000001</v>
      </c>
      <c r="U7756" s="49">
        <v>29131.34</v>
      </c>
      <c r="V7756" s="49">
        <v>27445.196</v>
      </c>
    </row>
    <row r="7757" spans="1:22" x14ac:dyDescent="0.3">
      <c r="A7757">
        <v>1001777</v>
      </c>
      <c r="B7757" t="s">
        <v>33744</v>
      </c>
      <c r="C7757" t="s">
        <v>33745</v>
      </c>
      <c r="D7757" t="s">
        <v>577</v>
      </c>
      <c r="E7757" t="s">
        <v>583</v>
      </c>
      <c r="F7757" t="s">
        <v>578</v>
      </c>
      <c r="I7757" s="23">
        <v>29.2538889</v>
      </c>
      <c r="J7757" s="23">
        <v>-87.992500000000007</v>
      </c>
      <c r="K7757">
        <v>211120</v>
      </c>
      <c r="L7757" t="s">
        <v>579</v>
      </c>
      <c r="M7757" t="s">
        <v>102</v>
      </c>
      <c r="N7757" s="49">
        <v>50628.017999999996</v>
      </c>
      <c r="O7757" s="49">
        <v>128166.114</v>
      </c>
      <c r="P7757" s="49">
        <v>66999.528000000006</v>
      </c>
      <c r="Q7757" s="49">
        <v>66309.228000000003</v>
      </c>
      <c r="R7757" s="49">
        <v>104864.32799999999</v>
      </c>
      <c r="S7757" s="49">
        <v>135403.45000000001</v>
      </c>
      <c r="T7757" s="49">
        <v>108072.6</v>
      </c>
      <c r="U7757" s="49">
        <v>166492.06</v>
      </c>
      <c r="V7757" s="49">
        <v>181924.07</v>
      </c>
    </row>
    <row r="7758" spans="1:22" x14ac:dyDescent="0.3">
      <c r="A7758">
        <v>1002568</v>
      </c>
      <c r="B7758" t="s">
        <v>33746</v>
      </c>
      <c r="C7758" t="s">
        <v>33747</v>
      </c>
      <c r="D7758" t="s">
        <v>577</v>
      </c>
      <c r="E7758" t="s">
        <v>386</v>
      </c>
      <c r="F7758" t="s">
        <v>578</v>
      </c>
      <c r="I7758" s="23">
        <v>29.060629649999999</v>
      </c>
      <c r="J7758" s="23">
        <v>-88.09172006</v>
      </c>
      <c r="K7758">
        <v>211120</v>
      </c>
      <c r="L7758" t="s">
        <v>579</v>
      </c>
      <c r="M7758" t="s">
        <v>102</v>
      </c>
      <c r="N7758" s="49">
        <v>54069.892</v>
      </c>
      <c r="O7758" s="49">
        <v>59309.203999999998</v>
      </c>
      <c r="P7758" s="49">
        <v>59403.696000000004</v>
      </c>
      <c r="Q7758" s="49">
        <v>53257.79</v>
      </c>
      <c r="R7758" s="49">
        <v>59171.94</v>
      </c>
      <c r="S7758" s="49">
        <v>59463.091999999997</v>
      </c>
      <c r="T7758" s="49">
        <v>58784.468000000001</v>
      </c>
      <c r="U7758" s="49">
        <v>52023.031999999999</v>
      </c>
      <c r="V7758" s="49">
        <v>60082.053999999996</v>
      </c>
    </row>
    <row r="7759" spans="1:22" x14ac:dyDescent="0.3">
      <c r="A7759">
        <v>1003207</v>
      </c>
      <c r="B7759" t="s">
        <v>33748</v>
      </c>
      <c r="C7759" t="s">
        <v>33749</v>
      </c>
      <c r="D7759" t="s">
        <v>33750</v>
      </c>
      <c r="E7759" t="s">
        <v>676</v>
      </c>
      <c r="F7759" t="s">
        <v>33751</v>
      </c>
      <c r="G7759" t="s">
        <v>33752</v>
      </c>
      <c r="H7759" t="s">
        <v>2068</v>
      </c>
      <c r="I7759" s="23">
        <v>36.551189999999998</v>
      </c>
      <c r="J7759" s="23">
        <v>-84.485141999999996</v>
      </c>
      <c r="K7759">
        <v>562212</v>
      </c>
      <c r="L7759" t="s">
        <v>51</v>
      </c>
      <c r="M7759" t="s">
        <v>307</v>
      </c>
      <c r="N7759" s="49">
        <v>123750.5</v>
      </c>
      <c r="O7759" s="49">
        <v>146384</v>
      </c>
      <c r="P7759" s="49">
        <v>199440.5</v>
      </c>
      <c r="Q7759" s="49">
        <v>166165.5</v>
      </c>
      <c r="R7759" s="49">
        <v>144626.5</v>
      </c>
      <c r="S7759" s="49">
        <v>113643.5</v>
      </c>
      <c r="T7759" s="49">
        <v>80613.75</v>
      </c>
      <c r="U7759" s="49">
        <v>124053.75</v>
      </c>
      <c r="V7759" s="49">
        <v>73700.75</v>
      </c>
    </row>
    <row r="7760" spans="1:22" x14ac:dyDescent="0.3">
      <c r="A7760">
        <v>1005328</v>
      </c>
      <c r="B7760" t="s">
        <v>33753</v>
      </c>
      <c r="C7760" t="s">
        <v>33754</v>
      </c>
      <c r="D7760" t="s">
        <v>33755</v>
      </c>
      <c r="E7760" t="s">
        <v>468</v>
      </c>
      <c r="F7760" t="s">
        <v>33756</v>
      </c>
      <c r="G7760" t="s">
        <v>33757</v>
      </c>
      <c r="H7760" t="s">
        <v>33758</v>
      </c>
      <c r="I7760" s="23">
        <v>29.131399999999999</v>
      </c>
      <c r="J7760" s="23">
        <v>-81.098399999999998</v>
      </c>
      <c r="K7760">
        <v>562212</v>
      </c>
      <c r="L7760" t="s">
        <v>355</v>
      </c>
      <c r="M7760" t="s">
        <v>307</v>
      </c>
      <c r="N7760" s="49">
        <v>240468.7</v>
      </c>
      <c r="O7760" s="49">
        <v>298892.25</v>
      </c>
      <c r="P7760" s="49">
        <v>304028.55</v>
      </c>
      <c r="Q7760" s="49">
        <v>284448.90000000002</v>
      </c>
      <c r="R7760" s="49">
        <v>254718.6</v>
      </c>
      <c r="S7760" s="49">
        <v>260897.8</v>
      </c>
      <c r="T7760" s="49">
        <v>293692.65000000002</v>
      </c>
      <c r="U7760" s="49">
        <v>281166.2</v>
      </c>
      <c r="V7760" s="49">
        <v>221878.05</v>
      </c>
    </row>
    <row r="7761" spans="1:22" x14ac:dyDescent="0.3">
      <c r="A7761">
        <v>1004490</v>
      </c>
      <c r="B7761" t="s">
        <v>33759</v>
      </c>
      <c r="C7761" t="s">
        <v>33760</v>
      </c>
      <c r="D7761" t="s">
        <v>868</v>
      </c>
      <c r="E7761" t="s">
        <v>569</v>
      </c>
      <c r="F7761" t="s">
        <v>869</v>
      </c>
      <c r="G7761" t="s">
        <v>33761</v>
      </c>
      <c r="H7761" t="s">
        <v>871</v>
      </c>
      <c r="I7761" s="23">
        <v>43.097459999999998</v>
      </c>
      <c r="J7761" s="23">
        <v>-94.655360000000002</v>
      </c>
      <c r="K7761">
        <v>325193</v>
      </c>
      <c r="L7761" t="s">
        <v>28</v>
      </c>
      <c r="M7761" t="s">
        <v>315</v>
      </c>
      <c r="N7761" s="49">
        <v>99535.176000000007</v>
      </c>
      <c r="O7761" s="49">
        <v>104236.008</v>
      </c>
      <c r="P7761" s="49">
        <v>94241.195999999996</v>
      </c>
      <c r="Q7761" s="49">
        <v>93040.5</v>
      </c>
      <c r="R7761" s="49">
        <v>81754.691999999995</v>
      </c>
      <c r="S7761" s="49">
        <v>83120.687999999995</v>
      </c>
      <c r="T7761" s="49">
        <v>80418.796000000002</v>
      </c>
      <c r="U7761" s="49">
        <v>78785.703999999998</v>
      </c>
      <c r="V7761" s="49">
        <v>80606.495999999999</v>
      </c>
    </row>
    <row r="7762" spans="1:22" x14ac:dyDescent="0.3">
      <c r="A7762">
        <v>1011601</v>
      </c>
      <c r="B7762" t="s">
        <v>33762</v>
      </c>
      <c r="C7762" t="s">
        <v>33763</v>
      </c>
      <c r="D7762" t="s">
        <v>577</v>
      </c>
      <c r="E7762" t="s">
        <v>583</v>
      </c>
      <c r="F7762" t="s">
        <v>578</v>
      </c>
      <c r="I7762" s="23">
        <v>28.512454030000001</v>
      </c>
      <c r="J7762" s="23">
        <v>-92.451824979999998</v>
      </c>
      <c r="K7762">
        <v>211120</v>
      </c>
      <c r="L7762" t="s">
        <v>579</v>
      </c>
      <c r="M7762" t="s">
        <v>102</v>
      </c>
      <c r="N7762" s="49">
        <v>9803.7520000000004</v>
      </c>
      <c r="O7762" s="49">
        <v>16903.802</v>
      </c>
      <c r="P7762" s="49">
        <v>15432.098</v>
      </c>
      <c r="Q7762" s="49">
        <v>28957.457999999999</v>
      </c>
      <c r="R7762" s="49">
        <v>26946.86</v>
      </c>
      <c r="S7762" s="49">
        <v>28319.86</v>
      </c>
    </row>
    <row r="7763" spans="1:22" x14ac:dyDescent="0.3">
      <c r="A7763">
        <v>1009957</v>
      </c>
      <c r="B7763" t="s">
        <v>33764</v>
      </c>
      <c r="C7763" t="s">
        <v>33765</v>
      </c>
      <c r="D7763" t="s">
        <v>577</v>
      </c>
      <c r="E7763" t="s">
        <v>583</v>
      </c>
      <c r="F7763" t="s">
        <v>578</v>
      </c>
      <c r="I7763" s="23">
        <v>28.107771110000002</v>
      </c>
      <c r="J7763" s="23">
        <v>-92.445101100000002</v>
      </c>
      <c r="K7763">
        <v>211111</v>
      </c>
      <c r="L7763" t="s">
        <v>579</v>
      </c>
      <c r="M7763" t="s">
        <v>102</v>
      </c>
      <c r="Q7763" s="49">
        <v>11940.74</v>
      </c>
      <c r="R7763" s="49">
        <v>12593.838</v>
      </c>
      <c r="S7763" s="49">
        <v>11749.031999999999</v>
      </c>
      <c r="T7763" s="49">
        <v>30377.182000000001</v>
      </c>
      <c r="U7763" s="49">
        <v>41806.794000000002</v>
      </c>
      <c r="V7763" s="49">
        <v>42175.347999999998</v>
      </c>
    </row>
    <row r="7764" spans="1:22" x14ac:dyDescent="0.3">
      <c r="A7764">
        <v>1013116</v>
      </c>
      <c r="B7764" t="s">
        <v>33766</v>
      </c>
      <c r="C7764" t="s">
        <v>33767</v>
      </c>
      <c r="D7764" t="s">
        <v>577</v>
      </c>
      <c r="E7764" t="s">
        <v>583</v>
      </c>
      <c r="F7764" t="s">
        <v>578</v>
      </c>
      <c r="I7764" s="23">
        <v>29.330936699999999</v>
      </c>
      <c r="J7764" s="23">
        <v>-92.164667350000002</v>
      </c>
      <c r="K7764">
        <v>211130</v>
      </c>
      <c r="L7764" t="s">
        <v>579</v>
      </c>
      <c r="M7764" t="s">
        <v>102</v>
      </c>
      <c r="N7764" s="49">
        <v>3965.55</v>
      </c>
      <c r="O7764" s="49">
        <v>34246.6</v>
      </c>
      <c r="P7764" s="49">
        <v>36447.5</v>
      </c>
    </row>
    <row r="7765" spans="1:22" x14ac:dyDescent="0.3">
      <c r="A7765">
        <v>1007782</v>
      </c>
      <c r="B7765" t="s">
        <v>33768</v>
      </c>
      <c r="C7765" t="s">
        <v>33769</v>
      </c>
      <c r="D7765" t="s">
        <v>7617</v>
      </c>
      <c r="E7765" t="s">
        <v>351</v>
      </c>
      <c r="F7765" t="s">
        <v>8687</v>
      </c>
      <c r="G7765" t="s">
        <v>33770</v>
      </c>
      <c r="H7765" t="s">
        <v>28660</v>
      </c>
      <c r="I7765" s="23">
        <v>41.732726999999997</v>
      </c>
      <c r="J7765" s="23">
        <v>-88.364081999999996</v>
      </c>
      <c r="K7765">
        <v>325611</v>
      </c>
      <c r="L7765" t="s">
        <v>28</v>
      </c>
      <c r="M7765" t="s">
        <v>530</v>
      </c>
      <c r="O7765" s="49">
        <v>29793.788</v>
      </c>
      <c r="P7765" s="49">
        <v>42675.040000000001</v>
      </c>
      <c r="Q7765" s="49">
        <v>37572.307999999997</v>
      </c>
      <c r="R7765" s="49">
        <v>42397.94</v>
      </c>
      <c r="S7765" s="49">
        <v>44421.732000000004</v>
      </c>
      <c r="T7765" s="49">
        <v>43982.883999999998</v>
      </c>
      <c r="U7765" s="49">
        <v>45463.928</v>
      </c>
      <c r="V7765" s="49">
        <v>47439.072</v>
      </c>
    </row>
    <row r="7766" spans="1:22" x14ac:dyDescent="0.3">
      <c r="A7766">
        <v>1000270</v>
      </c>
      <c r="B7766" t="s">
        <v>33771</v>
      </c>
      <c r="C7766" t="s">
        <v>33772</v>
      </c>
      <c r="D7766" t="s">
        <v>33773</v>
      </c>
      <c r="E7766" t="s">
        <v>339</v>
      </c>
      <c r="F7766" t="s">
        <v>20023</v>
      </c>
      <c r="G7766" t="s">
        <v>33774</v>
      </c>
      <c r="H7766" t="s">
        <v>33775</v>
      </c>
      <c r="I7766" s="23">
        <v>34.606299999999997</v>
      </c>
      <c r="J7766" s="23">
        <v>-106.732</v>
      </c>
      <c r="K7766">
        <v>221112</v>
      </c>
      <c r="L7766" t="s">
        <v>335</v>
      </c>
      <c r="M7766" t="s">
        <v>336</v>
      </c>
      <c r="N7766" s="49">
        <v>50665.212</v>
      </c>
      <c r="O7766" s="49">
        <v>62537.267999999996</v>
      </c>
      <c r="P7766" s="49">
        <v>47735.324000000001</v>
      </c>
      <c r="Q7766" s="49">
        <v>40101.351999999999</v>
      </c>
      <c r="R7766" s="49">
        <v>67738.899999999994</v>
      </c>
      <c r="S7766" s="49">
        <v>42416.644</v>
      </c>
      <c r="T7766" s="49">
        <v>50931.012000000002</v>
      </c>
      <c r="U7766" s="49">
        <v>31498.383999999998</v>
      </c>
      <c r="V7766" s="49">
        <v>62226.92</v>
      </c>
    </row>
    <row r="7767" spans="1:22" x14ac:dyDescent="0.3">
      <c r="A7767">
        <v>1002989</v>
      </c>
      <c r="B7767" t="s">
        <v>33776</v>
      </c>
      <c r="C7767" t="s">
        <v>33777</v>
      </c>
      <c r="D7767" t="s">
        <v>33778</v>
      </c>
      <c r="E7767" t="s">
        <v>663</v>
      </c>
      <c r="F7767" t="s">
        <v>33779</v>
      </c>
      <c r="G7767" t="s">
        <v>33780</v>
      </c>
      <c r="H7767" t="s">
        <v>6925</v>
      </c>
      <c r="I7767" s="23">
        <v>39.596781</v>
      </c>
      <c r="J7767" s="23">
        <v>-83.392557999999994</v>
      </c>
      <c r="K7767">
        <v>325193</v>
      </c>
      <c r="L7767" t="s">
        <v>28</v>
      </c>
      <c r="M7767" t="s">
        <v>315</v>
      </c>
      <c r="N7767" s="49">
        <v>178429.728</v>
      </c>
      <c r="O7767" s="49">
        <v>195719.264</v>
      </c>
      <c r="P7767" s="49">
        <v>189863.33600000001</v>
      </c>
      <c r="Q7767" s="49">
        <v>177768.48</v>
      </c>
      <c r="R7767" s="49">
        <v>171233.15599999999</v>
      </c>
      <c r="S7767" s="49">
        <v>164485.57999999999</v>
      </c>
      <c r="T7767" s="49">
        <v>143984.21</v>
      </c>
      <c r="U7767" s="49">
        <v>144520.75599999999</v>
      </c>
      <c r="V7767" s="49">
        <v>170340.86</v>
      </c>
    </row>
    <row r="7768" spans="1:22" x14ac:dyDescent="0.3">
      <c r="A7768">
        <v>1002379</v>
      </c>
      <c r="B7768" t="s">
        <v>33781</v>
      </c>
      <c r="C7768" t="s">
        <v>33782</v>
      </c>
      <c r="D7768" t="s">
        <v>23118</v>
      </c>
      <c r="E7768" t="s">
        <v>569</v>
      </c>
      <c r="F7768" t="s">
        <v>8500</v>
      </c>
      <c r="G7768" t="s">
        <v>33783</v>
      </c>
      <c r="H7768" t="s">
        <v>8502</v>
      </c>
      <c r="I7768" s="23">
        <v>42.511110000000002</v>
      </c>
      <c r="J7768" s="23">
        <v>-94.300550000000001</v>
      </c>
      <c r="K7768">
        <v>325193</v>
      </c>
      <c r="L7768" t="s">
        <v>28</v>
      </c>
      <c r="M7768" t="s">
        <v>315</v>
      </c>
      <c r="N7768" s="49">
        <v>188646.74</v>
      </c>
      <c r="O7768" s="49">
        <v>187139.696</v>
      </c>
      <c r="P7768" s="49">
        <v>187312.644</v>
      </c>
      <c r="Q7768" s="49">
        <v>179084.67600000001</v>
      </c>
      <c r="R7768" s="49">
        <v>203812.63200000001</v>
      </c>
      <c r="S7768" s="49">
        <v>188272.29199999999</v>
      </c>
      <c r="T7768" s="49">
        <v>196571.06</v>
      </c>
      <c r="U7768" s="49">
        <v>183092.16</v>
      </c>
      <c r="V7768" s="49">
        <v>192407.28</v>
      </c>
    </row>
    <row r="7769" spans="1:22" x14ac:dyDescent="0.3">
      <c r="A7769">
        <v>1002690</v>
      </c>
      <c r="B7769" t="s">
        <v>33784</v>
      </c>
      <c r="C7769" t="s">
        <v>33785</v>
      </c>
      <c r="D7769" t="s">
        <v>33786</v>
      </c>
      <c r="E7769" t="s">
        <v>569</v>
      </c>
      <c r="F7769" t="s">
        <v>33787</v>
      </c>
      <c r="G7769" t="s">
        <v>33788</v>
      </c>
      <c r="H7769" t="s">
        <v>888</v>
      </c>
      <c r="I7769" s="23">
        <v>43.182940000000002</v>
      </c>
      <c r="J7769" s="23">
        <v>-95.505690000000001</v>
      </c>
      <c r="K7769">
        <v>325193</v>
      </c>
      <c r="L7769" t="s">
        <v>28</v>
      </c>
      <c r="M7769" t="s">
        <v>315</v>
      </c>
      <c r="N7769" s="49">
        <v>188787.44</v>
      </c>
      <c r="O7769" s="49">
        <v>179041.67600000001</v>
      </c>
      <c r="P7769" s="49">
        <v>186077.4</v>
      </c>
      <c r="Q7769" s="49">
        <v>188575.64</v>
      </c>
      <c r="R7769" s="49">
        <v>184097.75599999999</v>
      </c>
      <c r="S7769" s="49">
        <v>162308.68799999999</v>
      </c>
      <c r="T7769" s="49">
        <v>183460.55</v>
      </c>
      <c r="U7769" s="49">
        <v>169676.76</v>
      </c>
      <c r="V7769" s="49">
        <v>194021.41399999999</v>
      </c>
    </row>
    <row r="7770" spans="1:22" x14ac:dyDescent="0.3">
      <c r="A7770">
        <v>1004608</v>
      </c>
      <c r="B7770" t="s">
        <v>33789</v>
      </c>
      <c r="C7770" t="s">
        <v>33790</v>
      </c>
      <c r="D7770" t="s">
        <v>8413</v>
      </c>
      <c r="E7770" t="s">
        <v>393</v>
      </c>
      <c r="F7770" t="s">
        <v>33791</v>
      </c>
      <c r="G7770" t="s">
        <v>33792</v>
      </c>
      <c r="H7770" t="s">
        <v>536</v>
      </c>
      <c r="I7770" s="23">
        <v>43.035134999999997</v>
      </c>
      <c r="J7770" s="23">
        <v>-88.791556</v>
      </c>
      <c r="K7770">
        <v>325193</v>
      </c>
      <c r="L7770" t="s">
        <v>599</v>
      </c>
      <c r="M7770" t="s">
        <v>600</v>
      </c>
      <c r="N7770" s="49">
        <v>112513.776</v>
      </c>
      <c r="O7770" s="49">
        <v>119468.6</v>
      </c>
      <c r="P7770" s="49">
        <v>122367.94</v>
      </c>
      <c r="Q7770" s="49">
        <v>124678.98</v>
      </c>
      <c r="R7770" s="49">
        <v>122872.288</v>
      </c>
      <c r="S7770" s="49">
        <v>130481.60799999999</v>
      </c>
      <c r="T7770" s="49">
        <v>112756.38</v>
      </c>
      <c r="U7770" s="49">
        <v>108033.9</v>
      </c>
      <c r="V7770" s="49">
        <v>111770.23</v>
      </c>
    </row>
    <row r="7771" spans="1:22" x14ac:dyDescent="0.3">
      <c r="A7771">
        <v>1005306</v>
      </c>
      <c r="B7771" t="s">
        <v>33793</v>
      </c>
      <c r="C7771" t="s">
        <v>33794</v>
      </c>
      <c r="D7771" t="s">
        <v>33795</v>
      </c>
      <c r="E7771" t="s">
        <v>569</v>
      </c>
      <c r="F7771" t="s">
        <v>33796</v>
      </c>
      <c r="G7771" t="s">
        <v>33797</v>
      </c>
      <c r="H7771" t="s">
        <v>33798</v>
      </c>
      <c r="I7771" s="23">
        <v>43.38391</v>
      </c>
      <c r="J7771" s="23">
        <v>-94.147059999999996</v>
      </c>
      <c r="K7771">
        <v>325193</v>
      </c>
      <c r="L7771" t="s">
        <v>599</v>
      </c>
      <c r="M7771" t="s">
        <v>600</v>
      </c>
      <c r="N7771" s="49">
        <v>124318.83199999999</v>
      </c>
      <c r="O7771" s="49">
        <v>147272.296</v>
      </c>
      <c r="P7771" s="49">
        <v>138862.42800000001</v>
      </c>
      <c r="Q7771" s="49">
        <v>157044.008</v>
      </c>
      <c r="R7771" s="49">
        <v>144644.65599999999</v>
      </c>
      <c r="S7771" s="49">
        <v>156879.20600000001</v>
      </c>
      <c r="T7771" s="49">
        <v>159208.546</v>
      </c>
      <c r="U7771" s="49">
        <v>153478.31200000001</v>
      </c>
      <c r="V7771" s="49">
        <v>182515.25599999999</v>
      </c>
    </row>
    <row r="7772" spans="1:22" x14ac:dyDescent="0.3">
      <c r="A7772">
        <v>1006245</v>
      </c>
      <c r="B7772" t="s">
        <v>33799</v>
      </c>
      <c r="C7772" t="s">
        <v>33800</v>
      </c>
      <c r="D7772" t="s">
        <v>13339</v>
      </c>
      <c r="E7772" t="s">
        <v>491</v>
      </c>
      <c r="F7772" t="s">
        <v>33801</v>
      </c>
      <c r="G7772" t="s">
        <v>33802</v>
      </c>
      <c r="H7772" t="s">
        <v>1952</v>
      </c>
      <c r="I7772" s="23">
        <v>40.197778</v>
      </c>
      <c r="J7772" s="23">
        <v>-86.910832999999997</v>
      </c>
      <c r="K7772">
        <v>325193</v>
      </c>
      <c r="L7772" t="s">
        <v>28</v>
      </c>
      <c r="M7772" t="s">
        <v>315</v>
      </c>
      <c r="N7772" s="49">
        <v>163784.68400000001</v>
      </c>
      <c r="O7772" s="49">
        <v>198461.25200000001</v>
      </c>
      <c r="P7772" s="49">
        <v>192167.27600000001</v>
      </c>
      <c r="Q7772" s="49">
        <v>190601.83199999999</v>
      </c>
      <c r="R7772" s="49">
        <v>178075.58</v>
      </c>
      <c r="S7772" s="49">
        <v>177902.98</v>
      </c>
      <c r="T7772" s="49">
        <v>153749.622</v>
      </c>
      <c r="U7772" s="49">
        <v>119596.3</v>
      </c>
      <c r="V7772" s="49">
        <v>184253.14600000001</v>
      </c>
    </row>
    <row r="7773" spans="1:22" x14ac:dyDescent="0.3">
      <c r="A7773">
        <v>1009080</v>
      </c>
      <c r="B7773" t="s">
        <v>33803</v>
      </c>
      <c r="C7773" t="s">
        <v>33804</v>
      </c>
      <c r="D7773" t="s">
        <v>16239</v>
      </c>
      <c r="E7773" t="s">
        <v>583</v>
      </c>
      <c r="F7773" t="s">
        <v>2634</v>
      </c>
      <c r="G7773" t="s">
        <v>33805</v>
      </c>
      <c r="H7773" t="s">
        <v>2636</v>
      </c>
      <c r="I7773" s="23">
        <v>29.985278000000001</v>
      </c>
      <c r="J7773" s="23">
        <v>-90.392778000000007</v>
      </c>
      <c r="K7773">
        <v>324110</v>
      </c>
      <c r="L7773" t="s">
        <v>6080</v>
      </c>
      <c r="M7773" t="s">
        <v>6081</v>
      </c>
      <c r="N7773" s="49">
        <v>2312539.8960000002</v>
      </c>
      <c r="O7773" s="49">
        <v>2528290.0359999998</v>
      </c>
      <c r="P7773" s="49">
        <v>2535693.9759999998</v>
      </c>
      <c r="Q7773" s="49">
        <v>2800860.0759999999</v>
      </c>
      <c r="R7773" s="49">
        <v>2529868.9279999998</v>
      </c>
      <c r="S7773" s="49">
        <v>2606177.2400000002</v>
      </c>
      <c r="T7773" s="49">
        <v>2764109.872</v>
      </c>
      <c r="U7773" s="49">
        <v>2395981.9139999999</v>
      </c>
      <c r="V7773" s="49">
        <v>2464351.8149999999</v>
      </c>
    </row>
    <row r="7774" spans="1:22" x14ac:dyDescent="0.3">
      <c r="A7774">
        <v>1003150</v>
      </c>
      <c r="B7774" t="s">
        <v>33806</v>
      </c>
      <c r="C7774" t="s">
        <v>33807</v>
      </c>
      <c r="D7774" t="s">
        <v>31420</v>
      </c>
      <c r="E7774" t="s">
        <v>922</v>
      </c>
      <c r="F7774" t="s">
        <v>33808</v>
      </c>
      <c r="G7774" t="s">
        <v>33809</v>
      </c>
      <c r="H7774" t="s">
        <v>4891</v>
      </c>
      <c r="I7774" s="23">
        <v>41.677500000000002</v>
      </c>
      <c r="J7774" s="23">
        <v>-97.982221999999993</v>
      </c>
      <c r="K7774">
        <v>325193</v>
      </c>
      <c r="L7774" t="s">
        <v>28</v>
      </c>
      <c r="M7774" t="s">
        <v>315</v>
      </c>
      <c r="N7774" s="49">
        <v>164482.78</v>
      </c>
      <c r="O7774" s="49">
        <v>188833.48800000001</v>
      </c>
      <c r="P7774" s="49">
        <v>175983.38800000001</v>
      </c>
      <c r="Q7774" s="49">
        <v>187323.24400000001</v>
      </c>
      <c r="R7774" s="49">
        <v>178809.37599999999</v>
      </c>
      <c r="S7774" s="49">
        <v>176584.236</v>
      </c>
      <c r="T7774" s="49">
        <v>154049.92000000001</v>
      </c>
      <c r="U7774" s="49">
        <v>100428.87</v>
      </c>
      <c r="V7774" s="49">
        <v>168757.552</v>
      </c>
    </row>
    <row r="7775" spans="1:22" x14ac:dyDescent="0.3">
      <c r="A7775">
        <v>1006490</v>
      </c>
      <c r="B7775" t="s">
        <v>33810</v>
      </c>
      <c r="C7775" t="s">
        <v>33811</v>
      </c>
      <c r="D7775" t="s">
        <v>33812</v>
      </c>
      <c r="E7775" t="s">
        <v>491</v>
      </c>
      <c r="F7775" t="s">
        <v>492</v>
      </c>
      <c r="G7775" t="s">
        <v>33813</v>
      </c>
      <c r="H7775" t="s">
        <v>7761</v>
      </c>
      <c r="I7775" s="23">
        <v>37.933568999999999</v>
      </c>
      <c r="J7775" s="23">
        <v>-87.873407999999998</v>
      </c>
      <c r="K7775">
        <v>325193</v>
      </c>
      <c r="L7775" t="s">
        <v>28</v>
      </c>
      <c r="M7775" t="s">
        <v>315</v>
      </c>
      <c r="N7775" s="49">
        <v>172472.1</v>
      </c>
      <c r="O7775" s="49">
        <v>178169.88</v>
      </c>
      <c r="P7775" s="49">
        <v>162147.44</v>
      </c>
      <c r="Q7775" s="49">
        <v>133728.39600000001</v>
      </c>
      <c r="R7775" s="49">
        <v>139982.57199999999</v>
      </c>
      <c r="S7775" s="49">
        <v>57466.784</v>
      </c>
      <c r="U7775" s="49">
        <v>23856.008000000002</v>
      </c>
      <c r="V7775" s="49">
        <v>137041.88</v>
      </c>
    </row>
    <row r="7776" spans="1:22" x14ac:dyDescent="0.3">
      <c r="A7776">
        <v>1001967</v>
      </c>
      <c r="B7776" t="s">
        <v>33814</v>
      </c>
      <c r="C7776" t="s">
        <v>33815</v>
      </c>
      <c r="D7776" t="s">
        <v>33816</v>
      </c>
      <c r="E7776" t="s">
        <v>569</v>
      </c>
      <c r="F7776" t="s">
        <v>33817</v>
      </c>
      <c r="G7776" t="s">
        <v>33818</v>
      </c>
      <c r="H7776" t="s">
        <v>18008</v>
      </c>
      <c r="I7776" s="23">
        <v>43.096446999999998</v>
      </c>
      <c r="J7776" s="23">
        <v>-92.744994000000005</v>
      </c>
      <c r="K7776">
        <v>325193</v>
      </c>
      <c r="L7776" t="s">
        <v>28</v>
      </c>
      <c r="M7776" t="s">
        <v>315</v>
      </c>
      <c r="N7776" s="49">
        <v>184680.00399999999</v>
      </c>
      <c r="O7776" s="49">
        <v>191749.92800000001</v>
      </c>
      <c r="P7776" s="49">
        <v>179576.82399999999</v>
      </c>
      <c r="Q7776" s="49">
        <v>183295.46</v>
      </c>
      <c r="R7776" s="49">
        <v>177118.484</v>
      </c>
      <c r="S7776" s="49">
        <v>167528.32000000001</v>
      </c>
      <c r="T7776" s="49">
        <v>184801.204</v>
      </c>
      <c r="U7776" s="49">
        <v>183960.95600000001</v>
      </c>
      <c r="V7776" s="49">
        <v>185358.242</v>
      </c>
    </row>
    <row r="7777" spans="1:22" x14ac:dyDescent="0.3">
      <c r="A7777">
        <v>1004228</v>
      </c>
      <c r="B7777" t="s">
        <v>33819</v>
      </c>
      <c r="C7777" t="s">
        <v>33820</v>
      </c>
      <c r="D7777" t="s">
        <v>33821</v>
      </c>
      <c r="E7777" t="s">
        <v>454</v>
      </c>
      <c r="F7777" t="s">
        <v>33822</v>
      </c>
      <c r="G7777" t="s">
        <v>33823</v>
      </c>
      <c r="H7777" t="s">
        <v>699</v>
      </c>
      <c r="I7777" s="23">
        <v>41.816499999999998</v>
      </c>
      <c r="J7777" s="23">
        <v>-83.835700000000003</v>
      </c>
      <c r="K7777">
        <v>325193</v>
      </c>
      <c r="L7777" t="s">
        <v>599</v>
      </c>
      <c r="M7777" t="s">
        <v>600</v>
      </c>
      <c r="N7777" s="49">
        <v>41836.792000000001</v>
      </c>
      <c r="O7777" s="49">
        <v>77550.008000000002</v>
      </c>
      <c r="P7777" s="49">
        <v>76864.36</v>
      </c>
      <c r="Q7777" s="49">
        <v>89578.512000000002</v>
      </c>
      <c r="R7777" s="49">
        <v>88014.668000000005</v>
      </c>
      <c r="S7777" s="49">
        <v>91386.755999999994</v>
      </c>
      <c r="T7777" s="49">
        <v>94627.944000000003</v>
      </c>
      <c r="U7777" s="49">
        <v>90721.16</v>
      </c>
      <c r="V7777" s="49">
        <v>93769.895999999993</v>
      </c>
    </row>
    <row r="7778" spans="1:22" x14ac:dyDescent="0.3">
      <c r="A7778">
        <v>1005791</v>
      </c>
      <c r="B7778" t="s">
        <v>33824</v>
      </c>
      <c r="C7778" t="s">
        <v>33825</v>
      </c>
      <c r="D7778" t="s">
        <v>33826</v>
      </c>
      <c r="E7778" t="s">
        <v>491</v>
      </c>
      <c r="F7778" t="s">
        <v>21949</v>
      </c>
      <c r="G7778" t="s">
        <v>33827</v>
      </c>
      <c r="H7778" t="s">
        <v>21951</v>
      </c>
      <c r="I7778" s="23">
        <v>40.722138999999999</v>
      </c>
      <c r="J7778" s="23">
        <v>-85.193721999999994</v>
      </c>
      <c r="K7778">
        <v>325193</v>
      </c>
      <c r="L7778" t="s">
        <v>28</v>
      </c>
      <c r="M7778" t="s">
        <v>315</v>
      </c>
      <c r="N7778" s="49">
        <v>88637.615999999995</v>
      </c>
      <c r="O7778" s="49">
        <v>158396.204</v>
      </c>
      <c r="P7778" s="49">
        <v>141648.71400000001</v>
      </c>
      <c r="Q7778" s="49">
        <v>162895.77799999999</v>
      </c>
      <c r="R7778" s="49">
        <v>173631.39</v>
      </c>
      <c r="S7778" s="49">
        <v>172780.98</v>
      </c>
      <c r="T7778" s="49">
        <v>174056.28200000001</v>
      </c>
      <c r="U7778" s="49">
        <v>159226.43599999999</v>
      </c>
      <c r="V7778" s="49">
        <v>171675.44</v>
      </c>
    </row>
    <row r="7779" spans="1:22" x14ac:dyDescent="0.3">
      <c r="A7779">
        <v>1010774</v>
      </c>
      <c r="B7779" t="s">
        <v>33828</v>
      </c>
      <c r="C7779" t="s">
        <v>33829</v>
      </c>
      <c r="D7779" t="s">
        <v>3043</v>
      </c>
      <c r="E7779" t="s">
        <v>323</v>
      </c>
      <c r="F7779" t="s">
        <v>1068</v>
      </c>
      <c r="G7779" t="s">
        <v>33830</v>
      </c>
      <c r="H7779" t="s">
        <v>963</v>
      </c>
      <c r="I7779" s="23">
        <v>33.796990000000001</v>
      </c>
      <c r="J7779" s="23">
        <v>-118.23971</v>
      </c>
      <c r="K7779">
        <v>324110</v>
      </c>
      <c r="L7779" t="s">
        <v>1344</v>
      </c>
      <c r="M7779" t="s">
        <v>1345</v>
      </c>
      <c r="N7779" s="49">
        <v>13501.825999999999</v>
      </c>
      <c r="O7779" s="49">
        <v>13970.52</v>
      </c>
      <c r="P7779" s="49">
        <v>14891.407999999999</v>
      </c>
      <c r="Q7779" s="49">
        <v>12202.236000000001</v>
      </c>
      <c r="R7779" s="49">
        <v>12255.776</v>
      </c>
      <c r="S7779" s="49">
        <v>12292.951999999999</v>
      </c>
      <c r="T7779" s="49">
        <v>12186.606</v>
      </c>
      <c r="U7779" s="49">
        <v>11648.366</v>
      </c>
      <c r="V7779" s="49">
        <v>10352.23</v>
      </c>
    </row>
    <row r="7780" spans="1:22" x14ac:dyDescent="0.3">
      <c r="A7780">
        <v>1000948</v>
      </c>
      <c r="B7780" t="s">
        <v>33831</v>
      </c>
      <c r="C7780" t="s">
        <v>33832</v>
      </c>
      <c r="D7780" t="s">
        <v>33833</v>
      </c>
      <c r="E7780" t="s">
        <v>303</v>
      </c>
      <c r="F7780" t="s">
        <v>33834</v>
      </c>
      <c r="G7780" t="s">
        <v>33835</v>
      </c>
      <c r="H7780" t="s">
        <v>33836</v>
      </c>
      <c r="I7780" s="23">
        <v>33.628100000000003</v>
      </c>
      <c r="J7780" s="23">
        <v>-96.367800000000003</v>
      </c>
      <c r="K7780">
        <v>221112</v>
      </c>
      <c r="L7780" t="s">
        <v>30</v>
      </c>
      <c r="M7780" t="s">
        <v>336</v>
      </c>
      <c r="V7780" s="49">
        <v>0</v>
      </c>
    </row>
    <row r="7781" spans="1:22" x14ac:dyDescent="0.3">
      <c r="A7781">
        <v>1006631</v>
      </c>
      <c r="B7781" t="s">
        <v>33837</v>
      </c>
      <c r="C7781" t="s">
        <v>33838</v>
      </c>
      <c r="D7781" t="s">
        <v>21253</v>
      </c>
      <c r="E7781" t="s">
        <v>393</v>
      </c>
      <c r="F7781" t="s">
        <v>33839</v>
      </c>
      <c r="G7781" t="s">
        <v>33840</v>
      </c>
      <c r="H7781" t="s">
        <v>12772</v>
      </c>
      <c r="I7781" s="23">
        <v>43.030299999999997</v>
      </c>
      <c r="J7781" s="23">
        <v>-87.923299999999998</v>
      </c>
      <c r="K7781">
        <v>221112</v>
      </c>
      <c r="L7781" t="s">
        <v>30</v>
      </c>
      <c r="M7781" t="s">
        <v>336</v>
      </c>
      <c r="N7781" s="49">
        <v>367293.636</v>
      </c>
      <c r="O7781" s="49">
        <v>351761.74400000001</v>
      </c>
      <c r="P7781" s="49">
        <v>418542.84399999998</v>
      </c>
      <c r="Q7781" s="49">
        <v>476544.228</v>
      </c>
      <c r="R7781" s="49">
        <v>622538.74199999997</v>
      </c>
      <c r="S7781" s="49">
        <v>908387.63</v>
      </c>
      <c r="T7781" s="49">
        <v>875119.72400000005</v>
      </c>
      <c r="U7781" s="49">
        <v>850025.53399999999</v>
      </c>
      <c r="V7781" s="49">
        <v>1034575.172</v>
      </c>
    </row>
    <row r="7782" spans="1:22" x14ac:dyDescent="0.3">
      <c r="A7782">
        <v>1001457</v>
      </c>
      <c r="B7782" t="s">
        <v>33841</v>
      </c>
      <c r="C7782" t="s">
        <v>33842</v>
      </c>
      <c r="D7782" t="s">
        <v>4445</v>
      </c>
      <c r="E7782" t="s">
        <v>323</v>
      </c>
      <c r="F7782" t="s">
        <v>4446</v>
      </c>
      <c r="G7782" t="s">
        <v>33843</v>
      </c>
      <c r="H7782" t="s">
        <v>816</v>
      </c>
      <c r="I7782" s="23">
        <v>34.248100000000001</v>
      </c>
      <c r="J7782" s="23">
        <v>-118.3903</v>
      </c>
      <c r="K7782">
        <v>221112</v>
      </c>
      <c r="L7782" t="s">
        <v>335</v>
      </c>
      <c r="M7782" t="s">
        <v>336</v>
      </c>
      <c r="N7782" s="49">
        <v>865349.68200000003</v>
      </c>
      <c r="O7782" s="49">
        <v>591031.46</v>
      </c>
      <c r="P7782" s="49">
        <v>568691.04399999999</v>
      </c>
      <c r="Q7782" s="49">
        <v>671974.56400000001</v>
      </c>
      <c r="R7782" s="49">
        <v>387284.766</v>
      </c>
      <c r="S7782" s="49">
        <v>557764.81599999999</v>
      </c>
      <c r="T7782" s="49">
        <v>317577.484</v>
      </c>
      <c r="U7782" s="49">
        <v>1018432.654</v>
      </c>
      <c r="V7782" s="49">
        <v>453858.45799999998</v>
      </c>
    </row>
    <row r="7783" spans="1:22" x14ac:dyDescent="0.3">
      <c r="A7783">
        <v>1010632</v>
      </c>
      <c r="B7783" t="s">
        <v>33844</v>
      </c>
      <c r="C7783" t="s">
        <v>33845</v>
      </c>
      <c r="D7783" t="s">
        <v>33846</v>
      </c>
      <c r="E7783" t="s">
        <v>435</v>
      </c>
      <c r="F7783" t="s">
        <v>33847</v>
      </c>
      <c r="G7783" t="s">
        <v>33848</v>
      </c>
      <c r="H7783" t="s">
        <v>13192</v>
      </c>
      <c r="I7783" s="23">
        <v>37.889130000000002</v>
      </c>
      <c r="J7783" s="23">
        <v>-90.530109999999993</v>
      </c>
      <c r="K7783">
        <v>327410</v>
      </c>
      <c r="L7783" t="s">
        <v>1404</v>
      </c>
      <c r="M7783" t="s">
        <v>376</v>
      </c>
      <c r="N7783" s="49">
        <v>139903.64199999999</v>
      </c>
      <c r="O7783" s="49">
        <v>104933.28599999999</v>
      </c>
      <c r="P7783" s="49">
        <v>79654.498000000007</v>
      </c>
      <c r="Q7783" s="49">
        <v>65944.607999999993</v>
      </c>
      <c r="R7783" s="49">
        <v>81554.149999999994</v>
      </c>
      <c r="S7783" s="49">
        <v>62746.196000000004</v>
      </c>
      <c r="T7783" s="49">
        <v>68685.615999999995</v>
      </c>
      <c r="U7783" s="49">
        <v>89785.241999999998</v>
      </c>
      <c r="V7783" s="49">
        <v>73008.032000000007</v>
      </c>
    </row>
    <row r="7784" spans="1:22" x14ac:dyDescent="0.3">
      <c r="A7784">
        <v>1007571</v>
      </c>
      <c r="B7784" t="s">
        <v>33849</v>
      </c>
      <c r="C7784" t="s">
        <v>33850</v>
      </c>
      <c r="D7784" t="s">
        <v>8495</v>
      </c>
      <c r="E7784" t="s">
        <v>441</v>
      </c>
      <c r="F7784" t="s">
        <v>8029</v>
      </c>
      <c r="G7784" t="s">
        <v>33851</v>
      </c>
      <c r="H7784" t="s">
        <v>3322</v>
      </c>
      <c r="I7784" s="23">
        <v>35.031039999999997</v>
      </c>
      <c r="J7784" s="23">
        <v>-78.863010000000003</v>
      </c>
      <c r="K7784">
        <v>311613</v>
      </c>
      <c r="L7784" t="s">
        <v>28</v>
      </c>
      <c r="M7784" t="s">
        <v>315</v>
      </c>
      <c r="N7784" s="49">
        <v>66785.245999999999</v>
      </c>
      <c r="O7784" s="49">
        <v>67927.221999999994</v>
      </c>
      <c r="P7784" s="49">
        <v>63437.457999999999</v>
      </c>
      <c r="Q7784" s="49">
        <v>62998.31</v>
      </c>
      <c r="R7784" s="49">
        <v>56585.68</v>
      </c>
      <c r="S7784" s="49">
        <v>52488.631999999998</v>
      </c>
      <c r="T7784" s="49">
        <v>52077.142</v>
      </c>
      <c r="U7784" s="49">
        <v>51849.913999999997</v>
      </c>
      <c r="V7784" s="49">
        <v>47078.017999999996</v>
      </c>
    </row>
    <row r="7785" spans="1:22" x14ac:dyDescent="0.3">
      <c r="A7785">
        <v>1007641</v>
      </c>
      <c r="B7785" t="s">
        <v>33852</v>
      </c>
      <c r="C7785" t="s">
        <v>33853</v>
      </c>
      <c r="D7785" t="s">
        <v>33854</v>
      </c>
      <c r="E7785" t="s">
        <v>441</v>
      </c>
      <c r="F7785" t="s">
        <v>33855</v>
      </c>
      <c r="G7785" t="s">
        <v>33856</v>
      </c>
      <c r="H7785" t="s">
        <v>14122</v>
      </c>
      <c r="I7785" s="23">
        <v>35.168430000000001</v>
      </c>
      <c r="J7785" s="23">
        <v>-81.193979999999996</v>
      </c>
      <c r="K7785">
        <v>311613</v>
      </c>
      <c r="L7785" t="s">
        <v>28</v>
      </c>
      <c r="M7785" t="s">
        <v>315</v>
      </c>
      <c r="N7785" s="49">
        <v>7988.42</v>
      </c>
      <c r="O7785" s="49">
        <v>14870.843999999999</v>
      </c>
      <c r="P7785" s="49">
        <v>14883.044</v>
      </c>
      <c r="Q7785" s="49">
        <v>16437.187999999998</v>
      </c>
      <c r="R7785" s="49">
        <v>25071.200000000001</v>
      </c>
      <c r="S7785" s="49">
        <v>25146.243999999999</v>
      </c>
      <c r="T7785" s="49">
        <v>25476.304</v>
      </c>
      <c r="U7785" s="49">
        <v>26234.995999999999</v>
      </c>
    </row>
    <row r="7786" spans="1:22" x14ac:dyDescent="0.3">
      <c r="A7786">
        <v>1011710</v>
      </c>
      <c r="B7786" t="s">
        <v>33857</v>
      </c>
      <c r="C7786" t="s">
        <v>33858</v>
      </c>
      <c r="D7786" t="s">
        <v>33859</v>
      </c>
      <c r="E7786" t="s">
        <v>556</v>
      </c>
      <c r="F7786" t="s">
        <v>33860</v>
      </c>
      <c r="G7786" t="s">
        <v>33861</v>
      </c>
      <c r="H7786" t="s">
        <v>3446</v>
      </c>
      <c r="I7786" s="23">
        <v>38.555934000000001</v>
      </c>
      <c r="J7786" s="23">
        <v>-75.935505000000006</v>
      </c>
      <c r="K7786">
        <v>311613</v>
      </c>
      <c r="L7786" t="s">
        <v>573</v>
      </c>
      <c r="M7786" t="s">
        <v>574</v>
      </c>
      <c r="N7786" s="49">
        <v>70399.563999999998</v>
      </c>
      <c r="O7786" s="49">
        <v>52903.582000000002</v>
      </c>
      <c r="P7786" s="49">
        <v>79904.44</v>
      </c>
      <c r="Q7786" s="49">
        <v>64243.44</v>
      </c>
      <c r="R7786" s="49">
        <v>55355.588000000003</v>
      </c>
      <c r="S7786" s="49">
        <v>37384.074000000001</v>
      </c>
    </row>
    <row r="7787" spans="1:22" x14ac:dyDescent="0.3">
      <c r="A7787">
        <v>1006213</v>
      </c>
      <c r="B7787" t="s">
        <v>33862</v>
      </c>
      <c r="C7787" t="s">
        <v>33863</v>
      </c>
      <c r="D7787" t="s">
        <v>33864</v>
      </c>
      <c r="E7787" t="s">
        <v>441</v>
      </c>
      <c r="F7787" t="s">
        <v>33865</v>
      </c>
      <c r="G7787" t="s">
        <v>33866</v>
      </c>
      <c r="H7787" t="s">
        <v>33867</v>
      </c>
      <c r="I7787" s="23">
        <v>34.838206999999997</v>
      </c>
      <c r="J7787" s="23">
        <v>-78.035053000000005</v>
      </c>
      <c r="K7787">
        <v>311613</v>
      </c>
      <c r="L7787" t="s">
        <v>28</v>
      </c>
      <c r="M7787" t="s">
        <v>315</v>
      </c>
      <c r="N7787" s="49">
        <v>31982.628000000001</v>
      </c>
      <c r="O7787" s="49">
        <v>30451.462</v>
      </c>
      <c r="P7787" s="49">
        <v>33178.78</v>
      </c>
      <c r="Q7787" s="49">
        <v>32073.32</v>
      </c>
      <c r="R7787" s="49">
        <v>31726.004000000001</v>
      </c>
      <c r="S7787" s="49">
        <v>27539.175999999999</v>
      </c>
      <c r="T7787" s="49">
        <v>33182.42</v>
      </c>
      <c r="U7787" s="49">
        <v>33569.962</v>
      </c>
      <c r="V7787" s="49">
        <v>33231.767999999996</v>
      </c>
    </row>
    <row r="7788" spans="1:22" x14ac:dyDescent="0.3">
      <c r="A7788">
        <v>1002637</v>
      </c>
      <c r="B7788" t="s">
        <v>33868</v>
      </c>
      <c r="C7788" t="s">
        <v>33869</v>
      </c>
      <c r="D7788" t="s">
        <v>33870</v>
      </c>
      <c r="E7788" t="s">
        <v>441</v>
      </c>
      <c r="F7788" t="s">
        <v>33871</v>
      </c>
      <c r="G7788" t="s">
        <v>33872</v>
      </c>
      <c r="H7788" t="s">
        <v>3121</v>
      </c>
      <c r="I7788" s="23">
        <v>35.038240999999999</v>
      </c>
      <c r="J7788" s="23">
        <v>-80.082839000000007</v>
      </c>
      <c r="K7788">
        <v>311613</v>
      </c>
      <c r="L7788" t="s">
        <v>28</v>
      </c>
      <c r="M7788" t="s">
        <v>315</v>
      </c>
      <c r="N7788" s="49">
        <v>30094.236000000001</v>
      </c>
      <c r="O7788" s="49">
        <v>28834.792000000001</v>
      </c>
      <c r="P7788" s="49">
        <v>25704.651999999998</v>
      </c>
      <c r="Q7788" s="49">
        <v>26844.047999999999</v>
      </c>
      <c r="R7788" s="49">
        <v>28155.14</v>
      </c>
      <c r="S7788" s="49">
        <v>29702.887999999999</v>
      </c>
      <c r="T7788" s="49">
        <v>26490.488000000001</v>
      </c>
      <c r="U7788" s="49">
        <v>25457.151999999998</v>
      </c>
    </row>
    <row r="7789" spans="1:22" x14ac:dyDescent="0.3">
      <c r="A7789">
        <v>1002635</v>
      </c>
      <c r="B7789" t="s">
        <v>33873</v>
      </c>
      <c r="C7789" t="s">
        <v>33874</v>
      </c>
      <c r="D7789" t="s">
        <v>26481</v>
      </c>
      <c r="E7789" t="s">
        <v>954</v>
      </c>
      <c r="F7789" t="s">
        <v>33875</v>
      </c>
      <c r="G7789" t="s">
        <v>33876</v>
      </c>
      <c r="H7789" t="s">
        <v>33877</v>
      </c>
      <c r="I7789" s="23">
        <v>33.858960000000003</v>
      </c>
      <c r="J7789" s="23">
        <v>-81.708320000000001</v>
      </c>
      <c r="K7789">
        <v>311613</v>
      </c>
      <c r="L7789" t="s">
        <v>28</v>
      </c>
      <c r="M7789" t="s">
        <v>315</v>
      </c>
      <c r="N7789" s="49">
        <v>40299.199999999997</v>
      </c>
      <c r="O7789" s="49">
        <v>33383.455999999998</v>
      </c>
      <c r="P7789" s="49">
        <v>34201.567999999999</v>
      </c>
      <c r="Q7789" s="49">
        <v>34379.26</v>
      </c>
      <c r="R7789" s="49">
        <v>30245.423999999999</v>
      </c>
      <c r="S7789" s="49">
        <v>29816.576000000001</v>
      </c>
      <c r="T7789" s="49">
        <v>28942.240000000002</v>
      </c>
      <c r="U7789" s="49">
        <v>29999.936000000002</v>
      </c>
      <c r="V7789" s="49">
        <v>29888.083999999999</v>
      </c>
    </row>
    <row r="7790" spans="1:22" x14ac:dyDescent="0.3">
      <c r="A7790">
        <v>1005419</v>
      </c>
      <c r="B7790" t="s">
        <v>33878</v>
      </c>
      <c r="C7790" t="s">
        <v>33879</v>
      </c>
      <c r="D7790" t="s">
        <v>33880</v>
      </c>
      <c r="E7790" t="s">
        <v>2235</v>
      </c>
      <c r="F7790" t="s">
        <v>33881</v>
      </c>
      <c r="G7790" t="s">
        <v>33882</v>
      </c>
      <c r="H7790" t="s">
        <v>20353</v>
      </c>
      <c r="I7790" s="23">
        <v>46.569369999999999</v>
      </c>
      <c r="J7790" s="23">
        <v>-111.90459</v>
      </c>
      <c r="K7790">
        <v>562212</v>
      </c>
      <c r="L7790" t="s">
        <v>51</v>
      </c>
      <c r="M7790" t="s">
        <v>307</v>
      </c>
      <c r="U7790" s="49">
        <v>4812.5</v>
      </c>
      <c r="V7790" s="49">
        <v>4494.25</v>
      </c>
    </row>
    <row r="7791" spans="1:22" x14ac:dyDescent="0.3">
      <c r="A7791">
        <v>1011981</v>
      </c>
      <c r="B7791" t="s">
        <v>33883</v>
      </c>
      <c r="C7791" t="s">
        <v>33884</v>
      </c>
      <c r="D7791" t="s">
        <v>5620</v>
      </c>
      <c r="E7791" t="s">
        <v>303</v>
      </c>
      <c r="F7791" t="s">
        <v>5621</v>
      </c>
      <c r="G7791" t="s">
        <v>33885</v>
      </c>
      <c r="I7791" s="23">
        <v>28.500404</v>
      </c>
      <c r="J7791" s="23">
        <v>-99.373223999999993</v>
      </c>
      <c r="K7791">
        <v>486210</v>
      </c>
      <c r="L7791" t="s">
        <v>368</v>
      </c>
      <c r="M7791" t="s">
        <v>102</v>
      </c>
      <c r="N7791" s="49">
        <v>88650.301999999996</v>
      </c>
      <c r="O7791" s="49">
        <v>80897.070000000007</v>
      </c>
      <c r="P7791" s="49">
        <v>71041.785999999993</v>
      </c>
      <c r="Q7791" s="49">
        <v>44143.942000000003</v>
      </c>
      <c r="R7791" s="49">
        <v>50567.69</v>
      </c>
    </row>
    <row r="7792" spans="1:22" x14ac:dyDescent="0.3">
      <c r="A7792">
        <v>1002768</v>
      </c>
      <c r="B7792" t="s">
        <v>33886</v>
      </c>
      <c r="C7792" t="s">
        <v>33887</v>
      </c>
      <c r="D7792" t="s">
        <v>33888</v>
      </c>
      <c r="E7792" t="s">
        <v>663</v>
      </c>
      <c r="F7792" t="s">
        <v>33889</v>
      </c>
      <c r="G7792" t="s">
        <v>33890</v>
      </c>
      <c r="H7792" t="s">
        <v>6205</v>
      </c>
      <c r="I7792" s="23">
        <v>41.126600000000003</v>
      </c>
      <c r="J7792" s="23">
        <v>-80.684799999999996</v>
      </c>
      <c r="K7792">
        <v>331110</v>
      </c>
      <c r="L7792" t="s">
        <v>537</v>
      </c>
      <c r="M7792" t="s">
        <v>538</v>
      </c>
      <c r="N7792" s="49">
        <v>144019.79199999999</v>
      </c>
      <c r="O7792" s="49">
        <v>176197.32</v>
      </c>
      <c r="P7792" s="49">
        <v>156956.92000000001</v>
      </c>
      <c r="Q7792" s="49">
        <v>106925.988</v>
      </c>
      <c r="R7792" s="49">
        <v>90383.58</v>
      </c>
      <c r="S7792" s="49">
        <v>238167.03599999999</v>
      </c>
      <c r="T7792" s="49">
        <v>183224.4</v>
      </c>
      <c r="U7792" s="49">
        <v>167013.916</v>
      </c>
      <c r="V7792" s="49">
        <v>136423.08799999999</v>
      </c>
    </row>
    <row r="7793" spans="1:22" x14ac:dyDescent="0.3">
      <c r="A7793">
        <v>1004324</v>
      </c>
      <c r="B7793" t="s">
        <v>33891</v>
      </c>
      <c r="C7793" t="s">
        <v>33892</v>
      </c>
      <c r="D7793" t="s">
        <v>480</v>
      </c>
      <c r="E7793" t="s">
        <v>303</v>
      </c>
      <c r="F7793" t="s">
        <v>8918</v>
      </c>
      <c r="G7793" t="s">
        <v>33893</v>
      </c>
      <c r="H7793" t="s">
        <v>483</v>
      </c>
      <c r="I7793" s="23">
        <v>29.839110000000002</v>
      </c>
      <c r="J7793" s="23">
        <v>-95.127610000000004</v>
      </c>
      <c r="K7793">
        <v>332996</v>
      </c>
      <c r="L7793" t="s">
        <v>28</v>
      </c>
      <c r="M7793" t="s">
        <v>315</v>
      </c>
      <c r="N7793" s="49">
        <v>22620.964</v>
      </c>
      <c r="O7793" s="49">
        <v>25714.004000000001</v>
      </c>
      <c r="P7793" s="49">
        <v>24433.707999999999</v>
      </c>
      <c r="Q7793" s="49">
        <v>15679.74</v>
      </c>
      <c r="R7793" s="49">
        <v>13363.8</v>
      </c>
      <c r="S7793" s="49">
        <v>30106.936000000002</v>
      </c>
      <c r="T7793" s="49">
        <v>30165.236000000001</v>
      </c>
      <c r="U7793" s="49">
        <v>28932.84</v>
      </c>
      <c r="V7793" s="49">
        <v>29357.84</v>
      </c>
    </row>
    <row r="7794" spans="1:22" x14ac:dyDescent="0.3">
      <c r="A7794">
        <v>1001463</v>
      </c>
      <c r="B7794" t="s">
        <v>33894</v>
      </c>
      <c r="C7794" t="s">
        <v>33895</v>
      </c>
      <c r="D7794" t="s">
        <v>4312</v>
      </c>
      <c r="E7794" t="s">
        <v>1487</v>
      </c>
      <c r="F7794" t="s">
        <v>33896</v>
      </c>
      <c r="G7794" t="s">
        <v>33897</v>
      </c>
      <c r="H7794" t="s">
        <v>5672</v>
      </c>
      <c r="I7794" s="23">
        <v>40.019500000000001</v>
      </c>
      <c r="J7794" s="23">
        <v>-105.202</v>
      </c>
      <c r="K7794">
        <v>221112</v>
      </c>
      <c r="L7794" t="s">
        <v>28</v>
      </c>
      <c r="M7794" t="s">
        <v>336</v>
      </c>
      <c r="N7794" s="49">
        <v>2818.94</v>
      </c>
      <c r="O7794" s="49">
        <v>3631.8359999999998</v>
      </c>
      <c r="P7794" s="49">
        <v>197721.57800000001</v>
      </c>
      <c r="Q7794" s="49">
        <v>1008590.18</v>
      </c>
      <c r="R7794" s="49">
        <v>1110627.084</v>
      </c>
      <c r="S7794" s="49">
        <v>1110274.75</v>
      </c>
      <c r="T7794" s="49">
        <v>1108551.53</v>
      </c>
      <c r="U7794" s="49">
        <v>1094554.716</v>
      </c>
      <c r="V7794" s="49">
        <v>1066130.274</v>
      </c>
    </row>
    <row r="7795" spans="1:22" x14ac:dyDescent="0.3">
      <c r="A7795">
        <v>1001364</v>
      </c>
      <c r="B7795" t="s">
        <v>33898</v>
      </c>
      <c r="C7795" t="s">
        <v>33899</v>
      </c>
      <c r="D7795" t="s">
        <v>4312</v>
      </c>
      <c r="E7795" t="s">
        <v>1487</v>
      </c>
      <c r="F7795" t="s">
        <v>33896</v>
      </c>
      <c r="G7795" t="s">
        <v>33897</v>
      </c>
      <c r="H7795" t="s">
        <v>5672</v>
      </c>
      <c r="I7795" s="23">
        <v>40.0197</v>
      </c>
      <c r="J7795" s="23">
        <v>-105.202</v>
      </c>
      <c r="K7795">
        <v>221112</v>
      </c>
      <c r="L7795" t="s">
        <v>335</v>
      </c>
      <c r="M7795" t="s">
        <v>336</v>
      </c>
      <c r="N7795" s="49">
        <v>0</v>
      </c>
      <c r="O7795" s="49">
        <v>0</v>
      </c>
      <c r="P7795" s="49">
        <v>0</v>
      </c>
      <c r="Q7795" s="49">
        <v>0</v>
      </c>
      <c r="R7795" s="49">
        <v>0</v>
      </c>
      <c r="S7795" s="49">
        <v>300.60000000000002</v>
      </c>
      <c r="T7795" s="49">
        <v>5318.48</v>
      </c>
      <c r="U7795" s="49">
        <v>909.99599999999998</v>
      </c>
      <c r="V7795" s="49">
        <v>3843.8359999999998</v>
      </c>
    </row>
    <row r="7796" spans="1:22" x14ac:dyDescent="0.3">
      <c r="A7796">
        <v>1001114</v>
      </c>
      <c r="B7796" t="s">
        <v>33900</v>
      </c>
      <c r="C7796" t="s">
        <v>33901</v>
      </c>
      <c r="D7796" t="s">
        <v>10741</v>
      </c>
      <c r="E7796" t="s">
        <v>3890</v>
      </c>
      <c r="F7796" t="s">
        <v>12847</v>
      </c>
      <c r="G7796" t="s">
        <v>33902</v>
      </c>
      <c r="H7796" t="s">
        <v>12849</v>
      </c>
      <c r="I7796" s="23">
        <v>39.15</v>
      </c>
      <c r="J7796" s="23">
        <v>-75.546599999999998</v>
      </c>
      <c r="K7796">
        <v>221112</v>
      </c>
      <c r="L7796" t="s">
        <v>335</v>
      </c>
      <c r="M7796" t="s">
        <v>336</v>
      </c>
      <c r="R7796" s="49">
        <v>2205.6260000000002</v>
      </c>
      <c r="S7796" s="49">
        <v>1617.934</v>
      </c>
      <c r="T7796" s="49">
        <v>1377.942</v>
      </c>
      <c r="U7796" s="49">
        <v>695.596</v>
      </c>
      <c r="V7796" s="49">
        <v>1999.99</v>
      </c>
    </row>
    <row r="7797" spans="1:22" x14ac:dyDescent="0.3">
      <c r="A7797">
        <v>1000814</v>
      </c>
      <c r="B7797" t="s">
        <v>33903</v>
      </c>
      <c r="C7797" t="s">
        <v>33904</v>
      </c>
      <c r="D7797" t="s">
        <v>33905</v>
      </c>
      <c r="E7797" t="s">
        <v>468</v>
      </c>
      <c r="F7797" t="s">
        <v>33906</v>
      </c>
      <c r="G7797" t="s">
        <v>33907</v>
      </c>
      <c r="H7797" t="s">
        <v>16650</v>
      </c>
      <c r="I7797" s="23">
        <v>27.5242</v>
      </c>
      <c r="J7797" s="23">
        <v>-81.923599999999993</v>
      </c>
      <c r="K7797">
        <v>221112</v>
      </c>
      <c r="L7797" t="s">
        <v>335</v>
      </c>
      <c r="M7797" t="s">
        <v>336</v>
      </c>
      <c r="N7797" s="49">
        <v>475350.27600000001</v>
      </c>
      <c r="O7797" s="49">
        <v>663991.68599999999</v>
      </c>
      <c r="P7797" s="49">
        <v>622948.89199999999</v>
      </c>
      <c r="Q7797" s="49">
        <v>961555.32400000002</v>
      </c>
      <c r="R7797" s="49">
        <v>343614.51400000002</v>
      </c>
      <c r="S7797" s="49">
        <v>184867.01</v>
      </c>
      <c r="T7797" s="49">
        <v>125979.68</v>
      </c>
      <c r="U7797" s="49">
        <v>297961.28200000001</v>
      </c>
      <c r="V7797" s="49">
        <v>365274.58799999999</v>
      </c>
    </row>
    <row r="7798" spans="1:22" x14ac:dyDescent="0.3">
      <c r="A7798">
        <v>1003047</v>
      </c>
      <c r="B7798" t="s">
        <v>33908</v>
      </c>
      <c r="C7798" t="s">
        <v>33909</v>
      </c>
      <c r="D7798" t="s">
        <v>33910</v>
      </c>
      <c r="E7798" t="s">
        <v>1487</v>
      </c>
      <c r="F7798" t="s">
        <v>33911</v>
      </c>
      <c r="H7798" t="s">
        <v>3826</v>
      </c>
      <c r="I7798" s="23">
        <v>39.5075</v>
      </c>
      <c r="J7798" s="23">
        <v>-107.6464</v>
      </c>
      <c r="K7798">
        <v>211111</v>
      </c>
      <c r="L7798" t="s">
        <v>28</v>
      </c>
      <c r="M7798" t="s">
        <v>102</v>
      </c>
      <c r="R7798" s="49">
        <v>52459.252</v>
      </c>
      <c r="S7798" s="49">
        <v>48945.315999999999</v>
      </c>
      <c r="T7798" s="49">
        <v>57296.284</v>
      </c>
      <c r="U7798" s="49">
        <v>78683.703999999998</v>
      </c>
      <c r="V7798" s="49">
        <v>72153.127999999997</v>
      </c>
    </row>
    <row r="7799" spans="1:22" x14ac:dyDescent="0.3">
      <c r="A7799">
        <v>1003230</v>
      </c>
      <c r="B7799" t="s">
        <v>33912</v>
      </c>
      <c r="C7799" t="s">
        <v>33913</v>
      </c>
      <c r="D7799" t="s">
        <v>33910</v>
      </c>
      <c r="E7799" t="s">
        <v>1487</v>
      </c>
      <c r="F7799" t="s">
        <v>33911</v>
      </c>
      <c r="H7799" t="s">
        <v>3826</v>
      </c>
      <c r="I7799" s="23">
        <v>39.491700000000002</v>
      </c>
      <c r="J7799" s="23">
        <v>-107.7089</v>
      </c>
      <c r="K7799">
        <v>211111</v>
      </c>
      <c r="L7799" t="s">
        <v>28</v>
      </c>
      <c r="M7799" t="s">
        <v>102</v>
      </c>
      <c r="R7799" s="49">
        <v>7756.22</v>
      </c>
      <c r="S7799" s="49">
        <v>40886.396000000001</v>
      </c>
      <c r="T7799" s="49">
        <v>41085.296000000002</v>
      </c>
      <c r="U7799" s="49">
        <v>53044.1</v>
      </c>
      <c r="V7799" s="49">
        <v>45430.627999999997</v>
      </c>
    </row>
    <row r="7800" spans="1:22" x14ac:dyDescent="0.3">
      <c r="A7800">
        <v>1001528</v>
      </c>
      <c r="B7800" t="s">
        <v>33914</v>
      </c>
      <c r="C7800" t="s">
        <v>32118</v>
      </c>
      <c r="D7800" t="s">
        <v>33915</v>
      </c>
      <c r="E7800" t="s">
        <v>351</v>
      </c>
      <c r="F7800" t="s">
        <v>33916</v>
      </c>
      <c r="G7800" t="s">
        <v>33917</v>
      </c>
      <c r="H7800" t="s">
        <v>3089</v>
      </c>
      <c r="I7800" s="23">
        <v>38.664200000000001</v>
      </c>
      <c r="J7800" s="23">
        <v>-90.176400000000001</v>
      </c>
      <c r="K7800">
        <v>221112</v>
      </c>
      <c r="L7800" t="s">
        <v>335</v>
      </c>
      <c r="M7800" t="s">
        <v>336</v>
      </c>
      <c r="N7800" s="49">
        <v>17268.740000000002</v>
      </c>
      <c r="O7800" s="49">
        <v>53587.3</v>
      </c>
      <c r="P7800" s="49">
        <v>39316.703999999998</v>
      </c>
      <c r="Q7800" s="49">
        <v>47909.52</v>
      </c>
      <c r="R7800" s="49">
        <v>12065.856</v>
      </c>
      <c r="S7800" s="49">
        <v>21437.272000000001</v>
      </c>
      <c r="T7800" s="49">
        <v>24983.407999999999</v>
      </c>
      <c r="U7800" s="49">
        <v>113520.78</v>
      </c>
      <c r="V7800" s="49">
        <v>77747.212</v>
      </c>
    </row>
    <row r="7801" spans="1:22" x14ac:dyDescent="0.3">
      <c r="A7801">
        <v>1002736</v>
      </c>
      <c r="B7801" t="s">
        <v>33918</v>
      </c>
      <c r="C7801" t="s">
        <v>33919</v>
      </c>
      <c r="D7801" t="s">
        <v>33920</v>
      </c>
      <c r="E7801" t="s">
        <v>583</v>
      </c>
      <c r="F7801" t="s">
        <v>33921</v>
      </c>
      <c r="G7801" t="s">
        <v>33922</v>
      </c>
      <c r="H7801" t="s">
        <v>993</v>
      </c>
      <c r="I7801" s="23">
        <v>30.125259</v>
      </c>
      <c r="J7801" s="23">
        <v>-90.912627999999998</v>
      </c>
      <c r="K7801">
        <v>325180</v>
      </c>
      <c r="L7801" t="s">
        <v>28</v>
      </c>
      <c r="M7801" t="s">
        <v>530</v>
      </c>
      <c r="N7801" s="49">
        <v>37388.06</v>
      </c>
      <c r="O7801" s="49">
        <v>41120.296000000002</v>
      </c>
      <c r="P7801" s="49">
        <v>38541.504000000001</v>
      </c>
      <c r="Q7801" s="49">
        <v>40238.947999999997</v>
      </c>
      <c r="R7801" s="49">
        <v>42048.192000000003</v>
      </c>
      <c r="S7801" s="49">
        <v>46506.824000000001</v>
      </c>
      <c r="T7801" s="49">
        <v>35747.716</v>
      </c>
      <c r="U7801" s="49">
        <v>40931.196000000004</v>
      </c>
      <c r="V7801" s="49">
        <v>36097.364000000001</v>
      </c>
    </row>
    <row r="7802" spans="1:22" x14ac:dyDescent="0.3">
      <c r="A7802">
        <v>1004202</v>
      </c>
      <c r="B7802" t="s">
        <v>33923</v>
      </c>
      <c r="C7802" t="s">
        <v>33924</v>
      </c>
      <c r="D7802" t="s">
        <v>10056</v>
      </c>
      <c r="E7802" t="s">
        <v>1418</v>
      </c>
      <c r="F7802" t="s">
        <v>33925</v>
      </c>
      <c r="G7802" t="s">
        <v>33926</v>
      </c>
      <c r="H7802" t="s">
        <v>1421</v>
      </c>
      <c r="I7802" s="23">
        <v>36.151820000000001</v>
      </c>
      <c r="J7802" s="23">
        <v>-95.99727</v>
      </c>
      <c r="K7802">
        <v>221330</v>
      </c>
      <c r="L7802" t="s">
        <v>28</v>
      </c>
      <c r="M7802" t="s">
        <v>336</v>
      </c>
      <c r="N7802" s="49">
        <v>41830.743999999999</v>
      </c>
      <c r="O7802" s="49">
        <v>36105.716</v>
      </c>
      <c r="P7802" s="49">
        <v>27651.248</v>
      </c>
      <c r="Q7802" s="49">
        <v>26172.603999999999</v>
      </c>
      <c r="R7802" s="49">
        <v>23732.011999999999</v>
      </c>
      <c r="S7802" s="49">
        <v>24536.608</v>
      </c>
      <c r="T7802" s="49">
        <v>25040.308000000001</v>
      </c>
      <c r="U7802" s="49">
        <v>22475.864000000001</v>
      </c>
      <c r="V7802" s="49">
        <v>25648.704000000002</v>
      </c>
    </row>
    <row r="7803" spans="1:22" x14ac:dyDescent="0.3">
      <c r="A7803">
        <v>1001526</v>
      </c>
      <c r="B7803" t="s">
        <v>33927</v>
      </c>
      <c r="C7803" t="s">
        <v>33928</v>
      </c>
      <c r="D7803" t="s">
        <v>33929</v>
      </c>
      <c r="E7803" t="s">
        <v>351</v>
      </c>
      <c r="F7803" t="s">
        <v>33930</v>
      </c>
      <c r="G7803" t="s">
        <v>33931</v>
      </c>
      <c r="H7803" t="s">
        <v>32497</v>
      </c>
      <c r="I7803" s="23">
        <v>40.178100000000001</v>
      </c>
      <c r="J7803" s="23">
        <v>-87.748099999999994</v>
      </c>
      <c r="K7803">
        <v>221112</v>
      </c>
      <c r="L7803" t="s">
        <v>335</v>
      </c>
      <c r="M7803" t="s">
        <v>336</v>
      </c>
      <c r="U7803" s="49">
        <v>0</v>
      </c>
      <c r="V7803" s="49">
        <v>182115.68799999999</v>
      </c>
    </row>
    <row r="7804" spans="1:22" x14ac:dyDescent="0.3">
      <c r="A7804">
        <v>1009233</v>
      </c>
      <c r="B7804" t="s">
        <v>33932</v>
      </c>
      <c r="C7804" t="s">
        <v>33933</v>
      </c>
      <c r="D7804" t="s">
        <v>25273</v>
      </c>
      <c r="E7804" t="s">
        <v>461</v>
      </c>
      <c r="F7804" t="s">
        <v>25274</v>
      </c>
      <c r="H7804" t="s">
        <v>5338</v>
      </c>
      <c r="I7804" s="23">
        <v>41.058720000000001</v>
      </c>
      <c r="J7804" s="23">
        <v>-108.76154</v>
      </c>
      <c r="K7804">
        <v>211130</v>
      </c>
      <c r="L7804" t="s">
        <v>368</v>
      </c>
      <c r="M7804" t="s">
        <v>102</v>
      </c>
      <c r="N7804" s="49">
        <v>37367.18</v>
      </c>
      <c r="O7804" s="49">
        <v>36932.89</v>
      </c>
      <c r="P7804" s="49">
        <v>25976.71</v>
      </c>
      <c r="Q7804" s="49">
        <v>27829.006000000001</v>
      </c>
      <c r="R7804" s="49">
        <v>25762.808000000001</v>
      </c>
      <c r="S7804" s="49">
        <v>21644.326000000001</v>
      </c>
      <c r="T7804" s="49">
        <v>25008.421999999999</v>
      </c>
      <c r="U7804" s="49">
        <v>24295.828000000001</v>
      </c>
      <c r="V7804" s="49">
        <v>26767.687999999998</v>
      </c>
    </row>
    <row r="7805" spans="1:22" x14ac:dyDescent="0.3">
      <c r="A7805">
        <v>1011612</v>
      </c>
      <c r="B7805" t="s">
        <v>33934</v>
      </c>
      <c r="C7805" t="s">
        <v>33935</v>
      </c>
      <c r="D7805" t="s">
        <v>8724</v>
      </c>
      <c r="E7805" t="s">
        <v>549</v>
      </c>
      <c r="F7805" t="s">
        <v>29229</v>
      </c>
      <c r="G7805" t="s">
        <v>33936</v>
      </c>
      <c r="H7805" t="s">
        <v>1460</v>
      </c>
      <c r="I7805" s="23">
        <v>42.877191000000003</v>
      </c>
      <c r="J7805" s="23">
        <v>-96.987077999999997</v>
      </c>
      <c r="K7805">
        <v>562212</v>
      </c>
      <c r="L7805" t="s">
        <v>355</v>
      </c>
      <c r="M7805" t="s">
        <v>307</v>
      </c>
      <c r="N7805" s="49">
        <v>28742.148000000001</v>
      </c>
      <c r="O7805" s="49">
        <v>27704.547999999999</v>
      </c>
      <c r="P7805" s="49">
        <v>26310.85</v>
      </c>
      <c r="Q7805" s="49">
        <v>25296.648000000001</v>
      </c>
      <c r="R7805" s="49">
        <v>24299.95</v>
      </c>
      <c r="S7805" s="49">
        <v>23374.95</v>
      </c>
    </row>
    <row r="7806" spans="1:22" x14ac:dyDescent="0.3">
      <c r="A7806">
        <v>1007395</v>
      </c>
      <c r="B7806" t="s">
        <v>33937</v>
      </c>
      <c r="C7806" t="s">
        <v>33938</v>
      </c>
      <c r="D7806" t="s">
        <v>8683</v>
      </c>
      <c r="E7806" t="s">
        <v>1418</v>
      </c>
      <c r="F7806" t="s">
        <v>22020</v>
      </c>
      <c r="H7806" t="s">
        <v>9979</v>
      </c>
      <c r="I7806" s="23">
        <v>34.925269999999998</v>
      </c>
      <c r="J7806" s="23">
        <v>-95.913880000000006</v>
      </c>
      <c r="K7806">
        <v>486210</v>
      </c>
      <c r="L7806" t="s">
        <v>28</v>
      </c>
      <c r="M7806" t="s">
        <v>102</v>
      </c>
      <c r="R7806" s="49">
        <v>24499.608</v>
      </c>
      <c r="S7806" s="49">
        <v>28308.243999999999</v>
      </c>
      <c r="T7806" s="49">
        <v>41486.044000000002</v>
      </c>
      <c r="U7806" s="49">
        <v>55567.14</v>
      </c>
      <c r="V7806" s="49">
        <v>40441.548000000003</v>
      </c>
    </row>
    <row r="7807" spans="1:22" x14ac:dyDescent="0.3">
      <c r="A7807">
        <v>1000111</v>
      </c>
      <c r="B7807" t="s">
        <v>33939</v>
      </c>
      <c r="C7807" t="s">
        <v>33940</v>
      </c>
      <c r="D7807" t="s">
        <v>27708</v>
      </c>
      <c r="E7807" t="s">
        <v>331</v>
      </c>
      <c r="F7807" t="s">
        <v>33941</v>
      </c>
      <c r="G7807" t="s">
        <v>33942</v>
      </c>
      <c r="H7807" t="s">
        <v>3597</v>
      </c>
      <c r="I7807" s="23">
        <v>40.753900000000002</v>
      </c>
      <c r="J7807" s="23">
        <v>-73.950599999999994</v>
      </c>
      <c r="K7807">
        <v>221112</v>
      </c>
      <c r="L7807" t="s">
        <v>335</v>
      </c>
      <c r="M7807" t="s">
        <v>336</v>
      </c>
      <c r="N7807" s="49">
        <v>19674.04</v>
      </c>
      <c r="O7807" s="49">
        <v>35221.82</v>
      </c>
      <c r="P7807" s="49">
        <v>28073.295999999998</v>
      </c>
      <c r="Q7807" s="49">
        <v>28261.995999999999</v>
      </c>
      <c r="R7807" s="49">
        <v>27000.9</v>
      </c>
      <c r="S7807" s="49">
        <v>26232.552</v>
      </c>
      <c r="T7807" s="49">
        <v>43133.84</v>
      </c>
      <c r="U7807" s="49">
        <v>38257.508000000002</v>
      </c>
      <c r="V7807" s="49">
        <v>44820.684000000001</v>
      </c>
    </row>
    <row r="7808" spans="1:22" x14ac:dyDescent="0.3">
      <c r="A7808">
        <v>1003435</v>
      </c>
      <c r="B7808" t="s">
        <v>33943</v>
      </c>
      <c r="C7808" t="s">
        <v>33944</v>
      </c>
      <c r="D7808" t="s">
        <v>27932</v>
      </c>
      <c r="E7808" t="s">
        <v>583</v>
      </c>
      <c r="F7808" t="s">
        <v>33945</v>
      </c>
      <c r="H7808" t="s">
        <v>6780</v>
      </c>
      <c r="I7808" s="23">
        <v>32.290577999999996</v>
      </c>
      <c r="J7808" s="23">
        <v>-92.626215999999999</v>
      </c>
      <c r="K7808">
        <v>486210</v>
      </c>
      <c r="L7808" t="s">
        <v>1275</v>
      </c>
      <c r="M7808" t="s">
        <v>102</v>
      </c>
      <c r="N7808" s="49">
        <v>56227.002</v>
      </c>
      <c r="O7808" s="49">
        <v>32857.741999999998</v>
      </c>
      <c r="P7808" s="49">
        <v>25697.21</v>
      </c>
      <c r="Q7808" s="49">
        <v>2908.8939999999998</v>
      </c>
      <c r="R7808" s="49">
        <v>4834.6940000000004</v>
      </c>
      <c r="S7808" s="49">
        <v>2164.8919999999998</v>
      </c>
      <c r="T7808" s="49">
        <v>21317.376</v>
      </c>
      <c r="U7808" s="49">
        <v>57865.588000000003</v>
      </c>
      <c r="V7808" s="49">
        <v>70085.691999999995</v>
      </c>
    </row>
    <row r="7809" spans="1:22" x14ac:dyDescent="0.3">
      <c r="A7809">
        <v>1001502</v>
      </c>
      <c r="B7809" t="s">
        <v>33946</v>
      </c>
      <c r="C7809" t="s">
        <v>33947</v>
      </c>
      <c r="D7809" t="s">
        <v>17521</v>
      </c>
      <c r="E7809" t="s">
        <v>468</v>
      </c>
      <c r="F7809" t="s">
        <v>33948</v>
      </c>
      <c r="G7809" t="s">
        <v>33949</v>
      </c>
      <c r="H7809" t="s">
        <v>17825</v>
      </c>
      <c r="I7809" s="23">
        <v>27.6311</v>
      </c>
      <c r="J7809" s="23">
        <v>-80.375799999999998</v>
      </c>
      <c r="K7809">
        <v>221112</v>
      </c>
      <c r="L7809" t="s">
        <v>335</v>
      </c>
      <c r="M7809" t="s">
        <v>336</v>
      </c>
      <c r="T7809" s="49">
        <v>3905.98</v>
      </c>
      <c r="U7809" s="49">
        <v>12740.18</v>
      </c>
      <c r="V7809" s="49">
        <v>8525.1679999999997</v>
      </c>
    </row>
    <row r="7810" spans="1:22" x14ac:dyDescent="0.3">
      <c r="A7810">
        <v>1003320</v>
      </c>
      <c r="B7810" t="s">
        <v>33950</v>
      </c>
      <c r="C7810" t="s">
        <v>33951</v>
      </c>
      <c r="D7810" t="s">
        <v>10558</v>
      </c>
      <c r="E7810" t="s">
        <v>454</v>
      </c>
      <c r="F7810" t="s">
        <v>10559</v>
      </c>
      <c r="G7810" t="s">
        <v>33952</v>
      </c>
      <c r="H7810" t="s">
        <v>9905</v>
      </c>
      <c r="I7810" s="23">
        <v>45.804799000000003</v>
      </c>
      <c r="J7810" s="23">
        <v>-87.089780000000005</v>
      </c>
      <c r="K7810">
        <v>322121</v>
      </c>
      <c r="L7810" t="s">
        <v>14336</v>
      </c>
      <c r="M7810" t="s">
        <v>4283</v>
      </c>
      <c r="N7810" s="49">
        <v>569369.06799999997</v>
      </c>
      <c r="O7810" s="49">
        <v>586465.24</v>
      </c>
      <c r="P7810" s="49">
        <v>560825.64199999999</v>
      </c>
      <c r="Q7810" s="49">
        <v>552752.57799999998</v>
      </c>
      <c r="R7810" s="49">
        <v>522064.98200000002</v>
      </c>
      <c r="S7810" s="49">
        <v>527690.82200000004</v>
      </c>
      <c r="T7810" s="49">
        <v>436339.20000000001</v>
      </c>
      <c r="U7810" s="49">
        <v>459253.19</v>
      </c>
      <c r="V7810" s="49">
        <v>522558</v>
      </c>
    </row>
    <row r="7811" spans="1:22" x14ac:dyDescent="0.3">
      <c r="A7811">
        <v>1001237</v>
      </c>
      <c r="B7811" t="s">
        <v>33953</v>
      </c>
      <c r="C7811" t="s">
        <v>33954</v>
      </c>
      <c r="D7811" t="s">
        <v>33955</v>
      </c>
      <c r="E7811" t="s">
        <v>556</v>
      </c>
      <c r="F7811" t="s">
        <v>33956</v>
      </c>
      <c r="G7811" t="s">
        <v>33957</v>
      </c>
      <c r="H7811" t="s">
        <v>852</v>
      </c>
      <c r="I7811" s="23">
        <v>39.472200000000001</v>
      </c>
      <c r="J7811" s="23">
        <v>-79.057500000000005</v>
      </c>
      <c r="K7811">
        <v>322121</v>
      </c>
      <c r="L7811" t="s">
        <v>1940</v>
      </c>
      <c r="M7811" t="s">
        <v>680</v>
      </c>
      <c r="N7811" s="49">
        <v>242505.48</v>
      </c>
      <c r="O7811" s="49">
        <v>612172.55200000003</v>
      </c>
      <c r="P7811" s="49">
        <v>610279.9</v>
      </c>
      <c r="Q7811" s="49">
        <v>587638.61199999996</v>
      </c>
      <c r="R7811" s="49">
        <v>689410.68599999999</v>
      </c>
      <c r="S7811" s="49">
        <v>801622.37</v>
      </c>
      <c r="T7811" s="49">
        <v>790247.75199999998</v>
      </c>
      <c r="U7811" s="49">
        <v>919070.33</v>
      </c>
      <c r="V7811" s="49">
        <v>960688.66799999995</v>
      </c>
    </row>
    <row r="7812" spans="1:22" x14ac:dyDescent="0.3">
      <c r="A7812">
        <v>1001892</v>
      </c>
      <c r="B7812" t="s">
        <v>33958</v>
      </c>
      <c r="C7812" t="s">
        <v>33959</v>
      </c>
      <c r="D7812" t="s">
        <v>33960</v>
      </c>
      <c r="E7812" t="s">
        <v>454</v>
      </c>
      <c r="F7812" t="s">
        <v>33961</v>
      </c>
      <c r="G7812" t="s">
        <v>33962</v>
      </c>
      <c r="H7812" t="s">
        <v>1761</v>
      </c>
      <c r="I7812" s="23">
        <v>45.795200000000001</v>
      </c>
      <c r="J7812" s="23">
        <v>-87.957599999999999</v>
      </c>
      <c r="K7812">
        <v>322121</v>
      </c>
      <c r="L7812" t="s">
        <v>1172</v>
      </c>
      <c r="M7812" t="s">
        <v>1173</v>
      </c>
      <c r="N7812" s="49">
        <v>139843.87</v>
      </c>
      <c r="O7812" s="49">
        <v>131696.516</v>
      </c>
      <c r="P7812" s="49">
        <v>124894.558</v>
      </c>
      <c r="Q7812" s="49">
        <v>139735.24799999999</v>
      </c>
      <c r="R7812" s="49">
        <v>174821.41800000001</v>
      </c>
      <c r="S7812" s="49">
        <v>164836.96</v>
      </c>
      <c r="T7812" s="49">
        <v>191909.86799999999</v>
      </c>
      <c r="U7812" s="49">
        <v>190722.68599999999</v>
      </c>
      <c r="V7812" s="49">
        <v>164395.07800000001</v>
      </c>
    </row>
    <row r="7813" spans="1:22" x14ac:dyDescent="0.3">
      <c r="A7813">
        <v>1005202</v>
      </c>
      <c r="B7813" t="s">
        <v>33963</v>
      </c>
      <c r="C7813" t="s">
        <v>33964</v>
      </c>
      <c r="D7813" t="s">
        <v>33965</v>
      </c>
      <c r="E7813" t="s">
        <v>447</v>
      </c>
      <c r="F7813" t="s">
        <v>33966</v>
      </c>
      <c r="G7813" t="s">
        <v>33967</v>
      </c>
      <c r="H7813" t="s">
        <v>5711</v>
      </c>
      <c r="I7813" s="23">
        <v>40.831705999999997</v>
      </c>
      <c r="J7813" s="23">
        <v>-76.028568000000007</v>
      </c>
      <c r="K7813">
        <v>325120</v>
      </c>
      <c r="L7813" t="s">
        <v>403</v>
      </c>
      <c r="M7813" t="s">
        <v>404</v>
      </c>
      <c r="N7813" s="49">
        <v>165435.44500000001</v>
      </c>
      <c r="O7813" s="49">
        <v>171496.66500000001</v>
      </c>
      <c r="P7813" s="49">
        <v>457338.54300000001</v>
      </c>
      <c r="Q7813" s="49">
        <v>278384.31300000002</v>
      </c>
      <c r="R7813" s="49">
        <v>311746.25</v>
      </c>
      <c r="S7813" s="49">
        <v>282329.84100000001</v>
      </c>
      <c r="T7813" s="49">
        <v>298158.38199999998</v>
      </c>
      <c r="U7813" s="49">
        <v>410479.63199999998</v>
      </c>
      <c r="V7813" s="49">
        <v>436344.14399999997</v>
      </c>
    </row>
    <row r="7814" spans="1:22" x14ac:dyDescent="0.3">
      <c r="A7814">
        <v>1001155</v>
      </c>
      <c r="B7814" t="s">
        <v>33968</v>
      </c>
      <c r="C7814" t="s">
        <v>33969</v>
      </c>
      <c r="D7814" t="s">
        <v>8055</v>
      </c>
      <c r="E7814" t="s">
        <v>491</v>
      </c>
      <c r="F7814" t="s">
        <v>33970</v>
      </c>
      <c r="G7814" t="s">
        <v>33971</v>
      </c>
      <c r="H7814" t="s">
        <v>389</v>
      </c>
      <c r="I7814" s="23">
        <v>39.740281000000003</v>
      </c>
      <c r="J7814" s="23">
        <v>-86.218331000000006</v>
      </c>
      <c r="K7814">
        <v>325199</v>
      </c>
      <c r="L7814" t="s">
        <v>28</v>
      </c>
      <c r="M7814" t="s">
        <v>530</v>
      </c>
      <c r="N7814" s="49">
        <v>63624.057999999997</v>
      </c>
      <c r="O7814" s="49">
        <v>72163.661999999997</v>
      </c>
      <c r="P7814" s="49">
        <v>63862.485999999997</v>
      </c>
      <c r="Q7814" s="49">
        <v>83335.793999999994</v>
      </c>
      <c r="R7814" s="49">
        <v>81878.19</v>
      </c>
      <c r="S7814" s="49">
        <v>100715.038</v>
      </c>
      <c r="T7814" s="49">
        <v>99310.93</v>
      </c>
      <c r="U7814" s="49">
        <v>92983.322</v>
      </c>
      <c r="V7814" s="49">
        <v>88652.093999999997</v>
      </c>
    </row>
    <row r="7815" spans="1:22" x14ac:dyDescent="0.3">
      <c r="A7815">
        <v>1002452</v>
      </c>
      <c r="B7815" t="s">
        <v>33972</v>
      </c>
      <c r="C7815" t="s">
        <v>33973</v>
      </c>
      <c r="D7815" t="s">
        <v>3949</v>
      </c>
      <c r="E7815" t="s">
        <v>435</v>
      </c>
      <c r="F7815" t="s">
        <v>33974</v>
      </c>
      <c r="G7815" t="s">
        <v>33975</v>
      </c>
      <c r="H7815" t="s">
        <v>1310</v>
      </c>
      <c r="I7815" s="23">
        <v>39.112141999999999</v>
      </c>
      <c r="J7815" s="23">
        <v>-94.579614000000007</v>
      </c>
      <c r="K7815">
        <v>221330</v>
      </c>
      <c r="L7815" t="s">
        <v>28</v>
      </c>
      <c r="M7815" t="s">
        <v>336</v>
      </c>
      <c r="N7815" s="49">
        <v>165603.87599999999</v>
      </c>
      <c r="O7815" s="49">
        <v>167171.872</v>
      </c>
      <c r="P7815" s="49">
        <v>153519.37400000001</v>
      </c>
      <c r="Q7815" s="49">
        <v>149345.12599999999</v>
      </c>
      <c r="R7815" s="49">
        <v>181329.712</v>
      </c>
      <c r="S7815" s="49">
        <v>200305.946</v>
      </c>
      <c r="T7815" s="49">
        <v>215705.89</v>
      </c>
      <c r="U7815" s="49">
        <v>192351.05</v>
      </c>
      <c r="V7815" s="49">
        <v>203618.6</v>
      </c>
    </row>
    <row r="7816" spans="1:22" x14ac:dyDescent="0.3">
      <c r="A7816">
        <v>1013243</v>
      </c>
      <c r="B7816" t="s">
        <v>33976</v>
      </c>
      <c r="C7816" t="s">
        <v>33977</v>
      </c>
      <c r="D7816" t="s">
        <v>9104</v>
      </c>
      <c r="E7816" t="s">
        <v>1418</v>
      </c>
      <c r="F7816" t="s">
        <v>33978</v>
      </c>
      <c r="G7816" t="s">
        <v>33979</v>
      </c>
      <c r="H7816" t="s">
        <v>13690</v>
      </c>
      <c r="I7816" s="23">
        <v>35.467370000000003</v>
      </c>
      <c r="J7816" s="23">
        <v>-97.512889999999999</v>
      </c>
      <c r="K7816">
        <v>221330</v>
      </c>
      <c r="L7816" t="s">
        <v>28</v>
      </c>
      <c r="M7816" t="s">
        <v>336</v>
      </c>
      <c r="N7816" s="49">
        <v>29997.288</v>
      </c>
      <c r="O7816" s="49">
        <v>31814.78</v>
      </c>
    </row>
    <row r="7817" spans="1:22" x14ac:dyDescent="0.3">
      <c r="A7817">
        <v>1007205</v>
      </c>
      <c r="B7817" t="s">
        <v>33980</v>
      </c>
      <c r="C7817" t="s">
        <v>33981</v>
      </c>
      <c r="D7817" t="s">
        <v>2449</v>
      </c>
      <c r="E7817" t="s">
        <v>447</v>
      </c>
      <c r="F7817" t="s">
        <v>15607</v>
      </c>
      <c r="G7817" t="s">
        <v>33982</v>
      </c>
      <c r="H7817" t="s">
        <v>2452</v>
      </c>
      <c r="I7817" s="23">
        <v>39.9422</v>
      </c>
      <c r="J7817" s="23">
        <v>-75.1875</v>
      </c>
      <c r="K7817">
        <v>221330</v>
      </c>
      <c r="L7817" t="s">
        <v>28</v>
      </c>
      <c r="M7817" t="s">
        <v>336</v>
      </c>
      <c r="N7817" s="49">
        <v>91407.831999999995</v>
      </c>
      <c r="O7817" s="49">
        <v>105201.43799999999</v>
      </c>
      <c r="P7817" s="49">
        <v>97109.771999999997</v>
      </c>
      <c r="Q7817" s="49">
        <v>95982.296000000002</v>
      </c>
      <c r="R7817" s="49">
        <v>71813.452000000005</v>
      </c>
      <c r="S7817" s="49">
        <v>72567.664000000004</v>
      </c>
      <c r="T7817" s="49">
        <v>19051.117999999999</v>
      </c>
      <c r="U7817" s="49">
        <v>75845.653999999995</v>
      </c>
      <c r="V7817" s="49">
        <v>117445.844</v>
      </c>
    </row>
    <row r="7818" spans="1:22" x14ac:dyDescent="0.3">
      <c r="A7818">
        <v>1003084</v>
      </c>
      <c r="B7818" t="s">
        <v>33983</v>
      </c>
      <c r="C7818" t="s">
        <v>33984</v>
      </c>
      <c r="D7818" t="s">
        <v>33985</v>
      </c>
      <c r="E7818" t="s">
        <v>1663</v>
      </c>
      <c r="F7818" t="s">
        <v>33986</v>
      </c>
      <c r="G7818" t="s">
        <v>33987</v>
      </c>
      <c r="H7818" t="s">
        <v>3244</v>
      </c>
      <c r="I7818" s="23">
        <v>40.216903000000002</v>
      </c>
      <c r="J7818" s="23">
        <v>-74.765377999999998</v>
      </c>
      <c r="K7818">
        <v>221330</v>
      </c>
      <c r="L7818" t="s">
        <v>28</v>
      </c>
      <c r="M7818" t="s">
        <v>336</v>
      </c>
      <c r="N7818" s="49">
        <v>27165.646000000001</v>
      </c>
      <c r="O7818" s="49">
        <v>32082.378000000001</v>
      </c>
      <c r="P7818" s="49">
        <v>30024.536</v>
      </c>
      <c r="Q7818" s="49">
        <v>31735.423999999999</v>
      </c>
      <c r="R7818" s="49">
        <v>36962.303999999996</v>
      </c>
      <c r="S7818" s="49">
        <v>48747.56</v>
      </c>
      <c r="T7818" s="49">
        <v>41275.044000000002</v>
      </c>
      <c r="U7818" s="49">
        <v>38126.156000000003</v>
      </c>
      <c r="V7818" s="49">
        <v>38305.055999999997</v>
      </c>
    </row>
    <row r="7819" spans="1:22" x14ac:dyDescent="0.3">
      <c r="A7819">
        <v>1013540</v>
      </c>
      <c r="B7819" t="s">
        <v>33988</v>
      </c>
      <c r="C7819" t="s">
        <v>33989</v>
      </c>
      <c r="D7819" t="s">
        <v>31407</v>
      </c>
      <c r="E7819" t="s">
        <v>303</v>
      </c>
      <c r="F7819" t="s">
        <v>33990</v>
      </c>
      <c r="G7819" t="s">
        <v>33991</v>
      </c>
      <c r="H7819" t="s">
        <v>9337</v>
      </c>
      <c r="I7819" s="23">
        <v>28.7883</v>
      </c>
      <c r="J7819" s="23">
        <v>-97.01</v>
      </c>
      <c r="K7819">
        <v>221112</v>
      </c>
      <c r="L7819" t="s">
        <v>28</v>
      </c>
      <c r="M7819" t="s">
        <v>336</v>
      </c>
      <c r="N7819" s="49">
        <v>912.69600000000003</v>
      </c>
    </row>
    <row r="7820" spans="1:22" x14ac:dyDescent="0.3">
      <c r="A7820">
        <v>1013541</v>
      </c>
      <c r="B7820" t="s">
        <v>33992</v>
      </c>
      <c r="C7820" t="s">
        <v>33993</v>
      </c>
      <c r="D7820" t="s">
        <v>31407</v>
      </c>
      <c r="E7820" t="s">
        <v>303</v>
      </c>
      <c r="F7820" t="s">
        <v>17670</v>
      </c>
      <c r="G7820" t="s">
        <v>33994</v>
      </c>
      <c r="H7820" t="s">
        <v>9337</v>
      </c>
      <c r="I7820" s="23">
        <v>28.696406</v>
      </c>
      <c r="J7820" s="23">
        <v>-96.944834999999998</v>
      </c>
      <c r="K7820">
        <v>221112</v>
      </c>
      <c r="L7820" t="s">
        <v>30</v>
      </c>
      <c r="M7820" t="s">
        <v>336</v>
      </c>
      <c r="N7820" s="49">
        <v>26822.151999999998</v>
      </c>
    </row>
    <row r="7821" spans="1:22" x14ac:dyDescent="0.3">
      <c r="A7821">
        <v>1000924</v>
      </c>
      <c r="B7821" t="s">
        <v>33995</v>
      </c>
      <c r="C7821" t="s">
        <v>33996</v>
      </c>
      <c r="D7821" t="s">
        <v>17669</v>
      </c>
      <c r="E7821" t="s">
        <v>303</v>
      </c>
      <c r="F7821" t="s">
        <v>33990</v>
      </c>
      <c r="G7821" t="s">
        <v>33997</v>
      </c>
      <c r="H7821" t="s">
        <v>31407</v>
      </c>
      <c r="I7821" s="23">
        <v>28.7883</v>
      </c>
      <c r="J7821" s="23">
        <v>-97.01</v>
      </c>
      <c r="K7821">
        <v>221112</v>
      </c>
      <c r="L7821" t="s">
        <v>335</v>
      </c>
      <c r="M7821" t="s">
        <v>336</v>
      </c>
      <c r="N7821" s="49">
        <v>535589.21600000001</v>
      </c>
      <c r="O7821" s="49">
        <v>437281.92</v>
      </c>
      <c r="P7821" s="49">
        <v>235263.82800000001</v>
      </c>
      <c r="Q7821" s="49">
        <v>274201.78399999999</v>
      </c>
      <c r="R7821" s="49">
        <v>348861.30800000002</v>
      </c>
      <c r="S7821" s="49">
        <v>274735.73200000002</v>
      </c>
      <c r="T7821" s="49">
        <v>344721.47200000001</v>
      </c>
      <c r="U7821" s="49">
        <v>301645.63199999998</v>
      </c>
      <c r="V7821" s="49">
        <v>260017.136</v>
      </c>
    </row>
    <row r="7822" spans="1:22" x14ac:dyDescent="0.3">
      <c r="A7822">
        <v>1007607</v>
      </c>
      <c r="B7822" t="s">
        <v>33998</v>
      </c>
      <c r="C7822" t="s">
        <v>33999</v>
      </c>
      <c r="D7822" t="s">
        <v>34000</v>
      </c>
      <c r="E7822" t="s">
        <v>323</v>
      </c>
      <c r="F7822" t="s">
        <v>34001</v>
      </c>
      <c r="G7822" t="s">
        <v>34002</v>
      </c>
      <c r="H7822" t="s">
        <v>3837</v>
      </c>
      <c r="I7822" s="23">
        <v>34.593299999999999</v>
      </c>
      <c r="J7822" s="23">
        <v>-117.26900000000001</v>
      </c>
      <c r="K7822">
        <v>562212</v>
      </c>
      <c r="L7822" t="s">
        <v>51</v>
      </c>
      <c r="M7822" t="s">
        <v>307</v>
      </c>
      <c r="N7822" s="49">
        <v>40225</v>
      </c>
      <c r="O7822" s="49">
        <v>19561.5</v>
      </c>
      <c r="P7822" s="49">
        <v>27717.75</v>
      </c>
      <c r="Q7822" s="49">
        <v>10692.75</v>
      </c>
      <c r="R7822" s="49">
        <v>17292.75</v>
      </c>
      <c r="S7822" s="49">
        <v>24419.5</v>
      </c>
      <c r="T7822" s="49">
        <v>28387.5</v>
      </c>
      <c r="U7822" s="49">
        <v>27677.5</v>
      </c>
      <c r="V7822" s="49">
        <v>16897.5</v>
      </c>
    </row>
    <row r="7823" spans="1:22" x14ac:dyDescent="0.3">
      <c r="A7823">
        <v>1000647</v>
      </c>
      <c r="B7823" t="s">
        <v>34003</v>
      </c>
      <c r="C7823" t="s">
        <v>34004</v>
      </c>
      <c r="D7823" t="s">
        <v>34005</v>
      </c>
      <c r="E7823" t="s">
        <v>556</v>
      </c>
      <c r="F7823" t="s">
        <v>34006</v>
      </c>
      <c r="G7823" t="s">
        <v>34007</v>
      </c>
      <c r="H7823" t="s">
        <v>34008</v>
      </c>
      <c r="I7823" s="23">
        <v>38.4878</v>
      </c>
      <c r="J7823" s="23">
        <v>-75.820800000000006</v>
      </c>
      <c r="K7823">
        <v>221112</v>
      </c>
      <c r="L7823" t="s">
        <v>335</v>
      </c>
      <c r="M7823" t="s">
        <v>336</v>
      </c>
      <c r="S7823" s="49">
        <v>20871.259999999998</v>
      </c>
      <c r="T7823" s="49">
        <v>7478.08</v>
      </c>
      <c r="U7823" s="49">
        <v>6128.5020000000004</v>
      </c>
      <c r="V7823" s="49">
        <v>17076.972000000002</v>
      </c>
    </row>
    <row r="7824" spans="1:22" x14ac:dyDescent="0.3">
      <c r="A7824">
        <v>1002345</v>
      </c>
      <c r="B7824" t="s">
        <v>34009</v>
      </c>
      <c r="C7824" t="s">
        <v>34010</v>
      </c>
      <c r="D7824" t="s">
        <v>577</v>
      </c>
      <c r="E7824" t="s">
        <v>583</v>
      </c>
      <c r="F7824" t="s">
        <v>578</v>
      </c>
      <c r="H7824" t="s">
        <v>15706</v>
      </c>
      <c r="I7824" s="23">
        <v>29.229002999999999</v>
      </c>
      <c r="J7824" s="23">
        <v>-87.780968000000001</v>
      </c>
      <c r="K7824">
        <v>211120</v>
      </c>
      <c r="L7824" t="s">
        <v>579</v>
      </c>
      <c r="M7824" t="s">
        <v>102</v>
      </c>
      <c r="N7824" s="49">
        <v>115587.39</v>
      </c>
      <c r="O7824" s="49">
        <v>97213.79</v>
      </c>
      <c r="P7824" s="49">
        <v>94734.22</v>
      </c>
      <c r="Q7824" s="49">
        <v>85617.06</v>
      </c>
      <c r="R7824" s="49">
        <v>90915.085999999996</v>
      </c>
      <c r="S7824" s="49">
        <v>76251.240000000005</v>
      </c>
      <c r="T7824" s="49">
        <v>100011.482</v>
      </c>
      <c r="U7824" s="49">
        <v>104354.788</v>
      </c>
      <c r="V7824" s="49">
        <v>109557.97</v>
      </c>
    </row>
    <row r="7825" spans="1:22" x14ac:dyDescent="0.3">
      <c r="A7825">
        <v>1003717</v>
      </c>
      <c r="B7825" t="s">
        <v>34011</v>
      </c>
      <c r="C7825" t="s">
        <v>34012</v>
      </c>
      <c r="D7825" t="s">
        <v>577</v>
      </c>
      <c r="E7825" t="s">
        <v>583</v>
      </c>
      <c r="F7825" t="s">
        <v>578</v>
      </c>
      <c r="I7825" s="23">
        <v>28.973032329999999</v>
      </c>
      <c r="J7825" s="23">
        <v>-88.625982089999994</v>
      </c>
      <c r="K7825">
        <v>211120</v>
      </c>
      <c r="L7825" t="s">
        <v>579</v>
      </c>
      <c r="M7825" t="s">
        <v>102</v>
      </c>
      <c r="N7825" s="49">
        <v>81989.289999999994</v>
      </c>
      <c r="O7825" s="49">
        <v>59613.307999999997</v>
      </c>
      <c r="P7825" s="49">
        <v>55284.512000000002</v>
      </c>
      <c r="Q7825" s="49">
        <v>38953.743999999999</v>
      </c>
      <c r="R7825" s="49">
        <v>53089.65</v>
      </c>
      <c r="S7825" s="49">
        <v>57930.485999999997</v>
      </c>
      <c r="T7825" s="49">
        <v>36386.576000000001</v>
      </c>
      <c r="U7825" s="49">
        <v>35062.589999999997</v>
      </c>
      <c r="V7825" s="49">
        <v>62917.694000000003</v>
      </c>
    </row>
    <row r="7826" spans="1:22" x14ac:dyDescent="0.3">
      <c r="A7826">
        <v>1007560</v>
      </c>
      <c r="B7826" t="s">
        <v>34013</v>
      </c>
      <c r="C7826" t="s">
        <v>34014</v>
      </c>
      <c r="D7826" t="s">
        <v>577</v>
      </c>
      <c r="E7826" t="s">
        <v>583</v>
      </c>
      <c r="F7826" t="s">
        <v>578</v>
      </c>
      <c r="H7826" t="s">
        <v>15706</v>
      </c>
      <c r="I7826" s="23">
        <v>29.084537999999998</v>
      </c>
      <c r="J7826" s="23">
        <v>-88.704537999999999</v>
      </c>
      <c r="K7826">
        <v>211120</v>
      </c>
      <c r="L7826" t="s">
        <v>579</v>
      </c>
      <c r="M7826" t="s">
        <v>102</v>
      </c>
      <c r="O7826" s="49">
        <v>24859.898000000001</v>
      </c>
      <c r="P7826" s="49">
        <v>24512.198</v>
      </c>
      <c r="Q7826" s="49">
        <v>18232.153999999999</v>
      </c>
      <c r="R7826" s="49">
        <v>19246.245999999999</v>
      </c>
      <c r="S7826" s="49">
        <v>14604.665999999999</v>
      </c>
      <c r="T7826" s="49">
        <v>27393.944</v>
      </c>
      <c r="U7826" s="49">
        <v>32266.527999999998</v>
      </c>
      <c r="V7826" s="49">
        <v>35249.114000000001</v>
      </c>
    </row>
    <row r="7827" spans="1:22" x14ac:dyDescent="0.3">
      <c r="A7827">
        <v>1000552</v>
      </c>
      <c r="B7827" t="s">
        <v>34015</v>
      </c>
      <c r="C7827" t="s">
        <v>34016</v>
      </c>
      <c r="D7827" t="s">
        <v>30615</v>
      </c>
      <c r="E7827" t="s">
        <v>793</v>
      </c>
      <c r="F7827" t="s">
        <v>34017</v>
      </c>
      <c r="G7827" t="s">
        <v>34018</v>
      </c>
      <c r="H7827" t="s">
        <v>24240</v>
      </c>
      <c r="I7827" s="23">
        <v>36.9161</v>
      </c>
      <c r="J7827" s="23">
        <v>-82.338099999999997</v>
      </c>
      <c r="K7827">
        <v>221112</v>
      </c>
      <c r="L7827" t="s">
        <v>30</v>
      </c>
      <c r="M7827" t="s">
        <v>336</v>
      </c>
      <c r="N7827" s="49">
        <v>1116022.148</v>
      </c>
      <c r="O7827" s="49">
        <v>2626452.3319999999</v>
      </c>
      <c r="P7827" s="49">
        <v>2977186.1940000001</v>
      </c>
      <c r="Q7827" s="49">
        <v>3101460.0380000002</v>
      </c>
      <c r="R7827" s="49">
        <v>2727807.5060000001</v>
      </c>
      <c r="S7827" s="49">
        <v>3289525.148</v>
      </c>
      <c r="T7827" s="49">
        <v>3383323.656</v>
      </c>
      <c r="U7827" s="49">
        <v>1342890.7279999999</v>
      </c>
    </row>
    <row r="7828" spans="1:22" x14ac:dyDescent="0.3">
      <c r="A7828">
        <v>1000294</v>
      </c>
      <c r="B7828" t="s">
        <v>34019</v>
      </c>
      <c r="C7828" t="s">
        <v>34020</v>
      </c>
      <c r="D7828" t="s">
        <v>22964</v>
      </c>
      <c r="E7828" t="s">
        <v>793</v>
      </c>
      <c r="F7828" t="s">
        <v>34021</v>
      </c>
      <c r="G7828" t="s">
        <v>34022</v>
      </c>
      <c r="H7828" t="s">
        <v>34023</v>
      </c>
      <c r="I7828" s="23">
        <v>36.8703</v>
      </c>
      <c r="J7828" s="23">
        <v>-76.351900000000001</v>
      </c>
      <c r="K7828">
        <v>221122</v>
      </c>
      <c r="L7828" t="s">
        <v>28</v>
      </c>
      <c r="M7828" t="s">
        <v>336</v>
      </c>
      <c r="Q7828" s="49">
        <v>0</v>
      </c>
      <c r="R7828" s="49">
        <v>90363.14</v>
      </c>
      <c r="S7828" s="49">
        <v>150837.45600000001</v>
      </c>
      <c r="T7828" s="49">
        <v>70904.831999999995</v>
      </c>
      <c r="U7828" s="49">
        <v>48385.65</v>
      </c>
      <c r="V7828" s="49">
        <v>222318.61799999999</v>
      </c>
    </row>
    <row r="7829" spans="1:22" x14ac:dyDescent="0.3">
      <c r="A7829">
        <v>1005660</v>
      </c>
      <c r="B7829" t="s">
        <v>34024</v>
      </c>
      <c r="C7829" t="s">
        <v>34025</v>
      </c>
      <c r="D7829" t="s">
        <v>21263</v>
      </c>
      <c r="E7829" t="s">
        <v>793</v>
      </c>
      <c r="F7829" t="s">
        <v>34026</v>
      </c>
      <c r="G7829" t="s">
        <v>34027</v>
      </c>
      <c r="H7829" t="s">
        <v>1952</v>
      </c>
      <c r="I7829" s="23">
        <v>37.232149999999997</v>
      </c>
      <c r="J7829" s="23">
        <v>-80.421729999999997</v>
      </c>
      <c r="K7829">
        <v>611310</v>
      </c>
      <c r="L7829" t="s">
        <v>28</v>
      </c>
      <c r="M7829" t="s">
        <v>315</v>
      </c>
      <c r="N7829" s="49">
        <v>81919.274000000005</v>
      </c>
      <c r="O7829" s="49">
        <v>82977.482000000004</v>
      </c>
      <c r="P7829" s="49">
        <v>103210.60400000001</v>
      </c>
      <c r="Q7829" s="49">
        <v>99307.042000000001</v>
      </c>
      <c r="R7829" s="49">
        <v>108147.788</v>
      </c>
      <c r="S7829" s="49">
        <v>113367.35400000001</v>
      </c>
      <c r="T7829" s="49">
        <v>106105.198</v>
      </c>
      <c r="U7829" s="49">
        <v>87516.775999999998</v>
      </c>
      <c r="V7829" s="49">
        <v>121657.3</v>
      </c>
    </row>
    <row r="7830" spans="1:22" x14ac:dyDescent="0.3">
      <c r="A7830">
        <v>1004548</v>
      </c>
      <c r="B7830" t="s">
        <v>34028</v>
      </c>
      <c r="C7830" t="s">
        <v>34029</v>
      </c>
      <c r="D7830" t="s">
        <v>34030</v>
      </c>
      <c r="E7830" t="s">
        <v>323</v>
      </c>
      <c r="F7830" t="s">
        <v>6053</v>
      </c>
      <c r="G7830" t="s">
        <v>34031</v>
      </c>
      <c r="H7830" t="s">
        <v>6044</v>
      </c>
      <c r="I7830" s="23">
        <v>36.387970000000003</v>
      </c>
      <c r="J7830" s="23">
        <v>-119.39476000000001</v>
      </c>
      <c r="K7830">
        <v>562212</v>
      </c>
      <c r="L7830" t="s">
        <v>51</v>
      </c>
      <c r="M7830" t="s">
        <v>307</v>
      </c>
      <c r="N7830" s="49">
        <v>16143.5</v>
      </c>
      <c r="O7830" s="49">
        <v>16502.25</v>
      </c>
      <c r="P7830" s="49">
        <v>13823.5</v>
      </c>
      <c r="Q7830" s="49">
        <v>22597.75</v>
      </c>
      <c r="R7830" s="49">
        <v>25780</v>
      </c>
      <c r="S7830" s="49">
        <v>37057.25</v>
      </c>
      <c r="T7830" s="49">
        <v>36982.5</v>
      </c>
      <c r="U7830" s="49">
        <v>29290</v>
      </c>
      <c r="V7830" s="49">
        <v>28122.5</v>
      </c>
    </row>
    <row r="7831" spans="1:22" x14ac:dyDescent="0.3">
      <c r="A7831">
        <v>1011798</v>
      </c>
      <c r="B7831" t="s">
        <v>34032</v>
      </c>
      <c r="C7831" t="s">
        <v>34033</v>
      </c>
      <c r="D7831" t="s">
        <v>8227</v>
      </c>
      <c r="E7831" t="s">
        <v>323</v>
      </c>
      <c r="F7831" t="s">
        <v>11466</v>
      </c>
      <c r="G7831" t="s">
        <v>34034</v>
      </c>
      <c r="H7831" t="s">
        <v>1244</v>
      </c>
      <c r="I7831" s="23">
        <v>37.384050000000002</v>
      </c>
      <c r="J7831" s="23">
        <v>-121.9657</v>
      </c>
      <c r="K7831">
        <v>334413</v>
      </c>
      <c r="L7831" t="s">
        <v>85</v>
      </c>
      <c r="M7831" t="s">
        <v>315</v>
      </c>
      <c r="Q7831" s="49">
        <v>13056.391482000001</v>
      </c>
      <c r="R7831" s="49">
        <v>58476.240515999998</v>
      </c>
      <c r="S7831" s="49">
        <v>60041.308106999997</v>
      </c>
      <c r="T7831" s="49">
        <v>57016.116000000002</v>
      </c>
      <c r="U7831" s="49">
        <v>57037.728999999999</v>
      </c>
      <c r="V7831" s="49">
        <v>64620.612999999998</v>
      </c>
    </row>
    <row r="7832" spans="1:22" x14ac:dyDescent="0.3">
      <c r="A7832">
        <v>1006397</v>
      </c>
      <c r="B7832" t="s">
        <v>34035</v>
      </c>
      <c r="C7832" t="s">
        <v>34036</v>
      </c>
      <c r="D7832" t="s">
        <v>9346</v>
      </c>
      <c r="E7832" t="s">
        <v>303</v>
      </c>
      <c r="F7832" t="s">
        <v>34037</v>
      </c>
      <c r="G7832" t="s">
        <v>34038</v>
      </c>
      <c r="H7832" t="s">
        <v>9349</v>
      </c>
      <c r="I7832" s="23">
        <v>33.996428000000002</v>
      </c>
      <c r="J7832" s="23">
        <v>-98.553358000000003</v>
      </c>
      <c r="K7832">
        <v>327211</v>
      </c>
      <c r="L7832" t="s">
        <v>375</v>
      </c>
      <c r="M7832" t="s">
        <v>376</v>
      </c>
      <c r="N7832" s="49">
        <v>210119.068</v>
      </c>
      <c r="O7832" s="49">
        <v>210253.424</v>
      </c>
      <c r="P7832" s="49">
        <v>211268.774</v>
      </c>
      <c r="Q7832" s="49">
        <v>198624.41200000001</v>
      </c>
      <c r="R7832" s="49">
        <v>184984.236</v>
      </c>
      <c r="S7832" s="49">
        <v>158357.79999999999</v>
      </c>
      <c r="T7832" s="49">
        <v>193820.63200000001</v>
      </c>
      <c r="U7832" s="49">
        <v>200985.772</v>
      </c>
      <c r="V7832" s="49">
        <v>193884.44200000001</v>
      </c>
    </row>
    <row r="7833" spans="1:22" x14ac:dyDescent="0.3">
      <c r="A7833">
        <v>1002217</v>
      </c>
      <c r="B7833" t="s">
        <v>34039</v>
      </c>
      <c r="C7833" t="s">
        <v>34036</v>
      </c>
      <c r="D7833" t="s">
        <v>8519</v>
      </c>
      <c r="E7833" t="s">
        <v>447</v>
      </c>
      <c r="F7833" t="s">
        <v>34040</v>
      </c>
      <c r="G7833" t="s">
        <v>34041</v>
      </c>
      <c r="H7833" t="s">
        <v>3322</v>
      </c>
      <c r="I7833" s="23">
        <v>40.12921</v>
      </c>
      <c r="J7833" s="23">
        <v>-77.167259999999999</v>
      </c>
      <c r="K7833">
        <v>327211</v>
      </c>
      <c r="L7833" t="s">
        <v>375</v>
      </c>
      <c r="M7833" t="s">
        <v>376</v>
      </c>
      <c r="N7833" s="49">
        <v>176560.128</v>
      </c>
      <c r="O7833" s="49">
        <v>155827.16399999999</v>
      </c>
      <c r="P7833" s="49">
        <v>171983.08799999999</v>
      </c>
      <c r="Q7833" s="49">
        <v>220601.704</v>
      </c>
      <c r="R7833" s="49">
        <v>216280.36799999999</v>
      </c>
      <c r="S7833" s="49">
        <v>222981.74799999999</v>
      </c>
      <c r="T7833" s="49">
        <v>214629.51</v>
      </c>
      <c r="U7833" s="49">
        <v>206565.32800000001</v>
      </c>
      <c r="V7833" s="49">
        <v>211812.84</v>
      </c>
    </row>
    <row r="7834" spans="1:22" x14ac:dyDescent="0.3">
      <c r="A7834">
        <v>1002439</v>
      </c>
      <c r="B7834" t="s">
        <v>34042</v>
      </c>
      <c r="C7834" t="s">
        <v>34036</v>
      </c>
      <c r="D7834" t="s">
        <v>34043</v>
      </c>
      <c r="E7834" t="s">
        <v>447</v>
      </c>
      <c r="F7834" t="s">
        <v>34044</v>
      </c>
      <c r="G7834" t="s">
        <v>34045</v>
      </c>
      <c r="H7834" t="s">
        <v>2830</v>
      </c>
      <c r="I7834" s="23">
        <v>41.523577000000003</v>
      </c>
      <c r="J7834" s="23">
        <v>-80.197884000000002</v>
      </c>
      <c r="K7834">
        <v>327211</v>
      </c>
      <c r="L7834" t="s">
        <v>375</v>
      </c>
      <c r="M7834" t="s">
        <v>376</v>
      </c>
      <c r="N7834" s="49">
        <v>176958.24799999999</v>
      </c>
      <c r="O7834" s="49">
        <v>178538.11199999999</v>
      </c>
      <c r="P7834" s="49">
        <v>179523.96799999999</v>
      </c>
      <c r="Q7834" s="49">
        <v>171949.88</v>
      </c>
      <c r="R7834" s="49">
        <v>142642.75599999999</v>
      </c>
      <c r="S7834" s="49">
        <v>172493.924</v>
      </c>
      <c r="T7834" s="49">
        <v>165775.644</v>
      </c>
      <c r="U7834" s="49">
        <v>167185.64000000001</v>
      </c>
      <c r="V7834" s="49">
        <v>166039.68799999999</v>
      </c>
    </row>
    <row r="7835" spans="1:22" x14ac:dyDescent="0.3">
      <c r="A7835">
        <v>1011910</v>
      </c>
      <c r="B7835" t="s">
        <v>34046</v>
      </c>
      <c r="C7835" t="s">
        <v>34047</v>
      </c>
      <c r="D7835" t="s">
        <v>15383</v>
      </c>
      <c r="E7835" t="s">
        <v>1487</v>
      </c>
      <c r="F7835" t="s">
        <v>15384</v>
      </c>
      <c r="H7835" t="s">
        <v>6242</v>
      </c>
      <c r="I7835" s="23">
        <v>40.144289999999998</v>
      </c>
      <c r="J7835" s="23">
        <v>-104.85966000000001</v>
      </c>
      <c r="K7835">
        <v>211111</v>
      </c>
      <c r="L7835" t="s">
        <v>28</v>
      </c>
      <c r="M7835" t="s">
        <v>102</v>
      </c>
      <c r="R7835" s="49">
        <v>33730.671999999999</v>
      </c>
    </row>
    <row r="7836" spans="1:22" x14ac:dyDescent="0.3">
      <c r="A7836">
        <v>1010668</v>
      </c>
      <c r="B7836" t="s">
        <v>34048</v>
      </c>
      <c r="C7836" t="s">
        <v>34049</v>
      </c>
      <c r="D7836" t="s">
        <v>34050</v>
      </c>
      <c r="E7836" t="s">
        <v>380</v>
      </c>
      <c r="F7836" t="s">
        <v>34051</v>
      </c>
      <c r="G7836" t="s">
        <v>34052</v>
      </c>
      <c r="H7836" t="s">
        <v>2258</v>
      </c>
      <c r="I7836" s="23">
        <v>46.670074999999997</v>
      </c>
      <c r="J7836" s="23">
        <v>-92.238975999999994</v>
      </c>
      <c r="K7836">
        <v>562212</v>
      </c>
      <c r="L7836" t="s">
        <v>93</v>
      </c>
      <c r="M7836" t="s">
        <v>307</v>
      </c>
      <c r="S7836" s="49">
        <v>10909</v>
      </c>
      <c r="T7836" s="49">
        <v>8943</v>
      </c>
      <c r="U7836" s="49">
        <v>5599</v>
      </c>
    </row>
    <row r="7837" spans="1:22" x14ac:dyDescent="0.3">
      <c r="A7837">
        <v>1004449</v>
      </c>
      <c r="B7837" t="s">
        <v>34053</v>
      </c>
      <c r="C7837" t="s">
        <v>34054</v>
      </c>
      <c r="D7837" t="s">
        <v>34055</v>
      </c>
      <c r="E7837" t="s">
        <v>380</v>
      </c>
      <c r="F7837" t="s">
        <v>30020</v>
      </c>
      <c r="G7837" t="s">
        <v>34056</v>
      </c>
      <c r="H7837" t="s">
        <v>11907</v>
      </c>
      <c r="I7837" s="23">
        <v>45.352493000000003</v>
      </c>
      <c r="J7837" s="23">
        <v>-93.870774999999995</v>
      </c>
      <c r="K7837">
        <v>562212</v>
      </c>
      <c r="L7837" t="s">
        <v>93</v>
      </c>
      <c r="M7837" t="s">
        <v>307</v>
      </c>
      <c r="N7837" s="49">
        <v>169461.25</v>
      </c>
      <c r="O7837" s="49">
        <v>163066.5</v>
      </c>
      <c r="P7837" s="49">
        <v>156165.75</v>
      </c>
      <c r="Q7837" s="49">
        <v>148708.75</v>
      </c>
      <c r="R7837" s="49">
        <v>123912.25</v>
      </c>
      <c r="S7837" s="49">
        <v>95617</v>
      </c>
      <c r="T7837" s="49">
        <v>28468.75</v>
      </c>
      <c r="U7837" s="49">
        <v>23477.75</v>
      </c>
      <c r="V7837" s="49">
        <v>18573</v>
      </c>
    </row>
    <row r="7838" spans="1:22" x14ac:dyDescent="0.3">
      <c r="A7838">
        <v>1006868</v>
      </c>
      <c r="B7838" t="s">
        <v>34057</v>
      </c>
      <c r="C7838" t="s">
        <v>34058</v>
      </c>
      <c r="D7838" t="s">
        <v>5636</v>
      </c>
      <c r="E7838" t="s">
        <v>303</v>
      </c>
      <c r="F7838" t="s">
        <v>34059</v>
      </c>
      <c r="G7838" t="s">
        <v>34060</v>
      </c>
      <c r="H7838" t="s">
        <v>5639</v>
      </c>
      <c r="I7838" s="23">
        <v>29.478300000000001</v>
      </c>
      <c r="J7838" s="23">
        <v>-95.635800000000003</v>
      </c>
      <c r="K7838">
        <v>221112</v>
      </c>
      <c r="L7838" t="s">
        <v>853</v>
      </c>
      <c r="M7838" t="s">
        <v>854</v>
      </c>
      <c r="N7838" s="49">
        <v>12862472.432</v>
      </c>
      <c r="O7838" s="49">
        <v>14620769.495999999</v>
      </c>
      <c r="P7838" s="49">
        <v>15294962.068</v>
      </c>
      <c r="Q7838" s="49">
        <v>13434438.153999999</v>
      </c>
      <c r="R7838" s="49">
        <v>15397043.85</v>
      </c>
      <c r="S7838" s="49">
        <v>16130245.684</v>
      </c>
      <c r="T7838" s="49">
        <v>15796418.022</v>
      </c>
      <c r="U7838" s="49">
        <v>14315387.573999999</v>
      </c>
      <c r="V7838" s="49">
        <v>17730966.256000001</v>
      </c>
    </row>
    <row r="7839" spans="1:22" x14ac:dyDescent="0.3">
      <c r="A7839">
        <v>1006794</v>
      </c>
      <c r="B7839" t="s">
        <v>34061</v>
      </c>
      <c r="C7839" t="s">
        <v>34062</v>
      </c>
      <c r="D7839" t="s">
        <v>34063</v>
      </c>
      <c r="E7839" t="s">
        <v>663</v>
      </c>
      <c r="F7839" t="s">
        <v>34064</v>
      </c>
      <c r="H7839" t="s">
        <v>8413</v>
      </c>
      <c r="I7839" s="23">
        <v>40.530799999999999</v>
      </c>
      <c r="J7839" s="23">
        <v>-80.631100000000004</v>
      </c>
      <c r="K7839">
        <v>221112</v>
      </c>
      <c r="L7839" t="s">
        <v>335</v>
      </c>
      <c r="M7839" t="s">
        <v>336</v>
      </c>
      <c r="N7839" s="49">
        <v>4178954.946</v>
      </c>
      <c r="O7839" s="49">
        <v>5180634.33</v>
      </c>
      <c r="P7839" s="49">
        <v>6467353.8779999996</v>
      </c>
      <c r="Q7839" s="49">
        <v>7808587.3080000002</v>
      </c>
      <c r="R7839" s="49">
        <v>8513101.4360000007</v>
      </c>
      <c r="S7839" s="49">
        <v>11225923.93</v>
      </c>
      <c r="T7839" s="49">
        <v>11672521.092</v>
      </c>
      <c r="U7839" s="49">
        <v>8545313.4179999996</v>
      </c>
      <c r="V7839" s="49">
        <v>9550973.5199999996</v>
      </c>
    </row>
    <row r="7840" spans="1:22" x14ac:dyDescent="0.3">
      <c r="A7840">
        <v>1000829</v>
      </c>
      <c r="B7840" t="s">
        <v>34065</v>
      </c>
      <c r="C7840" t="s">
        <v>34066</v>
      </c>
      <c r="D7840" t="s">
        <v>20689</v>
      </c>
      <c r="E7840" t="s">
        <v>441</v>
      </c>
      <c r="F7840" t="s">
        <v>34067</v>
      </c>
      <c r="G7840" t="s">
        <v>34068</v>
      </c>
      <c r="H7840" t="s">
        <v>20692</v>
      </c>
      <c r="I7840" s="23">
        <v>34.588900000000002</v>
      </c>
      <c r="J7840" s="23">
        <v>-78.974999999999994</v>
      </c>
      <c r="K7840">
        <v>221112</v>
      </c>
      <c r="L7840" t="s">
        <v>28</v>
      </c>
      <c r="M7840" t="s">
        <v>336</v>
      </c>
      <c r="Q7840" s="49">
        <v>4725.1279999999997</v>
      </c>
      <c r="R7840" s="49">
        <v>7604.7759999999998</v>
      </c>
      <c r="S7840" s="49">
        <v>6132.8</v>
      </c>
      <c r="T7840" s="49">
        <v>1632.9259999999999</v>
      </c>
      <c r="U7840" s="49">
        <v>1892.068</v>
      </c>
      <c r="V7840" s="49">
        <v>231133.42</v>
      </c>
    </row>
    <row r="7841" spans="1:22" x14ac:dyDescent="0.3">
      <c r="A7841">
        <v>1001007</v>
      </c>
      <c r="B7841" t="s">
        <v>34069</v>
      </c>
      <c r="C7841" t="s">
        <v>34070</v>
      </c>
      <c r="D7841" t="s">
        <v>34071</v>
      </c>
      <c r="E7841" t="s">
        <v>663</v>
      </c>
      <c r="F7841" t="s">
        <v>34072</v>
      </c>
      <c r="G7841" t="s">
        <v>34073</v>
      </c>
      <c r="H7841" t="s">
        <v>34074</v>
      </c>
      <c r="I7841" s="23">
        <v>38.868899999999996</v>
      </c>
      <c r="J7841" s="23">
        <v>-84.2286</v>
      </c>
      <c r="K7841">
        <v>221112</v>
      </c>
      <c r="L7841" t="s">
        <v>335</v>
      </c>
      <c r="M7841" t="s">
        <v>336</v>
      </c>
      <c r="N7841" s="49">
        <v>3775348.2779999999</v>
      </c>
      <c r="O7841" s="49">
        <v>7128728.352</v>
      </c>
      <c r="P7841" s="49">
        <v>7239179.1540000001</v>
      </c>
      <c r="Q7841" s="49">
        <v>4814502.9560000002</v>
      </c>
      <c r="R7841" s="49">
        <v>5347993.3039999995</v>
      </c>
      <c r="S7841" s="49">
        <v>6558767.2920000004</v>
      </c>
      <c r="T7841" s="49">
        <v>8474948.7760000005</v>
      </c>
      <c r="U7841" s="49">
        <v>4287174.1399999997</v>
      </c>
      <c r="V7841" s="49">
        <v>6295204.2939999998</v>
      </c>
    </row>
    <row r="7842" spans="1:22" x14ac:dyDescent="0.3">
      <c r="A7842">
        <v>1007124</v>
      </c>
      <c r="B7842" t="s">
        <v>34075</v>
      </c>
      <c r="C7842" t="s">
        <v>34076</v>
      </c>
      <c r="D7842" t="s">
        <v>34077</v>
      </c>
      <c r="E7842" t="s">
        <v>690</v>
      </c>
      <c r="F7842" t="s">
        <v>34078</v>
      </c>
      <c r="G7842" t="s">
        <v>34079</v>
      </c>
      <c r="H7842" t="s">
        <v>13276</v>
      </c>
      <c r="I7842" s="23">
        <v>32.448889999999999</v>
      </c>
      <c r="J7842" s="23">
        <v>-84.386390000000006</v>
      </c>
      <c r="K7842">
        <v>562212</v>
      </c>
      <c r="L7842" t="s">
        <v>51</v>
      </c>
      <c r="M7842" t="s">
        <v>307</v>
      </c>
      <c r="N7842" s="49">
        <v>460417</v>
      </c>
      <c r="O7842" s="49">
        <v>392904.75</v>
      </c>
      <c r="P7842" s="49">
        <v>393013.5</v>
      </c>
      <c r="Q7842" s="49">
        <v>354885.5</v>
      </c>
      <c r="R7842" s="49">
        <v>345655</v>
      </c>
      <c r="S7842" s="49">
        <v>381453.9</v>
      </c>
      <c r="T7842" s="49">
        <v>364242.6</v>
      </c>
      <c r="U7842" s="49">
        <v>73056.600000000006</v>
      </c>
      <c r="V7842" s="49">
        <v>77894.3</v>
      </c>
    </row>
    <row r="7843" spans="1:22" x14ac:dyDescent="0.3">
      <c r="A7843">
        <v>1007705</v>
      </c>
      <c r="B7843" t="s">
        <v>34080</v>
      </c>
      <c r="C7843" t="s">
        <v>34081</v>
      </c>
      <c r="D7843" t="s">
        <v>34082</v>
      </c>
      <c r="E7843" t="s">
        <v>393</v>
      </c>
      <c r="F7843" t="s">
        <v>34083</v>
      </c>
      <c r="G7843" t="s">
        <v>34084</v>
      </c>
      <c r="H7843" t="s">
        <v>11582</v>
      </c>
      <c r="I7843" s="23">
        <v>45.453440000000001</v>
      </c>
      <c r="J7843" s="23">
        <v>-91.362533999999997</v>
      </c>
      <c r="K7843">
        <v>562212</v>
      </c>
      <c r="L7843" t="s">
        <v>355</v>
      </c>
      <c r="M7843" t="s">
        <v>307</v>
      </c>
      <c r="N7843" s="49">
        <v>19918.650000000001</v>
      </c>
      <c r="O7843" s="49">
        <v>22496.407999999999</v>
      </c>
      <c r="P7843" s="49">
        <v>23902.562000000002</v>
      </c>
      <c r="Q7843" s="49">
        <v>26838.080000000002</v>
      </c>
      <c r="R7843" s="49">
        <v>40859.273999999998</v>
      </c>
      <c r="S7843" s="49">
        <v>35798.256000000001</v>
      </c>
      <c r="T7843" s="49">
        <v>34852.928</v>
      </c>
      <c r="U7843" s="49">
        <v>46037.108611000003</v>
      </c>
      <c r="V7843" s="49">
        <v>54190.830163999999</v>
      </c>
    </row>
    <row r="7844" spans="1:22" x14ac:dyDescent="0.3">
      <c r="A7844">
        <v>1007954</v>
      </c>
      <c r="B7844" t="s">
        <v>34085</v>
      </c>
      <c r="C7844" t="s">
        <v>34086</v>
      </c>
      <c r="D7844" t="s">
        <v>729</v>
      </c>
      <c r="E7844" t="s">
        <v>393</v>
      </c>
      <c r="F7844" t="s">
        <v>34087</v>
      </c>
      <c r="G7844" t="s">
        <v>34088</v>
      </c>
      <c r="H7844" t="s">
        <v>34089</v>
      </c>
      <c r="I7844" s="23">
        <v>42.893673999999997</v>
      </c>
      <c r="J7844" s="23">
        <v>-88.186430000000001</v>
      </c>
      <c r="K7844">
        <v>562212</v>
      </c>
      <c r="L7844" t="s">
        <v>51</v>
      </c>
      <c r="M7844" t="s">
        <v>307</v>
      </c>
      <c r="T7844" s="49">
        <v>6326.5</v>
      </c>
      <c r="U7844" s="49">
        <v>7388.9250000000002</v>
      </c>
      <c r="V7844" s="49">
        <v>7525</v>
      </c>
    </row>
    <row r="7845" spans="1:22" x14ac:dyDescent="0.3">
      <c r="A7845">
        <v>1000908</v>
      </c>
      <c r="B7845" t="s">
        <v>34090</v>
      </c>
      <c r="C7845" t="s">
        <v>34091</v>
      </c>
      <c r="D7845" t="s">
        <v>34092</v>
      </c>
      <c r="E7845" t="s">
        <v>954</v>
      </c>
      <c r="F7845" t="s">
        <v>34093</v>
      </c>
      <c r="G7845" t="s">
        <v>34094</v>
      </c>
      <c r="H7845" t="s">
        <v>2460</v>
      </c>
      <c r="I7845" s="23">
        <v>34.602200000000003</v>
      </c>
      <c r="J7845" s="23">
        <v>-82.435000000000002</v>
      </c>
      <c r="K7845">
        <v>221112</v>
      </c>
      <c r="L7845" t="s">
        <v>335</v>
      </c>
      <c r="M7845" t="s">
        <v>336</v>
      </c>
      <c r="N7845" s="49">
        <v>2032379.152</v>
      </c>
      <c r="O7845" s="49">
        <v>1404438.784</v>
      </c>
      <c r="P7845" s="49">
        <v>87111.173999999999</v>
      </c>
      <c r="Q7845" s="49">
        <v>176496.236</v>
      </c>
      <c r="R7845" s="49">
        <v>83135.69</v>
      </c>
      <c r="S7845" s="49">
        <v>339468.67800000001</v>
      </c>
      <c r="T7845" s="49">
        <v>58593.688000000002</v>
      </c>
      <c r="U7845" s="49">
        <v>175041.56</v>
      </c>
      <c r="V7845" s="49">
        <v>736124.32400000002</v>
      </c>
    </row>
    <row r="7846" spans="1:22" x14ac:dyDescent="0.3">
      <c r="A7846">
        <v>1010655</v>
      </c>
      <c r="B7846" t="s">
        <v>34095</v>
      </c>
      <c r="C7846" t="s">
        <v>34096</v>
      </c>
      <c r="D7846" t="s">
        <v>577</v>
      </c>
      <c r="E7846" t="s">
        <v>583</v>
      </c>
      <c r="F7846" t="s">
        <v>578</v>
      </c>
      <c r="G7846" t="s">
        <v>34097</v>
      </c>
      <c r="I7846" s="23">
        <v>28.742269199999999</v>
      </c>
      <c r="J7846" s="23">
        <v>-88.825633049999993</v>
      </c>
      <c r="K7846">
        <v>211120</v>
      </c>
      <c r="L7846" t="s">
        <v>579</v>
      </c>
      <c r="M7846" t="s">
        <v>102</v>
      </c>
      <c r="N7846" s="49">
        <v>30775.387999999999</v>
      </c>
      <c r="O7846" s="49">
        <v>23526.544000000002</v>
      </c>
      <c r="P7846" s="49">
        <v>24486.936000000002</v>
      </c>
      <c r="Q7846" s="49">
        <v>20958.441999999999</v>
      </c>
      <c r="R7846" s="49">
        <v>23324.184000000001</v>
      </c>
      <c r="S7846" s="49">
        <v>41335.182000000001</v>
      </c>
      <c r="T7846" s="49">
        <v>34788.432000000001</v>
      </c>
      <c r="U7846" s="49">
        <v>29014.714</v>
      </c>
    </row>
    <row r="7847" spans="1:22" x14ac:dyDescent="0.3">
      <c r="A7847">
        <v>1009871</v>
      </c>
      <c r="B7847" t="s">
        <v>34098</v>
      </c>
      <c r="C7847" t="s">
        <v>34099</v>
      </c>
      <c r="D7847" t="s">
        <v>577</v>
      </c>
      <c r="E7847" t="s">
        <v>583</v>
      </c>
      <c r="F7847" t="s">
        <v>578</v>
      </c>
      <c r="I7847" s="23">
        <v>29.181922180000001</v>
      </c>
      <c r="J7847" s="23">
        <v>-88.167774375999997</v>
      </c>
      <c r="K7847">
        <v>211120</v>
      </c>
      <c r="L7847" t="s">
        <v>579</v>
      </c>
      <c r="M7847" t="s">
        <v>102</v>
      </c>
      <c r="O7847" s="49">
        <v>21228.306</v>
      </c>
      <c r="P7847" s="49">
        <v>20647.41</v>
      </c>
      <c r="Q7847" s="49">
        <v>17793.403999999999</v>
      </c>
      <c r="R7847" s="49">
        <v>16801.810000000001</v>
      </c>
      <c r="S7847" s="49">
        <v>19101.853999999999</v>
      </c>
      <c r="T7847" s="49">
        <v>34985.466</v>
      </c>
      <c r="U7847" s="49">
        <v>36621.766000000003</v>
      </c>
      <c r="V7847" s="49">
        <v>40164.101999999999</v>
      </c>
    </row>
    <row r="7848" spans="1:22" x14ac:dyDescent="0.3">
      <c r="A7848">
        <v>1002776</v>
      </c>
      <c r="B7848" t="s">
        <v>34100</v>
      </c>
      <c r="C7848" t="s">
        <v>34101</v>
      </c>
      <c r="D7848" t="s">
        <v>5420</v>
      </c>
      <c r="E7848" t="s">
        <v>303</v>
      </c>
      <c r="F7848" t="s">
        <v>34102</v>
      </c>
      <c r="G7848" t="s">
        <v>34103</v>
      </c>
      <c r="H7848" t="s">
        <v>483</v>
      </c>
      <c r="I7848" s="23">
        <v>29.731770000000001</v>
      </c>
      <c r="J7848" s="23">
        <v>-95.434439999999995</v>
      </c>
      <c r="K7848">
        <v>211120</v>
      </c>
      <c r="L7848" t="s">
        <v>579</v>
      </c>
      <c r="M7848" t="s">
        <v>102</v>
      </c>
      <c r="N7848" s="49">
        <v>30824.083999999999</v>
      </c>
    </row>
    <row r="7849" spans="1:22" x14ac:dyDescent="0.3">
      <c r="A7849">
        <v>1004813</v>
      </c>
      <c r="B7849" t="s">
        <v>34104</v>
      </c>
      <c r="C7849" t="s">
        <v>34105</v>
      </c>
      <c r="D7849" t="s">
        <v>577</v>
      </c>
      <c r="E7849" t="s">
        <v>583</v>
      </c>
      <c r="F7849" t="s">
        <v>578</v>
      </c>
      <c r="I7849" s="23">
        <v>28.219828069999998</v>
      </c>
      <c r="J7849" s="23">
        <v>-92.794389839999994</v>
      </c>
      <c r="K7849">
        <v>211120</v>
      </c>
      <c r="L7849" t="s">
        <v>579</v>
      </c>
      <c r="M7849" t="s">
        <v>102</v>
      </c>
      <c r="N7849" s="49">
        <v>23459.142</v>
      </c>
      <c r="O7849" s="49">
        <v>19750.603999999999</v>
      </c>
      <c r="P7849" s="49">
        <v>21776.245999999999</v>
      </c>
      <c r="Q7849" s="49">
        <v>30599.21</v>
      </c>
      <c r="R7849" s="49">
        <v>30915.41</v>
      </c>
      <c r="S7849" s="49">
        <v>25760.37</v>
      </c>
      <c r="T7849" s="49">
        <v>23113.65</v>
      </c>
      <c r="U7849" s="49">
        <v>29928.712</v>
      </c>
      <c r="V7849" s="49">
        <v>29330.862000000001</v>
      </c>
    </row>
    <row r="7850" spans="1:22" x14ac:dyDescent="0.3">
      <c r="A7850">
        <v>1011462</v>
      </c>
      <c r="B7850" t="s">
        <v>34106</v>
      </c>
      <c r="C7850" t="s">
        <v>34107</v>
      </c>
      <c r="D7850" t="s">
        <v>13773</v>
      </c>
      <c r="E7850" t="s">
        <v>351</v>
      </c>
      <c r="F7850" t="s">
        <v>22623</v>
      </c>
      <c r="G7850" t="s">
        <v>34108</v>
      </c>
      <c r="H7850" t="s">
        <v>354</v>
      </c>
      <c r="I7850" s="23">
        <v>41.763491000000002</v>
      </c>
      <c r="J7850" s="23">
        <v>-87.723679000000004</v>
      </c>
      <c r="K7850">
        <v>325180</v>
      </c>
      <c r="L7850" t="s">
        <v>28</v>
      </c>
      <c r="M7850" t="s">
        <v>530</v>
      </c>
      <c r="N7850" s="49">
        <v>21720.067999999999</v>
      </c>
      <c r="O7850" s="49">
        <v>25819.952000000001</v>
      </c>
      <c r="P7850" s="49">
        <v>23007.063999999998</v>
      </c>
      <c r="Q7850" s="49">
        <v>23070.864000000001</v>
      </c>
      <c r="R7850" s="49">
        <v>21856.968000000001</v>
      </c>
      <c r="S7850" s="49">
        <v>27467.096000000001</v>
      </c>
    </row>
    <row r="7851" spans="1:22" x14ac:dyDescent="0.3">
      <c r="A7851">
        <v>1013253</v>
      </c>
      <c r="B7851" t="s">
        <v>34109</v>
      </c>
      <c r="C7851" t="s">
        <v>34110</v>
      </c>
      <c r="D7851" t="s">
        <v>3223</v>
      </c>
      <c r="E7851" t="s">
        <v>491</v>
      </c>
      <c r="F7851" t="s">
        <v>3224</v>
      </c>
      <c r="G7851" t="s">
        <v>34111</v>
      </c>
      <c r="H7851" t="s">
        <v>522</v>
      </c>
      <c r="I7851" s="23">
        <v>41.618577999999999</v>
      </c>
      <c r="J7851" s="23">
        <v>-87.461264</v>
      </c>
      <c r="K7851">
        <v>325180</v>
      </c>
      <c r="L7851" t="s">
        <v>28</v>
      </c>
      <c r="M7851" t="s">
        <v>530</v>
      </c>
      <c r="N7851" s="49">
        <v>26594</v>
      </c>
      <c r="O7851" s="49">
        <v>25969.151999999998</v>
      </c>
    </row>
    <row r="7852" spans="1:22" x14ac:dyDescent="0.3">
      <c r="A7852">
        <v>1006993</v>
      </c>
      <c r="B7852" t="s">
        <v>34112</v>
      </c>
      <c r="C7852" t="s">
        <v>34113</v>
      </c>
      <c r="D7852" t="s">
        <v>25423</v>
      </c>
      <c r="E7852" t="s">
        <v>491</v>
      </c>
      <c r="F7852" t="s">
        <v>25424</v>
      </c>
      <c r="G7852" t="s">
        <v>34114</v>
      </c>
      <c r="H7852" t="s">
        <v>25426</v>
      </c>
      <c r="I7852" s="23">
        <v>40.822024999999996</v>
      </c>
      <c r="J7852" s="23">
        <v>-85.800427999999997</v>
      </c>
      <c r="K7852">
        <v>562212</v>
      </c>
      <c r="L7852" t="s">
        <v>355</v>
      </c>
      <c r="M7852" t="s">
        <v>307</v>
      </c>
      <c r="N7852" s="49">
        <v>77373.297999999995</v>
      </c>
      <c r="O7852" s="49">
        <v>71593.745999999999</v>
      </c>
      <c r="P7852" s="49">
        <v>54761.447999999997</v>
      </c>
      <c r="Q7852" s="49">
        <v>51912.648000000001</v>
      </c>
      <c r="R7852" s="49">
        <v>54665.898000000001</v>
      </c>
      <c r="S7852" s="49">
        <v>23775.648000000001</v>
      </c>
      <c r="T7852" s="49">
        <v>24349.7</v>
      </c>
      <c r="U7852" s="49">
        <v>37230.697999999997</v>
      </c>
      <c r="V7852" s="49">
        <v>35471.998</v>
      </c>
    </row>
    <row r="7853" spans="1:22" x14ac:dyDescent="0.3">
      <c r="A7853">
        <v>1006680</v>
      </c>
      <c r="B7853" t="s">
        <v>34115</v>
      </c>
      <c r="C7853" t="s">
        <v>34116</v>
      </c>
      <c r="D7853" t="s">
        <v>6146</v>
      </c>
      <c r="E7853" t="s">
        <v>323</v>
      </c>
      <c r="F7853" t="s">
        <v>21468</v>
      </c>
      <c r="G7853" t="s">
        <v>34117</v>
      </c>
      <c r="H7853" t="s">
        <v>21470</v>
      </c>
      <c r="I7853" s="23">
        <v>39.100999999999999</v>
      </c>
      <c r="J7853" s="23">
        <v>-122.1075</v>
      </c>
      <c r="K7853">
        <v>221119</v>
      </c>
      <c r="L7853" t="s">
        <v>28</v>
      </c>
      <c r="M7853" t="s">
        <v>336</v>
      </c>
      <c r="R7853" s="49">
        <v>3226.7820000000002</v>
      </c>
      <c r="S7853" s="49">
        <v>3595.5140000000001</v>
      </c>
      <c r="T7853" s="49">
        <v>3872.2260000000001</v>
      </c>
      <c r="U7853" s="49">
        <v>3607.98</v>
      </c>
      <c r="V7853" s="49">
        <v>5638.848</v>
      </c>
    </row>
    <row r="7854" spans="1:22" x14ac:dyDescent="0.3">
      <c r="A7854">
        <v>1003250</v>
      </c>
      <c r="B7854" t="s">
        <v>34118</v>
      </c>
      <c r="C7854" t="s">
        <v>34119</v>
      </c>
      <c r="D7854" t="s">
        <v>34120</v>
      </c>
      <c r="E7854" t="s">
        <v>303</v>
      </c>
      <c r="F7854" t="s">
        <v>3521</v>
      </c>
      <c r="G7854" t="s">
        <v>34121</v>
      </c>
      <c r="H7854" t="s">
        <v>8718</v>
      </c>
      <c r="I7854" s="23">
        <v>31.273237000000002</v>
      </c>
      <c r="J7854" s="23">
        <v>-103.082414</v>
      </c>
      <c r="K7854">
        <v>486210</v>
      </c>
      <c r="L7854" t="s">
        <v>1275</v>
      </c>
      <c r="M7854" t="s">
        <v>102</v>
      </c>
      <c r="N7854" s="49">
        <v>18827.696</v>
      </c>
      <c r="O7854" s="49">
        <v>36590.345999999998</v>
      </c>
      <c r="P7854" s="49">
        <v>48851.196000000004</v>
      </c>
      <c r="Q7854" s="49">
        <v>83438.275999999998</v>
      </c>
      <c r="R7854" s="49">
        <v>58678.784</v>
      </c>
      <c r="S7854" s="49">
        <v>27057.788</v>
      </c>
    </row>
    <row r="7855" spans="1:22" x14ac:dyDescent="0.3">
      <c r="A7855">
        <v>1006025</v>
      </c>
      <c r="B7855" t="s">
        <v>34122</v>
      </c>
      <c r="C7855" t="s">
        <v>34123</v>
      </c>
      <c r="D7855" t="s">
        <v>16589</v>
      </c>
      <c r="E7855" t="s">
        <v>690</v>
      </c>
      <c r="F7855" t="s">
        <v>34124</v>
      </c>
      <c r="G7855" t="s">
        <v>34125</v>
      </c>
      <c r="H7855" t="s">
        <v>18008</v>
      </c>
      <c r="I7855" s="23">
        <v>34.190953999999998</v>
      </c>
      <c r="J7855" s="23">
        <v>-85.219631000000007</v>
      </c>
      <c r="K7855">
        <v>562212</v>
      </c>
      <c r="L7855" t="s">
        <v>51</v>
      </c>
      <c r="M7855" t="s">
        <v>307</v>
      </c>
      <c r="N7855" s="49">
        <v>95654</v>
      </c>
      <c r="O7855" s="49">
        <v>92095.5</v>
      </c>
      <c r="P7855" s="49">
        <v>93019.75</v>
      </c>
      <c r="Q7855" s="49">
        <v>81440.25</v>
      </c>
      <c r="R7855" s="49">
        <v>79886</v>
      </c>
      <c r="S7855" s="49">
        <v>77044.25</v>
      </c>
      <c r="T7855" s="49">
        <v>74022</v>
      </c>
      <c r="U7855" s="49">
        <v>71063</v>
      </c>
      <c r="V7855" s="49">
        <v>67694.75</v>
      </c>
    </row>
    <row r="7856" spans="1:22" x14ac:dyDescent="0.3">
      <c r="A7856">
        <v>1003831</v>
      </c>
      <c r="B7856" t="s">
        <v>34126</v>
      </c>
      <c r="C7856" t="s">
        <v>34127</v>
      </c>
      <c r="D7856" t="s">
        <v>6047</v>
      </c>
      <c r="E7856" t="s">
        <v>323</v>
      </c>
      <c r="F7856" t="s">
        <v>6048</v>
      </c>
      <c r="G7856" t="s">
        <v>34128</v>
      </c>
      <c r="H7856" t="s">
        <v>2474</v>
      </c>
      <c r="I7856" s="23">
        <v>37.489916999999998</v>
      </c>
      <c r="J7856" s="23">
        <v>-120.903595</v>
      </c>
      <c r="K7856">
        <v>221112</v>
      </c>
      <c r="L7856" t="s">
        <v>28</v>
      </c>
      <c r="M7856" t="s">
        <v>336</v>
      </c>
      <c r="R7856" s="49">
        <v>569.74599999999998</v>
      </c>
      <c r="S7856" s="49">
        <v>1137.944</v>
      </c>
      <c r="T7856" s="49">
        <v>562.596</v>
      </c>
      <c r="U7856" s="49">
        <v>1041.442</v>
      </c>
      <c r="V7856" s="49">
        <v>918.19600000000003</v>
      </c>
    </row>
    <row r="7857" spans="1:22" x14ac:dyDescent="0.3">
      <c r="A7857">
        <v>1006849</v>
      </c>
      <c r="B7857" t="s">
        <v>34129</v>
      </c>
      <c r="C7857" t="s">
        <v>34130</v>
      </c>
      <c r="D7857" t="s">
        <v>2087</v>
      </c>
      <c r="E7857" t="s">
        <v>5095</v>
      </c>
      <c r="F7857" t="s">
        <v>34131</v>
      </c>
      <c r="G7857" t="s">
        <v>34132</v>
      </c>
      <c r="H7857" t="s">
        <v>5098</v>
      </c>
      <c r="I7857" s="23">
        <v>38.973610000000001</v>
      </c>
      <c r="J7857" s="23">
        <v>-77.026910000000001</v>
      </c>
      <c r="K7857">
        <v>928110</v>
      </c>
      <c r="L7857" t="s">
        <v>28</v>
      </c>
      <c r="M7857" t="s">
        <v>315</v>
      </c>
      <c r="S7857" s="49">
        <v>7397.2579999999998</v>
      </c>
      <c r="T7857" s="49">
        <v>9750.7559999999994</v>
      </c>
      <c r="U7857" s="49">
        <v>11827.556</v>
      </c>
      <c r="V7857" s="49">
        <v>21566.91</v>
      </c>
    </row>
    <row r="7858" spans="1:22" x14ac:dyDescent="0.3">
      <c r="A7858">
        <v>1005111</v>
      </c>
      <c r="B7858" t="s">
        <v>34133</v>
      </c>
      <c r="C7858" t="s">
        <v>34134</v>
      </c>
      <c r="D7858" t="s">
        <v>330</v>
      </c>
      <c r="E7858" t="s">
        <v>331</v>
      </c>
      <c r="F7858" t="s">
        <v>34135</v>
      </c>
      <c r="G7858" t="s">
        <v>34136</v>
      </c>
      <c r="H7858" t="s">
        <v>2368</v>
      </c>
      <c r="I7858" s="23">
        <v>40.581249999999997</v>
      </c>
      <c r="J7858" s="23">
        <v>-73.974559999999997</v>
      </c>
      <c r="K7858">
        <v>221112</v>
      </c>
      <c r="L7858" t="s">
        <v>28</v>
      </c>
      <c r="M7858" t="s">
        <v>336</v>
      </c>
      <c r="N7858" s="49">
        <v>31330.432000000001</v>
      </c>
      <c r="O7858" s="49">
        <v>33259.224000000002</v>
      </c>
      <c r="P7858" s="49">
        <v>32111.08</v>
      </c>
      <c r="Q7858" s="49">
        <v>32291.428</v>
      </c>
      <c r="R7858" s="49">
        <v>32520.675999999999</v>
      </c>
      <c r="S7858" s="49">
        <v>33185.023999999998</v>
      </c>
      <c r="T7858" s="49">
        <v>32021.428</v>
      </c>
      <c r="U7858" s="49">
        <v>28372.342000000001</v>
      </c>
      <c r="V7858" s="49">
        <v>33554.771999999997</v>
      </c>
    </row>
    <row r="7859" spans="1:22" x14ac:dyDescent="0.3">
      <c r="A7859">
        <v>1006253</v>
      </c>
      <c r="B7859" t="s">
        <v>34137</v>
      </c>
      <c r="C7859" t="s">
        <v>34138</v>
      </c>
      <c r="D7859" t="s">
        <v>34139</v>
      </c>
      <c r="E7859" t="s">
        <v>447</v>
      </c>
      <c r="F7859" t="s">
        <v>34140</v>
      </c>
      <c r="G7859" t="s">
        <v>34141</v>
      </c>
      <c r="H7859" t="s">
        <v>9089</v>
      </c>
      <c r="I7859" s="23">
        <v>41.671939999999999</v>
      </c>
      <c r="J7859" s="23">
        <v>-77.061430000000001</v>
      </c>
      <c r="K7859">
        <v>331511</v>
      </c>
      <c r="L7859" t="s">
        <v>28</v>
      </c>
      <c r="M7859" t="s">
        <v>538</v>
      </c>
      <c r="N7859" s="49">
        <v>21411.448</v>
      </c>
      <c r="O7859" s="49">
        <v>20533.031999999999</v>
      </c>
      <c r="P7859" s="49">
        <v>21411.448</v>
      </c>
      <c r="Q7859" s="49">
        <v>20841.466</v>
      </c>
      <c r="R7859" s="49">
        <v>22592.184000000001</v>
      </c>
      <c r="S7859" s="49">
        <v>26561.346000000001</v>
      </c>
      <c r="T7859" s="49">
        <v>27366.441999999999</v>
      </c>
      <c r="U7859" s="49">
        <v>27822.504000000001</v>
      </c>
      <c r="V7859" s="49">
        <v>29355.743999999999</v>
      </c>
    </row>
    <row r="7860" spans="1:22" x14ac:dyDescent="0.3">
      <c r="A7860">
        <v>1009130</v>
      </c>
      <c r="B7860" t="s">
        <v>34142</v>
      </c>
      <c r="C7860" t="s">
        <v>34143</v>
      </c>
      <c r="D7860" t="s">
        <v>2889</v>
      </c>
      <c r="E7860" t="s">
        <v>454</v>
      </c>
      <c r="F7860" t="s">
        <v>2890</v>
      </c>
      <c r="G7860" t="s">
        <v>34144</v>
      </c>
      <c r="H7860" t="s">
        <v>2892</v>
      </c>
      <c r="I7860" s="23">
        <v>45.034388</v>
      </c>
      <c r="J7860" s="23">
        <v>-84.846852999999996</v>
      </c>
      <c r="K7860">
        <v>221210</v>
      </c>
      <c r="L7860" t="s">
        <v>368</v>
      </c>
      <c r="M7860" t="s">
        <v>102</v>
      </c>
      <c r="N7860" s="49">
        <v>41547.372000000003</v>
      </c>
      <c r="O7860" s="49">
        <v>41422.771999999997</v>
      </c>
      <c r="P7860" s="49">
        <v>43126.42</v>
      </c>
      <c r="Q7860" s="49">
        <v>44157.52</v>
      </c>
      <c r="R7860" s="49">
        <v>44634.378190000003</v>
      </c>
      <c r="S7860" s="49">
        <v>49184.92</v>
      </c>
      <c r="T7860" s="49">
        <v>59182.22</v>
      </c>
      <c r="U7860" s="49">
        <v>63085.732000000004</v>
      </c>
      <c r="V7860" s="49">
        <v>57708.423999999999</v>
      </c>
    </row>
    <row r="7861" spans="1:22" x14ac:dyDescent="0.3">
      <c r="A7861">
        <v>1004095</v>
      </c>
      <c r="B7861" t="s">
        <v>34145</v>
      </c>
      <c r="C7861" t="s">
        <v>34146</v>
      </c>
      <c r="D7861" t="s">
        <v>7850</v>
      </c>
      <c r="E7861" t="s">
        <v>1663</v>
      </c>
      <c r="F7861" t="s">
        <v>7851</v>
      </c>
      <c r="G7861" t="s">
        <v>34147</v>
      </c>
      <c r="H7861" t="s">
        <v>4118</v>
      </c>
      <c r="I7861" s="23">
        <v>40.8249</v>
      </c>
      <c r="J7861" s="23">
        <v>-75.017899999999997</v>
      </c>
      <c r="K7861">
        <v>562212</v>
      </c>
      <c r="L7861" t="s">
        <v>355</v>
      </c>
      <c r="M7861" t="s">
        <v>307</v>
      </c>
      <c r="O7861" s="49">
        <v>487.4</v>
      </c>
      <c r="P7861" s="49">
        <v>10488.4</v>
      </c>
      <c r="Q7861" s="49">
        <v>500.9</v>
      </c>
      <c r="R7861" s="49">
        <v>28465.9</v>
      </c>
      <c r="S7861" s="49">
        <v>18731.5</v>
      </c>
      <c r="T7861" s="49">
        <v>18129</v>
      </c>
      <c r="U7861" s="49">
        <v>19480.3</v>
      </c>
      <c r="V7861" s="49">
        <v>23910.799999999999</v>
      </c>
    </row>
    <row r="7862" spans="1:22" x14ac:dyDescent="0.3">
      <c r="A7862">
        <v>1007282</v>
      </c>
      <c r="B7862" t="s">
        <v>34148</v>
      </c>
      <c r="C7862" t="s">
        <v>34149</v>
      </c>
      <c r="D7862" t="s">
        <v>34150</v>
      </c>
      <c r="E7862" t="s">
        <v>2294</v>
      </c>
      <c r="F7862" t="s">
        <v>34151</v>
      </c>
      <c r="G7862" t="s">
        <v>34152</v>
      </c>
      <c r="H7862" t="s">
        <v>4112</v>
      </c>
      <c r="I7862" s="23">
        <v>41.039580000000001</v>
      </c>
      <c r="J7862" s="23">
        <v>-111.92407</v>
      </c>
      <c r="K7862">
        <v>562212</v>
      </c>
      <c r="L7862" t="s">
        <v>51</v>
      </c>
      <c r="M7862" t="s">
        <v>307</v>
      </c>
      <c r="N7862" s="49">
        <v>57322.75</v>
      </c>
      <c r="O7862" s="49">
        <v>40506.75</v>
      </c>
      <c r="P7862" s="49">
        <v>34226.644</v>
      </c>
      <c r="Q7862" s="49">
        <v>61275.298000000003</v>
      </c>
      <c r="R7862" s="49">
        <v>78863.857999999993</v>
      </c>
      <c r="S7862" s="49">
        <v>79233.758000000002</v>
      </c>
      <c r="T7862" s="49">
        <v>71954.661999999997</v>
      </c>
      <c r="U7862" s="49">
        <v>45761.15</v>
      </c>
      <c r="V7862" s="49">
        <v>71094.47</v>
      </c>
    </row>
    <row r="7863" spans="1:22" x14ac:dyDescent="0.3">
      <c r="A7863">
        <v>1004351</v>
      </c>
      <c r="B7863" t="s">
        <v>34153</v>
      </c>
      <c r="C7863" t="s">
        <v>34154</v>
      </c>
      <c r="D7863" t="s">
        <v>34155</v>
      </c>
      <c r="E7863" t="s">
        <v>2294</v>
      </c>
      <c r="F7863" t="s">
        <v>33215</v>
      </c>
      <c r="G7863" t="s">
        <v>34156</v>
      </c>
      <c r="H7863" t="s">
        <v>33217</v>
      </c>
      <c r="I7863" s="23">
        <v>40.841099999999997</v>
      </c>
      <c r="J7863" s="23">
        <v>-112.73333</v>
      </c>
      <c r="K7863">
        <v>562212</v>
      </c>
      <c r="L7863" t="s">
        <v>355</v>
      </c>
      <c r="M7863" t="s">
        <v>307</v>
      </c>
      <c r="N7863" s="49">
        <v>53115.95</v>
      </c>
      <c r="O7863" s="49">
        <v>50825.25</v>
      </c>
      <c r="P7863" s="49">
        <v>55173.25</v>
      </c>
      <c r="Q7863" s="49">
        <v>68134.75</v>
      </c>
      <c r="R7863" s="49">
        <v>41492.25</v>
      </c>
      <c r="S7863" s="49">
        <v>92493.25</v>
      </c>
      <c r="T7863" s="49">
        <v>105957.5</v>
      </c>
      <c r="U7863" s="49">
        <v>94425.234649999999</v>
      </c>
      <c r="V7863" s="49">
        <v>89867.825899999996</v>
      </c>
    </row>
    <row r="7864" spans="1:22" x14ac:dyDescent="0.3">
      <c r="A7864">
        <v>1004515</v>
      </c>
      <c r="B7864" t="s">
        <v>34157</v>
      </c>
      <c r="C7864" t="s">
        <v>34158</v>
      </c>
      <c r="D7864" t="s">
        <v>34159</v>
      </c>
      <c r="E7864" t="s">
        <v>2164</v>
      </c>
      <c r="F7864" t="s">
        <v>34160</v>
      </c>
      <c r="G7864" t="s">
        <v>34161</v>
      </c>
      <c r="H7864" t="s">
        <v>34162</v>
      </c>
      <c r="I7864" s="23">
        <v>45.557859999999998</v>
      </c>
      <c r="J7864" s="23">
        <v>-121.1356</v>
      </c>
      <c r="K7864">
        <v>562212</v>
      </c>
      <c r="L7864" t="s">
        <v>51</v>
      </c>
      <c r="M7864" t="s">
        <v>307</v>
      </c>
      <c r="N7864" s="49">
        <v>98078.75</v>
      </c>
      <c r="O7864" s="49">
        <v>89064.75</v>
      </c>
      <c r="P7864" s="49">
        <v>79485.5</v>
      </c>
      <c r="Q7864" s="49">
        <v>108308.45</v>
      </c>
      <c r="R7864" s="49">
        <v>70003.25</v>
      </c>
      <c r="S7864" s="49">
        <v>67681.5</v>
      </c>
      <c r="T7864" s="49">
        <v>66167.5</v>
      </c>
      <c r="U7864" s="49">
        <v>65140</v>
      </c>
      <c r="V7864" s="49">
        <v>88255</v>
      </c>
    </row>
    <row r="7865" spans="1:22" x14ac:dyDescent="0.3">
      <c r="A7865">
        <v>1004647</v>
      </c>
      <c r="B7865" t="s">
        <v>34163</v>
      </c>
      <c r="C7865" t="s">
        <v>34164</v>
      </c>
      <c r="D7865" t="s">
        <v>34165</v>
      </c>
      <c r="E7865" t="s">
        <v>454</v>
      </c>
      <c r="F7865" t="s">
        <v>34166</v>
      </c>
      <c r="G7865" t="s">
        <v>34167</v>
      </c>
      <c r="H7865" t="s">
        <v>9851</v>
      </c>
      <c r="I7865" s="23">
        <v>42.77272</v>
      </c>
      <c r="J7865" s="23">
        <v>-83.00564</v>
      </c>
      <c r="K7865">
        <v>221210</v>
      </c>
      <c r="L7865" t="s">
        <v>1714</v>
      </c>
      <c r="M7865" t="s">
        <v>102</v>
      </c>
      <c r="N7865" s="49">
        <v>38434.514000000003</v>
      </c>
      <c r="O7865" s="49">
        <v>33448.932000000001</v>
      </c>
      <c r="P7865" s="49">
        <v>31596.297999999999</v>
      </c>
      <c r="Q7865" s="49">
        <v>44231.694000000003</v>
      </c>
      <c r="R7865" s="49">
        <v>47587.495999999999</v>
      </c>
      <c r="S7865" s="49">
        <v>49436.095999999998</v>
      </c>
      <c r="T7865" s="49">
        <v>32158.44</v>
      </c>
      <c r="U7865" s="49">
        <v>25136.524000000001</v>
      </c>
      <c r="V7865" s="49">
        <v>56734.667999999998</v>
      </c>
    </row>
    <row r="7866" spans="1:22" x14ac:dyDescent="0.3">
      <c r="A7866">
        <v>1005064</v>
      </c>
      <c r="B7866" t="s">
        <v>34168</v>
      </c>
      <c r="C7866" t="s">
        <v>34169</v>
      </c>
      <c r="D7866" t="s">
        <v>2087</v>
      </c>
      <c r="E7866" t="s">
        <v>2294</v>
      </c>
      <c r="F7866" t="s">
        <v>34170</v>
      </c>
      <c r="G7866" t="s">
        <v>34171</v>
      </c>
      <c r="H7866" t="s">
        <v>416</v>
      </c>
      <c r="I7866" s="23">
        <v>37.134990000000002</v>
      </c>
      <c r="J7866" s="23">
        <v>-113.46056</v>
      </c>
      <c r="K7866">
        <v>562212</v>
      </c>
      <c r="L7866" t="s">
        <v>51</v>
      </c>
      <c r="M7866" t="s">
        <v>307</v>
      </c>
      <c r="N7866" s="49">
        <v>10021.75</v>
      </c>
      <c r="O7866" s="49">
        <v>10288.25</v>
      </c>
      <c r="P7866" s="49">
        <v>8100</v>
      </c>
      <c r="Q7866" s="49">
        <v>6531</v>
      </c>
      <c r="R7866" s="49">
        <v>7397.25</v>
      </c>
      <c r="S7866" s="49">
        <v>9140.25</v>
      </c>
      <c r="T7866" s="49">
        <v>10694.75</v>
      </c>
      <c r="U7866" s="49">
        <v>11841</v>
      </c>
      <c r="V7866" s="49">
        <v>23826.25</v>
      </c>
    </row>
    <row r="7867" spans="1:22" x14ac:dyDescent="0.3">
      <c r="A7867">
        <v>1005944</v>
      </c>
      <c r="B7867" t="s">
        <v>34172</v>
      </c>
      <c r="C7867" t="s">
        <v>34173</v>
      </c>
      <c r="D7867" t="s">
        <v>16892</v>
      </c>
      <c r="E7867" t="s">
        <v>351</v>
      </c>
      <c r="F7867" t="s">
        <v>16893</v>
      </c>
      <c r="G7867" t="s">
        <v>34174</v>
      </c>
      <c r="H7867" t="s">
        <v>4753</v>
      </c>
      <c r="I7867" s="23">
        <v>41.300358000000003</v>
      </c>
      <c r="J7867" s="23">
        <v>-89.300933999999998</v>
      </c>
      <c r="K7867">
        <v>327910</v>
      </c>
      <c r="L7867" t="s">
        <v>34175</v>
      </c>
      <c r="M7867" t="s">
        <v>530</v>
      </c>
      <c r="N7867" s="49">
        <v>106818.844</v>
      </c>
      <c r="O7867" s="49">
        <v>110435.54399999999</v>
      </c>
      <c r="P7867" s="49">
        <v>109912.74400000001</v>
      </c>
      <c r="Q7867" s="49">
        <v>83169.244000000006</v>
      </c>
      <c r="R7867" s="49">
        <v>114163.644</v>
      </c>
      <c r="S7867" s="49">
        <v>122596.192</v>
      </c>
      <c r="T7867" s="49">
        <v>118190.092</v>
      </c>
      <c r="U7867" s="49">
        <v>139396.092</v>
      </c>
      <c r="V7867" s="49">
        <v>141979.69200000001</v>
      </c>
    </row>
    <row r="7868" spans="1:22" x14ac:dyDescent="0.3">
      <c r="A7868">
        <v>1005091</v>
      </c>
      <c r="B7868" t="s">
        <v>34176</v>
      </c>
      <c r="C7868" t="s">
        <v>34177</v>
      </c>
      <c r="D7868" t="s">
        <v>34178</v>
      </c>
      <c r="E7868" t="s">
        <v>946</v>
      </c>
      <c r="F7868" t="s">
        <v>34179</v>
      </c>
      <c r="G7868" t="s">
        <v>34180</v>
      </c>
      <c r="H7868" t="s">
        <v>16006</v>
      </c>
      <c r="I7868" s="23">
        <v>46.732007000000003</v>
      </c>
      <c r="J7868" s="23">
        <v>-117.161057</v>
      </c>
      <c r="K7868">
        <v>611310</v>
      </c>
      <c r="L7868" t="s">
        <v>28</v>
      </c>
      <c r="M7868" t="s">
        <v>315</v>
      </c>
      <c r="N7868" s="49">
        <v>66455.398000000001</v>
      </c>
      <c r="O7868" s="49">
        <v>61882.256000000001</v>
      </c>
      <c r="P7868" s="49">
        <v>65445.993999999999</v>
      </c>
      <c r="Q7868" s="49">
        <v>58136.322</v>
      </c>
      <c r="R7868" s="49">
        <v>57308.923999999999</v>
      </c>
      <c r="S7868" s="49">
        <v>59383.618000000002</v>
      </c>
      <c r="T7868" s="49">
        <v>60797.608</v>
      </c>
      <c r="U7868" s="49">
        <v>56679.726000000002</v>
      </c>
      <c r="V7868" s="49">
        <v>57294.072</v>
      </c>
    </row>
    <row r="7869" spans="1:22" x14ac:dyDescent="0.3">
      <c r="A7869">
        <v>1002629</v>
      </c>
      <c r="B7869" t="s">
        <v>34181</v>
      </c>
      <c r="C7869" t="s">
        <v>34182</v>
      </c>
      <c r="D7869" t="s">
        <v>10591</v>
      </c>
      <c r="E7869" t="s">
        <v>303</v>
      </c>
      <c r="F7869" t="s">
        <v>10592</v>
      </c>
      <c r="G7869" t="s">
        <v>34183</v>
      </c>
      <c r="H7869" t="s">
        <v>8302</v>
      </c>
      <c r="I7869" s="23">
        <v>33.010800000000003</v>
      </c>
      <c r="J7869" s="23">
        <v>-102.75033000000001</v>
      </c>
      <c r="K7869">
        <v>211120</v>
      </c>
      <c r="L7869" t="s">
        <v>368</v>
      </c>
      <c r="M7869" t="s">
        <v>102</v>
      </c>
      <c r="N7869" s="49">
        <v>63655.106</v>
      </c>
      <c r="O7869" s="49">
        <v>53968.336000000003</v>
      </c>
      <c r="P7869" s="49">
        <v>66829.926000000007</v>
      </c>
      <c r="Q7869" s="49">
        <v>85767.216</v>
      </c>
      <c r="R7869" s="49">
        <v>187526.03200000001</v>
      </c>
      <c r="S7869" s="49">
        <v>218955.89799999999</v>
      </c>
      <c r="T7869" s="49">
        <v>207910.734</v>
      </c>
      <c r="U7869" s="49">
        <v>242212.644</v>
      </c>
      <c r="V7869" s="49">
        <v>149977.636</v>
      </c>
    </row>
    <row r="7870" spans="1:22" x14ac:dyDescent="0.3">
      <c r="A7870">
        <v>1003454</v>
      </c>
      <c r="B7870" t="s">
        <v>34184</v>
      </c>
      <c r="C7870" t="s">
        <v>34185</v>
      </c>
      <c r="D7870" t="s">
        <v>1967</v>
      </c>
      <c r="E7870" t="s">
        <v>1487</v>
      </c>
      <c r="F7870" t="s">
        <v>34186</v>
      </c>
      <c r="G7870" t="s">
        <v>34187</v>
      </c>
      <c r="H7870" t="s">
        <v>6668</v>
      </c>
      <c r="I7870" s="23">
        <v>38.221269999999997</v>
      </c>
      <c r="J7870" s="23">
        <v>-104.708434</v>
      </c>
      <c r="K7870">
        <v>562212</v>
      </c>
      <c r="L7870" t="s">
        <v>355</v>
      </c>
      <c r="M7870" t="s">
        <v>307</v>
      </c>
      <c r="N7870" s="49">
        <v>39412.199999999997</v>
      </c>
      <c r="O7870" s="49">
        <v>35719.699999999997</v>
      </c>
      <c r="P7870" s="49">
        <v>37717.199999999997</v>
      </c>
      <c r="Q7870" s="49">
        <v>32977.5</v>
      </c>
    </row>
    <row r="7871" spans="1:22" x14ac:dyDescent="0.3">
      <c r="A7871">
        <v>1007583</v>
      </c>
      <c r="B7871" t="s">
        <v>34188</v>
      </c>
      <c r="C7871" t="s">
        <v>34189</v>
      </c>
      <c r="D7871" t="s">
        <v>33816</v>
      </c>
      <c r="E7871" t="s">
        <v>793</v>
      </c>
      <c r="F7871" t="s">
        <v>34190</v>
      </c>
      <c r="G7871" t="s">
        <v>34191</v>
      </c>
      <c r="H7871" t="s">
        <v>34192</v>
      </c>
      <c r="I7871" s="23">
        <v>37.432864000000002</v>
      </c>
      <c r="J7871" s="23">
        <v>-77.122039000000001</v>
      </c>
      <c r="K7871">
        <v>562212</v>
      </c>
      <c r="L7871" t="s">
        <v>355</v>
      </c>
      <c r="M7871" t="s">
        <v>307</v>
      </c>
      <c r="N7871" s="49">
        <v>77826.55</v>
      </c>
      <c r="O7871" s="49">
        <v>75582.55</v>
      </c>
      <c r="P7871" s="49">
        <v>58341.8</v>
      </c>
      <c r="Q7871" s="49">
        <v>59488.800000000003</v>
      </c>
      <c r="R7871" s="49">
        <v>71667.55</v>
      </c>
      <c r="S7871" s="49">
        <v>70933.05</v>
      </c>
      <c r="T7871" s="49">
        <v>84974.448000000004</v>
      </c>
      <c r="U7871" s="49">
        <v>123086.385673</v>
      </c>
      <c r="V7871" s="49">
        <v>123184.69899999999</v>
      </c>
    </row>
    <row r="7872" spans="1:22" x14ac:dyDescent="0.3">
      <c r="A7872">
        <v>1007935</v>
      </c>
      <c r="B7872" t="s">
        <v>34193</v>
      </c>
      <c r="C7872" t="s">
        <v>34194</v>
      </c>
      <c r="D7872" t="s">
        <v>19889</v>
      </c>
      <c r="E7872" t="s">
        <v>447</v>
      </c>
      <c r="F7872" t="s">
        <v>34195</v>
      </c>
      <c r="G7872" t="s">
        <v>34196</v>
      </c>
      <c r="H7872" t="s">
        <v>1615</v>
      </c>
      <c r="I7872" s="23">
        <v>39.798234999999998</v>
      </c>
      <c r="J7872" s="23">
        <v>-77.809552999999994</v>
      </c>
      <c r="K7872">
        <v>562212</v>
      </c>
      <c r="L7872" t="s">
        <v>355</v>
      </c>
      <c r="M7872" t="s">
        <v>307</v>
      </c>
      <c r="N7872" s="49">
        <v>19901.894</v>
      </c>
      <c r="O7872" s="49">
        <v>13952.394</v>
      </c>
      <c r="P7872" s="49">
        <v>25158.394</v>
      </c>
      <c r="Q7872" s="49">
        <v>24724.894</v>
      </c>
      <c r="R7872" s="49">
        <v>27671.894</v>
      </c>
      <c r="S7872" s="49">
        <v>49805.144</v>
      </c>
      <c r="T7872" s="49">
        <v>33510.536</v>
      </c>
      <c r="U7872" s="49">
        <v>34116.173896</v>
      </c>
      <c r="V7872" s="49">
        <v>41795.425999999999</v>
      </c>
    </row>
    <row r="7873" spans="1:22" x14ac:dyDescent="0.3">
      <c r="A7873">
        <v>1007989</v>
      </c>
      <c r="B7873" t="s">
        <v>34197</v>
      </c>
      <c r="C7873" t="s">
        <v>34198</v>
      </c>
      <c r="D7873" t="s">
        <v>3478</v>
      </c>
      <c r="E7873" t="s">
        <v>2164</v>
      </c>
      <c r="F7873" t="s">
        <v>34199</v>
      </c>
      <c r="G7873" t="s">
        <v>34200</v>
      </c>
      <c r="H7873" t="s">
        <v>34201</v>
      </c>
      <c r="I7873" s="23">
        <v>45.633552000000002</v>
      </c>
      <c r="J7873" s="23">
        <v>-120.218925</v>
      </c>
      <c r="K7873">
        <v>562212</v>
      </c>
      <c r="L7873" t="s">
        <v>355</v>
      </c>
      <c r="M7873" t="s">
        <v>307</v>
      </c>
      <c r="N7873" s="49">
        <v>266774.38</v>
      </c>
      <c r="O7873" s="49">
        <v>245418.23800000001</v>
      </c>
      <c r="P7873" s="49">
        <v>165400.954</v>
      </c>
      <c r="Q7873" s="49">
        <v>171513.62599999999</v>
      </c>
      <c r="R7873" s="49">
        <v>309051.95600000001</v>
      </c>
      <c r="S7873" s="49">
        <v>252476.99799999999</v>
      </c>
      <c r="T7873" s="49">
        <v>200028.7</v>
      </c>
      <c r="U7873" s="49">
        <v>250587.15692400001</v>
      </c>
      <c r="V7873" s="49">
        <v>255578.58343200001</v>
      </c>
    </row>
    <row r="7874" spans="1:22" x14ac:dyDescent="0.3">
      <c r="A7874">
        <v>1007818</v>
      </c>
      <c r="B7874" t="s">
        <v>34202</v>
      </c>
      <c r="C7874" t="s">
        <v>34203</v>
      </c>
      <c r="D7874" t="s">
        <v>34204</v>
      </c>
      <c r="E7874" t="s">
        <v>946</v>
      </c>
      <c r="F7874" t="s">
        <v>34205</v>
      </c>
      <c r="G7874" t="s">
        <v>34206</v>
      </c>
      <c r="H7874" t="s">
        <v>10728</v>
      </c>
      <c r="I7874" s="23">
        <v>47.403680999999999</v>
      </c>
      <c r="J7874" s="23">
        <v>-120.1657</v>
      </c>
      <c r="K7874">
        <v>562212</v>
      </c>
      <c r="L7874" t="s">
        <v>51</v>
      </c>
      <c r="M7874" t="s">
        <v>307</v>
      </c>
      <c r="N7874" s="49">
        <v>55693.75</v>
      </c>
      <c r="O7874" s="49">
        <v>32497.75</v>
      </c>
      <c r="P7874" s="49">
        <v>27950.5</v>
      </c>
      <c r="Q7874" s="49">
        <v>30653.25</v>
      </c>
      <c r="R7874" s="49">
        <v>31208.25</v>
      </c>
      <c r="S7874" s="49">
        <v>32739.75</v>
      </c>
      <c r="T7874" s="49">
        <v>31854.25</v>
      </c>
      <c r="U7874" s="49">
        <v>36141.076625000002</v>
      </c>
      <c r="V7874" s="49">
        <v>32500</v>
      </c>
    </row>
    <row r="7875" spans="1:22" x14ac:dyDescent="0.3">
      <c r="A7875">
        <v>1003800</v>
      </c>
      <c r="B7875" t="s">
        <v>34207</v>
      </c>
      <c r="C7875" t="s">
        <v>34208</v>
      </c>
      <c r="D7875" t="s">
        <v>34209</v>
      </c>
      <c r="E7875" t="s">
        <v>323</v>
      </c>
      <c r="F7875" t="s">
        <v>34210</v>
      </c>
      <c r="G7875" t="s">
        <v>34211</v>
      </c>
      <c r="H7875" t="s">
        <v>2928</v>
      </c>
      <c r="I7875" s="23">
        <v>37.714469999999999</v>
      </c>
      <c r="J7875" s="23">
        <v>-122.19347</v>
      </c>
      <c r="K7875">
        <v>562212</v>
      </c>
      <c r="L7875" t="s">
        <v>51</v>
      </c>
      <c r="M7875" t="s">
        <v>307</v>
      </c>
      <c r="N7875" s="49">
        <v>1220.75</v>
      </c>
      <c r="O7875" s="49">
        <v>1409.25</v>
      </c>
      <c r="P7875" s="49">
        <v>1363.5</v>
      </c>
      <c r="Q7875" s="49">
        <v>1618.75</v>
      </c>
      <c r="R7875" s="49">
        <v>6103.25</v>
      </c>
      <c r="S7875" s="49">
        <v>5649.75</v>
      </c>
      <c r="T7875" s="49">
        <v>6313.75</v>
      </c>
      <c r="U7875" s="49">
        <v>8603.9242689999992</v>
      </c>
      <c r="V7875" s="49">
        <v>8150</v>
      </c>
    </row>
    <row r="7876" spans="1:22" x14ac:dyDescent="0.3">
      <c r="A7876">
        <v>1008010</v>
      </c>
      <c r="B7876" t="s">
        <v>34212</v>
      </c>
      <c r="C7876" t="s">
        <v>34213</v>
      </c>
      <c r="D7876" t="s">
        <v>18887</v>
      </c>
      <c r="E7876" t="s">
        <v>2780</v>
      </c>
      <c r="F7876" t="s">
        <v>18888</v>
      </c>
      <c r="G7876" t="s">
        <v>34214</v>
      </c>
      <c r="H7876" t="s">
        <v>20474</v>
      </c>
      <c r="I7876" s="23">
        <v>41.549199999999999</v>
      </c>
      <c r="J7876" s="23">
        <v>-73.429100000000005</v>
      </c>
      <c r="K7876">
        <v>562212</v>
      </c>
      <c r="L7876" t="s">
        <v>355</v>
      </c>
      <c r="M7876" t="s">
        <v>307</v>
      </c>
      <c r="S7876" s="49">
        <v>2877.5320000000002</v>
      </c>
      <c r="T7876" s="49">
        <v>2446.1179999999999</v>
      </c>
      <c r="U7876" s="49">
        <v>3868.1293270000001</v>
      </c>
      <c r="V7876" s="49">
        <v>4143.3913730000004</v>
      </c>
    </row>
    <row r="7877" spans="1:22" x14ac:dyDescent="0.3">
      <c r="A7877">
        <v>1007797</v>
      </c>
      <c r="B7877" t="s">
        <v>34215</v>
      </c>
      <c r="C7877" t="s">
        <v>34216</v>
      </c>
      <c r="D7877" t="s">
        <v>34217</v>
      </c>
      <c r="E7877" t="s">
        <v>583</v>
      </c>
      <c r="F7877" t="s">
        <v>34218</v>
      </c>
      <c r="G7877" t="s">
        <v>34219</v>
      </c>
      <c r="H7877" t="s">
        <v>34220</v>
      </c>
      <c r="I7877" s="23">
        <v>30.497610999999999</v>
      </c>
      <c r="J7877" s="23">
        <v>-90.828821000000005</v>
      </c>
      <c r="K7877">
        <v>562212</v>
      </c>
      <c r="L7877" t="s">
        <v>355</v>
      </c>
      <c r="M7877" t="s">
        <v>307</v>
      </c>
      <c r="N7877" s="49">
        <v>37420.633999999998</v>
      </c>
      <c r="O7877" s="49">
        <v>27157.133999999998</v>
      </c>
      <c r="P7877" s="49">
        <v>19594.383999999998</v>
      </c>
      <c r="Q7877" s="49">
        <v>30697.383999999998</v>
      </c>
      <c r="R7877" s="49">
        <v>23686.133999999998</v>
      </c>
      <c r="S7877" s="49">
        <v>19851.75</v>
      </c>
      <c r="T7877" s="49">
        <v>18510.133999999998</v>
      </c>
      <c r="U7877" s="49">
        <v>20532.133999999998</v>
      </c>
      <c r="V7877" s="49">
        <v>13974.584000000001</v>
      </c>
    </row>
    <row r="7878" spans="1:22" x14ac:dyDescent="0.3">
      <c r="A7878">
        <v>1003299</v>
      </c>
      <c r="B7878" t="s">
        <v>34221</v>
      </c>
      <c r="C7878" t="s">
        <v>34222</v>
      </c>
      <c r="D7878" t="s">
        <v>34223</v>
      </c>
      <c r="E7878" t="s">
        <v>583</v>
      </c>
      <c r="F7878" t="s">
        <v>34224</v>
      </c>
      <c r="G7878" t="s">
        <v>34225</v>
      </c>
      <c r="H7878" t="s">
        <v>34226</v>
      </c>
      <c r="I7878" s="23">
        <v>30.5517</v>
      </c>
      <c r="J7878" s="23">
        <v>-91.467799999999997</v>
      </c>
      <c r="K7878">
        <v>562212</v>
      </c>
      <c r="L7878" t="s">
        <v>51</v>
      </c>
      <c r="M7878" t="s">
        <v>307</v>
      </c>
      <c r="N7878" s="49">
        <v>40397.75</v>
      </c>
      <c r="O7878" s="49">
        <v>40587.25</v>
      </c>
      <c r="P7878" s="49">
        <v>40424.5</v>
      </c>
      <c r="Q7878" s="49">
        <v>40451</v>
      </c>
      <c r="R7878" s="49">
        <v>39365</v>
      </c>
      <c r="S7878" s="49">
        <v>37813</v>
      </c>
      <c r="T7878" s="49">
        <v>35396.5</v>
      </c>
      <c r="U7878" s="49">
        <v>40043.600749999998</v>
      </c>
      <c r="V7878" s="49">
        <v>56087.788399999998</v>
      </c>
    </row>
    <row r="7879" spans="1:22" x14ac:dyDescent="0.3">
      <c r="A7879">
        <v>1003259</v>
      </c>
      <c r="B7879" t="s">
        <v>34227</v>
      </c>
      <c r="C7879" t="s">
        <v>34228</v>
      </c>
      <c r="D7879" t="s">
        <v>34229</v>
      </c>
      <c r="E7879" t="s">
        <v>454</v>
      </c>
      <c r="F7879" t="s">
        <v>15109</v>
      </c>
      <c r="G7879" t="s">
        <v>34230</v>
      </c>
      <c r="H7879" t="s">
        <v>13067</v>
      </c>
      <c r="I7879" s="23">
        <v>42.722701000000001</v>
      </c>
      <c r="J7879" s="23">
        <v>-83.254728999999998</v>
      </c>
      <c r="K7879">
        <v>562212</v>
      </c>
      <c r="L7879" t="s">
        <v>355</v>
      </c>
      <c r="M7879" t="s">
        <v>307</v>
      </c>
      <c r="N7879" s="49">
        <v>118377.71400000001</v>
      </c>
      <c r="O7879" s="49">
        <v>111994.098</v>
      </c>
      <c r="P7879" s="49">
        <v>119575.43399999999</v>
      </c>
      <c r="Q7879" s="49">
        <v>134975.03599999999</v>
      </c>
      <c r="R7879" s="49">
        <v>183571.05600000001</v>
      </c>
      <c r="S7879" s="49">
        <v>160018.69200000001</v>
      </c>
      <c r="T7879" s="49">
        <v>163530.90400000001</v>
      </c>
      <c r="U7879" s="49">
        <v>154693.26</v>
      </c>
      <c r="V7879" s="49">
        <v>165014.79</v>
      </c>
    </row>
    <row r="7880" spans="1:22" x14ac:dyDescent="0.3">
      <c r="A7880">
        <v>1003582</v>
      </c>
      <c r="B7880" t="s">
        <v>34231</v>
      </c>
      <c r="C7880" t="s">
        <v>34232</v>
      </c>
      <c r="D7880" t="s">
        <v>8287</v>
      </c>
      <c r="E7880" t="s">
        <v>454</v>
      </c>
      <c r="F7880" t="s">
        <v>13376</v>
      </c>
      <c r="G7880" t="s">
        <v>34233</v>
      </c>
      <c r="H7880" t="s">
        <v>1118</v>
      </c>
      <c r="I7880" s="23">
        <v>42.264144000000002</v>
      </c>
      <c r="J7880" s="23">
        <v>-83.426609999999997</v>
      </c>
      <c r="K7880">
        <v>562212</v>
      </c>
      <c r="L7880" t="s">
        <v>355</v>
      </c>
      <c r="M7880" t="s">
        <v>307</v>
      </c>
      <c r="N7880" s="49">
        <v>171714.848</v>
      </c>
      <c r="O7880" s="49">
        <v>154726.348</v>
      </c>
      <c r="P7880" s="49">
        <v>164528.348</v>
      </c>
      <c r="Q7880" s="49">
        <v>178031.098</v>
      </c>
      <c r="R7880" s="49">
        <v>152552.848</v>
      </c>
      <c r="S7880" s="49">
        <v>142504.848</v>
      </c>
      <c r="T7880" s="49">
        <v>183374.598</v>
      </c>
      <c r="U7880" s="49">
        <v>214837.14799999999</v>
      </c>
      <c r="V7880" s="49">
        <v>154604.54999999999</v>
      </c>
    </row>
    <row r="7881" spans="1:22" x14ac:dyDescent="0.3">
      <c r="A7881">
        <v>1007890</v>
      </c>
      <c r="B7881" t="s">
        <v>34234</v>
      </c>
      <c r="C7881" t="s">
        <v>34235</v>
      </c>
      <c r="D7881" t="s">
        <v>6805</v>
      </c>
      <c r="E7881" t="s">
        <v>1781</v>
      </c>
      <c r="F7881" t="s">
        <v>6806</v>
      </c>
      <c r="G7881" t="s">
        <v>34236</v>
      </c>
      <c r="H7881" t="s">
        <v>987</v>
      </c>
      <c r="I7881" s="23">
        <v>30.427</v>
      </c>
      <c r="J7881" s="23">
        <v>-89.266889000000006</v>
      </c>
      <c r="K7881">
        <v>562212</v>
      </c>
      <c r="L7881" t="s">
        <v>355</v>
      </c>
      <c r="M7881" t="s">
        <v>307</v>
      </c>
      <c r="N7881" s="49">
        <v>56955.75</v>
      </c>
      <c r="O7881" s="49">
        <v>61954</v>
      </c>
      <c r="P7881" s="49">
        <v>85807.898000000001</v>
      </c>
      <c r="Q7881" s="49">
        <v>58413.578000000001</v>
      </c>
      <c r="R7881" s="49">
        <v>42794.366000000002</v>
      </c>
      <c r="S7881" s="49">
        <v>54025.775999999998</v>
      </c>
      <c r="T7881" s="49">
        <v>99554.275999999998</v>
      </c>
      <c r="U7881" s="49">
        <v>60353.525999999998</v>
      </c>
      <c r="V7881" s="49">
        <v>70050</v>
      </c>
    </row>
    <row r="7882" spans="1:22" x14ac:dyDescent="0.3">
      <c r="A7882">
        <v>1003399</v>
      </c>
      <c r="B7882" t="s">
        <v>34237</v>
      </c>
      <c r="C7882" t="s">
        <v>34238</v>
      </c>
      <c r="D7882" t="s">
        <v>30080</v>
      </c>
      <c r="E7882" t="s">
        <v>1781</v>
      </c>
      <c r="F7882" t="s">
        <v>34239</v>
      </c>
      <c r="G7882" t="s">
        <v>34240</v>
      </c>
      <c r="H7882" t="s">
        <v>672</v>
      </c>
      <c r="I7882" s="23">
        <v>31.356953000000001</v>
      </c>
      <c r="J7882" s="23">
        <v>-91.395005999999995</v>
      </c>
      <c r="K7882">
        <v>562212</v>
      </c>
      <c r="L7882" t="s">
        <v>355</v>
      </c>
      <c r="M7882" t="s">
        <v>307</v>
      </c>
      <c r="N7882" s="49">
        <v>80592.5</v>
      </c>
      <c r="O7882" s="49">
        <v>81642</v>
      </c>
      <c r="P7882" s="49">
        <v>82889.25</v>
      </c>
      <c r="Q7882" s="49">
        <v>84152.25</v>
      </c>
      <c r="R7882" s="49">
        <v>85400</v>
      </c>
      <c r="S7882" s="49">
        <v>86825.5</v>
      </c>
      <c r="T7882" s="49">
        <v>87549.596000000005</v>
      </c>
      <c r="U7882" s="49">
        <v>103031.34600000001</v>
      </c>
      <c r="V7882" s="49">
        <v>144346.88740000001</v>
      </c>
    </row>
    <row r="7883" spans="1:22" x14ac:dyDescent="0.3">
      <c r="A7883">
        <v>1007891</v>
      </c>
      <c r="B7883" t="s">
        <v>34241</v>
      </c>
      <c r="C7883" t="s">
        <v>34242</v>
      </c>
      <c r="D7883" t="s">
        <v>480</v>
      </c>
      <c r="E7883" t="s">
        <v>1781</v>
      </c>
      <c r="F7883" t="s">
        <v>34243</v>
      </c>
      <c r="G7883" t="s">
        <v>34244</v>
      </c>
      <c r="H7883" t="s">
        <v>16396</v>
      </c>
      <c r="I7883" s="23">
        <v>33.958500000000001</v>
      </c>
      <c r="J7883" s="23">
        <v>-88.992056000000005</v>
      </c>
      <c r="K7883">
        <v>562212</v>
      </c>
      <c r="L7883" t="s">
        <v>355</v>
      </c>
      <c r="M7883" t="s">
        <v>307</v>
      </c>
      <c r="N7883" s="49">
        <v>115141.484</v>
      </c>
      <c r="O7883" s="49">
        <v>112027.84</v>
      </c>
      <c r="P7883" s="49">
        <v>95186.945999999996</v>
      </c>
      <c r="Q7883" s="49">
        <v>91618.37</v>
      </c>
      <c r="R7883" s="49">
        <v>86045.042000000001</v>
      </c>
      <c r="S7883" s="49">
        <v>90343.292000000001</v>
      </c>
      <c r="T7883" s="49">
        <v>92756.1</v>
      </c>
      <c r="U7883" s="49">
        <v>136626.06599999999</v>
      </c>
      <c r="V7883" s="49">
        <v>146797.25</v>
      </c>
    </row>
    <row r="7884" spans="1:22" x14ac:dyDescent="0.3">
      <c r="A7884">
        <v>1007617</v>
      </c>
      <c r="B7884" t="s">
        <v>34245</v>
      </c>
      <c r="C7884" t="s">
        <v>34246</v>
      </c>
      <c r="D7884" t="s">
        <v>34247</v>
      </c>
      <c r="E7884" t="s">
        <v>331</v>
      </c>
      <c r="F7884" t="s">
        <v>34248</v>
      </c>
      <c r="G7884" t="s">
        <v>34249</v>
      </c>
      <c r="H7884" t="s">
        <v>3697</v>
      </c>
      <c r="I7884" s="23">
        <v>42.581913</v>
      </c>
      <c r="J7884" s="23">
        <v>-78.499515000000002</v>
      </c>
      <c r="K7884">
        <v>562212</v>
      </c>
      <c r="L7884" t="s">
        <v>355</v>
      </c>
      <c r="M7884" t="s">
        <v>307</v>
      </c>
      <c r="N7884" s="49">
        <v>60719.368000000002</v>
      </c>
      <c r="O7884" s="49">
        <v>60704.17</v>
      </c>
      <c r="P7884" s="49">
        <v>40056.332000000002</v>
      </c>
      <c r="Q7884" s="49">
        <v>46518.82</v>
      </c>
      <c r="R7884" s="49">
        <v>45270.792000000001</v>
      </c>
      <c r="S7884" s="49">
        <v>47668.686000000002</v>
      </c>
      <c r="T7884" s="49">
        <v>50201.79</v>
      </c>
      <c r="U7884" s="49">
        <v>88843.164417000007</v>
      </c>
      <c r="V7884" s="49">
        <v>90908.977597999998</v>
      </c>
    </row>
    <row r="7885" spans="1:22" x14ac:dyDescent="0.3">
      <c r="A7885">
        <v>1007894</v>
      </c>
      <c r="B7885" t="s">
        <v>34250</v>
      </c>
      <c r="C7885" t="s">
        <v>34251</v>
      </c>
      <c r="D7885" t="s">
        <v>2339</v>
      </c>
      <c r="E7885" t="s">
        <v>303</v>
      </c>
      <c r="F7885" t="s">
        <v>29493</v>
      </c>
      <c r="G7885" t="s">
        <v>34252</v>
      </c>
      <c r="H7885" t="s">
        <v>2347</v>
      </c>
      <c r="I7885" s="23">
        <v>30.33381</v>
      </c>
      <c r="J7885" s="23">
        <v>-97.621949999999998</v>
      </c>
      <c r="K7885">
        <v>562212</v>
      </c>
      <c r="L7885" t="s">
        <v>355</v>
      </c>
      <c r="M7885" t="s">
        <v>307</v>
      </c>
      <c r="N7885" s="49">
        <v>92566.535999999993</v>
      </c>
      <c r="O7885" s="49">
        <v>117894.158</v>
      </c>
      <c r="P7885" s="49">
        <v>95244.683999999994</v>
      </c>
      <c r="Q7885" s="49">
        <v>98537.432000000001</v>
      </c>
      <c r="R7885" s="49">
        <v>79669.990000000005</v>
      </c>
      <c r="S7885" s="49">
        <v>55662.957999999999</v>
      </c>
      <c r="T7885" s="49">
        <v>67491.48</v>
      </c>
      <c r="U7885" s="49">
        <v>68547.718563000002</v>
      </c>
      <c r="V7885" s="49">
        <v>68885.049100000004</v>
      </c>
    </row>
    <row r="7886" spans="1:22" x14ac:dyDescent="0.3">
      <c r="A7886">
        <v>1007683</v>
      </c>
      <c r="B7886" t="s">
        <v>34253</v>
      </c>
      <c r="C7886" t="s">
        <v>34254</v>
      </c>
      <c r="D7886" t="s">
        <v>34255</v>
      </c>
      <c r="E7886" t="s">
        <v>1781</v>
      </c>
      <c r="F7886" t="s">
        <v>34256</v>
      </c>
      <c r="G7886" t="s">
        <v>34257</v>
      </c>
      <c r="H7886" t="s">
        <v>34258</v>
      </c>
      <c r="I7886" s="23">
        <v>34.787666999999999</v>
      </c>
      <c r="J7886" s="23">
        <v>-90.248277999999999</v>
      </c>
      <c r="K7886">
        <v>562212</v>
      </c>
      <c r="L7886" t="s">
        <v>355</v>
      </c>
      <c r="M7886" t="s">
        <v>307</v>
      </c>
      <c r="N7886" s="49">
        <v>34315.648000000001</v>
      </c>
      <c r="O7886" s="49">
        <v>42210.398000000001</v>
      </c>
      <c r="P7886" s="49">
        <v>43768.648000000001</v>
      </c>
      <c r="Q7886" s="49">
        <v>44866.398000000001</v>
      </c>
      <c r="R7886" s="49">
        <v>65767.148000000001</v>
      </c>
      <c r="S7886" s="49">
        <v>53883.148000000001</v>
      </c>
      <c r="T7886" s="49">
        <v>68490.648000000001</v>
      </c>
      <c r="U7886" s="49">
        <v>42980.968815</v>
      </c>
      <c r="V7886" s="49">
        <v>51837.533000000003</v>
      </c>
    </row>
    <row r="7887" spans="1:22" x14ac:dyDescent="0.3">
      <c r="A7887">
        <v>1007834</v>
      </c>
      <c r="B7887" t="s">
        <v>34259</v>
      </c>
      <c r="C7887" t="s">
        <v>34260</v>
      </c>
      <c r="D7887" t="s">
        <v>34261</v>
      </c>
      <c r="E7887" t="s">
        <v>393</v>
      </c>
      <c r="F7887" t="s">
        <v>34262</v>
      </c>
      <c r="G7887" t="s">
        <v>34263</v>
      </c>
      <c r="H7887" t="s">
        <v>6347</v>
      </c>
      <c r="I7887" s="23">
        <v>44.174399999999999</v>
      </c>
      <c r="J7887" s="23">
        <v>-87.829400000000007</v>
      </c>
      <c r="K7887">
        <v>562212</v>
      </c>
      <c r="L7887" t="s">
        <v>355</v>
      </c>
      <c r="M7887" t="s">
        <v>307</v>
      </c>
      <c r="N7887" s="49">
        <v>18094.560000000001</v>
      </c>
      <c r="O7887" s="49">
        <v>19825.306</v>
      </c>
      <c r="P7887" s="49">
        <v>16453.538</v>
      </c>
      <c r="Q7887" s="49">
        <v>19410.05</v>
      </c>
      <c r="R7887" s="49">
        <v>37984.29</v>
      </c>
      <c r="S7887" s="49">
        <v>45341.904000000002</v>
      </c>
      <c r="T7887" s="49">
        <v>44933.824000000001</v>
      </c>
      <c r="U7887" s="49">
        <v>53300.865983999996</v>
      </c>
      <c r="V7887" s="49">
        <v>70644.545154000007</v>
      </c>
    </row>
    <row r="7888" spans="1:22" x14ac:dyDescent="0.3">
      <c r="A7888">
        <v>1007854</v>
      </c>
      <c r="B7888" t="s">
        <v>34264</v>
      </c>
      <c r="C7888" t="s">
        <v>34265</v>
      </c>
      <c r="D7888" t="s">
        <v>34266</v>
      </c>
      <c r="E7888" t="s">
        <v>303</v>
      </c>
      <c r="F7888" t="s">
        <v>34267</v>
      </c>
      <c r="G7888" t="s">
        <v>34268</v>
      </c>
      <c r="H7888" t="s">
        <v>20765</v>
      </c>
      <c r="I7888" s="23">
        <v>33.154299999999999</v>
      </c>
      <c r="J7888" s="23">
        <v>-96.093500000000006</v>
      </c>
      <c r="K7888">
        <v>562212</v>
      </c>
      <c r="L7888" t="s">
        <v>51</v>
      </c>
      <c r="M7888" t="s">
        <v>307</v>
      </c>
      <c r="N7888" s="49">
        <v>20520.5</v>
      </c>
      <c r="O7888" s="49">
        <v>21724.25</v>
      </c>
      <c r="P7888" s="49">
        <v>22998.5</v>
      </c>
      <c r="Q7888" s="49">
        <v>24347.5</v>
      </c>
      <c r="R7888" s="49">
        <v>25775.5</v>
      </c>
      <c r="S7888" s="49">
        <v>27287.5</v>
      </c>
      <c r="T7888" s="49">
        <v>28888</v>
      </c>
      <c r="U7888" s="49">
        <v>26348.5</v>
      </c>
      <c r="V7888" s="49">
        <v>36589.5285</v>
      </c>
    </row>
    <row r="7889" spans="1:22" x14ac:dyDescent="0.3">
      <c r="A7889">
        <v>1007852</v>
      </c>
      <c r="B7889" t="s">
        <v>34269</v>
      </c>
      <c r="C7889" t="s">
        <v>34270</v>
      </c>
      <c r="D7889" t="s">
        <v>34271</v>
      </c>
      <c r="E7889" t="s">
        <v>303</v>
      </c>
      <c r="F7889" t="s">
        <v>34272</v>
      </c>
      <c r="G7889" t="s">
        <v>34273</v>
      </c>
      <c r="H7889" t="s">
        <v>3637</v>
      </c>
      <c r="I7889" s="23">
        <v>32.54992</v>
      </c>
      <c r="J7889" s="23">
        <v>-96.665610000000001</v>
      </c>
      <c r="K7889">
        <v>562212</v>
      </c>
      <c r="L7889" t="s">
        <v>355</v>
      </c>
      <c r="M7889" t="s">
        <v>307</v>
      </c>
      <c r="N7889" s="49">
        <v>344784.86800000002</v>
      </c>
      <c r="O7889" s="49">
        <v>306856.14399999997</v>
      </c>
      <c r="P7889" s="49">
        <v>291587.24599999998</v>
      </c>
      <c r="Q7889" s="49">
        <v>274195.842</v>
      </c>
      <c r="R7889" s="49">
        <v>255567.264</v>
      </c>
      <c r="S7889" s="49">
        <v>197040.81400000001</v>
      </c>
      <c r="T7889" s="49">
        <v>197814.36</v>
      </c>
      <c r="U7889" s="49">
        <v>240761.236504</v>
      </c>
      <c r="V7889" s="49">
        <v>231842.81547199999</v>
      </c>
    </row>
    <row r="7890" spans="1:22" x14ac:dyDescent="0.3">
      <c r="A7890">
        <v>1003556</v>
      </c>
      <c r="B7890" t="s">
        <v>34274</v>
      </c>
      <c r="C7890" t="s">
        <v>34275</v>
      </c>
      <c r="D7890" t="s">
        <v>34276</v>
      </c>
      <c r="E7890" t="s">
        <v>447</v>
      </c>
      <c r="F7890" t="s">
        <v>34277</v>
      </c>
      <c r="G7890" t="s">
        <v>34278</v>
      </c>
      <c r="H7890" t="s">
        <v>1952</v>
      </c>
      <c r="I7890" s="23">
        <v>40.270358999999999</v>
      </c>
      <c r="J7890" s="23">
        <v>-75.654281999999995</v>
      </c>
      <c r="K7890">
        <v>562212</v>
      </c>
      <c r="L7890" t="s">
        <v>355</v>
      </c>
      <c r="M7890" t="s">
        <v>307</v>
      </c>
      <c r="N7890" s="49">
        <v>7195.1480000000001</v>
      </c>
      <c r="O7890" s="49">
        <v>9362.3979999999992</v>
      </c>
      <c r="P7890" s="49">
        <v>9248.6479999999992</v>
      </c>
      <c r="Q7890" s="49">
        <v>8902.8979999999992</v>
      </c>
      <c r="R7890" s="49">
        <v>13587.572</v>
      </c>
      <c r="S7890" s="49">
        <v>11098.05</v>
      </c>
      <c r="T7890" s="49">
        <v>10217.608</v>
      </c>
      <c r="U7890" s="49">
        <v>16306.962347999999</v>
      </c>
      <c r="V7890" s="49">
        <v>15629.01943</v>
      </c>
    </row>
    <row r="7891" spans="1:22" x14ac:dyDescent="0.3">
      <c r="A7891">
        <v>1007907</v>
      </c>
      <c r="B7891" t="s">
        <v>34279</v>
      </c>
      <c r="C7891" t="s">
        <v>34280</v>
      </c>
      <c r="D7891" t="s">
        <v>34281</v>
      </c>
      <c r="E7891" t="s">
        <v>1487</v>
      </c>
      <c r="F7891" t="s">
        <v>34282</v>
      </c>
      <c r="G7891" t="s">
        <v>34283</v>
      </c>
      <c r="H7891" t="s">
        <v>10728</v>
      </c>
      <c r="I7891" s="23">
        <v>39.563600000000001</v>
      </c>
      <c r="J7891" s="23">
        <v>-104.9335</v>
      </c>
      <c r="K7891">
        <v>562212</v>
      </c>
      <c r="L7891" t="s">
        <v>51</v>
      </c>
      <c r="M7891" t="s">
        <v>307</v>
      </c>
      <c r="N7891" s="49">
        <v>5721</v>
      </c>
      <c r="O7891" s="49">
        <v>4218.75</v>
      </c>
      <c r="P7891" s="49">
        <v>3241.25</v>
      </c>
      <c r="Q7891" s="49">
        <v>4433.25</v>
      </c>
      <c r="R7891" s="49">
        <v>5646.5</v>
      </c>
      <c r="S7891" s="49">
        <v>5220.5</v>
      </c>
      <c r="T7891" s="49">
        <v>7102</v>
      </c>
      <c r="U7891" s="49">
        <v>8988.1067249999996</v>
      </c>
      <c r="V7891" s="49">
        <v>7327.6030000000001</v>
      </c>
    </row>
    <row r="7892" spans="1:22" x14ac:dyDescent="0.3">
      <c r="A7892">
        <v>1007851</v>
      </c>
      <c r="B7892" t="s">
        <v>34284</v>
      </c>
      <c r="C7892" t="s">
        <v>34285</v>
      </c>
      <c r="D7892" t="s">
        <v>1417</v>
      </c>
      <c r="E7892" t="s">
        <v>1418</v>
      </c>
      <c r="F7892" t="s">
        <v>1419</v>
      </c>
      <c r="G7892" t="s">
        <v>34286</v>
      </c>
      <c r="H7892" t="s">
        <v>1421</v>
      </c>
      <c r="I7892" s="23">
        <v>36.197893999999998</v>
      </c>
      <c r="J7892" s="23">
        <v>-95.819884999999999</v>
      </c>
      <c r="K7892">
        <v>562212</v>
      </c>
      <c r="L7892" t="s">
        <v>355</v>
      </c>
      <c r="M7892" t="s">
        <v>307</v>
      </c>
      <c r="N7892" s="49">
        <v>155505.20000000001</v>
      </c>
      <c r="O7892" s="49">
        <v>160736.70000000001</v>
      </c>
      <c r="P7892" s="49">
        <v>137958.70000000001</v>
      </c>
      <c r="Q7892" s="49">
        <v>182707.7</v>
      </c>
      <c r="R7892" s="49">
        <v>130851.7</v>
      </c>
      <c r="S7892" s="49">
        <v>128861.45</v>
      </c>
      <c r="T7892" s="49">
        <v>106745.398</v>
      </c>
      <c r="U7892" s="49">
        <v>144415.34028100001</v>
      </c>
      <c r="V7892" s="49">
        <v>154334.875</v>
      </c>
    </row>
    <row r="7893" spans="1:22" x14ac:dyDescent="0.3">
      <c r="A7893">
        <v>1007801</v>
      </c>
      <c r="B7893" t="s">
        <v>34287</v>
      </c>
      <c r="C7893" t="s">
        <v>34288</v>
      </c>
      <c r="D7893" t="s">
        <v>14012</v>
      </c>
      <c r="E7893" t="s">
        <v>1418</v>
      </c>
      <c r="F7893" t="s">
        <v>34289</v>
      </c>
      <c r="G7893" t="s">
        <v>34290</v>
      </c>
      <c r="H7893" t="s">
        <v>13690</v>
      </c>
      <c r="I7893" s="23">
        <v>35.508510000000001</v>
      </c>
      <c r="J7893" s="23">
        <v>-97.418869999999998</v>
      </c>
      <c r="K7893">
        <v>562212</v>
      </c>
      <c r="L7893" t="s">
        <v>51</v>
      </c>
      <c r="M7893" t="s">
        <v>307</v>
      </c>
      <c r="N7893" s="49">
        <v>162255.5</v>
      </c>
      <c r="O7893" s="49">
        <v>203957.5</v>
      </c>
      <c r="P7893" s="49">
        <v>206956</v>
      </c>
      <c r="Q7893" s="49">
        <v>188953.5</v>
      </c>
      <c r="R7893" s="49">
        <v>143289.75</v>
      </c>
      <c r="S7893" s="49">
        <v>123841</v>
      </c>
      <c r="T7893" s="49">
        <v>131953.75</v>
      </c>
      <c r="U7893" s="49">
        <v>164349.61507500001</v>
      </c>
      <c r="V7893" s="49">
        <v>208950</v>
      </c>
    </row>
    <row r="7894" spans="1:22" x14ac:dyDescent="0.3">
      <c r="A7894">
        <v>1007400</v>
      </c>
      <c r="B7894" t="s">
        <v>34291</v>
      </c>
      <c r="C7894" t="s">
        <v>34292</v>
      </c>
      <c r="D7894" t="s">
        <v>723</v>
      </c>
      <c r="E7894" t="s">
        <v>393</v>
      </c>
      <c r="F7894" t="s">
        <v>724</v>
      </c>
      <c r="G7894" t="s">
        <v>34293</v>
      </c>
      <c r="H7894" t="s">
        <v>34294</v>
      </c>
      <c r="I7894" s="23">
        <v>44.423279999999998</v>
      </c>
      <c r="J7894" s="23">
        <v>-89.831663000000006</v>
      </c>
      <c r="K7894">
        <v>322121</v>
      </c>
      <c r="L7894" t="s">
        <v>649</v>
      </c>
      <c r="M7894" t="s">
        <v>1173</v>
      </c>
      <c r="V7894" s="49">
        <v>65827.55</v>
      </c>
    </row>
    <row r="7895" spans="1:22" x14ac:dyDescent="0.3">
      <c r="A7895">
        <v>1002854</v>
      </c>
      <c r="B7895" t="s">
        <v>34295</v>
      </c>
      <c r="C7895" t="s">
        <v>34296</v>
      </c>
      <c r="D7895" t="s">
        <v>23045</v>
      </c>
      <c r="E7895" t="s">
        <v>393</v>
      </c>
      <c r="F7895" t="s">
        <v>23046</v>
      </c>
      <c r="G7895" t="s">
        <v>34297</v>
      </c>
      <c r="H7895" t="s">
        <v>18737</v>
      </c>
      <c r="I7895" s="23">
        <v>44.486243000000002</v>
      </c>
      <c r="J7895" s="23">
        <v>-89.582533999999995</v>
      </c>
      <c r="K7895">
        <v>562212</v>
      </c>
      <c r="L7895" t="s">
        <v>649</v>
      </c>
      <c r="M7895" t="s">
        <v>574</v>
      </c>
      <c r="N7895" s="49">
        <v>24743.196</v>
      </c>
      <c r="O7895" s="49">
        <v>24993.797999999999</v>
      </c>
      <c r="P7895" s="49">
        <v>25294.448</v>
      </c>
      <c r="Q7895" s="49">
        <v>25677.348000000002</v>
      </c>
      <c r="R7895" s="49">
        <v>26220.797999999999</v>
      </c>
      <c r="S7895" s="49">
        <v>26688.797999999999</v>
      </c>
      <c r="T7895" s="49">
        <v>27230.748</v>
      </c>
      <c r="U7895" s="49">
        <v>27943</v>
      </c>
      <c r="V7895" s="49">
        <v>46242.627999999997</v>
      </c>
    </row>
    <row r="7896" spans="1:22" x14ac:dyDescent="0.3">
      <c r="A7896">
        <v>1007720</v>
      </c>
      <c r="B7896" t="s">
        <v>34298</v>
      </c>
      <c r="C7896" t="s">
        <v>34299</v>
      </c>
      <c r="D7896" t="s">
        <v>34300</v>
      </c>
      <c r="E7896" t="s">
        <v>454</v>
      </c>
      <c r="F7896" t="s">
        <v>34301</v>
      </c>
      <c r="G7896" t="s">
        <v>34302</v>
      </c>
      <c r="H7896" t="s">
        <v>2830</v>
      </c>
      <c r="I7896" s="23">
        <v>44.850833000000002</v>
      </c>
      <c r="J7896" s="23">
        <v>-84.682740999999993</v>
      </c>
      <c r="K7896">
        <v>562212</v>
      </c>
      <c r="L7896" t="s">
        <v>355</v>
      </c>
      <c r="M7896" t="s">
        <v>307</v>
      </c>
      <c r="N7896" s="49">
        <v>16591.194</v>
      </c>
      <c r="O7896" s="49">
        <v>16322.694</v>
      </c>
      <c r="P7896" s="49">
        <v>16690.55</v>
      </c>
      <c r="Q7896" s="49">
        <v>19147.599999999999</v>
      </c>
      <c r="R7896" s="49">
        <v>24926.05</v>
      </c>
      <c r="S7896" s="49">
        <v>21328.3</v>
      </c>
      <c r="T7896" s="49">
        <v>22920.28</v>
      </c>
      <c r="U7896" s="49">
        <v>37967.598671</v>
      </c>
      <c r="V7896" s="49">
        <v>41814.968999999997</v>
      </c>
    </row>
    <row r="7897" spans="1:22" x14ac:dyDescent="0.3">
      <c r="A7897">
        <v>1002902</v>
      </c>
      <c r="B7897" t="s">
        <v>34303</v>
      </c>
      <c r="C7897" t="s">
        <v>34304</v>
      </c>
      <c r="D7897" t="s">
        <v>9799</v>
      </c>
      <c r="E7897" t="s">
        <v>549</v>
      </c>
      <c r="F7897" t="s">
        <v>15319</v>
      </c>
      <c r="G7897" t="s">
        <v>34305</v>
      </c>
      <c r="H7897" t="s">
        <v>15321</v>
      </c>
      <c r="I7897" s="23">
        <v>44.977753</v>
      </c>
      <c r="J7897" s="23">
        <v>-97.188354000000004</v>
      </c>
      <c r="K7897">
        <v>562212</v>
      </c>
      <c r="L7897" t="s">
        <v>51</v>
      </c>
      <c r="M7897" t="s">
        <v>307</v>
      </c>
      <c r="N7897" s="49">
        <v>33495.5</v>
      </c>
      <c r="O7897" s="49">
        <v>31795.75</v>
      </c>
      <c r="P7897" s="49">
        <v>28080.75</v>
      </c>
      <c r="Q7897" s="49">
        <v>29168.5</v>
      </c>
      <c r="R7897" s="49">
        <v>27681</v>
      </c>
      <c r="S7897" s="49">
        <v>26336.25</v>
      </c>
      <c r="T7897" s="49">
        <v>25062.5</v>
      </c>
    </row>
    <row r="7898" spans="1:22" x14ac:dyDescent="0.3">
      <c r="A7898">
        <v>1008042</v>
      </c>
      <c r="B7898" t="s">
        <v>34306</v>
      </c>
      <c r="C7898" t="s">
        <v>34307</v>
      </c>
      <c r="D7898" t="s">
        <v>4990</v>
      </c>
      <c r="E7898" t="s">
        <v>2164</v>
      </c>
      <c r="F7898" t="s">
        <v>4991</v>
      </c>
      <c r="G7898" t="s">
        <v>34308</v>
      </c>
      <c r="H7898" t="s">
        <v>34309</v>
      </c>
      <c r="I7898" s="23">
        <v>46.157035</v>
      </c>
      <c r="J7898" s="23">
        <v>-123.407836</v>
      </c>
      <c r="K7898">
        <v>322121</v>
      </c>
      <c r="L7898" t="s">
        <v>1172</v>
      </c>
      <c r="M7898" t="s">
        <v>1173</v>
      </c>
      <c r="N7898" s="49">
        <v>258409.77799999999</v>
      </c>
      <c r="O7898" s="49">
        <v>253270.98199999999</v>
      </c>
      <c r="P7898" s="49">
        <v>259117.19399999999</v>
      </c>
      <c r="Q7898" s="49">
        <v>259782.742</v>
      </c>
      <c r="R7898" s="49">
        <v>248823.20600000001</v>
      </c>
      <c r="S7898" s="49">
        <v>244962.49400000001</v>
      </c>
      <c r="T7898" s="49">
        <v>229702.508</v>
      </c>
      <c r="U7898" s="49">
        <v>281803.14399999997</v>
      </c>
      <c r="V7898" s="49">
        <v>268795.90600000002</v>
      </c>
    </row>
    <row r="7899" spans="1:22" x14ac:dyDescent="0.3">
      <c r="A7899">
        <v>1001863</v>
      </c>
      <c r="B7899" t="s">
        <v>34310</v>
      </c>
      <c r="C7899" t="s">
        <v>34311</v>
      </c>
      <c r="D7899" t="s">
        <v>34312</v>
      </c>
      <c r="E7899" t="s">
        <v>393</v>
      </c>
      <c r="F7899" t="s">
        <v>34313</v>
      </c>
      <c r="G7899" t="s">
        <v>34314</v>
      </c>
      <c r="H7899" t="s">
        <v>21842</v>
      </c>
      <c r="I7899" s="23">
        <v>44.355899999999998</v>
      </c>
      <c r="J7899" s="23">
        <v>-89.054000000000002</v>
      </c>
      <c r="K7899">
        <v>331511</v>
      </c>
      <c r="L7899" t="s">
        <v>28</v>
      </c>
      <c r="M7899" t="s">
        <v>538</v>
      </c>
      <c r="N7899" s="49">
        <v>207473.932</v>
      </c>
      <c r="O7899" s="49">
        <v>219079.598</v>
      </c>
      <c r="P7899" s="49">
        <v>209270.978</v>
      </c>
      <c r="Q7899" s="49">
        <v>199653.03400000001</v>
      </c>
      <c r="R7899" s="49">
        <v>209636.538</v>
      </c>
      <c r="S7899" s="49">
        <v>228165.93599999999</v>
      </c>
      <c r="T7899" s="49">
        <v>192354.2</v>
      </c>
      <c r="U7899" s="49">
        <v>176693.946</v>
      </c>
      <c r="V7899" s="49">
        <v>186810.81599999999</v>
      </c>
    </row>
    <row r="7900" spans="1:22" x14ac:dyDescent="0.3">
      <c r="A7900">
        <v>1003856</v>
      </c>
      <c r="B7900" t="s">
        <v>34315</v>
      </c>
      <c r="C7900" t="s">
        <v>34316</v>
      </c>
      <c r="D7900" t="s">
        <v>34317</v>
      </c>
      <c r="E7900" t="s">
        <v>380</v>
      </c>
      <c r="F7900" t="s">
        <v>10224</v>
      </c>
      <c r="G7900" t="s">
        <v>34318</v>
      </c>
      <c r="H7900" t="s">
        <v>34319</v>
      </c>
      <c r="I7900" s="23">
        <v>46.377673000000001</v>
      </c>
      <c r="J7900" s="23">
        <v>-94.180808999999996</v>
      </c>
      <c r="K7900">
        <v>322121</v>
      </c>
      <c r="L7900" t="s">
        <v>28</v>
      </c>
      <c r="M7900" t="s">
        <v>680</v>
      </c>
      <c r="T7900" s="49">
        <v>21258.91</v>
      </c>
      <c r="U7900" s="49">
        <v>68564.543999999994</v>
      </c>
      <c r="V7900" s="49">
        <v>112214.584</v>
      </c>
    </row>
    <row r="7901" spans="1:22" x14ac:dyDescent="0.3">
      <c r="A7901">
        <v>1007061</v>
      </c>
      <c r="B7901" t="s">
        <v>34320</v>
      </c>
      <c r="C7901" t="s">
        <v>34321</v>
      </c>
      <c r="D7901" t="s">
        <v>1629</v>
      </c>
      <c r="E7901" t="s">
        <v>351</v>
      </c>
      <c r="F7901" t="s">
        <v>34322</v>
      </c>
      <c r="H7901" t="s">
        <v>1118</v>
      </c>
      <c r="I7901" s="23">
        <v>38.362563999999999</v>
      </c>
      <c r="J7901" s="23">
        <v>-88.366789999999995</v>
      </c>
      <c r="K7901">
        <v>562212</v>
      </c>
      <c r="L7901" t="s">
        <v>51</v>
      </c>
      <c r="M7901" t="s">
        <v>307</v>
      </c>
      <c r="N7901" s="49">
        <v>43436.5</v>
      </c>
      <c r="O7901" s="49">
        <v>45984.25</v>
      </c>
      <c r="P7901" s="49">
        <v>48681.5</v>
      </c>
      <c r="Q7901" s="49">
        <v>51536.75</v>
      </c>
      <c r="R7901" s="49">
        <v>65471.75</v>
      </c>
      <c r="S7901" s="49">
        <v>69302.649999999994</v>
      </c>
      <c r="T7901" s="49">
        <v>73358.899999999994</v>
      </c>
      <c r="U7901" s="49">
        <v>76884.302175000004</v>
      </c>
      <c r="V7901" s="49">
        <v>78230.312399999995</v>
      </c>
    </row>
    <row r="7902" spans="1:22" x14ac:dyDescent="0.3">
      <c r="A7902">
        <v>1005269</v>
      </c>
      <c r="B7902" t="s">
        <v>34323</v>
      </c>
      <c r="C7902" t="s">
        <v>34324</v>
      </c>
      <c r="D7902" t="s">
        <v>4020</v>
      </c>
      <c r="E7902" t="s">
        <v>454</v>
      </c>
      <c r="F7902" t="s">
        <v>7252</v>
      </c>
      <c r="G7902" t="s">
        <v>34325</v>
      </c>
      <c r="H7902" t="s">
        <v>8287</v>
      </c>
      <c r="I7902" s="23">
        <v>42.219169999999998</v>
      </c>
      <c r="J7902" s="23">
        <v>-83.522690999999995</v>
      </c>
      <c r="K7902">
        <v>562211</v>
      </c>
      <c r="L7902" t="s">
        <v>355</v>
      </c>
      <c r="M7902" t="s">
        <v>307</v>
      </c>
      <c r="S7902" s="49">
        <v>10130.948</v>
      </c>
      <c r="T7902" s="49">
        <v>9491.4079999999994</v>
      </c>
      <c r="U7902" s="49">
        <v>7242.7179999999998</v>
      </c>
      <c r="V7902" s="49">
        <v>14624.093999999999</v>
      </c>
    </row>
    <row r="7903" spans="1:22" x14ac:dyDescent="0.3">
      <c r="A7903">
        <v>1005556</v>
      </c>
      <c r="B7903" t="s">
        <v>34326</v>
      </c>
      <c r="C7903" t="s">
        <v>34327</v>
      </c>
      <c r="D7903" t="s">
        <v>3979</v>
      </c>
      <c r="E7903" t="s">
        <v>454</v>
      </c>
      <c r="F7903" t="s">
        <v>34328</v>
      </c>
      <c r="G7903" t="s">
        <v>34329</v>
      </c>
      <c r="H7903" t="s">
        <v>1118</v>
      </c>
      <c r="I7903" s="23">
        <v>42.360120000000002</v>
      </c>
      <c r="J7903" s="23">
        <v>-83.069000000000003</v>
      </c>
      <c r="K7903">
        <v>611310</v>
      </c>
      <c r="L7903" t="s">
        <v>28</v>
      </c>
      <c r="M7903" t="s">
        <v>315</v>
      </c>
      <c r="N7903" s="49">
        <v>35908.964</v>
      </c>
      <c r="O7903" s="49">
        <v>39560.552000000003</v>
      </c>
      <c r="P7903" s="49">
        <v>35344.315999999999</v>
      </c>
      <c r="Q7903" s="49">
        <v>37109.46</v>
      </c>
      <c r="R7903" s="49">
        <v>36937.360000000001</v>
      </c>
      <c r="S7903" s="49">
        <v>38680.504000000001</v>
      </c>
      <c r="T7903" s="49">
        <v>36823.911999999997</v>
      </c>
      <c r="U7903" s="49">
        <v>39035.752</v>
      </c>
      <c r="V7903" s="49">
        <v>46746.423999999999</v>
      </c>
    </row>
    <row r="7904" spans="1:22" x14ac:dyDescent="0.3">
      <c r="A7904">
        <v>1012403</v>
      </c>
      <c r="B7904" t="s">
        <v>34330</v>
      </c>
      <c r="C7904" t="s">
        <v>34331</v>
      </c>
      <c r="D7904" t="s">
        <v>577</v>
      </c>
      <c r="E7904" t="s">
        <v>583</v>
      </c>
      <c r="F7904" t="s">
        <v>578</v>
      </c>
      <c r="I7904" s="23">
        <v>28.851336</v>
      </c>
      <c r="J7904" s="23">
        <v>-89.601085999999995</v>
      </c>
      <c r="K7904">
        <v>211120</v>
      </c>
      <c r="L7904" t="s">
        <v>579</v>
      </c>
      <c r="M7904" t="s">
        <v>102</v>
      </c>
      <c r="N7904" s="49">
        <v>20101.214</v>
      </c>
      <c r="O7904" s="49">
        <v>30187.214</v>
      </c>
      <c r="P7904" s="49">
        <v>25636.076000000001</v>
      </c>
      <c r="Q7904" s="49">
        <v>25172.166000000001</v>
      </c>
    </row>
    <row r="7905" spans="1:22" x14ac:dyDescent="0.3">
      <c r="A7905">
        <v>1002681</v>
      </c>
      <c r="B7905" t="s">
        <v>34332</v>
      </c>
      <c r="C7905" t="s">
        <v>34333</v>
      </c>
      <c r="D7905" t="s">
        <v>577</v>
      </c>
      <c r="E7905" t="s">
        <v>583</v>
      </c>
      <c r="F7905" t="s">
        <v>578</v>
      </c>
      <c r="I7905" s="23">
        <v>28.661714</v>
      </c>
      <c r="J7905" s="23">
        <v>-89.551312999999993</v>
      </c>
      <c r="K7905">
        <v>211111</v>
      </c>
      <c r="L7905" t="s">
        <v>28</v>
      </c>
      <c r="M7905" t="s">
        <v>102</v>
      </c>
      <c r="S7905" s="49">
        <v>9180.8619999999992</v>
      </c>
      <c r="T7905" s="49">
        <v>10017.154</v>
      </c>
      <c r="U7905" s="49">
        <v>10816.652</v>
      </c>
      <c r="V7905" s="49">
        <v>29774.48</v>
      </c>
    </row>
    <row r="7906" spans="1:22" x14ac:dyDescent="0.3">
      <c r="A7906">
        <v>1009677</v>
      </c>
      <c r="B7906" t="s">
        <v>34334</v>
      </c>
      <c r="C7906" t="s">
        <v>34335</v>
      </c>
      <c r="D7906" t="s">
        <v>577</v>
      </c>
      <c r="E7906" t="s">
        <v>583</v>
      </c>
      <c r="F7906" t="s">
        <v>578</v>
      </c>
      <c r="I7906" s="23">
        <v>28.952141000000001</v>
      </c>
      <c r="J7906" s="23">
        <v>-89.822182999999995</v>
      </c>
      <c r="K7906">
        <v>211111</v>
      </c>
      <c r="L7906" t="s">
        <v>579</v>
      </c>
      <c r="M7906" t="s">
        <v>102</v>
      </c>
      <c r="Q7906" s="49">
        <v>8202.2800000000007</v>
      </c>
      <c r="R7906" s="49">
        <v>6234.0820000000003</v>
      </c>
      <c r="S7906" s="49">
        <v>6469.5159999999996</v>
      </c>
      <c r="T7906" s="49">
        <v>20264.457999999999</v>
      </c>
      <c r="U7906" s="49">
        <v>22842.97</v>
      </c>
      <c r="V7906" s="49">
        <v>29710.964</v>
      </c>
    </row>
    <row r="7907" spans="1:22" x14ac:dyDescent="0.3">
      <c r="A7907">
        <v>1003656</v>
      </c>
      <c r="B7907" t="s">
        <v>34336</v>
      </c>
      <c r="C7907" t="s">
        <v>34337</v>
      </c>
      <c r="D7907" t="s">
        <v>577</v>
      </c>
      <c r="E7907" t="s">
        <v>583</v>
      </c>
      <c r="F7907" t="s">
        <v>578</v>
      </c>
      <c r="I7907" s="23">
        <v>28.9436</v>
      </c>
      <c r="J7907" s="23">
        <v>-89.706500000000005</v>
      </c>
      <c r="K7907">
        <v>211120</v>
      </c>
      <c r="L7907" t="s">
        <v>579</v>
      </c>
      <c r="M7907" t="s">
        <v>102</v>
      </c>
      <c r="N7907" s="49">
        <v>51427.748</v>
      </c>
      <c r="O7907" s="49">
        <v>44685.813999999998</v>
      </c>
      <c r="P7907" s="49">
        <v>76313.64</v>
      </c>
      <c r="Q7907" s="49">
        <v>65150.944000000003</v>
      </c>
      <c r="R7907" s="49">
        <v>68161.323999999993</v>
      </c>
      <c r="S7907" s="49">
        <v>18749.455999999998</v>
      </c>
      <c r="T7907" s="49">
        <v>68940.823999999993</v>
      </c>
      <c r="U7907" s="49">
        <v>56919.12</v>
      </c>
      <c r="V7907" s="49">
        <v>48672.55</v>
      </c>
    </row>
    <row r="7908" spans="1:22" x14ac:dyDescent="0.3">
      <c r="A7908">
        <v>1011643</v>
      </c>
      <c r="B7908" t="s">
        <v>34338</v>
      </c>
      <c r="C7908" t="s">
        <v>34339</v>
      </c>
      <c r="D7908" t="s">
        <v>577</v>
      </c>
      <c r="E7908" t="s">
        <v>583</v>
      </c>
      <c r="F7908" t="s">
        <v>578</v>
      </c>
      <c r="I7908" s="23">
        <v>28.971577450000002</v>
      </c>
      <c r="J7908" s="23">
        <v>-89.514681479999993</v>
      </c>
      <c r="K7908">
        <v>211120</v>
      </c>
      <c r="L7908" t="s">
        <v>579</v>
      </c>
      <c r="M7908" t="s">
        <v>102</v>
      </c>
      <c r="N7908" s="49">
        <v>7914.5839999999998</v>
      </c>
      <c r="O7908" s="49">
        <v>15723.134</v>
      </c>
      <c r="P7908" s="49">
        <v>14504.786</v>
      </c>
      <c r="Q7908" s="49">
        <v>40220.076000000001</v>
      </c>
      <c r="R7908" s="49">
        <v>42072.432000000001</v>
      </c>
      <c r="S7908" s="49">
        <v>40849.536</v>
      </c>
    </row>
    <row r="7909" spans="1:22" x14ac:dyDescent="0.3">
      <c r="A7909">
        <v>1009796</v>
      </c>
      <c r="B7909" t="s">
        <v>34340</v>
      </c>
      <c r="C7909" t="s">
        <v>34341</v>
      </c>
      <c r="D7909" t="s">
        <v>577</v>
      </c>
      <c r="E7909" t="s">
        <v>583</v>
      </c>
      <c r="F7909" t="s">
        <v>578</v>
      </c>
      <c r="H7909" t="s">
        <v>1507</v>
      </c>
      <c r="I7909" s="23">
        <v>29.938361539999999</v>
      </c>
      <c r="J7909" s="23">
        <v>-89.660495949999998</v>
      </c>
      <c r="K7909">
        <v>211120</v>
      </c>
      <c r="L7909" t="s">
        <v>579</v>
      </c>
      <c r="M7909" t="s">
        <v>102</v>
      </c>
      <c r="N7909" s="49">
        <v>17995.148000000001</v>
      </c>
      <c r="O7909" s="49">
        <v>22199.99</v>
      </c>
      <c r="P7909" s="49">
        <v>24369.606</v>
      </c>
      <c r="Q7909" s="49">
        <v>28515.612000000001</v>
      </c>
      <c r="R7909" s="49">
        <v>29020.214</v>
      </c>
      <c r="S7909" s="49">
        <v>28273.16</v>
      </c>
      <c r="T7909" s="49">
        <v>27947.464</v>
      </c>
      <c r="U7909" s="49">
        <v>26756.662</v>
      </c>
      <c r="V7909" s="49">
        <v>31650.004000000001</v>
      </c>
    </row>
    <row r="7910" spans="1:22" x14ac:dyDescent="0.3">
      <c r="A7910">
        <v>1009798</v>
      </c>
      <c r="B7910" t="s">
        <v>34342</v>
      </c>
      <c r="C7910" t="s">
        <v>34343</v>
      </c>
      <c r="D7910" t="s">
        <v>577</v>
      </c>
      <c r="E7910" t="s">
        <v>583</v>
      </c>
      <c r="F7910" t="s">
        <v>578</v>
      </c>
      <c r="I7910" s="23">
        <v>28.905812000000001</v>
      </c>
      <c r="J7910" s="23">
        <v>-89.820687000000007</v>
      </c>
      <c r="K7910">
        <v>211111</v>
      </c>
      <c r="L7910" t="s">
        <v>579</v>
      </c>
      <c r="M7910" t="s">
        <v>102</v>
      </c>
      <c r="Q7910" s="49">
        <v>14915.924000000001</v>
      </c>
      <c r="R7910" s="49">
        <v>14418.626</v>
      </c>
      <c r="S7910" s="49">
        <v>8219.9359999999997</v>
      </c>
      <c r="T7910" s="49">
        <v>33440.991999999998</v>
      </c>
      <c r="U7910" s="49">
        <v>34455.24</v>
      </c>
      <c r="V7910" s="49">
        <v>47830.584000000003</v>
      </c>
    </row>
    <row r="7911" spans="1:22" x14ac:dyDescent="0.3">
      <c r="A7911">
        <v>1004799</v>
      </c>
      <c r="B7911" t="s">
        <v>34344</v>
      </c>
      <c r="C7911" t="s">
        <v>34345</v>
      </c>
      <c r="D7911" t="s">
        <v>34346</v>
      </c>
      <c r="E7911" t="s">
        <v>303</v>
      </c>
      <c r="F7911" t="s">
        <v>15733</v>
      </c>
      <c r="G7911" t="s">
        <v>34347</v>
      </c>
      <c r="H7911" t="s">
        <v>15735</v>
      </c>
      <c r="I7911" s="23">
        <v>34.821894999999998</v>
      </c>
      <c r="J7911" s="23">
        <v>-102.370362</v>
      </c>
      <c r="K7911">
        <v>325193</v>
      </c>
      <c r="L7911" t="s">
        <v>28</v>
      </c>
      <c r="M7911" t="s">
        <v>315</v>
      </c>
      <c r="N7911" s="49">
        <v>103352.56</v>
      </c>
      <c r="O7911" s="49">
        <v>109544.288</v>
      </c>
      <c r="P7911" s="49">
        <v>111668.28</v>
      </c>
      <c r="Q7911" s="49">
        <v>106354.9</v>
      </c>
      <c r="R7911" s="49">
        <v>102942.712</v>
      </c>
      <c r="S7911" s="49">
        <v>101191.16800000001</v>
      </c>
      <c r="T7911" s="49">
        <v>107065.99800000001</v>
      </c>
      <c r="U7911" s="49">
        <v>201612.14</v>
      </c>
      <c r="V7911" s="49">
        <v>108056.394</v>
      </c>
    </row>
    <row r="7912" spans="1:22" x14ac:dyDescent="0.3">
      <c r="A7912">
        <v>1003317</v>
      </c>
      <c r="B7912" t="s">
        <v>34348</v>
      </c>
      <c r="C7912" t="s">
        <v>34349</v>
      </c>
      <c r="D7912" t="s">
        <v>17432</v>
      </c>
      <c r="E7912" t="s">
        <v>303</v>
      </c>
      <c r="F7912" t="s">
        <v>34350</v>
      </c>
      <c r="G7912" t="s">
        <v>34351</v>
      </c>
      <c r="H7912" t="s">
        <v>14512</v>
      </c>
      <c r="I7912" s="23">
        <v>32.733350000000002</v>
      </c>
      <c r="J7912" s="23">
        <v>-97.874399999999994</v>
      </c>
      <c r="K7912">
        <v>211130</v>
      </c>
      <c r="L7912" t="s">
        <v>368</v>
      </c>
      <c r="M7912" t="s">
        <v>102</v>
      </c>
      <c r="N7912" s="49">
        <v>58843.65</v>
      </c>
      <c r="O7912" s="49">
        <v>17684.844000000001</v>
      </c>
      <c r="P7912" s="49">
        <v>62131.724000000002</v>
      </c>
      <c r="Q7912" s="49">
        <v>44186.892</v>
      </c>
      <c r="R7912" s="49">
        <v>91052.73</v>
      </c>
      <c r="S7912" s="49">
        <v>66495.428</v>
      </c>
      <c r="T7912" s="49">
        <v>79812.778000000006</v>
      </c>
      <c r="U7912" s="49">
        <v>80111.127999999997</v>
      </c>
      <c r="V7912" s="49">
        <v>78840.876000000004</v>
      </c>
    </row>
    <row r="7913" spans="1:22" x14ac:dyDescent="0.3">
      <c r="A7913">
        <v>1006135</v>
      </c>
      <c r="B7913" t="s">
        <v>34352</v>
      </c>
      <c r="C7913" t="s">
        <v>34353</v>
      </c>
      <c r="D7913" t="s">
        <v>18637</v>
      </c>
      <c r="E7913" t="s">
        <v>583</v>
      </c>
      <c r="F7913" t="s">
        <v>22480</v>
      </c>
      <c r="G7913" t="s">
        <v>34354</v>
      </c>
      <c r="H7913" t="s">
        <v>6087</v>
      </c>
      <c r="I7913" s="23">
        <v>32.633069999999996</v>
      </c>
      <c r="J7913" s="23">
        <v>-93.387782999999999</v>
      </c>
      <c r="K7913">
        <v>562212</v>
      </c>
      <c r="L7913" t="s">
        <v>355</v>
      </c>
      <c r="M7913" t="s">
        <v>307</v>
      </c>
      <c r="N7913" s="49">
        <v>21050.1</v>
      </c>
      <c r="O7913" s="49">
        <v>16623.849999999999</v>
      </c>
      <c r="P7913" s="49">
        <v>20258.25</v>
      </c>
      <c r="Q7913" s="49">
        <v>13165.3</v>
      </c>
      <c r="R7913" s="49">
        <v>46558</v>
      </c>
      <c r="S7913" s="49">
        <v>50228.5</v>
      </c>
      <c r="T7913" s="49">
        <v>64271.3</v>
      </c>
      <c r="U7913" s="49">
        <v>62842.5</v>
      </c>
      <c r="V7913" s="49">
        <v>19817.5</v>
      </c>
    </row>
    <row r="7914" spans="1:22" x14ac:dyDescent="0.3">
      <c r="A7914">
        <v>1003526</v>
      </c>
      <c r="B7914" t="s">
        <v>34355</v>
      </c>
      <c r="C7914" t="s">
        <v>34356</v>
      </c>
      <c r="D7914" t="s">
        <v>34357</v>
      </c>
      <c r="E7914" t="s">
        <v>351</v>
      </c>
      <c r="F7914" t="s">
        <v>34358</v>
      </c>
      <c r="G7914" t="s">
        <v>34359</v>
      </c>
      <c r="H7914" t="s">
        <v>17442</v>
      </c>
      <c r="I7914" s="23">
        <v>41.432715000000002</v>
      </c>
      <c r="J7914" s="23">
        <v>-88.774112000000002</v>
      </c>
      <c r="K7914">
        <v>212322</v>
      </c>
      <c r="L7914" t="s">
        <v>28</v>
      </c>
      <c r="M7914" t="s">
        <v>315</v>
      </c>
      <c r="N7914" s="49">
        <v>104043.708</v>
      </c>
      <c r="O7914" s="49">
        <v>134083.78599999999</v>
      </c>
      <c r="P7914" s="49">
        <v>128537.26</v>
      </c>
      <c r="Q7914" s="49">
        <v>104598.7</v>
      </c>
      <c r="R7914" s="49">
        <v>73402.467999999993</v>
      </c>
      <c r="S7914" s="49">
        <v>71664.323999999993</v>
      </c>
      <c r="T7914" s="49">
        <v>58762.98</v>
      </c>
      <c r="U7914" s="49">
        <v>35089.123716062866</v>
      </c>
      <c r="V7914" s="49">
        <v>34189.303970000001</v>
      </c>
    </row>
    <row r="7915" spans="1:22" x14ac:dyDescent="0.3">
      <c r="A7915">
        <v>1006651</v>
      </c>
      <c r="B7915" t="s">
        <v>34360</v>
      </c>
      <c r="C7915" t="s">
        <v>34361</v>
      </c>
      <c r="D7915" t="s">
        <v>34362</v>
      </c>
      <c r="E7915" t="s">
        <v>1682</v>
      </c>
      <c r="F7915" t="s">
        <v>34363</v>
      </c>
      <c r="G7915" t="s">
        <v>34364</v>
      </c>
      <c r="H7915" t="s">
        <v>25851</v>
      </c>
      <c r="I7915" s="23">
        <v>42.295929999999998</v>
      </c>
      <c r="J7915" s="23">
        <v>-71.298929999999999</v>
      </c>
      <c r="K7915">
        <v>611310</v>
      </c>
      <c r="L7915" t="s">
        <v>28</v>
      </c>
      <c r="M7915" t="s">
        <v>315</v>
      </c>
      <c r="N7915" s="49">
        <v>21157.261999999999</v>
      </c>
      <c r="O7915" s="49">
        <v>22452.204000000002</v>
      </c>
      <c r="P7915" s="49">
        <v>25811.24</v>
      </c>
      <c r="Q7915" s="49">
        <v>26524.835999999999</v>
      </c>
      <c r="R7915" s="49">
        <v>26223.984</v>
      </c>
      <c r="S7915" s="49">
        <v>26707.18</v>
      </c>
      <c r="T7915" s="49">
        <v>32618.781999999999</v>
      </c>
      <c r="U7915" s="49">
        <v>31918.99</v>
      </c>
      <c r="V7915" s="49">
        <v>37671.552000000003</v>
      </c>
    </row>
    <row r="7916" spans="1:22" x14ac:dyDescent="0.3">
      <c r="A7916">
        <v>1004251</v>
      </c>
      <c r="B7916" t="s">
        <v>34365</v>
      </c>
      <c r="C7916" t="s">
        <v>34366</v>
      </c>
      <c r="D7916" t="s">
        <v>25336</v>
      </c>
      <c r="E7916" t="s">
        <v>954</v>
      </c>
      <c r="F7916" t="s">
        <v>25337</v>
      </c>
      <c r="G7916" t="s">
        <v>34367</v>
      </c>
      <c r="H7916" t="s">
        <v>3681</v>
      </c>
      <c r="I7916" s="23">
        <v>34.993969</v>
      </c>
      <c r="J7916" s="23">
        <v>-82.138341999999994</v>
      </c>
      <c r="K7916">
        <v>562212</v>
      </c>
      <c r="L7916" t="s">
        <v>355</v>
      </c>
      <c r="M7916" t="s">
        <v>307</v>
      </c>
      <c r="N7916" s="49">
        <v>22363.191999999999</v>
      </c>
      <c r="O7916" s="49">
        <v>23381.441999999999</v>
      </c>
      <c r="P7916" s="49">
        <v>24894.23</v>
      </c>
      <c r="Q7916" s="49">
        <v>28729.777999999998</v>
      </c>
      <c r="R7916" s="49">
        <v>22657.47</v>
      </c>
      <c r="S7916" s="49">
        <v>24629.894</v>
      </c>
      <c r="T7916" s="49">
        <v>24786.720000000001</v>
      </c>
      <c r="U7916" s="49">
        <v>28592.315999999999</v>
      </c>
      <c r="V7916" s="49">
        <v>24514.973999999998</v>
      </c>
    </row>
    <row r="7917" spans="1:22" x14ac:dyDescent="0.3">
      <c r="A7917">
        <v>1002467</v>
      </c>
      <c r="B7917" t="s">
        <v>34368</v>
      </c>
      <c r="C7917" t="s">
        <v>34369</v>
      </c>
      <c r="D7917" t="s">
        <v>34370</v>
      </c>
      <c r="E7917" t="s">
        <v>1418</v>
      </c>
      <c r="F7917" t="s">
        <v>29857</v>
      </c>
      <c r="G7917" t="s">
        <v>34371</v>
      </c>
      <c r="H7917" t="s">
        <v>29859</v>
      </c>
      <c r="I7917" s="23">
        <v>35.624459999999999</v>
      </c>
      <c r="J7917" s="23">
        <v>-96.581289999999996</v>
      </c>
      <c r="K7917">
        <v>486210</v>
      </c>
      <c r="L7917" t="s">
        <v>1275</v>
      </c>
      <c r="M7917" t="s">
        <v>102</v>
      </c>
      <c r="N7917" s="49">
        <v>41684.400000000001</v>
      </c>
      <c r="O7917" s="49">
        <v>43917.703999999998</v>
      </c>
      <c r="P7917" s="49">
        <v>36571.671999999999</v>
      </c>
      <c r="Q7917" s="49">
        <v>34552.578000000001</v>
      </c>
      <c r="R7917" s="49">
        <v>39968.006000000001</v>
      </c>
      <c r="S7917" s="49">
        <v>35130.131999999998</v>
      </c>
      <c r="T7917" s="49">
        <v>32456.534</v>
      </c>
      <c r="U7917" s="49">
        <v>32815.633999999998</v>
      </c>
      <c r="V7917" s="49">
        <v>28884.1</v>
      </c>
    </row>
    <row r="7918" spans="1:22" x14ac:dyDescent="0.3">
      <c r="A7918">
        <v>1005693</v>
      </c>
      <c r="B7918" t="s">
        <v>34372</v>
      </c>
      <c r="C7918" t="s">
        <v>34373</v>
      </c>
      <c r="D7918" t="s">
        <v>621</v>
      </c>
      <c r="E7918" t="s">
        <v>583</v>
      </c>
      <c r="F7918" t="s">
        <v>622</v>
      </c>
      <c r="H7918" t="s">
        <v>624</v>
      </c>
      <c r="I7918" s="23">
        <v>32.210700000000003</v>
      </c>
      <c r="J7918" s="23">
        <v>-93.441299999999998</v>
      </c>
      <c r="K7918">
        <v>486210</v>
      </c>
      <c r="L7918" t="s">
        <v>368</v>
      </c>
      <c r="M7918" t="s">
        <v>102</v>
      </c>
      <c r="N7918" s="49">
        <v>95752.804000000004</v>
      </c>
      <c r="O7918" s="49">
        <v>62413.328000000001</v>
      </c>
      <c r="P7918" s="49">
        <v>67540.388000000006</v>
      </c>
      <c r="Q7918" s="49">
        <v>97646.156000000003</v>
      </c>
      <c r="R7918" s="49">
        <v>48210.692000000003</v>
      </c>
      <c r="S7918" s="49">
        <v>111693.92</v>
      </c>
      <c r="T7918" s="49">
        <v>99401.123999999996</v>
      </c>
      <c r="U7918" s="49">
        <v>63626.182000000001</v>
      </c>
      <c r="V7918" s="49">
        <v>55395.186000000002</v>
      </c>
    </row>
    <row r="7919" spans="1:22" x14ac:dyDescent="0.3">
      <c r="A7919">
        <v>1004742</v>
      </c>
      <c r="B7919" t="s">
        <v>34374</v>
      </c>
      <c r="C7919" t="s">
        <v>34375</v>
      </c>
      <c r="D7919" t="s">
        <v>33750</v>
      </c>
      <c r="E7919" t="s">
        <v>393</v>
      </c>
      <c r="F7919" t="s">
        <v>34376</v>
      </c>
      <c r="G7919" t="s">
        <v>34377</v>
      </c>
      <c r="H7919" t="s">
        <v>34378</v>
      </c>
      <c r="I7919" s="23">
        <v>44.5122</v>
      </c>
      <c r="J7919" s="23">
        <v>-88.154499999999999</v>
      </c>
      <c r="K7919">
        <v>562212</v>
      </c>
      <c r="L7919" t="s">
        <v>51</v>
      </c>
      <c r="M7919" t="s">
        <v>307</v>
      </c>
      <c r="S7919" s="49">
        <v>6944.75</v>
      </c>
      <c r="T7919" s="49">
        <v>7565.75</v>
      </c>
      <c r="U7919" s="49">
        <v>9519</v>
      </c>
      <c r="V7919" s="49">
        <v>10221.5</v>
      </c>
    </row>
    <row r="7920" spans="1:22" x14ac:dyDescent="0.3">
      <c r="A7920">
        <v>1007889</v>
      </c>
      <c r="B7920" t="s">
        <v>34379</v>
      </c>
      <c r="C7920" t="s">
        <v>34380</v>
      </c>
      <c r="D7920" t="s">
        <v>6095</v>
      </c>
      <c r="E7920" t="s">
        <v>676</v>
      </c>
      <c r="F7920" t="s">
        <v>34381</v>
      </c>
      <c r="G7920" t="s">
        <v>34382</v>
      </c>
      <c r="H7920" t="s">
        <v>949</v>
      </c>
      <c r="I7920" s="23">
        <v>36.046351000000001</v>
      </c>
      <c r="J7920" s="23">
        <v>-88.135665000000003</v>
      </c>
      <c r="K7920">
        <v>562212</v>
      </c>
      <c r="L7920" t="s">
        <v>355</v>
      </c>
      <c r="M7920" t="s">
        <v>307</v>
      </c>
      <c r="N7920" s="49">
        <v>92226.827999999994</v>
      </c>
      <c r="O7920" s="49">
        <v>96826.885999999999</v>
      </c>
      <c r="P7920" s="49">
        <v>72538.221999999994</v>
      </c>
      <c r="Q7920" s="49">
        <v>78051.759999999995</v>
      </c>
      <c r="R7920" s="49">
        <v>90209.857999999993</v>
      </c>
      <c r="S7920" s="49">
        <v>80978.597999999998</v>
      </c>
      <c r="T7920" s="49">
        <v>83437.673999999999</v>
      </c>
      <c r="U7920" s="49">
        <v>164582.44792100001</v>
      </c>
      <c r="V7920" s="49">
        <v>204575</v>
      </c>
    </row>
    <row r="7921" spans="1:22" x14ac:dyDescent="0.3">
      <c r="A7921">
        <v>1001819</v>
      </c>
      <c r="B7921" t="s">
        <v>34383</v>
      </c>
      <c r="C7921" t="s">
        <v>34384</v>
      </c>
      <c r="D7921" t="s">
        <v>19721</v>
      </c>
      <c r="E7921" t="s">
        <v>323</v>
      </c>
      <c r="F7921" t="s">
        <v>27804</v>
      </c>
      <c r="G7921" t="s">
        <v>34385</v>
      </c>
      <c r="H7921" t="s">
        <v>1590</v>
      </c>
      <c r="I7921" s="23">
        <v>40.51502</v>
      </c>
      <c r="J7921" s="23">
        <v>-122.38354</v>
      </c>
      <c r="K7921">
        <v>562212</v>
      </c>
      <c r="L7921" t="s">
        <v>51</v>
      </c>
      <c r="M7921" t="s">
        <v>307</v>
      </c>
      <c r="N7921" s="49">
        <v>68996.5</v>
      </c>
      <c r="O7921" s="49">
        <v>55950.25</v>
      </c>
      <c r="P7921" s="49">
        <v>46683</v>
      </c>
      <c r="Q7921" s="49">
        <v>47266.25</v>
      </c>
      <c r="R7921" s="49">
        <v>57894.5</v>
      </c>
      <c r="S7921" s="49">
        <v>58071.75</v>
      </c>
      <c r="T7921" s="49">
        <v>52204.5</v>
      </c>
      <c r="U7921" s="49">
        <v>59120.25</v>
      </c>
      <c r="V7921" s="49">
        <v>112098</v>
      </c>
    </row>
    <row r="7922" spans="1:22" x14ac:dyDescent="0.3">
      <c r="A7922">
        <v>1005090</v>
      </c>
      <c r="B7922" t="s">
        <v>34386</v>
      </c>
      <c r="C7922" t="s">
        <v>34387</v>
      </c>
      <c r="D7922" t="s">
        <v>12775</v>
      </c>
      <c r="E7922" t="s">
        <v>311</v>
      </c>
      <c r="F7922" t="s">
        <v>18870</v>
      </c>
      <c r="G7922" t="s">
        <v>34388</v>
      </c>
      <c r="H7922" t="s">
        <v>10432</v>
      </c>
      <c r="I7922" s="23">
        <v>37.672780000000003</v>
      </c>
      <c r="J7922" s="23">
        <v>-87.275000000000006</v>
      </c>
      <c r="K7922">
        <v>562212</v>
      </c>
      <c r="L7922" t="s">
        <v>355</v>
      </c>
      <c r="M7922" t="s">
        <v>307</v>
      </c>
      <c r="N7922" s="49">
        <v>161507.04999999999</v>
      </c>
      <c r="O7922" s="49">
        <v>142735.70000000001</v>
      </c>
      <c r="P7922" s="49">
        <v>107285.8</v>
      </c>
      <c r="Q7922" s="49">
        <v>113641.1</v>
      </c>
      <c r="R7922" s="49">
        <v>122947.1</v>
      </c>
      <c r="S7922" s="49">
        <v>123297.3</v>
      </c>
      <c r="T7922" s="49">
        <v>82618.95</v>
      </c>
      <c r="U7922" s="49">
        <v>107742.3</v>
      </c>
      <c r="V7922" s="49">
        <v>113127.75</v>
      </c>
    </row>
    <row r="7923" spans="1:22" x14ac:dyDescent="0.3">
      <c r="A7923">
        <v>1006173</v>
      </c>
      <c r="B7923" t="s">
        <v>34389</v>
      </c>
      <c r="C7923" t="s">
        <v>34390</v>
      </c>
      <c r="D7923" t="s">
        <v>34391</v>
      </c>
      <c r="E7923" t="s">
        <v>832</v>
      </c>
      <c r="F7923" t="s">
        <v>34392</v>
      </c>
      <c r="G7923" t="s">
        <v>34393</v>
      </c>
      <c r="H7923" t="s">
        <v>16048</v>
      </c>
      <c r="I7923" s="23">
        <v>19.904893000000001</v>
      </c>
      <c r="J7923" s="23">
        <v>-155.883239</v>
      </c>
      <c r="K7923">
        <v>562212</v>
      </c>
      <c r="L7923" t="s">
        <v>51</v>
      </c>
      <c r="M7923" t="s">
        <v>307</v>
      </c>
      <c r="N7923" s="49">
        <v>10608</v>
      </c>
      <c r="O7923" s="49">
        <v>10918</v>
      </c>
      <c r="P7923" s="49">
        <v>9144.5</v>
      </c>
      <c r="Q7923" s="49">
        <v>8079</v>
      </c>
      <c r="R7923" s="49">
        <v>7195</v>
      </c>
      <c r="S7923" s="49">
        <v>4920.75</v>
      </c>
      <c r="T7923" s="49">
        <v>16401.25</v>
      </c>
      <c r="U7923" s="49">
        <v>42409.38235</v>
      </c>
      <c r="V7923" s="49">
        <v>58215.475400000003</v>
      </c>
    </row>
    <row r="7924" spans="1:22" x14ac:dyDescent="0.3">
      <c r="A7924">
        <v>1007567</v>
      </c>
      <c r="B7924" t="s">
        <v>34394</v>
      </c>
      <c r="C7924" t="s">
        <v>34395</v>
      </c>
      <c r="D7924" t="s">
        <v>12054</v>
      </c>
      <c r="E7924" t="s">
        <v>303</v>
      </c>
      <c r="F7924" t="s">
        <v>10220</v>
      </c>
      <c r="G7924" t="s">
        <v>34396</v>
      </c>
      <c r="H7924" t="s">
        <v>906</v>
      </c>
      <c r="I7924" s="23">
        <v>32.373550000000002</v>
      </c>
      <c r="J7924" s="23">
        <v>-97.537989999999994</v>
      </c>
      <c r="K7924">
        <v>211112</v>
      </c>
      <c r="L7924" t="s">
        <v>117</v>
      </c>
      <c r="M7924" t="s">
        <v>102</v>
      </c>
      <c r="S7924" s="49">
        <v>0</v>
      </c>
      <c r="T7924" s="49">
        <v>0</v>
      </c>
      <c r="U7924" s="49">
        <v>64033.277999999998</v>
      </c>
      <c r="V7924" s="49">
        <v>71456.305999999997</v>
      </c>
    </row>
    <row r="7925" spans="1:22" x14ac:dyDescent="0.3">
      <c r="A7925">
        <v>1001952</v>
      </c>
      <c r="B7925" t="s">
        <v>34397</v>
      </c>
      <c r="C7925" t="s">
        <v>34398</v>
      </c>
      <c r="D7925" t="s">
        <v>34399</v>
      </c>
      <c r="E7925" t="s">
        <v>311</v>
      </c>
      <c r="F7925" t="s">
        <v>34400</v>
      </c>
      <c r="G7925" t="s">
        <v>34401</v>
      </c>
      <c r="H7925" t="s">
        <v>34402</v>
      </c>
      <c r="I7925" s="23">
        <v>36.690556000000001</v>
      </c>
      <c r="J7925" s="23">
        <v>-88.674443999999994</v>
      </c>
      <c r="K7925">
        <v>562212</v>
      </c>
      <c r="L7925" t="s">
        <v>355</v>
      </c>
      <c r="M7925" t="s">
        <v>307</v>
      </c>
      <c r="N7925" s="49">
        <v>88005.05</v>
      </c>
      <c r="O7925" s="49">
        <v>80644.100000000006</v>
      </c>
      <c r="P7925" s="49">
        <v>74504.2</v>
      </c>
      <c r="Q7925" s="49">
        <v>65772.800000000003</v>
      </c>
      <c r="R7925" s="49">
        <v>70501.95</v>
      </c>
      <c r="S7925" s="49">
        <v>62618.25</v>
      </c>
      <c r="T7925" s="49">
        <v>55999.7</v>
      </c>
      <c r="U7925" s="49">
        <v>50976.3</v>
      </c>
      <c r="V7925" s="49">
        <v>46076.7</v>
      </c>
    </row>
    <row r="7926" spans="1:22" x14ac:dyDescent="0.3">
      <c r="A7926">
        <v>1005061</v>
      </c>
      <c r="B7926" t="s">
        <v>23490</v>
      </c>
      <c r="C7926" t="s">
        <v>34403</v>
      </c>
      <c r="D7926" t="s">
        <v>8089</v>
      </c>
      <c r="E7926" t="s">
        <v>323</v>
      </c>
      <c r="F7926" t="s">
        <v>23492</v>
      </c>
      <c r="G7926" t="s">
        <v>23493</v>
      </c>
      <c r="H7926" t="s">
        <v>3177</v>
      </c>
      <c r="I7926" s="23">
        <v>32.836660000000002</v>
      </c>
      <c r="J7926" s="23">
        <v>-117.15226199999999</v>
      </c>
      <c r="K7926">
        <v>562212</v>
      </c>
      <c r="L7926" t="s">
        <v>51</v>
      </c>
      <c r="M7926" t="s">
        <v>307</v>
      </c>
      <c r="N7926" s="49">
        <v>154932</v>
      </c>
      <c r="O7926" s="49">
        <v>161309.75</v>
      </c>
      <c r="P7926" s="49">
        <v>143020.75</v>
      </c>
      <c r="Q7926" s="49">
        <v>201795.25</v>
      </c>
      <c r="R7926" s="49">
        <v>205885.75</v>
      </c>
      <c r="S7926" s="49">
        <v>241171.25</v>
      </c>
      <c r="T7926" s="49">
        <v>260080</v>
      </c>
      <c r="U7926" s="49">
        <v>293395.09999999998</v>
      </c>
      <c r="V7926" s="49">
        <v>201835</v>
      </c>
    </row>
    <row r="7927" spans="1:22" x14ac:dyDescent="0.3">
      <c r="A7927">
        <v>1006597</v>
      </c>
      <c r="B7927" t="s">
        <v>34404</v>
      </c>
      <c r="C7927" t="s">
        <v>34405</v>
      </c>
      <c r="D7927" t="s">
        <v>34406</v>
      </c>
      <c r="E7927" t="s">
        <v>468</v>
      </c>
      <c r="F7927" t="s">
        <v>34407</v>
      </c>
      <c r="G7927" t="s">
        <v>34408</v>
      </c>
      <c r="H7927" t="s">
        <v>7822</v>
      </c>
      <c r="I7927" s="23">
        <v>30.604717999999998</v>
      </c>
      <c r="J7927" s="23">
        <v>-81.820481999999998</v>
      </c>
      <c r="K7927">
        <v>562212</v>
      </c>
      <c r="L7927" t="s">
        <v>51</v>
      </c>
      <c r="M7927" t="s">
        <v>307</v>
      </c>
      <c r="N7927" s="49">
        <v>17909.25</v>
      </c>
      <c r="O7927" s="49">
        <v>24139.5</v>
      </c>
      <c r="P7927" s="49">
        <v>26266.75</v>
      </c>
      <c r="Q7927" s="49">
        <v>28990.75</v>
      </c>
      <c r="R7927" s="49">
        <v>24267.5</v>
      </c>
      <c r="S7927" s="49">
        <v>23144.5</v>
      </c>
      <c r="T7927" s="49">
        <v>22250.25</v>
      </c>
      <c r="U7927" s="49">
        <v>38202.5</v>
      </c>
      <c r="V7927" s="49">
        <v>50992.5</v>
      </c>
    </row>
    <row r="7928" spans="1:22" x14ac:dyDescent="0.3">
      <c r="A7928">
        <v>1011050</v>
      </c>
      <c r="B7928"/>
      <c r="C7928" t="s">
        <v>34409</v>
      </c>
      <c r="D7928" t="s">
        <v>2199</v>
      </c>
      <c r="E7928" t="s">
        <v>1248</v>
      </c>
      <c r="F7928" t="s">
        <v>3154</v>
      </c>
      <c r="G7928" t="s">
        <v>34410</v>
      </c>
      <c r="I7928" s="23">
        <v>39.2801793</v>
      </c>
      <c r="J7928" s="23">
        <v>-80.965002299999995</v>
      </c>
      <c r="K7928">
        <v>211112</v>
      </c>
      <c r="L7928" t="s">
        <v>28</v>
      </c>
      <c r="M7928" t="s">
        <v>102</v>
      </c>
      <c r="R7928" s="49">
        <v>32259.428</v>
      </c>
      <c r="S7928" s="49">
        <v>37285.06</v>
      </c>
    </row>
    <row r="7929" spans="1:22" x14ac:dyDescent="0.3">
      <c r="A7929">
        <v>1002420</v>
      </c>
      <c r="B7929" t="s">
        <v>34411</v>
      </c>
      <c r="C7929" t="s">
        <v>34412</v>
      </c>
      <c r="D7929" t="s">
        <v>4217</v>
      </c>
      <c r="E7929" t="s">
        <v>303</v>
      </c>
      <c r="F7929" t="s">
        <v>4218</v>
      </c>
      <c r="H7929" t="s">
        <v>4217</v>
      </c>
      <c r="I7929" s="23">
        <v>31.509</v>
      </c>
      <c r="J7929" s="23">
        <v>-102.6464</v>
      </c>
      <c r="K7929">
        <v>211111</v>
      </c>
      <c r="L7929" t="s">
        <v>28</v>
      </c>
      <c r="M7929" t="s">
        <v>102</v>
      </c>
      <c r="R7929" s="49">
        <v>32349.258999999998</v>
      </c>
      <c r="S7929" s="49">
        <v>27419.16</v>
      </c>
      <c r="T7929" s="49">
        <v>19759.892</v>
      </c>
      <c r="U7929" s="49">
        <v>20632.634999999998</v>
      </c>
      <c r="V7929" s="49">
        <v>28741.091</v>
      </c>
    </row>
    <row r="7930" spans="1:22" x14ac:dyDescent="0.3">
      <c r="A7930">
        <v>1006736</v>
      </c>
      <c r="B7930" t="s">
        <v>34413</v>
      </c>
      <c r="C7930" t="s">
        <v>34414</v>
      </c>
      <c r="D7930" t="s">
        <v>34415</v>
      </c>
      <c r="E7930" t="s">
        <v>542</v>
      </c>
      <c r="F7930" t="s">
        <v>34416</v>
      </c>
      <c r="G7930" t="s">
        <v>34417</v>
      </c>
      <c r="H7930" t="s">
        <v>34418</v>
      </c>
      <c r="I7930" s="23">
        <v>37.306199999999997</v>
      </c>
      <c r="J7930" s="23">
        <v>-95.111800000000002</v>
      </c>
      <c r="K7930">
        <v>221112</v>
      </c>
      <c r="L7930" t="s">
        <v>30</v>
      </c>
      <c r="M7930" t="s">
        <v>336</v>
      </c>
      <c r="U7930" s="49">
        <v>0</v>
      </c>
      <c r="V7930" s="49">
        <v>2298.192</v>
      </c>
    </row>
    <row r="7931" spans="1:22" x14ac:dyDescent="0.3">
      <c r="A7931">
        <v>1004748</v>
      </c>
      <c r="B7931" t="s">
        <v>34419</v>
      </c>
      <c r="C7931" t="s">
        <v>34420</v>
      </c>
      <c r="D7931" t="s">
        <v>32618</v>
      </c>
      <c r="E7931" t="s">
        <v>1920</v>
      </c>
      <c r="F7931" t="s">
        <v>34421</v>
      </c>
      <c r="G7931" t="s">
        <v>34422</v>
      </c>
      <c r="H7931" t="s">
        <v>27344</v>
      </c>
      <c r="I7931" s="23">
        <v>39.559040000000003</v>
      </c>
      <c r="J7931" s="23">
        <v>-119.51061</v>
      </c>
      <c r="K7931">
        <v>221112</v>
      </c>
      <c r="L7931" t="s">
        <v>28</v>
      </c>
      <c r="M7931" t="s">
        <v>336</v>
      </c>
      <c r="N7931" s="49">
        <v>145344.85200000001</v>
      </c>
      <c r="O7931" s="49">
        <v>155498.264</v>
      </c>
      <c r="P7931" s="49">
        <v>138199.88</v>
      </c>
      <c r="Q7931" s="49">
        <v>132701.20000000001</v>
      </c>
      <c r="R7931" s="49">
        <v>142445.06400000001</v>
      </c>
      <c r="S7931" s="49">
        <v>114980.768</v>
      </c>
      <c r="T7931" s="49">
        <v>117871.056</v>
      </c>
      <c r="U7931" s="49">
        <v>125893.57</v>
      </c>
      <c r="V7931" s="49">
        <v>81483.3</v>
      </c>
    </row>
    <row r="7932" spans="1:22" x14ac:dyDescent="0.3">
      <c r="A7932">
        <v>1004379</v>
      </c>
      <c r="B7932" t="s">
        <v>34423</v>
      </c>
      <c r="C7932" t="s">
        <v>34424</v>
      </c>
      <c r="D7932" t="s">
        <v>4312</v>
      </c>
      <c r="E7932" t="s">
        <v>1487</v>
      </c>
      <c r="F7932" t="s">
        <v>4313</v>
      </c>
      <c r="G7932" t="s">
        <v>34425</v>
      </c>
      <c r="H7932" t="s">
        <v>536</v>
      </c>
      <c r="I7932" s="23">
        <v>39.910069999999997</v>
      </c>
      <c r="J7932" s="23">
        <v>-105.24056</v>
      </c>
      <c r="K7932">
        <v>327992</v>
      </c>
      <c r="L7932" t="s">
        <v>28</v>
      </c>
      <c r="M7932" t="s">
        <v>376</v>
      </c>
      <c r="Q7932" s="49">
        <v>23508.38</v>
      </c>
      <c r="R7932" s="49">
        <v>20284.468000000001</v>
      </c>
      <c r="S7932" s="49">
        <v>22099.157999999999</v>
      </c>
      <c r="T7932" s="49">
        <v>13958.248</v>
      </c>
      <c r="U7932" s="49">
        <v>21664.567999999999</v>
      </c>
      <c r="V7932" s="49">
        <v>25074.225999999999</v>
      </c>
    </row>
    <row r="7933" spans="1:22" x14ac:dyDescent="0.3">
      <c r="A7933">
        <v>1002716</v>
      </c>
      <c r="B7933" t="s">
        <v>34426</v>
      </c>
      <c r="C7933" t="s">
        <v>34427</v>
      </c>
      <c r="D7933" t="s">
        <v>32508</v>
      </c>
      <c r="E7933" t="s">
        <v>447</v>
      </c>
      <c r="F7933" t="s">
        <v>5290</v>
      </c>
      <c r="G7933" t="s">
        <v>34428</v>
      </c>
      <c r="H7933" t="s">
        <v>5018</v>
      </c>
      <c r="I7933" s="23">
        <v>40.300479000000003</v>
      </c>
      <c r="J7933" s="23">
        <v>-75.911186999999998</v>
      </c>
      <c r="K7933">
        <v>562212</v>
      </c>
      <c r="L7933" t="s">
        <v>355</v>
      </c>
      <c r="M7933" t="s">
        <v>307</v>
      </c>
      <c r="N7933" s="49">
        <v>35695.050000000003</v>
      </c>
      <c r="O7933" s="49">
        <v>31350.65</v>
      </c>
      <c r="P7933" s="49">
        <v>31632.2</v>
      </c>
      <c r="Q7933" s="49">
        <v>31322.9</v>
      </c>
      <c r="R7933" s="49">
        <v>16479.2</v>
      </c>
      <c r="S7933" s="49">
        <v>9233.6</v>
      </c>
      <c r="T7933" s="49">
        <v>80947.3</v>
      </c>
      <c r="U7933" s="49">
        <v>78109.3</v>
      </c>
      <c r="V7933" s="49">
        <v>62227.25</v>
      </c>
    </row>
    <row r="7934" spans="1:22" x14ac:dyDescent="0.3">
      <c r="A7934">
        <v>1004271</v>
      </c>
      <c r="B7934" t="s">
        <v>34429</v>
      </c>
      <c r="C7934" t="s">
        <v>34430</v>
      </c>
      <c r="D7934" t="s">
        <v>12011</v>
      </c>
      <c r="E7934" t="s">
        <v>351</v>
      </c>
      <c r="F7934" t="s">
        <v>12012</v>
      </c>
      <c r="G7934" t="s">
        <v>34431</v>
      </c>
      <c r="H7934" t="s">
        <v>12014</v>
      </c>
      <c r="I7934" s="23">
        <v>40.465617999999999</v>
      </c>
      <c r="J7934" s="23">
        <v>-90.682579000000004</v>
      </c>
      <c r="K7934">
        <v>611310</v>
      </c>
      <c r="L7934" t="s">
        <v>28</v>
      </c>
      <c r="M7934" t="s">
        <v>315</v>
      </c>
      <c r="N7934" s="49">
        <v>26213.952000000001</v>
      </c>
      <c r="O7934" s="49">
        <v>26956.400000000001</v>
      </c>
      <c r="P7934" s="49">
        <v>24949.155999999999</v>
      </c>
      <c r="Q7934" s="49">
        <v>24478.808000000001</v>
      </c>
      <c r="R7934" s="49">
        <v>25216.302</v>
      </c>
      <c r="S7934" s="49">
        <v>26233.5</v>
      </c>
      <c r="T7934" s="49">
        <v>40585.646000000001</v>
      </c>
      <c r="U7934" s="49">
        <v>34295.544000000002</v>
      </c>
      <c r="V7934" s="49">
        <v>36216.572</v>
      </c>
    </row>
    <row r="7935" spans="1:22" x14ac:dyDescent="0.3">
      <c r="A7935">
        <v>1003293</v>
      </c>
      <c r="B7935" t="s">
        <v>34432</v>
      </c>
      <c r="C7935" t="s">
        <v>34433</v>
      </c>
      <c r="D7935" t="s">
        <v>15557</v>
      </c>
      <c r="E7935" t="s">
        <v>454</v>
      </c>
      <c r="F7935" t="s">
        <v>34434</v>
      </c>
      <c r="G7935" t="s">
        <v>34435</v>
      </c>
      <c r="H7935" t="s">
        <v>25656</v>
      </c>
      <c r="I7935" s="23">
        <v>42.284109999999998</v>
      </c>
      <c r="J7935" s="23">
        <v>-85.612769999999998</v>
      </c>
      <c r="K7935">
        <v>611310</v>
      </c>
      <c r="L7935" t="s">
        <v>28</v>
      </c>
      <c r="M7935" t="s">
        <v>315</v>
      </c>
      <c r="N7935" s="49">
        <v>68786.84</v>
      </c>
      <c r="O7935" s="49">
        <v>71433.33</v>
      </c>
      <c r="P7935" s="49">
        <v>47475.072</v>
      </c>
      <c r="Q7935" s="49">
        <v>65396.803999999996</v>
      </c>
      <c r="R7935" s="49">
        <v>68087.244000000006</v>
      </c>
      <c r="S7935" s="49">
        <v>71062.631999999998</v>
      </c>
      <c r="T7935" s="49">
        <v>69663.035999999993</v>
      </c>
      <c r="U7935" s="49">
        <v>65862.952000000005</v>
      </c>
      <c r="V7935" s="49">
        <v>69221.288</v>
      </c>
    </row>
    <row r="7936" spans="1:22" x14ac:dyDescent="0.3">
      <c r="A7936">
        <v>1005217</v>
      </c>
      <c r="B7936" t="s">
        <v>34436</v>
      </c>
      <c r="C7936" t="s">
        <v>34437</v>
      </c>
      <c r="D7936" t="s">
        <v>34438</v>
      </c>
      <c r="E7936" t="s">
        <v>331</v>
      </c>
      <c r="F7936" t="s">
        <v>34439</v>
      </c>
      <c r="G7936" t="s">
        <v>34440</v>
      </c>
      <c r="H7936" t="s">
        <v>23188</v>
      </c>
      <c r="I7936" s="23">
        <v>43.21022</v>
      </c>
      <c r="J7936" s="23">
        <v>-78.370040000000003</v>
      </c>
      <c r="K7936">
        <v>325193</v>
      </c>
      <c r="L7936" t="s">
        <v>2050</v>
      </c>
      <c r="M7936" t="s">
        <v>2051</v>
      </c>
      <c r="N7936" s="49">
        <v>78763.7</v>
      </c>
      <c r="O7936" s="49">
        <v>77838.453999999998</v>
      </c>
      <c r="P7936" s="49">
        <v>78756.648000000001</v>
      </c>
      <c r="Q7936" s="49">
        <v>79054.445999999996</v>
      </c>
      <c r="R7936" s="49">
        <v>75834.758000000002</v>
      </c>
      <c r="S7936" s="49">
        <v>76816.255999999994</v>
      </c>
      <c r="T7936" s="49">
        <v>75437.712</v>
      </c>
      <c r="U7936" s="49">
        <v>75075.668000000005</v>
      </c>
      <c r="V7936" s="49">
        <v>75567.808000000005</v>
      </c>
    </row>
    <row r="7937" spans="1:22" x14ac:dyDescent="0.3">
      <c r="A7937">
        <v>1000405</v>
      </c>
      <c r="B7937" t="s">
        <v>34441</v>
      </c>
      <c r="C7937" t="s">
        <v>34442</v>
      </c>
      <c r="D7937" t="s">
        <v>34443</v>
      </c>
      <c r="E7937" t="s">
        <v>542</v>
      </c>
      <c r="F7937" t="s">
        <v>34444</v>
      </c>
      <c r="G7937" t="s">
        <v>34445</v>
      </c>
      <c r="H7937" t="s">
        <v>34446</v>
      </c>
      <c r="I7937" s="23">
        <v>39.124609999999997</v>
      </c>
      <c r="J7937" s="23">
        <v>-100.73803700000001</v>
      </c>
      <c r="K7937">
        <v>325193</v>
      </c>
      <c r="L7937" t="s">
        <v>28</v>
      </c>
      <c r="M7937" t="s">
        <v>315</v>
      </c>
      <c r="N7937" s="49">
        <v>46390.675999999999</v>
      </c>
      <c r="O7937" s="49">
        <v>46819.824000000001</v>
      </c>
      <c r="P7937" s="49">
        <v>46583.923999999999</v>
      </c>
      <c r="Q7937" s="49">
        <v>49225.364000000001</v>
      </c>
      <c r="R7937" s="49">
        <v>47348.671999999999</v>
      </c>
      <c r="S7937" s="49">
        <v>47497.838000000003</v>
      </c>
      <c r="T7937" s="49">
        <v>57297.851999999999</v>
      </c>
      <c r="U7937" s="49">
        <v>45019.18</v>
      </c>
      <c r="V7937" s="49">
        <v>45307.68</v>
      </c>
    </row>
    <row r="7938" spans="1:22" x14ac:dyDescent="0.3">
      <c r="A7938">
        <v>1005692</v>
      </c>
      <c r="B7938" t="s">
        <v>34447</v>
      </c>
      <c r="C7938" t="s">
        <v>34448</v>
      </c>
      <c r="D7938" t="s">
        <v>34449</v>
      </c>
      <c r="E7938" t="s">
        <v>303</v>
      </c>
      <c r="F7938" t="s">
        <v>34450</v>
      </c>
      <c r="G7938" t="s">
        <v>34451</v>
      </c>
      <c r="H7938" t="s">
        <v>5515</v>
      </c>
      <c r="I7938" s="23">
        <v>31.504705000000001</v>
      </c>
      <c r="J7938" s="23">
        <v>-103.13943500000001</v>
      </c>
      <c r="K7938">
        <v>486210</v>
      </c>
      <c r="L7938" t="s">
        <v>28</v>
      </c>
      <c r="M7938" t="s">
        <v>102</v>
      </c>
      <c r="R7938" s="49">
        <v>15485.691999999999</v>
      </c>
      <c r="S7938" s="49">
        <v>42323.383999999998</v>
      </c>
      <c r="T7938" s="49">
        <v>26535.581999999999</v>
      </c>
      <c r="U7938" s="49">
        <v>64463.17</v>
      </c>
    </row>
    <row r="7939" spans="1:22" x14ac:dyDescent="0.3">
      <c r="A7939">
        <v>1006501</v>
      </c>
      <c r="B7939" t="s">
        <v>34452</v>
      </c>
      <c r="C7939" t="s">
        <v>34453</v>
      </c>
      <c r="D7939" t="s">
        <v>2054</v>
      </c>
      <c r="E7939" t="s">
        <v>323</v>
      </c>
      <c r="F7939" t="s">
        <v>34454</v>
      </c>
      <c r="G7939" t="s">
        <v>34455</v>
      </c>
      <c r="H7939" t="s">
        <v>31896</v>
      </c>
      <c r="I7939" s="23">
        <v>38.838852000000003</v>
      </c>
      <c r="J7939" s="23">
        <v>-121.348045</v>
      </c>
      <c r="K7939">
        <v>562212</v>
      </c>
      <c r="L7939" t="s">
        <v>51</v>
      </c>
      <c r="M7939" t="s">
        <v>307</v>
      </c>
      <c r="N7939" s="49">
        <v>32200</v>
      </c>
      <c r="O7939" s="49">
        <v>35800</v>
      </c>
      <c r="P7939" s="49">
        <v>38625</v>
      </c>
      <c r="Q7939" s="49">
        <v>34500</v>
      </c>
      <c r="R7939" s="49">
        <v>49800</v>
      </c>
      <c r="S7939" s="49">
        <v>38350</v>
      </c>
      <c r="T7939" s="49">
        <v>27825</v>
      </c>
      <c r="U7939" s="49">
        <v>29850</v>
      </c>
      <c r="V7939" s="49">
        <v>34550</v>
      </c>
    </row>
    <row r="7940" spans="1:22" x14ac:dyDescent="0.3">
      <c r="A7940">
        <v>1000019</v>
      </c>
      <c r="B7940" t="s">
        <v>34456</v>
      </c>
      <c r="C7940" t="s">
        <v>34457</v>
      </c>
      <c r="D7940" t="s">
        <v>34458</v>
      </c>
      <c r="E7940" t="s">
        <v>922</v>
      </c>
      <c r="F7940" t="s">
        <v>34459</v>
      </c>
      <c r="G7940" t="s">
        <v>34460</v>
      </c>
      <c r="H7940" t="s">
        <v>34461</v>
      </c>
      <c r="I7940" s="23">
        <v>41.85942</v>
      </c>
      <c r="J7940" s="23">
        <v>-103.633</v>
      </c>
      <c r="K7940">
        <v>311313</v>
      </c>
      <c r="L7940" t="s">
        <v>1404</v>
      </c>
      <c r="M7940" t="s">
        <v>376</v>
      </c>
      <c r="N7940" s="49">
        <v>272460.38799999998</v>
      </c>
      <c r="O7940" s="49">
        <v>262881.30599999998</v>
      </c>
      <c r="P7940" s="49">
        <v>265042.08199999999</v>
      </c>
      <c r="Q7940" s="49">
        <v>68054.649999999994</v>
      </c>
      <c r="R7940" s="49">
        <v>266784.01199999999</v>
      </c>
      <c r="S7940" s="49">
        <v>239156.49600000001</v>
      </c>
      <c r="T7940" s="49">
        <v>207224.17800000001</v>
      </c>
      <c r="U7940" s="49">
        <v>260765.67</v>
      </c>
      <c r="V7940" s="49">
        <v>240467.31400000001</v>
      </c>
    </row>
    <row r="7941" spans="1:22" x14ac:dyDescent="0.3">
      <c r="A7941">
        <v>1001823</v>
      </c>
      <c r="B7941" t="s">
        <v>34462</v>
      </c>
      <c r="C7941" t="s">
        <v>34463</v>
      </c>
      <c r="D7941" t="s">
        <v>6309</v>
      </c>
      <c r="E7941" t="s">
        <v>1487</v>
      </c>
      <c r="F7941" t="s">
        <v>6310</v>
      </c>
      <c r="G7941" t="s">
        <v>34464</v>
      </c>
      <c r="H7941" t="s">
        <v>402</v>
      </c>
      <c r="I7941" s="23">
        <v>40.262689999999999</v>
      </c>
      <c r="J7941" s="23">
        <v>-103.80612000000001</v>
      </c>
      <c r="K7941">
        <v>311313</v>
      </c>
      <c r="L7941" t="s">
        <v>1404</v>
      </c>
      <c r="M7941" t="s">
        <v>376</v>
      </c>
      <c r="N7941" s="49">
        <v>153657.96599999999</v>
      </c>
      <c r="O7941" s="49">
        <v>187553.1</v>
      </c>
      <c r="P7941" s="49">
        <v>196972.58600000001</v>
      </c>
      <c r="Q7941" s="49">
        <v>164411.848</v>
      </c>
      <c r="R7941" s="49">
        <v>150686.42600000001</v>
      </c>
      <c r="S7941" s="49">
        <v>134853.06400000001</v>
      </c>
      <c r="T7941" s="49">
        <v>119811.78599999999</v>
      </c>
      <c r="U7941" s="49">
        <v>118791.1</v>
      </c>
      <c r="V7941" s="49">
        <v>112252.284</v>
      </c>
    </row>
    <row r="7942" spans="1:22" x14ac:dyDescent="0.3">
      <c r="A7942">
        <v>1001783</v>
      </c>
      <c r="B7942" t="s">
        <v>34465</v>
      </c>
      <c r="C7942" t="s">
        <v>34466</v>
      </c>
      <c r="D7942" t="s">
        <v>4121</v>
      </c>
      <c r="E7942" t="s">
        <v>2235</v>
      </c>
      <c r="F7942" t="s">
        <v>4122</v>
      </c>
      <c r="G7942" t="s">
        <v>34467</v>
      </c>
      <c r="H7942" t="s">
        <v>4124</v>
      </c>
      <c r="I7942" s="23">
        <v>45.76981</v>
      </c>
      <c r="J7942" s="23">
        <v>-108.49823000000001</v>
      </c>
      <c r="K7942">
        <v>311313</v>
      </c>
      <c r="L7942" t="s">
        <v>1404</v>
      </c>
      <c r="M7942" t="s">
        <v>376</v>
      </c>
      <c r="N7942" s="49">
        <v>121174.69</v>
      </c>
      <c r="O7942" s="49">
        <v>170233.27</v>
      </c>
      <c r="P7942" s="49">
        <v>174953.242</v>
      </c>
      <c r="Q7942" s="49">
        <v>94053.347999999998</v>
      </c>
      <c r="R7942" s="49">
        <v>142269.136</v>
      </c>
      <c r="S7942" s="49">
        <v>149730.302</v>
      </c>
      <c r="T7942" s="49">
        <v>104335.238</v>
      </c>
      <c r="U7942" s="49">
        <v>124404.12</v>
      </c>
      <c r="V7942" s="49">
        <v>95043.361999999994</v>
      </c>
    </row>
    <row r="7943" spans="1:22" x14ac:dyDescent="0.3">
      <c r="A7943">
        <v>1004492</v>
      </c>
      <c r="B7943" t="s">
        <v>34468</v>
      </c>
      <c r="C7943" t="s">
        <v>34469</v>
      </c>
      <c r="D7943" t="s">
        <v>480</v>
      </c>
      <c r="E7943" t="s">
        <v>303</v>
      </c>
      <c r="F7943" t="s">
        <v>34470</v>
      </c>
      <c r="G7943" t="s">
        <v>34471</v>
      </c>
      <c r="H7943" t="s">
        <v>483</v>
      </c>
      <c r="I7943" s="23">
        <v>29.72644</v>
      </c>
      <c r="J7943" s="23">
        <v>-95.643940000000001</v>
      </c>
      <c r="K7943">
        <v>541380</v>
      </c>
      <c r="L7943" t="s">
        <v>28</v>
      </c>
      <c r="M7943" t="s">
        <v>315</v>
      </c>
      <c r="N7943" s="49">
        <v>14989.343999999999</v>
      </c>
      <c r="O7943" s="49">
        <v>23697.06</v>
      </c>
      <c r="P7943" s="49">
        <v>30729.432000000001</v>
      </c>
      <c r="Q7943" s="49">
        <v>27350.094000000001</v>
      </c>
      <c r="R7943" s="49">
        <v>30858.684000000001</v>
      </c>
      <c r="S7943" s="49">
        <v>25738.603999999999</v>
      </c>
      <c r="T7943" s="49">
        <v>26965.948</v>
      </c>
      <c r="U7943" s="49">
        <v>20575.371999999999</v>
      </c>
      <c r="V7943" s="49">
        <v>28794.592000000001</v>
      </c>
    </row>
    <row r="7944" spans="1:22" x14ac:dyDescent="0.3">
      <c r="A7944">
        <v>1003655</v>
      </c>
      <c r="B7944" t="s">
        <v>34472</v>
      </c>
      <c r="C7944" t="s">
        <v>34473</v>
      </c>
      <c r="D7944" t="s">
        <v>8163</v>
      </c>
      <c r="E7944" t="s">
        <v>583</v>
      </c>
      <c r="F7944" t="s">
        <v>7053</v>
      </c>
      <c r="G7944" t="s">
        <v>34474</v>
      </c>
      <c r="H7944" t="s">
        <v>1007</v>
      </c>
      <c r="I7944" s="23">
        <v>30.179915999999999</v>
      </c>
      <c r="J7944" s="23">
        <v>-93.359228999999999</v>
      </c>
      <c r="K7944">
        <v>325110</v>
      </c>
      <c r="L7944" t="s">
        <v>2196</v>
      </c>
      <c r="M7944" t="s">
        <v>530</v>
      </c>
      <c r="N7944" s="49">
        <v>1034631.06</v>
      </c>
      <c r="O7944" s="49">
        <v>740227.20400000003</v>
      </c>
      <c r="P7944" s="49">
        <v>896666.11399999994</v>
      </c>
      <c r="Q7944" s="49">
        <v>785373.78599999996</v>
      </c>
      <c r="R7944" s="49">
        <v>901198.23800000001</v>
      </c>
      <c r="S7944" s="49">
        <v>2102926.8820000002</v>
      </c>
      <c r="T7944" s="49">
        <v>1157972.936</v>
      </c>
      <c r="U7944" s="49">
        <v>1055581.5179999999</v>
      </c>
      <c r="V7944" s="49">
        <v>1040661.902</v>
      </c>
    </row>
    <row r="7945" spans="1:22" x14ac:dyDescent="0.3">
      <c r="A7945">
        <v>1003654</v>
      </c>
      <c r="B7945" t="s">
        <v>34475</v>
      </c>
      <c r="C7945" t="s">
        <v>34476</v>
      </c>
      <c r="D7945" t="s">
        <v>8163</v>
      </c>
      <c r="E7945" t="s">
        <v>583</v>
      </c>
      <c r="F7945" t="s">
        <v>7053</v>
      </c>
      <c r="G7945" t="s">
        <v>34477</v>
      </c>
      <c r="H7945" t="s">
        <v>1007</v>
      </c>
      <c r="I7945" s="23">
        <v>30.219370000000001</v>
      </c>
      <c r="J7945" s="23">
        <v>-93.325410000000005</v>
      </c>
      <c r="K7945">
        <v>325211</v>
      </c>
      <c r="L7945" t="s">
        <v>28</v>
      </c>
      <c r="M7945" t="s">
        <v>315</v>
      </c>
      <c r="N7945" s="49">
        <v>32960.775999999998</v>
      </c>
      <c r="O7945" s="49">
        <v>33478.423999999999</v>
      </c>
      <c r="P7945" s="49">
        <v>30338.936000000002</v>
      </c>
      <c r="Q7945" s="49">
        <v>28.6</v>
      </c>
      <c r="R7945" s="49">
        <v>26370.799999999999</v>
      </c>
      <c r="S7945" s="49">
        <v>30327.135999999999</v>
      </c>
      <c r="T7945" s="49">
        <v>30616.284</v>
      </c>
      <c r="U7945" s="49">
        <v>22836.364000000001</v>
      </c>
      <c r="V7945" s="49">
        <v>27472.295999999998</v>
      </c>
    </row>
    <row r="7946" spans="1:22" x14ac:dyDescent="0.3">
      <c r="A7946">
        <v>1005564</v>
      </c>
      <c r="B7946" t="s">
        <v>34478</v>
      </c>
      <c r="C7946" t="s">
        <v>34479</v>
      </c>
      <c r="D7946" t="s">
        <v>8163</v>
      </c>
      <c r="E7946" t="s">
        <v>583</v>
      </c>
      <c r="F7946" t="s">
        <v>26983</v>
      </c>
      <c r="G7946" t="s">
        <v>34480</v>
      </c>
      <c r="H7946" t="s">
        <v>1007</v>
      </c>
      <c r="I7946" s="23">
        <v>30.177</v>
      </c>
      <c r="J7946" s="23">
        <v>-93.356999999999999</v>
      </c>
      <c r="K7946">
        <v>325110</v>
      </c>
      <c r="L7946" t="s">
        <v>28</v>
      </c>
      <c r="M7946" t="s">
        <v>530</v>
      </c>
      <c r="N7946" s="49">
        <v>154831.516</v>
      </c>
      <c r="O7946" s="49">
        <v>145005.10399999999</v>
      </c>
      <c r="P7946" s="49">
        <v>153072.82399999999</v>
      </c>
      <c r="Q7946" s="49">
        <v>148303.69200000001</v>
      </c>
      <c r="R7946" s="49">
        <v>153471.47200000001</v>
      </c>
      <c r="S7946" s="49">
        <v>126212.32399999999</v>
      </c>
      <c r="T7946" s="49">
        <v>146384.74799999999</v>
      </c>
      <c r="U7946" s="49">
        <v>108783.94</v>
      </c>
      <c r="V7946" s="49">
        <v>136669.484</v>
      </c>
    </row>
    <row r="7947" spans="1:22" x14ac:dyDescent="0.3">
      <c r="A7947">
        <v>1004900</v>
      </c>
      <c r="B7947" t="s">
        <v>34481</v>
      </c>
      <c r="C7947" t="s">
        <v>34482</v>
      </c>
      <c r="D7947" t="s">
        <v>990</v>
      </c>
      <c r="E7947" t="s">
        <v>583</v>
      </c>
      <c r="F7947" t="s">
        <v>991</v>
      </c>
      <c r="G7947" t="s">
        <v>34483</v>
      </c>
      <c r="H7947" t="s">
        <v>993</v>
      </c>
      <c r="I7947" s="23">
        <v>30.208604000000001</v>
      </c>
      <c r="J7947" s="23">
        <v>-91.011127999999999</v>
      </c>
      <c r="K7947">
        <v>325199</v>
      </c>
      <c r="L7947" t="s">
        <v>2196</v>
      </c>
      <c r="M7947" t="s">
        <v>530</v>
      </c>
      <c r="N7947" s="49">
        <v>216053.522</v>
      </c>
      <c r="O7947" s="49">
        <v>218583.59599999999</v>
      </c>
      <c r="P7947" s="49">
        <v>197350.04</v>
      </c>
      <c r="Q7947" s="49">
        <v>193916.83</v>
      </c>
      <c r="R7947" s="49">
        <v>166926.63399999999</v>
      </c>
      <c r="S7947" s="49">
        <v>170048.63</v>
      </c>
      <c r="T7947" s="49">
        <v>72168.016000000003</v>
      </c>
      <c r="U7947" s="49">
        <v>81161.012000000002</v>
      </c>
      <c r="V7947" s="49">
        <v>121346.42</v>
      </c>
    </row>
    <row r="7948" spans="1:22" x14ac:dyDescent="0.3">
      <c r="A7948">
        <v>1006621</v>
      </c>
      <c r="B7948" t="s">
        <v>34484</v>
      </c>
      <c r="C7948" t="s">
        <v>34485</v>
      </c>
      <c r="D7948" t="s">
        <v>2141</v>
      </c>
      <c r="E7948" t="s">
        <v>311</v>
      </c>
      <c r="F7948" t="s">
        <v>2142</v>
      </c>
      <c r="G7948" t="s">
        <v>34486</v>
      </c>
      <c r="H7948" t="s">
        <v>2144</v>
      </c>
      <c r="I7948" s="23">
        <v>37.046599999999998</v>
      </c>
      <c r="J7948" s="23">
        <v>-88.32714</v>
      </c>
      <c r="K7948">
        <v>325110</v>
      </c>
      <c r="L7948" t="s">
        <v>2196</v>
      </c>
      <c r="M7948" t="s">
        <v>530</v>
      </c>
      <c r="N7948" s="49">
        <v>542681.08799999999</v>
      </c>
      <c r="O7948" s="49">
        <v>478559.45799999998</v>
      </c>
      <c r="P7948" s="49">
        <v>427778.72600000002</v>
      </c>
      <c r="Q7948" s="49">
        <v>460608.576</v>
      </c>
      <c r="R7948" s="49">
        <v>414595.27399999998</v>
      </c>
      <c r="S7948" s="49">
        <v>443625.79</v>
      </c>
      <c r="T7948" s="49">
        <v>446255.08600000001</v>
      </c>
      <c r="U7948" s="49">
        <v>384963.6</v>
      </c>
      <c r="V7948" s="49">
        <v>452285.75</v>
      </c>
    </row>
    <row r="7949" spans="1:22" x14ac:dyDescent="0.3">
      <c r="A7949">
        <v>1000291</v>
      </c>
      <c r="B7949" t="s">
        <v>34487</v>
      </c>
      <c r="C7949" t="s">
        <v>34488</v>
      </c>
      <c r="D7949" t="s">
        <v>34489</v>
      </c>
      <c r="E7949" t="s">
        <v>447</v>
      </c>
      <c r="F7949" t="s">
        <v>34490</v>
      </c>
      <c r="G7949" t="s">
        <v>34491</v>
      </c>
      <c r="H7949" t="s">
        <v>510</v>
      </c>
      <c r="I7949" s="23">
        <v>40.144280999999999</v>
      </c>
      <c r="J7949" s="23">
        <v>-79.858866000000006</v>
      </c>
      <c r="K7949">
        <v>562212</v>
      </c>
      <c r="L7949" t="s">
        <v>51</v>
      </c>
      <c r="M7949" t="s">
        <v>307</v>
      </c>
      <c r="N7949" s="49">
        <v>42441.75</v>
      </c>
      <c r="O7949" s="49">
        <v>42340</v>
      </c>
      <c r="P7949" s="49">
        <v>33640.5</v>
      </c>
      <c r="Q7949" s="49">
        <v>43676.75</v>
      </c>
      <c r="R7949" s="49">
        <v>44448.25</v>
      </c>
      <c r="S7949" s="49">
        <v>48698.5</v>
      </c>
      <c r="T7949" s="49">
        <v>68662.5</v>
      </c>
      <c r="U7949" s="49">
        <v>71557.25</v>
      </c>
      <c r="V7949" s="49">
        <v>68539</v>
      </c>
    </row>
    <row r="7950" spans="1:22" x14ac:dyDescent="0.3">
      <c r="A7950">
        <v>1004024</v>
      </c>
      <c r="B7950" t="s">
        <v>34492</v>
      </c>
      <c r="C7950" t="s">
        <v>34493</v>
      </c>
      <c r="D7950" t="s">
        <v>8812</v>
      </c>
      <c r="E7950" t="s">
        <v>303</v>
      </c>
      <c r="F7950" t="s">
        <v>34494</v>
      </c>
      <c r="G7950" t="s">
        <v>34495</v>
      </c>
      <c r="H7950" t="s">
        <v>3637</v>
      </c>
      <c r="I7950" s="23">
        <v>32.744590000000002</v>
      </c>
      <c r="J7950" s="23">
        <v>-96.808340000000001</v>
      </c>
      <c r="K7950">
        <v>322130</v>
      </c>
      <c r="L7950" t="s">
        <v>28</v>
      </c>
      <c r="M7950" t="s">
        <v>680</v>
      </c>
      <c r="N7950" s="49">
        <v>33854.872000000003</v>
      </c>
      <c r="O7950" s="49">
        <v>32609.727999999999</v>
      </c>
      <c r="P7950" s="49">
        <v>31620.18</v>
      </c>
      <c r="Q7950" s="49">
        <v>30583.184000000001</v>
      </c>
      <c r="R7950" s="49">
        <v>31476.932000000001</v>
      </c>
      <c r="S7950" s="49">
        <v>24614.707999999999</v>
      </c>
      <c r="T7950" s="49">
        <v>31372.184000000001</v>
      </c>
      <c r="U7950" s="49">
        <v>32133</v>
      </c>
      <c r="V7950" s="49">
        <v>29902</v>
      </c>
    </row>
    <row r="7951" spans="1:22" x14ac:dyDescent="0.3">
      <c r="A7951">
        <v>1007871</v>
      </c>
      <c r="B7951" t="s">
        <v>34496</v>
      </c>
      <c r="C7951" t="s">
        <v>34497</v>
      </c>
      <c r="D7951" t="s">
        <v>6627</v>
      </c>
      <c r="E7951" t="s">
        <v>454</v>
      </c>
      <c r="F7951" t="s">
        <v>34498</v>
      </c>
      <c r="G7951" t="s">
        <v>34499</v>
      </c>
      <c r="H7951" t="s">
        <v>1227</v>
      </c>
      <c r="I7951" s="23">
        <v>42.323779999999999</v>
      </c>
      <c r="J7951" s="23">
        <v>-85.207149999999999</v>
      </c>
      <c r="K7951">
        <v>322130</v>
      </c>
      <c r="L7951" t="s">
        <v>28</v>
      </c>
      <c r="M7951" t="s">
        <v>680</v>
      </c>
      <c r="N7951" s="49">
        <v>57539.084000000003</v>
      </c>
      <c r="O7951" s="49">
        <v>61238.92</v>
      </c>
      <c r="P7951" s="49">
        <v>58471.58</v>
      </c>
      <c r="Q7951" s="49">
        <v>54229.796000000002</v>
      </c>
      <c r="R7951" s="49">
        <v>56996.436000000002</v>
      </c>
      <c r="S7951" s="49">
        <v>53971.095999999998</v>
      </c>
      <c r="T7951" s="49">
        <v>53970.447999999997</v>
      </c>
      <c r="U7951" s="49">
        <v>51090.656000000003</v>
      </c>
      <c r="V7951" s="49">
        <v>51539</v>
      </c>
    </row>
    <row r="7952" spans="1:22" x14ac:dyDescent="0.3">
      <c r="A7952">
        <v>1007804</v>
      </c>
      <c r="B7952" t="s">
        <v>34500</v>
      </c>
      <c r="C7952" t="s">
        <v>34501</v>
      </c>
      <c r="D7952" t="s">
        <v>675</v>
      </c>
      <c r="E7952" t="s">
        <v>676</v>
      </c>
      <c r="F7952" t="s">
        <v>28792</v>
      </c>
      <c r="G7952" t="s">
        <v>34502</v>
      </c>
      <c r="H7952" t="s">
        <v>679</v>
      </c>
      <c r="I7952" s="23">
        <v>35.061315</v>
      </c>
      <c r="J7952" s="23">
        <v>-85.323308999999995</v>
      </c>
      <c r="K7952">
        <v>322130</v>
      </c>
      <c r="L7952" t="s">
        <v>28</v>
      </c>
      <c r="M7952" t="s">
        <v>680</v>
      </c>
      <c r="N7952" s="49">
        <v>42878.627999999997</v>
      </c>
      <c r="O7952" s="49">
        <v>40201.847999999998</v>
      </c>
      <c r="P7952" s="49">
        <v>40369.048000000003</v>
      </c>
      <c r="Q7952" s="49">
        <v>39865.5</v>
      </c>
      <c r="R7952" s="49">
        <v>44019.05</v>
      </c>
      <c r="S7952" s="49">
        <v>45280.027999999998</v>
      </c>
      <c r="T7952" s="49">
        <v>45614.57</v>
      </c>
      <c r="U7952" s="49">
        <v>42591</v>
      </c>
      <c r="V7952" s="49">
        <v>45556</v>
      </c>
    </row>
    <row r="7953" spans="1:22" x14ac:dyDescent="0.3">
      <c r="A7953">
        <v>1005768</v>
      </c>
      <c r="B7953" t="s">
        <v>34503</v>
      </c>
      <c r="C7953" t="s">
        <v>34504</v>
      </c>
      <c r="D7953" t="s">
        <v>34505</v>
      </c>
      <c r="E7953" t="s">
        <v>447</v>
      </c>
      <c r="F7953" t="s">
        <v>34506</v>
      </c>
      <c r="G7953" t="s">
        <v>34507</v>
      </c>
      <c r="H7953" t="s">
        <v>1171</v>
      </c>
      <c r="I7953" s="23">
        <v>40.999327000000001</v>
      </c>
      <c r="J7953" s="23">
        <v>-75.146544000000006</v>
      </c>
      <c r="K7953">
        <v>322130</v>
      </c>
      <c r="L7953" t="s">
        <v>28</v>
      </c>
      <c r="M7953" t="s">
        <v>680</v>
      </c>
      <c r="N7953" s="49">
        <v>27615.295999999998</v>
      </c>
      <c r="O7953" s="49">
        <v>27532.596000000001</v>
      </c>
      <c r="P7953" s="49">
        <v>28431.292000000001</v>
      </c>
      <c r="Q7953" s="49">
        <v>25005.856</v>
      </c>
      <c r="R7953" s="49">
        <v>27218.948</v>
      </c>
      <c r="S7953" s="49">
        <v>26384.6</v>
      </c>
      <c r="T7953" s="49">
        <v>25880.752</v>
      </c>
      <c r="U7953" s="49">
        <v>26776</v>
      </c>
      <c r="V7953" s="49">
        <v>25314.403999999999</v>
      </c>
    </row>
    <row r="7954" spans="1:22" x14ac:dyDescent="0.3">
      <c r="A7954">
        <v>1005012</v>
      </c>
      <c r="B7954" t="s">
        <v>34508</v>
      </c>
      <c r="C7954" t="s">
        <v>34509</v>
      </c>
      <c r="D7954" t="s">
        <v>34510</v>
      </c>
      <c r="E7954" t="s">
        <v>583</v>
      </c>
      <c r="F7954" t="s">
        <v>34511</v>
      </c>
      <c r="G7954" t="s">
        <v>34512</v>
      </c>
      <c r="H7954" t="s">
        <v>6780</v>
      </c>
      <c r="I7954" s="23">
        <v>32.276643</v>
      </c>
      <c r="J7954" s="23">
        <v>-92.727371000000005</v>
      </c>
      <c r="K7954">
        <v>322130</v>
      </c>
      <c r="L7954" t="s">
        <v>1940</v>
      </c>
      <c r="M7954" t="s">
        <v>680</v>
      </c>
      <c r="N7954" s="49">
        <v>375088.14799999999</v>
      </c>
      <c r="O7954" s="49">
        <v>327935.95</v>
      </c>
      <c r="P7954" s="49">
        <v>316484.39399999997</v>
      </c>
      <c r="Q7954" s="49">
        <v>332618.36800000002</v>
      </c>
      <c r="R7954" s="49">
        <v>298472.48599999998</v>
      </c>
      <c r="S7954" s="49">
        <v>261631.47399999999</v>
      </c>
      <c r="T7954" s="49">
        <v>237316.89799999999</v>
      </c>
      <c r="U7954" s="49">
        <v>297749.57</v>
      </c>
      <c r="V7954" s="49">
        <v>286128.87800000003</v>
      </c>
    </row>
    <row r="7955" spans="1:22" x14ac:dyDescent="0.3">
      <c r="A7955">
        <v>1006454</v>
      </c>
      <c r="B7955" t="s">
        <v>34513</v>
      </c>
      <c r="C7955" t="s">
        <v>34514</v>
      </c>
      <c r="D7955" t="s">
        <v>984</v>
      </c>
      <c r="E7955" t="s">
        <v>946</v>
      </c>
      <c r="F7955" t="s">
        <v>7867</v>
      </c>
      <c r="G7955" t="s">
        <v>34515</v>
      </c>
      <c r="H7955" t="s">
        <v>10090</v>
      </c>
      <c r="I7955" s="23">
        <v>46.103610000000003</v>
      </c>
      <c r="J7955" s="23">
        <v>-122.92167000000001</v>
      </c>
      <c r="K7955">
        <v>322130</v>
      </c>
      <c r="L7955" t="s">
        <v>1940</v>
      </c>
      <c r="M7955" t="s">
        <v>680</v>
      </c>
      <c r="N7955" s="49">
        <v>146722</v>
      </c>
      <c r="O7955" s="49">
        <v>158220.32</v>
      </c>
      <c r="P7955" s="49">
        <v>185645.3</v>
      </c>
      <c r="Q7955" s="49">
        <v>162839.916</v>
      </c>
      <c r="R7955" s="49">
        <v>142840.19200000001</v>
      </c>
      <c r="S7955" s="49">
        <v>147278.264</v>
      </c>
      <c r="T7955" s="49">
        <v>194073.41</v>
      </c>
      <c r="U7955" s="49">
        <v>221024.554</v>
      </c>
      <c r="V7955" s="49">
        <v>188172.174</v>
      </c>
    </row>
    <row r="7956" spans="1:22" x14ac:dyDescent="0.3">
      <c r="A7956">
        <v>1002305</v>
      </c>
      <c r="B7956" t="s">
        <v>34516</v>
      </c>
      <c r="C7956" t="s">
        <v>34517</v>
      </c>
      <c r="D7956" t="s">
        <v>34518</v>
      </c>
      <c r="E7956" t="s">
        <v>303</v>
      </c>
      <c r="F7956" t="s">
        <v>34519</v>
      </c>
      <c r="G7956" t="s">
        <v>34520</v>
      </c>
      <c r="H7956" t="s">
        <v>5738</v>
      </c>
      <c r="I7956" s="23">
        <v>30.338699999999999</v>
      </c>
      <c r="J7956" s="23">
        <v>-94.06635</v>
      </c>
      <c r="K7956">
        <v>322130</v>
      </c>
      <c r="L7956" t="s">
        <v>1172</v>
      </c>
      <c r="M7956" t="s">
        <v>1173</v>
      </c>
      <c r="N7956" s="49">
        <v>430075.908</v>
      </c>
      <c r="O7956" s="49">
        <v>398039.33600000001</v>
      </c>
      <c r="P7956" s="49">
        <v>349644.77600000001</v>
      </c>
      <c r="Q7956" s="49">
        <v>336998.97</v>
      </c>
      <c r="R7956" s="49">
        <v>291301.772</v>
      </c>
      <c r="S7956" s="49">
        <v>283888.13199999998</v>
      </c>
      <c r="T7956" s="49">
        <v>275255.08600000001</v>
      </c>
      <c r="U7956" s="49">
        <v>325151.44799999997</v>
      </c>
      <c r="V7956" s="49">
        <v>257726.86600000001</v>
      </c>
    </row>
    <row r="7957" spans="1:22" x14ac:dyDescent="0.3">
      <c r="A7957">
        <v>1007831</v>
      </c>
      <c r="B7957" t="s">
        <v>34521</v>
      </c>
      <c r="C7957" t="s">
        <v>34522</v>
      </c>
      <c r="D7957" t="s">
        <v>10619</v>
      </c>
      <c r="E7957" t="s">
        <v>454</v>
      </c>
      <c r="F7957" t="s">
        <v>34523</v>
      </c>
      <c r="G7957" t="s">
        <v>34524</v>
      </c>
      <c r="H7957" t="s">
        <v>516</v>
      </c>
      <c r="I7957" s="23">
        <v>41.918981000000002</v>
      </c>
      <c r="J7957" s="23">
        <v>-85.681389999999993</v>
      </c>
      <c r="K7957">
        <v>562212</v>
      </c>
      <c r="L7957" t="s">
        <v>355</v>
      </c>
      <c r="M7957" t="s">
        <v>307</v>
      </c>
      <c r="N7957" s="49">
        <v>53383.196000000004</v>
      </c>
      <c r="O7957" s="49">
        <v>49436.196000000004</v>
      </c>
      <c r="P7957" s="49">
        <v>50430.696000000004</v>
      </c>
      <c r="Q7957" s="49">
        <v>56208.196000000004</v>
      </c>
      <c r="R7957" s="49">
        <v>52436.194000000003</v>
      </c>
      <c r="S7957" s="49">
        <v>52235.196000000004</v>
      </c>
      <c r="T7957" s="49">
        <v>55779.302000000003</v>
      </c>
      <c r="U7957" s="49">
        <v>60705.495999999999</v>
      </c>
      <c r="V7957" s="49">
        <v>61051.1</v>
      </c>
    </row>
    <row r="7958" spans="1:22" x14ac:dyDescent="0.3">
      <c r="A7958">
        <v>1002470</v>
      </c>
      <c r="B7958" t="s">
        <v>34525</v>
      </c>
      <c r="C7958" t="s">
        <v>34526</v>
      </c>
      <c r="D7958" t="s">
        <v>34527</v>
      </c>
      <c r="E7958" t="s">
        <v>1418</v>
      </c>
      <c r="F7958" t="s">
        <v>34528</v>
      </c>
      <c r="G7958" t="s">
        <v>34529</v>
      </c>
      <c r="H7958" t="s">
        <v>2819</v>
      </c>
      <c r="I7958" s="23">
        <v>35.253019999999999</v>
      </c>
      <c r="J7958" s="23">
        <v>-96.216359999999995</v>
      </c>
      <c r="K7958">
        <v>211130</v>
      </c>
      <c r="L7958" t="s">
        <v>34530</v>
      </c>
      <c r="M7958" t="s">
        <v>327</v>
      </c>
      <c r="N7958" s="49">
        <v>34662.794000000002</v>
      </c>
      <c r="O7958" s="49">
        <v>42317.966</v>
      </c>
      <c r="P7958" s="49">
        <v>33258.955999999998</v>
      </c>
      <c r="Q7958" s="49">
        <v>30250.31</v>
      </c>
      <c r="R7958" s="49">
        <v>28758.866000000002</v>
      </c>
      <c r="S7958" s="49">
        <v>31704.603999999999</v>
      </c>
      <c r="T7958" s="49">
        <v>28781.756000000001</v>
      </c>
      <c r="U7958" s="49">
        <v>32102.946</v>
      </c>
      <c r="V7958" s="49">
        <v>35687.182000000001</v>
      </c>
    </row>
    <row r="7959" spans="1:22" x14ac:dyDescent="0.3">
      <c r="A7959">
        <v>1003960</v>
      </c>
      <c r="B7959" t="s">
        <v>34531</v>
      </c>
      <c r="C7959" t="s">
        <v>34532</v>
      </c>
      <c r="D7959" t="s">
        <v>34533</v>
      </c>
      <c r="E7959" t="s">
        <v>454</v>
      </c>
      <c r="F7959" t="s">
        <v>34534</v>
      </c>
      <c r="G7959" t="s">
        <v>34535</v>
      </c>
      <c r="H7959" t="s">
        <v>6021</v>
      </c>
      <c r="I7959" s="23">
        <v>44.339087999999997</v>
      </c>
      <c r="J7959" s="23">
        <v>-85.405450000000002</v>
      </c>
      <c r="K7959">
        <v>562212</v>
      </c>
      <c r="L7959" t="s">
        <v>355</v>
      </c>
      <c r="M7959" t="s">
        <v>307</v>
      </c>
      <c r="N7959" s="49">
        <v>178794.57399999999</v>
      </c>
      <c r="O7959" s="49">
        <v>128168.89</v>
      </c>
      <c r="P7959" s="49">
        <v>120373.24400000001</v>
      </c>
      <c r="Q7959" s="49">
        <v>110498.448</v>
      </c>
      <c r="R7959" s="49">
        <v>101926.35</v>
      </c>
      <c r="S7959" s="49">
        <v>91647.436000000002</v>
      </c>
      <c r="T7959" s="49">
        <v>88119.05</v>
      </c>
      <c r="U7959" s="49">
        <v>85190.15</v>
      </c>
      <c r="V7959" s="49">
        <v>85553.95</v>
      </c>
    </row>
    <row r="7960" spans="1:22" x14ac:dyDescent="0.3">
      <c r="A7960">
        <v>1004350</v>
      </c>
      <c r="B7960" t="s">
        <v>34536</v>
      </c>
      <c r="C7960" t="s">
        <v>34537</v>
      </c>
      <c r="D7960" t="s">
        <v>1612</v>
      </c>
      <c r="E7960" t="s">
        <v>542</v>
      </c>
      <c r="F7960" t="s">
        <v>34538</v>
      </c>
      <c r="G7960" t="s">
        <v>34539</v>
      </c>
      <c r="H7960" t="s">
        <v>2976</v>
      </c>
      <c r="I7960" s="23">
        <v>37.240519999999997</v>
      </c>
      <c r="J7960" s="23">
        <v>-94.829239999999999</v>
      </c>
      <c r="K7960">
        <v>562212</v>
      </c>
      <c r="L7960" t="s">
        <v>51</v>
      </c>
      <c r="M7960" t="s">
        <v>307</v>
      </c>
      <c r="S7960" s="49">
        <v>5406.75</v>
      </c>
      <c r="T7960" s="49">
        <v>7240.7</v>
      </c>
      <c r="U7960" s="49">
        <v>12520</v>
      </c>
      <c r="V7960" s="49">
        <v>19332.5</v>
      </c>
    </row>
    <row r="7961" spans="1:22" x14ac:dyDescent="0.3">
      <c r="A7961">
        <v>1005918</v>
      </c>
      <c r="B7961" t="s">
        <v>34540</v>
      </c>
      <c r="C7961" t="s">
        <v>34541</v>
      </c>
      <c r="D7961" t="s">
        <v>4025</v>
      </c>
      <c r="E7961" t="s">
        <v>447</v>
      </c>
      <c r="F7961" t="s">
        <v>34542</v>
      </c>
      <c r="G7961" t="s">
        <v>34543</v>
      </c>
      <c r="H7961" t="s">
        <v>3244</v>
      </c>
      <c r="I7961" s="23">
        <v>41.193069999999999</v>
      </c>
      <c r="J7961" s="23">
        <v>-80.492278999999996</v>
      </c>
      <c r="K7961">
        <v>331210</v>
      </c>
      <c r="L7961" t="s">
        <v>28</v>
      </c>
      <c r="M7961" t="s">
        <v>538</v>
      </c>
      <c r="N7961" s="49">
        <v>39743.9</v>
      </c>
      <c r="O7961" s="49">
        <v>45306.78</v>
      </c>
      <c r="P7961" s="49">
        <v>45269.58</v>
      </c>
      <c r="Q7961" s="49">
        <v>43212.987999999998</v>
      </c>
      <c r="R7961" s="49">
        <v>42226.54</v>
      </c>
      <c r="S7961" s="49">
        <v>42704.04</v>
      </c>
      <c r="T7961" s="49">
        <v>46157.4</v>
      </c>
      <c r="U7961" s="49">
        <v>47794.32</v>
      </c>
      <c r="V7961" s="49">
        <v>45032.09</v>
      </c>
    </row>
    <row r="7962" spans="1:22" x14ac:dyDescent="0.3">
      <c r="A7962">
        <v>1004094</v>
      </c>
      <c r="B7962" t="s">
        <v>34544</v>
      </c>
      <c r="C7962" t="s">
        <v>34545</v>
      </c>
      <c r="D7962" t="s">
        <v>2979</v>
      </c>
      <c r="E7962" t="s">
        <v>556</v>
      </c>
      <c r="F7962" t="s">
        <v>2980</v>
      </c>
      <c r="G7962" t="s">
        <v>34546</v>
      </c>
      <c r="H7962" t="s">
        <v>2982</v>
      </c>
      <c r="I7962" s="23">
        <v>39.269939999999998</v>
      </c>
      <c r="J7962" s="23">
        <v>-76.630409999999998</v>
      </c>
      <c r="K7962">
        <v>562213</v>
      </c>
      <c r="L7962" t="s">
        <v>28</v>
      </c>
      <c r="M7962" t="s">
        <v>307</v>
      </c>
      <c r="N7962" s="49">
        <v>311772.62199999997</v>
      </c>
      <c r="O7962" s="49">
        <v>266967.78999999998</v>
      </c>
      <c r="P7962" s="49">
        <v>270730.43599999999</v>
      </c>
      <c r="Q7962" s="49">
        <v>306518.45400000003</v>
      </c>
      <c r="R7962" s="49">
        <v>305735.35800000001</v>
      </c>
      <c r="S7962" s="49">
        <v>293671.326</v>
      </c>
      <c r="T7962" s="49">
        <v>282248.49400000001</v>
      </c>
      <c r="U7962" s="49">
        <v>278337.91999999998</v>
      </c>
      <c r="V7962" s="49">
        <v>267693.2</v>
      </c>
    </row>
    <row r="7963" spans="1:22" x14ac:dyDescent="0.3">
      <c r="A7963">
        <v>1004931</v>
      </c>
      <c r="B7963" t="s">
        <v>34547</v>
      </c>
      <c r="C7963" t="s">
        <v>34548</v>
      </c>
      <c r="D7963" t="s">
        <v>1151</v>
      </c>
      <c r="E7963" t="s">
        <v>1650</v>
      </c>
      <c r="F7963" t="s">
        <v>34549</v>
      </c>
      <c r="G7963" t="s">
        <v>34550</v>
      </c>
      <c r="H7963" t="s">
        <v>22184</v>
      </c>
      <c r="I7963" s="23">
        <v>43.343611000000003</v>
      </c>
      <c r="J7963" s="23">
        <v>-72.378056000000001</v>
      </c>
      <c r="K7963">
        <v>562213</v>
      </c>
      <c r="L7963" t="s">
        <v>28</v>
      </c>
      <c r="M7963" t="s">
        <v>307</v>
      </c>
      <c r="S7963" s="49">
        <v>0</v>
      </c>
      <c r="T7963" s="49">
        <v>20901.072</v>
      </c>
      <c r="U7963" s="49">
        <v>27669.236000000001</v>
      </c>
      <c r="V7963" s="49">
        <v>25891.975999999999</v>
      </c>
    </row>
    <row r="7964" spans="1:22" x14ac:dyDescent="0.3">
      <c r="A7964">
        <v>1006369</v>
      </c>
      <c r="B7964" t="s">
        <v>34551</v>
      </c>
      <c r="C7964" t="s">
        <v>34552</v>
      </c>
      <c r="D7964" t="s">
        <v>34553</v>
      </c>
      <c r="E7964" t="s">
        <v>1650</v>
      </c>
      <c r="F7964" t="s">
        <v>34554</v>
      </c>
      <c r="G7964" t="s">
        <v>34555</v>
      </c>
      <c r="H7964" t="s">
        <v>34556</v>
      </c>
      <c r="I7964" s="23">
        <v>43.286799999999999</v>
      </c>
      <c r="J7964" s="23">
        <v>-71.576099999999997</v>
      </c>
      <c r="K7964">
        <v>562213</v>
      </c>
      <c r="L7964" t="s">
        <v>28</v>
      </c>
      <c r="M7964" t="s">
        <v>307</v>
      </c>
      <c r="N7964" s="49">
        <v>71401.118000000002</v>
      </c>
      <c r="O7964" s="49">
        <v>73891.165999999997</v>
      </c>
      <c r="P7964" s="49">
        <v>75061.966</v>
      </c>
      <c r="Q7964" s="49">
        <v>75446.067999999999</v>
      </c>
      <c r="R7964" s="49">
        <v>73401.767999999996</v>
      </c>
      <c r="S7964" s="49">
        <v>74982.665999999997</v>
      </c>
      <c r="T7964" s="49">
        <v>74101.64</v>
      </c>
      <c r="U7964" s="49">
        <v>72875.835999999996</v>
      </c>
      <c r="V7964" s="49">
        <v>75654.888000000006</v>
      </c>
    </row>
    <row r="7965" spans="1:22" x14ac:dyDescent="0.3">
      <c r="A7965">
        <v>1006282</v>
      </c>
      <c r="B7965" t="s">
        <v>34557</v>
      </c>
      <c r="C7965" t="s">
        <v>34558</v>
      </c>
      <c r="D7965" t="s">
        <v>14856</v>
      </c>
      <c r="E7965" t="s">
        <v>447</v>
      </c>
      <c r="F7965" t="s">
        <v>14857</v>
      </c>
      <c r="G7965" t="s">
        <v>34559</v>
      </c>
      <c r="H7965" t="s">
        <v>2679</v>
      </c>
      <c r="I7965" s="23">
        <v>40.162739999999999</v>
      </c>
      <c r="J7965" s="23">
        <v>-74.767390000000006</v>
      </c>
      <c r="K7965">
        <v>562213</v>
      </c>
      <c r="L7965" t="s">
        <v>28</v>
      </c>
      <c r="M7965" t="s">
        <v>307</v>
      </c>
      <c r="N7965" s="49">
        <v>205236.54800000001</v>
      </c>
      <c r="O7965" s="49">
        <v>202337.1</v>
      </c>
      <c r="P7965" s="49">
        <v>178289.652</v>
      </c>
      <c r="Q7965" s="49">
        <v>198202.95600000001</v>
      </c>
      <c r="R7965" s="49">
        <v>199595.65400000001</v>
      </c>
      <c r="S7965" s="49">
        <v>199038.538</v>
      </c>
      <c r="T7965" s="49">
        <v>217430.10399999999</v>
      </c>
      <c r="U7965" s="49">
        <v>208085.55</v>
      </c>
      <c r="V7965" s="49">
        <v>173877.2</v>
      </c>
    </row>
    <row r="7966" spans="1:22" x14ac:dyDescent="0.3">
      <c r="A7966">
        <v>1004279</v>
      </c>
      <c r="B7966" t="s">
        <v>34560</v>
      </c>
      <c r="C7966" t="s">
        <v>34561</v>
      </c>
      <c r="D7966" t="s">
        <v>12444</v>
      </c>
      <c r="E7966" t="s">
        <v>1663</v>
      </c>
      <c r="F7966" t="s">
        <v>12445</v>
      </c>
      <c r="H7966" t="s">
        <v>7910</v>
      </c>
      <c r="I7966" s="23">
        <v>39.873863999999998</v>
      </c>
      <c r="J7966" s="23">
        <v>-75.138677000000001</v>
      </c>
      <c r="K7966">
        <v>562213</v>
      </c>
      <c r="L7966" t="s">
        <v>28</v>
      </c>
      <c r="M7966" t="s">
        <v>307</v>
      </c>
      <c r="N7966" s="49">
        <v>61677.394</v>
      </c>
      <c r="O7966" s="49">
        <v>60484.93</v>
      </c>
      <c r="P7966" s="49">
        <v>60096.754000000001</v>
      </c>
      <c r="Q7966" s="49">
        <v>67553.638000000006</v>
      </c>
      <c r="R7966" s="49">
        <v>63742.82</v>
      </c>
      <c r="S7966" s="49">
        <v>64746.294000000002</v>
      </c>
      <c r="T7966" s="49">
        <v>66046.038</v>
      </c>
      <c r="U7966" s="49">
        <v>66359.567999999999</v>
      </c>
      <c r="V7966" s="49">
        <v>62518.368000000002</v>
      </c>
    </row>
    <row r="7967" spans="1:22" x14ac:dyDescent="0.3">
      <c r="A7967">
        <v>1004968</v>
      </c>
      <c r="B7967" t="s">
        <v>34562</v>
      </c>
      <c r="C7967" t="s">
        <v>34563</v>
      </c>
      <c r="D7967" t="s">
        <v>34564</v>
      </c>
      <c r="E7967" t="s">
        <v>331</v>
      </c>
      <c r="F7967" t="s">
        <v>34565</v>
      </c>
      <c r="G7967" t="s">
        <v>34566</v>
      </c>
      <c r="H7967" t="s">
        <v>416</v>
      </c>
      <c r="I7967" s="23">
        <v>43.305734000000001</v>
      </c>
      <c r="J7967" s="23">
        <v>-73.591553000000005</v>
      </c>
      <c r="K7967">
        <v>562213</v>
      </c>
      <c r="L7967" t="s">
        <v>28</v>
      </c>
      <c r="M7967" t="s">
        <v>307</v>
      </c>
      <c r="N7967" s="49">
        <v>65699.198000000004</v>
      </c>
      <c r="O7967" s="49">
        <v>69397.820000000007</v>
      </c>
      <c r="P7967" s="49">
        <v>59680.19</v>
      </c>
      <c r="Q7967" s="49">
        <v>67398.584000000003</v>
      </c>
      <c r="R7967" s="49">
        <v>64421.476000000002</v>
      </c>
      <c r="S7967" s="49">
        <v>68010.282000000007</v>
      </c>
      <c r="T7967" s="49">
        <v>65433.807999999997</v>
      </c>
      <c r="U7967" s="49">
        <v>64287.462</v>
      </c>
      <c r="V7967" s="49">
        <v>63135.788</v>
      </c>
    </row>
    <row r="7968" spans="1:22" x14ac:dyDescent="0.3">
      <c r="A7968">
        <v>1006267</v>
      </c>
      <c r="B7968" t="s">
        <v>34567</v>
      </c>
      <c r="C7968" t="s">
        <v>34568</v>
      </c>
      <c r="D7968" t="s">
        <v>34569</v>
      </c>
      <c r="E7968" t="s">
        <v>1682</v>
      </c>
      <c r="F7968" t="s">
        <v>34570</v>
      </c>
      <c r="G7968" t="s">
        <v>34571</v>
      </c>
      <c r="H7968" t="s">
        <v>3360</v>
      </c>
      <c r="I7968" s="23">
        <v>42.220700000000001</v>
      </c>
      <c r="J7968" s="23">
        <v>-71.767300000000006</v>
      </c>
      <c r="K7968">
        <v>562213</v>
      </c>
      <c r="L7968" t="s">
        <v>28</v>
      </c>
      <c r="M7968" t="s">
        <v>307</v>
      </c>
      <c r="N7968" s="49">
        <v>197461.318</v>
      </c>
      <c r="O7968" s="49">
        <v>199105.144</v>
      </c>
      <c r="P7968" s="49">
        <v>189327.50399999999</v>
      </c>
      <c r="Q7968" s="49">
        <v>205900.57199999999</v>
      </c>
      <c r="R7968" s="49">
        <v>205158.17</v>
      </c>
      <c r="S7968" s="49">
        <v>209380.92800000001</v>
      </c>
      <c r="T7968" s="49">
        <v>202546.63200000001</v>
      </c>
      <c r="U7968" s="49">
        <v>196577.49600000001</v>
      </c>
      <c r="V7968" s="49">
        <v>201016.56599999999</v>
      </c>
    </row>
    <row r="7969" spans="1:22" x14ac:dyDescent="0.3">
      <c r="A7969">
        <v>1004101</v>
      </c>
      <c r="B7969" t="s">
        <v>34572</v>
      </c>
      <c r="C7969" t="s">
        <v>34573</v>
      </c>
      <c r="D7969" t="s">
        <v>34574</v>
      </c>
      <c r="E7969" t="s">
        <v>1682</v>
      </c>
      <c r="F7969" t="s">
        <v>34575</v>
      </c>
      <c r="G7969" t="s">
        <v>34576</v>
      </c>
      <c r="H7969" t="s">
        <v>1666</v>
      </c>
      <c r="I7969" s="23">
        <v>42.726075000000002</v>
      </c>
      <c r="J7969" s="23">
        <v>-71.122202999999999</v>
      </c>
      <c r="K7969">
        <v>562213</v>
      </c>
      <c r="L7969" t="s">
        <v>28</v>
      </c>
      <c r="M7969" t="s">
        <v>307</v>
      </c>
      <c r="N7969" s="49">
        <v>157553.58199999999</v>
      </c>
      <c r="O7969" s="49">
        <v>191392.42600000001</v>
      </c>
      <c r="P7969" s="49">
        <v>186829.14199999999</v>
      </c>
      <c r="Q7969" s="49">
        <v>202253.09599999999</v>
      </c>
      <c r="R7969" s="49">
        <v>204351.954</v>
      </c>
      <c r="S7969" s="49">
        <v>194341.962</v>
      </c>
      <c r="T7969" s="49">
        <v>185316.16800000001</v>
      </c>
      <c r="U7969" s="49">
        <v>178343.25</v>
      </c>
      <c r="V7969" s="49">
        <v>188194.8</v>
      </c>
    </row>
    <row r="7970" spans="1:22" x14ac:dyDescent="0.3">
      <c r="A7970">
        <v>1004185</v>
      </c>
      <c r="B7970" t="s">
        <v>34577</v>
      </c>
      <c r="C7970" t="s">
        <v>34578</v>
      </c>
      <c r="D7970" t="s">
        <v>22616</v>
      </c>
      <c r="E7970" t="s">
        <v>468</v>
      </c>
      <c r="F7970" t="s">
        <v>22617</v>
      </c>
      <c r="G7970" t="s">
        <v>34579</v>
      </c>
      <c r="H7970" t="s">
        <v>34580</v>
      </c>
      <c r="I7970" s="23">
        <v>26.287222</v>
      </c>
      <c r="J7970" s="23">
        <v>-80.159722000000002</v>
      </c>
      <c r="K7970">
        <v>562213</v>
      </c>
      <c r="L7970" t="s">
        <v>28</v>
      </c>
      <c r="M7970" t="s">
        <v>307</v>
      </c>
      <c r="R7970" s="49">
        <v>57494.51</v>
      </c>
      <c r="S7970" s="49">
        <v>134444.90599999999</v>
      </c>
      <c r="T7970" s="49">
        <v>250432.21799999999</v>
      </c>
      <c r="U7970" s="49">
        <v>310475.22200000001</v>
      </c>
      <c r="V7970" s="49">
        <v>283901.49599999998</v>
      </c>
    </row>
    <row r="7971" spans="1:22" x14ac:dyDescent="0.3">
      <c r="A7971">
        <v>1004051</v>
      </c>
      <c r="B7971" t="s">
        <v>34581</v>
      </c>
      <c r="C7971" t="s">
        <v>34582</v>
      </c>
      <c r="D7971" t="s">
        <v>8795</v>
      </c>
      <c r="E7971" t="s">
        <v>323</v>
      </c>
      <c r="F7971" t="s">
        <v>8796</v>
      </c>
      <c r="G7971" t="s">
        <v>34583</v>
      </c>
      <c r="H7971" t="s">
        <v>4670</v>
      </c>
      <c r="I7971" s="23">
        <v>33.926070000000003</v>
      </c>
      <c r="J7971" s="23">
        <v>-118.06822</v>
      </c>
      <c r="K7971">
        <v>221112</v>
      </c>
      <c r="L7971" t="s">
        <v>28</v>
      </c>
      <c r="M7971" t="s">
        <v>336</v>
      </c>
      <c r="P7971" s="49">
        <v>3429.5360000000001</v>
      </c>
      <c r="Q7971" s="49">
        <v>23929.16</v>
      </c>
      <c r="R7971" s="49">
        <v>21702.867999999999</v>
      </c>
      <c r="S7971" s="49">
        <v>20936.671999999999</v>
      </c>
      <c r="T7971" s="49">
        <v>42006.692000000003</v>
      </c>
      <c r="U7971" s="49">
        <v>48796.616000000002</v>
      </c>
      <c r="V7971" s="49">
        <v>50738.508000000002</v>
      </c>
    </row>
    <row r="7972" spans="1:22" x14ac:dyDescent="0.3">
      <c r="A7972">
        <v>1004531</v>
      </c>
      <c r="B7972" t="s">
        <v>34584</v>
      </c>
      <c r="C7972" t="s">
        <v>34585</v>
      </c>
      <c r="D7972" t="s">
        <v>34586</v>
      </c>
      <c r="E7972" t="s">
        <v>468</v>
      </c>
      <c r="F7972" t="s">
        <v>20233</v>
      </c>
      <c r="G7972" t="s">
        <v>34587</v>
      </c>
      <c r="H7972" t="s">
        <v>4562</v>
      </c>
      <c r="I7972" s="23">
        <v>26.068888999999999</v>
      </c>
      <c r="J7972" s="23">
        <v>-80.203610999999995</v>
      </c>
      <c r="K7972">
        <v>562213</v>
      </c>
      <c r="L7972" t="s">
        <v>28</v>
      </c>
      <c r="M7972" t="s">
        <v>307</v>
      </c>
      <c r="N7972" s="49">
        <v>305576.11</v>
      </c>
      <c r="O7972" s="49">
        <v>307368.11200000002</v>
      </c>
      <c r="P7972" s="49">
        <v>266305.55800000002</v>
      </c>
      <c r="Q7972" s="49">
        <v>283819.63</v>
      </c>
      <c r="R7972" s="49">
        <v>293214.02</v>
      </c>
      <c r="S7972" s="49">
        <v>231159.296</v>
      </c>
      <c r="T7972" s="49">
        <v>290212.90999999997</v>
      </c>
      <c r="U7972" s="49">
        <v>276218.70799999998</v>
      </c>
      <c r="V7972" s="49">
        <v>287796.54399999999</v>
      </c>
    </row>
    <row r="7973" spans="1:22" x14ac:dyDescent="0.3">
      <c r="A7973">
        <v>1004244</v>
      </c>
      <c r="B7973" t="s">
        <v>34588</v>
      </c>
      <c r="C7973" t="s">
        <v>34589</v>
      </c>
      <c r="D7973" t="s">
        <v>34590</v>
      </c>
      <c r="E7973" t="s">
        <v>331</v>
      </c>
      <c r="F7973" t="s">
        <v>34591</v>
      </c>
      <c r="G7973" t="s">
        <v>34592</v>
      </c>
      <c r="H7973" t="s">
        <v>2988</v>
      </c>
      <c r="I7973" s="23">
        <v>41.277115000000002</v>
      </c>
      <c r="J7973" s="23">
        <v>-73.942428000000007</v>
      </c>
      <c r="K7973">
        <v>562213</v>
      </c>
      <c r="L7973" t="s">
        <v>28</v>
      </c>
      <c r="M7973" t="s">
        <v>307</v>
      </c>
      <c r="N7973" s="49">
        <v>259428.25599999999</v>
      </c>
      <c r="O7973" s="49">
        <v>278673.74200000003</v>
      </c>
      <c r="P7973" s="49">
        <v>274078.41399999999</v>
      </c>
      <c r="Q7973" s="49">
        <v>275864.28600000002</v>
      </c>
      <c r="R7973" s="49">
        <v>301073.49599999998</v>
      </c>
      <c r="S7973" s="49">
        <v>265899.06800000003</v>
      </c>
      <c r="T7973" s="49">
        <v>271203.62199999997</v>
      </c>
      <c r="U7973" s="49">
        <v>252981.28400000001</v>
      </c>
      <c r="V7973" s="49">
        <v>235935.24400000001</v>
      </c>
    </row>
    <row r="7974" spans="1:22" x14ac:dyDescent="0.3">
      <c r="A7974">
        <v>1007653</v>
      </c>
      <c r="B7974" t="s">
        <v>34593</v>
      </c>
      <c r="C7974" t="s">
        <v>34594</v>
      </c>
      <c r="D7974" t="s">
        <v>34595</v>
      </c>
      <c r="E7974" t="s">
        <v>491</v>
      </c>
      <c r="F7974" t="s">
        <v>34596</v>
      </c>
      <c r="G7974" t="s">
        <v>34597</v>
      </c>
      <c r="H7974" t="s">
        <v>1996</v>
      </c>
      <c r="I7974" s="23">
        <v>41.512771000000001</v>
      </c>
      <c r="J7974" s="23">
        <v>-87.186801000000003</v>
      </c>
      <c r="K7974">
        <v>562212</v>
      </c>
      <c r="L7974" t="s">
        <v>355</v>
      </c>
      <c r="M7974" t="s">
        <v>307</v>
      </c>
      <c r="S7974" s="49">
        <v>7947.5159999999996</v>
      </c>
      <c r="T7974" s="49">
        <v>8363.8040000000001</v>
      </c>
      <c r="U7974" s="49">
        <v>15975.547043</v>
      </c>
      <c r="V7974" s="49">
        <v>13144.941902</v>
      </c>
    </row>
    <row r="7975" spans="1:22" x14ac:dyDescent="0.3">
      <c r="A7975">
        <v>1006126</v>
      </c>
      <c r="B7975" t="s">
        <v>34598</v>
      </c>
      <c r="C7975" t="s">
        <v>34599</v>
      </c>
      <c r="D7975" t="s">
        <v>34600</v>
      </c>
      <c r="E7975" t="s">
        <v>663</v>
      </c>
      <c r="F7975" t="s">
        <v>9488</v>
      </c>
      <c r="G7975" t="s">
        <v>34601</v>
      </c>
      <c r="H7975" t="s">
        <v>1535</v>
      </c>
      <c r="I7975" s="23">
        <v>41.309310000000004</v>
      </c>
      <c r="J7975" s="23">
        <v>-82.981390000000005</v>
      </c>
      <c r="K7975">
        <v>335220</v>
      </c>
      <c r="L7975" t="s">
        <v>28</v>
      </c>
      <c r="M7975" t="s">
        <v>315</v>
      </c>
      <c r="N7975" s="49">
        <v>22835.563999999998</v>
      </c>
      <c r="O7975" s="49">
        <v>22027.768</v>
      </c>
      <c r="P7975" s="49">
        <v>24131.66</v>
      </c>
      <c r="Q7975" s="49">
        <v>24807.455999999998</v>
      </c>
      <c r="R7975" s="49">
        <v>27162.348000000002</v>
      </c>
      <c r="S7975" s="49">
        <v>28061.944</v>
      </c>
      <c r="T7975" s="49">
        <v>25954.851999999999</v>
      </c>
      <c r="U7975" s="49">
        <v>24957.756000000001</v>
      </c>
      <c r="V7975" s="49">
        <v>26188.851999999999</v>
      </c>
    </row>
    <row r="7976" spans="1:22" x14ac:dyDescent="0.3">
      <c r="A7976">
        <v>1006233</v>
      </c>
      <c r="B7976" t="s">
        <v>34602</v>
      </c>
      <c r="C7976" t="s">
        <v>34603</v>
      </c>
      <c r="D7976" t="s">
        <v>6580</v>
      </c>
      <c r="E7976" t="s">
        <v>663</v>
      </c>
      <c r="F7976" t="s">
        <v>34604</v>
      </c>
      <c r="G7976" t="s">
        <v>34605</v>
      </c>
      <c r="H7976" t="s">
        <v>389</v>
      </c>
      <c r="I7976" s="23">
        <v>40.586179999999999</v>
      </c>
      <c r="J7976" s="23">
        <v>-83.159679999999994</v>
      </c>
      <c r="K7976">
        <v>335224</v>
      </c>
      <c r="L7976" t="s">
        <v>28</v>
      </c>
      <c r="M7976" t="s">
        <v>315</v>
      </c>
      <c r="R7976" s="49">
        <v>21026.02</v>
      </c>
      <c r="S7976" s="49">
        <v>22877.664000000001</v>
      </c>
      <c r="T7976" s="49">
        <v>21945.47</v>
      </c>
      <c r="U7976" s="49">
        <v>20983.82</v>
      </c>
      <c r="V7976" s="49">
        <v>22434.815999999999</v>
      </c>
    </row>
    <row r="7977" spans="1:22" x14ac:dyDescent="0.3">
      <c r="A7977">
        <v>1002514</v>
      </c>
      <c r="B7977" t="s">
        <v>34606</v>
      </c>
      <c r="C7977" t="s">
        <v>34607</v>
      </c>
      <c r="D7977" t="s">
        <v>480</v>
      </c>
      <c r="E7977" t="s">
        <v>303</v>
      </c>
      <c r="F7977" t="s">
        <v>34608</v>
      </c>
      <c r="G7977" t="s">
        <v>34609</v>
      </c>
      <c r="H7977" t="s">
        <v>483</v>
      </c>
      <c r="I7977" s="23">
        <v>29.871970000000001</v>
      </c>
      <c r="J7977" s="23">
        <v>-95.271169999999998</v>
      </c>
      <c r="K7977">
        <v>562212</v>
      </c>
      <c r="L7977" t="s">
        <v>51</v>
      </c>
      <c r="M7977" t="s">
        <v>307</v>
      </c>
      <c r="N7977" s="49">
        <v>25156.75</v>
      </c>
      <c r="O7977" s="49">
        <v>24085.75</v>
      </c>
      <c r="P7977" s="49">
        <v>33676.25</v>
      </c>
      <c r="Q7977" s="49">
        <v>39220</v>
      </c>
      <c r="R7977" s="49">
        <v>45200.5</v>
      </c>
      <c r="S7977" s="49">
        <v>38553.75</v>
      </c>
      <c r="T7977" s="49">
        <v>32442.5</v>
      </c>
      <c r="U7977" s="49">
        <v>54625</v>
      </c>
      <c r="V7977" s="49">
        <v>40712.5</v>
      </c>
    </row>
    <row r="7978" spans="1:22" x14ac:dyDescent="0.3">
      <c r="A7978">
        <v>1005366</v>
      </c>
      <c r="B7978" t="s">
        <v>34610</v>
      </c>
      <c r="C7978" t="s">
        <v>34611</v>
      </c>
      <c r="D7978" t="s">
        <v>34612</v>
      </c>
      <c r="E7978" t="s">
        <v>454</v>
      </c>
      <c r="F7978" t="s">
        <v>34613</v>
      </c>
      <c r="G7978" t="s">
        <v>34614</v>
      </c>
      <c r="H7978" t="s">
        <v>18634</v>
      </c>
      <c r="I7978" s="23">
        <v>46.764138000000003</v>
      </c>
      <c r="J7978" s="23">
        <v>-89.567836</v>
      </c>
      <c r="K7978">
        <v>221112</v>
      </c>
      <c r="L7978" t="s">
        <v>28</v>
      </c>
      <c r="M7978" t="s">
        <v>336</v>
      </c>
      <c r="P7978" s="49">
        <v>312.84800000000001</v>
      </c>
      <c r="Q7978" s="49">
        <v>4255.5839999999998</v>
      </c>
      <c r="R7978" s="49">
        <v>4711.3320000000003</v>
      </c>
      <c r="S7978" s="49">
        <v>18941.106</v>
      </c>
      <c r="T7978" s="49">
        <v>34119.303999999996</v>
      </c>
      <c r="U7978" s="49">
        <v>22234.901999999998</v>
      </c>
      <c r="V7978" s="49">
        <v>5959.7020000000002</v>
      </c>
    </row>
    <row r="7979" spans="1:22" x14ac:dyDescent="0.3">
      <c r="A7979">
        <v>1001993</v>
      </c>
      <c r="B7979" t="s">
        <v>34615</v>
      </c>
      <c r="C7979" t="s">
        <v>34616</v>
      </c>
      <c r="D7979" t="s">
        <v>34617</v>
      </c>
      <c r="E7979" t="s">
        <v>454</v>
      </c>
      <c r="F7979" t="s">
        <v>34618</v>
      </c>
      <c r="G7979" t="s">
        <v>34619</v>
      </c>
      <c r="H7979" t="s">
        <v>2107</v>
      </c>
      <c r="I7979" s="23">
        <v>43.896149999999999</v>
      </c>
      <c r="J7979" s="23">
        <v>-83.949330000000003</v>
      </c>
      <c r="K7979">
        <v>562212</v>
      </c>
      <c r="L7979" t="s">
        <v>355</v>
      </c>
      <c r="M7979" t="s">
        <v>307</v>
      </c>
      <c r="N7979" s="49">
        <v>23088.998</v>
      </c>
      <c r="O7979" s="49">
        <v>26897.547999999999</v>
      </c>
      <c r="P7979" s="49">
        <v>17585.5</v>
      </c>
      <c r="Q7979" s="49">
        <v>25811.598000000002</v>
      </c>
      <c r="R7979" s="49">
        <v>22727.948</v>
      </c>
      <c r="S7979" s="49">
        <v>21297.547999999999</v>
      </c>
      <c r="T7979" s="49">
        <v>23446.198</v>
      </c>
      <c r="U7979" s="49">
        <v>31333.599999999999</v>
      </c>
      <c r="V7979" s="49">
        <v>26193.198</v>
      </c>
    </row>
    <row r="7980" spans="1:22" x14ac:dyDescent="0.3">
      <c r="A7980">
        <v>1002567</v>
      </c>
      <c r="B7980" t="s">
        <v>34620</v>
      </c>
      <c r="C7980" t="s">
        <v>34621</v>
      </c>
      <c r="D7980" t="s">
        <v>5680</v>
      </c>
      <c r="E7980" t="s">
        <v>351</v>
      </c>
      <c r="F7980" t="s">
        <v>34622</v>
      </c>
      <c r="G7980" t="s">
        <v>34623</v>
      </c>
      <c r="H7980" t="s">
        <v>1287</v>
      </c>
      <c r="I7980" s="23">
        <v>41.793235000000003</v>
      </c>
      <c r="J7980" s="23">
        <v>-89.885568000000006</v>
      </c>
      <c r="K7980">
        <v>562212</v>
      </c>
      <c r="L7980" t="s">
        <v>355</v>
      </c>
      <c r="M7980" t="s">
        <v>307</v>
      </c>
      <c r="N7980" s="49">
        <v>28017.598000000002</v>
      </c>
      <c r="O7980" s="49">
        <v>91420.047999999995</v>
      </c>
      <c r="P7980" s="49">
        <v>90242.597999999998</v>
      </c>
      <c r="Q7980" s="49">
        <v>91259.047999999995</v>
      </c>
      <c r="R7980" s="49">
        <v>100085.698</v>
      </c>
      <c r="S7980" s="49">
        <v>94507.698000000004</v>
      </c>
      <c r="T7980" s="49">
        <v>90668.097999999998</v>
      </c>
      <c r="U7980" s="49">
        <v>103491.85</v>
      </c>
      <c r="V7980" s="49">
        <v>64423.55</v>
      </c>
    </row>
    <row r="7981" spans="1:22" x14ac:dyDescent="0.3">
      <c r="A7981">
        <v>1002563</v>
      </c>
      <c r="B7981" t="s">
        <v>34624</v>
      </c>
      <c r="C7981" t="s">
        <v>34625</v>
      </c>
      <c r="D7981" t="s">
        <v>34626</v>
      </c>
      <c r="E7981" t="s">
        <v>386</v>
      </c>
      <c r="F7981" t="s">
        <v>30057</v>
      </c>
      <c r="H7981" t="s">
        <v>4199</v>
      </c>
      <c r="I7981" s="23">
        <v>33.528007000000002</v>
      </c>
      <c r="J7981" s="23">
        <v>-87.457407000000003</v>
      </c>
      <c r="K7981">
        <v>211130</v>
      </c>
      <c r="L7981" t="s">
        <v>28</v>
      </c>
      <c r="M7981" t="s">
        <v>102</v>
      </c>
      <c r="N7981" s="49">
        <v>29877.392</v>
      </c>
      <c r="O7981" s="49">
        <v>29748.592000000001</v>
      </c>
      <c r="P7981" s="49">
        <v>30186.54</v>
      </c>
      <c r="Q7981" s="49">
        <v>31828.883999999998</v>
      </c>
      <c r="R7981" s="49">
        <v>30255.34</v>
      </c>
      <c r="S7981" s="49">
        <v>29904.892</v>
      </c>
      <c r="T7981" s="49">
        <v>27697.896000000001</v>
      </c>
      <c r="U7981" s="49">
        <v>31293.88</v>
      </c>
      <c r="V7981" s="49">
        <v>26143.168000000001</v>
      </c>
    </row>
    <row r="7982" spans="1:22" x14ac:dyDescent="0.3">
      <c r="A7982">
        <v>1012114</v>
      </c>
      <c r="B7982" t="s">
        <v>34627</v>
      </c>
      <c r="C7982" t="s">
        <v>34628</v>
      </c>
      <c r="D7982" t="s">
        <v>5420</v>
      </c>
      <c r="E7982" t="s">
        <v>303</v>
      </c>
      <c r="F7982" t="s">
        <v>34629</v>
      </c>
      <c r="G7982" t="s">
        <v>34630</v>
      </c>
      <c r="H7982" t="s">
        <v>828</v>
      </c>
      <c r="I7982" s="23">
        <v>29.772613799999998</v>
      </c>
      <c r="J7982" s="23">
        <v>-95.514493000000002</v>
      </c>
      <c r="K7982">
        <v>211111</v>
      </c>
      <c r="L7982" t="s">
        <v>116</v>
      </c>
      <c r="M7982" t="s">
        <v>102</v>
      </c>
      <c r="R7982" s="49">
        <v>40476.048000000003</v>
      </c>
    </row>
    <row r="7983" spans="1:22" x14ac:dyDescent="0.3">
      <c r="A7983">
        <v>1008148</v>
      </c>
      <c r="B7983" t="s">
        <v>34631</v>
      </c>
      <c r="C7983" t="s">
        <v>34632</v>
      </c>
      <c r="D7983" t="s">
        <v>5219</v>
      </c>
      <c r="E7983" t="s">
        <v>1487</v>
      </c>
      <c r="F7983" t="s">
        <v>5220</v>
      </c>
      <c r="G7983" t="s">
        <v>34633</v>
      </c>
      <c r="H7983" t="s">
        <v>5222</v>
      </c>
      <c r="I7983" s="23">
        <v>40.979689999999998</v>
      </c>
      <c r="J7983" s="23">
        <v>-107.71353000000001</v>
      </c>
      <c r="K7983">
        <v>486210</v>
      </c>
      <c r="L7983" t="s">
        <v>1275</v>
      </c>
      <c r="M7983" t="s">
        <v>102</v>
      </c>
      <c r="N7983" s="49">
        <v>18772.734</v>
      </c>
      <c r="O7983" s="49">
        <v>24060.612000000001</v>
      </c>
      <c r="P7983" s="49">
        <v>11052.714</v>
      </c>
      <c r="Q7983" s="49">
        <v>10624.415999999999</v>
      </c>
      <c r="R7983" s="49">
        <v>30332.241999999998</v>
      </c>
      <c r="S7983" s="49">
        <v>11406.26</v>
      </c>
      <c r="T7983" s="49">
        <v>1193.998</v>
      </c>
      <c r="U7983" s="49">
        <v>16945.59</v>
      </c>
      <c r="V7983" s="49">
        <v>33753.228000000003</v>
      </c>
    </row>
    <row r="7984" spans="1:22" x14ac:dyDescent="0.3">
      <c r="A7984">
        <v>1010555</v>
      </c>
      <c r="B7984" t="s">
        <v>34634</v>
      </c>
      <c r="C7984" t="s">
        <v>34635</v>
      </c>
      <c r="D7984" t="s">
        <v>3129</v>
      </c>
      <c r="E7984" t="s">
        <v>2294</v>
      </c>
      <c r="F7984" t="s">
        <v>3130</v>
      </c>
      <c r="G7984" t="s">
        <v>34636</v>
      </c>
      <c r="H7984" t="s">
        <v>9164</v>
      </c>
      <c r="I7984" s="23">
        <v>40.455367000000003</v>
      </c>
      <c r="J7984" s="23">
        <v>-109.528521</v>
      </c>
      <c r="K7984">
        <v>486210</v>
      </c>
      <c r="L7984" t="s">
        <v>1275</v>
      </c>
      <c r="M7984" t="s">
        <v>102</v>
      </c>
      <c r="O7984" s="49">
        <v>2148.8939999999998</v>
      </c>
      <c r="P7984" s="49">
        <v>2662.3919999999998</v>
      </c>
      <c r="Q7984" s="49">
        <v>6052.0320000000002</v>
      </c>
      <c r="R7984" s="49">
        <v>17852.939999999999</v>
      </c>
      <c r="S7984" s="49">
        <v>26519.903999999999</v>
      </c>
      <c r="T7984" s="49">
        <v>28662</v>
      </c>
      <c r="U7984" s="49">
        <v>30677.986000000001</v>
      </c>
    </row>
    <row r="7985" spans="1:22" x14ac:dyDescent="0.3">
      <c r="A7985">
        <v>1002133</v>
      </c>
      <c r="B7985" t="s">
        <v>34637</v>
      </c>
      <c r="C7985" t="s">
        <v>34638</v>
      </c>
      <c r="D7985" t="s">
        <v>3124</v>
      </c>
      <c r="E7985" t="s">
        <v>461</v>
      </c>
      <c r="F7985" t="s">
        <v>3125</v>
      </c>
      <c r="G7985" t="s">
        <v>34639</v>
      </c>
      <c r="H7985" t="s">
        <v>5840</v>
      </c>
      <c r="I7985" s="23">
        <v>42.787447999999998</v>
      </c>
      <c r="J7985" s="23">
        <v>-105.613958</v>
      </c>
      <c r="K7985">
        <v>486210</v>
      </c>
      <c r="L7985" t="s">
        <v>1275</v>
      </c>
      <c r="M7985" t="s">
        <v>102</v>
      </c>
      <c r="N7985" s="49">
        <v>53791.504000000001</v>
      </c>
      <c r="O7985" s="49">
        <v>44390.188000000002</v>
      </c>
      <c r="P7985" s="49">
        <v>46180.137999999999</v>
      </c>
      <c r="Q7985" s="49">
        <v>44673.19</v>
      </c>
      <c r="R7985" s="49">
        <v>44692.65</v>
      </c>
      <c r="S7985" s="49">
        <v>42374.021999999997</v>
      </c>
      <c r="T7985" s="49">
        <v>45538.94</v>
      </c>
      <c r="U7985" s="49">
        <v>69240.78</v>
      </c>
      <c r="V7985" s="49">
        <v>56196.375999999997</v>
      </c>
    </row>
    <row r="7986" spans="1:22" x14ac:dyDescent="0.3">
      <c r="A7986">
        <v>1010300</v>
      </c>
      <c r="B7986" t="s">
        <v>34640</v>
      </c>
      <c r="C7986" t="s">
        <v>34641</v>
      </c>
      <c r="D7986" t="s">
        <v>34642</v>
      </c>
      <c r="E7986" t="s">
        <v>583</v>
      </c>
      <c r="F7986" t="s">
        <v>34643</v>
      </c>
      <c r="H7986" t="s">
        <v>18816</v>
      </c>
      <c r="I7986" s="23">
        <v>32.229999999999997</v>
      </c>
      <c r="J7986" s="23">
        <v>-93.345299999999995</v>
      </c>
      <c r="K7986">
        <v>211112</v>
      </c>
      <c r="L7986" t="s">
        <v>28</v>
      </c>
      <c r="M7986" t="s">
        <v>102</v>
      </c>
      <c r="R7986" s="49">
        <v>5325.28</v>
      </c>
      <c r="S7986" s="49">
        <v>22742.71</v>
      </c>
      <c r="T7986" s="49">
        <v>67473.712</v>
      </c>
      <c r="U7986" s="49">
        <v>82479.11</v>
      </c>
      <c r="V7986" s="49">
        <v>85116.356</v>
      </c>
    </row>
    <row r="7987" spans="1:22" x14ac:dyDescent="0.3">
      <c r="A7987">
        <v>1011155</v>
      </c>
      <c r="B7987" t="s">
        <v>34644</v>
      </c>
      <c r="C7987" t="s">
        <v>34645</v>
      </c>
      <c r="D7987" t="s">
        <v>17053</v>
      </c>
      <c r="E7987" t="s">
        <v>447</v>
      </c>
      <c r="F7987" t="s">
        <v>17054</v>
      </c>
      <c r="G7987" t="s">
        <v>34646</v>
      </c>
      <c r="H7987" t="s">
        <v>18741</v>
      </c>
      <c r="I7987" s="23">
        <v>41.567399999999999</v>
      </c>
      <c r="J7987" s="23">
        <v>-75.946324000000004</v>
      </c>
      <c r="K7987">
        <v>213112</v>
      </c>
      <c r="L7987" t="s">
        <v>28</v>
      </c>
      <c r="M7987" t="s">
        <v>102</v>
      </c>
      <c r="R7987" s="49">
        <v>54174.495999999999</v>
      </c>
      <c r="S7987" s="49">
        <v>57263.084000000003</v>
      </c>
      <c r="T7987" s="49">
        <v>62134.61</v>
      </c>
    </row>
    <row r="7988" spans="1:22" x14ac:dyDescent="0.3">
      <c r="A7988">
        <v>1002029</v>
      </c>
      <c r="B7988" t="s">
        <v>34647</v>
      </c>
      <c r="C7988" t="s">
        <v>34648</v>
      </c>
      <c r="D7988" t="s">
        <v>27043</v>
      </c>
      <c r="E7988" t="s">
        <v>303</v>
      </c>
      <c r="F7988" t="s">
        <v>27044</v>
      </c>
      <c r="G7988" t="s">
        <v>34649</v>
      </c>
      <c r="H7988" t="s">
        <v>27045</v>
      </c>
      <c r="I7988" s="23">
        <v>29.336389</v>
      </c>
      <c r="J7988" s="23">
        <v>-96.679882000000006</v>
      </c>
      <c r="K7988">
        <v>211130</v>
      </c>
      <c r="L7988" t="s">
        <v>326</v>
      </c>
      <c r="M7988" t="s">
        <v>327</v>
      </c>
      <c r="N7988" s="49">
        <v>165215.356</v>
      </c>
      <c r="O7988" s="49">
        <v>158794.82999999999</v>
      </c>
      <c r="P7988" s="49">
        <v>125251.24400000001</v>
      </c>
      <c r="Q7988" s="49">
        <v>147148.182</v>
      </c>
      <c r="R7988" s="49">
        <v>151918.14094000001</v>
      </c>
      <c r="S7988" s="49">
        <v>164735.51500000001</v>
      </c>
      <c r="T7988" s="49">
        <v>153923.25899999999</v>
      </c>
      <c r="U7988" s="49">
        <v>148487.57999999999</v>
      </c>
      <c r="V7988" s="49">
        <v>156678.88200000001</v>
      </c>
    </row>
    <row r="7989" spans="1:22" x14ac:dyDescent="0.3">
      <c r="A7989">
        <v>1002937</v>
      </c>
      <c r="B7989" t="s">
        <v>34650</v>
      </c>
      <c r="C7989" t="s">
        <v>34651</v>
      </c>
      <c r="D7989" t="s">
        <v>34652</v>
      </c>
      <c r="E7989" t="s">
        <v>1487</v>
      </c>
      <c r="F7989" t="s">
        <v>7014</v>
      </c>
      <c r="H7989" t="s">
        <v>34653</v>
      </c>
      <c r="I7989" s="23">
        <v>39.850310999999998</v>
      </c>
      <c r="J7989" s="23">
        <v>-108.482382</v>
      </c>
      <c r="K7989">
        <v>213112</v>
      </c>
      <c r="L7989" t="s">
        <v>28</v>
      </c>
      <c r="M7989" t="s">
        <v>102</v>
      </c>
      <c r="S7989" s="49">
        <v>0</v>
      </c>
      <c r="T7989" s="49">
        <v>3649.136</v>
      </c>
      <c r="U7989" s="49">
        <v>20922.572</v>
      </c>
      <c r="V7989" s="49">
        <v>27025.803</v>
      </c>
    </row>
    <row r="7990" spans="1:22" x14ac:dyDescent="0.3">
      <c r="A7990">
        <v>1002630</v>
      </c>
      <c r="B7990" t="s">
        <v>34654</v>
      </c>
      <c r="C7990" t="s">
        <v>34655</v>
      </c>
      <c r="D7990" t="s">
        <v>10591</v>
      </c>
      <c r="E7990" t="s">
        <v>303</v>
      </c>
      <c r="F7990" t="s">
        <v>10592</v>
      </c>
      <c r="H7990" t="s">
        <v>8302</v>
      </c>
      <c r="I7990" s="23">
        <v>33.02778</v>
      </c>
      <c r="J7990" s="23">
        <v>-102.81972</v>
      </c>
      <c r="K7990">
        <v>211120</v>
      </c>
      <c r="L7990" t="s">
        <v>368</v>
      </c>
      <c r="M7990" t="s">
        <v>102</v>
      </c>
      <c r="N7990" s="49">
        <v>25304.745999999999</v>
      </c>
      <c r="O7990" s="49">
        <v>33814.343999999997</v>
      </c>
      <c r="P7990" s="49">
        <v>26065.295999999998</v>
      </c>
      <c r="Q7990" s="49">
        <v>67902.364000000001</v>
      </c>
      <c r="R7990" s="49">
        <v>95118.267999999996</v>
      </c>
      <c r="S7990" s="49">
        <v>96491.072</v>
      </c>
      <c r="T7990" s="49">
        <v>107343.03999999999</v>
      </c>
      <c r="U7990" s="49">
        <v>105364.924</v>
      </c>
      <c r="V7990" s="49">
        <v>64827.737999999998</v>
      </c>
    </row>
    <row r="7991" spans="1:22" x14ac:dyDescent="0.3">
      <c r="A7991">
        <v>1005339</v>
      </c>
      <c r="B7991" t="s">
        <v>34656</v>
      </c>
      <c r="C7991" t="s">
        <v>34657</v>
      </c>
      <c r="D7991" t="s">
        <v>34658</v>
      </c>
      <c r="E7991" t="s">
        <v>454</v>
      </c>
      <c r="F7991" t="s">
        <v>34659</v>
      </c>
      <c r="G7991" t="s">
        <v>34660</v>
      </c>
      <c r="H7991" t="s">
        <v>13067</v>
      </c>
      <c r="I7991" s="23">
        <v>42.517760000000003</v>
      </c>
      <c r="J7991" s="23">
        <v>-83.19144</v>
      </c>
      <c r="K7991">
        <v>622110</v>
      </c>
      <c r="L7991" t="s">
        <v>28</v>
      </c>
      <c r="M7991" t="s">
        <v>315</v>
      </c>
      <c r="N7991" s="49">
        <v>30003.531999999999</v>
      </c>
      <c r="O7991" s="49">
        <v>29138.186000000002</v>
      </c>
      <c r="P7991" s="49">
        <v>28472.14</v>
      </c>
      <c r="Q7991" s="49">
        <v>26943.243999999999</v>
      </c>
      <c r="R7991" s="49">
        <v>26906.944</v>
      </c>
      <c r="S7991" s="49">
        <v>29571.635999999999</v>
      </c>
      <c r="T7991" s="49">
        <v>28260.04</v>
      </c>
      <c r="U7991" s="49">
        <v>27111.495999999999</v>
      </c>
      <c r="V7991" s="49">
        <v>30379.723999999998</v>
      </c>
    </row>
    <row r="7992" spans="1:22" x14ac:dyDescent="0.3">
      <c r="A7992">
        <v>1003695</v>
      </c>
      <c r="B7992" t="s">
        <v>34661</v>
      </c>
      <c r="C7992" t="s">
        <v>34662</v>
      </c>
      <c r="D7992" t="s">
        <v>5802</v>
      </c>
      <c r="E7992" t="s">
        <v>663</v>
      </c>
      <c r="F7992" t="s">
        <v>34663</v>
      </c>
      <c r="G7992" t="s">
        <v>34664</v>
      </c>
      <c r="H7992" t="s">
        <v>4392</v>
      </c>
      <c r="I7992" s="23">
        <v>41.518000000000001</v>
      </c>
      <c r="J7992" s="23">
        <v>-84.587000000000003</v>
      </c>
      <c r="K7992">
        <v>562212</v>
      </c>
      <c r="L7992" t="s">
        <v>355</v>
      </c>
      <c r="M7992" t="s">
        <v>307</v>
      </c>
      <c r="N7992" s="49">
        <v>138735.5</v>
      </c>
      <c r="O7992" s="49">
        <v>140470.45000000001</v>
      </c>
      <c r="P7992" s="49">
        <v>142168</v>
      </c>
      <c r="Q7992" s="49">
        <v>144113.35</v>
      </c>
      <c r="R7992" s="49">
        <v>146030</v>
      </c>
      <c r="S7992" s="49">
        <v>148565.4</v>
      </c>
      <c r="T7992" s="49">
        <v>151321.79999999999</v>
      </c>
      <c r="U7992" s="49">
        <v>185008.145575</v>
      </c>
      <c r="V7992" s="49">
        <v>190781.51642500001</v>
      </c>
    </row>
    <row r="7993" spans="1:22" x14ac:dyDescent="0.3">
      <c r="A7993">
        <v>1002214</v>
      </c>
      <c r="B7993" t="s">
        <v>34665</v>
      </c>
      <c r="C7993" t="s">
        <v>34666</v>
      </c>
      <c r="D7993" t="s">
        <v>14925</v>
      </c>
      <c r="E7993" t="s">
        <v>386</v>
      </c>
      <c r="F7993" t="s">
        <v>14926</v>
      </c>
      <c r="G7993" t="s">
        <v>34667</v>
      </c>
      <c r="H7993" t="s">
        <v>1384</v>
      </c>
      <c r="I7993" s="23">
        <v>30.400556000000002</v>
      </c>
      <c r="J7993" s="23">
        <v>-88.177222</v>
      </c>
      <c r="K7993">
        <v>211130</v>
      </c>
      <c r="L7993" t="s">
        <v>368</v>
      </c>
      <c r="M7993" t="s">
        <v>102</v>
      </c>
      <c r="N7993" s="49">
        <v>140393.772</v>
      </c>
      <c r="O7993" s="49">
        <v>112158.628</v>
      </c>
      <c r="P7993" s="49">
        <v>123473.386</v>
      </c>
      <c r="Q7993" s="49">
        <v>166564.53200000001</v>
      </c>
      <c r="R7993" s="49">
        <v>130205.36</v>
      </c>
      <c r="S7993" s="49">
        <v>111103.93399999999</v>
      </c>
      <c r="T7993" s="49">
        <v>113013.128</v>
      </c>
      <c r="U7993" s="49">
        <v>132050.46599999999</v>
      </c>
      <c r="V7993" s="49">
        <v>134623.614</v>
      </c>
    </row>
    <row r="7994" spans="1:22" x14ac:dyDescent="0.3">
      <c r="A7994">
        <v>1004655</v>
      </c>
      <c r="B7994" t="s">
        <v>34668</v>
      </c>
      <c r="C7994" t="s">
        <v>34669</v>
      </c>
      <c r="D7994" t="s">
        <v>3954</v>
      </c>
      <c r="E7994" t="s">
        <v>676</v>
      </c>
      <c r="F7994" t="s">
        <v>34670</v>
      </c>
      <c r="G7994" t="s">
        <v>34671</v>
      </c>
      <c r="H7994" t="s">
        <v>34672</v>
      </c>
      <c r="I7994" s="23">
        <v>35.885964999999999</v>
      </c>
      <c r="J7994" s="23">
        <v>-87.086073999999996</v>
      </c>
      <c r="K7994">
        <v>562212</v>
      </c>
      <c r="L7994" t="s">
        <v>51</v>
      </c>
      <c r="M7994" t="s">
        <v>307</v>
      </c>
      <c r="R7994" s="49">
        <v>20563</v>
      </c>
      <c r="S7994" s="49">
        <v>21769.25</v>
      </c>
      <c r="T7994" s="49">
        <v>24292.25</v>
      </c>
      <c r="U7994" s="49">
        <v>24397.75</v>
      </c>
      <c r="V7994" s="49">
        <v>27450</v>
      </c>
    </row>
    <row r="7995" spans="1:22" x14ac:dyDescent="0.3">
      <c r="A7995">
        <v>1007799</v>
      </c>
      <c r="B7995" t="s">
        <v>34673</v>
      </c>
      <c r="C7995" t="s">
        <v>34674</v>
      </c>
      <c r="D7995" t="s">
        <v>34675</v>
      </c>
      <c r="E7995" t="s">
        <v>303</v>
      </c>
      <c r="F7995" t="s">
        <v>34676</v>
      </c>
      <c r="G7995" t="s">
        <v>34677</v>
      </c>
      <c r="H7995" t="s">
        <v>10032</v>
      </c>
      <c r="I7995" s="23">
        <v>30.602716999999998</v>
      </c>
      <c r="J7995" s="23">
        <v>-97.553528</v>
      </c>
      <c r="K7995">
        <v>562212</v>
      </c>
      <c r="L7995" t="s">
        <v>51</v>
      </c>
      <c r="M7995" t="s">
        <v>307</v>
      </c>
      <c r="N7995" s="49">
        <v>102661.75</v>
      </c>
      <c r="O7995" s="49">
        <v>119938.5</v>
      </c>
      <c r="P7995" s="49">
        <v>102708.25</v>
      </c>
      <c r="Q7995" s="49">
        <v>65320.25</v>
      </c>
      <c r="R7995" s="49">
        <v>59413.25</v>
      </c>
      <c r="S7995" s="49">
        <v>91990.5</v>
      </c>
      <c r="T7995" s="49">
        <v>77239.5</v>
      </c>
      <c r="U7995" s="49">
        <v>98276.172349999993</v>
      </c>
      <c r="V7995" s="49">
        <v>80050</v>
      </c>
    </row>
    <row r="7996" spans="1:22" x14ac:dyDescent="0.3">
      <c r="A7996">
        <v>1004590</v>
      </c>
      <c r="B7996" t="s">
        <v>34678</v>
      </c>
      <c r="C7996" t="s">
        <v>34679</v>
      </c>
      <c r="D7996" t="s">
        <v>34680</v>
      </c>
      <c r="E7996" t="s">
        <v>380</v>
      </c>
      <c r="F7996" t="s">
        <v>34681</v>
      </c>
      <c r="G7996" t="s">
        <v>34682</v>
      </c>
      <c r="H7996" t="s">
        <v>4702</v>
      </c>
      <c r="I7996" s="23">
        <v>45.121460999999996</v>
      </c>
      <c r="J7996" s="23">
        <v>-95.052599999999998</v>
      </c>
      <c r="K7996">
        <v>221112</v>
      </c>
      <c r="L7996" t="s">
        <v>28</v>
      </c>
      <c r="M7996" t="s">
        <v>336</v>
      </c>
      <c r="N7996" s="49">
        <v>0.5</v>
      </c>
      <c r="O7996" s="49">
        <v>10425.74</v>
      </c>
      <c r="P7996" s="49">
        <v>54016.578000000001</v>
      </c>
      <c r="Q7996" s="49">
        <v>59023.574000000001</v>
      </c>
      <c r="R7996" s="49">
        <v>46208.336000000003</v>
      </c>
      <c r="S7996" s="49">
        <v>57831.663999999997</v>
      </c>
      <c r="T7996" s="49">
        <v>47983.805999999997</v>
      </c>
      <c r="U7996" s="49">
        <v>62764.36</v>
      </c>
    </row>
    <row r="7997" spans="1:22" x14ac:dyDescent="0.3">
      <c r="A7997">
        <v>1002319</v>
      </c>
      <c r="B7997" t="s">
        <v>34683</v>
      </c>
      <c r="C7997" t="s">
        <v>34684</v>
      </c>
      <c r="D7997" t="s">
        <v>7013</v>
      </c>
      <c r="E7997" t="s">
        <v>1487</v>
      </c>
      <c r="F7997" t="s">
        <v>7014</v>
      </c>
      <c r="G7997" t="s">
        <v>34685</v>
      </c>
      <c r="H7997" t="s">
        <v>7016</v>
      </c>
      <c r="I7997" s="23">
        <v>39.977741999999999</v>
      </c>
      <c r="J7997" s="23">
        <v>-107.763621</v>
      </c>
      <c r="K7997">
        <v>211130</v>
      </c>
      <c r="L7997" t="s">
        <v>368</v>
      </c>
      <c r="M7997" t="s">
        <v>102</v>
      </c>
      <c r="N7997" s="49">
        <v>347403.49800000002</v>
      </c>
      <c r="O7997" s="49">
        <v>347488.11</v>
      </c>
      <c r="P7997" s="49">
        <v>301777.80200000003</v>
      </c>
      <c r="Q7997" s="49">
        <v>357328.14600000001</v>
      </c>
      <c r="R7997" s="49">
        <v>342781.84399999998</v>
      </c>
      <c r="S7997" s="49">
        <v>347634.89</v>
      </c>
      <c r="T7997" s="49">
        <v>355070.50400000002</v>
      </c>
      <c r="U7997" s="49">
        <v>358494.804</v>
      </c>
      <c r="V7997" s="49">
        <v>352441.35200000001</v>
      </c>
    </row>
    <row r="7998" spans="1:22" x14ac:dyDescent="0.3">
      <c r="A7998">
        <v>1011072</v>
      </c>
      <c r="B7998"/>
      <c r="C7998" t="s">
        <v>34686</v>
      </c>
      <c r="D7998" t="s">
        <v>1218</v>
      </c>
      <c r="E7998" t="s">
        <v>339</v>
      </c>
      <c r="F7998" t="s">
        <v>12170</v>
      </c>
      <c r="G7998" t="s">
        <v>34687</v>
      </c>
      <c r="I7998" s="23">
        <v>32.195875999999998</v>
      </c>
      <c r="J7998" s="23">
        <v>-104.14379</v>
      </c>
      <c r="K7998">
        <v>211130</v>
      </c>
      <c r="L7998" t="s">
        <v>368</v>
      </c>
      <c r="M7998" t="s">
        <v>102</v>
      </c>
      <c r="O7998" s="49">
        <v>30795.396000000001</v>
      </c>
      <c r="P7998" s="49">
        <v>31479.642</v>
      </c>
    </row>
    <row r="7999" spans="1:22" x14ac:dyDescent="0.3">
      <c r="A7999">
        <v>1005548</v>
      </c>
      <c r="B7999" t="s">
        <v>34688</v>
      </c>
      <c r="C7999" t="s">
        <v>34689</v>
      </c>
      <c r="D7999" t="s">
        <v>34690</v>
      </c>
      <c r="E7999" t="s">
        <v>454</v>
      </c>
      <c r="F7999" t="s">
        <v>34691</v>
      </c>
      <c r="G7999" t="s">
        <v>34692</v>
      </c>
      <c r="H7999" t="s">
        <v>34693</v>
      </c>
      <c r="I7999" s="23">
        <v>42.246484000000002</v>
      </c>
      <c r="J7999" s="23">
        <v>-83.558606999999995</v>
      </c>
      <c r="K7999">
        <v>525920</v>
      </c>
      <c r="L7999" t="s">
        <v>28</v>
      </c>
      <c r="M7999" t="s">
        <v>315</v>
      </c>
      <c r="S7999" s="49">
        <v>884.39599999999996</v>
      </c>
      <c r="T7999" s="49">
        <v>10717.56</v>
      </c>
      <c r="U7999" s="49">
        <v>19003.928</v>
      </c>
      <c r="V7999" s="49">
        <v>19301.328000000001</v>
      </c>
    </row>
    <row r="8000" spans="1:22" x14ac:dyDescent="0.3">
      <c r="A8000">
        <v>1004558</v>
      </c>
      <c r="B8000" t="s">
        <v>34694</v>
      </c>
      <c r="C8000" t="s">
        <v>34695</v>
      </c>
      <c r="D8000" t="s">
        <v>4699</v>
      </c>
      <c r="E8000" t="s">
        <v>663</v>
      </c>
      <c r="F8000" t="s">
        <v>34696</v>
      </c>
      <c r="G8000" t="s">
        <v>34697</v>
      </c>
      <c r="H8000" t="s">
        <v>18737</v>
      </c>
      <c r="I8000" s="23">
        <v>41.017899999999997</v>
      </c>
      <c r="J8000" s="23">
        <v>-81.104600000000005</v>
      </c>
      <c r="K8000">
        <v>562212</v>
      </c>
      <c r="L8000" t="s">
        <v>51</v>
      </c>
      <c r="M8000" t="s">
        <v>307</v>
      </c>
      <c r="N8000" s="49">
        <v>9903</v>
      </c>
      <c r="O8000" s="49">
        <v>8810.25</v>
      </c>
      <c r="P8000" s="49">
        <v>4318.75</v>
      </c>
      <c r="Q8000" s="49">
        <v>4777.25</v>
      </c>
      <c r="R8000" s="49">
        <v>14230</v>
      </c>
      <c r="S8000" s="49">
        <v>6861.5</v>
      </c>
      <c r="T8000" s="49">
        <v>7365</v>
      </c>
      <c r="U8000" s="49">
        <v>9655</v>
      </c>
      <c r="V8000" s="49">
        <v>11160</v>
      </c>
    </row>
    <row r="8001" spans="1:22" x14ac:dyDescent="0.3">
      <c r="A8001">
        <v>1005890</v>
      </c>
      <c r="B8001" t="s">
        <v>34698</v>
      </c>
      <c r="C8001" t="s">
        <v>34699</v>
      </c>
      <c r="D8001" t="s">
        <v>645</v>
      </c>
      <c r="E8001" t="s">
        <v>422</v>
      </c>
      <c r="F8001" t="s">
        <v>17036</v>
      </c>
      <c r="G8001" t="s">
        <v>34700</v>
      </c>
      <c r="H8001" t="s">
        <v>10077</v>
      </c>
      <c r="I8001" s="23">
        <v>35.597239999999999</v>
      </c>
      <c r="J8001" s="23">
        <v>-92.717010000000002</v>
      </c>
      <c r="K8001">
        <v>211112</v>
      </c>
      <c r="L8001" t="s">
        <v>28</v>
      </c>
      <c r="M8001" t="s">
        <v>102</v>
      </c>
      <c r="T8001" s="49">
        <v>1354.2439999999999</v>
      </c>
    </row>
    <row r="8002" spans="1:22" x14ac:dyDescent="0.3">
      <c r="A8002">
        <v>1002633</v>
      </c>
      <c r="B8002" t="s">
        <v>34701</v>
      </c>
      <c r="C8002" t="s">
        <v>34702</v>
      </c>
      <c r="D8002" t="s">
        <v>31123</v>
      </c>
      <c r="E8002" t="s">
        <v>303</v>
      </c>
      <c r="F8002" t="s">
        <v>34703</v>
      </c>
      <c r="G8002" t="s">
        <v>34704</v>
      </c>
      <c r="H8002" t="s">
        <v>13455</v>
      </c>
      <c r="I8002" s="23">
        <v>31.097155999999998</v>
      </c>
      <c r="J8002" s="23">
        <v>-97.365465999999998</v>
      </c>
      <c r="K8002">
        <v>326130</v>
      </c>
      <c r="L8002" t="s">
        <v>28</v>
      </c>
      <c r="M8002" t="s">
        <v>315</v>
      </c>
      <c r="N8002" s="49">
        <v>18579.68</v>
      </c>
      <c r="O8002" s="49">
        <v>19562.675999999999</v>
      </c>
      <c r="P8002" s="49">
        <v>31759.835999999999</v>
      </c>
      <c r="Q8002" s="49">
        <v>27500.34</v>
      </c>
      <c r="R8002" s="49">
        <v>26183.71</v>
      </c>
      <c r="S8002" s="49">
        <v>25797.581999999999</v>
      </c>
      <c r="T8002" s="49">
        <v>25910.815999999999</v>
      </c>
      <c r="U8002" s="49">
        <v>25753.32</v>
      </c>
      <c r="V8002" s="49">
        <v>27500.75</v>
      </c>
    </row>
    <row r="8003" spans="1:22" x14ac:dyDescent="0.3">
      <c r="A8003">
        <v>1003867</v>
      </c>
      <c r="B8003" t="s">
        <v>34705</v>
      </c>
      <c r="C8003" t="s">
        <v>34706</v>
      </c>
      <c r="D8003" t="s">
        <v>6239</v>
      </c>
      <c r="E8003" t="s">
        <v>2780</v>
      </c>
      <c r="F8003" t="s">
        <v>34707</v>
      </c>
      <c r="G8003" t="s">
        <v>34708</v>
      </c>
      <c r="H8003" t="s">
        <v>7808</v>
      </c>
      <c r="I8003" s="23">
        <v>41.893230000000003</v>
      </c>
      <c r="J8003" s="23">
        <v>-72.708993000000007</v>
      </c>
      <c r="K8003">
        <v>562212</v>
      </c>
      <c r="L8003" t="s">
        <v>355</v>
      </c>
      <c r="M8003" t="s">
        <v>307</v>
      </c>
      <c r="N8003" s="49">
        <v>25495.15</v>
      </c>
      <c r="O8003" s="49">
        <v>11183.998</v>
      </c>
      <c r="P8003" s="49">
        <v>12296.348</v>
      </c>
      <c r="Q8003" s="49">
        <v>8723.598</v>
      </c>
      <c r="R8003" s="49">
        <v>14439.448</v>
      </c>
      <c r="S8003" s="49">
        <v>14095.698</v>
      </c>
      <c r="T8003" s="49">
        <v>28387.9</v>
      </c>
      <c r="U8003" s="49">
        <v>34569.199999999997</v>
      </c>
      <c r="V8003" s="49">
        <v>73024.100000000006</v>
      </c>
    </row>
    <row r="8004" spans="1:22" x14ac:dyDescent="0.3">
      <c r="A8004">
        <v>1002233</v>
      </c>
      <c r="B8004" t="s">
        <v>34709</v>
      </c>
      <c r="C8004" t="s">
        <v>34710</v>
      </c>
      <c r="D8004" t="s">
        <v>34711</v>
      </c>
      <c r="E8004" t="s">
        <v>339</v>
      </c>
      <c r="F8004" t="s">
        <v>34712</v>
      </c>
      <c r="G8004" t="s">
        <v>34713</v>
      </c>
      <c r="H8004" t="s">
        <v>12154</v>
      </c>
      <c r="I8004" s="23">
        <v>35.535556</v>
      </c>
      <c r="J8004" s="23">
        <v>-108.64313900000001</v>
      </c>
      <c r="K8004">
        <v>424710</v>
      </c>
      <c r="L8004" t="s">
        <v>368</v>
      </c>
      <c r="M8004" t="s">
        <v>102</v>
      </c>
      <c r="O8004" s="49">
        <v>2930.04</v>
      </c>
      <c r="P8004" s="49">
        <v>4883.0860000000002</v>
      </c>
      <c r="Q8004" s="49">
        <v>8022.98</v>
      </c>
      <c r="R8004" s="49">
        <v>465939.68</v>
      </c>
      <c r="S8004" s="49">
        <v>249766.88200000001</v>
      </c>
      <c r="T8004" s="49">
        <v>29642.240000000002</v>
      </c>
      <c r="U8004" s="49">
        <v>37486.962</v>
      </c>
      <c r="V8004" s="49">
        <v>38620.807999999997</v>
      </c>
    </row>
    <row r="8005" spans="1:22" x14ac:dyDescent="0.3">
      <c r="A8005">
        <v>1007065</v>
      </c>
      <c r="B8005" t="s">
        <v>34714</v>
      </c>
      <c r="C8005" t="s">
        <v>34715</v>
      </c>
      <c r="D8005" t="s">
        <v>13881</v>
      </c>
      <c r="E8005" t="s">
        <v>393</v>
      </c>
      <c r="F8005" t="s">
        <v>34716</v>
      </c>
      <c r="G8005" t="s">
        <v>34717</v>
      </c>
      <c r="H8005" t="s">
        <v>6571</v>
      </c>
      <c r="I8005" s="23">
        <v>44.061804000000002</v>
      </c>
      <c r="J8005" s="23">
        <v>-88.571303</v>
      </c>
      <c r="K8005">
        <v>562212</v>
      </c>
      <c r="L8005" t="s">
        <v>355</v>
      </c>
      <c r="M8005" t="s">
        <v>307</v>
      </c>
      <c r="S8005" s="49">
        <v>2778.49</v>
      </c>
      <c r="T8005" s="49">
        <v>3195.0740000000001</v>
      </c>
      <c r="U8005" s="49">
        <v>4565.6540000000005</v>
      </c>
      <c r="V8005" s="49">
        <v>4147.82</v>
      </c>
    </row>
    <row r="8006" spans="1:22" x14ac:dyDescent="0.3">
      <c r="A8006">
        <v>1007224</v>
      </c>
      <c r="B8006" t="s">
        <v>34718</v>
      </c>
      <c r="C8006" t="s">
        <v>34719</v>
      </c>
      <c r="D8006" t="s">
        <v>13881</v>
      </c>
      <c r="E8006" t="s">
        <v>393</v>
      </c>
      <c r="F8006" t="s">
        <v>34716</v>
      </c>
      <c r="G8006" t="s">
        <v>34720</v>
      </c>
      <c r="H8006" t="s">
        <v>6571</v>
      </c>
      <c r="I8006" s="23">
        <v>44.086010000000002</v>
      </c>
      <c r="J8006" s="23">
        <v>-88.549349000000007</v>
      </c>
      <c r="K8006">
        <v>562212</v>
      </c>
      <c r="L8006" t="s">
        <v>34721</v>
      </c>
      <c r="M8006" t="s">
        <v>307</v>
      </c>
      <c r="N8006" s="49">
        <v>26112.376</v>
      </c>
      <c r="O8006" s="49">
        <v>29199.338</v>
      </c>
      <c r="P8006" s="49">
        <v>37777.803999999996</v>
      </c>
      <c r="Q8006" s="49">
        <v>47375.688000000002</v>
      </c>
      <c r="R8006" s="49">
        <v>49345.22</v>
      </c>
      <c r="S8006" s="49">
        <v>59567.432000000001</v>
      </c>
      <c r="T8006" s="49">
        <v>88107.357999999993</v>
      </c>
      <c r="U8006" s="49">
        <v>103858.042</v>
      </c>
      <c r="V8006" s="49">
        <v>117322.26</v>
      </c>
    </row>
    <row r="8007" spans="1:22" x14ac:dyDescent="0.3">
      <c r="A8007">
        <v>1003731</v>
      </c>
      <c r="B8007" t="s">
        <v>34722</v>
      </c>
      <c r="C8007" t="s">
        <v>34723</v>
      </c>
      <c r="D8007" t="s">
        <v>28176</v>
      </c>
      <c r="E8007" t="s">
        <v>351</v>
      </c>
      <c r="F8007" t="s">
        <v>34724</v>
      </c>
      <c r="G8007" t="s">
        <v>34725</v>
      </c>
      <c r="H8007" t="s">
        <v>7710</v>
      </c>
      <c r="I8007" s="23">
        <v>42.159080000000003</v>
      </c>
      <c r="J8007" s="23">
        <v>-89.062709999999996</v>
      </c>
      <c r="K8007">
        <v>221119</v>
      </c>
      <c r="L8007" t="s">
        <v>28</v>
      </c>
      <c r="M8007" t="s">
        <v>336</v>
      </c>
      <c r="S8007" s="49">
        <v>26.774000000000001</v>
      </c>
      <c r="T8007" s="49">
        <v>76.39</v>
      </c>
      <c r="U8007" s="49">
        <v>170.79599999999999</v>
      </c>
      <c r="V8007" s="49">
        <v>186.322</v>
      </c>
    </row>
    <row r="8008" spans="1:22" x14ac:dyDescent="0.3">
      <c r="A8008">
        <v>1006358</v>
      </c>
      <c r="B8008" t="s">
        <v>34726</v>
      </c>
      <c r="C8008" t="s">
        <v>34727</v>
      </c>
      <c r="D8008" t="s">
        <v>28176</v>
      </c>
      <c r="E8008" t="s">
        <v>351</v>
      </c>
      <c r="F8008" t="s">
        <v>34724</v>
      </c>
      <c r="G8008" t="s">
        <v>34728</v>
      </c>
      <c r="H8008" t="s">
        <v>6571</v>
      </c>
      <c r="I8008" s="23">
        <v>42.159503999999998</v>
      </c>
      <c r="J8008" s="23">
        <v>-89.055266000000003</v>
      </c>
      <c r="K8008">
        <v>562212</v>
      </c>
      <c r="L8008" t="s">
        <v>355</v>
      </c>
      <c r="M8008" t="s">
        <v>307</v>
      </c>
      <c r="N8008" s="49">
        <v>64341.2</v>
      </c>
      <c r="O8008" s="49">
        <v>110647</v>
      </c>
      <c r="P8008" s="49">
        <v>139465.20000000001</v>
      </c>
      <c r="Q8008" s="49">
        <v>180539.55</v>
      </c>
      <c r="R8008" s="49">
        <v>218160.1</v>
      </c>
      <c r="S8008" s="49">
        <v>257814.39999999999</v>
      </c>
      <c r="T8008" s="49">
        <v>232653.75</v>
      </c>
      <c r="U8008" s="49">
        <v>710372.4</v>
      </c>
      <c r="V8008" s="49">
        <v>158101.9</v>
      </c>
    </row>
    <row r="8009" spans="1:22" x14ac:dyDescent="0.3">
      <c r="A8009">
        <v>1000382</v>
      </c>
      <c r="B8009" t="s">
        <v>34729</v>
      </c>
      <c r="C8009" t="s">
        <v>34730</v>
      </c>
      <c r="D8009" t="s">
        <v>34731</v>
      </c>
      <c r="E8009" t="s">
        <v>569</v>
      </c>
      <c r="F8009" t="s">
        <v>34732</v>
      </c>
      <c r="G8009" t="s">
        <v>34733</v>
      </c>
      <c r="H8009" t="s">
        <v>34734</v>
      </c>
      <c r="I8009" s="23">
        <v>43.226363999999997</v>
      </c>
      <c r="J8009" s="23">
        <v>-91.672622000000004</v>
      </c>
      <c r="K8009">
        <v>562212</v>
      </c>
      <c r="L8009" t="s">
        <v>51</v>
      </c>
      <c r="M8009" t="s">
        <v>307</v>
      </c>
      <c r="N8009" s="49">
        <v>36514.5</v>
      </c>
      <c r="O8009" s="49">
        <v>36596.5</v>
      </c>
      <c r="P8009" s="49">
        <v>36699.5</v>
      </c>
      <c r="Q8009" s="49">
        <v>36832.5</v>
      </c>
      <c r="R8009" s="49">
        <v>36964.25</v>
      </c>
      <c r="S8009" s="49">
        <v>37097.5</v>
      </c>
      <c r="T8009" s="49">
        <v>37312.75</v>
      </c>
      <c r="U8009" s="49">
        <v>37569.5</v>
      </c>
      <c r="V8009" s="49">
        <v>37770.75</v>
      </c>
    </row>
    <row r="8010" spans="1:22" x14ac:dyDescent="0.3">
      <c r="A8010">
        <v>1000041</v>
      </c>
      <c r="B8010" t="s">
        <v>34735</v>
      </c>
      <c r="C8010" t="s">
        <v>34736</v>
      </c>
      <c r="D8010" t="s">
        <v>21253</v>
      </c>
      <c r="E8010" t="s">
        <v>393</v>
      </c>
      <c r="F8010" t="s">
        <v>33364</v>
      </c>
      <c r="G8010" t="s">
        <v>34737</v>
      </c>
      <c r="H8010" t="s">
        <v>2290</v>
      </c>
      <c r="I8010" s="23">
        <v>43.06138</v>
      </c>
      <c r="J8010" s="23">
        <v>-87.891620000000003</v>
      </c>
      <c r="K8010">
        <v>322130</v>
      </c>
      <c r="L8010" t="s">
        <v>28</v>
      </c>
      <c r="M8010" t="s">
        <v>680</v>
      </c>
      <c r="N8010" s="49">
        <v>43411.336000000003</v>
      </c>
      <c r="O8010" s="49">
        <v>45288.38</v>
      </c>
      <c r="P8010" s="49">
        <v>44294.584000000003</v>
      </c>
      <c r="Q8010" s="49">
        <v>43942.284</v>
      </c>
      <c r="R8010" s="49">
        <v>42497.84</v>
      </c>
      <c r="S8010" s="49">
        <v>45193.18</v>
      </c>
      <c r="T8010" s="49">
        <v>44053.284</v>
      </c>
      <c r="U8010" s="49">
        <v>40905.595999999998</v>
      </c>
      <c r="V8010" s="49">
        <v>41828.392</v>
      </c>
    </row>
    <row r="8011" spans="1:22" x14ac:dyDescent="0.3">
      <c r="A8011">
        <v>1006095</v>
      </c>
      <c r="B8011" t="s">
        <v>34738</v>
      </c>
      <c r="C8011" t="s">
        <v>34739</v>
      </c>
      <c r="D8011" t="s">
        <v>723</v>
      </c>
      <c r="E8011" t="s">
        <v>393</v>
      </c>
      <c r="F8011" t="s">
        <v>724</v>
      </c>
      <c r="G8011" t="s">
        <v>34740</v>
      </c>
      <c r="H8011" t="s">
        <v>34294</v>
      </c>
      <c r="I8011" s="23">
        <v>44.404000000000003</v>
      </c>
      <c r="J8011" s="23">
        <v>-89.825500000000005</v>
      </c>
      <c r="K8011">
        <v>322121</v>
      </c>
      <c r="L8011" t="s">
        <v>14336</v>
      </c>
      <c r="M8011" t="s">
        <v>4283</v>
      </c>
      <c r="V8011" s="49">
        <v>433395.39600000001</v>
      </c>
    </row>
    <row r="8012" spans="1:22" x14ac:dyDescent="0.3">
      <c r="A8012">
        <v>1004874</v>
      </c>
      <c r="B8012" t="s">
        <v>34741</v>
      </c>
      <c r="C8012" t="s">
        <v>34742</v>
      </c>
      <c r="D8012" t="s">
        <v>723</v>
      </c>
      <c r="E8012" t="s">
        <v>393</v>
      </c>
      <c r="F8012" t="s">
        <v>724</v>
      </c>
      <c r="G8012" t="s">
        <v>34743</v>
      </c>
      <c r="H8012" t="s">
        <v>726</v>
      </c>
      <c r="I8012" s="23">
        <v>44.394582999999997</v>
      </c>
      <c r="J8012" s="23">
        <v>-89.827237999999994</v>
      </c>
      <c r="K8012">
        <v>322121</v>
      </c>
      <c r="L8012" t="s">
        <v>14336</v>
      </c>
      <c r="M8012" t="s">
        <v>4283</v>
      </c>
      <c r="N8012" s="49">
        <v>555880.37600000005</v>
      </c>
      <c r="O8012" s="49">
        <v>525267.26</v>
      </c>
      <c r="P8012" s="49">
        <v>533491.99800000002</v>
      </c>
      <c r="Q8012" s="49">
        <v>495351.68</v>
      </c>
      <c r="R8012" s="49">
        <v>461803.50199999998</v>
      </c>
      <c r="S8012" s="49">
        <v>464219.50599999999</v>
      </c>
      <c r="T8012" s="49">
        <v>423623.53600000002</v>
      </c>
      <c r="U8012" s="49">
        <v>497905.35399999999</v>
      </c>
      <c r="V8012" s="49">
        <v>17012.236000000001</v>
      </c>
    </row>
    <row r="8013" spans="1:22" x14ac:dyDescent="0.3">
      <c r="A8013">
        <v>1003212</v>
      </c>
      <c r="B8013" t="s">
        <v>34744</v>
      </c>
      <c r="C8013" t="s">
        <v>34745</v>
      </c>
      <c r="D8013" t="s">
        <v>34746</v>
      </c>
      <c r="E8013" t="s">
        <v>386</v>
      </c>
      <c r="F8013" t="s">
        <v>34747</v>
      </c>
      <c r="G8013" t="s">
        <v>34748</v>
      </c>
      <c r="H8013" t="s">
        <v>4826</v>
      </c>
      <c r="I8013" s="23">
        <v>34.761735000000002</v>
      </c>
      <c r="J8013" s="23">
        <v>-87.586903000000007</v>
      </c>
      <c r="K8013">
        <v>331315</v>
      </c>
      <c r="L8013" t="s">
        <v>28</v>
      </c>
      <c r="M8013" t="s">
        <v>538</v>
      </c>
      <c r="O8013" s="49">
        <v>181561.11600000001</v>
      </c>
      <c r="P8013" s="49">
        <v>184295.15599999999</v>
      </c>
      <c r="Q8013" s="49">
        <v>332941.59600000002</v>
      </c>
      <c r="R8013" s="49">
        <v>190812.33199999999</v>
      </c>
      <c r="S8013" s="49">
        <v>194498.36799999999</v>
      </c>
      <c r="T8013" s="49">
        <v>195664.212</v>
      </c>
      <c r="U8013" s="49">
        <v>180250.32</v>
      </c>
      <c r="V8013" s="49">
        <v>183679.60800000001</v>
      </c>
    </row>
    <row r="8014" spans="1:22" x14ac:dyDescent="0.3">
      <c r="A8014">
        <v>1003213</v>
      </c>
      <c r="B8014" t="s">
        <v>34749</v>
      </c>
      <c r="C8014" t="s">
        <v>34750</v>
      </c>
      <c r="D8014" t="s">
        <v>34746</v>
      </c>
      <c r="E8014" t="s">
        <v>386</v>
      </c>
      <c r="F8014" t="s">
        <v>34747</v>
      </c>
      <c r="G8014" t="s">
        <v>34751</v>
      </c>
      <c r="H8014" t="s">
        <v>4826</v>
      </c>
      <c r="I8014" s="23">
        <v>34.766792000000002</v>
      </c>
      <c r="J8014" s="23">
        <v>-87.601168999999999</v>
      </c>
      <c r="K8014">
        <v>331314</v>
      </c>
      <c r="L8014" t="s">
        <v>28</v>
      </c>
      <c r="M8014" t="s">
        <v>538</v>
      </c>
      <c r="O8014" s="49">
        <v>99426.775999999998</v>
      </c>
      <c r="P8014" s="49">
        <v>113190.32399999999</v>
      </c>
      <c r="Q8014" s="49">
        <v>193263.47200000001</v>
      </c>
      <c r="R8014" s="49">
        <v>107763.24400000001</v>
      </c>
      <c r="S8014" s="49">
        <v>105802.652</v>
      </c>
      <c r="T8014" s="49">
        <v>110616.984</v>
      </c>
      <c r="U8014" s="49">
        <v>103051.31200000001</v>
      </c>
      <c r="V8014" s="49">
        <v>99119.928</v>
      </c>
    </row>
    <row r="8015" spans="1:22" x14ac:dyDescent="0.3">
      <c r="A8015">
        <v>1005666</v>
      </c>
      <c r="B8015" t="s">
        <v>34752</v>
      </c>
      <c r="C8015" t="s">
        <v>34753</v>
      </c>
      <c r="D8015" t="s">
        <v>34050</v>
      </c>
      <c r="E8015" t="s">
        <v>380</v>
      </c>
      <c r="F8015" t="s">
        <v>34754</v>
      </c>
      <c r="G8015" t="s">
        <v>34755</v>
      </c>
      <c r="H8015" t="s">
        <v>762</v>
      </c>
      <c r="I8015" s="23">
        <v>46.853999999999999</v>
      </c>
      <c r="J8015" s="23">
        <v>-92.16</v>
      </c>
      <c r="K8015">
        <v>562212</v>
      </c>
      <c r="L8015" t="s">
        <v>51</v>
      </c>
      <c r="M8015" t="s">
        <v>307</v>
      </c>
      <c r="Q8015" s="49">
        <v>18705.25</v>
      </c>
      <c r="R8015" s="49">
        <v>24168.25</v>
      </c>
      <c r="S8015" s="49">
        <v>21275.5</v>
      </c>
      <c r="T8015" s="49">
        <v>20002.25</v>
      </c>
      <c r="U8015" s="49">
        <v>19779.25</v>
      </c>
      <c r="V8015" s="49">
        <v>35400.25</v>
      </c>
    </row>
    <row r="8016" spans="1:22" x14ac:dyDescent="0.3">
      <c r="A8016">
        <v>1005266</v>
      </c>
      <c r="B8016" t="s">
        <v>34756</v>
      </c>
      <c r="C8016" t="s">
        <v>34757</v>
      </c>
      <c r="D8016" t="s">
        <v>34758</v>
      </c>
      <c r="E8016" t="s">
        <v>2294</v>
      </c>
      <c r="F8016" t="s">
        <v>34759</v>
      </c>
      <c r="G8016" t="s">
        <v>34760</v>
      </c>
      <c r="H8016" t="s">
        <v>33217</v>
      </c>
      <c r="I8016" s="23">
        <v>40.615400000000001</v>
      </c>
      <c r="J8016" s="23">
        <v>-112.70339</v>
      </c>
      <c r="K8016">
        <v>562212</v>
      </c>
      <c r="L8016" t="s">
        <v>355</v>
      </c>
      <c r="M8016" t="s">
        <v>307</v>
      </c>
      <c r="N8016" s="49">
        <v>46129.942000000003</v>
      </c>
      <c r="O8016" s="49">
        <v>45350.692000000003</v>
      </c>
      <c r="P8016" s="49">
        <v>44694.692000000003</v>
      </c>
      <c r="Q8016" s="49">
        <v>43806.442000000003</v>
      </c>
      <c r="R8016" s="49">
        <v>47850.7</v>
      </c>
      <c r="S8016" s="49">
        <v>43234.694000000003</v>
      </c>
      <c r="T8016" s="49">
        <v>38917.944000000003</v>
      </c>
      <c r="U8016" s="49">
        <v>35020.152913999998</v>
      </c>
      <c r="V8016" s="49">
        <v>30667.5</v>
      </c>
    </row>
    <row r="8017" spans="1:22" x14ac:dyDescent="0.3">
      <c r="A8017">
        <v>1003187</v>
      </c>
      <c r="B8017" t="s">
        <v>34761</v>
      </c>
      <c r="C8017" t="s">
        <v>34762</v>
      </c>
      <c r="D8017" t="s">
        <v>3783</v>
      </c>
      <c r="E8017" t="s">
        <v>323</v>
      </c>
      <c r="F8017" t="s">
        <v>18747</v>
      </c>
      <c r="G8017" t="s">
        <v>34763</v>
      </c>
      <c r="H8017" t="s">
        <v>2179</v>
      </c>
      <c r="I8017" s="23">
        <v>35.354280000000003</v>
      </c>
      <c r="J8017" s="23">
        <v>-118.92923999999999</v>
      </c>
      <c r="K8017">
        <v>311991</v>
      </c>
      <c r="L8017" t="s">
        <v>28</v>
      </c>
      <c r="M8017" t="s">
        <v>315</v>
      </c>
      <c r="N8017" s="49">
        <v>23961.06</v>
      </c>
      <c r="O8017" s="49">
        <v>26548.400000000001</v>
      </c>
      <c r="P8017" s="49">
        <v>32609.527999999998</v>
      </c>
      <c r="Q8017" s="49">
        <v>30195.536</v>
      </c>
      <c r="R8017" s="49">
        <v>29868.387999999999</v>
      </c>
      <c r="S8017" s="49">
        <v>35362.415999999997</v>
      </c>
      <c r="T8017" s="49">
        <v>33813.171999999999</v>
      </c>
      <c r="U8017" s="49">
        <v>29246.53</v>
      </c>
      <c r="V8017" s="49">
        <v>25531.504000000001</v>
      </c>
    </row>
    <row r="8018" spans="1:22" x14ac:dyDescent="0.3">
      <c r="A8018">
        <v>1006207</v>
      </c>
      <c r="B8018" t="s">
        <v>34764</v>
      </c>
      <c r="C8018" t="s">
        <v>34765</v>
      </c>
      <c r="D8018" t="s">
        <v>34766</v>
      </c>
      <c r="E8018" t="s">
        <v>351</v>
      </c>
      <c r="F8018" t="s">
        <v>34767</v>
      </c>
      <c r="G8018" t="s">
        <v>34768</v>
      </c>
      <c r="H8018" t="s">
        <v>4362</v>
      </c>
      <c r="I8018" s="23">
        <v>41.733947999999998</v>
      </c>
      <c r="J8018" s="23">
        <v>-88.084823999999998</v>
      </c>
      <c r="K8018">
        <v>562212</v>
      </c>
      <c r="L8018" t="s">
        <v>355</v>
      </c>
      <c r="M8018" t="s">
        <v>307</v>
      </c>
      <c r="N8018" s="49">
        <v>15018.39</v>
      </c>
      <c r="O8018" s="49">
        <v>15019.342000000001</v>
      </c>
      <c r="P8018" s="49">
        <v>15290.302</v>
      </c>
      <c r="Q8018" s="49">
        <v>15664.07</v>
      </c>
      <c r="R8018" s="49">
        <v>71567.521999999997</v>
      </c>
      <c r="S8018" s="49">
        <v>77551.914000000004</v>
      </c>
      <c r="T8018" s="49">
        <v>69908.915999999997</v>
      </c>
      <c r="U8018" s="49">
        <v>87261.3</v>
      </c>
      <c r="V8018" s="49">
        <v>90086.037083000003</v>
      </c>
    </row>
    <row r="8019" spans="1:22" x14ac:dyDescent="0.3">
      <c r="A8019">
        <v>1007879</v>
      </c>
      <c r="B8019" t="s">
        <v>34769</v>
      </c>
      <c r="C8019" t="s">
        <v>34770</v>
      </c>
      <c r="D8019" t="s">
        <v>34771</v>
      </c>
      <c r="E8019" t="s">
        <v>1650</v>
      </c>
      <c r="F8019" t="s">
        <v>34772</v>
      </c>
      <c r="G8019" t="s">
        <v>34773</v>
      </c>
      <c r="H8019" t="s">
        <v>33477</v>
      </c>
      <c r="I8019" s="23">
        <v>43.245085000000003</v>
      </c>
      <c r="J8019" s="23">
        <v>-70.962176999999997</v>
      </c>
      <c r="K8019">
        <v>562212</v>
      </c>
      <c r="L8019" t="s">
        <v>355</v>
      </c>
      <c r="M8019" t="s">
        <v>307</v>
      </c>
      <c r="N8019" s="49">
        <v>137254.76</v>
      </c>
      <c r="O8019" s="49">
        <v>111277.132</v>
      </c>
      <c r="P8019" s="49">
        <v>99459.381999999998</v>
      </c>
      <c r="Q8019" s="49">
        <v>91536.683999999994</v>
      </c>
      <c r="R8019" s="49">
        <v>82010.073999999993</v>
      </c>
      <c r="S8019" s="49">
        <v>83855.08</v>
      </c>
      <c r="T8019" s="49">
        <v>129544.24800000001</v>
      </c>
      <c r="U8019" s="49">
        <v>122045.719287</v>
      </c>
      <c r="V8019" s="49">
        <v>187913.318</v>
      </c>
    </row>
    <row r="8020" spans="1:22" x14ac:dyDescent="0.3">
      <c r="A8020">
        <v>1004496</v>
      </c>
      <c r="B8020" t="s">
        <v>34774</v>
      </c>
      <c r="C8020" t="s">
        <v>34775</v>
      </c>
      <c r="D8020" t="s">
        <v>34776</v>
      </c>
      <c r="E8020" t="s">
        <v>323</v>
      </c>
      <c r="F8020" t="s">
        <v>8203</v>
      </c>
      <c r="G8020" t="s">
        <v>34777</v>
      </c>
      <c r="H8020" t="s">
        <v>2179</v>
      </c>
      <c r="I8020" s="23">
        <v>35.652700000000003</v>
      </c>
      <c r="J8020" s="23">
        <v>-119.8895</v>
      </c>
      <c r="K8020">
        <v>311911</v>
      </c>
      <c r="L8020" t="s">
        <v>28</v>
      </c>
      <c r="M8020" t="s">
        <v>315</v>
      </c>
      <c r="N8020" s="49">
        <v>31784.78</v>
      </c>
      <c r="O8020" s="49">
        <v>49763.712</v>
      </c>
      <c r="P8020" s="49">
        <v>28108.844000000001</v>
      </c>
      <c r="Q8020" s="49">
        <v>35361.915999999997</v>
      </c>
      <c r="R8020" s="49">
        <v>15004.343999999999</v>
      </c>
      <c r="S8020" s="49">
        <v>26139.952000000001</v>
      </c>
      <c r="T8020" s="49">
        <v>25370.799999999999</v>
      </c>
      <c r="U8020" s="49">
        <v>28893.599999999999</v>
      </c>
      <c r="V8020" s="49">
        <v>26005.802</v>
      </c>
    </row>
    <row r="8021" spans="1:22" x14ac:dyDescent="0.3">
      <c r="A8021">
        <v>1004560</v>
      </c>
      <c r="B8021" t="s">
        <v>34778</v>
      </c>
      <c r="C8021" t="s">
        <v>34779</v>
      </c>
      <c r="D8021" t="s">
        <v>26982</v>
      </c>
      <c r="E8021" t="s">
        <v>583</v>
      </c>
      <c r="F8021" t="s">
        <v>34780</v>
      </c>
      <c r="G8021" t="s">
        <v>34781</v>
      </c>
      <c r="H8021" t="s">
        <v>1007</v>
      </c>
      <c r="I8021" s="23">
        <v>30.215</v>
      </c>
      <c r="J8021" s="23">
        <v>-93.329722000000004</v>
      </c>
      <c r="K8021">
        <v>562212</v>
      </c>
      <c r="L8021" t="s">
        <v>51</v>
      </c>
      <c r="M8021" t="s">
        <v>307</v>
      </c>
      <c r="S8021" s="49">
        <v>9286.75</v>
      </c>
      <c r="T8021" s="49">
        <v>16092.5</v>
      </c>
      <c r="U8021" s="49">
        <v>22557.5</v>
      </c>
      <c r="V8021" s="49">
        <v>20127.5</v>
      </c>
    </row>
    <row r="8022" spans="1:22" x14ac:dyDescent="0.3">
      <c r="A8022">
        <v>1001889</v>
      </c>
      <c r="B8022" t="s">
        <v>34782</v>
      </c>
      <c r="C8022" t="s">
        <v>34783</v>
      </c>
      <c r="D8022" t="s">
        <v>34784</v>
      </c>
      <c r="E8022" t="s">
        <v>3929</v>
      </c>
      <c r="F8022" t="s">
        <v>34785</v>
      </c>
      <c r="G8022" t="s">
        <v>34786</v>
      </c>
      <c r="H8022" t="s">
        <v>416</v>
      </c>
      <c r="I8022" s="23">
        <v>45.156894000000001</v>
      </c>
      <c r="J8022" s="23">
        <v>-67.402006</v>
      </c>
      <c r="K8022">
        <v>322110</v>
      </c>
      <c r="L8022" t="s">
        <v>1172</v>
      </c>
      <c r="M8022" t="s">
        <v>1173</v>
      </c>
      <c r="N8022" s="49">
        <v>186105.40599999999</v>
      </c>
      <c r="O8022" s="49">
        <v>166580.356</v>
      </c>
      <c r="P8022" s="49">
        <v>137217.34400000001</v>
      </c>
      <c r="Q8022" s="49">
        <v>177793.49400000001</v>
      </c>
      <c r="R8022" s="49">
        <v>170138.68599999999</v>
      </c>
      <c r="S8022" s="49">
        <v>192813.34</v>
      </c>
      <c r="T8022" s="49">
        <v>203859.39</v>
      </c>
      <c r="U8022" s="49">
        <v>171377.67199999999</v>
      </c>
      <c r="V8022" s="49">
        <v>195922.40400000001</v>
      </c>
    </row>
    <row r="8023" spans="1:22" x14ac:dyDescent="0.3">
      <c r="A8023">
        <v>1006335</v>
      </c>
      <c r="B8023" t="s">
        <v>34787</v>
      </c>
      <c r="C8023" t="s">
        <v>34788</v>
      </c>
      <c r="D8023" t="s">
        <v>34789</v>
      </c>
      <c r="E8023" t="s">
        <v>351</v>
      </c>
      <c r="F8023" t="s">
        <v>34790</v>
      </c>
      <c r="G8023" t="s">
        <v>34791</v>
      </c>
      <c r="H8023" t="s">
        <v>20961</v>
      </c>
      <c r="I8023" s="23">
        <v>41.984520000000003</v>
      </c>
      <c r="J8023" s="23">
        <v>-88.280479999999997</v>
      </c>
      <c r="K8023">
        <v>562212</v>
      </c>
      <c r="L8023" t="s">
        <v>355</v>
      </c>
      <c r="M8023" t="s">
        <v>307</v>
      </c>
      <c r="R8023" s="49">
        <v>9497.3320000000003</v>
      </c>
      <c r="S8023" s="49">
        <v>10241.379999999999</v>
      </c>
      <c r="T8023" s="49">
        <v>6991.5360000000001</v>
      </c>
      <c r="U8023" s="49">
        <v>10970.067876999999</v>
      </c>
      <c r="V8023" s="49">
        <v>14816.214463</v>
      </c>
    </row>
    <row r="8024" spans="1:22" x14ac:dyDescent="0.3">
      <c r="A8024">
        <v>1011578</v>
      </c>
      <c r="B8024" t="s">
        <v>34792</v>
      </c>
      <c r="C8024" t="s">
        <v>34793</v>
      </c>
      <c r="D8024" t="s">
        <v>20829</v>
      </c>
      <c r="E8024" t="s">
        <v>303</v>
      </c>
      <c r="F8024" t="s">
        <v>31933</v>
      </c>
      <c r="G8024" t="s">
        <v>34794</v>
      </c>
      <c r="H8024" t="s">
        <v>21549</v>
      </c>
      <c r="I8024" s="23">
        <v>30.749749999999999</v>
      </c>
      <c r="J8024" s="23">
        <v>-94.435280000000006</v>
      </c>
      <c r="K8024">
        <v>221119</v>
      </c>
      <c r="L8024" t="s">
        <v>28</v>
      </c>
      <c r="M8024" t="s">
        <v>336</v>
      </c>
      <c r="Q8024" s="49">
        <v>870</v>
      </c>
      <c r="R8024" s="49">
        <v>4259.8980000000001</v>
      </c>
      <c r="S8024" s="49">
        <v>794.58399999999995</v>
      </c>
    </row>
    <row r="8025" spans="1:22" x14ac:dyDescent="0.3">
      <c r="A8025">
        <v>1005933</v>
      </c>
      <c r="B8025" t="s">
        <v>34795</v>
      </c>
      <c r="C8025" t="s">
        <v>34796</v>
      </c>
      <c r="D8025" t="s">
        <v>31913</v>
      </c>
      <c r="E8025" t="s">
        <v>422</v>
      </c>
      <c r="F8025" t="s">
        <v>31914</v>
      </c>
      <c r="G8025" t="s">
        <v>34797</v>
      </c>
      <c r="H8025" t="s">
        <v>7105</v>
      </c>
      <c r="I8025" s="23">
        <v>35.26285</v>
      </c>
      <c r="J8025" s="23">
        <v>-92.275964999999999</v>
      </c>
      <c r="K8025">
        <v>211112</v>
      </c>
      <c r="L8025" t="s">
        <v>28</v>
      </c>
      <c r="M8025" t="s">
        <v>102</v>
      </c>
      <c r="R8025" s="49">
        <v>10823.26</v>
      </c>
      <c r="S8025" s="49">
        <v>15466.892</v>
      </c>
      <c r="T8025" s="49">
        <v>18678.580000000002</v>
      </c>
      <c r="U8025" s="49">
        <v>27071.148000000001</v>
      </c>
      <c r="V8025" s="49">
        <v>129168.016</v>
      </c>
    </row>
    <row r="8026" spans="1:22" x14ac:dyDescent="0.3">
      <c r="A8026">
        <v>1003441</v>
      </c>
      <c r="B8026" t="s">
        <v>34798</v>
      </c>
      <c r="C8026" t="s">
        <v>34799</v>
      </c>
      <c r="D8026" t="s">
        <v>34800</v>
      </c>
      <c r="E8026" t="s">
        <v>303</v>
      </c>
      <c r="F8026" t="s">
        <v>34801</v>
      </c>
      <c r="G8026" t="s">
        <v>34802</v>
      </c>
      <c r="H8026" t="s">
        <v>34803</v>
      </c>
      <c r="I8026" s="23">
        <v>33.087499999999999</v>
      </c>
      <c r="J8026" s="23">
        <v>-98.071667000000005</v>
      </c>
      <c r="K8026">
        <v>486210</v>
      </c>
      <c r="L8026" t="s">
        <v>1714</v>
      </c>
      <c r="M8026" t="s">
        <v>102</v>
      </c>
      <c r="N8026" s="49">
        <v>42137.095999999998</v>
      </c>
      <c r="O8026" s="49">
        <v>38169.523999999998</v>
      </c>
      <c r="P8026" s="49">
        <v>99226.532000000007</v>
      </c>
      <c r="Q8026" s="49">
        <v>42042.483999999997</v>
      </c>
      <c r="R8026" s="49">
        <v>71506.607999999993</v>
      </c>
      <c r="S8026" s="49">
        <v>73314.937999999995</v>
      </c>
      <c r="T8026" s="49">
        <v>124881.808</v>
      </c>
      <c r="U8026" s="49">
        <v>85636.025999999998</v>
      </c>
      <c r="V8026" s="49">
        <v>154334.26</v>
      </c>
    </row>
    <row r="8027" spans="1:22" x14ac:dyDescent="0.3">
      <c r="A8027">
        <v>1012324</v>
      </c>
      <c r="B8027" t="s">
        <v>34804</v>
      </c>
      <c r="C8027" t="s">
        <v>34805</v>
      </c>
      <c r="D8027" t="s">
        <v>577</v>
      </c>
      <c r="E8027" t="s">
        <v>583</v>
      </c>
      <c r="F8027" t="s">
        <v>578</v>
      </c>
      <c r="I8027" s="23">
        <v>26.427299999999999</v>
      </c>
      <c r="J8027" s="23">
        <v>-90.812700000000007</v>
      </c>
      <c r="K8027">
        <v>211120</v>
      </c>
      <c r="L8027" t="s">
        <v>579</v>
      </c>
      <c r="M8027" t="s">
        <v>102</v>
      </c>
      <c r="N8027" s="49">
        <v>83473.232000000004</v>
      </c>
      <c r="O8027" s="49">
        <v>76054.884000000005</v>
      </c>
      <c r="P8027" s="49">
        <v>80075.555999999997</v>
      </c>
      <c r="Q8027" s="49">
        <v>30921.918000000001</v>
      </c>
    </row>
    <row r="8028" spans="1:22" x14ac:dyDescent="0.3">
      <c r="A8028">
        <v>1007518</v>
      </c>
      <c r="B8028" t="s">
        <v>34806</v>
      </c>
      <c r="C8028" t="s">
        <v>34807</v>
      </c>
      <c r="D8028" t="s">
        <v>27620</v>
      </c>
      <c r="E8028" t="s">
        <v>351</v>
      </c>
      <c r="F8028" t="s">
        <v>27621</v>
      </c>
      <c r="G8028" t="s">
        <v>34808</v>
      </c>
      <c r="H8028" t="s">
        <v>3089</v>
      </c>
      <c r="I8028" s="23">
        <v>38.837499999999999</v>
      </c>
      <c r="J8028" s="23">
        <v>-90.067499999999995</v>
      </c>
      <c r="K8028">
        <v>324110</v>
      </c>
      <c r="L8028" t="s">
        <v>34809</v>
      </c>
      <c r="M8028" t="s">
        <v>34810</v>
      </c>
      <c r="N8028" s="49">
        <v>4359504.4939999999</v>
      </c>
      <c r="O8028" s="49">
        <v>4328125.5420000004</v>
      </c>
      <c r="P8028" s="49">
        <v>4275849.352</v>
      </c>
      <c r="Q8028" s="49">
        <v>4490524.8279999997</v>
      </c>
      <c r="R8028" s="49">
        <v>4438918.7860000003</v>
      </c>
      <c r="S8028" s="49">
        <v>4355584.0460000001</v>
      </c>
      <c r="T8028" s="49">
        <v>4122674.7579999999</v>
      </c>
      <c r="U8028" s="49">
        <v>3818622.6159999999</v>
      </c>
      <c r="V8028" s="49">
        <v>3399126.2340000002</v>
      </c>
    </row>
    <row r="8029" spans="1:22" x14ac:dyDescent="0.3">
      <c r="A8029">
        <v>1004321</v>
      </c>
      <c r="B8029" t="s">
        <v>34811</v>
      </c>
      <c r="C8029" t="s">
        <v>34812</v>
      </c>
      <c r="D8029" t="s">
        <v>9243</v>
      </c>
      <c r="E8029" t="s">
        <v>447</v>
      </c>
      <c r="F8029" t="s">
        <v>34813</v>
      </c>
      <c r="G8029" t="s">
        <v>34814</v>
      </c>
      <c r="H8029" t="s">
        <v>5027</v>
      </c>
      <c r="I8029" s="23">
        <v>40.129126999999997</v>
      </c>
      <c r="J8029" s="23">
        <v>-78.201406000000006</v>
      </c>
      <c r="K8029">
        <v>562212</v>
      </c>
      <c r="L8029" t="s">
        <v>355</v>
      </c>
      <c r="M8029" t="s">
        <v>307</v>
      </c>
      <c r="N8029" s="49">
        <v>15381.1</v>
      </c>
      <c r="O8029" s="49">
        <v>16344.798000000001</v>
      </c>
      <c r="P8029" s="49">
        <v>16879.047999999999</v>
      </c>
      <c r="Q8029" s="49">
        <v>15753.7</v>
      </c>
      <c r="R8029" s="49">
        <v>9226.0499999999993</v>
      </c>
      <c r="S8029" s="49">
        <v>59312.35</v>
      </c>
      <c r="T8029" s="49">
        <v>78102.25</v>
      </c>
      <c r="U8029" s="49">
        <v>75306.5</v>
      </c>
      <c r="V8029" s="49">
        <v>69823.5</v>
      </c>
    </row>
    <row r="8030" spans="1:22" x14ac:dyDescent="0.3">
      <c r="A8030">
        <v>1002201</v>
      </c>
      <c r="B8030" t="s">
        <v>34815</v>
      </c>
      <c r="C8030" t="s">
        <v>34816</v>
      </c>
      <c r="D8030" t="s">
        <v>17270</v>
      </c>
      <c r="E8030" t="s">
        <v>542</v>
      </c>
      <c r="F8030" t="s">
        <v>2392</v>
      </c>
      <c r="H8030" t="s">
        <v>10574</v>
      </c>
      <c r="I8030" s="23">
        <v>37.201050000000002</v>
      </c>
      <c r="J8030" s="23">
        <v>-101.161675</v>
      </c>
      <c r="K8030">
        <v>486210</v>
      </c>
      <c r="L8030" t="s">
        <v>1275</v>
      </c>
      <c r="M8030" t="s">
        <v>102</v>
      </c>
      <c r="N8030" s="49">
        <v>39455.491999999998</v>
      </c>
      <c r="O8030" s="49">
        <v>53947.133999999998</v>
      </c>
      <c r="P8030" s="49">
        <v>51775.19</v>
      </c>
      <c r="Q8030" s="49">
        <v>60999.991999999998</v>
      </c>
      <c r="R8030" s="49">
        <v>32374.128000000001</v>
      </c>
      <c r="S8030" s="49">
        <v>39180.351999999999</v>
      </c>
      <c r="T8030" s="49">
        <v>40776.995999999999</v>
      </c>
      <c r="U8030" s="49">
        <v>36985.56</v>
      </c>
      <c r="V8030" s="49">
        <v>30120.635999999999</v>
      </c>
    </row>
    <row r="8031" spans="1:22" x14ac:dyDescent="0.3">
      <c r="A8031">
        <v>1003681</v>
      </c>
      <c r="B8031" t="s">
        <v>34817</v>
      </c>
      <c r="C8031" t="s">
        <v>34818</v>
      </c>
      <c r="D8031" t="s">
        <v>1322</v>
      </c>
      <c r="E8031" t="s">
        <v>303</v>
      </c>
      <c r="F8031" t="s">
        <v>11592</v>
      </c>
      <c r="H8031" t="s">
        <v>1074</v>
      </c>
      <c r="I8031" s="23">
        <v>35.414400000000001</v>
      </c>
      <c r="J8031" s="23">
        <v>-100.2286</v>
      </c>
      <c r="K8031">
        <v>486210</v>
      </c>
      <c r="L8031" t="s">
        <v>1275</v>
      </c>
      <c r="M8031" t="s">
        <v>102</v>
      </c>
      <c r="N8031" s="49">
        <v>43875.142</v>
      </c>
    </row>
    <row r="8032" spans="1:22" x14ac:dyDescent="0.3">
      <c r="A8032">
        <v>1003682</v>
      </c>
      <c r="B8032" t="s">
        <v>34819</v>
      </c>
      <c r="C8032" t="s">
        <v>34820</v>
      </c>
      <c r="D8032" t="s">
        <v>34821</v>
      </c>
      <c r="E8032" t="s">
        <v>303</v>
      </c>
      <c r="F8032" t="s">
        <v>34822</v>
      </c>
      <c r="H8032" t="s">
        <v>9161</v>
      </c>
      <c r="I8032" s="23">
        <v>32.704722199999999</v>
      </c>
      <c r="J8032" s="23">
        <v>-102.18055560000001</v>
      </c>
      <c r="K8032">
        <v>486210</v>
      </c>
      <c r="L8032" t="s">
        <v>1275</v>
      </c>
      <c r="M8032" t="s">
        <v>102</v>
      </c>
      <c r="N8032" s="49">
        <v>40984.94</v>
      </c>
    </row>
    <row r="8033" spans="1:22" x14ac:dyDescent="0.3">
      <c r="A8033">
        <v>1005516</v>
      </c>
      <c r="B8033" t="s">
        <v>34823</v>
      </c>
      <c r="C8033" t="s">
        <v>34824</v>
      </c>
      <c r="D8033" t="s">
        <v>34825</v>
      </c>
      <c r="E8033" t="s">
        <v>1248</v>
      </c>
      <c r="F8033" t="s">
        <v>34826</v>
      </c>
      <c r="H8033" t="s">
        <v>6925</v>
      </c>
      <c r="I8033" s="23">
        <v>38.138100000000001</v>
      </c>
      <c r="J8033" s="23">
        <v>-81.278400000000005</v>
      </c>
      <c r="K8033">
        <v>331110</v>
      </c>
      <c r="L8033" t="s">
        <v>6454</v>
      </c>
      <c r="M8033" t="s">
        <v>538</v>
      </c>
      <c r="N8033" s="49">
        <v>500686.038</v>
      </c>
      <c r="O8033" s="49">
        <v>525769.48600000003</v>
      </c>
      <c r="P8033" s="49">
        <v>572866.98800000001</v>
      </c>
      <c r="Q8033" s="49">
        <v>506945.78600000002</v>
      </c>
      <c r="R8033" s="49">
        <v>500214.886</v>
      </c>
      <c r="S8033" s="49">
        <v>534373.73600000003</v>
      </c>
      <c r="T8033" s="49">
        <v>544200.78799999994</v>
      </c>
      <c r="U8033" s="49">
        <v>529314.93799999997</v>
      </c>
      <c r="V8033" s="49">
        <v>539443.08799999999</v>
      </c>
    </row>
    <row r="8034" spans="1:22" x14ac:dyDescent="0.3">
      <c r="A8034">
        <v>1013246</v>
      </c>
      <c r="B8034" t="s">
        <v>34827</v>
      </c>
      <c r="C8034" t="s">
        <v>34828</v>
      </c>
      <c r="D8034" t="s">
        <v>34829</v>
      </c>
      <c r="E8034" t="s">
        <v>793</v>
      </c>
      <c r="F8034" t="s">
        <v>34830</v>
      </c>
      <c r="G8034" t="s">
        <v>34831</v>
      </c>
      <c r="H8034" t="s">
        <v>15189</v>
      </c>
      <c r="I8034" s="23">
        <v>38.366388999999998</v>
      </c>
      <c r="J8034" s="23">
        <v>-78.937777999999994</v>
      </c>
      <c r="K8034">
        <v>311511</v>
      </c>
      <c r="L8034" t="s">
        <v>28</v>
      </c>
      <c r="M8034" t="s">
        <v>315</v>
      </c>
      <c r="N8034" s="49">
        <v>31529.932000000001</v>
      </c>
      <c r="O8034" s="49">
        <v>29021.84</v>
      </c>
      <c r="P8034" s="49">
        <v>26617.5</v>
      </c>
      <c r="Q8034" s="49">
        <v>26278.651999999998</v>
      </c>
    </row>
    <row r="8035" spans="1:22" x14ac:dyDescent="0.3">
      <c r="A8035">
        <v>1008434</v>
      </c>
      <c r="B8035" t="s">
        <v>34832</v>
      </c>
      <c r="C8035" t="s">
        <v>34833</v>
      </c>
      <c r="D8035" t="s">
        <v>34834</v>
      </c>
      <c r="E8035" t="s">
        <v>454</v>
      </c>
      <c r="F8035" t="s">
        <v>27482</v>
      </c>
      <c r="G8035" t="s">
        <v>34835</v>
      </c>
      <c r="H8035" t="s">
        <v>1118</v>
      </c>
      <c r="I8035" s="23">
        <v>42.208100000000002</v>
      </c>
      <c r="J8035" s="23">
        <v>-83.145300000000006</v>
      </c>
      <c r="K8035">
        <v>221112</v>
      </c>
      <c r="L8035" t="s">
        <v>335</v>
      </c>
      <c r="M8035" t="s">
        <v>336</v>
      </c>
      <c r="N8035" s="49">
        <v>10867.36</v>
      </c>
      <c r="O8035" s="49">
        <v>13379.1</v>
      </c>
      <c r="P8035" s="49">
        <v>13704.8</v>
      </c>
      <c r="Q8035" s="49">
        <v>40719.947999999997</v>
      </c>
      <c r="R8035" s="49">
        <v>84149.02</v>
      </c>
      <c r="S8035" s="49">
        <v>161926.65400000001</v>
      </c>
      <c r="T8035" s="49">
        <v>149800.7844</v>
      </c>
      <c r="U8035" s="49">
        <v>202832.27</v>
      </c>
      <c r="V8035" s="49">
        <v>287139.84600000002</v>
      </c>
    </row>
    <row r="8036" spans="1:22" x14ac:dyDescent="0.3">
      <c r="A8036">
        <v>1003040</v>
      </c>
      <c r="B8036" t="s">
        <v>34836</v>
      </c>
      <c r="C8036" t="s">
        <v>34837</v>
      </c>
      <c r="D8036" t="s">
        <v>34838</v>
      </c>
      <c r="E8036" t="s">
        <v>331</v>
      </c>
      <c r="F8036" t="s">
        <v>34839</v>
      </c>
      <c r="G8036" t="s">
        <v>34840</v>
      </c>
      <c r="H8036" t="s">
        <v>648</v>
      </c>
      <c r="I8036" s="23">
        <v>44.990278000000004</v>
      </c>
      <c r="J8036" s="23">
        <v>-73.374060999999998</v>
      </c>
      <c r="K8036">
        <v>325412</v>
      </c>
      <c r="L8036" t="s">
        <v>28</v>
      </c>
      <c r="M8036" t="s">
        <v>530</v>
      </c>
      <c r="O8036" s="49">
        <v>4859.9759999999997</v>
      </c>
      <c r="P8036" s="49">
        <v>17167.635999999999</v>
      </c>
      <c r="Q8036" s="49">
        <v>16773.236000000001</v>
      </c>
      <c r="R8036" s="49">
        <v>17768.482</v>
      </c>
      <c r="S8036" s="49">
        <v>24444.308000000001</v>
      </c>
      <c r="T8036" s="49">
        <v>27186.648000000001</v>
      </c>
      <c r="U8036" s="49">
        <v>29481.887999999999</v>
      </c>
      <c r="V8036" s="49">
        <v>32087.428</v>
      </c>
    </row>
    <row r="8037" spans="1:22" x14ac:dyDescent="0.3">
      <c r="A8037">
        <v>1004972</v>
      </c>
      <c r="B8037" t="s">
        <v>34841</v>
      </c>
      <c r="C8037" t="s">
        <v>34842</v>
      </c>
      <c r="D8037" t="s">
        <v>480</v>
      </c>
      <c r="E8037" t="s">
        <v>303</v>
      </c>
      <c r="F8037" t="s">
        <v>31629</v>
      </c>
      <c r="G8037" t="s">
        <v>34843</v>
      </c>
      <c r="H8037" t="s">
        <v>483</v>
      </c>
      <c r="I8037" s="23">
        <v>29.934619999999999</v>
      </c>
      <c r="J8037" s="23">
        <v>-95.650329999999997</v>
      </c>
      <c r="K8037">
        <v>331210</v>
      </c>
      <c r="L8037" t="s">
        <v>28</v>
      </c>
      <c r="M8037" t="s">
        <v>538</v>
      </c>
      <c r="N8037" s="49">
        <v>106933.8</v>
      </c>
      <c r="O8037" s="49">
        <v>111014.53200000001</v>
      </c>
      <c r="P8037" s="49">
        <v>113442.17200000001</v>
      </c>
      <c r="Q8037" s="49">
        <v>112908.024</v>
      </c>
      <c r="R8037" s="49">
        <v>107854.65</v>
      </c>
      <c r="S8037" s="49">
        <v>124993.08</v>
      </c>
      <c r="T8037" s="49">
        <v>114271.62</v>
      </c>
      <c r="U8037" s="49">
        <v>110000.136</v>
      </c>
      <c r="V8037" s="49">
        <v>107860.24400000001</v>
      </c>
    </row>
    <row r="8038" spans="1:22" x14ac:dyDescent="0.3">
      <c r="A8038">
        <v>1002310</v>
      </c>
      <c r="B8038" t="s">
        <v>34844</v>
      </c>
      <c r="C8038" t="s">
        <v>34845</v>
      </c>
      <c r="D8038" t="s">
        <v>34846</v>
      </c>
      <c r="E8038" t="s">
        <v>1418</v>
      </c>
      <c r="F8038" t="s">
        <v>34847</v>
      </c>
      <c r="G8038" t="s">
        <v>34848</v>
      </c>
      <c r="H8038" t="s">
        <v>11945</v>
      </c>
      <c r="I8038" s="23">
        <v>34.628900000000002</v>
      </c>
      <c r="J8038" s="23">
        <v>-97.168499999999995</v>
      </c>
      <c r="K8038">
        <v>324110</v>
      </c>
      <c r="L8038" t="s">
        <v>6080</v>
      </c>
      <c r="M8038" t="s">
        <v>6081</v>
      </c>
      <c r="N8038" s="49">
        <v>802886.51800000004</v>
      </c>
      <c r="O8038" s="49">
        <v>757067.826</v>
      </c>
      <c r="P8038" s="49">
        <v>811635.79</v>
      </c>
      <c r="Q8038" s="49">
        <v>933772.54399999999</v>
      </c>
      <c r="R8038" s="49">
        <v>841261.92799999996</v>
      </c>
      <c r="S8038" s="49">
        <v>657706.62399999995</v>
      </c>
      <c r="T8038" s="49">
        <v>694635.66799999995</v>
      </c>
      <c r="U8038" s="49">
        <v>557419.89399999997</v>
      </c>
      <c r="V8038" s="49">
        <v>365553.91800000001</v>
      </c>
    </row>
    <row r="8039" spans="1:22" x14ac:dyDescent="0.3">
      <c r="A8039">
        <v>1006370</v>
      </c>
      <c r="B8039" t="s">
        <v>34849</v>
      </c>
      <c r="C8039" t="s">
        <v>34850</v>
      </c>
      <c r="D8039" t="s">
        <v>34851</v>
      </c>
      <c r="E8039" t="s">
        <v>461</v>
      </c>
      <c r="F8039" t="s">
        <v>34852</v>
      </c>
      <c r="G8039" t="s">
        <v>34853</v>
      </c>
      <c r="H8039" t="s">
        <v>15849</v>
      </c>
      <c r="I8039" s="23">
        <v>44.996200000000002</v>
      </c>
      <c r="J8039" s="23">
        <v>-108.625</v>
      </c>
      <c r="K8039">
        <v>327410</v>
      </c>
      <c r="L8039" t="s">
        <v>1404</v>
      </c>
      <c r="M8039" t="s">
        <v>376</v>
      </c>
      <c r="N8039" s="49">
        <v>186322.068</v>
      </c>
      <c r="O8039" s="49">
        <v>199073.416</v>
      </c>
      <c r="P8039" s="49">
        <v>175590.78200000001</v>
      </c>
      <c r="Q8039" s="49">
        <v>174307.59</v>
      </c>
      <c r="R8039" s="49">
        <v>189417.946</v>
      </c>
      <c r="S8039" s="49">
        <v>201703.802</v>
      </c>
      <c r="T8039" s="49">
        <v>186916.29199999999</v>
      </c>
      <c r="U8039" s="49">
        <v>181941.682</v>
      </c>
      <c r="V8039" s="49">
        <v>151151.18400000001</v>
      </c>
    </row>
    <row r="8040" spans="1:22" x14ac:dyDescent="0.3">
      <c r="A8040">
        <v>1004459</v>
      </c>
      <c r="B8040" t="s">
        <v>34854</v>
      </c>
      <c r="C8040" t="s">
        <v>34855</v>
      </c>
      <c r="D8040" t="s">
        <v>22032</v>
      </c>
      <c r="E8040" t="s">
        <v>461</v>
      </c>
      <c r="F8040" t="s">
        <v>24076</v>
      </c>
      <c r="G8040" t="s">
        <v>34856</v>
      </c>
      <c r="H8040" t="s">
        <v>24078</v>
      </c>
      <c r="I8040" s="23">
        <v>43.851260000000003</v>
      </c>
      <c r="J8040" s="23">
        <v>-104.21504</v>
      </c>
      <c r="K8040">
        <v>324110</v>
      </c>
      <c r="L8040" t="s">
        <v>1344</v>
      </c>
      <c r="M8040" t="s">
        <v>1345</v>
      </c>
      <c r="N8040" s="49">
        <v>185741.34</v>
      </c>
      <c r="O8040" s="49">
        <v>181798.65400000001</v>
      </c>
      <c r="P8040" s="49">
        <v>164071.91800000001</v>
      </c>
      <c r="Q8040" s="49">
        <v>178294.34</v>
      </c>
      <c r="R8040" s="49">
        <v>147121.024</v>
      </c>
      <c r="S8040" s="49">
        <v>162492.198</v>
      </c>
      <c r="T8040" s="49">
        <v>192192.52</v>
      </c>
      <c r="U8040" s="49">
        <v>166737.14600000001</v>
      </c>
      <c r="V8040" s="49">
        <v>143555.12</v>
      </c>
    </row>
    <row r="8041" spans="1:22" x14ac:dyDescent="0.3">
      <c r="A8041">
        <v>1007561</v>
      </c>
      <c r="B8041" t="s">
        <v>34857</v>
      </c>
      <c r="C8041" t="s">
        <v>34858</v>
      </c>
      <c r="D8041" t="s">
        <v>34859</v>
      </c>
      <c r="E8041" t="s">
        <v>461</v>
      </c>
      <c r="F8041" t="s">
        <v>34860</v>
      </c>
      <c r="G8041" t="s">
        <v>34861</v>
      </c>
      <c r="H8041" t="s">
        <v>34862</v>
      </c>
      <c r="I8041" s="23">
        <v>44.009990000000002</v>
      </c>
      <c r="J8041" s="23">
        <v>-107.96948999999999</v>
      </c>
      <c r="K8041">
        <v>311313</v>
      </c>
      <c r="L8041" t="s">
        <v>1404</v>
      </c>
      <c r="M8041" t="s">
        <v>376</v>
      </c>
      <c r="N8041" s="49">
        <v>30281.621999999999</v>
      </c>
      <c r="O8041" s="49">
        <v>34754.71</v>
      </c>
      <c r="P8041" s="49">
        <v>36194.288</v>
      </c>
      <c r="Q8041" s="49">
        <v>26203.344000000001</v>
      </c>
      <c r="R8041" s="49">
        <v>28905.48</v>
      </c>
      <c r="S8041" s="49">
        <v>24527.815999999999</v>
      </c>
      <c r="T8041" s="49">
        <v>24230.108</v>
      </c>
      <c r="U8041" s="49">
        <v>27418.348000000002</v>
      </c>
      <c r="V8041" s="49">
        <v>22639.223999999998</v>
      </c>
    </row>
    <row r="8042" spans="1:22" x14ac:dyDescent="0.3">
      <c r="A8042">
        <v>1007378</v>
      </c>
      <c r="B8042" t="s">
        <v>34863</v>
      </c>
      <c r="C8042" t="s">
        <v>34864</v>
      </c>
      <c r="D8042" t="s">
        <v>34865</v>
      </c>
      <c r="E8042" t="s">
        <v>491</v>
      </c>
      <c r="F8042" t="s">
        <v>8722</v>
      </c>
      <c r="G8042" t="s">
        <v>34866</v>
      </c>
      <c r="H8042" t="s">
        <v>30786</v>
      </c>
      <c r="I8042" s="23">
        <v>39.53</v>
      </c>
      <c r="J8042" s="23">
        <v>-87.424700000000001</v>
      </c>
      <c r="K8042">
        <v>221112</v>
      </c>
      <c r="L8042" t="s">
        <v>335</v>
      </c>
      <c r="M8042" t="s">
        <v>336</v>
      </c>
      <c r="Q8042" s="49">
        <v>912643.04599999997</v>
      </c>
      <c r="R8042" s="49">
        <v>2833340.2540000002</v>
      </c>
      <c r="S8042" s="49">
        <v>2850118.83</v>
      </c>
      <c r="T8042" s="49">
        <v>3136825.62</v>
      </c>
      <c r="U8042" s="49">
        <v>2389057.2239999999</v>
      </c>
      <c r="V8042" s="49">
        <v>4674339.824</v>
      </c>
    </row>
    <row r="8043" spans="1:22" x14ac:dyDescent="0.3">
      <c r="A8043">
        <v>1012853</v>
      </c>
      <c r="B8043" t="s">
        <v>34863</v>
      </c>
      <c r="C8043" t="s">
        <v>34867</v>
      </c>
      <c r="D8043" t="s">
        <v>34868</v>
      </c>
      <c r="E8043" t="s">
        <v>491</v>
      </c>
      <c r="F8043" t="s">
        <v>28673</v>
      </c>
      <c r="G8043" t="s">
        <v>34869</v>
      </c>
      <c r="H8043" t="s">
        <v>28675</v>
      </c>
      <c r="I8043" s="23">
        <v>39.53</v>
      </c>
      <c r="J8043" s="23">
        <v>-87.424700000000001</v>
      </c>
      <c r="K8043">
        <v>221112</v>
      </c>
      <c r="L8043" t="s">
        <v>335</v>
      </c>
      <c r="M8043" t="s">
        <v>336</v>
      </c>
      <c r="N8043" s="49">
        <v>49356.567999999999</v>
      </c>
      <c r="O8043" s="49">
        <v>53839.552000000003</v>
      </c>
      <c r="P8043" s="49">
        <v>31511.236000000001</v>
      </c>
    </row>
    <row r="8044" spans="1:22" x14ac:dyDescent="0.3">
      <c r="A8044">
        <v>1012170</v>
      </c>
      <c r="B8044" t="s">
        <v>34870</v>
      </c>
      <c r="C8044" t="s">
        <v>34871</v>
      </c>
      <c r="D8044" t="s">
        <v>8973</v>
      </c>
      <c r="E8044" t="s">
        <v>676</v>
      </c>
      <c r="F8044" t="s">
        <v>25063</v>
      </c>
      <c r="G8044" t="s">
        <v>34872</v>
      </c>
      <c r="H8044" t="s">
        <v>4442</v>
      </c>
      <c r="I8044" s="23">
        <v>35.272860000000001</v>
      </c>
      <c r="J8044" s="23">
        <v>-84.769919999999999</v>
      </c>
      <c r="K8044">
        <v>331410</v>
      </c>
      <c r="L8044" t="s">
        <v>28</v>
      </c>
      <c r="M8044" t="s">
        <v>538</v>
      </c>
      <c r="N8044" s="49">
        <v>43261.188000000002</v>
      </c>
      <c r="O8044" s="49">
        <v>41977.991999999998</v>
      </c>
      <c r="P8044" s="49">
        <v>37593.408000000003</v>
      </c>
      <c r="Q8044" s="49">
        <v>74951.967999999993</v>
      </c>
    </row>
    <row r="8045" spans="1:22" x14ac:dyDescent="0.3">
      <c r="A8045">
        <v>1001080</v>
      </c>
      <c r="B8045" t="s">
        <v>34873</v>
      </c>
      <c r="C8045" t="s">
        <v>34874</v>
      </c>
      <c r="D8045" t="s">
        <v>34875</v>
      </c>
      <c r="E8045" t="s">
        <v>331</v>
      </c>
      <c r="F8045" t="s">
        <v>34876</v>
      </c>
      <c r="G8045" t="s">
        <v>34877</v>
      </c>
      <c r="H8045" t="s">
        <v>5651</v>
      </c>
      <c r="I8045" s="23">
        <v>40.956899999999997</v>
      </c>
      <c r="J8045" s="23">
        <v>-72.877399999999994</v>
      </c>
      <c r="K8045">
        <v>221112</v>
      </c>
      <c r="L8045" t="s">
        <v>30</v>
      </c>
      <c r="M8045" t="s">
        <v>336</v>
      </c>
      <c r="N8045" s="49">
        <v>13747.026</v>
      </c>
      <c r="O8045" s="49">
        <v>16487.383999999998</v>
      </c>
      <c r="P8045" s="49">
        <v>8446.4120000000003</v>
      </c>
      <c r="Q8045" s="49">
        <v>28965.93</v>
      </c>
      <c r="R8045" s="49">
        <v>19749.128000000001</v>
      </c>
      <c r="S8045" s="49">
        <v>30152.06</v>
      </c>
      <c r="T8045" s="49">
        <v>47574.877999999997</v>
      </c>
      <c r="U8045" s="49">
        <v>54199.42</v>
      </c>
      <c r="V8045" s="49">
        <v>36273.307999999997</v>
      </c>
    </row>
    <row r="8046" spans="1:22" x14ac:dyDescent="0.3">
      <c r="A8046">
        <v>1013667</v>
      </c>
      <c r="B8046" t="s">
        <v>34878</v>
      </c>
      <c r="C8046" t="s">
        <v>34879</v>
      </c>
      <c r="D8046" t="s">
        <v>34880</v>
      </c>
      <c r="E8046" t="s">
        <v>663</v>
      </c>
      <c r="F8046" t="s">
        <v>34881</v>
      </c>
      <c r="G8046" t="s">
        <v>34882</v>
      </c>
      <c r="H8046" t="s">
        <v>34883</v>
      </c>
      <c r="I8046" s="23">
        <v>41.033571999999999</v>
      </c>
      <c r="J8046" s="23">
        <v>-81.832417000000007</v>
      </c>
      <c r="K8046">
        <v>486210</v>
      </c>
      <c r="L8046" t="s">
        <v>1275</v>
      </c>
      <c r="M8046" t="s">
        <v>102</v>
      </c>
      <c r="N8046" s="49">
        <v>57058.451999999997</v>
      </c>
    </row>
    <row r="8047" spans="1:22" x14ac:dyDescent="0.3">
      <c r="A8047">
        <v>1009361</v>
      </c>
      <c r="B8047" t="s">
        <v>34884</v>
      </c>
      <c r="C8047" t="s">
        <v>34885</v>
      </c>
      <c r="D8047" t="s">
        <v>34886</v>
      </c>
      <c r="E8047" t="s">
        <v>946</v>
      </c>
      <c r="F8047" t="s">
        <v>1557</v>
      </c>
      <c r="G8047" t="s">
        <v>34887</v>
      </c>
      <c r="H8047" t="s">
        <v>1559</v>
      </c>
      <c r="I8047" s="23">
        <v>45.619591</v>
      </c>
      <c r="J8047" s="23">
        <v>-122.456295</v>
      </c>
      <c r="K8047">
        <v>334413</v>
      </c>
      <c r="L8047" t="s">
        <v>1560</v>
      </c>
      <c r="M8047" t="s">
        <v>315</v>
      </c>
      <c r="N8047" s="49">
        <v>92890.636922999998</v>
      </c>
      <c r="O8047" s="49">
        <v>100498.949848</v>
      </c>
      <c r="P8047" s="49">
        <v>112737.21837800001</v>
      </c>
      <c r="Q8047" s="49">
        <v>156445.30178400001</v>
      </c>
      <c r="R8047" s="49">
        <v>172434.129484</v>
      </c>
      <c r="S8047" s="49">
        <v>189905.694399</v>
      </c>
      <c r="T8047" s="49">
        <v>140644.4357</v>
      </c>
      <c r="U8047" s="49">
        <v>139459.9792</v>
      </c>
      <c r="V8047" s="49">
        <v>177046.40650000001</v>
      </c>
    </row>
    <row r="8048" spans="1:22" x14ac:dyDescent="0.3">
      <c r="A8048">
        <v>1009896</v>
      </c>
      <c r="B8048" t="s">
        <v>34888</v>
      </c>
      <c r="C8048" t="s">
        <v>34889</v>
      </c>
      <c r="D8048" t="s">
        <v>10219</v>
      </c>
      <c r="E8048" t="s">
        <v>303</v>
      </c>
      <c r="F8048" t="s">
        <v>10220</v>
      </c>
      <c r="G8048" t="s">
        <v>34890</v>
      </c>
      <c r="H8048" t="s">
        <v>5496</v>
      </c>
      <c r="I8048" s="23">
        <v>32.445574999999998</v>
      </c>
      <c r="J8048" s="23">
        <v>-97.568060000000003</v>
      </c>
      <c r="K8048">
        <v>211111</v>
      </c>
      <c r="L8048" t="s">
        <v>28</v>
      </c>
      <c r="M8048" t="s">
        <v>102</v>
      </c>
      <c r="R8048" s="49">
        <v>24203.304</v>
      </c>
      <c r="S8048" s="49">
        <v>20426.072</v>
      </c>
      <c r="T8048" s="49">
        <v>28198.84</v>
      </c>
      <c r="U8048" s="49">
        <v>26161.552</v>
      </c>
      <c r="V8048" s="49">
        <v>25301.103999999999</v>
      </c>
    </row>
    <row r="8049" spans="1:22" x14ac:dyDescent="0.3">
      <c r="A8049">
        <v>1005691</v>
      </c>
      <c r="B8049" t="s">
        <v>34891</v>
      </c>
      <c r="C8049" t="s">
        <v>34892</v>
      </c>
      <c r="D8049" t="s">
        <v>3520</v>
      </c>
      <c r="E8049" t="s">
        <v>303</v>
      </c>
      <c r="F8049" t="s">
        <v>3521</v>
      </c>
      <c r="G8049" t="s">
        <v>34893</v>
      </c>
      <c r="H8049" t="s">
        <v>8718</v>
      </c>
      <c r="I8049" s="23">
        <v>31.2684</v>
      </c>
      <c r="J8049" s="23">
        <v>-103.08620000000001</v>
      </c>
      <c r="K8049">
        <v>486210</v>
      </c>
      <c r="L8049" t="s">
        <v>8303</v>
      </c>
      <c r="M8049" t="s">
        <v>8304</v>
      </c>
      <c r="N8049" s="49">
        <v>92125.01</v>
      </c>
      <c r="O8049" s="49">
        <v>79077.233999999997</v>
      </c>
      <c r="P8049" s="49">
        <v>106762.568</v>
      </c>
      <c r="Q8049" s="49">
        <v>110696.17600000001</v>
      </c>
      <c r="R8049" s="49">
        <v>78308.343999999997</v>
      </c>
      <c r="S8049" s="49">
        <v>103732.52800000001</v>
      </c>
      <c r="T8049" s="49">
        <v>107652.686</v>
      </c>
      <c r="U8049" s="49">
        <v>106152.754</v>
      </c>
      <c r="V8049" s="49">
        <v>92078.1</v>
      </c>
    </row>
    <row r="8050" spans="1:22" x14ac:dyDescent="0.3">
      <c r="A8050">
        <v>1004827</v>
      </c>
      <c r="B8050" t="s">
        <v>34894</v>
      </c>
      <c r="C8050" t="s">
        <v>34892</v>
      </c>
      <c r="D8050" t="s">
        <v>3520</v>
      </c>
      <c r="E8050" t="s">
        <v>303</v>
      </c>
      <c r="F8050" t="s">
        <v>3521</v>
      </c>
      <c r="G8050" t="s">
        <v>34895</v>
      </c>
      <c r="H8050" t="s">
        <v>11232</v>
      </c>
      <c r="I8050" s="23">
        <v>31.159974999999999</v>
      </c>
      <c r="J8050" s="23">
        <v>-103.104845</v>
      </c>
      <c r="K8050">
        <v>211111</v>
      </c>
      <c r="L8050" t="s">
        <v>2172</v>
      </c>
      <c r="M8050" t="s">
        <v>2173</v>
      </c>
      <c r="R8050" s="49">
        <v>190164.34</v>
      </c>
      <c r="S8050" s="49">
        <v>283174.60600000003</v>
      </c>
      <c r="T8050" s="49">
        <v>152886.53200000001</v>
      </c>
      <c r="U8050" s="49">
        <v>169264.274</v>
      </c>
      <c r="V8050" s="49">
        <v>265826.19400000002</v>
      </c>
    </row>
    <row r="8051" spans="1:22" x14ac:dyDescent="0.3">
      <c r="A8051">
        <v>1013204</v>
      </c>
      <c r="B8051" t="s">
        <v>34896</v>
      </c>
      <c r="C8051" t="s">
        <v>34897</v>
      </c>
      <c r="D8051" t="s">
        <v>577</v>
      </c>
      <c r="E8051" t="s">
        <v>583</v>
      </c>
      <c r="F8051" t="s">
        <v>578</v>
      </c>
      <c r="I8051" s="23">
        <v>26.931999999999999</v>
      </c>
      <c r="J8051" s="23">
        <v>-90.520799999999994</v>
      </c>
      <c r="K8051">
        <v>211120</v>
      </c>
      <c r="L8051" t="s">
        <v>579</v>
      </c>
      <c r="M8051" t="s">
        <v>102</v>
      </c>
      <c r="N8051" s="49">
        <v>54486.262000000002</v>
      </c>
      <c r="O8051" s="49">
        <v>51598.125999999997</v>
      </c>
    </row>
    <row r="8052" spans="1:22" x14ac:dyDescent="0.3">
      <c r="A8052">
        <v>1011425</v>
      </c>
      <c r="B8052" t="s">
        <v>34898</v>
      </c>
      <c r="C8052" t="s">
        <v>34899</v>
      </c>
      <c r="D8052" t="s">
        <v>577</v>
      </c>
      <c r="E8052" t="s">
        <v>583</v>
      </c>
      <c r="F8052" t="s">
        <v>578</v>
      </c>
      <c r="I8052" s="23">
        <v>26.14594</v>
      </c>
      <c r="J8052" s="23">
        <v>-91.153998999999999</v>
      </c>
      <c r="K8052">
        <v>211120</v>
      </c>
      <c r="L8052" t="s">
        <v>579</v>
      </c>
      <c r="M8052" t="s">
        <v>102</v>
      </c>
      <c r="N8052" s="49">
        <v>189493.80600000001</v>
      </c>
      <c r="O8052" s="49">
        <v>183413.84400000001</v>
      </c>
      <c r="P8052" s="49">
        <v>145508.29399999999</v>
      </c>
      <c r="Q8052" s="49">
        <v>136560.704</v>
      </c>
      <c r="R8052" s="49">
        <v>122109.076</v>
      </c>
    </row>
    <row r="8053" spans="1:22" x14ac:dyDescent="0.3">
      <c r="A8053">
        <v>1010398</v>
      </c>
      <c r="B8053" t="s">
        <v>34900</v>
      </c>
      <c r="C8053" t="s">
        <v>34901</v>
      </c>
      <c r="D8053" t="s">
        <v>577</v>
      </c>
      <c r="E8053" t="s">
        <v>583</v>
      </c>
      <c r="F8053" t="s">
        <v>578</v>
      </c>
      <c r="I8053" s="23">
        <v>29.057400000000001</v>
      </c>
      <c r="J8053" s="23">
        <v>-89.828500000000005</v>
      </c>
      <c r="K8053">
        <v>211120</v>
      </c>
      <c r="L8053" t="s">
        <v>579</v>
      </c>
      <c r="M8053" t="s">
        <v>102</v>
      </c>
      <c r="N8053" s="49">
        <v>62449.226000000002</v>
      </c>
      <c r="O8053" s="49">
        <v>69270.864000000001</v>
      </c>
      <c r="P8053" s="49">
        <v>64866.131999999998</v>
      </c>
      <c r="Q8053" s="49">
        <v>81829.894</v>
      </c>
      <c r="R8053" s="49">
        <v>72429.009999999995</v>
      </c>
      <c r="S8053" s="49">
        <v>105934.976</v>
      </c>
      <c r="T8053" s="49">
        <v>69043.83</v>
      </c>
      <c r="U8053" s="49">
        <v>45964.258000000002</v>
      </c>
    </row>
    <row r="8054" spans="1:22" x14ac:dyDescent="0.3">
      <c r="A8054">
        <v>1000069</v>
      </c>
      <c r="B8054" t="s">
        <v>34902</v>
      </c>
      <c r="C8054" t="s">
        <v>34903</v>
      </c>
      <c r="D8054" t="s">
        <v>5698</v>
      </c>
      <c r="E8054" t="s">
        <v>2780</v>
      </c>
      <c r="F8054" t="s">
        <v>11203</v>
      </c>
      <c r="G8054" t="s">
        <v>34904</v>
      </c>
      <c r="H8054" t="s">
        <v>2783</v>
      </c>
      <c r="I8054" s="23">
        <v>41.448599999999999</v>
      </c>
      <c r="J8054" s="23">
        <v>-72.835800000000006</v>
      </c>
      <c r="K8054">
        <v>221112</v>
      </c>
      <c r="L8054" t="s">
        <v>335</v>
      </c>
      <c r="M8054" t="s">
        <v>336</v>
      </c>
      <c r="N8054" s="49">
        <v>54888.148000000001</v>
      </c>
      <c r="O8054" s="49">
        <v>76227.316000000006</v>
      </c>
      <c r="P8054" s="49">
        <v>77745.411999999997</v>
      </c>
      <c r="Q8054" s="49">
        <v>103702.916</v>
      </c>
      <c r="R8054" s="49">
        <v>72216.032000000007</v>
      </c>
      <c r="S8054" s="49">
        <v>25832.455999999998</v>
      </c>
      <c r="T8054" s="49">
        <v>28425.495999999999</v>
      </c>
      <c r="U8054" s="49">
        <v>57404.235999999997</v>
      </c>
      <c r="V8054" s="49">
        <v>95721.644</v>
      </c>
    </row>
    <row r="8055" spans="1:22" x14ac:dyDescent="0.3">
      <c r="A8055">
        <v>1004392</v>
      </c>
      <c r="B8055" t="s">
        <v>34905</v>
      </c>
      <c r="C8055" t="s">
        <v>34906</v>
      </c>
      <c r="D8055" t="s">
        <v>20405</v>
      </c>
      <c r="E8055" t="s">
        <v>303</v>
      </c>
      <c r="F8055" t="s">
        <v>12050</v>
      </c>
      <c r="G8055" t="s">
        <v>34907</v>
      </c>
      <c r="H8055" t="s">
        <v>5496</v>
      </c>
      <c r="I8055" s="23">
        <v>32.399551000000002</v>
      </c>
      <c r="J8055" s="23">
        <v>-97.200581</v>
      </c>
      <c r="K8055">
        <v>211111</v>
      </c>
      <c r="L8055" t="s">
        <v>28</v>
      </c>
      <c r="M8055" t="s">
        <v>102</v>
      </c>
      <c r="R8055" s="49">
        <v>27742.596000000001</v>
      </c>
      <c r="S8055" s="49">
        <v>34330.82</v>
      </c>
      <c r="T8055" s="49">
        <v>34412.120000000003</v>
      </c>
      <c r="U8055" s="49">
        <v>41541.54</v>
      </c>
      <c r="V8055" s="49">
        <v>43745.74</v>
      </c>
    </row>
    <row r="8056" spans="1:22" x14ac:dyDescent="0.3">
      <c r="A8056">
        <v>1010417</v>
      </c>
      <c r="B8056" t="s">
        <v>34908</v>
      </c>
      <c r="C8056" t="s">
        <v>34909</v>
      </c>
      <c r="D8056" t="s">
        <v>27156</v>
      </c>
      <c r="E8056" t="s">
        <v>323</v>
      </c>
      <c r="F8056" t="s">
        <v>34910</v>
      </c>
      <c r="G8056" t="s">
        <v>34911</v>
      </c>
      <c r="H8056" t="s">
        <v>963</v>
      </c>
      <c r="I8056" s="23">
        <v>34.007710000000003</v>
      </c>
      <c r="J8056" s="23">
        <v>-117.94262000000001</v>
      </c>
      <c r="K8056">
        <v>221112</v>
      </c>
      <c r="L8056" t="s">
        <v>30</v>
      </c>
      <c r="M8056" t="s">
        <v>336</v>
      </c>
      <c r="N8056" s="49">
        <v>232640.788</v>
      </c>
      <c r="O8056" s="49">
        <v>203111.14799999999</v>
      </c>
      <c r="P8056" s="49">
        <v>176156.04800000001</v>
      </c>
      <c r="Q8056" s="49">
        <v>226807.36</v>
      </c>
      <c r="R8056" s="49">
        <v>221685.728</v>
      </c>
      <c r="S8056" s="49">
        <v>245224.34</v>
      </c>
      <c r="T8056" s="49">
        <v>150415.54399999999</v>
      </c>
    </row>
    <row r="8057" spans="1:22" x14ac:dyDescent="0.3">
      <c r="A8057">
        <v>1000464</v>
      </c>
      <c r="B8057" t="s">
        <v>34912</v>
      </c>
      <c r="C8057" t="s">
        <v>34913</v>
      </c>
      <c r="D8057" t="s">
        <v>6047</v>
      </c>
      <c r="E8057" t="s">
        <v>323</v>
      </c>
      <c r="F8057" t="s">
        <v>6048</v>
      </c>
      <c r="G8057" t="s">
        <v>34914</v>
      </c>
      <c r="H8057" t="s">
        <v>2867</v>
      </c>
      <c r="I8057" s="23">
        <v>37.4878</v>
      </c>
      <c r="J8057" s="23">
        <v>-120.8956</v>
      </c>
      <c r="K8057">
        <v>221112</v>
      </c>
      <c r="L8057" t="s">
        <v>30</v>
      </c>
      <c r="M8057" t="s">
        <v>336</v>
      </c>
      <c r="N8057" s="49">
        <v>469490.16</v>
      </c>
      <c r="O8057" s="49">
        <v>554791.54399999999</v>
      </c>
      <c r="P8057" s="49">
        <v>503984.03200000001</v>
      </c>
      <c r="Q8057" s="49">
        <v>538101.15599999996</v>
      </c>
      <c r="R8057" s="49">
        <v>699536.40800000005</v>
      </c>
      <c r="S8057" s="49">
        <v>650290.74</v>
      </c>
      <c r="T8057" s="49">
        <v>625108.18400000001</v>
      </c>
      <c r="U8057" s="49">
        <v>644842.16</v>
      </c>
      <c r="V8057" s="49">
        <v>495929.712</v>
      </c>
    </row>
    <row r="8058" spans="1:22" x14ac:dyDescent="0.3">
      <c r="A8058">
        <v>1000840</v>
      </c>
      <c r="B8058" t="s">
        <v>34915</v>
      </c>
      <c r="C8058" t="s">
        <v>34916</v>
      </c>
      <c r="D8058" t="s">
        <v>34917</v>
      </c>
      <c r="E8058" t="s">
        <v>663</v>
      </c>
      <c r="F8058" t="s">
        <v>34918</v>
      </c>
      <c r="G8058" t="s">
        <v>34919</v>
      </c>
      <c r="I8058" s="23">
        <v>38.991700000000002</v>
      </c>
      <c r="J8058" s="23">
        <v>-84.298100000000005</v>
      </c>
      <c r="K8058">
        <v>221112</v>
      </c>
      <c r="L8058" t="s">
        <v>30</v>
      </c>
      <c r="M8058" t="s">
        <v>336</v>
      </c>
      <c r="R8058" s="49">
        <v>0</v>
      </c>
      <c r="S8058" s="49">
        <v>1602137.044</v>
      </c>
      <c r="T8058" s="49">
        <v>2411760.1839999999</v>
      </c>
      <c r="U8058" s="49">
        <v>3197308.3859999999</v>
      </c>
      <c r="V8058" s="49">
        <v>3650147.7480000001</v>
      </c>
    </row>
    <row r="8059" spans="1:22" x14ac:dyDescent="0.3">
      <c r="A8059">
        <v>1011664</v>
      </c>
      <c r="B8059" t="s">
        <v>34920</v>
      </c>
      <c r="C8059" t="s">
        <v>34921</v>
      </c>
      <c r="D8059" t="s">
        <v>34922</v>
      </c>
      <c r="E8059" t="s">
        <v>386</v>
      </c>
      <c r="F8059" t="s">
        <v>34923</v>
      </c>
      <c r="G8059" t="s">
        <v>34924</v>
      </c>
      <c r="H8059" t="s">
        <v>6925</v>
      </c>
      <c r="I8059" s="23">
        <v>33.618496</v>
      </c>
      <c r="J8059" s="23">
        <v>-87.606817000000007</v>
      </c>
      <c r="K8059">
        <v>212112</v>
      </c>
      <c r="L8059" t="s">
        <v>90</v>
      </c>
      <c r="M8059" t="s">
        <v>315</v>
      </c>
      <c r="R8059" s="49">
        <v>0</v>
      </c>
      <c r="S8059" s="49">
        <v>0</v>
      </c>
      <c r="T8059" s="49">
        <v>7067.75</v>
      </c>
      <c r="U8059" s="49">
        <v>31929.25</v>
      </c>
      <c r="V8059" s="49">
        <v>73432.25</v>
      </c>
    </row>
    <row r="8060" spans="1:22" x14ac:dyDescent="0.3">
      <c r="A8060">
        <v>1000278</v>
      </c>
      <c r="B8060" t="s">
        <v>34925</v>
      </c>
      <c r="C8060" t="s">
        <v>34926</v>
      </c>
      <c r="D8060" t="s">
        <v>34927</v>
      </c>
      <c r="E8060" t="s">
        <v>1920</v>
      </c>
      <c r="F8060" t="s">
        <v>18759</v>
      </c>
      <c r="G8060" t="s">
        <v>34928</v>
      </c>
      <c r="H8060" t="s">
        <v>3171</v>
      </c>
      <c r="I8060" s="23">
        <v>35.613900000000001</v>
      </c>
      <c r="J8060" s="23">
        <v>-115.3561</v>
      </c>
      <c r="K8060">
        <v>221112</v>
      </c>
      <c r="L8060" t="s">
        <v>335</v>
      </c>
      <c r="M8060" t="s">
        <v>336</v>
      </c>
      <c r="N8060" s="49">
        <v>923836.576</v>
      </c>
      <c r="O8060" s="49">
        <v>916958.2</v>
      </c>
      <c r="P8060" s="49">
        <v>1034319.116</v>
      </c>
      <c r="Q8060" s="49">
        <v>1378121.2919999999</v>
      </c>
      <c r="R8060" s="49">
        <v>1042733.236</v>
      </c>
      <c r="S8060" s="49">
        <v>819180.152</v>
      </c>
      <c r="T8060" s="49">
        <v>777294.86800000002</v>
      </c>
      <c r="U8060" s="49">
        <v>1061515.416</v>
      </c>
      <c r="V8060" s="49">
        <v>764042.83531999995</v>
      </c>
    </row>
    <row r="8061" spans="1:22" x14ac:dyDescent="0.3">
      <c r="A8061">
        <v>1001551</v>
      </c>
      <c r="B8061" t="s">
        <v>34929</v>
      </c>
      <c r="C8061" t="s">
        <v>34930</v>
      </c>
      <c r="D8061" t="s">
        <v>14842</v>
      </c>
      <c r="E8061" t="s">
        <v>569</v>
      </c>
      <c r="F8061" t="s">
        <v>14843</v>
      </c>
      <c r="G8061" t="s">
        <v>34931</v>
      </c>
      <c r="H8061" t="s">
        <v>34932</v>
      </c>
      <c r="I8061" s="23">
        <v>41.18</v>
      </c>
      <c r="J8061" s="23">
        <v>-95.840800000000002</v>
      </c>
      <c r="K8061">
        <v>221112</v>
      </c>
      <c r="L8061" t="s">
        <v>335</v>
      </c>
      <c r="M8061" t="s">
        <v>336</v>
      </c>
      <c r="N8061" s="49">
        <v>8035652.682</v>
      </c>
      <c r="O8061" s="49">
        <v>9749458.7200000007</v>
      </c>
      <c r="P8061" s="49">
        <v>8147715.46</v>
      </c>
      <c r="Q8061" s="49">
        <v>8007066.6859999998</v>
      </c>
      <c r="R8061" s="49">
        <v>8890920.3279999997</v>
      </c>
      <c r="S8061" s="49">
        <v>10219629.764</v>
      </c>
      <c r="T8061" s="49">
        <v>10272009.672</v>
      </c>
      <c r="U8061" s="49">
        <v>10780641.92</v>
      </c>
      <c r="V8061" s="49">
        <v>11526865.714</v>
      </c>
    </row>
    <row r="8062" spans="1:22" x14ac:dyDescent="0.3">
      <c r="A8062">
        <v>1001328</v>
      </c>
      <c r="B8062" t="s">
        <v>34933</v>
      </c>
      <c r="C8062" t="s">
        <v>34934</v>
      </c>
      <c r="D8062" t="s">
        <v>2281</v>
      </c>
      <c r="E8062" t="s">
        <v>690</v>
      </c>
      <c r="F8062" t="s">
        <v>11492</v>
      </c>
      <c r="G8062" t="s">
        <v>34935</v>
      </c>
      <c r="H8062" t="s">
        <v>4888</v>
      </c>
      <c r="I8062" s="23">
        <v>33.814700000000002</v>
      </c>
      <c r="J8062" s="23">
        <v>-83.696899999999999</v>
      </c>
      <c r="K8062">
        <v>221112</v>
      </c>
      <c r="L8062" t="s">
        <v>335</v>
      </c>
      <c r="M8062" t="s">
        <v>336</v>
      </c>
      <c r="N8062" s="49">
        <v>256012.652</v>
      </c>
      <c r="O8062" s="49">
        <v>189587.59599999999</v>
      </c>
      <c r="P8062" s="49">
        <v>136842.592</v>
      </c>
      <c r="Q8062" s="49">
        <v>194670.98</v>
      </c>
      <c r="R8062" s="49">
        <v>202621.8</v>
      </c>
      <c r="S8062" s="49">
        <v>121693.6</v>
      </c>
      <c r="T8062" s="49">
        <v>72435.831999999995</v>
      </c>
      <c r="U8062" s="49">
        <v>217942.29199999999</v>
      </c>
      <c r="V8062" s="49">
        <v>206647.88399999999</v>
      </c>
    </row>
    <row r="8063" spans="1:22" x14ac:dyDescent="0.3">
      <c r="A8063">
        <v>1002079</v>
      </c>
      <c r="B8063" t="s">
        <v>34936</v>
      </c>
      <c r="C8063" t="s">
        <v>34937</v>
      </c>
      <c r="D8063" t="s">
        <v>7029</v>
      </c>
      <c r="E8063" t="s">
        <v>461</v>
      </c>
      <c r="F8063" t="s">
        <v>7030</v>
      </c>
      <c r="G8063" t="s">
        <v>34938</v>
      </c>
      <c r="H8063" t="s">
        <v>5338</v>
      </c>
      <c r="I8063" s="23">
        <v>41.750585000000001</v>
      </c>
      <c r="J8063" s="23">
        <v>-108.19030600000001</v>
      </c>
      <c r="K8063">
        <v>486210</v>
      </c>
      <c r="L8063" t="s">
        <v>1275</v>
      </c>
      <c r="M8063" t="s">
        <v>102</v>
      </c>
      <c r="N8063" s="49">
        <v>34718.68</v>
      </c>
      <c r="O8063" s="49">
        <v>84325.338000000003</v>
      </c>
      <c r="P8063" s="49">
        <v>66241.509999999995</v>
      </c>
      <c r="Q8063" s="49">
        <v>67245.653999999995</v>
      </c>
      <c r="R8063" s="49">
        <v>40731.802000000003</v>
      </c>
      <c r="S8063" s="49">
        <v>53205.453999999998</v>
      </c>
      <c r="T8063" s="49">
        <v>62133.872000000003</v>
      </c>
      <c r="U8063" s="49">
        <v>85835.98</v>
      </c>
      <c r="V8063" s="49">
        <v>95451.76</v>
      </c>
    </row>
    <row r="8064" spans="1:22" x14ac:dyDescent="0.3">
      <c r="A8064">
        <v>1001015</v>
      </c>
      <c r="B8064" t="s">
        <v>34939</v>
      </c>
      <c r="C8064" t="s">
        <v>34940</v>
      </c>
      <c r="D8064" t="s">
        <v>3954</v>
      </c>
      <c r="E8064" t="s">
        <v>690</v>
      </c>
      <c r="F8064" t="s">
        <v>34941</v>
      </c>
      <c r="G8064" t="s">
        <v>34942</v>
      </c>
      <c r="H8064" t="s">
        <v>9003</v>
      </c>
      <c r="I8064" s="23">
        <v>33.412399999999998</v>
      </c>
      <c r="J8064" s="23">
        <v>-85.034499999999994</v>
      </c>
      <c r="K8064">
        <v>221112</v>
      </c>
      <c r="L8064" t="s">
        <v>335</v>
      </c>
      <c r="M8064" t="s">
        <v>336</v>
      </c>
      <c r="N8064" s="49">
        <v>2177865.67</v>
      </c>
      <c r="O8064" s="49">
        <v>3028413.2439999999</v>
      </c>
      <c r="P8064" s="49">
        <v>3833303.7940000002</v>
      </c>
      <c r="Q8064" s="49">
        <v>4853177.324</v>
      </c>
      <c r="R8064" s="49">
        <v>4643313.8360000001</v>
      </c>
      <c r="S8064" s="49">
        <v>4879400.2019999996</v>
      </c>
      <c r="T8064" s="49">
        <v>2060667.9620000001</v>
      </c>
      <c r="U8064" s="49">
        <v>4842333.7620000001</v>
      </c>
      <c r="V8064" s="49">
        <v>9988362.3839999996</v>
      </c>
    </row>
    <row r="8065" spans="1:22" x14ac:dyDescent="0.3">
      <c r="A8065">
        <v>1007100</v>
      </c>
      <c r="B8065" t="s">
        <v>34943</v>
      </c>
      <c r="C8065" t="s">
        <v>34944</v>
      </c>
      <c r="D8065" t="s">
        <v>3954</v>
      </c>
      <c r="E8065" t="s">
        <v>690</v>
      </c>
      <c r="F8065" t="s">
        <v>9001</v>
      </c>
      <c r="G8065" t="s">
        <v>34945</v>
      </c>
      <c r="H8065" t="s">
        <v>9003</v>
      </c>
      <c r="I8065" s="23">
        <v>33.408200000000001</v>
      </c>
      <c r="J8065" s="23">
        <v>-85.039900000000003</v>
      </c>
      <c r="K8065">
        <v>221112</v>
      </c>
      <c r="L8065" t="s">
        <v>30</v>
      </c>
      <c r="M8065" t="s">
        <v>336</v>
      </c>
      <c r="N8065" s="49">
        <v>1141856.1680000001</v>
      </c>
      <c r="O8065" s="49">
        <v>805045.91599999997</v>
      </c>
      <c r="P8065" s="49">
        <v>1028754.088</v>
      </c>
      <c r="Q8065" s="49">
        <v>1059503.9240000001</v>
      </c>
      <c r="R8065" s="49">
        <v>1065134.452</v>
      </c>
      <c r="S8065" s="49">
        <v>638728.08400000003</v>
      </c>
      <c r="T8065" s="49">
        <v>576590.91200000001</v>
      </c>
      <c r="U8065" s="49">
        <v>694184.67599999998</v>
      </c>
      <c r="V8065" s="49">
        <v>504270.63199999998</v>
      </c>
    </row>
    <row r="8066" spans="1:22" x14ac:dyDescent="0.3">
      <c r="A8066">
        <v>1010612</v>
      </c>
      <c r="B8066" t="s">
        <v>34946</v>
      </c>
      <c r="C8066" t="s">
        <v>34947</v>
      </c>
      <c r="D8066" t="s">
        <v>5914</v>
      </c>
      <c r="E8066" t="s">
        <v>690</v>
      </c>
      <c r="F8066" t="s">
        <v>34941</v>
      </c>
      <c r="G8066" t="s">
        <v>34948</v>
      </c>
      <c r="H8066" t="s">
        <v>34949</v>
      </c>
      <c r="I8066" s="23">
        <v>33.408200000000001</v>
      </c>
      <c r="J8066" s="23">
        <v>-85.039900000000003</v>
      </c>
      <c r="K8066">
        <v>221112</v>
      </c>
      <c r="L8066" t="s">
        <v>30</v>
      </c>
      <c r="M8066" t="s">
        <v>336</v>
      </c>
      <c r="N8066" s="49">
        <v>3301855.5639999998</v>
      </c>
      <c r="O8066" s="49">
        <v>3223652.6519999998</v>
      </c>
      <c r="P8066" s="49">
        <v>3252580.3960000002</v>
      </c>
      <c r="Q8066" s="49">
        <v>2677824.3760000002</v>
      </c>
      <c r="R8066" s="49">
        <v>2974148.628</v>
      </c>
      <c r="S8066" s="49">
        <v>2261607.8679999998</v>
      </c>
      <c r="T8066" s="49">
        <v>1644714.2560000001</v>
      </c>
      <c r="U8066" s="49">
        <v>2559999.0120000001</v>
      </c>
    </row>
    <row r="8067" spans="1:22" x14ac:dyDescent="0.3">
      <c r="A8067">
        <v>1000880</v>
      </c>
      <c r="B8067" t="s">
        <v>34950</v>
      </c>
      <c r="C8067" t="s">
        <v>4897</v>
      </c>
      <c r="D8067" t="s">
        <v>2031</v>
      </c>
      <c r="E8067" t="s">
        <v>447</v>
      </c>
      <c r="F8067" t="s">
        <v>33398</v>
      </c>
      <c r="G8067" t="s">
        <v>34951</v>
      </c>
      <c r="H8067" t="s">
        <v>4897</v>
      </c>
      <c r="I8067" s="23">
        <v>41.835799999999999</v>
      </c>
      <c r="J8067" s="23">
        <v>-79.19</v>
      </c>
      <c r="K8067">
        <v>221112</v>
      </c>
      <c r="L8067" t="s">
        <v>28</v>
      </c>
      <c r="M8067" t="s">
        <v>336</v>
      </c>
      <c r="N8067" s="49">
        <v>2186.4899999999998</v>
      </c>
      <c r="O8067" s="49">
        <v>11167.208000000001</v>
      </c>
      <c r="P8067" s="49">
        <v>3682.0360000000001</v>
      </c>
      <c r="Q8067" s="49">
        <v>3333.1060000000002</v>
      </c>
      <c r="R8067" s="49">
        <v>5506.4679999999998</v>
      </c>
      <c r="S8067" s="49">
        <v>51840.203999999998</v>
      </c>
    </row>
    <row r="8068" spans="1:22" x14ac:dyDescent="0.3">
      <c r="A8068">
        <v>1011685</v>
      </c>
      <c r="B8068" t="s">
        <v>34952</v>
      </c>
      <c r="C8068" t="s">
        <v>34953</v>
      </c>
      <c r="D8068" t="s">
        <v>34954</v>
      </c>
      <c r="E8068" t="s">
        <v>793</v>
      </c>
      <c r="F8068" t="s">
        <v>34955</v>
      </c>
      <c r="G8068" t="s">
        <v>34956</v>
      </c>
      <c r="H8068" t="s">
        <v>4118</v>
      </c>
      <c r="I8068" s="23">
        <v>38.969859999999997</v>
      </c>
      <c r="J8068" s="23">
        <v>-78.179995000000005</v>
      </c>
      <c r="K8068">
        <v>221112</v>
      </c>
      <c r="L8068" t="s">
        <v>335</v>
      </c>
      <c r="M8068" t="s">
        <v>336</v>
      </c>
      <c r="N8068" s="49">
        <v>3256113.4360000002</v>
      </c>
      <c r="O8068" s="49">
        <v>3052327.2880000002</v>
      </c>
      <c r="P8068" s="49">
        <v>3311577.176</v>
      </c>
      <c r="Q8068" s="49">
        <v>3173462.74</v>
      </c>
      <c r="R8068" s="49">
        <v>2260277.1239999998</v>
      </c>
      <c r="S8068" s="49">
        <v>79068.055999999997</v>
      </c>
    </row>
    <row r="8069" spans="1:22" x14ac:dyDescent="0.3">
      <c r="A8069">
        <v>1000121</v>
      </c>
      <c r="B8069" t="s">
        <v>34957</v>
      </c>
      <c r="C8069" t="s">
        <v>34958</v>
      </c>
      <c r="D8069" t="s">
        <v>18411</v>
      </c>
      <c r="E8069" t="s">
        <v>3890</v>
      </c>
      <c r="F8069" t="s">
        <v>34959</v>
      </c>
      <c r="G8069" t="s">
        <v>34960</v>
      </c>
      <c r="H8069" t="s">
        <v>12849</v>
      </c>
      <c r="I8069" s="23">
        <v>39.279800000000002</v>
      </c>
      <c r="J8069" s="23">
        <v>-75.624600000000001</v>
      </c>
      <c r="K8069">
        <v>221112</v>
      </c>
      <c r="L8069" t="s">
        <v>30</v>
      </c>
      <c r="M8069" t="s">
        <v>336</v>
      </c>
      <c r="N8069" s="49">
        <v>17482.687999999998</v>
      </c>
      <c r="O8069" s="49">
        <v>19661.416000000001</v>
      </c>
      <c r="P8069" s="49">
        <v>11895.328</v>
      </c>
      <c r="Q8069" s="49">
        <v>44012.847999999998</v>
      </c>
      <c r="R8069" s="49">
        <v>24138.013999999999</v>
      </c>
      <c r="S8069" s="49">
        <v>25010.022000000001</v>
      </c>
      <c r="T8069" s="49">
        <v>12734.052</v>
      </c>
      <c r="U8069" s="49">
        <v>7194.3559999999998</v>
      </c>
      <c r="V8069" s="49">
        <v>10760.748</v>
      </c>
    </row>
    <row r="8070" spans="1:22" x14ac:dyDescent="0.3">
      <c r="A8070">
        <v>1010057</v>
      </c>
      <c r="B8070" t="s">
        <v>34961</v>
      </c>
      <c r="C8070" t="s">
        <v>34962</v>
      </c>
      <c r="D8070" t="s">
        <v>1809</v>
      </c>
      <c r="E8070" t="s">
        <v>311</v>
      </c>
      <c r="F8070" t="s">
        <v>17195</v>
      </c>
      <c r="G8070" t="s">
        <v>34963</v>
      </c>
      <c r="H8070" t="s">
        <v>1812</v>
      </c>
      <c r="I8070" s="23">
        <v>37.383389999999999</v>
      </c>
      <c r="J8070" s="23">
        <v>-87.611720000000005</v>
      </c>
      <c r="K8070">
        <v>212112</v>
      </c>
      <c r="L8070" t="s">
        <v>90</v>
      </c>
      <c r="M8070" t="s">
        <v>315</v>
      </c>
      <c r="N8070" s="49">
        <v>185531.75</v>
      </c>
      <c r="O8070" s="49">
        <v>313521.25</v>
      </c>
      <c r="P8070" s="49">
        <v>313484.25</v>
      </c>
      <c r="Q8070" s="49">
        <v>298428.25</v>
      </c>
      <c r="R8070" s="49">
        <v>408053</v>
      </c>
      <c r="S8070" s="49">
        <v>348526</v>
      </c>
      <c r="T8070" s="49">
        <v>265773.25</v>
      </c>
      <c r="U8070" s="49">
        <v>224830.25</v>
      </c>
      <c r="V8070" s="49">
        <v>414401.5</v>
      </c>
    </row>
    <row r="8071" spans="1:22" x14ac:dyDescent="0.3">
      <c r="A8071">
        <v>1013783</v>
      </c>
      <c r="B8071"/>
      <c r="C8071" t="s">
        <v>34964</v>
      </c>
      <c r="D8071" t="s">
        <v>34965</v>
      </c>
      <c r="E8071" t="s">
        <v>386</v>
      </c>
      <c r="F8071" t="s">
        <v>34966</v>
      </c>
      <c r="H8071" t="s">
        <v>24484</v>
      </c>
      <c r="I8071" s="23">
        <v>33.328600000000002</v>
      </c>
      <c r="J8071" s="23">
        <v>-87.331900000000005</v>
      </c>
      <c r="K8071">
        <v>212112</v>
      </c>
      <c r="L8071" t="s">
        <v>90</v>
      </c>
      <c r="M8071" t="s">
        <v>315</v>
      </c>
      <c r="N8071" s="49">
        <v>429340.7</v>
      </c>
    </row>
    <row r="8072" spans="1:22" x14ac:dyDescent="0.3">
      <c r="A8072">
        <v>1010328</v>
      </c>
      <c r="B8072" t="s">
        <v>34967</v>
      </c>
      <c r="C8072" t="s">
        <v>34968</v>
      </c>
      <c r="D8072" t="s">
        <v>34965</v>
      </c>
      <c r="E8072" t="s">
        <v>386</v>
      </c>
      <c r="F8072" t="s">
        <v>34966</v>
      </c>
      <c r="G8072" t="s">
        <v>34969</v>
      </c>
      <c r="H8072" t="s">
        <v>4199</v>
      </c>
      <c r="I8072" s="23">
        <v>33.261510000000001</v>
      </c>
      <c r="J8072" s="23">
        <v>-87.31156</v>
      </c>
      <c r="K8072">
        <v>212112</v>
      </c>
      <c r="L8072" t="s">
        <v>90</v>
      </c>
      <c r="M8072" t="s">
        <v>315</v>
      </c>
      <c r="N8072" s="49">
        <v>2254020.75</v>
      </c>
      <c r="O8072" s="49">
        <v>3873959.8</v>
      </c>
      <c r="P8072" s="49">
        <v>3766508.25</v>
      </c>
      <c r="Q8072" s="49">
        <v>3034809.65</v>
      </c>
      <c r="R8072" s="49">
        <v>3802503.8</v>
      </c>
      <c r="S8072" s="49">
        <v>4141672.75</v>
      </c>
      <c r="T8072" s="49">
        <v>4944970.1500000004</v>
      </c>
      <c r="U8072" s="49">
        <v>4639399.25</v>
      </c>
      <c r="V8072" s="49">
        <v>4358371.9000000004</v>
      </c>
    </row>
    <row r="8073" spans="1:22" x14ac:dyDescent="0.3">
      <c r="A8073">
        <v>1001135</v>
      </c>
      <c r="B8073" t="s">
        <v>34970</v>
      </c>
      <c r="C8073" t="s">
        <v>34971</v>
      </c>
      <c r="D8073" t="s">
        <v>32139</v>
      </c>
      <c r="E8073" t="s">
        <v>386</v>
      </c>
      <c r="F8073" t="s">
        <v>3881</v>
      </c>
      <c r="G8073" t="s">
        <v>34972</v>
      </c>
      <c r="H8073" t="s">
        <v>1159</v>
      </c>
      <c r="I8073" s="23">
        <v>31.2622</v>
      </c>
      <c r="J8073" s="23">
        <v>-88.005200000000002</v>
      </c>
      <c r="K8073">
        <v>221112</v>
      </c>
      <c r="L8073" t="s">
        <v>335</v>
      </c>
      <c r="M8073" t="s">
        <v>336</v>
      </c>
      <c r="N8073" s="49">
        <v>504790.08</v>
      </c>
      <c r="O8073" s="49">
        <v>498653.23599999998</v>
      </c>
      <c r="P8073" s="49">
        <v>504132.04800000001</v>
      </c>
      <c r="Q8073" s="49">
        <v>454022.70799999998</v>
      </c>
      <c r="R8073" s="49">
        <v>507311.92800000001</v>
      </c>
      <c r="S8073" s="49">
        <v>504861.37199999997</v>
      </c>
      <c r="T8073" s="49">
        <v>506700.12</v>
      </c>
      <c r="U8073" s="49">
        <v>479828.57199999999</v>
      </c>
      <c r="V8073" s="49">
        <v>511803.88400000002</v>
      </c>
    </row>
    <row r="8074" spans="1:22" x14ac:dyDescent="0.3">
      <c r="A8074">
        <v>1008762</v>
      </c>
      <c r="B8074" t="s">
        <v>34973</v>
      </c>
      <c r="C8074" t="s">
        <v>34974</v>
      </c>
      <c r="D8074" t="s">
        <v>34975</v>
      </c>
      <c r="E8074" t="s">
        <v>447</v>
      </c>
      <c r="F8074" t="s">
        <v>34976</v>
      </c>
      <c r="G8074" t="s">
        <v>34977</v>
      </c>
      <c r="H8074" t="s">
        <v>2087</v>
      </c>
      <c r="I8074" s="23">
        <v>40.191871599999999</v>
      </c>
      <c r="J8074" s="23">
        <v>-80.120525599999993</v>
      </c>
      <c r="K8074">
        <v>212112</v>
      </c>
      <c r="L8074" t="s">
        <v>90</v>
      </c>
      <c r="M8074" t="s">
        <v>315</v>
      </c>
      <c r="T8074" s="49">
        <v>0</v>
      </c>
      <c r="U8074" s="49">
        <v>0</v>
      </c>
      <c r="V8074" s="49">
        <v>57558.25</v>
      </c>
    </row>
    <row r="8075" spans="1:22" x14ac:dyDescent="0.3">
      <c r="A8075">
        <v>1000791</v>
      </c>
      <c r="B8075" t="s">
        <v>34978</v>
      </c>
      <c r="C8075" t="s">
        <v>34979</v>
      </c>
      <c r="D8075" t="s">
        <v>17468</v>
      </c>
      <c r="E8075" t="s">
        <v>690</v>
      </c>
      <c r="F8075" t="s">
        <v>17469</v>
      </c>
      <c r="G8075" t="s">
        <v>34980</v>
      </c>
      <c r="H8075" t="s">
        <v>1159</v>
      </c>
      <c r="I8075" s="23">
        <v>33.091700000000003</v>
      </c>
      <c r="J8075" s="23">
        <v>-82.9803</v>
      </c>
      <c r="K8075">
        <v>221112</v>
      </c>
      <c r="L8075" t="s">
        <v>335</v>
      </c>
      <c r="M8075" t="s">
        <v>336</v>
      </c>
      <c r="N8075" s="49">
        <v>128419.67200000001</v>
      </c>
      <c r="O8075" s="49">
        <v>67716.652000000002</v>
      </c>
      <c r="P8075" s="49">
        <v>68557.895999999993</v>
      </c>
      <c r="Q8075" s="49">
        <v>76271.615999999995</v>
      </c>
      <c r="R8075" s="49">
        <v>111861.984</v>
      </c>
      <c r="S8075" s="49">
        <v>34440.523999999998</v>
      </c>
      <c r="T8075" s="49">
        <v>75978.672000000006</v>
      </c>
      <c r="U8075" s="49">
        <v>157363.71599999999</v>
      </c>
      <c r="V8075" s="49">
        <v>115869.22</v>
      </c>
    </row>
    <row r="8076" spans="1:22" x14ac:dyDescent="0.3">
      <c r="A8076">
        <v>1012921</v>
      </c>
      <c r="B8076" t="s">
        <v>34981</v>
      </c>
      <c r="C8076" t="s">
        <v>34982</v>
      </c>
      <c r="D8076" t="s">
        <v>11444</v>
      </c>
      <c r="E8076" t="s">
        <v>663</v>
      </c>
      <c r="F8076" t="s">
        <v>11445</v>
      </c>
      <c r="G8076" t="s">
        <v>34983</v>
      </c>
      <c r="H8076" t="s">
        <v>6925</v>
      </c>
      <c r="I8076" s="23">
        <v>39.477944000000001</v>
      </c>
      <c r="J8076" s="23">
        <v>-83.321499000000003</v>
      </c>
      <c r="K8076">
        <v>486210</v>
      </c>
      <c r="L8076" t="s">
        <v>1275</v>
      </c>
      <c r="M8076" t="s">
        <v>102</v>
      </c>
      <c r="N8076" s="49">
        <v>104975.412</v>
      </c>
      <c r="O8076" s="49">
        <v>96240.898000000001</v>
      </c>
      <c r="P8076" s="49">
        <v>157744.72399999999</v>
      </c>
    </row>
    <row r="8077" spans="1:22" x14ac:dyDescent="0.3">
      <c r="A8077">
        <v>1007928</v>
      </c>
      <c r="B8077" t="s">
        <v>34984</v>
      </c>
      <c r="C8077" t="s">
        <v>34985</v>
      </c>
      <c r="D8077" t="s">
        <v>10071</v>
      </c>
      <c r="E8077" t="s">
        <v>793</v>
      </c>
      <c r="F8077" t="s">
        <v>34986</v>
      </c>
      <c r="G8077" t="s">
        <v>34987</v>
      </c>
      <c r="H8077" t="s">
        <v>17377</v>
      </c>
      <c r="I8077" s="23">
        <v>38.797060000000002</v>
      </c>
      <c r="J8077" s="23">
        <v>-77.179609999999997</v>
      </c>
      <c r="K8077">
        <v>221210</v>
      </c>
      <c r="L8077" t="s">
        <v>28</v>
      </c>
      <c r="M8077" t="s">
        <v>315</v>
      </c>
      <c r="U8077" s="49">
        <v>16398.088</v>
      </c>
      <c r="V8077" s="49">
        <v>26754.7</v>
      </c>
    </row>
    <row r="8078" spans="1:22" x14ac:dyDescent="0.3">
      <c r="A8078">
        <v>1006683</v>
      </c>
      <c r="B8078" t="s">
        <v>34988</v>
      </c>
      <c r="C8078" t="s">
        <v>34989</v>
      </c>
      <c r="D8078" t="s">
        <v>22167</v>
      </c>
      <c r="E8078" t="s">
        <v>435</v>
      </c>
      <c r="F8078" t="s">
        <v>4787</v>
      </c>
      <c r="G8078" t="s">
        <v>34990</v>
      </c>
      <c r="H8078" t="s">
        <v>2261</v>
      </c>
      <c r="I8078" s="23">
        <v>38.634635000000003</v>
      </c>
      <c r="J8078" s="23">
        <v>-90.263237000000004</v>
      </c>
      <c r="K8078">
        <v>611310</v>
      </c>
      <c r="L8078" t="s">
        <v>28</v>
      </c>
      <c r="M8078" t="s">
        <v>315</v>
      </c>
      <c r="N8078" s="49">
        <v>33759.072</v>
      </c>
      <c r="O8078" s="49">
        <v>33759.872000000003</v>
      </c>
      <c r="P8078" s="49">
        <v>36190.764000000003</v>
      </c>
      <c r="Q8078" s="49">
        <v>37966.207999999999</v>
      </c>
      <c r="R8078" s="49">
        <v>35397.815999999999</v>
      </c>
      <c r="S8078" s="49">
        <v>36220.063999999998</v>
      </c>
      <c r="T8078" s="49">
        <v>35865.563999999998</v>
      </c>
      <c r="U8078" s="49">
        <v>32177.428</v>
      </c>
      <c r="V8078" s="49">
        <v>36052.311999999998</v>
      </c>
    </row>
    <row r="8079" spans="1:22" x14ac:dyDescent="0.3">
      <c r="A8079">
        <v>1007399</v>
      </c>
      <c r="B8079" t="s">
        <v>34991</v>
      </c>
      <c r="C8079" t="s">
        <v>34992</v>
      </c>
      <c r="D8079" t="s">
        <v>30666</v>
      </c>
      <c r="E8079" t="s">
        <v>303</v>
      </c>
      <c r="F8079" t="s">
        <v>30667</v>
      </c>
      <c r="G8079" t="s">
        <v>34993</v>
      </c>
      <c r="H8079" t="s">
        <v>987</v>
      </c>
      <c r="I8079" s="23">
        <v>32.472493999999998</v>
      </c>
      <c r="J8079" s="23">
        <v>-94.071155000000005</v>
      </c>
      <c r="K8079">
        <v>211130</v>
      </c>
      <c r="L8079" t="s">
        <v>326</v>
      </c>
      <c r="M8079" t="s">
        <v>327</v>
      </c>
      <c r="N8079" s="49">
        <v>80104.707999999999</v>
      </c>
      <c r="O8079" s="49">
        <v>74508.028000000006</v>
      </c>
      <c r="P8079" s="49">
        <v>68094.106</v>
      </c>
      <c r="Q8079" s="49">
        <v>69407.047999999995</v>
      </c>
      <c r="R8079" s="49">
        <v>74265.282000000007</v>
      </c>
      <c r="S8079" s="49">
        <v>83153.75</v>
      </c>
      <c r="T8079" s="49">
        <v>184765.37400000001</v>
      </c>
      <c r="U8079" s="49">
        <v>93083.18</v>
      </c>
      <c r="V8079" s="49">
        <v>64677.074000000001</v>
      </c>
    </row>
    <row r="8080" spans="1:22" x14ac:dyDescent="0.3">
      <c r="A8080">
        <v>1004117</v>
      </c>
      <c r="B8080" t="s">
        <v>34994</v>
      </c>
      <c r="C8080" t="s">
        <v>34995</v>
      </c>
      <c r="D8080" t="s">
        <v>34996</v>
      </c>
      <c r="E8080" t="s">
        <v>676</v>
      </c>
      <c r="F8080" t="s">
        <v>34997</v>
      </c>
      <c r="G8080" t="s">
        <v>34998</v>
      </c>
      <c r="H8080" t="s">
        <v>3872</v>
      </c>
      <c r="I8080" s="23">
        <v>35.479832999999999</v>
      </c>
      <c r="J8080" s="23">
        <v>-88.077522000000002</v>
      </c>
      <c r="K8080">
        <v>562212</v>
      </c>
      <c r="L8080" t="s">
        <v>51</v>
      </c>
      <c r="M8080" t="s">
        <v>307</v>
      </c>
      <c r="N8080" s="49">
        <v>110010.25</v>
      </c>
      <c r="O8080" s="49">
        <v>86653.75</v>
      </c>
      <c r="P8080" s="49">
        <v>114250.75</v>
      </c>
      <c r="Q8080" s="49">
        <v>100359.5</v>
      </c>
      <c r="R8080" s="49">
        <v>98416.75</v>
      </c>
      <c r="S8080" s="49">
        <v>98954.5</v>
      </c>
      <c r="T8080" s="49">
        <v>100623.25</v>
      </c>
      <c r="U8080" s="49">
        <v>101298.75</v>
      </c>
      <c r="V8080" s="49">
        <v>101512.25</v>
      </c>
    </row>
    <row r="8081" spans="1:22" x14ac:dyDescent="0.3">
      <c r="A8081">
        <v>1000538</v>
      </c>
      <c r="B8081" t="s">
        <v>34999</v>
      </c>
      <c r="C8081" t="s">
        <v>35000</v>
      </c>
      <c r="D8081" t="s">
        <v>29040</v>
      </c>
      <c r="E8081" t="s">
        <v>2780</v>
      </c>
      <c r="F8081" t="s">
        <v>35001</v>
      </c>
      <c r="G8081" t="s">
        <v>35002</v>
      </c>
      <c r="H8081" t="s">
        <v>2783</v>
      </c>
      <c r="I8081" s="23">
        <v>41.544400000000003</v>
      </c>
      <c r="J8081" s="23">
        <v>-73.041600000000003</v>
      </c>
      <c r="K8081">
        <v>221112</v>
      </c>
      <c r="L8081" t="s">
        <v>30</v>
      </c>
      <c r="M8081" t="s">
        <v>336</v>
      </c>
      <c r="N8081" s="49">
        <v>5790.6620000000003</v>
      </c>
      <c r="O8081" s="49">
        <v>8203.0679999999993</v>
      </c>
      <c r="P8081" s="49">
        <v>14777.941999999999</v>
      </c>
      <c r="Q8081" s="49">
        <v>17762.031999999999</v>
      </c>
      <c r="R8081" s="49">
        <v>16736.588</v>
      </c>
      <c r="S8081" s="49">
        <v>11219.808000000001</v>
      </c>
      <c r="T8081" s="49">
        <v>9072.616</v>
      </c>
      <c r="U8081" s="49">
        <v>18076.409</v>
      </c>
      <c r="V8081" s="49">
        <v>27389.273000000001</v>
      </c>
    </row>
    <row r="8082" spans="1:22" x14ac:dyDescent="0.3">
      <c r="A8082">
        <v>1000911</v>
      </c>
      <c r="B8082" t="s">
        <v>35003</v>
      </c>
      <c r="C8082" t="s">
        <v>35004</v>
      </c>
      <c r="D8082" t="s">
        <v>18023</v>
      </c>
      <c r="E8082" t="s">
        <v>954</v>
      </c>
      <c r="F8082" t="s">
        <v>18024</v>
      </c>
      <c r="G8082" t="s">
        <v>35005</v>
      </c>
      <c r="H8082" t="s">
        <v>17202</v>
      </c>
      <c r="I8082" s="23">
        <v>33.8264</v>
      </c>
      <c r="J8082" s="23">
        <v>-80.621799999999993</v>
      </c>
      <c r="K8082">
        <v>221112</v>
      </c>
      <c r="L8082" t="s">
        <v>335</v>
      </c>
      <c r="M8082" t="s">
        <v>336</v>
      </c>
      <c r="N8082" s="49">
        <v>1986926.0460000001</v>
      </c>
      <c r="O8082" s="49">
        <v>3536111.83</v>
      </c>
      <c r="P8082" s="49">
        <v>3142673.53</v>
      </c>
      <c r="Q8082" s="49">
        <v>3135441.4920000001</v>
      </c>
      <c r="R8082" s="49">
        <v>3156219.66</v>
      </c>
      <c r="S8082" s="49">
        <v>3565838.6540000001</v>
      </c>
      <c r="T8082" s="49">
        <v>2820019.142</v>
      </c>
      <c r="U8082" s="49">
        <v>3728282.81</v>
      </c>
      <c r="V8082" s="49">
        <v>3904757.0419999999</v>
      </c>
    </row>
    <row r="8083" spans="1:22" x14ac:dyDescent="0.3">
      <c r="A8083">
        <v>1010535</v>
      </c>
      <c r="B8083" t="s">
        <v>35006</v>
      </c>
      <c r="C8083" t="s">
        <v>35007</v>
      </c>
      <c r="D8083" t="s">
        <v>10056</v>
      </c>
      <c r="E8083" t="s">
        <v>1418</v>
      </c>
      <c r="F8083" t="s">
        <v>29610</v>
      </c>
      <c r="G8083" t="s">
        <v>35008</v>
      </c>
      <c r="H8083" t="s">
        <v>1417</v>
      </c>
      <c r="I8083" s="23">
        <v>36.059669999999997</v>
      </c>
      <c r="J8083" s="23">
        <v>-95.957849999999993</v>
      </c>
      <c r="K8083">
        <v>213112</v>
      </c>
      <c r="L8083" t="s">
        <v>28</v>
      </c>
      <c r="M8083" t="s">
        <v>102</v>
      </c>
      <c r="R8083" s="49">
        <v>24264.707999999999</v>
      </c>
      <c r="S8083" s="49">
        <v>38469.870000000003</v>
      </c>
      <c r="T8083" s="49">
        <v>36107.663999999997</v>
      </c>
      <c r="U8083" s="49">
        <v>51268.055999999997</v>
      </c>
    </row>
    <row r="8084" spans="1:22" x14ac:dyDescent="0.3">
      <c r="A8084">
        <v>1001190</v>
      </c>
      <c r="B8084" t="s">
        <v>35009</v>
      </c>
      <c r="C8084" t="s">
        <v>35010</v>
      </c>
      <c r="D8084" t="s">
        <v>35011</v>
      </c>
      <c r="E8084" t="s">
        <v>583</v>
      </c>
      <c r="F8084" t="s">
        <v>35012</v>
      </c>
      <c r="G8084" t="s">
        <v>35013</v>
      </c>
      <c r="H8084" t="s">
        <v>20556</v>
      </c>
      <c r="I8084" s="23">
        <v>29.999400000000001</v>
      </c>
      <c r="J8084" s="23">
        <v>-90.475800000000007</v>
      </c>
      <c r="K8084">
        <v>221112</v>
      </c>
      <c r="L8084" t="s">
        <v>335</v>
      </c>
      <c r="M8084" t="s">
        <v>336</v>
      </c>
      <c r="N8084" s="49">
        <v>405851.78399999999</v>
      </c>
      <c r="O8084" s="49">
        <v>918994.33200000005</v>
      </c>
      <c r="P8084" s="49">
        <v>516702.37400000001</v>
      </c>
      <c r="Q8084" s="49">
        <v>505342.08600000001</v>
      </c>
      <c r="R8084" s="49">
        <v>827613.04799999995</v>
      </c>
      <c r="S8084" s="49">
        <v>781586.37399999995</v>
      </c>
      <c r="T8084" s="49">
        <v>663436.54799999995</v>
      </c>
      <c r="U8084" s="49">
        <v>521530.63400000002</v>
      </c>
      <c r="V8084" s="49">
        <v>767543.35400000005</v>
      </c>
    </row>
    <row r="8085" spans="1:22" x14ac:dyDescent="0.3">
      <c r="A8085">
        <v>1000106</v>
      </c>
      <c r="B8085" t="s">
        <v>35014</v>
      </c>
      <c r="C8085" t="s">
        <v>35015</v>
      </c>
      <c r="D8085" t="s">
        <v>14464</v>
      </c>
      <c r="E8085" t="s">
        <v>663</v>
      </c>
      <c r="F8085" t="s">
        <v>14465</v>
      </c>
      <c r="G8085" t="s">
        <v>35016</v>
      </c>
      <c r="H8085" t="s">
        <v>1159</v>
      </c>
      <c r="I8085" s="23">
        <v>39.531399999999998</v>
      </c>
      <c r="J8085" s="23">
        <v>-81.717200000000005</v>
      </c>
      <c r="K8085">
        <v>221112</v>
      </c>
      <c r="L8085" t="s">
        <v>335</v>
      </c>
      <c r="M8085" t="s">
        <v>336</v>
      </c>
      <c r="N8085" s="49">
        <v>2302000.9679999999</v>
      </c>
      <c r="O8085" s="49">
        <v>2344964.7599999998</v>
      </c>
      <c r="P8085" s="49">
        <v>2281658.1439999999</v>
      </c>
      <c r="Q8085" s="49">
        <v>2472515.1880000001</v>
      </c>
      <c r="R8085" s="49">
        <v>2354727.4240000001</v>
      </c>
      <c r="S8085" s="49">
        <v>1568391.588</v>
      </c>
      <c r="T8085" s="49">
        <v>1537303.7039999999</v>
      </c>
      <c r="U8085" s="49">
        <v>1961222.2320000001</v>
      </c>
      <c r="V8085" s="49">
        <v>959061.39599999995</v>
      </c>
    </row>
    <row r="8086" spans="1:22" x14ac:dyDescent="0.3">
      <c r="A8086">
        <v>1006154</v>
      </c>
      <c r="B8086" t="s">
        <v>35017</v>
      </c>
      <c r="C8086" t="s">
        <v>35018</v>
      </c>
      <c r="D8086" t="s">
        <v>35019</v>
      </c>
      <c r="E8086" t="s">
        <v>569</v>
      </c>
      <c r="F8086" t="s">
        <v>4165</v>
      </c>
      <c r="G8086" t="s">
        <v>35020</v>
      </c>
      <c r="H8086" t="s">
        <v>4167</v>
      </c>
      <c r="I8086" s="23">
        <v>42.393500000000003</v>
      </c>
      <c r="J8086" s="23">
        <v>-92.326800000000006</v>
      </c>
      <c r="K8086">
        <v>486210</v>
      </c>
      <c r="L8086" t="s">
        <v>1275</v>
      </c>
      <c r="M8086" t="s">
        <v>102</v>
      </c>
      <c r="N8086" s="49">
        <v>21048.594000000001</v>
      </c>
      <c r="O8086" s="49">
        <v>28899.563999999998</v>
      </c>
      <c r="P8086" s="49">
        <v>27722.016</v>
      </c>
      <c r="Q8086" s="49">
        <v>27064.236000000001</v>
      </c>
      <c r="R8086" s="49">
        <v>25301.975999999999</v>
      </c>
      <c r="S8086" s="49">
        <v>20349.786</v>
      </c>
      <c r="T8086" s="49">
        <v>25128.616000000002</v>
      </c>
      <c r="U8086" s="49">
        <v>28398.16</v>
      </c>
      <c r="V8086" s="49">
        <v>23218.675999999999</v>
      </c>
    </row>
    <row r="8087" spans="1:22" x14ac:dyDescent="0.3">
      <c r="A8087">
        <v>1000666</v>
      </c>
      <c r="B8087" t="s">
        <v>35021</v>
      </c>
      <c r="C8087" t="s">
        <v>35022</v>
      </c>
      <c r="D8087" t="s">
        <v>28283</v>
      </c>
      <c r="E8087" t="s">
        <v>1682</v>
      </c>
      <c r="F8087" t="s">
        <v>28284</v>
      </c>
      <c r="G8087" t="s">
        <v>35023</v>
      </c>
      <c r="H8087" t="s">
        <v>12932</v>
      </c>
      <c r="I8087" s="23">
        <v>42.5428</v>
      </c>
      <c r="J8087" s="23">
        <v>-70.923599999999993</v>
      </c>
      <c r="K8087">
        <v>221112</v>
      </c>
      <c r="L8087" t="s">
        <v>335</v>
      </c>
      <c r="M8087" t="s">
        <v>336</v>
      </c>
      <c r="R8087" s="49">
        <v>8170.3620000000001</v>
      </c>
      <c r="S8087" s="49">
        <v>8513.51</v>
      </c>
      <c r="T8087" s="49">
        <v>5274.6660000000002</v>
      </c>
      <c r="U8087" s="49">
        <v>8832.5560000000005</v>
      </c>
      <c r="V8087" s="49">
        <v>8573.652</v>
      </c>
    </row>
    <row r="8088" spans="1:22" x14ac:dyDescent="0.3">
      <c r="A8088">
        <v>1003054</v>
      </c>
      <c r="B8088" t="s">
        <v>35024</v>
      </c>
      <c r="C8088" t="s">
        <v>35025</v>
      </c>
      <c r="D8088" t="s">
        <v>35026</v>
      </c>
      <c r="E8088" t="s">
        <v>447</v>
      </c>
      <c r="F8088" t="s">
        <v>9569</v>
      </c>
      <c r="H8088" t="s">
        <v>1498</v>
      </c>
      <c r="I8088" s="23">
        <v>41.825412</v>
      </c>
      <c r="J8088" s="23">
        <v>-76.834044000000006</v>
      </c>
      <c r="K8088">
        <v>211111</v>
      </c>
      <c r="L8088" t="s">
        <v>28</v>
      </c>
      <c r="M8088" t="s">
        <v>102</v>
      </c>
      <c r="R8088" s="49">
        <v>48380.368000000002</v>
      </c>
      <c r="S8088" s="49">
        <v>50648.46</v>
      </c>
      <c r="T8088" s="49">
        <v>54503.644</v>
      </c>
      <c r="U8088" s="49">
        <v>52292.252</v>
      </c>
      <c r="V8088" s="49">
        <v>59630.576000000001</v>
      </c>
    </row>
    <row r="8089" spans="1:22" x14ac:dyDescent="0.3">
      <c r="A8089">
        <v>1000698</v>
      </c>
      <c r="B8089" t="s">
        <v>35027</v>
      </c>
      <c r="C8089" t="s">
        <v>35028</v>
      </c>
      <c r="D8089" t="s">
        <v>35029</v>
      </c>
      <c r="E8089" t="s">
        <v>1781</v>
      </c>
      <c r="F8089" t="s">
        <v>35030</v>
      </c>
      <c r="G8089" t="s">
        <v>35031</v>
      </c>
      <c r="H8089" t="s">
        <v>3518</v>
      </c>
      <c r="I8089" s="23">
        <v>30.440799999999999</v>
      </c>
      <c r="J8089" s="23">
        <v>-89.026499999999999</v>
      </c>
      <c r="K8089">
        <v>221112</v>
      </c>
      <c r="L8089" t="s">
        <v>335</v>
      </c>
      <c r="M8089" t="s">
        <v>336</v>
      </c>
      <c r="N8089" s="49">
        <v>1461700.584</v>
      </c>
      <c r="O8089" s="49">
        <v>832921.66399999999</v>
      </c>
      <c r="P8089" s="49">
        <v>914798.86</v>
      </c>
      <c r="Q8089" s="49">
        <v>459551.99599999998</v>
      </c>
      <c r="R8089" s="49">
        <v>1381616.92</v>
      </c>
      <c r="S8089" s="49">
        <v>4071574.4479999999</v>
      </c>
      <c r="T8089" s="49">
        <v>3197431.3119999999</v>
      </c>
      <c r="U8089" s="49">
        <v>1768827.73</v>
      </c>
      <c r="V8089" s="49">
        <v>2729826.5720000002</v>
      </c>
    </row>
    <row r="8090" spans="1:22" x14ac:dyDescent="0.3">
      <c r="A8090">
        <v>1003254</v>
      </c>
      <c r="B8090" t="s">
        <v>35032</v>
      </c>
      <c r="C8090" t="s">
        <v>35033</v>
      </c>
      <c r="D8090" t="s">
        <v>3684</v>
      </c>
      <c r="E8090" t="s">
        <v>1487</v>
      </c>
      <c r="F8090" t="s">
        <v>5411</v>
      </c>
      <c r="G8090" t="s">
        <v>35034</v>
      </c>
      <c r="H8090" t="s">
        <v>672</v>
      </c>
      <c r="I8090" s="23">
        <v>39.746431000000001</v>
      </c>
      <c r="J8090" s="23">
        <v>-104.681535</v>
      </c>
      <c r="K8090">
        <v>211130</v>
      </c>
      <c r="L8090" t="s">
        <v>326</v>
      </c>
      <c r="M8090" t="s">
        <v>327</v>
      </c>
      <c r="N8090" s="49">
        <v>73313.72</v>
      </c>
      <c r="O8090" s="49">
        <v>69518.232000000004</v>
      </c>
      <c r="P8090" s="49">
        <v>57714.85</v>
      </c>
      <c r="Q8090" s="49">
        <v>59887.694000000003</v>
      </c>
      <c r="R8090" s="49">
        <v>72338.436000000002</v>
      </c>
      <c r="S8090" s="49">
        <v>63278.57</v>
      </c>
      <c r="T8090" s="49">
        <v>60643.273999999998</v>
      </c>
      <c r="U8090" s="49">
        <v>63419.817999999999</v>
      </c>
      <c r="V8090" s="49">
        <v>62272.122000000003</v>
      </c>
    </row>
    <row r="8091" spans="1:22" x14ac:dyDescent="0.3">
      <c r="A8091">
        <v>1001522</v>
      </c>
      <c r="B8091" t="s">
        <v>35035</v>
      </c>
      <c r="C8091" t="s">
        <v>35036</v>
      </c>
      <c r="D8091" t="s">
        <v>35037</v>
      </c>
      <c r="E8091" t="s">
        <v>351</v>
      </c>
      <c r="F8091" t="s">
        <v>35038</v>
      </c>
      <c r="G8091" t="s">
        <v>35039</v>
      </c>
      <c r="H8091" t="s">
        <v>4368</v>
      </c>
      <c r="I8091" s="23">
        <v>42.383299999999998</v>
      </c>
      <c r="J8091" s="23">
        <v>-87.813299999999998</v>
      </c>
      <c r="K8091">
        <v>221112</v>
      </c>
      <c r="L8091" t="s">
        <v>335</v>
      </c>
      <c r="M8091" t="s">
        <v>336</v>
      </c>
      <c r="N8091" s="49">
        <v>1402259.2339999999</v>
      </c>
      <c r="O8091" s="49">
        <v>1800354.6580000001</v>
      </c>
      <c r="P8091" s="49">
        <v>2022022.67</v>
      </c>
      <c r="Q8091" s="49">
        <v>1846316.4779999999</v>
      </c>
      <c r="R8091" s="49">
        <v>1922328.59</v>
      </c>
      <c r="S8091" s="49">
        <v>2903736.1839999999</v>
      </c>
      <c r="T8091" s="49">
        <v>3676613.09</v>
      </c>
      <c r="U8091" s="49">
        <v>3476602.24</v>
      </c>
      <c r="V8091" s="49">
        <v>4034485.9739999999</v>
      </c>
    </row>
    <row r="8092" spans="1:22" x14ac:dyDescent="0.3">
      <c r="A8092">
        <v>1002200</v>
      </c>
      <c r="B8092" t="s">
        <v>35040</v>
      </c>
      <c r="C8092" t="s">
        <v>35041</v>
      </c>
      <c r="D8092" t="s">
        <v>34312</v>
      </c>
      <c r="E8092" t="s">
        <v>393</v>
      </c>
      <c r="F8092" t="s">
        <v>34313</v>
      </c>
      <c r="G8092" t="s">
        <v>35042</v>
      </c>
      <c r="H8092" t="s">
        <v>21842</v>
      </c>
      <c r="I8092" s="23">
        <v>44.362099999999998</v>
      </c>
      <c r="J8092" s="23">
        <v>-89.081699999999998</v>
      </c>
      <c r="K8092">
        <v>331511</v>
      </c>
      <c r="L8092" t="s">
        <v>28</v>
      </c>
      <c r="M8092" t="s">
        <v>538</v>
      </c>
      <c r="N8092" s="49">
        <v>80276.596000000005</v>
      </c>
      <c r="O8092" s="49">
        <v>97118.966</v>
      </c>
      <c r="P8092" s="49">
        <v>93668.682000000001</v>
      </c>
      <c r="Q8092" s="49">
        <v>93420.898000000001</v>
      </c>
      <c r="R8092" s="49">
        <v>104256.948</v>
      </c>
      <c r="S8092" s="49">
        <v>114465.038</v>
      </c>
      <c r="T8092" s="49">
        <v>108211.9</v>
      </c>
      <c r="U8092" s="49">
        <v>98156.183999999994</v>
      </c>
      <c r="V8092" s="49">
        <v>98067.58</v>
      </c>
    </row>
    <row r="8093" spans="1:22" x14ac:dyDescent="0.3">
      <c r="A8093">
        <v>1004754</v>
      </c>
      <c r="B8093" t="s">
        <v>35043</v>
      </c>
      <c r="C8093" t="s">
        <v>35044</v>
      </c>
      <c r="D8093" t="s">
        <v>12361</v>
      </c>
      <c r="E8093" t="s">
        <v>676</v>
      </c>
      <c r="F8093" t="s">
        <v>12362</v>
      </c>
      <c r="G8093" t="s">
        <v>35045</v>
      </c>
      <c r="H8093" t="s">
        <v>12364</v>
      </c>
      <c r="I8093" s="23">
        <v>35.362138999999999</v>
      </c>
      <c r="J8093" s="23">
        <v>-84.521918999999997</v>
      </c>
      <c r="K8093">
        <v>331511</v>
      </c>
      <c r="L8093" t="s">
        <v>28</v>
      </c>
      <c r="M8093" t="s">
        <v>538</v>
      </c>
      <c r="N8093" s="49">
        <v>94978.937999999995</v>
      </c>
      <c r="O8093" s="49">
        <v>81780.444000000003</v>
      </c>
      <c r="P8093" s="49">
        <v>63616.082000000002</v>
      </c>
      <c r="Q8093" s="49">
        <v>79094.013999999996</v>
      </c>
      <c r="R8093" s="49">
        <v>107130.962</v>
      </c>
      <c r="S8093" s="49">
        <v>109081.9</v>
      </c>
      <c r="T8093" s="49">
        <v>114803.632</v>
      </c>
      <c r="U8093" s="49">
        <v>57414.985999999997</v>
      </c>
    </row>
    <row r="8094" spans="1:22" x14ac:dyDescent="0.3">
      <c r="A8094">
        <v>1002756</v>
      </c>
      <c r="B8094" t="s">
        <v>35046</v>
      </c>
      <c r="C8094" t="s">
        <v>35047</v>
      </c>
      <c r="D8094" t="s">
        <v>35048</v>
      </c>
      <c r="E8094" t="s">
        <v>491</v>
      </c>
      <c r="F8094" t="s">
        <v>35049</v>
      </c>
      <c r="G8094" t="s">
        <v>35050</v>
      </c>
      <c r="H8094" t="s">
        <v>314</v>
      </c>
      <c r="I8094" s="23">
        <v>37.986834999999999</v>
      </c>
      <c r="J8094" s="23">
        <v>-86.769568000000007</v>
      </c>
      <c r="K8094">
        <v>331511</v>
      </c>
      <c r="L8094" t="s">
        <v>28</v>
      </c>
      <c r="M8094" t="s">
        <v>538</v>
      </c>
      <c r="N8094" s="49">
        <v>213378.87</v>
      </c>
      <c r="O8094" s="49">
        <v>236141.658</v>
      </c>
      <c r="P8094" s="49">
        <v>235128.17600000001</v>
      </c>
      <c r="Q8094" s="49">
        <v>213458.25200000001</v>
      </c>
      <c r="R8094" s="49">
        <v>223876.24600000001</v>
      </c>
      <c r="S8094" s="49">
        <v>238297.054</v>
      </c>
      <c r="T8094" s="49">
        <v>232803.96400000001</v>
      </c>
      <c r="U8094" s="49">
        <v>211845.908</v>
      </c>
      <c r="V8094" s="49">
        <v>215746.23800000001</v>
      </c>
    </row>
    <row r="8095" spans="1:22" x14ac:dyDescent="0.3">
      <c r="A8095">
        <v>1007761</v>
      </c>
      <c r="B8095" t="s">
        <v>35051</v>
      </c>
      <c r="C8095" t="s">
        <v>35052</v>
      </c>
      <c r="D8095" t="s">
        <v>35053</v>
      </c>
      <c r="E8095" t="s">
        <v>393</v>
      </c>
      <c r="F8095" t="s">
        <v>28561</v>
      </c>
      <c r="G8095" t="s">
        <v>35054</v>
      </c>
      <c r="H8095" t="s">
        <v>35055</v>
      </c>
      <c r="I8095" s="23">
        <v>43.631019999999999</v>
      </c>
      <c r="J8095" s="23">
        <v>-88.733419999999995</v>
      </c>
      <c r="K8095">
        <v>221330</v>
      </c>
      <c r="L8095" t="s">
        <v>28</v>
      </c>
      <c r="M8095" t="s">
        <v>336</v>
      </c>
      <c r="Q8095" s="49">
        <v>12643.451999999999</v>
      </c>
      <c r="R8095" s="49">
        <v>11807.254000000001</v>
      </c>
      <c r="S8095" s="49">
        <v>19755.436000000002</v>
      </c>
      <c r="T8095" s="49">
        <v>22995.592000000001</v>
      </c>
      <c r="U8095" s="49">
        <v>19769.53</v>
      </c>
      <c r="V8095" s="49">
        <v>23903.545999999998</v>
      </c>
    </row>
    <row r="8096" spans="1:22" x14ac:dyDescent="0.3">
      <c r="A8096">
        <v>1005274</v>
      </c>
      <c r="B8096" t="s">
        <v>35056</v>
      </c>
      <c r="C8096" t="s">
        <v>35057</v>
      </c>
      <c r="D8096" t="s">
        <v>35058</v>
      </c>
      <c r="E8096" t="s">
        <v>441</v>
      </c>
      <c r="F8096" t="s">
        <v>35059</v>
      </c>
      <c r="G8096" t="s">
        <v>35060</v>
      </c>
      <c r="H8096" t="s">
        <v>1118</v>
      </c>
      <c r="I8096" s="23">
        <v>35.291333000000002</v>
      </c>
      <c r="J8096" s="23">
        <v>-78.069083000000006</v>
      </c>
      <c r="K8096">
        <v>562212</v>
      </c>
      <c r="L8096" t="s">
        <v>51</v>
      </c>
      <c r="M8096" t="s">
        <v>307</v>
      </c>
      <c r="N8096" s="49">
        <v>32500</v>
      </c>
      <c r="O8096" s="49">
        <v>36832.25</v>
      </c>
      <c r="P8096" s="49">
        <v>42895.5</v>
      </c>
      <c r="Q8096" s="49">
        <v>23510.25</v>
      </c>
      <c r="R8096" s="49">
        <v>23150.25</v>
      </c>
      <c r="S8096" s="49">
        <v>16006.75</v>
      </c>
      <c r="T8096" s="49">
        <v>14459</v>
      </c>
      <c r="U8096" s="49">
        <v>32783</v>
      </c>
      <c r="V8096" s="49">
        <v>54008.5</v>
      </c>
    </row>
    <row r="8097" spans="1:22" x14ac:dyDescent="0.3">
      <c r="A8097">
        <v>1010166</v>
      </c>
      <c r="B8097" t="s">
        <v>35061</v>
      </c>
      <c r="C8097" t="s">
        <v>35062</v>
      </c>
      <c r="D8097" t="s">
        <v>10918</v>
      </c>
      <c r="E8097" t="s">
        <v>422</v>
      </c>
      <c r="F8097" t="s">
        <v>25241</v>
      </c>
      <c r="G8097" t="s">
        <v>35063</v>
      </c>
      <c r="H8097" t="s">
        <v>25243</v>
      </c>
      <c r="I8097" s="23">
        <v>35.05518</v>
      </c>
      <c r="J8097" s="23">
        <v>-93.368920000000003</v>
      </c>
      <c r="K8097">
        <v>311615</v>
      </c>
      <c r="L8097" t="s">
        <v>573</v>
      </c>
      <c r="M8097" t="s">
        <v>574</v>
      </c>
      <c r="N8097" s="49">
        <v>33743.586000000003</v>
      </c>
      <c r="O8097" s="49">
        <v>34648.086000000003</v>
      </c>
      <c r="P8097" s="49">
        <v>43927.385999999999</v>
      </c>
      <c r="Q8097" s="49">
        <v>37849.67</v>
      </c>
      <c r="R8097" s="49">
        <v>50127.315999999999</v>
      </c>
      <c r="S8097" s="49">
        <v>55503.266000000003</v>
      </c>
      <c r="T8097" s="49">
        <v>63068.031999999999</v>
      </c>
      <c r="U8097" s="49">
        <v>67763.034</v>
      </c>
      <c r="V8097" s="49">
        <v>4918.9319999999998</v>
      </c>
    </row>
    <row r="8098" spans="1:22" x14ac:dyDescent="0.3">
      <c r="A8098">
        <v>1011314</v>
      </c>
      <c r="B8098" t="s">
        <v>35064</v>
      </c>
      <c r="C8098" t="s">
        <v>35065</v>
      </c>
      <c r="D8098" t="s">
        <v>18403</v>
      </c>
      <c r="E8098" t="s">
        <v>386</v>
      </c>
      <c r="F8098" t="s">
        <v>35066</v>
      </c>
      <c r="G8098" t="s">
        <v>35067</v>
      </c>
      <c r="H8098" t="s">
        <v>3513</v>
      </c>
      <c r="I8098" s="23">
        <v>31.500857</v>
      </c>
      <c r="J8098" s="23">
        <v>-85.903705000000002</v>
      </c>
      <c r="K8098">
        <v>311615</v>
      </c>
      <c r="L8098" t="s">
        <v>573</v>
      </c>
      <c r="M8098" t="s">
        <v>574</v>
      </c>
      <c r="N8098" s="49">
        <v>34716.726000000002</v>
      </c>
      <c r="O8098" s="49">
        <v>25594.080000000002</v>
      </c>
      <c r="P8098" s="49">
        <v>25780.38</v>
      </c>
      <c r="Q8098" s="49">
        <v>48404.93</v>
      </c>
      <c r="R8098" s="49">
        <v>25190.678</v>
      </c>
      <c r="S8098" s="49">
        <v>36241.076000000001</v>
      </c>
      <c r="T8098" s="49">
        <v>33779.4</v>
      </c>
    </row>
    <row r="8099" spans="1:22" x14ac:dyDescent="0.3">
      <c r="A8099">
        <v>1011009</v>
      </c>
      <c r="B8099" t="s">
        <v>35068</v>
      </c>
      <c r="C8099" t="s">
        <v>35069</v>
      </c>
      <c r="D8099" t="s">
        <v>9763</v>
      </c>
      <c r="E8099" t="s">
        <v>2294</v>
      </c>
      <c r="F8099" t="s">
        <v>35070</v>
      </c>
      <c r="G8099" t="s">
        <v>35071</v>
      </c>
      <c r="H8099" t="s">
        <v>9766</v>
      </c>
      <c r="I8099" s="23">
        <v>41.220778000000003</v>
      </c>
      <c r="J8099" s="23">
        <v>-111.988275</v>
      </c>
      <c r="K8099">
        <v>562212</v>
      </c>
      <c r="L8099" t="s">
        <v>355</v>
      </c>
      <c r="M8099" t="s">
        <v>307</v>
      </c>
      <c r="N8099" s="49">
        <v>44592.495999999999</v>
      </c>
      <c r="O8099" s="49">
        <v>44789.444000000003</v>
      </c>
      <c r="P8099" s="49">
        <v>45597.694000000003</v>
      </c>
      <c r="Q8099" s="49">
        <v>43852.88</v>
      </c>
      <c r="R8099" s="49">
        <v>39029.673999999999</v>
      </c>
      <c r="S8099" s="49">
        <v>41188.161999999997</v>
      </c>
      <c r="T8099" s="49">
        <v>37884.910000000003</v>
      </c>
      <c r="U8099" s="49">
        <v>49433.474000000002</v>
      </c>
      <c r="V8099" s="49">
        <v>51829.14</v>
      </c>
    </row>
    <row r="8100" spans="1:22" x14ac:dyDescent="0.3">
      <c r="A8100">
        <v>1010056</v>
      </c>
      <c r="B8100" t="s">
        <v>35072</v>
      </c>
      <c r="C8100" t="s">
        <v>35073</v>
      </c>
      <c r="D8100" t="s">
        <v>35074</v>
      </c>
      <c r="E8100" t="s">
        <v>311</v>
      </c>
      <c r="F8100" t="s">
        <v>35075</v>
      </c>
      <c r="G8100" t="s">
        <v>35076</v>
      </c>
      <c r="H8100" t="s">
        <v>8502</v>
      </c>
      <c r="I8100" s="23">
        <v>37.476711899999998</v>
      </c>
      <c r="J8100" s="23">
        <v>-87.820015900000001</v>
      </c>
      <c r="K8100">
        <v>212112</v>
      </c>
      <c r="L8100" t="s">
        <v>90</v>
      </c>
      <c r="M8100" t="s">
        <v>315</v>
      </c>
      <c r="N8100" s="49">
        <v>106606.5</v>
      </c>
      <c r="O8100" s="49">
        <v>124951.75</v>
      </c>
      <c r="P8100" s="49">
        <v>111027</v>
      </c>
      <c r="Q8100" s="49">
        <v>226558</v>
      </c>
      <c r="R8100" s="49">
        <v>153961.25</v>
      </c>
      <c r="S8100" s="49">
        <v>143660</v>
      </c>
      <c r="T8100" s="49">
        <v>251904.5</v>
      </c>
      <c r="U8100" s="49">
        <v>160551.25</v>
      </c>
      <c r="V8100" s="49">
        <v>213332</v>
      </c>
    </row>
    <row r="8101" spans="1:22" x14ac:dyDescent="0.3">
      <c r="A8101">
        <v>1005241</v>
      </c>
      <c r="B8101" t="s">
        <v>35077</v>
      </c>
      <c r="C8101" t="s">
        <v>35078</v>
      </c>
      <c r="D8101" t="s">
        <v>35079</v>
      </c>
      <c r="E8101" t="s">
        <v>1418</v>
      </c>
      <c r="F8101" t="s">
        <v>35080</v>
      </c>
      <c r="H8101" t="s">
        <v>29859</v>
      </c>
      <c r="I8101" s="23">
        <v>35.324599999999997</v>
      </c>
      <c r="J8101" s="23">
        <v>-96.135999999999996</v>
      </c>
      <c r="K8101">
        <v>221112</v>
      </c>
      <c r="L8101" t="s">
        <v>28</v>
      </c>
      <c r="M8101" t="s">
        <v>336</v>
      </c>
      <c r="N8101" s="49">
        <v>1248.944</v>
      </c>
      <c r="O8101" s="49">
        <v>27624.396000000001</v>
      </c>
      <c r="P8101" s="49">
        <v>17827.284</v>
      </c>
      <c r="Q8101" s="49">
        <v>18741.527999999998</v>
      </c>
      <c r="R8101" s="49">
        <v>5839.8280000000004</v>
      </c>
      <c r="S8101" s="49">
        <v>6502.6760000000004</v>
      </c>
      <c r="T8101" s="49">
        <v>1895.692</v>
      </c>
      <c r="U8101" s="49">
        <v>7119.6719999999996</v>
      </c>
      <c r="V8101" s="49">
        <v>10735.56</v>
      </c>
    </row>
    <row r="8102" spans="1:22" x14ac:dyDescent="0.3">
      <c r="A8102">
        <v>1000314</v>
      </c>
      <c r="B8102" t="s">
        <v>35081</v>
      </c>
      <c r="C8102" t="s">
        <v>35082</v>
      </c>
      <c r="D8102" t="s">
        <v>17309</v>
      </c>
      <c r="E8102" t="s">
        <v>323</v>
      </c>
      <c r="F8102" t="s">
        <v>20619</v>
      </c>
      <c r="G8102" t="s">
        <v>35083</v>
      </c>
      <c r="H8102" t="s">
        <v>7151</v>
      </c>
      <c r="I8102" s="23">
        <v>36.152200000000001</v>
      </c>
      <c r="J8102" s="23">
        <v>-120.1481</v>
      </c>
      <c r="K8102">
        <v>221112</v>
      </c>
      <c r="L8102" t="s">
        <v>30</v>
      </c>
      <c r="M8102" t="s">
        <v>336</v>
      </c>
      <c r="U8102" s="49">
        <v>0</v>
      </c>
      <c r="V8102" s="49">
        <v>1329.096</v>
      </c>
    </row>
    <row r="8103" spans="1:22" x14ac:dyDescent="0.3">
      <c r="A8103">
        <v>1010551</v>
      </c>
      <c r="B8103" t="s">
        <v>35084</v>
      </c>
      <c r="C8103" t="s">
        <v>35085</v>
      </c>
      <c r="D8103" t="s">
        <v>12866</v>
      </c>
      <c r="E8103" t="s">
        <v>447</v>
      </c>
      <c r="F8103" t="s">
        <v>12867</v>
      </c>
      <c r="G8103" t="s">
        <v>35086</v>
      </c>
      <c r="H8103" t="s">
        <v>2087</v>
      </c>
      <c r="I8103" s="23">
        <v>40.193897</v>
      </c>
      <c r="J8103" s="23">
        <v>-80.357246000000004</v>
      </c>
      <c r="K8103">
        <v>486210</v>
      </c>
      <c r="L8103" t="s">
        <v>28</v>
      </c>
      <c r="M8103" t="s">
        <v>102</v>
      </c>
      <c r="R8103" s="49">
        <v>46232.476000000002</v>
      </c>
      <c r="S8103" s="49">
        <v>48946.716</v>
      </c>
      <c r="T8103" s="49">
        <v>48301.167999999998</v>
      </c>
      <c r="U8103" s="49">
        <v>37105.26</v>
      </c>
    </row>
    <row r="8104" spans="1:22" x14ac:dyDescent="0.3">
      <c r="A8104">
        <v>1000375</v>
      </c>
      <c r="B8104" t="s">
        <v>35087</v>
      </c>
      <c r="C8104" t="s">
        <v>35088</v>
      </c>
      <c r="D8104" t="s">
        <v>9979</v>
      </c>
      <c r="E8104" t="s">
        <v>303</v>
      </c>
      <c r="F8104" t="s">
        <v>25823</v>
      </c>
      <c r="G8104" t="s">
        <v>35089</v>
      </c>
      <c r="H8104" t="s">
        <v>22669</v>
      </c>
      <c r="I8104" s="23">
        <v>33.058300000000003</v>
      </c>
      <c r="J8104" s="23">
        <v>-94.843999999999994</v>
      </c>
      <c r="K8104">
        <v>221112</v>
      </c>
      <c r="L8104" t="s">
        <v>30</v>
      </c>
      <c r="M8104" t="s">
        <v>336</v>
      </c>
      <c r="N8104" s="49">
        <v>4958853.83</v>
      </c>
      <c r="O8104" s="49">
        <v>5912780.1500000004</v>
      </c>
      <c r="P8104" s="49">
        <v>5893906.6260000002</v>
      </c>
      <c r="Q8104" s="49">
        <v>4920850.4479999999</v>
      </c>
      <c r="R8104" s="49">
        <v>6551733.2779999999</v>
      </c>
      <c r="S8104" s="49">
        <v>8221239.3679999998</v>
      </c>
      <c r="T8104" s="49">
        <v>8814944.8059999999</v>
      </c>
      <c r="U8104" s="49">
        <v>10413573.664000001</v>
      </c>
      <c r="V8104" s="49">
        <v>11037957.128</v>
      </c>
    </row>
    <row r="8105" spans="1:22" x14ac:dyDescent="0.3">
      <c r="A8105">
        <v>1000738</v>
      </c>
      <c r="B8105" t="s">
        <v>35090</v>
      </c>
      <c r="C8105" t="s">
        <v>35091</v>
      </c>
      <c r="D8105" t="s">
        <v>35092</v>
      </c>
      <c r="E8105" t="s">
        <v>1663</v>
      </c>
      <c r="F8105" t="s">
        <v>35093</v>
      </c>
      <c r="G8105" t="s">
        <v>35094</v>
      </c>
      <c r="H8105" t="s">
        <v>11841</v>
      </c>
      <c r="I8105" s="23">
        <v>40.490600000000001</v>
      </c>
      <c r="J8105" s="23">
        <v>-74.281400000000005</v>
      </c>
      <c r="K8105">
        <v>221112</v>
      </c>
      <c r="L8105" t="s">
        <v>335</v>
      </c>
      <c r="M8105" t="s">
        <v>336</v>
      </c>
      <c r="S8105" s="49">
        <v>2543.8580000000002</v>
      </c>
      <c r="T8105" s="49">
        <v>1362.578</v>
      </c>
      <c r="U8105" s="49">
        <v>1632.422</v>
      </c>
      <c r="V8105" s="49">
        <v>10573.628000000001</v>
      </c>
    </row>
    <row r="8106" spans="1:22" x14ac:dyDescent="0.3">
      <c r="A8106">
        <v>1000772</v>
      </c>
      <c r="B8106" t="s">
        <v>35095</v>
      </c>
      <c r="C8106" t="s">
        <v>35096</v>
      </c>
      <c r="D8106" t="s">
        <v>7801</v>
      </c>
      <c r="E8106" t="s">
        <v>331</v>
      </c>
      <c r="F8106" t="s">
        <v>7802</v>
      </c>
      <c r="G8106" t="s">
        <v>35097</v>
      </c>
      <c r="H8106" t="s">
        <v>5651</v>
      </c>
      <c r="I8106" s="23">
        <v>40.695300000000003</v>
      </c>
      <c r="J8106" s="23">
        <v>-73.349699999999999</v>
      </c>
      <c r="K8106">
        <v>221112</v>
      </c>
      <c r="L8106" t="s">
        <v>30</v>
      </c>
      <c r="M8106" t="s">
        <v>336</v>
      </c>
      <c r="R8106" s="49">
        <v>1154.1320000000001</v>
      </c>
      <c r="S8106" s="49">
        <v>2359.0619999999999</v>
      </c>
      <c r="T8106" s="49">
        <v>2563.558</v>
      </c>
      <c r="U8106" s="49">
        <v>1988.8679999999999</v>
      </c>
      <c r="V8106" s="49">
        <v>4045.134</v>
      </c>
    </row>
    <row r="8107" spans="1:22" x14ac:dyDescent="0.3">
      <c r="A8107">
        <v>1012757</v>
      </c>
      <c r="B8107" t="s">
        <v>35098</v>
      </c>
      <c r="C8107" t="s">
        <v>35099</v>
      </c>
      <c r="D8107" t="s">
        <v>35100</v>
      </c>
      <c r="E8107" t="s">
        <v>303</v>
      </c>
      <c r="F8107" t="s">
        <v>35101</v>
      </c>
      <c r="H8107" t="s">
        <v>483</v>
      </c>
      <c r="I8107" s="23">
        <v>29.133600000000001</v>
      </c>
      <c r="J8107" s="23">
        <v>-89.388599999999997</v>
      </c>
      <c r="K8107">
        <v>211120</v>
      </c>
      <c r="L8107" t="s">
        <v>28</v>
      </c>
      <c r="M8107" t="s">
        <v>102</v>
      </c>
      <c r="N8107" s="49">
        <v>18462.28</v>
      </c>
      <c r="O8107" s="49">
        <v>25528.403999999999</v>
      </c>
      <c r="P8107" s="49">
        <v>26284.752</v>
      </c>
      <c r="Q8107" s="49">
        <v>28649.892</v>
      </c>
    </row>
    <row r="8108" spans="1:22" x14ac:dyDescent="0.3">
      <c r="A8108">
        <v>1000249</v>
      </c>
      <c r="B8108" t="s">
        <v>35102</v>
      </c>
      <c r="C8108" t="s">
        <v>35103</v>
      </c>
      <c r="D8108" t="s">
        <v>5361</v>
      </c>
      <c r="E8108" t="s">
        <v>393</v>
      </c>
      <c r="F8108" t="s">
        <v>35104</v>
      </c>
      <c r="G8108" t="s">
        <v>35105</v>
      </c>
      <c r="H8108" t="s">
        <v>5364</v>
      </c>
      <c r="I8108" s="23">
        <v>43.075099999999999</v>
      </c>
      <c r="J8108" s="23">
        <v>-89.4251</v>
      </c>
      <c r="K8108">
        <v>221112</v>
      </c>
      <c r="L8108" t="s">
        <v>28</v>
      </c>
      <c r="M8108" t="s">
        <v>336</v>
      </c>
      <c r="N8108" s="49">
        <v>228471.17199999999</v>
      </c>
      <c r="O8108" s="49">
        <v>192167.52799999999</v>
      </c>
      <c r="P8108" s="49">
        <v>186592.64799999999</v>
      </c>
      <c r="Q8108" s="49">
        <v>289446.96000000002</v>
      </c>
      <c r="R8108" s="49">
        <v>123604.084</v>
      </c>
      <c r="S8108" s="49">
        <v>49676.998</v>
      </c>
      <c r="T8108" s="49">
        <v>114967.81600000001</v>
      </c>
      <c r="U8108" s="49">
        <v>137756.18</v>
      </c>
      <c r="V8108" s="49">
        <v>97808.38</v>
      </c>
    </row>
    <row r="8109" spans="1:22" x14ac:dyDescent="0.3">
      <c r="A8109">
        <v>1005195</v>
      </c>
      <c r="B8109" t="s">
        <v>35106</v>
      </c>
      <c r="C8109" t="s">
        <v>35107</v>
      </c>
      <c r="D8109" t="s">
        <v>3544</v>
      </c>
      <c r="E8109" t="s">
        <v>323</v>
      </c>
      <c r="F8109" t="s">
        <v>6877</v>
      </c>
      <c r="G8109" t="s">
        <v>35108</v>
      </c>
      <c r="H8109" t="s">
        <v>35109</v>
      </c>
      <c r="I8109" s="23">
        <v>37.966372</v>
      </c>
      <c r="J8109" s="23">
        <v>-122.392883</v>
      </c>
      <c r="K8109">
        <v>562212</v>
      </c>
      <c r="L8109" t="s">
        <v>355</v>
      </c>
      <c r="M8109" t="s">
        <v>307</v>
      </c>
      <c r="R8109" s="49">
        <v>7089.8159999999998</v>
      </c>
      <c r="S8109" s="49">
        <v>7263.6880000000001</v>
      </c>
      <c r="T8109" s="49">
        <v>8191.6779999999999</v>
      </c>
      <c r="U8109" s="49">
        <v>21267.285702000001</v>
      </c>
      <c r="V8109" s="49">
        <v>14413.75</v>
      </c>
    </row>
    <row r="8110" spans="1:22" x14ac:dyDescent="0.3">
      <c r="A8110">
        <v>1007462</v>
      </c>
      <c r="B8110" t="s">
        <v>35110</v>
      </c>
      <c r="C8110" t="s">
        <v>35111</v>
      </c>
      <c r="D8110" t="s">
        <v>5914</v>
      </c>
      <c r="E8110" t="s">
        <v>583</v>
      </c>
      <c r="F8110" t="s">
        <v>3955</v>
      </c>
      <c r="G8110" t="s">
        <v>15990</v>
      </c>
      <c r="H8110" t="s">
        <v>1841</v>
      </c>
      <c r="I8110" s="23">
        <v>29.784471</v>
      </c>
      <c r="J8110" s="23">
        <v>-91.732950000000002</v>
      </c>
      <c r="K8110">
        <v>211120</v>
      </c>
      <c r="L8110" t="s">
        <v>579</v>
      </c>
      <c r="M8110" t="s">
        <v>102</v>
      </c>
      <c r="N8110" s="49">
        <v>26424.425999999999</v>
      </c>
      <c r="O8110" s="49">
        <v>24894.031999999999</v>
      </c>
      <c r="P8110" s="49">
        <v>32733.35</v>
      </c>
      <c r="Q8110" s="49">
        <v>40067.023999999998</v>
      </c>
      <c r="R8110" s="49">
        <v>39243.881999999998</v>
      </c>
      <c r="S8110" s="49">
        <v>49714.142</v>
      </c>
      <c r="T8110" s="49">
        <v>53069.58</v>
      </c>
      <c r="U8110" s="49">
        <v>50610.85</v>
      </c>
      <c r="V8110" s="49">
        <v>50682.9</v>
      </c>
    </row>
    <row r="8111" spans="1:22" x14ac:dyDescent="0.3">
      <c r="A8111">
        <v>1007171</v>
      </c>
      <c r="B8111" t="s">
        <v>35112</v>
      </c>
      <c r="C8111" t="s">
        <v>35113</v>
      </c>
      <c r="D8111" t="s">
        <v>35114</v>
      </c>
      <c r="E8111" t="s">
        <v>468</v>
      </c>
      <c r="F8111" t="s">
        <v>35115</v>
      </c>
      <c r="G8111" t="s">
        <v>35116</v>
      </c>
      <c r="H8111" t="s">
        <v>28090</v>
      </c>
      <c r="I8111" s="23">
        <v>26.698599999999999</v>
      </c>
      <c r="J8111" s="23">
        <v>-80.374700000000004</v>
      </c>
      <c r="K8111">
        <v>221112</v>
      </c>
      <c r="L8111" t="s">
        <v>335</v>
      </c>
      <c r="M8111" t="s">
        <v>336</v>
      </c>
      <c r="N8111" s="49">
        <v>7594437.7439999999</v>
      </c>
      <c r="O8111" s="49">
        <v>7198947.7560000001</v>
      </c>
      <c r="P8111" s="49">
        <v>7443586.5520000001</v>
      </c>
      <c r="Q8111" s="49">
        <v>7568313.7640000004</v>
      </c>
      <c r="R8111" s="49">
        <v>7648182.25</v>
      </c>
      <c r="S8111" s="49">
        <v>7412064.926</v>
      </c>
      <c r="T8111" s="49">
        <v>8120211.5159999998</v>
      </c>
      <c r="U8111" s="49">
        <v>9050828.2400000002</v>
      </c>
      <c r="V8111" s="49">
        <v>7854917.1279999996</v>
      </c>
    </row>
    <row r="8112" spans="1:22" x14ac:dyDescent="0.3">
      <c r="A8112">
        <v>1003892</v>
      </c>
      <c r="B8112" t="s">
        <v>35117</v>
      </c>
      <c r="C8112" t="s">
        <v>35118</v>
      </c>
      <c r="D8112" t="s">
        <v>24033</v>
      </c>
      <c r="E8112" t="s">
        <v>422</v>
      </c>
      <c r="F8112" t="s">
        <v>24034</v>
      </c>
      <c r="G8112" t="s">
        <v>35119</v>
      </c>
      <c r="H8112" t="s">
        <v>8981</v>
      </c>
      <c r="I8112" s="23">
        <v>35.46143</v>
      </c>
      <c r="J8112" s="23">
        <v>-92.181030000000007</v>
      </c>
      <c r="K8112">
        <v>213112</v>
      </c>
      <c r="L8112" t="s">
        <v>28</v>
      </c>
      <c r="M8112" t="s">
        <v>102</v>
      </c>
      <c r="R8112" s="49">
        <v>32744.675999999999</v>
      </c>
      <c r="S8112" s="49">
        <v>35987.063999999998</v>
      </c>
      <c r="T8112" s="49">
        <v>36385.81</v>
      </c>
      <c r="U8112" s="49">
        <v>34841.067999999999</v>
      </c>
      <c r="V8112" s="49">
        <v>33889.271999999997</v>
      </c>
    </row>
    <row r="8113" spans="1:22" x14ac:dyDescent="0.3">
      <c r="A8113">
        <v>1003894</v>
      </c>
      <c r="B8113" t="s">
        <v>35120</v>
      </c>
      <c r="C8113" t="s">
        <v>35121</v>
      </c>
      <c r="D8113" t="s">
        <v>24033</v>
      </c>
      <c r="E8113" t="s">
        <v>422</v>
      </c>
      <c r="F8113" t="s">
        <v>24034</v>
      </c>
      <c r="G8113" t="s">
        <v>35122</v>
      </c>
      <c r="H8113" t="s">
        <v>8981</v>
      </c>
      <c r="I8113" s="23">
        <v>35.501260000000002</v>
      </c>
      <c r="J8113" s="23">
        <v>-92.228200000000001</v>
      </c>
      <c r="K8113">
        <v>213112</v>
      </c>
      <c r="L8113" t="s">
        <v>28</v>
      </c>
      <c r="M8113" t="s">
        <v>102</v>
      </c>
      <c r="R8113" s="49">
        <v>65984.652000000002</v>
      </c>
      <c r="S8113" s="49">
        <v>76022.763999999996</v>
      </c>
      <c r="T8113" s="49">
        <v>71992.039999999994</v>
      </c>
      <c r="U8113" s="49">
        <v>57906.631999999998</v>
      </c>
      <c r="V8113" s="49">
        <v>53117.4</v>
      </c>
    </row>
    <row r="8114" spans="1:22" x14ac:dyDescent="0.3">
      <c r="A8114">
        <v>1013003</v>
      </c>
      <c r="B8114" t="s">
        <v>35123</v>
      </c>
      <c r="C8114" t="s">
        <v>35124</v>
      </c>
      <c r="D8114" t="s">
        <v>577</v>
      </c>
      <c r="E8114" t="s">
        <v>583</v>
      </c>
      <c r="F8114" t="s">
        <v>578</v>
      </c>
      <c r="I8114" s="23">
        <v>28.831559720000001</v>
      </c>
      <c r="J8114" s="23">
        <v>-89.557838099999998</v>
      </c>
      <c r="K8114">
        <v>211120</v>
      </c>
      <c r="L8114" t="s">
        <v>579</v>
      </c>
      <c r="M8114" t="s">
        <v>102</v>
      </c>
      <c r="N8114" s="49">
        <v>12911.888000000001</v>
      </c>
      <c r="O8114" s="49">
        <v>32348.232</v>
      </c>
      <c r="P8114" s="49">
        <v>35281.328000000001</v>
      </c>
    </row>
    <row r="8115" spans="1:22" x14ac:dyDescent="0.3">
      <c r="A8115">
        <v>1008119</v>
      </c>
      <c r="B8115" t="s">
        <v>35125</v>
      </c>
      <c r="C8115" t="s">
        <v>35126</v>
      </c>
      <c r="D8115" t="s">
        <v>577</v>
      </c>
      <c r="E8115" t="s">
        <v>583</v>
      </c>
      <c r="F8115" t="s">
        <v>578</v>
      </c>
      <c r="I8115" s="23">
        <v>28.834040999999999</v>
      </c>
      <c r="J8115" s="23">
        <v>-89.453149999999994</v>
      </c>
      <c r="K8115">
        <v>211120</v>
      </c>
      <c r="L8115" t="s">
        <v>579</v>
      </c>
      <c r="M8115" t="s">
        <v>102</v>
      </c>
      <c r="N8115" s="49">
        <v>22300.662</v>
      </c>
      <c r="O8115" s="49">
        <v>27126.964</v>
      </c>
      <c r="P8115" s="49">
        <v>26335.666000000001</v>
      </c>
      <c r="Q8115" s="49">
        <v>25498.258000000002</v>
      </c>
      <c r="R8115" s="49">
        <v>27092.907999999999</v>
      </c>
      <c r="S8115" s="49">
        <v>24483.919999999998</v>
      </c>
      <c r="T8115" s="49">
        <v>43631.614000000001</v>
      </c>
      <c r="U8115" s="49">
        <v>44452.712</v>
      </c>
      <c r="V8115" s="49">
        <v>46532.404000000002</v>
      </c>
    </row>
    <row r="8116" spans="1:22" x14ac:dyDescent="0.3">
      <c r="A8116">
        <v>1009949</v>
      </c>
      <c r="B8116" t="s">
        <v>35127</v>
      </c>
      <c r="C8116" t="s">
        <v>35128</v>
      </c>
      <c r="D8116" t="s">
        <v>577</v>
      </c>
      <c r="E8116" t="s">
        <v>583</v>
      </c>
      <c r="F8116" t="s">
        <v>578</v>
      </c>
      <c r="I8116" s="23">
        <v>29.129300000000001</v>
      </c>
      <c r="J8116" s="23">
        <v>-89.613900000000001</v>
      </c>
      <c r="K8116">
        <v>211120</v>
      </c>
      <c r="L8116" t="s">
        <v>579</v>
      </c>
      <c r="M8116" t="s">
        <v>102</v>
      </c>
      <c r="N8116" s="49">
        <v>5903.5339999999997</v>
      </c>
      <c r="O8116" s="49">
        <v>21706.132000000001</v>
      </c>
      <c r="P8116" s="49">
        <v>8111.3779999999997</v>
      </c>
      <c r="Q8116" s="49">
        <v>28473.078000000001</v>
      </c>
      <c r="R8116" s="49">
        <v>33118.921999999999</v>
      </c>
      <c r="S8116" s="49">
        <v>28290.227999999999</v>
      </c>
      <c r="T8116" s="49">
        <v>28389.578000000001</v>
      </c>
      <c r="U8116" s="49">
        <v>29155.277999999998</v>
      </c>
      <c r="V8116" s="49">
        <v>29578.527999999998</v>
      </c>
    </row>
    <row r="8117" spans="1:22" x14ac:dyDescent="0.3">
      <c r="A8117">
        <v>1013582</v>
      </c>
      <c r="B8117" t="s">
        <v>35129</v>
      </c>
      <c r="C8117" t="s">
        <v>35130</v>
      </c>
      <c r="D8117" t="s">
        <v>577</v>
      </c>
      <c r="E8117" t="s">
        <v>583</v>
      </c>
      <c r="F8117" t="s">
        <v>578</v>
      </c>
      <c r="I8117" s="23">
        <v>29.148399999999999</v>
      </c>
      <c r="J8117" s="23">
        <v>-89.675899999999999</v>
      </c>
      <c r="K8117">
        <v>211120</v>
      </c>
      <c r="L8117" t="s">
        <v>579</v>
      </c>
      <c r="M8117" t="s">
        <v>102</v>
      </c>
      <c r="N8117" s="49">
        <v>27197.214</v>
      </c>
    </row>
    <row r="8118" spans="1:22" x14ac:dyDescent="0.3">
      <c r="A8118">
        <v>1011543</v>
      </c>
      <c r="B8118" t="s">
        <v>35131</v>
      </c>
      <c r="C8118" t="s">
        <v>35132</v>
      </c>
      <c r="D8118" t="s">
        <v>35133</v>
      </c>
      <c r="E8118" t="s">
        <v>1663</v>
      </c>
      <c r="F8118" t="s">
        <v>7908</v>
      </c>
      <c r="G8118" t="s">
        <v>35134</v>
      </c>
      <c r="H8118" t="s">
        <v>7910</v>
      </c>
      <c r="I8118" s="23">
        <v>39.837310000000002</v>
      </c>
      <c r="J8118" s="23">
        <v>-75.224580000000003</v>
      </c>
      <c r="K8118">
        <v>221112</v>
      </c>
      <c r="L8118" t="s">
        <v>335</v>
      </c>
      <c r="M8118" t="s">
        <v>336</v>
      </c>
      <c r="N8118" s="49">
        <v>1824914.2120000001</v>
      </c>
      <c r="O8118" s="49">
        <v>1509948.804</v>
      </c>
      <c r="P8118" s="49">
        <v>1811378.1880000001</v>
      </c>
      <c r="Q8118" s="49">
        <v>1798505.5360000001</v>
      </c>
      <c r="R8118" s="49">
        <v>1559762.52</v>
      </c>
      <c r="S8118" s="49">
        <v>225555.06400000001</v>
      </c>
    </row>
    <row r="8119" spans="1:22" x14ac:dyDescent="0.3">
      <c r="A8119">
        <v>1010310</v>
      </c>
      <c r="B8119" t="s">
        <v>35135</v>
      </c>
      <c r="C8119" t="s">
        <v>35136</v>
      </c>
      <c r="D8119" t="s">
        <v>22804</v>
      </c>
      <c r="E8119" t="s">
        <v>1487</v>
      </c>
      <c r="F8119" t="s">
        <v>25226</v>
      </c>
      <c r="G8119" t="s">
        <v>35137</v>
      </c>
      <c r="H8119" t="s">
        <v>25228</v>
      </c>
      <c r="I8119" s="23">
        <v>38.928550000000001</v>
      </c>
      <c r="J8119" s="23">
        <v>-107.44676</v>
      </c>
      <c r="K8119">
        <v>212112</v>
      </c>
      <c r="L8119" t="s">
        <v>2673</v>
      </c>
      <c r="M8119" t="s">
        <v>315</v>
      </c>
      <c r="N8119" s="49">
        <v>418799.40600000002</v>
      </c>
      <c r="O8119" s="49">
        <v>296826.65000000002</v>
      </c>
      <c r="P8119" s="49">
        <v>447143.15</v>
      </c>
      <c r="Q8119" s="49">
        <v>408471.01400000002</v>
      </c>
      <c r="R8119" s="49">
        <v>492398.39600000001</v>
      </c>
      <c r="S8119" s="49">
        <v>661218.03200000001</v>
      </c>
      <c r="T8119" s="49">
        <v>762864.84600000002</v>
      </c>
      <c r="U8119" s="49">
        <v>937228.28200000001</v>
      </c>
      <c r="V8119" s="49">
        <v>1237979.898</v>
      </c>
    </row>
    <row r="8120" spans="1:22" x14ac:dyDescent="0.3">
      <c r="A8120">
        <v>1004627</v>
      </c>
      <c r="B8120" t="s">
        <v>35138</v>
      </c>
      <c r="C8120" t="s">
        <v>35139</v>
      </c>
      <c r="D8120" t="s">
        <v>35140</v>
      </c>
      <c r="E8120" t="s">
        <v>351</v>
      </c>
      <c r="F8120" t="s">
        <v>35141</v>
      </c>
      <c r="G8120" t="s">
        <v>35142</v>
      </c>
      <c r="H8120" t="s">
        <v>1337</v>
      </c>
      <c r="I8120" s="23">
        <v>37.876134999999998</v>
      </c>
      <c r="J8120" s="23">
        <v>-88.702713000000003</v>
      </c>
      <c r="K8120">
        <v>562212</v>
      </c>
      <c r="L8120" t="s">
        <v>51</v>
      </c>
      <c r="M8120" t="s">
        <v>307</v>
      </c>
      <c r="N8120" s="49">
        <v>55648.25</v>
      </c>
      <c r="O8120" s="49">
        <v>63359.5</v>
      </c>
      <c r="P8120" s="49">
        <v>58605</v>
      </c>
      <c r="Q8120" s="49">
        <v>54228</v>
      </c>
      <c r="R8120" s="49">
        <v>49919.25</v>
      </c>
      <c r="S8120" s="49">
        <v>45327.25</v>
      </c>
      <c r="T8120" s="49">
        <v>46367.5</v>
      </c>
      <c r="U8120" s="49">
        <v>37900.5</v>
      </c>
      <c r="V8120" s="49">
        <v>34050</v>
      </c>
    </row>
    <row r="8121" spans="1:22" x14ac:dyDescent="0.3">
      <c r="A8121">
        <v>1012765</v>
      </c>
      <c r="B8121" t="s">
        <v>33244</v>
      </c>
      <c r="C8121" t="s">
        <v>35143</v>
      </c>
      <c r="D8121" t="s">
        <v>35144</v>
      </c>
      <c r="E8121" t="s">
        <v>468</v>
      </c>
      <c r="F8121" t="s">
        <v>35145</v>
      </c>
      <c r="G8121" t="s">
        <v>35146</v>
      </c>
      <c r="H8121" t="s">
        <v>450</v>
      </c>
      <c r="I8121" s="23">
        <v>36.193899999999999</v>
      </c>
      <c r="J8121" s="23">
        <v>-83.002660000000006</v>
      </c>
      <c r="K8121">
        <v>321113</v>
      </c>
      <c r="L8121" t="s">
        <v>28</v>
      </c>
      <c r="M8121" t="s">
        <v>315</v>
      </c>
      <c r="N8121" s="49">
        <v>28622.292000000001</v>
      </c>
      <c r="P8121" s="49">
        <v>28603.135999999999</v>
      </c>
      <c r="Q8121" s="49">
        <v>26188.794000000002</v>
      </c>
    </row>
    <row r="8122" spans="1:22" x14ac:dyDescent="0.3">
      <c r="A8122">
        <v>1004110</v>
      </c>
      <c r="B8122" t="s">
        <v>35147</v>
      </c>
      <c r="C8122" t="s">
        <v>35148</v>
      </c>
      <c r="D8122" t="s">
        <v>4678</v>
      </c>
      <c r="E8122" t="s">
        <v>461</v>
      </c>
      <c r="F8122" t="s">
        <v>4679</v>
      </c>
      <c r="G8122" t="s">
        <v>35149</v>
      </c>
      <c r="H8122" t="s">
        <v>3997</v>
      </c>
      <c r="I8122" s="23">
        <v>43.287261000000001</v>
      </c>
      <c r="J8122" s="23">
        <v>-107.621532</v>
      </c>
      <c r="K8122">
        <v>211130</v>
      </c>
      <c r="L8122" t="s">
        <v>368</v>
      </c>
      <c r="M8122" t="s">
        <v>102</v>
      </c>
      <c r="N8122" s="49">
        <v>33809.796000000002</v>
      </c>
      <c r="O8122" s="49">
        <v>40725.084000000003</v>
      </c>
      <c r="P8122" s="49">
        <v>31987.263999999999</v>
      </c>
      <c r="Q8122" s="49">
        <v>40678.381999999998</v>
      </c>
      <c r="R8122" s="49">
        <v>38511.686000000002</v>
      </c>
      <c r="S8122" s="49">
        <v>38872.232000000004</v>
      </c>
      <c r="T8122" s="49">
        <v>41105.732000000004</v>
      </c>
      <c r="U8122" s="49">
        <v>42511.637999999999</v>
      </c>
      <c r="V8122" s="49">
        <v>42420.017999999996</v>
      </c>
    </row>
    <row r="8123" spans="1:22" x14ac:dyDescent="0.3">
      <c r="A8123">
        <v>1001180</v>
      </c>
      <c r="B8123" t="s">
        <v>35150</v>
      </c>
      <c r="C8123" t="s">
        <v>35151</v>
      </c>
      <c r="D8123" t="s">
        <v>5496</v>
      </c>
      <c r="E8123" t="s">
        <v>542</v>
      </c>
      <c r="F8123" t="s">
        <v>35152</v>
      </c>
      <c r="G8123" t="s">
        <v>35153</v>
      </c>
      <c r="H8123" t="s">
        <v>2941</v>
      </c>
      <c r="I8123" s="23">
        <v>38.787799999999997</v>
      </c>
      <c r="J8123" s="23">
        <v>-94.984999999999999</v>
      </c>
      <c r="K8123">
        <v>221112</v>
      </c>
      <c r="L8123" t="s">
        <v>30</v>
      </c>
      <c r="M8123" t="s">
        <v>336</v>
      </c>
      <c r="N8123" s="49">
        <v>87519.676000000007</v>
      </c>
      <c r="O8123" s="49">
        <v>30600.135999999999</v>
      </c>
      <c r="P8123" s="49">
        <v>7481.8720000000003</v>
      </c>
      <c r="Q8123" s="49">
        <v>9075.2160000000003</v>
      </c>
      <c r="R8123" s="49">
        <v>24383.759999999998</v>
      </c>
      <c r="S8123" s="49">
        <v>23574.712</v>
      </c>
      <c r="T8123" s="49">
        <v>16798.736000000001</v>
      </c>
      <c r="U8123" s="49">
        <v>41324.095999999998</v>
      </c>
      <c r="V8123" s="49">
        <v>30444.887999999999</v>
      </c>
    </row>
    <row r="8124" spans="1:22" x14ac:dyDescent="0.3">
      <c r="A8124">
        <v>1000109</v>
      </c>
      <c r="B8124" t="s">
        <v>35154</v>
      </c>
      <c r="C8124" t="s">
        <v>35155</v>
      </c>
      <c r="D8124" t="s">
        <v>33301</v>
      </c>
      <c r="E8124" t="s">
        <v>663</v>
      </c>
      <c r="F8124" t="s">
        <v>35156</v>
      </c>
      <c r="G8124" t="s">
        <v>35157</v>
      </c>
      <c r="H8124" t="s">
        <v>3732</v>
      </c>
      <c r="I8124" s="23">
        <v>41.429699999999997</v>
      </c>
      <c r="J8124" s="23">
        <v>-82.263300000000001</v>
      </c>
      <c r="K8124">
        <v>221112</v>
      </c>
      <c r="L8124" t="s">
        <v>335</v>
      </c>
      <c r="M8124" t="s">
        <v>336</v>
      </c>
      <c r="N8124" s="49">
        <v>7504.8860000000004</v>
      </c>
      <c r="O8124" s="49">
        <v>46571.743999999999</v>
      </c>
      <c r="P8124" s="49">
        <v>4201.2280000000001</v>
      </c>
      <c r="Q8124" s="49">
        <v>4798.07</v>
      </c>
      <c r="R8124" s="49">
        <v>5635.66</v>
      </c>
      <c r="S8124" s="49">
        <v>54483.764000000003</v>
      </c>
      <c r="T8124" s="49">
        <v>45995.64</v>
      </c>
      <c r="U8124" s="49">
        <v>141599.598</v>
      </c>
      <c r="V8124" s="49">
        <v>79482.953999999998</v>
      </c>
    </row>
    <row r="8125" spans="1:22" x14ac:dyDescent="0.3">
      <c r="A8125">
        <v>1000985</v>
      </c>
      <c r="B8125" t="s">
        <v>35158</v>
      </c>
      <c r="C8125" t="s">
        <v>35159</v>
      </c>
      <c r="D8125" t="s">
        <v>35160</v>
      </c>
      <c r="E8125" t="s">
        <v>393</v>
      </c>
      <c r="F8125" t="s">
        <v>18866</v>
      </c>
      <c r="G8125" t="s">
        <v>35161</v>
      </c>
      <c r="H8125" t="s">
        <v>35160</v>
      </c>
      <c r="I8125" s="23">
        <v>45.0869</v>
      </c>
      <c r="J8125" s="23">
        <v>-87.688100000000006</v>
      </c>
      <c r="K8125">
        <v>221112</v>
      </c>
      <c r="L8125" t="s">
        <v>335</v>
      </c>
      <c r="M8125" t="s">
        <v>336</v>
      </c>
      <c r="N8125" s="49">
        <v>80584.452000000005</v>
      </c>
      <c r="O8125" s="49">
        <v>172639.96</v>
      </c>
      <c r="P8125" s="49">
        <v>125645.18399999999</v>
      </c>
      <c r="Q8125" s="49">
        <v>100958.372</v>
      </c>
      <c r="R8125" s="49">
        <v>65726.055999999997</v>
      </c>
      <c r="S8125" s="49">
        <v>47439.311999999998</v>
      </c>
      <c r="T8125" s="49">
        <v>42863.839999999997</v>
      </c>
      <c r="U8125" s="49">
        <v>44303.732000000004</v>
      </c>
      <c r="V8125" s="49">
        <v>17550.184000000001</v>
      </c>
    </row>
    <row r="8126" spans="1:22" x14ac:dyDescent="0.3">
      <c r="A8126">
        <v>1008375</v>
      </c>
      <c r="B8126" t="s">
        <v>35162</v>
      </c>
      <c r="C8126" t="s">
        <v>35163</v>
      </c>
      <c r="D8126" t="s">
        <v>15986</v>
      </c>
      <c r="E8126" t="s">
        <v>583</v>
      </c>
      <c r="F8126" t="s">
        <v>31345</v>
      </c>
      <c r="G8126" t="s">
        <v>35164</v>
      </c>
      <c r="H8126" t="s">
        <v>35165</v>
      </c>
      <c r="I8126" s="23">
        <v>32.558439999999997</v>
      </c>
      <c r="J8126" s="23">
        <v>-92.185850000000002</v>
      </c>
      <c r="K8126">
        <v>486210</v>
      </c>
      <c r="L8126" t="s">
        <v>1275</v>
      </c>
      <c r="M8126" t="s">
        <v>102</v>
      </c>
      <c r="S8126" s="49">
        <v>9947.32</v>
      </c>
      <c r="T8126" s="49">
        <v>13218.462</v>
      </c>
      <c r="U8126" s="49">
        <v>15759.36</v>
      </c>
      <c r="V8126" s="49">
        <v>29094.788</v>
      </c>
    </row>
    <row r="8127" spans="1:22" x14ac:dyDescent="0.3">
      <c r="A8127">
        <v>1010174</v>
      </c>
      <c r="B8127" t="s">
        <v>35166</v>
      </c>
      <c r="C8127" t="s">
        <v>35167</v>
      </c>
      <c r="D8127" t="s">
        <v>35168</v>
      </c>
      <c r="E8127" t="s">
        <v>2294</v>
      </c>
      <c r="F8127" t="s">
        <v>11804</v>
      </c>
      <c r="G8127" t="s">
        <v>35169</v>
      </c>
      <c r="H8127" t="s">
        <v>3006</v>
      </c>
      <c r="I8127" s="23">
        <v>39.579642999999997</v>
      </c>
      <c r="J8127" s="23">
        <v>-110.450042</v>
      </c>
      <c r="K8127">
        <v>212112</v>
      </c>
      <c r="L8127" t="s">
        <v>2673</v>
      </c>
      <c r="M8127" t="s">
        <v>315</v>
      </c>
      <c r="R8127" s="49">
        <v>533628.44999999995</v>
      </c>
      <c r="S8127" s="49">
        <v>311081.89799999999</v>
      </c>
      <c r="T8127" s="49">
        <v>649709.04599999997</v>
      </c>
      <c r="U8127" s="49">
        <v>793572.84600000002</v>
      </c>
      <c r="V8127" s="49">
        <v>1182721.548</v>
      </c>
    </row>
    <row r="8128" spans="1:22" x14ac:dyDescent="0.3">
      <c r="A8128">
        <v>1007964</v>
      </c>
      <c r="B8128" t="s">
        <v>35170</v>
      </c>
      <c r="C8128" t="s">
        <v>35171</v>
      </c>
      <c r="D8128" t="s">
        <v>35172</v>
      </c>
      <c r="E8128" t="s">
        <v>386</v>
      </c>
      <c r="F8128" t="s">
        <v>6527</v>
      </c>
      <c r="G8128" t="s">
        <v>35173</v>
      </c>
      <c r="H8128" t="s">
        <v>6529</v>
      </c>
      <c r="I8128" s="23">
        <v>32.453775</v>
      </c>
      <c r="J8128" s="23">
        <v>-87.977103999999997</v>
      </c>
      <c r="K8128">
        <v>322130</v>
      </c>
      <c r="L8128" t="s">
        <v>1172</v>
      </c>
      <c r="M8128" t="s">
        <v>1173</v>
      </c>
      <c r="N8128" s="49">
        <v>105852.962</v>
      </c>
      <c r="O8128" s="49">
        <v>111648.27800000001</v>
      </c>
      <c r="P8128" s="49">
        <v>113253.39</v>
      </c>
      <c r="Q8128" s="49">
        <v>273009.68</v>
      </c>
      <c r="R8128" s="49">
        <v>272317.03600000002</v>
      </c>
      <c r="S8128" s="49">
        <v>265779.12199999997</v>
      </c>
      <c r="T8128" s="49">
        <v>222611.72</v>
      </c>
      <c r="U8128" s="49">
        <v>248555.5</v>
      </c>
      <c r="V8128" s="49">
        <v>249434.25</v>
      </c>
    </row>
    <row r="8129" spans="1:22" x14ac:dyDescent="0.3">
      <c r="A8129">
        <v>1000663</v>
      </c>
      <c r="B8129" t="s">
        <v>35174</v>
      </c>
      <c r="C8129" t="s">
        <v>35175</v>
      </c>
      <c r="D8129" t="s">
        <v>35176</v>
      </c>
      <c r="E8129" t="s">
        <v>1682</v>
      </c>
      <c r="F8129" t="s">
        <v>35177</v>
      </c>
      <c r="G8129" t="s">
        <v>35178</v>
      </c>
      <c r="H8129" t="s">
        <v>5123</v>
      </c>
      <c r="I8129" s="23">
        <v>42.095599999999997</v>
      </c>
      <c r="J8129" s="23">
        <v>-72.595799999999997</v>
      </c>
      <c r="K8129">
        <v>221112</v>
      </c>
      <c r="L8129" t="s">
        <v>335</v>
      </c>
      <c r="M8129" t="s">
        <v>336</v>
      </c>
      <c r="N8129" s="49">
        <v>2802.13</v>
      </c>
      <c r="O8129" s="49">
        <v>13411.02</v>
      </c>
      <c r="P8129" s="49">
        <v>22339.808000000001</v>
      </c>
      <c r="Q8129" s="49">
        <v>28500.062000000002</v>
      </c>
      <c r="R8129" s="49">
        <v>28031.576000000001</v>
      </c>
      <c r="S8129" s="49">
        <v>30038.062000000002</v>
      </c>
      <c r="T8129" s="49">
        <v>30105.955999999998</v>
      </c>
      <c r="U8129" s="49">
        <v>53249.743999999999</v>
      </c>
      <c r="V8129" s="49">
        <v>52860.993999999999</v>
      </c>
    </row>
    <row r="8130" spans="1:22" x14ac:dyDescent="0.3">
      <c r="A8130">
        <v>1001065</v>
      </c>
      <c r="B8130" t="s">
        <v>35179</v>
      </c>
      <c r="C8130" t="s">
        <v>35180</v>
      </c>
      <c r="D8130" t="s">
        <v>9958</v>
      </c>
      <c r="E8130" t="s">
        <v>1663</v>
      </c>
      <c r="F8130" t="s">
        <v>9959</v>
      </c>
      <c r="G8130" t="s">
        <v>35181</v>
      </c>
      <c r="H8130" t="s">
        <v>5933</v>
      </c>
      <c r="I8130" s="23">
        <v>39.490299999999998</v>
      </c>
      <c r="J8130" s="23">
        <v>-75.048599999999993</v>
      </c>
      <c r="K8130">
        <v>221112</v>
      </c>
      <c r="L8130" t="s">
        <v>335</v>
      </c>
      <c r="M8130" t="s">
        <v>336</v>
      </c>
      <c r="R8130" s="49">
        <v>1085.682</v>
      </c>
      <c r="S8130" s="49">
        <v>2710.4059999999999</v>
      </c>
      <c r="T8130" s="49">
        <v>398.39400000000001</v>
      </c>
      <c r="U8130" s="49">
        <v>1298.7280000000001</v>
      </c>
      <c r="V8130" s="49">
        <v>2003.568</v>
      </c>
    </row>
    <row r="8131" spans="1:22" x14ac:dyDescent="0.3">
      <c r="A8131">
        <v>1003393</v>
      </c>
      <c r="B8131" t="s">
        <v>35182</v>
      </c>
      <c r="C8131" t="s">
        <v>35183</v>
      </c>
      <c r="D8131" t="s">
        <v>35184</v>
      </c>
      <c r="E8131" t="s">
        <v>1682</v>
      </c>
      <c r="F8131" t="s">
        <v>35185</v>
      </c>
      <c r="G8131" t="s">
        <v>35186</v>
      </c>
      <c r="H8131" t="s">
        <v>28440</v>
      </c>
      <c r="I8131" s="23">
        <v>42.587200000000003</v>
      </c>
      <c r="J8131" s="23">
        <v>-72.024699999999996</v>
      </c>
      <c r="K8131">
        <v>562212</v>
      </c>
      <c r="L8131" t="s">
        <v>51</v>
      </c>
      <c r="M8131" t="s">
        <v>307</v>
      </c>
      <c r="U8131" s="49">
        <v>1197.5</v>
      </c>
      <c r="V8131" s="49">
        <v>1763.5</v>
      </c>
    </row>
    <row r="8132" spans="1:22" x14ac:dyDescent="0.3">
      <c r="A8132">
        <v>1005480</v>
      </c>
      <c r="B8132" t="s">
        <v>35187</v>
      </c>
      <c r="C8132" t="s">
        <v>35188</v>
      </c>
      <c r="D8132" t="s">
        <v>12761</v>
      </c>
      <c r="E8132" t="s">
        <v>303</v>
      </c>
      <c r="F8132" t="s">
        <v>3142</v>
      </c>
      <c r="G8132" t="s">
        <v>35189</v>
      </c>
      <c r="H8132" t="s">
        <v>8182</v>
      </c>
      <c r="I8132" s="23">
        <v>33.809753999999998</v>
      </c>
      <c r="J8132" s="23">
        <v>-101.939941</v>
      </c>
      <c r="K8132">
        <v>562212</v>
      </c>
      <c r="L8132" t="s">
        <v>51</v>
      </c>
      <c r="M8132" t="s">
        <v>307</v>
      </c>
      <c r="N8132" s="49">
        <v>113784</v>
      </c>
      <c r="O8132" s="49">
        <v>108105.25</v>
      </c>
      <c r="P8132" s="49">
        <v>102406.75</v>
      </c>
      <c r="Q8132" s="49">
        <v>96504.25</v>
      </c>
      <c r="R8132" s="49">
        <v>91756</v>
      </c>
      <c r="S8132" s="49">
        <v>84598</v>
      </c>
      <c r="T8132" s="49">
        <v>77709.5</v>
      </c>
      <c r="U8132" s="49">
        <v>71053.25</v>
      </c>
      <c r="V8132" s="49">
        <v>64524.5</v>
      </c>
    </row>
    <row r="8133" spans="1:22" x14ac:dyDescent="0.3">
      <c r="A8133">
        <v>1000117</v>
      </c>
      <c r="B8133" t="s">
        <v>35190</v>
      </c>
      <c r="C8133" t="s">
        <v>35191</v>
      </c>
      <c r="D8133" t="s">
        <v>35192</v>
      </c>
      <c r="E8133" t="s">
        <v>2294</v>
      </c>
      <c r="F8133" t="s">
        <v>35193</v>
      </c>
      <c r="G8133" t="s">
        <v>35194</v>
      </c>
      <c r="H8133" t="s">
        <v>14954</v>
      </c>
      <c r="I8133" s="23">
        <v>40.6663</v>
      </c>
      <c r="J8133" s="23">
        <v>-112.03100000000001</v>
      </c>
      <c r="K8133">
        <v>221112</v>
      </c>
      <c r="L8133" t="s">
        <v>30</v>
      </c>
      <c r="M8133" t="s">
        <v>336</v>
      </c>
      <c r="N8133" s="49">
        <v>110157.792</v>
      </c>
      <c r="O8133" s="49">
        <v>127158.38</v>
      </c>
      <c r="P8133" s="49">
        <v>75710.868000000002</v>
      </c>
      <c r="Q8133" s="49">
        <v>61196.824000000001</v>
      </c>
      <c r="R8133" s="49">
        <v>58336.383999999998</v>
      </c>
      <c r="S8133" s="49">
        <v>64479.163999999997</v>
      </c>
      <c r="T8133" s="49">
        <v>284610.696</v>
      </c>
      <c r="U8133" s="49">
        <v>209731.82399999999</v>
      </c>
      <c r="V8133" s="49">
        <v>107415.052</v>
      </c>
    </row>
    <row r="8134" spans="1:22" x14ac:dyDescent="0.3">
      <c r="A8134">
        <v>1012002</v>
      </c>
      <c r="B8134" t="s">
        <v>35195</v>
      </c>
      <c r="C8134" t="s">
        <v>35196</v>
      </c>
      <c r="D8134" t="s">
        <v>2649</v>
      </c>
      <c r="E8134" t="s">
        <v>663</v>
      </c>
      <c r="F8134" t="s">
        <v>27527</v>
      </c>
      <c r="G8134" t="s">
        <v>35197</v>
      </c>
      <c r="H8134" t="s">
        <v>679</v>
      </c>
      <c r="I8134" s="23">
        <v>39.156930000000003</v>
      </c>
      <c r="J8134" s="23">
        <v>-84.423900000000003</v>
      </c>
      <c r="K8134">
        <v>322130</v>
      </c>
      <c r="L8134" t="s">
        <v>28</v>
      </c>
      <c r="M8134" t="s">
        <v>680</v>
      </c>
      <c r="R8134" s="49">
        <v>327.74799999999999</v>
      </c>
    </row>
    <row r="8135" spans="1:22" x14ac:dyDescent="0.3">
      <c r="A8135">
        <v>1011051</v>
      </c>
      <c r="B8135" t="s">
        <v>35198</v>
      </c>
      <c r="C8135" t="s">
        <v>35199</v>
      </c>
      <c r="D8135" t="s">
        <v>23306</v>
      </c>
      <c r="E8135" t="s">
        <v>331</v>
      </c>
      <c r="F8135" t="s">
        <v>30905</v>
      </c>
      <c r="G8135" t="s">
        <v>35200</v>
      </c>
      <c r="H8135" t="s">
        <v>1609</v>
      </c>
      <c r="I8135" s="23">
        <v>43.063850000000002</v>
      </c>
      <c r="J8135" s="23">
        <v>-76.204629999999995</v>
      </c>
      <c r="K8135">
        <v>322130</v>
      </c>
      <c r="L8135" t="s">
        <v>28</v>
      </c>
      <c r="M8135" t="s">
        <v>680</v>
      </c>
      <c r="N8135" s="49">
        <v>173748.58600000001</v>
      </c>
      <c r="O8135" s="49">
        <v>180203.48</v>
      </c>
      <c r="P8135" s="49">
        <v>170246.554</v>
      </c>
      <c r="Q8135" s="49">
        <v>170048.06</v>
      </c>
      <c r="R8135" s="49">
        <v>167517.72</v>
      </c>
      <c r="S8135" s="49">
        <v>172328.25200000001</v>
      </c>
      <c r="T8135" s="49">
        <v>50850.559999999998</v>
      </c>
    </row>
    <row r="8136" spans="1:22" x14ac:dyDescent="0.3">
      <c r="A8136">
        <v>1003419</v>
      </c>
      <c r="B8136" t="s">
        <v>35201</v>
      </c>
      <c r="C8136" t="s">
        <v>35202</v>
      </c>
      <c r="D8136" t="s">
        <v>1083</v>
      </c>
      <c r="E8136" t="s">
        <v>663</v>
      </c>
      <c r="F8136" t="s">
        <v>1084</v>
      </c>
      <c r="G8136" t="s">
        <v>35203</v>
      </c>
      <c r="H8136" t="s">
        <v>1086</v>
      </c>
      <c r="I8136" s="23">
        <v>40.279857999999997</v>
      </c>
      <c r="J8136" s="23">
        <v>-81.863096999999996</v>
      </c>
      <c r="K8136">
        <v>322130</v>
      </c>
      <c r="L8136" t="s">
        <v>1940</v>
      </c>
      <c r="M8136" t="s">
        <v>680</v>
      </c>
      <c r="P8136" s="49">
        <v>16.8</v>
      </c>
      <c r="Q8136" s="49">
        <v>36.700000000000003</v>
      </c>
      <c r="R8136" s="49">
        <v>65012.845999999998</v>
      </c>
      <c r="S8136" s="49">
        <v>42140.498</v>
      </c>
      <c r="T8136" s="49">
        <v>44495.502</v>
      </c>
      <c r="U8136" s="49">
        <v>94868</v>
      </c>
      <c r="V8136" s="49">
        <v>40183</v>
      </c>
    </row>
    <row r="8137" spans="1:22" x14ac:dyDescent="0.3">
      <c r="A8137">
        <v>1002272</v>
      </c>
      <c r="B8137" t="s">
        <v>35204</v>
      </c>
      <c r="C8137" t="s">
        <v>35205</v>
      </c>
      <c r="D8137" t="s">
        <v>27261</v>
      </c>
      <c r="E8137" t="s">
        <v>468</v>
      </c>
      <c r="F8137" t="s">
        <v>12663</v>
      </c>
      <c r="G8137" t="s">
        <v>35206</v>
      </c>
      <c r="H8137" t="s">
        <v>7822</v>
      </c>
      <c r="I8137" s="23">
        <v>30.676393000000001</v>
      </c>
      <c r="J8137" s="23">
        <v>-81.457933999999995</v>
      </c>
      <c r="K8137">
        <v>322130</v>
      </c>
      <c r="L8137" t="s">
        <v>1940</v>
      </c>
      <c r="M8137" t="s">
        <v>680</v>
      </c>
      <c r="N8137" s="49">
        <v>475370.10200000001</v>
      </c>
      <c r="O8137" s="49">
        <v>511123.03399999999</v>
      </c>
      <c r="P8137" s="49">
        <v>498056.50400000002</v>
      </c>
      <c r="Q8137" s="49">
        <v>614442.34</v>
      </c>
      <c r="R8137" s="49">
        <v>731897.89</v>
      </c>
      <c r="S8137" s="49">
        <v>768350.522</v>
      </c>
      <c r="T8137" s="49">
        <v>749442.10800000001</v>
      </c>
      <c r="U8137" s="49">
        <v>789432.75</v>
      </c>
      <c r="V8137" s="49">
        <v>617589</v>
      </c>
    </row>
    <row r="8138" spans="1:22" x14ac:dyDescent="0.3">
      <c r="A8138">
        <v>1000319</v>
      </c>
      <c r="B8138" t="s">
        <v>35207</v>
      </c>
      <c r="C8138" t="s">
        <v>35208</v>
      </c>
      <c r="D8138" t="s">
        <v>17723</v>
      </c>
      <c r="E8138" t="s">
        <v>954</v>
      </c>
      <c r="F8138" t="s">
        <v>20976</v>
      </c>
      <c r="G8138" t="s">
        <v>35209</v>
      </c>
      <c r="H8138" t="s">
        <v>9363</v>
      </c>
      <c r="I8138" s="23">
        <v>34.151899999999998</v>
      </c>
      <c r="J8138" s="23">
        <v>-79.558700000000002</v>
      </c>
      <c r="K8138">
        <v>322130</v>
      </c>
      <c r="L8138" t="s">
        <v>1172</v>
      </c>
      <c r="M8138" t="s">
        <v>1173</v>
      </c>
      <c r="N8138" s="49">
        <v>215155.614</v>
      </c>
      <c r="O8138" s="49">
        <v>236941.02600000001</v>
      </c>
      <c r="P8138" s="49">
        <v>233394.514</v>
      </c>
      <c r="Q8138" s="49">
        <v>313620.29200000002</v>
      </c>
      <c r="R8138" s="49">
        <v>255003.79399999999</v>
      </c>
      <c r="S8138" s="49">
        <v>210420.92</v>
      </c>
      <c r="T8138" s="49">
        <v>279362.41600000003</v>
      </c>
      <c r="U8138" s="49">
        <v>276304</v>
      </c>
      <c r="V8138" s="49">
        <v>276366.5</v>
      </c>
    </row>
    <row r="8139" spans="1:22" x14ac:dyDescent="0.3">
      <c r="A8139">
        <v>1006958</v>
      </c>
      <c r="B8139" t="s">
        <v>35210</v>
      </c>
      <c r="C8139" t="s">
        <v>35211</v>
      </c>
      <c r="D8139" t="s">
        <v>2104</v>
      </c>
      <c r="E8139" t="s">
        <v>468</v>
      </c>
      <c r="F8139" t="s">
        <v>2105</v>
      </c>
      <c r="G8139" t="s">
        <v>35212</v>
      </c>
      <c r="H8139" t="s">
        <v>2107</v>
      </c>
      <c r="I8139" s="23">
        <v>30.142399999999999</v>
      </c>
      <c r="J8139" s="23">
        <v>-85.620500000000007</v>
      </c>
      <c r="K8139">
        <v>322110</v>
      </c>
      <c r="L8139" t="s">
        <v>1172</v>
      </c>
      <c r="M8139" t="s">
        <v>1173</v>
      </c>
      <c r="N8139" s="49">
        <v>286406.16800000001</v>
      </c>
      <c r="O8139" s="49">
        <v>299696.5</v>
      </c>
      <c r="P8139" s="49">
        <v>337667.27399999998</v>
      </c>
      <c r="Q8139" s="49">
        <v>342189.63400000002</v>
      </c>
      <c r="R8139" s="49">
        <v>297934.90000000002</v>
      </c>
      <c r="S8139" s="49">
        <v>305382.33399999997</v>
      </c>
      <c r="T8139" s="49">
        <v>287561.56599999999</v>
      </c>
      <c r="U8139" s="49">
        <v>259976.75</v>
      </c>
      <c r="V8139" s="49">
        <v>274494.75</v>
      </c>
    </row>
    <row r="8140" spans="1:22" x14ac:dyDescent="0.3">
      <c r="A8140">
        <v>1007846</v>
      </c>
      <c r="B8140" t="s">
        <v>35213</v>
      </c>
      <c r="C8140" t="s">
        <v>35214</v>
      </c>
      <c r="D8140" t="s">
        <v>1644</v>
      </c>
      <c r="E8140" t="s">
        <v>468</v>
      </c>
      <c r="F8140" t="s">
        <v>1645</v>
      </c>
      <c r="G8140" t="s">
        <v>35215</v>
      </c>
      <c r="H8140" t="s">
        <v>1647</v>
      </c>
      <c r="I8140" s="23">
        <v>30.42</v>
      </c>
      <c r="J8140" s="23">
        <v>-81.604167000000004</v>
      </c>
      <c r="K8140">
        <v>322130</v>
      </c>
      <c r="L8140" t="s">
        <v>649</v>
      </c>
      <c r="M8140" t="s">
        <v>1173</v>
      </c>
      <c r="N8140" s="49">
        <v>316135.386</v>
      </c>
      <c r="O8140" s="49">
        <v>315326.13799999998</v>
      </c>
      <c r="P8140" s="49">
        <v>303198.78399999999</v>
      </c>
      <c r="Q8140" s="49">
        <v>329103.86200000002</v>
      </c>
      <c r="R8140" s="49">
        <v>278331.20400000003</v>
      </c>
      <c r="S8140" s="49">
        <v>226712.54199999999</v>
      </c>
      <c r="T8140" s="49">
        <v>215413.23</v>
      </c>
      <c r="U8140" s="49">
        <v>177904.75</v>
      </c>
      <c r="V8140" s="49">
        <v>118700.75</v>
      </c>
    </row>
    <row r="8141" spans="1:22" x14ac:dyDescent="0.3">
      <c r="A8141">
        <v>1008553</v>
      </c>
      <c r="B8141" t="s">
        <v>35216</v>
      </c>
      <c r="C8141" t="s">
        <v>35217</v>
      </c>
      <c r="D8141" t="s">
        <v>35218</v>
      </c>
      <c r="E8141" t="s">
        <v>386</v>
      </c>
      <c r="F8141" t="s">
        <v>35219</v>
      </c>
      <c r="G8141" t="s">
        <v>35220</v>
      </c>
      <c r="H8141" t="s">
        <v>1310</v>
      </c>
      <c r="I8141" s="23">
        <v>34.864542</v>
      </c>
      <c r="J8141" s="23">
        <v>-85.787834000000004</v>
      </c>
      <c r="K8141">
        <v>322130</v>
      </c>
      <c r="L8141" t="s">
        <v>1172</v>
      </c>
      <c r="M8141" t="s">
        <v>1173</v>
      </c>
      <c r="N8141" s="49">
        <v>137841.046</v>
      </c>
      <c r="O8141" s="49">
        <v>152655.72399999999</v>
      </c>
      <c r="P8141" s="49">
        <v>143692.598</v>
      </c>
      <c r="Q8141" s="49">
        <v>178151.13</v>
      </c>
      <c r="R8141" s="49">
        <v>145170.43400000001</v>
      </c>
      <c r="S8141" s="49">
        <v>144386.53</v>
      </c>
      <c r="T8141" s="49">
        <v>167988.20600000001</v>
      </c>
      <c r="U8141" s="49">
        <v>189781.758</v>
      </c>
      <c r="V8141" s="49">
        <v>198350.25</v>
      </c>
    </row>
    <row r="8142" spans="1:22" x14ac:dyDescent="0.3">
      <c r="A8142">
        <v>1001697</v>
      </c>
      <c r="B8142" t="s">
        <v>35221</v>
      </c>
      <c r="C8142" t="s">
        <v>35222</v>
      </c>
      <c r="D8142" t="s">
        <v>22606</v>
      </c>
      <c r="E8142" t="s">
        <v>2780</v>
      </c>
      <c r="F8142" t="s">
        <v>22607</v>
      </c>
      <c r="G8142" t="s">
        <v>35223</v>
      </c>
      <c r="H8142" t="s">
        <v>22609</v>
      </c>
      <c r="I8142" s="23">
        <v>41.435389999999998</v>
      </c>
      <c r="J8142" s="23">
        <v>-72.099019999999996</v>
      </c>
      <c r="K8142">
        <v>322130</v>
      </c>
      <c r="L8142" t="s">
        <v>28</v>
      </c>
      <c r="M8142" t="s">
        <v>680</v>
      </c>
      <c r="R8142" s="49">
        <v>39908.877999999997</v>
      </c>
      <c r="S8142" s="49">
        <v>46125.02</v>
      </c>
      <c r="T8142" s="49">
        <v>44433.383999999998</v>
      </c>
      <c r="U8142" s="49">
        <v>45728</v>
      </c>
      <c r="V8142" s="49">
        <v>42590</v>
      </c>
    </row>
    <row r="8143" spans="1:22" x14ac:dyDescent="0.3">
      <c r="A8143">
        <v>1005579</v>
      </c>
      <c r="B8143" t="s">
        <v>35224</v>
      </c>
      <c r="C8143" t="s">
        <v>35225</v>
      </c>
      <c r="D8143" t="s">
        <v>22174</v>
      </c>
      <c r="E8143" t="s">
        <v>793</v>
      </c>
      <c r="F8143" t="s">
        <v>35226</v>
      </c>
      <c r="G8143" t="s">
        <v>35227</v>
      </c>
      <c r="H8143" t="s">
        <v>23069</v>
      </c>
      <c r="I8143" s="23">
        <v>37.539200000000001</v>
      </c>
      <c r="J8143" s="23">
        <v>-76.805300000000003</v>
      </c>
      <c r="K8143">
        <v>322130</v>
      </c>
      <c r="L8143" t="s">
        <v>1172</v>
      </c>
      <c r="M8143" t="s">
        <v>1173</v>
      </c>
      <c r="N8143" s="49">
        <v>564665.15</v>
      </c>
      <c r="O8143" s="49">
        <v>538192.54599999997</v>
      </c>
      <c r="P8143" s="49">
        <v>546865.70600000001</v>
      </c>
      <c r="Q8143" s="49">
        <v>550311.92799999996</v>
      </c>
      <c r="R8143" s="49">
        <v>421460.50799999997</v>
      </c>
      <c r="S8143" s="49">
        <v>464816.21799999999</v>
      </c>
      <c r="T8143" s="49">
        <v>559419.51399999997</v>
      </c>
      <c r="U8143" s="49">
        <v>636483.25</v>
      </c>
      <c r="V8143" s="49">
        <v>637828</v>
      </c>
    </row>
    <row r="8144" spans="1:22" x14ac:dyDescent="0.3">
      <c r="A8144">
        <v>1008708</v>
      </c>
      <c r="B8144" t="s">
        <v>35228</v>
      </c>
      <c r="C8144" t="s">
        <v>35229</v>
      </c>
      <c r="D8144" t="s">
        <v>799</v>
      </c>
      <c r="E8144" t="s">
        <v>793</v>
      </c>
      <c r="F8144" t="s">
        <v>800</v>
      </c>
      <c r="G8144" t="s">
        <v>35230</v>
      </c>
      <c r="H8144" t="s">
        <v>802</v>
      </c>
      <c r="I8144" s="23">
        <v>37.302011999999998</v>
      </c>
      <c r="J8144" s="23">
        <v>-77.264353999999997</v>
      </c>
      <c r="K8144">
        <v>322130</v>
      </c>
      <c r="L8144" t="s">
        <v>1940</v>
      </c>
      <c r="M8144" t="s">
        <v>680</v>
      </c>
      <c r="N8144" s="49">
        <v>148994.386</v>
      </c>
      <c r="O8144" s="49">
        <v>151791.10999999999</v>
      </c>
      <c r="P8144" s="49">
        <v>134476.21799999999</v>
      </c>
      <c r="Q8144" s="49">
        <v>169705.61799999999</v>
      </c>
      <c r="R8144" s="49">
        <v>153513.19200000001</v>
      </c>
      <c r="S8144" s="49">
        <v>167440.91200000001</v>
      </c>
      <c r="T8144" s="49">
        <v>167627.16200000001</v>
      </c>
      <c r="U8144" s="49">
        <v>222981</v>
      </c>
      <c r="V8144" s="49">
        <v>259049</v>
      </c>
    </row>
    <row r="8145" spans="1:22" x14ac:dyDescent="0.3">
      <c r="A8145">
        <v>1000426</v>
      </c>
      <c r="B8145" t="s">
        <v>35231</v>
      </c>
      <c r="C8145" t="s">
        <v>35232</v>
      </c>
      <c r="D8145" t="s">
        <v>6745</v>
      </c>
      <c r="E8145" t="s">
        <v>954</v>
      </c>
      <c r="F8145" t="s">
        <v>35233</v>
      </c>
      <c r="G8145" t="s">
        <v>35234</v>
      </c>
      <c r="H8145" t="s">
        <v>8973</v>
      </c>
      <c r="I8145" s="23">
        <v>32.8994</v>
      </c>
      <c r="J8145" s="23">
        <v>-79.969399999999993</v>
      </c>
      <c r="K8145">
        <v>322121</v>
      </c>
      <c r="L8145" t="s">
        <v>1172</v>
      </c>
      <c r="M8145" t="s">
        <v>1173</v>
      </c>
      <c r="N8145" s="49">
        <v>647392.79799999995</v>
      </c>
      <c r="O8145" s="49">
        <v>699744.78200000001</v>
      </c>
      <c r="P8145" s="49">
        <v>740335.87199999997</v>
      </c>
      <c r="Q8145" s="49">
        <v>739794.55200000003</v>
      </c>
      <c r="R8145" s="49">
        <v>688705.81400000001</v>
      </c>
      <c r="S8145" s="49">
        <v>741217.20799999998</v>
      </c>
      <c r="T8145" s="49">
        <v>828675.12800000003</v>
      </c>
      <c r="U8145" s="49">
        <v>797294.75199999998</v>
      </c>
      <c r="V8145" s="49">
        <v>784664.69</v>
      </c>
    </row>
    <row r="8146" spans="1:22" x14ac:dyDescent="0.3">
      <c r="A8146">
        <v>1000262</v>
      </c>
      <c r="B8146" t="s">
        <v>35235</v>
      </c>
      <c r="C8146" t="s">
        <v>35236</v>
      </c>
      <c r="D8146" t="s">
        <v>7637</v>
      </c>
      <c r="E8146" t="s">
        <v>386</v>
      </c>
      <c r="F8146" t="s">
        <v>35237</v>
      </c>
      <c r="G8146" t="s">
        <v>35238</v>
      </c>
      <c r="H8146" t="s">
        <v>9464</v>
      </c>
      <c r="I8146" s="23">
        <v>32.174999999999997</v>
      </c>
      <c r="J8146" s="23">
        <v>-85.031099999999995</v>
      </c>
      <c r="K8146">
        <v>322121</v>
      </c>
      <c r="L8146" t="s">
        <v>1172</v>
      </c>
      <c r="M8146" t="s">
        <v>1173</v>
      </c>
      <c r="N8146" s="49">
        <v>440928.614</v>
      </c>
      <c r="O8146" s="49">
        <v>424247.386</v>
      </c>
      <c r="P8146" s="49">
        <v>409475.21600000001</v>
      </c>
      <c r="Q8146" s="49">
        <v>413509.53600000002</v>
      </c>
      <c r="R8146" s="49">
        <v>421479.44799999997</v>
      </c>
      <c r="S8146" s="49">
        <v>437507.57799999998</v>
      </c>
      <c r="T8146" s="49">
        <v>405331.20000000001</v>
      </c>
      <c r="U8146" s="49">
        <v>452401.32799999998</v>
      </c>
      <c r="V8146" s="49">
        <v>443226.16</v>
      </c>
    </row>
    <row r="8147" spans="1:22" x14ac:dyDescent="0.3">
      <c r="A8147">
        <v>1010759</v>
      </c>
      <c r="B8147" t="s">
        <v>35239</v>
      </c>
      <c r="C8147" t="s">
        <v>35240</v>
      </c>
      <c r="D8147" t="s">
        <v>35241</v>
      </c>
      <c r="E8147" t="s">
        <v>954</v>
      </c>
      <c r="F8147" t="s">
        <v>35242</v>
      </c>
      <c r="G8147" t="s">
        <v>35243</v>
      </c>
      <c r="H8147" t="s">
        <v>2976</v>
      </c>
      <c r="I8147" s="23">
        <v>35.019210000000001</v>
      </c>
      <c r="J8147" s="23">
        <v>-81.780540000000002</v>
      </c>
      <c r="K8147">
        <v>322130</v>
      </c>
      <c r="L8147" t="s">
        <v>28</v>
      </c>
      <c r="M8147" t="s">
        <v>680</v>
      </c>
      <c r="N8147" s="49">
        <v>54243.396000000001</v>
      </c>
      <c r="O8147" s="49">
        <v>61008.92</v>
      </c>
      <c r="P8147" s="49">
        <v>61041.120000000003</v>
      </c>
      <c r="Q8147" s="49">
        <v>59113.828000000001</v>
      </c>
      <c r="R8147" s="49">
        <v>54188.995999999999</v>
      </c>
      <c r="S8147" s="49">
        <v>58836.428</v>
      </c>
      <c r="T8147" s="49">
        <v>60719.072</v>
      </c>
      <c r="U8147" s="49">
        <v>62193.516000000003</v>
      </c>
      <c r="V8147" s="49">
        <v>60783.92</v>
      </c>
    </row>
    <row r="8148" spans="1:22" x14ac:dyDescent="0.3">
      <c r="A8148">
        <v>1006423</v>
      </c>
      <c r="B8148" t="s">
        <v>35244</v>
      </c>
      <c r="C8148" t="s">
        <v>35245</v>
      </c>
      <c r="D8148" t="s">
        <v>35246</v>
      </c>
      <c r="E8148" t="s">
        <v>2540</v>
      </c>
      <c r="F8148" t="s">
        <v>35247</v>
      </c>
      <c r="G8148" t="s">
        <v>35248</v>
      </c>
      <c r="H8148" t="s">
        <v>1615</v>
      </c>
      <c r="I8148" s="23">
        <v>44.909945</v>
      </c>
      <c r="J8148" s="23">
        <v>-72.976094000000003</v>
      </c>
      <c r="K8148">
        <v>322130</v>
      </c>
      <c r="L8148" t="s">
        <v>28</v>
      </c>
      <c r="M8148" t="s">
        <v>680</v>
      </c>
      <c r="N8148" s="49">
        <v>37785.305999999997</v>
      </c>
      <c r="O8148" s="49">
        <v>37373.65</v>
      </c>
      <c r="P8148" s="49">
        <v>36334.811999999998</v>
      </c>
      <c r="Q8148" s="49">
        <v>37751.608</v>
      </c>
      <c r="R8148" s="49">
        <v>39332.120000000003</v>
      </c>
      <c r="S8148" s="49">
        <v>36347.851999999999</v>
      </c>
      <c r="T8148" s="49">
        <v>36088.112000000001</v>
      </c>
      <c r="U8148" s="49">
        <v>35280.016000000003</v>
      </c>
      <c r="V8148" s="49">
        <v>38231.904000000002</v>
      </c>
    </row>
    <row r="8149" spans="1:22" x14ac:dyDescent="0.3">
      <c r="A8149">
        <v>1011048</v>
      </c>
      <c r="B8149" t="s">
        <v>35249</v>
      </c>
      <c r="C8149" t="s">
        <v>35250</v>
      </c>
      <c r="D8149" t="s">
        <v>12913</v>
      </c>
      <c r="E8149" t="s">
        <v>491</v>
      </c>
      <c r="F8149" t="s">
        <v>35251</v>
      </c>
      <c r="G8149" t="s">
        <v>35252</v>
      </c>
      <c r="H8149" t="s">
        <v>1281</v>
      </c>
      <c r="I8149" s="23">
        <v>40.357764000000003</v>
      </c>
      <c r="J8149" s="23">
        <v>-85.334297000000007</v>
      </c>
      <c r="K8149">
        <v>322130</v>
      </c>
      <c r="L8149" t="s">
        <v>28</v>
      </c>
      <c r="M8149" t="s">
        <v>680</v>
      </c>
      <c r="N8149" s="49">
        <v>20352.423999999999</v>
      </c>
      <c r="O8149" s="49">
        <v>21856.168000000001</v>
      </c>
      <c r="P8149" s="49">
        <v>21579.52</v>
      </c>
      <c r="Q8149" s="49">
        <v>22652.063999999998</v>
      </c>
      <c r="R8149" s="49">
        <v>22873.563999999998</v>
      </c>
      <c r="S8149" s="49">
        <v>25753.403999999999</v>
      </c>
      <c r="T8149" s="49">
        <v>27113.547999999999</v>
      </c>
    </row>
    <row r="8150" spans="1:22" x14ac:dyDescent="0.3">
      <c r="A8150">
        <v>1000166</v>
      </c>
      <c r="B8150" t="s">
        <v>35253</v>
      </c>
      <c r="C8150" t="s">
        <v>35254</v>
      </c>
      <c r="D8150" t="s">
        <v>28248</v>
      </c>
      <c r="E8150" t="s">
        <v>441</v>
      </c>
      <c r="F8150" t="s">
        <v>17972</v>
      </c>
      <c r="G8150" t="s">
        <v>35255</v>
      </c>
      <c r="H8150" t="s">
        <v>9485</v>
      </c>
      <c r="I8150" s="23">
        <v>36.476900000000001</v>
      </c>
      <c r="J8150" s="23">
        <v>-77.641400000000004</v>
      </c>
      <c r="K8150">
        <v>322121</v>
      </c>
      <c r="L8150" t="s">
        <v>1172</v>
      </c>
      <c r="M8150" t="s">
        <v>1173</v>
      </c>
      <c r="N8150" s="49">
        <v>257918.91</v>
      </c>
      <c r="O8150" s="49">
        <v>258478.552</v>
      </c>
      <c r="P8150" s="49">
        <v>261831.628</v>
      </c>
      <c r="Q8150" s="49">
        <v>336730.66600000003</v>
      </c>
      <c r="R8150" s="49">
        <v>310444.22200000001</v>
      </c>
      <c r="S8150" s="49">
        <v>348322.67</v>
      </c>
      <c r="T8150" s="49">
        <v>328019.59600000002</v>
      </c>
      <c r="U8150" s="49">
        <v>305311.89799999999</v>
      </c>
      <c r="V8150" s="49">
        <v>308179.55200000003</v>
      </c>
    </row>
    <row r="8151" spans="1:22" x14ac:dyDescent="0.3">
      <c r="A8151">
        <v>1006988</v>
      </c>
      <c r="B8151" t="s">
        <v>35256</v>
      </c>
      <c r="C8151" t="s">
        <v>35257</v>
      </c>
      <c r="D8151" t="s">
        <v>10669</v>
      </c>
      <c r="E8151" t="s">
        <v>380</v>
      </c>
      <c r="F8151" t="s">
        <v>35258</v>
      </c>
      <c r="G8151" t="s">
        <v>35259</v>
      </c>
      <c r="H8151" t="s">
        <v>382</v>
      </c>
      <c r="I8151" s="23">
        <v>44.95966</v>
      </c>
      <c r="J8151" s="23">
        <v>-93.19341</v>
      </c>
      <c r="K8151">
        <v>322130</v>
      </c>
      <c r="L8151" t="s">
        <v>28</v>
      </c>
      <c r="M8151" t="s">
        <v>680</v>
      </c>
      <c r="N8151" s="49">
        <v>128182.798</v>
      </c>
      <c r="O8151" s="49">
        <v>130678.198</v>
      </c>
      <c r="P8151" s="49">
        <v>126850.424</v>
      </c>
      <c r="Q8151" s="49">
        <v>126558.32399999999</v>
      </c>
      <c r="R8151" s="49">
        <v>124739.48</v>
      </c>
      <c r="S8151" s="49">
        <v>128837.33</v>
      </c>
      <c r="T8151" s="49">
        <v>131371.54399999999</v>
      </c>
      <c r="U8151" s="49">
        <v>127779</v>
      </c>
      <c r="V8151" s="49">
        <v>130817.38800000001</v>
      </c>
    </row>
    <row r="8152" spans="1:22" x14ac:dyDescent="0.3">
      <c r="A8152">
        <v>1000428</v>
      </c>
      <c r="B8152" t="s">
        <v>35260</v>
      </c>
      <c r="C8152" t="s">
        <v>35261</v>
      </c>
      <c r="D8152" t="s">
        <v>35262</v>
      </c>
      <c r="E8152" t="s">
        <v>2164</v>
      </c>
      <c r="F8152" t="s">
        <v>35263</v>
      </c>
      <c r="G8152" t="s">
        <v>35264</v>
      </c>
      <c r="H8152" t="s">
        <v>35265</v>
      </c>
      <c r="I8152" s="23">
        <v>45.288333000000002</v>
      </c>
      <c r="J8152" s="23">
        <v>-122.960277</v>
      </c>
      <c r="K8152">
        <v>322122</v>
      </c>
      <c r="L8152" t="s">
        <v>28</v>
      </c>
      <c r="M8152" t="s">
        <v>680</v>
      </c>
      <c r="Q8152" s="49">
        <v>2756.9160000000002</v>
      </c>
      <c r="R8152" s="49">
        <v>15024.314</v>
      </c>
      <c r="S8152" s="49">
        <v>11929.204</v>
      </c>
      <c r="T8152" s="49">
        <v>21383.078000000001</v>
      </c>
      <c r="U8152" s="49">
        <v>42166.512000000002</v>
      </c>
      <c r="V8152" s="49">
        <v>41314.536</v>
      </c>
    </row>
    <row r="8153" spans="1:22" x14ac:dyDescent="0.3">
      <c r="A8153">
        <v>1000624</v>
      </c>
      <c r="B8153" t="s">
        <v>35266</v>
      </c>
      <c r="C8153" t="s">
        <v>35267</v>
      </c>
      <c r="D8153" t="s">
        <v>13914</v>
      </c>
      <c r="E8153" t="s">
        <v>946</v>
      </c>
      <c r="F8153" t="s">
        <v>14346</v>
      </c>
      <c r="G8153" t="s">
        <v>35268</v>
      </c>
      <c r="H8153" t="s">
        <v>13917</v>
      </c>
      <c r="I8153" s="23">
        <v>47.263840000000002</v>
      </c>
      <c r="J8153" s="23">
        <v>-122.425332</v>
      </c>
      <c r="K8153">
        <v>322130</v>
      </c>
      <c r="L8153" t="s">
        <v>1940</v>
      </c>
      <c r="M8153" t="s">
        <v>680</v>
      </c>
      <c r="N8153" s="49">
        <v>129142.9</v>
      </c>
      <c r="O8153" s="49">
        <v>128358.908</v>
      </c>
      <c r="P8153" s="49">
        <v>123750.13800000001</v>
      </c>
      <c r="Q8153" s="49">
        <v>123707.518</v>
      </c>
      <c r="R8153" s="49">
        <v>123487.988</v>
      </c>
      <c r="S8153" s="49">
        <v>113923.524</v>
      </c>
      <c r="T8153" s="49">
        <v>114201</v>
      </c>
      <c r="U8153" s="49">
        <v>142194</v>
      </c>
      <c r="V8153" s="49">
        <v>139149</v>
      </c>
    </row>
    <row r="8154" spans="1:22" x14ac:dyDescent="0.3">
      <c r="A8154">
        <v>1000256</v>
      </c>
      <c r="B8154" t="s">
        <v>35269</v>
      </c>
      <c r="C8154" t="s">
        <v>35270</v>
      </c>
      <c r="D8154" t="s">
        <v>14230</v>
      </c>
      <c r="E8154" t="s">
        <v>793</v>
      </c>
      <c r="F8154" t="s">
        <v>17873</v>
      </c>
      <c r="G8154" t="s">
        <v>35271</v>
      </c>
      <c r="H8154" t="s">
        <v>35272</v>
      </c>
      <c r="I8154" s="23">
        <v>37.799700000000001</v>
      </c>
      <c r="J8154" s="23">
        <v>-79.994600000000005</v>
      </c>
      <c r="K8154">
        <v>322130</v>
      </c>
      <c r="L8154" t="s">
        <v>1172</v>
      </c>
      <c r="M8154" t="s">
        <v>1173</v>
      </c>
      <c r="N8154" s="49">
        <v>1297897.746</v>
      </c>
      <c r="O8154" s="49">
        <v>1239167.064</v>
      </c>
      <c r="P8154" s="49">
        <v>1169973.2</v>
      </c>
      <c r="Q8154" s="49">
        <v>1253661.02</v>
      </c>
      <c r="R8154" s="49">
        <v>1349777.92</v>
      </c>
      <c r="S8154" s="49">
        <v>1407729.3319999999</v>
      </c>
      <c r="T8154" s="49">
        <v>1597893.4</v>
      </c>
      <c r="U8154" s="49">
        <v>1647365.716</v>
      </c>
      <c r="V8154" s="49">
        <v>1707923.4620000001</v>
      </c>
    </row>
    <row r="8155" spans="1:22" x14ac:dyDescent="0.3">
      <c r="A8155">
        <v>1001404</v>
      </c>
      <c r="B8155" t="s">
        <v>35273</v>
      </c>
      <c r="C8155" t="s">
        <v>35274</v>
      </c>
      <c r="D8155" t="s">
        <v>28375</v>
      </c>
      <c r="E8155" t="s">
        <v>3929</v>
      </c>
      <c r="F8155" t="s">
        <v>28376</v>
      </c>
      <c r="G8155" t="s">
        <v>35275</v>
      </c>
      <c r="H8155" t="s">
        <v>5933</v>
      </c>
      <c r="I8155" s="23">
        <v>43.657600000000002</v>
      </c>
      <c r="J8155" s="23">
        <v>-70.377200000000002</v>
      </c>
      <c r="K8155">
        <v>221112</v>
      </c>
      <c r="L8155" t="s">
        <v>335</v>
      </c>
      <c r="M8155" t="s">
        <v>336</v>
      </c>
      <c r="N8155" s="49">
        <v>358024.87199999997</v>
      </c>
      <c r="O8155" s="49">
        <v>562407.61600000004</v>
      </c>
      <c r="P8155" s="49">
        <v>521325.06800000003</v>
      </c>
      <c r="Q8155" s="49">
        <v>834588.40800000005</v>
      </c>
      <c r="R8155" s="49">
        <v>708848.32400000002</v>
      </c>
      <c r="S8155" s="49">
        <v>705772.53599999996</v>
      </c>
      <c r="T8155" s="49">
        <v>919176.54399999999</v>
      </c>
      <c r="U8155" s="49">
        <v>926298.41599999997</v>
      </c>
      <c r="V8155" s="49">
        <v>982867.95600000001</v>
      </c>
    </row>
    <row r="8156" spans="1:22" x14ac:dyDescent="0.3">
      <c r="A8156">
        <v>1003436</v>
      </c>
      <c r="B8156"/>
      <c r="C8156" t="s">
        <v>35276</v>
      </c>
      <c r="D8156" t="s">
        <v>621</v>
      </c>
      <c r="E8156" t="s">
        <v>583</v>
      </c>
      <c r="F8156" t="s">
        <v>4036</v>
      </c>
      <c r="H8156" t="s">
        <v>6147</v>
      </c>
      <c r="I8156" s="23">
        <v>32.198549999999997</v>
      </c>
      <c r="J8156" s="23">
        <v>-93.483151000000007</v>
      </c>
      <c r="K8156">
        <v>486210</v>
      </c>
      <c r="L8156" t="s">
        <v>1275</v>
      </c>
      <c r="M8156" t="s">
        <v>102</v>
      </c>
      <c r="R8156" s="49">
        <v>2620.35</v>
      </c>
      <c r="S8156" s="49">
        <v>2058.3980000000001</v>
      </c>
      <c r="T8156" s="49">
        <v>6754.6819999999998</v>
      </c>
      <c r="U8156" s="49">
        <v>26233.655999999999</v>
      </c>
      <c r="V8156" s="49">
        <v>54943.798000000003</v>
      </c>
    </row>
    <row r="8157" spans="1:22" x14ac:dyDescent="0.3">
      <c r="A8157">
        <v>1001822</v>
      </c>
      <c r="B8157" t="s">
        <v>35277</v>
      </c>
      <c r="C8157" t="s">
        <v>35278</v>
      </c>
      <c r="D8157" t="s">
        <v>35279</v>
      </c>
      <c r="E8157" t="s">
        <v>461</v>
      </c>
      <c r="F8157" t="s">
        <v>35280</v>
      </c>
      <c r="G8157" t="s">
        <v>35281</v>
      </c>
      <c r="H8157" t="s">
        <v>35282</v>
      </c>
      <c r="I8157" s="23">
        <v>42.047899999999998</v>
      </c>
      <c r="J8157" s="23">
        <v>-104.18899999999999</v>
      </c>
      <c r="K8157">
        <v>311313</v>
      </c>
      <c r="L8157" t="s">
        <v>1392</v>
      </c>
      <c r="M8157" t="s">
        <v>1393</v>
      </c>
      <c r="O8157" s="49">
        <v>119393.91</v>
      </c>
      <c r="P8157" s="49">
        <v>98861.111999999994</v>
      </c>
      <c r="Q8157" s="49">
        <v>61161.902000000002</v>
      </c>
      <c r="R8157" s="49">
        <v>49376.527999999998</v>
      </c>
      <c r="S8157" s="49">
        <v>124283.398</v>
      </c>
      <c r="T8157" s="49">
        <v>123568.852</v>
      </c>
      <c r="U8157" s="49">
        <v>133356.288</v>
      </c>
      <c r="V8157" s="49">
        <v>101724.432</v>
      </c>
    </row>
    <row r="8158" spans="1:22" x14ac:dyDescent="0.3">
      <c r="A8158">
        <v>1011708</v>
      </c>
      <c r="B8158" t="s">
        <v>35283</v>
      </c>
      <c r="C8158" t="s">
        <v>35284</v>
      </c>
      <c r="D8158" t="s">
        <v>19897</v>
      </c>
      <c r="E8158" t="s">
        <v>303</v>
      </c>
      <c r="F8158" t="s">
        <v>985</v>
      </c>
      <c r="G8158" t="s">
        <v>35285</v>
      </c>
      <c r="H8158" t="s">
        <v>987</v>
      </c>
      <c r="I8158" s="23">
        <v>32.439278000000002</v>
      </c>
      <c r="J8158" s="23">
        <v>-94.688435999999996</v>
      </c>
      <c r="K8158">
        <v>325211</v>
      </c>
      <c r="L8158" t="s">
        <v>28</v>
      </c>
      <c r="M8158" t="s">
        <v>315</v>
      </c>
      <c r="N8158" s="49">
        <v>25698.903999999999</v>
      </c>
      <c r="O8158" s="49">
        <v>24084.16</v>
      </c>
      <c r="P8158" s="49">
        <v>26319.8</v>
      </c>
      <c r="Q8158" s="49">
        <v>25356.804</v>
      </c>
      <c r="R8158" s="49">
        <v>24.5</v>
      </c>
      <c r="S8158" s="49">
        <v>27477.896000000001</v>
      </c>
    </row>
    <row r="8159" spans="1:22" x14ac:dyDescent="0.3">
      <c r="A8159">
        <v>1000986</v>
      </c>
      <c r="B8159" t="s">
        <v>35286</v>
      </c>
      <c r="C8159" t="s">
        <v>35287</v>
      </c>
      <c r="D8159" t="s">
        <v>35288</v>
      </c>
      <c r="E8159" t="s">
        <v>393</v>
      </c>
      <c r="F8159" t="s">
        <v>2579</v>
      </c>
      <c r="G8159" t="s">
        <v>35289</v>
      </c>
      <c r="H8159" t="s">
        <v>35290</v>
      </c>
      <c r="I8159" s="23">
        <v>44.860599999999998</v>
      </c>
      <c r="J8159" s="23">
        <v>-89.655299999999997</v>
      </c>
      <c r="K8159">
        <v>221112</v>
      </c>
      <c r="L8159" t="s">
        <v>335</v>
      </c>
      <c r="M8159" t="s">
        <v>336</v>
      </c>
      <c r="N8159" s="49">
        <v>3945095.0219999999</v>
      </c>
      <c r="O8159" s="49">
        <v>4164059.344</v>
      </c>
      <c r="P8159" s="49">
        <v>3882424.69</v>
      </c>
      <c r="Q8159" s="49">
        <v>3425655.648</v>
      </c>
      <c r="R8159" s="49">
        <v>3946998.1779999998</v>
      </c>
      <c r="S8159" s="49">
        <v>4525817.5480000004</v>
      </c>
      <c r="T8159" s="49">
        <v>5548379.3200000003</v>
      </c>
      <c r="U8159" s="49">
        <v>4494128.7079999996</v>
      </c>
      <c r="V8159" s="49">
        <v>5586500.2719999999</v>
      </c>
    </row>
    <row r="8160" spans="1:22" x14ac:dyDescent="0.3">
      <c r="A8160">
        <v>1000646</v>
      </c>
      <c r="B8160" t="s">
        <v>35291</v>
      </c>
      <c r="C8160" t="s">
        <v>24368</v>
      </c>
      <c r="D8160" t="s">
        <v>2979</v>
      </c>
      <c r="E8160" t="s">
        <v>556</v>
      </c>
      <c r="F8160" t="s">
        <v>2980</v>
      </c>
      <c r="G8160" t="s">
        <v>35292</v>
      </c>
      <c r="H8160" t="s">
        <v>5603</v>
      </c>
      <c r="I8160" s="23">
        <v>39.271900000000002</v>
      </c>
      <c r="J8160" s="23">
        <v>-76.618600000000001</v>
      </c>
      <c r="K8160">
        <v>221112</v>
      </c>
      <c r="L8160" t="s">
        <v>30</v>
      </c>
      <c r="M8160" t="s">
        <v>336</v>
      </c>
      <c r="N8160" s="49">
        <v>38126.108</v>
      </c>
      <c r="O8160" s="49">
        <v>26739</v>
      </c>
      <c r="P8160" s="49">
        <v>18068.883999999998</v>
      </c>
      <c r="Q8160" s="49">
        <v>55422.544000000002</v>
      </c>
      <c r="R8160" s="49">
        <v>19531.328000000001</v>
      </c>
      <c r="S8160" s="49">
        <v>5425.98</v>
      </c>
      <c r="T8160" s="49">
        <v>18090.831999999999</v>
      </c>
      <c r="U8160" s="49">
        <v>8419.3680000000004</v>
      </c>
      <c r="V8160" s="49">
        <v>372.44799999999998</v>
      </c>
    </row>
    <row r="8161" spans="1:22" x14ac:dyDescent="0.3">
      <c r="A8161">
        <v>1007840</v>
      </c>
      <c r="B8161" t="s">
        <v>35293</v>
      </c>
      <c r="C8161" t="s">
        <v>35294</v>
      </c>
      <c r="D8161" t="s">
        <v>35295</v>
      </c>
      <c r="E8161" t="s">
        <v>303</v>
      </c>
      <c r="F8161" t="s">
        <v>35296</v>
      </c>
      <c r="G8161" t="s">
        <v>35297</v>
      </c>
      <c r="H8161" t="s">
        <v>2755</v>
      </c>
      <c r="I8161" s="23">
        <v>32.712820000000001</v>
      </c>
      <c r="J8161" s="23">
        <v>-97.530770000000004</v>
      </c>
      <c r="K8161">
        <v>562212</v>
      </c>
      <c r="L8161" t="s">
        <v>355</v>
      </c>
      <c r="M8161" t="s">
        <v>307</v>
      </c>
      <c r="N8161" s="49">
        <v>9623.4580000000005</v>
      </c>
      <c r="O8161" s="49">
        <v>7390.83</v>
      </c>
      <c r="P8161" s="49">
        <v>8937.3760000000002</v>
      </c>
      <c r="Q8161" s="49">
        <v>9969.4220000000005</v>
      </c>
      <c r="R8161" s="49">
        <v>53969.58</v>
      </c>
      <c r="S8161" s="49">
        <v>44376.281999999999</v>
      </c>
      <c r="T8161" s="49">
        <v>45691.453999999998</v>
      </c>
      <c r="U8161" s="49">
        <v>62532.165999999997</v>
      </c>
      <c r="V8161" s="49">
        <v>56424.78</v>
      </c>
    </row>
    <row r="8162" spans="1:22" x14ac:dyDescent="0.3">
      <c r="A8162">
        <v>1007564</v>
      </c>
      <c r="B8162" t="s">
        <v>35298</v>
      </c>
      <c r="C8162" t="s">
        <v>35299</v>
      </c>
      <c r="D8162" t="s">
        <v>460</v>
      </c>
      <c r="E8162" t="s">
        <v>461</v>
      </c>
      <c r="F8162" t="s">
        <v>462</v>
      </c>
      <c r="H8162" t="s">
        <v>906</v>
      </c>
      <c r="I8162" s="23">
        <v>44.285499999999999</v>
      </c>
      <c r="J8162" s="23">
        <v>-106.212</v>
      </c>
      <c r="K8162">
        <v>211111</v>
      </c>
      <c r="L8162" t="s">
        <v>28</v>
      </c>
      <c r="M8162" t="s">
        <v>102</v>
      </c>
      <c r="R8162" s="49">
        <v>34315.42</v>
      </c>
      <c r="S8162" s="49">
        <v>49284.764000000003</v>
      </c>
      <c r="T8162" s="49">
        <v>64584.055999999997</v>
      </c>
      <c r="U8162" s="49">
        <v>77699.808000000005</v>
      </c>
      <c r="V8162" s="49">
        <v>54108.896000000001</v>
      </c>
    </row>
    <row r="8163" spans="1:22" x14ac:dyDescent="0.3">
      <c r="A8163">
        <v>1011036</v>
      </c>
      <c r="B8163" t="s">
        <v>35300</v>
      </c>
      <c r="C8163" t="s">
        <v>35301</v>
      </c>
      <c r="D8163" t="s">
        <v>22454</v>
      </c>
      <c r="E8163" t="s">
        <v>1248</v>
      </c>
      <c r="F8163" t="s">
        <v>22455</v>
      </c>
      <c r="G8163" t="s">
        <v>35302</v>
      </c>
      <c r="H8163" t="s">
        <v>22457</v>
      </c>
      <c r="I8163" s="23">
        <v>39.59751</v>
      </c>
      <c r="J8163" s="23">
        <v>-80.868790000000004</v>
      </c>
      <c r="K8163">
        <v>562212</v>
      </c>
      <c r="L8163" t="s">
        <v>51</v>
      </c>
      <c r="M8163" t="s">
        <v>307</v>
      </c>
      <c r="S8163" s="49">
        <v>18767.75</v>
      </c>
      <c r="T8163" s="49">
        <v>8395.25</v>
      </c>
      <c r="U8163" s="49">
        <v>7455.75</v>
      </c>
      <c r="V8163" s="49">
        <v>12060.25</v>
      </c>
    </row>
    <row r="8164" spans="1:22" x14ac:dyDescent="0.3">
      <c r="A8164">
        <v>1004292</v>
      </c>
      <c r="B8164" t="s">
        <v>35303</v>
      </c>
      <c r="C8164" t="s">
        <v>35304</v>
      </c>
      <c r="D8164" t="s">
        <v>35305</v>
      </c>
      <c r="E8164" t="s">
        <v>2235</v>
      </c>
      <c r="F8164" t="s">
        <v>7452</v>
      </c>
      <c r="G8164" t="s">
        <v>35306</v>
      </c>
      <c r="H8164" t="s">
        <v>13198</v>
      </c>
      <c r="I8164" s="23">
        <v>48.373390000000001</v>
      </c>
      <c r="J8164" s="23">
        <v>-114.19732</v>
      </c>
      <c r="K8164">
        <v>321219</v>
      </c>
      <c r="L8164" t="s">
        <v>28</v>
      </c>
      <c r="M8164" t="s">
        <v>315</v>
      </c>
      <c r="N8164" s="49">
        <v>35995.442000000003</v>
      </c>
      <c r="O8164" s="49">
        <v>35633.089999999997</v>
      </c>
      <c r="P8164" s="49">
        <v>34418.563999999998</v>
      </c>
      <c r="Q8164" s="49">
        <v>36571.18</v>
      </c>
      <c r="R8164" s="49">
        <v>36130.307999999997</v>
      </c>
      <c r="S8164" s="49">
        <v>35994.898000000001</v>
      </c>
      <c r="T8164" s="49">
        <v>28282.923999999999</v>
      </c>
      <c r="U8164" s="49">
        <v>30214.335999999999</v>
      </c>
      <c r="V8164" s="49">
        <v>24549.08</v>
      </c>
    </row>
    <row r="8165" spans="1:22" x14ac:dyDescent="0.3">
      <c r="A8165">
        <v>1001371</v>
      </c>
      <c r="B8165" t="s">
        <v>35307</v>
      </c>
      <c r="C8165" t="s">
        <v>35308</v>
      </c>
      <c r="D8165" t="s">
        <v>4025</v>
      </c>
      <c r="E8165" t="s">
        <v>491</v>
      </c>
      <c r="F8165" t="s">
        <v>35309</v>
      </c>
      <c r="G8165" t="s">
        <v>35310</v>
      </c>
      <c r="H8165" t="s">
        <v>12653</v>
      </c>
      <c r="I8165" s="23">
        <v>38.671599999999998</v>
      </c>
      <c r="J8165" s="23">
        <v>-87.293099999999995</v>
      </c>
      <c r="K8165">
        <v>221112</v>
      </c>
      <c r="L8165" t="s">
        <v>335</v>
      </c>
      <c r="M8165" t="s">
        <v>336</v>
      </c>
      <c r="N8165" s="49">
        <v>87828.623999999996</v>
      </c>
      <c r="O8165" s="49">
        <v>146765.75599999999</v>
      </c>
      <c r="P8165" s="49">
        <v>57558.135999999999</v>
      </c>
      <c r="Q8165" s="49">
        <v>84376.888000000006</v>
      </c>
      <c r="R8165" s="49">
        <v>44325.684000000001</v>
      </c>
      <c r="S8165" s="49">
        <v>34100.023999999998</v>
      </c>
      <c r="T8165" s="49">
        <v>63763.764000000003</v>
      </c>
      <c r="U8165" s="49">
        <v>78771.207999999999</v>
      </c>
      <c r="V8165" s="49">
        <v>42921.292000000001</v>
      </c>
    </row>
    <row r="8166" spans="1:22" x14ac:dyDescent="0.3">
      <c r="A8166">
        <v>1006744</v>
      </c>
      <c r="B8166" t="s">
        <v>35311</v>
      </c>
      <c r="C8166" t="s">
        <v>35312</v>
      </c>
      <c r="D8166" t="s">
        <v>35313</v>
      </c>
      <c r="E8166" t="s">
        <v>351</v>
      </c>
      <c r="F8166" t="s">
        <v>35314</v>
      </c>
      <c r="G8166" t="s">
        <v>35315</v>
      </c>
      <c r="H8166" t="s">
        <v>2666</v>
      </c>
      <c r="I8166" s="23">
        <v>41.682709000000003</v>
      </c>
      <c r="J8166" s="23">
        <v>-88.238418999999993</v>
      </c>
      <c r="K8166">
        <v>562212</v>
      </c>
      <c r="L8166" t="s">
        <v>355</v>
      </c>
      <c r="M8166" t="s">
        <v>307</v>
      </c>
      <c r="N8166" s="49">
        <v>6959.9</v>
      </c>
      <c r="O8166" s="49">
        <v>9759.4</v>
      </c>
      <c r="P8166" s="49">
        <v>10833.65</v>
      </c>
      <c r="Q8166" s="49">
        <v>5890.9</v>
      </c>
      <c r="R8166" s="49">
        <v>2295.4</v>
      </c>
      <c r="S8166" s="49">
        <v>3106.4</v>
      </c>
      <c r="T8166" s="49">
        <v>2603.5</v>
      </c>
      <c r="U8166" s="49">
        <v>4766.8082000000004</v>
      </c>
      <c r="V8166" s="49">
        <v>3175</v>
      </c>
    </row>
    <row r="8167" spans="1:22" x14ac:dyDescent="0.3">
      <c r="A8167">
        <v>1000510</v>
      </c>
      <c r="B8167" t="s">
        <v>35316</v>
      </c>
      <c r="C8167" t="s">
        <v>35317</v>
      </c>
      <c r="D8167" t="s">
        <v>777</v>
      </c>
      <c r="E8167" t="s">
        <v>393</v>
      </c>
      <c r="F8167" t="s">
        <v>35318</v>
      </c>
      <c r="G8167" t="s">
        <v>35319</v>
      </c>
      <c r="H8167" t="s">
        <v>12754</v>
      </c>
      <c r="I8167" s="23">
        <v>44.886400000000002</v>
      </c>
      <c r="J8167" s="23">
        <v>-91.515799999999999</v>
      </c>
      <c r="K8167">
        <v>221112</v>
      </c>
      <c r="L8167" t="s">
        <v>28</v>
      </c>
      <c r="M8167" t="s">
        <v>336</v>
      </c>
      <c r="N8167" s="49">
        <v>15964.64</v>
      </c>
      <c r="O8167" s="49">
        <v>20564.544000000002</v>
      </c>
      <c r="P8167" s="49">
        <v>58108.868000000002</v>
      </c>
      <c r="Q8167" s="49">
        <v>12099.338</v>
      </c>
      <c r="R8167" s="49">
        <v>17133.876</v>
      </c>
      <c r="S8167" s="49">
        <v>14308.87</v>
      </c>
      <c r="T8167" s="49">
        <v>20688.673999999999</v>
      </c>
      <c r="U8167" s="49">
        <v>58697.394</v>
      </c>
      <c r="V8167" s="49">
        <v>34452.1</v>
      </c>
    </row>
    <row r="8168" spans="1:22" x14ac:dyDescent="0.3">
      <c r="A8168">
        <v>1006714</v>
      </c>
      <c r="B8168" t="s">
        <v>35320</v>
      </c>
      <c r="C8168" t="s">
        <v>35321</v>
      </c>
      <c r="D8168" t="s">
        <v>18537</v>
      </c>
      <c r="E8168" t="s">
        <v>447</v>
      </c>
      <c r="F8168" t="s">
        <v>18538</v>
      </c>
      <c r="G8168" t="s">
        <v>35322</v>
      </c>
      <c r="H8168" t="s">
        <v>18540</v>
      </c>
      <c r="I8168" s="23">
        <v>40.781700000000001</v>
      </c>
      <c r="J8168" s="23">
        <v>-76.178100000000001</v>
      </c>
      <c r="K8168">
        <v>221112</v>
      </c>
      <c r="L8168" t="s">
        <v>30</v>
      </c>
      <c r="M8168" t="s">
        <v>336</v>
      </c>
      <c r="N8168" s="49">
        <v>556385.49</v>
      </c>
      <c r="O8168" s="49">
        <v>520888.99800000002</v>
      </c>
      <c r="P8168" s="49">
        <v>606441.83799999999</v>
      </c>
      <c r="Q8168" s="49">
        <v>498068.03399999999</v>
      </c>
      <c r="R8168" s="49">
        <v>407246.24800000002</v>
      </c>
      <c r="S8168" s="49">
        <v>562328.93599999999</v>
      </c>
      <c r="T8168" s="49">
        <v>579550.62</v>
      </c>
      <c r="U8168" s="49">
        <v>587811.74199999997</v>
      </c>
      <c r="V8168" s="49">
        <v>599190.24600000004</v>
      </c>
    </row>
    <row r="8169" spans="1:22" x14ac:dyDescent="0.3">
      <c r="A8169">
        <v>1004283</v>
      </c>
      <c r="B8169" t="s">
        <v>35323</v>
      </c>
      <c r="C8169" t="s">
        <v>35324</v>
      </c>
      <c r="D8169" t="s">
        <v>3765</v>
      </c>
      <c r="E8169" t="s">
        <v>2780</v>
      </c>
      <c r="F8169" t="s">
        <v>35325</v>
      </c>
      <c r="G8169" t="s">
        <v>35326</v>
      </c>
      <c r="H8169" t="s">
        <v>1570</v>
      </c>
      <c r="I8169" s="23">
        <v>41.162399999999998</v>
      </c>
      <c r="J8169" s="23">
        <v>-73.209100000000007</v>
      </c>
      <c r="K8169">
        <v>562213</v>
      </c>
      <c r="L8169" t="s">
        <v>28</v>
      </c>
      <c r="M8169" t="s">
        <v>307</v>
      </c>
      <c r="N8169" s="49">
        <v>289860.364</v>
      </c>
      <c r="O8169" s="49">
        <v>264718.52600000001</v>
      </c>
      <c r="P8169" s="49">
        <v>276423.86200000002</v>
      </c>
      <c r="Q8169" s="49">
        <v>287105.76799999998</v>
      </c>
      <c r="R8169" s="49">
        <v>284651.12400000001</v>
      </c>
      <c r="S8169" s="49">
        <v>252878.878</v>
      </c>
      <c r="T8169" s="49">
        <v>263672.13799999998</v>
      </c>
      <c r="U8169" s="49">
        <v>257261.93</v>
      </c>
      <c r="V8169" s="49">
        <v>267774.5</v>
      </c>
    </row>
    <row r="8170" spans="1:22" x14ac:dyDescent="0.3">
      <c r="A8170">
        <v>1010570</v>
      </c>
      <c r="B8170" t="s">
        <v>35327</v>
      </c>
      <c r="C8170" t="s">
        <v>35328</v>
      </c>
      <c r="D8170" t="s">
        <v>2460</v>
      </c>
      <c r="E8170" t="s">
        <v>323</v>
      </c>
      <c r="F8170" t="s">
        <v>1588</v>
      </c>
      <c r="G8170" t="s">
        <v>35329</v>
      </c>
      <c r="H8170" t="s">
        <v>1590</v>
      </c>
      <c r="I8170" s="23">
        <v>40.435659999999999</v>
      </c>
      <c r="J8170" s="23">
        <v>-122.26898</v>
      </c>
      <c r="K8170">
        <v>221112</v>
      </c>
      <c r="L8170" t="s">
        <v>28</v>
      </c>
      <c r="M8170" t="s">
        <v>336</v>
      </c>
      <c r="T8170" s="49">
        <v>45967.775999999998</v>
      </c>
      <c r="U8170" s="49">
        <v>39230.152000000002</v>
      </c>
    </row>
    <row r="8171" spans="1:22" x14ac:dyDescent="0.3">
      <c r="A8171">
        <v>1004540</v>
      </c>
      <c r="B8171" t="s">
        <v>35330</v>
      </c>
      <c r="C8171" t="s">
        <v>35331</v>
      </c>
      <c r="D8171" t="s">
        <v>35332</v>
      </c>
      <c r="E8171" t="s">
        <v>2780</v>
      </c>
      <c r="F8171" t="s">
        <v>35333</v>
      </c>
      <c r="G8171" t="s">
        <v>35334</v>
      </c>
      <c r="H8171" t="s">
        <v>22609</v>
      </c>
      <c r="I8171" s="23">
        <v>41.569536999999997</v>
      </c>
      <c r="J8171" s="23">
        <v>-72.044809999999998</v>
      </c>
      <c r="K8171">
        <v>562213</v>
      </c>
      <c r="L8171" t="s">
        <v>28</v>
      </c>
      <c r="M8171" t="s">
        <v>307</v>
      </c>
      <c r="N8171" s="49">
        <v>78720.414000000004</v>
      </c>
      <c r="O8171" s="49">
        <v>76045.835999999996</v>
      </c>
      <c r="P8171" s="49">
        <v>75054.263999999996</v>
      </c>
      <c r="Q8171" s="49">
        <v>89891.74</v>
      </c>
      <c r="R8171" s="49">
        <v>75136.744000000006</v>
      </c>
      <c r="S8171" s="49">
        <v>82772.456000000006</v>
      </c>
      <c r="T8171" s="49">
        <v>73418.42</v>
      </c>
      <c r="U8171" s="49">
        <v>77661.066000000006</v>
      </c>
      <c r="V8171" s="49">
        <v>75278.471999999994</v>
      </c>
    </row>
    <row r="8172" spans="1:22" x14ac:dyDescent="0.3">
      <c r="A8172">
        <v>1004969</v>
      </c>
      <c r="B8172" t="s">
        <v>35335</v>
      </c>
      <c r="C8172" t="s">
        <v>35336</v>
      </c>
      <c r="D8172" t="s">
        <v>22964</v>
      </c>
      <c r="E8172" t="s">
        <v>793</v>
      </c>
      <c r="F8172" t="s">
        <v>35337</v>
      </c>
      <c r="G8172" t="s">
        <v>35338</v>
      </c>
      <c r="H8172" t="s">
        <v>35339</v>
      </c>
      <c r="I8172" s="23">
        <v>36.808700000000002</v>
      </c>
      <c r="J8172" s="23">
        <v>-76.3035</v>
      </c>
      <c r="K8172">
        <v>562213</v>
      </c>
      <c r="L8172" t="s">
        <v>28</v>
      </c>
      <c r="M8172" t="s">
        <v>307</v>
      </c>
      <c r="N8172" s="49">
        <v>173855.41200000001</v>
      </c>
      <c r="O8172" s="49">
        <v>193695.73</v>
      </c>
      <c r="P8172" s="49">
        <v>215994.54800000001</v>
      </c>
      <c r="Q8172" s="49">
        <v>216821.87400000001</v>
      </c>
      <c r="R8172" s="49">
        <v>223771.91800000001</v>
      </c>
      <c r="S8172" s="49">
        <v>231730.326</v>
      </c>
      <c r="T8172" s="49">
        <v>226965.774</v>
      </c>
      <c r="U8172" s="49">
        <v>204228.53</v>
      </c>
      <c r="V8172" s="49">
        <v>179698.402</v>
      </c>
    </row>
    <row r="8173" spans="1:22" x14ac:dyDescent="0.3">
      <c r="A8173">
        <v>1001000</v>
      </c>
      <c r="B8173" t="s">
        <v>35340</v>
      </c>
      <c r="C8173" t="s">
        <v>35341</v>
      </c>
      <c r="D8173" t="s">
        <v>35342</v>
      </c>
      <c r="E8173" t="s">
        <v>468</v>
      </c>
      <c r="F8173" t="s">
        <v>3653</v>
      </c>
      <c r="G8173" t="s">
        <v>35343</v>
      </c>
      <c r="H8173" t="s">
        <v>686</v>
      </c>
      <c r="I8173" s="23">
        <v>28.027100000000001</v>
      </c>
      <c r="J8173" s="23">
        <v>-81.845799999999997</v>
      </c>
      <c r="K8173">
        <v>221117</v>
      </c>
      <c r="L8173" t="s">
        <v>28</v>
      </c>
      <c r="M8173" t="s">
        <v>336</v>
      </c>
      <c r="N8173" s="49">
        <v>8195.6239999999998</v>
      </c>
      <c r="O8173" s="49">
        <v>90739.665999999997</v>
      </c>
      <c r="P8173" s="49">
        <v>84992.437999999995</v>
      </c>
      <c r="Q8173" s="49">
        <v>75902.865999999995</v>
      </c>
      <c r="R8173" s="49">
        <v>89550.748000000007</v>
      </c>
      <c r="S8173" s="49">
        <v>91319.847999999998</v>
      </c>
      <c r="T8173" s="49">
        <v>87116.767999999996</v>
      </c>
      <c r="U8173" s="49">
        <v>87186.85</v>
      </c>
      <c r="V8173" s="49">
        <v>90590.55</v>
      </c>
    </row>
    <row r="8174" spans="1:22" x14ac:dyDescent="0.3">
      <c r="A8174">
        <v>1004287</v>
      </c>
      <c r="B8174" t="s">
        <v>35344</v>
      </c>
      <c r="C8174" t="s">
        <v>35345</v>
      </c>
      <c r="D8174" t="s">
        <v>25819</v>
      </c>
      <c r="E8174" t="s">
        <v>1682</v>
      </c>
      <c r="F8174" t="s">
        <v>35346</v>
      </c>
      <c r="G8174" t="s">
        <v>35347</v>
      </c>
      <c r="H8174" t="s">
        <v>1666</v>
      </c>
      <c r="I8174" s="23">
        <v>42.447211000000003</v>
      </c>
      <c r="J8174" s="23">
        <v>-70.980472000000006</v>
      </c>
      <c r="K8174">
        <v>562213</v>
      </c>
      <c r="L8174" t="s">
        <v>28</v>
      </c>
      <c r="M8174" t="s">
        <v>307</v>
      </c>
      <c r="N8174" s="49">
        <v>122961.034</v>
      </c>
      <c r="O8174" s="49">
        <v>140101.60999999999</v>
      </c>
      <c r="P8174" s="49">
        <v>140093.04</v>
      </c>
      <c r="Q8174" s="49">
        <v>156093.06400000001</v>
      </c>
      <c r="R8174" s="49">
        <v>166004.92600000001</v>
      </c>
      <c r="S8174" s="49">
        <v>151546.64000000001</v>
      </c>
      <c r="T8174" s="49">
        <v>155391.23000000001</v>
      </c>
      <c r="U8174" s="49">
        <v>155342.23000000001</v>
      </c>
      <c r="V8174" s="49">
        <v>145345.96799999999</v>
      </c>
    </row>
    <row r="8175" spans="1:22" x14ac:dyDescent="0.3">
      <c r="A8175">
        <v>1011000</v>
      </c>
      <c r="B8175" t="s">
        <v>35348</v>
      </c>
      <c r="C8175" t="s">
        <v>35349</v>
      </c>
      <c r="D8175" t="s">
        <v>1072</v>
      </c>
      <c r="E8175" t="s">
        <v>303</v>
      </c>
      <c r="F8175" t="s">
        <v>11592</v>
      </c>
      <c r="H8175" t="s">
        <v>1074</v>
      </c>
      <c r="I8175" s="23">
        <v>35.411700000000003</v>
      </c>
      <c r="J8175" s="23">
        <v>-100.1297</v>
      </c>
      <c r="K8175">
        <v>486210</v>
      </c>
      <c r="L8175" t="s">
        <v>368</v>
      </c>
      <c r="M8175" t="s">
        <v>102</v>
      </c>
      <c r="N8175" s="49">
        <v>18740.696</v>
      </c>
      <c r="O8175" s="49">
        <v>28649.59</v>
      </c>
      <c r="P8175" s="49">
        <v>25393.89</v>
      </c>
    </row>
    <row r="8176" spans="1:22" x14ac:dyDescent="0.3">
      <c r="A8176">
        <v>1001797</v>
      </c>
      <c r="B8176" t="s">
        <v>35350</v>
      </c>
      <c r="C8176" t="s">
        <v>35351</v>
      </c>
      <c r="D8176" t="s">
        <v>460</v>
      </c>
      <c r="E8176" t="s">
        <v>461</v>
      </c>
      <c r="F8176" t="s">
        <v>462</v>
      </c>
      <c r="H8176" t="s">
        <v>906</v>
      </c>
      <c r="I8176" s="23">
        <v>44.094066331387701</v>
      </c>
      <c r="J8176" s="23">
        <v>-106.22971931740101</v>
      </c>
      <c r="K8176">
        <v>211111</v>
      </c>
      <c r="L8176" t="s">
        <v>28</v>
      </c>
      <c r="M8176" t="s">
        <v>102</v>
      </c>
      <c r="R8176" s="49">
        <v>11240.308000000001</v>
      </c>
      <c r="S8176" s="49">
        <v>17413.684000000001</v>
      </c>
      <c r="T8176" s="49">
        <v>24482.407999999999</v>
      </c>
      <c r="U8176" s="49">
        <v>38058.955999999998</v>
      </c>
      <c r="V8176" s="49">
        <v>57602.536</v>
      </c>
    </row>
    <row r="8177" spans="1:22" x14ac:dyDescent="0.3">
      <c r="A8177">
        <v>1001002</v>
      </c>
      <c r="B8177" t="s">
        <v>35352</v>
      </c>
      <c r="C8177" t="s">
        <v>35353</v>
      </c>
      <c r="D8177" t="s">
        <v>27324</v>
      </c>
      <c r="E8177" t="s">
        <v>422</v>
      </c>
      <c r="F8177" t="s">
        <v>35354</v>
      </c>
      <c r="G8177" t="s">
        <v>35355</v>
      </c>
      <c r="H8177" t="s">
        <v>8413</v>
      </c>
      <c r="I8177" s="23">
        <v>34.4236</v>
      </c>
      <c r="J8177" s="23">
        <v>-92.139200000000002</v>
      </c>
      <c r="K8177">
        <v>221112</v>
      </c>
      <c r="L8177" t="s">
        <v>335</v>
      </c>
      <c r="M8177" t="s">
        <v>336</v>
      </c>
      <c r="N8177" s="49">
        <v>7681770.8959999997</v>
      </c>
      <c r="O8177" s="49">
        <v>8459762.7320000008</v>
      </c>
      <c r="P8177" s="49">
        <v>8361059.5619999999</v>
      </c>
      <c r="Q8177" s="49">
        <v>6150006.1179999998</v>
      </c>
      <c r="R8177" s="49">
        <v>6587001.4419999998</v>
      </c>
      <c r="S8177" s="49">
        <v>10890676.774</v>
      </c>
      <c r="T8177" s="49">
        <v>11453945.524</v>
      </c>
      <c r="U8177" s="49">
        <v>10252877.67</v>
      </c>
      <c r="V8177" s="49">
        <v>10646811.822000001</v>
      </c>
    </row>
    <row r="8178" spans="1:22" x14ac:dyDescent="0.3">
      <c r="A8178">
        <v>1011750</v>
      </c>
      <c r="B8178" t="s">
        <v>35356</v>
      </c>
      <c r="C8178" t="s">
        <v>35357</v>
      </c>
      <c r="D8178" t="s">
        <v>35358</v>
      </c>
      <c r="E8178" t="s">
        <v>447</v>
      </c>
      <c r="F8178" t="s">
        <v>12642</v>
      </c>
      <c r="G8178" t="s">
        <v>35359</v>
      </c>
      <c r="H8178" t="s">
        <v>2882</v>
      </c>
      <c r="I8178" s="23">
        <v>41.780237</v>
      </c>
      <c r="J8178" s="23">
        <v>-76.185455000000005</v>
      </c>
      <c r="K8178">
        <v>221210</v>
      </c>
      <c r="L8178" t="s">
        <v>28</v>
      </c>
      <c r="M8178" t="s">
        <v>315</v>
      </c>
      <c r="R8178" s="49">
        <v>56573.135999999999</v>
      </c>
      <c r="S8178" s="49">
        <v>47725.02</v>
      </c>
    </row>
    <row r="8179" spans="1:22" x14ac:dyDescent="0.3">
      <c r="A8179">
        <v>1011955</v>
      </c>
      <c r="B8179"/>
      <c r="C8179" t="s">
        <v>35360</v>
      </c>
      <c r="D8179" t="s">
        <v>6980</v>
      </c>
      <c r="E8179" t="s">
        <v>447</v>
      </c>
      <c r="F8179" t="s">
        <v>6981</v>
      </c>
      <c r="G8179" t="s">
        <v>35361</v>
      </c>
      <c r="I8179" s="23">
        <v>41.681967999999998</v>
      </c>
      <c r="J8179" s="23">
        <v>-75.87133</v>
      </c>
      <c r="K8179">
        <v>213112</v>
      </c>
      <c r="L8179" t="s">
        <v>28</v>
      </c>
      <c r="M8179" t="s">
        <v>102</v>
      </c>
      <c r="R8179" s="49">
        <v>50595.66</v>
      </c>
    </row>
    <row r="8180" spans="1:22" x14ac:dyDescent="0.3">
      <c r="A8180">
        <v>1010051</v>
      </c>
      <c r="B8180" t="s">
        <v>35362</v>
      </c>
      <c r="C8180" t="s">
        <v>35363</v>
      </c>
      <c r="D8180" t="s">
        <v>35364</v>
      </c>
      <c r="E8180" t="s">
        <v>351</v>
      </c>
      <c r="F8180" t="s">
        <v>35365</v>
      </c>
      <c r="G8180" t="s">
        <v>35366</v>
      </c>
      <c r="H8180" t="s">
        <v>16702</v>
      </c>
      <c r="I8180" s="23">
        <v>38.064388999999998</v>
      </c>
      <c r="J8180" s="23">
        <v>-88.088348999999994</v>
      </c>
      <c r="K8180">
        <v>212112</v>
      </c>
      <c r="L8180" t="s">
        <v>90</v>
      </c>
      <c r="M8180" t="s">
        <v>315</v>
      </c>
      <c r="P8180" s="49">
        <v>168508.25</v>
      </c>
      <c r="Q8180" s="49">
        <v>364202.5</v>
      </c>
      <c r="R8180" s="49">
        <v>55579.75</v>
      </c>
      <c r="S8180" s="49">
        <v>0</v>
      </c>
      <c r="T8180" s="49">
        <v>116877</v>
      </c>
      <c r="U8180" s="49">
        <v>102506.75</v>
      </c>
      <c r="V8180" s="49">
        <v>173955.5</v>
      </c>
    </row>
    <row r="8181" spans="1:22" x14ac:dyDescent="0.3">
      <c r="A8181">
        <v>1008973</v>
      </c>
      <c r="B8181" t="s">
        <v>35367</v>
      </c>
      <c r="C8181" t="s">
        <v>35368</v>
      </c>
      <c r="D8181" t="s">
        <v>5620</v>
      </c>
      <c r="E8181" t="s">
        <v>303</v>
      </c>
      <c r="F8181" t="s">
        <v>5621</v>
      </c>
      <c r="G8181" t="s">
        <v>35369</v>
      </c>
      <c r="H8181" t="s">
        <v>5623</v>
      </c>
      <c r="I8181" s="23">
        <v>28.461252999999999</v>
      </c>
      <c r="J8181" s="23">
        <v>-99.101349999999996</v>
      </c>
      <c r="K8181">
        <v>211111</v>
      </c>
      <c r="L8181" t="s">
        <v>28</v>
      </c>
      <c r="M8181" t="s">
        <v>102</v>
      </c>
      <c r="R8181" s="49">
        <v>49960.959999999999</v>
      </c>
      <c r="S8181" s="49">
        <v>41265.843999999997</v>
      </c>
      <c r="T8181" s="49">
        <v>46626.52</v>
      </c>
    </row>
    <row r="8182" spans="1:22" x14ac:dyDescent="0.3">
      <c r="A8182">
        <v>1011653</v>
      </c>
      <c r="B8182" t="s">
        <v>35370</v>
      </c>
      <c r="C8182" t="s">
        <v>35371</v>
      </c>
      <c r="D8182" t="s">
        <v>35372</v>
      </c>
      <c r="E8182" t="s">
        <v>1248</v>
      </c>
      <c r="F8182" t="s">
        <v>35373</v>
      </c>
      <c r="G8182" t="s">
        <v>35374</v>
      </c>
      <c r="H8182" t="s">
        <v>35375</v>
      </c>
      <c r="I8182" s="23">
        <v>39.193182999999998</v>
      </c>
      <c r="J8182" s="23">
        <v>-80.887328999999994</v>
      </c>
      <c r="K8182">
        <v>211111</v>
      </c>
      <c r="L8182" t="s">
        <v>28</v>
      </c>
      <c r="M8182" t="s">
        <v>102</v>
      </c>
      <c r="R8182" s="49">
        <v>58530.58</v>
      </c>
      <c r="S8182" s="49">
        <v>44864.531999999999</v>
      </c>
    </row>
    <row r="8183" spans="1:22" x14ac:dyDescent="0.3">
      <c r="A8183">
        <v>1011237</v>
      </c>
      <c r="B8183" t="s">
        <v>35376</v>
      </c>
      <c r="C8183" t="s">
        <v>35377</v>
      </c>
      <c r="D8183" t="s">
        <v>35378</v>
      </c>
      <c r="E8183" t="s">
        <v>351</v>
      </c>
      <c r="F8183" t="s">
        <v>35379</v>
      </c>
      <c r="H8183" t="s">
        <v>679</v>
      </c>
      <c r="I8183" s="23">
        <v>38.171500000000002</v>
      </c>
      <c r="J8183" s="23">
        <v>-88.602500000000006</v>
      </c>
      <c r="K8183">
        <v>212112</v>
      </c>
      <c r="L8183" t="s">
        <v>90</v>
      </c>
      <c r="M8183" t="s">
        <v>315</v>
      </c>
      <c r="N8183" s="49">
        <v>665430</v>
      </c>
      <c r="O8183" s="49">
        <v>676989.5</v>
      </c>
      <c r="P8183" s="49">
        <v>651529.25</v>
      </c>
      <c r="Q8183" s="49">
        <v>377054.5</v>
      </c>
      <c r="R8183" s="49">
        <v>386140.5</v>
      </c>
      <c r="S8183" s="49">
        <v>69086.5</v>
      </c>
      <c r="T8183" s="49">
        <v>1934.25</v>
      </c>
    </row>
    <row r="8184" spans="1:22" x14ac:dyDescent="0.3">
      <c r="A8184">
        <v>1003284</v>
      </c>
      <c r="B8184" t="s">
        <v>35380</v>
      </c>
      <c r="C8184" t="s">
        <v>35381</v>
      </c>
      <c r="D8184" t="s">
        <v>12565</v>
      </c>
      <c r="E8184" t="s">
        <v>583</v>
      </c>
      <c r="F8184" t="s">
        <v>35382</v>
      </c>
      <c r="G8184" t="s">
        <v>35383</v>
      </c>
      <c r="H8184" t="s">
        <v>1602</v>
      </c>
      <c r="I8184" s="23">
        <v>32.498753999999998</v>
      </c>
      <c r="J8184" s="23">
        <v>-91.975686999999994</v>
      </c>
      <c r="K8184">
        <v>562212</v>
      </c>
      <c r="L8184" t="s">
        <v>355</v>
      </c>
      <c r="M8184" t="s">
        <v>307</v>
      </c>
      <c r="N8184" s="49">
        <v>105364.374</v>
      </c>
      <c r="O8184" s="49">
        <v>94144.71</v>
      </c>
      <c r="P8184" s="49">
        <v>84591.104000000007</v>
      </c>
      <c r="Q8184" s="49">
        <v>143941.288</v>
      </c>
      <c r="R8184" s="49">
        <v>107312.25</v>
      </c>
      <c r="S8184" s="49">
        <v>98734.25</v>
      </c>
      <c r="T8184" s="49">
        <v>86670</v>
      </c>
      <c r="U8184" s="49">
        <v>87711</v>
      </c>
      <c r="V8184" s="49">
        <v>75174.5</v>
      </c>
    </row>
    <row r="8185" spans="1:22" x14ac:dyDescent="0.3">
      <c r="A8185">
        <v>1008055</v>
      </c>
      <c r="B8185" t="s">
        <v>35384</v>
      </c>
      <c r="C8185" t="s">
        <v>35385</v>
      </c>
      <c r="D8185" t="s">
        <v>14608</v>
      </c>
      <c r="E8185" t="s">
        <v>454</v>
      </c>
      <c r="F8185" t="s">
        <v>14609</v>
      </c>
      <c r="G8185" t="s">
        <v>35386</v>
      </c>
      <c r="H8185" t="s">
        <v>516</v>
      </c>
      <c r="I8185" s="23">
        <v>41.802849999999999</v>
      </c>
      <c r="J8185" s="23">
        <v>-85.586200000000005</v>
      </c>
      <c r="K8185">
        <v>486210</v>
      </c>
      <c r="L8185" t="s">
        <v>1275</v>
      </c>
      <c r="M8185" t="s">
        <v>102</v>
      </c>
      <c r="N8185" s="49">
        <v>21464.34</v>
      </c>
      <c r="O8185" s="49">
        <v>24381.662</v>
      </c>
      <c r="P8185" s="49">
        <v>20369.626</v>
      </c>
      <c r="Q8185" s="49">
        <v>23533.216</v>
      </c>
      <c r="R8185" s="49">
        <v>29127.991999999998</v>
      </c>
      <c r="S8185" s="49">
        <v>38092.411999999997</v>
      </c>
      <c r="T8185" s="49">
        <v>25164.06</v>
      </c>
      <c r="U8185" s="49">
        <v>34233.629999999997</v>
      </c>
      <c r="V8185" s="49">
        <v>32247.93</v>
      </c>
    </row>
    <row r="8186" spans="1:22" x14ac:dyDescent="0.3">
      <c r="A8186">
        <v>1011287</v>
      </c>
      <c r="B8186" t="s">
        <v>35387</v>
      </c>
      <c r="C8186" t="s">
        <v>35388</v>
      </c>
      <c r="D8186" t="s">
        <v>3129</v>
      </c>
      <c r="E8186" t="s">
        <v>2294</v>
      </c>
      <c r="F8186" t="s">
        <v>3130</v>
      </c>
      <c r="H8186" t="s">
        <v>3131</v>
      </c>
      <c r="I8186" s="23">
        <v>39.97</v>
      </c>
      <c r="J8186" s="23">
        <v>-109.3857</v>
      </c>
      <c r="K8186">
        <v>211111</v>
      </c>
      <c r="L8186" t="s">
        <v>28</v>
      </c>
      <c r="M8186" t="s">
        <v>102</v>
      </c>
      <c r="R8186" s="49">
        <v>29532.988000000001</v>
      </c>
      <c r="S8186" s="49">
        <v>28461.592000000001</v>
      </c>
      <c r="T8186" s="49">
        <v>35723.315999999999</v>
      </c>
    </row>
    <row r="8187" spans="1:22" x14ac:dyDescent="0.3">
      <c r="A8187">
        <v>1003181</v>
      </c>
      <c r="B8187" t="s">
        <v>35389</v>
      </c>
      <c r="C8187" t="s">
        <v>35390</v>
      </c>
      <c r="D8187" t="s">
        <v>17432</v>
      </c>
      <c r="E8187" t="s">
        <v>303</v>
      </c>
      <c r="F8187" t="s">
        <v>35391</v>
      </c>
      <c r="H8187" t="s">
        <v>19128</v>
      </c>
      <c r="I8187" s="23">
        <v>32.770606999999998</v>
      </c>
      <c r="J8187" s="23">
        <v>-97.603944999999996</v>
      </c>
      <c r="K8187">
        <v>486210</v>
      </c>
      <c r="L8187" t="s">
        <v>28</v>
      </c>
      <c r="M8187" t="s">
        <v>102</v>
      </c>
      <c r="R8187" s="49">
        <v>61124.72</v>
      </c>
      <c r="S8187" s="49">
        <v>56512.088000000003</v>
      </c>
      <c r="T8187" s="49">
        <v>60345.372000000003</v>
      </c>
      <c r="U8187" s="49">
        <v>21612.867999999999</v>
      </c>
      <c r="V8187" s="49">
        <v>62532.26</v>
      </c>
    </row>
    <row r="8188" spans="1:22" x14ac:dyDescent="0.3">
      <c r="A8188">
        <v>1006467</v>
      </c>
      <c r="B8188" t="s">
        <v>35392</v>
      </c>
      <c r="C8188" t="s">
        <v>35393</v>
      </c>
      <c r="D8188" t="s">
        <v>35394</v>
      </c>
      <c r="E8188" t="s">
        <v>468</v>
      </c>
      <c r="F8188" t="s">
        <v>35395</v>
      </c>
      <c r="G8188" t="s">
        <v>35396</v>
      </c>
      <c r="H8188" t="s">
        <v>679</v>
      </c>
      <c r="I8188" s="23">
        <v>30.408106</v>
      </c>
      <c r="J8188" s="23">
        <v>-82.787464999999997</v>
      </c>
      <c r="K8188">
        <v>325312</v>
      </c>
      <c r="L8188" t="s">
        <v>936</v>
      </c>
      <c r="M8188" t="s">
        <v>530</v>
      </c>
      <c r="N8188" s="49">
        <v>58534.9</v>
      </c>
      <c r="O8188" s="49">
        <v>54770.8</v>
      </c>
      <c r="P8188" s="49">
        <v>47795.946000000004</v>
      </c>
      <c r="Q8188" s="49">
        <v>48294.91</v>
      </c>
      <c r="R8188" s="49">
        <v>56779.074000000001</v>
      </c>
      <c r="S8188" s="49">
        <v>97058.212</v>
      </c>
      <c r="T8188" s="49">
        <v>130628.492</v>
      </c>
      <c r="U8188" s="49">
        <v>144321.93400000001</v>
      </c>
      <c r="V8188" s="49">
        <v>135595.076</v>
      </c>
    </row>
    <row r="8189" spans="1:22" x14ac:dyDescent="0.3">
      <c r="A8189">
        <v>1001292</v>
      </c>
      <c r="B8189" t="s">
        <v>35397</v>
      </c>
      <c r="C8189" t="s">
        <v>35398</v>
      </c>
      <c r="D8189" t="s">
        <v>35399</v>
      </c>
      <c r="E8189" t="s">
        <v>393</v>
      </c>
      <c r="F8189" t="s">
        <v>35400</v>
      </c>
      <c r="G8189" t="s">
        <v>35401</v>
      </c>
      <c r="H8189" t="s">
        <v>8413</v>
      </c>
      <c r="I8189" s="23">
        <v>42.854300000000002</v>
      </c>
      <c r="J8189" s="23">
        <v>-88.729699999999994</v>
      </c>
      <c r="K8189">
        <v>221112</v>
      </c>
      <c r="L8189" t="s">
        <v>335</v>
      </c>
      <c r="M8189" t="s">
        <v>336</v>
      </c>
      <c r="N8189" s="49">
        <v>379141.45400000003</v>
      </c>
      <c r="O8189" s="49">
        <v>351319.69</v>
      </c>
      <c r="P8189" s="49">
        <v>307144.15999999997</v>
      </c>
      <c r="Q8189" s="49">
        <v>386279.49</v>
      </c>
      <c r="R8189" s="49">
        <v>286313.41200000001</v>
      </c>
      <c r="S8189" s="49">
        <v>321774.386</v>
      </c>
      <c r="T8189" s="49">
        <v>315956.48200000002</v>
      </c>
      <c r="U8189" s="49">
        <v>423370.70199999999</v>
      </c>
      <c r="V8189" s="49">
        <v>277128.83799999999</v>
      </c>
    </row>
    <row r="8190" spans="1:22" x14ac:dyDescent="0.3">
      <c r="A8190">
        <v>1005667</v>
      </c>
      <c r="B8190" t="s">
        <v>35402</v>
      </c>
      <c r="C8190" t="s">
        <v>35403</v>
      </c>
      <c r="D8190" t="s">
        <v>897</v>
      </c>
      <c r="E8190" t="s">
        <v>491</v>
      </c>
      <c r="F8190" t="s">
        <v>23142</v>
      </c>
      <c r="G8190" t="s">
        <v>35404</v>
      </c>
      <c r="H8190" t="s">
        <v>5253</v>
      </c>
      <c r="I8190" s="23">
        <v>39.802799999999998</v>
      </c>
      <c r="J8190" s="23">
        <v>-84.895300000000006</v>
      </c>
      <c r="K8190">
        <v>221112</v>
      </c>
      <c r="L8190" t="s">
        <v>30</v>
      </c>
      <c r="M8190" t="s">
        <v>336</v>
      </c>
      <c r="N8190" s="49">
        <v>49021.69</v>
      </c>
      <c r="O8190" s="49">
        <v>52530.016000000003</v>
      </c>
      <c r="P8190" s="49">
        <v>46755.084000000003</v>
      </c>
      <c r="Q8190" s="49">
        <v>82828.854000000007</v>
      </c>
      <c r="R8190" s="49">
        <v>64683.69</v>
      </c>
      <c r="S8190" s="49">
        <v>54432.226000000002</v>
      </c>
      <c r="T8190" s="49">
        <v>25012</v>
      </c>
      <c r="U8190" s="49">
        <v>32093.46</v>
      </c>
      <c r="V8190" s="49">
        <v>275321.54399999999</v>
      </c>
    </row>
    <row r="8191" spans="1:22" x14ac:dyDescent="0.3">
      <c r="A8191">
        <v>1010584</v>
      </c>
      <c r="B8191" t="s">
        <v>35405</v>
      </c>
      <c r="C8191" t="s">
        <v>35406</v>
      </c>
      <c r="D8191" t="s">
        <v>577</v>
      </c>
      <c r="E8191" t="s">
        <v>583</v>
      </c>
      <c r="F8191" t="s">
        <v>578</v>
      </c>
      <c r="I8191" s="23">
        <v>28.2455</v>
      </c>
      <c r="J8191" s="23">
        <v>-89.005799999999994</v>
      </c>
      <c r="K8191">
        <v>211120</v>
      </c>
      <c r="L8191" t="s">
        <v>579</v>
      </c>
      <c r="M8191" t="s">
        <v>102</v>
      </c>
      <c r="N8191" s="49">
        <v>56129.811999999998</v>
      </c>
      <c r="O8191" s="49">
        <v>38189.188000000002</v>
      </c>
      <c r="P8191" s="49">
        <v>46363.178</v>
      </c>
      <c r="Q8191" s="49">
        <v>36372.938000000002</v>
      </c>
      <c r="R8191" s="49">
        <v>33399.853999999999</v>
      </c>
      <c r="S8191" s="49">
        <v>45222.54</v>
      </c>
      <c r="T8191" s="49">
        <v>59781.688000000002</v>
      </c>
      <c r="U8191" s="49">
        <v>68416.645999999993</v>
      </c>
    </row>
    <row r="8192" spans="1:22" x14ac:dyDescent="0.3">
      <c r="A8192">
        <v>1005053</v>
      </c>
      <c r="B8192" t="s">
        <v>35407</v>
      </c>
      <c r="C8192" t="s">
        <v>35408</v>
      </c>
      <c r="D8192" t="s">
        <v>1532</v>
      </c>
      <c r="E8192" t="s">
        <v>922</v>
      </c>
      <c r="F8192" t="s">
        <v>20546</v>
      </c>
      <c r="G8192" t="s">
        <v>35409</v>
      </c>
      <c r="H8192" t="s">
        <v>738</v>
      </c>
      <c r="I8192" s="23">
        <v>41.423056000000003</v>
      </c>
      <c r="J8192" s="23">
        <v>-96.485277999999994</v>
      </c>
      <c r="K8192">
        <v>311611</v>
      </c>
      <c r="L8192" t="s">
        <v>28</v>
      </c>
      <c r="M8192" t="s">
        <v>315</v>
      </c>
      <c r="N8192" s="49">
        <v>28920.284</v>
      </c>
      <c r="O8192" s="49">
        <v>27933.944</v>
      </c>
      <c r="P8192" s="49">
        <v>26105.752</v>
      </c>
      <c r="Q8192" s="49">
        <v>25791.851999999999</v>
      </c>
      <c r="R8192" s="49">
        <v>25007.948</v>
      </c>
      <c r="S8192" s="49">
        <v>25369.196</v>
      </c>
      <c r="T8192" s="49">
        <v>26288.151999999998</v>
      </c>
      <c r="U8192" s="49">
        <v>27388.194</v>
      </c>
      <c r="V8192" s="49">
        <v>28859.637999999999</v>
      </c>
    </row>
    <row r="8193" spans="1:22" x14ac:dyDescent="0.3">
      <c r="A8193">
        <v>1001415</v>
      </c>
      <c r="B8193" t="s">
        <v>35410</v>
      </c>
      <c r="C8193" t="s">
        <v>35411</v>
      </c>
      <c r="D8193" t="s">
        <v>35218</v>
      </c>
      <c r="E8193" t="s">
        <v>386</v>
      </c>
      <c r="F8193" t="s">
        <v>35219</v>
      </c>
      <c r="G8193" t="s">
        <v>35412</v>
      </c>
      <c r="H8193" t="s">
        <v>5417</v>
      </c>
      <c r="I8193" s="23">
        <v>34.8825</v>
      </c>
      <c r="J8193" s="23">
        <v>-85.7547</v>
      </c>
      <c r="K8193">
        <v>221112</v>
      </c>
      <c r="L8193" t="s">
        <v>335</v>
      </c>
      <c r="M8193" t="s">
        <v>336</v>
      </c>
      <c r="Q8193" s="49">
        <v>0</v>
      </c>
      <c r="R8193" s="49">
        <v>1776226.149</v>
      </c>
      <c r="S8193" s="49">
        <v>4097832.2209999999</v>
      </c>
      <c r="T8193" s="49">
        <v>4041136.06</v>
      </c>
      <c r="U8193" s="49">
        <v>4558278.4780000001</v>
      </c>
      <c r="V8193" s="49">
        <v>4779404.8159999996</v>
      </c>
    </row>
    <row r="8194" spans="1:22" x14ac:dyDescent="0.3">
      <c r="A8194">
        <v>1004542</v>
      </c>
      <c r="B8194" t="s">
        <v>35413</v>
      </c>
      <c r="C8194" t="s">
        <v>35414</v>
      </c>
      <c r="D8194" t="s">
        <v>24687</v>
      </c>
      <c r="E8194" t="s">
        <v>351</v>
      </c>
      <c r="F8194" t="s">
        <v>24688</v>
      </c>
      <c r="G8194" t="s">
        <v>35415</v>
      </c>
      <c r="H8194" t="s">
        <v>900</v>
      </c>
      <c r="I8194" s="23">
        <v>38.870069999999998</v>
      </c>
      <c r="J8194" s="23">
        <v>-90.115949999999998</v>
      </c>
      <c r="K8194">
        <v>331420</v>
      </c>
      <c r="L8194" t="s">
        <v>28</v>
      </c>
      <c r="M8194" t="s">
        <v>538</v>
      </c>
      <c r="N8194" s="49">
        <v>28185.444</v>
      </c>
      <c r="O8194" s="49">
        <v>29712.687999999998</v>
      </c>
      <c r="P8194" s="49">
        <v>29315.040000000001</v>
      </c>
      <c r="Q8194" s="49">
        <v>30915.883999999998</v>
      </c>
      <c r="R8194" s="49">
        <v>57218.784</v>
      </c>
      <c r="S8194" s="49">
        <v>34096.072</v>
      </c>
      <c r="T8194" s="49">
        <v>36308.264000000003</v>
      </c>
      <c r="U8194" s="49">
        <v>34905.868000000002</v>
      </c>
      <c r="V8194" s="49">
        <v>39529.447999999997</v>
      </c>
    </row>
    <row r="8195" spans="1:22" x14ac:dyDescent="0.3">
      <c r="A8195">
        <v>1013072</v>
      </c>
      <c r="B8195" t="s">
        <v>35416</v>
      </c>
      <c r="C8195" t="s">
        <v>35417</v>
      </c>
      <c r="D8195" t="s">
        <v>4378</v>
      </c>
      <c r="E8195" t="s">
        <v>640</v>
      </c>
      <c r="F8195" t="s">
        <v>4379</v>
      </c>
      <c r="G8195" t="s">
        <v>35418</v>
      </c>
      <c r="H8195" t="s">
        <v>4380</v>
      </c>
      <c r="I8195" s="23">
        <v>47.862278000000003</v>
      </c>
      <c r="J8195" s="23">
        <v>-103.191597</v>
      </c>
      <c r="K8195">
        <v>211130</v>
      </c>
      <c r="L8195" t="s">
        <v>368</v>
      </c>
      <c r="M8195" t="s">
        <v>102</v>
      </c>
      <c r="N8195" s="49">
        <v>91412.7</v>
      </c>
      <c r="O8195" s="49">
        <v>150176.37400000001</v>
      </c>
      <c r="P8195" s="49">
        <v>243462.342</v>
      </c>
    </row>
    <row r="8196" spans="1:22" x14ac:dyDescent="0.3">
      <c r="A8196">
        <v>1011526</v>
      </c>
      <c r="B8196" t="s">
        <v>35419</v>
      </c>
      <c r="C8196" t="s">
        <v>35420</v>
      </c>
      <c r="D8196" t="s">
        <v>24126</v>
      </c>
      <c r="E8196" t="s">
        <v>323</v>
      </c>
      <c r="F8196" t="s">
        <v>35421</v>
      </c>
      <c r="G8196" t="s">
        <v>35422</v>
      </c>
      <c r="H8196" t="s">
        <v>1438</v>
      </c>
      <c r="I8196" s="23">
        <v>39.347639999999998</v>
      </c>
      <c r="J8196" s="23">
        <v>-121.81628000000001</v>
      </c>
      <c r="K8196">
        <v>486210</v>
      </c>
      <c r="L8196" t="s">
        <v>1714</v>
      </c>
      <c r="M8196" t="s">
        <v>102</v>
      </c>
      <c r="N8196" s="49">
        <v>37400.972000000002</v>
      </c>
      <c r="O8196" s="49">
        <v>25410.824000000001</v>
      </c>
      <c r="P8196" s="49">
        <v>16526.948</v>
      </c>
      <c r="Q8196" s="49">
        <v>11791.864</v>
      </c>
      <c r="R8196" s="49">
        <v>17187.506000000001</v>
      </c>
      <c r="S8196" s="49">
        <v>35848.898000000001</v>
      </c>
      <c r="T8196" s="49">
        <v>19868.5</v>
      </c>
      <c r="U8196" s="49">
        <v>15918.614</v>
      </c>
      <c r="V8196" s="49">
        <v>28024.47</v>
      </c>
    </row>
    <row r="8197" spans="1:22" x14ac:dyDescent="0.3">
      <c r="A8197">
        <v>1001686</v>
      </c>
      <c r="B8197" t="s">
        <v>35423</v>
      </c>
      <c r="C8197" t="s">
        <v>35424</v>
      </c>
      <c r="D8197" t="s">
        <v>35425</v>
      </c>
      <c r="E8197" t="s">
        <v>351</v>
      </c>
      <c r="F8197" t="s">
        <v>35426</v>
      </c>
      <c r="G8197" t="s">
        <v>35427</v>
      </c>
      <c r="H8197" t="s">
        <v>1337</v>
      </c>
      <c r="I8197" s="23">
        <v>37.776052</v>
      </c>
      <c r="J8197" s="23">
        <v>-88.390933000000004</v>
      </c>
      <c r="K8197">
        <v>212111</v>
      </c>
      <c r="L8197" t="s">
        <v>2673</v>
      </c>
      <c r="M8197" t="s">
        <v>315</v>
      </c>
      <c r="N8197" s="49">
        <v>90807.25</v>
      </c>
      <c r="O8197" s="49">
        <v>104846.6</v>
      </c>
      <c r="P8197" s="49">
        <v>121566.55</v>
      </c>
      <c r="Q8197" s="49">
        <v>121680.4</v>
      </c>
      <c r="R8197" s="49">
        <v>131690.04999999999</v>
      </c>
      <c r="S8197" s="49">
        <v>127743.9</v>
      </c>
      <c r="T8197" s="49">
        <v>75014.7</v>
      </c>
      <c r="U8197" s="49">
        <v>107808.698</v>
      </c>
      <c r="V8197" s="49">
        <v>76078.95</v>
      </c>
    </row>
    <row r="8198" spans="1:22" x14ac:dyDescent="0.3">
      <c r="A8198">
        <v>1013046</v>
      </c>
      <c r="B8198" t="s">
        <v>35428</v>
      </c>
      <c r="C8198" t="s">
        <v>35429</v>
      </c>
      <c r="D8198" t="s">
        <v>35430</v>
      </c>
      <c r="E8198" t="s">
        <v>556</v>
      </c>
      <c r="F8198" t="s">
        <v>35431</v>
      </c>
      <c r="G8198" t="s">
        <v>35432</v>
      </c>
      <c r="H8198" t="s">
        <v>8736</v>
      </c>
      <c r="I8198" s="23">
        <v>39.718074999999999</v>
      </c>
      <c r="J8198" s="23">
        <v>-76.165116999999995</v>
      </c>
      <c r="K8198">
        <v>221112</v>
      </c>
      <c r="L8198" t="s">
        <v>335</v>
      </c>
      <c r="M8198" t="s">
        <v>336</v>
      </c>
      <c r="N8198" s="49">
        <v>1266056.6599999999</v>
      </c>
      <c r="O8198" s="49">
        <v>1431353.196</v>
      </c>
    </row>
    <row r="8199" spans="1:22" x14ac:dyDescent="0.3">
      <c r="A8199">
        <v>1011066</v>
      </c>
      <c r="B8199" t="s">
        <v>35433</v>
      </c>
      <c r="C8199" t="s">
        <v>35434</v>
      </c>
      <c r="D8199" t="s">
        <v>35435</v>
      </c>
      <c r="E8199" t="s">
        <v>441</v>
      </c>
      <c r="F8199" t="s">
        <v>35436</v>
      </c>
      <c r="G8199" t="s">
        <v>35437</v>
      </c>
      <c r="H8199" t="s">
        <v>6267</v>
      </c>
      <c r="I8199" s="23">
        <v>35.786990000000003</v>
      </c>
      <c r="J8199" s="23">
        <v>-78.570269999999994</v>
      </c>
      <c r="K8199">
        <v>562212</v>
      </c>
      <c r="L8199" t="s">
        <v>51</v>
      </c>
      <c r="M8199" t="s">
        <v>307</v>
      </c>
      <c r="O8199" s="49">
        <v>12099.25</v>
      </c>
      <c r="P8199" s="49">
        <v>13653.75</v>
      </c>
      <c r="Q8199" s="49">
        <v>11799</v>
      </c>
      <c r="R8199" s="49">
        <v>19496.25</v>
      </c>
      <c r="S8199" s="49">
        <v>23752.25</v>
      </c>
      <c r="T8199" s="49">
        <v>30018.5</v>
      </c>
      <c r="U8199" s="49">
        <v>24447</v>
      </c>
      <c r="V8199" s="49">
        <v>20710</v>
      </c>
    </row>
    <row r="8200" spans="1:22" x14ac:dyDescent="0.3">
      <c r="A8200">
        <v>1006748</v>
      </c>
      <c r="B8200" t="s">
        <v>35438</v>
      </c>
      <c r="C8200" t="s">
        <v>35439</v>
      </c>
      <c r="D8200" t="s">
        <v>35440</v>
      </c>
      <c r="E8200" t="s">
        <v>441</v>
      </c>
      <c r="F8200" t="s">
        <v>35441</v>
      </c>
      <c r="G8200" t="s">
        <v>35442</v>
      </c>
      <c r="H8200" t="s">
        <v>31954</v>
      </c>
      <c r="I8200" s="23">
        <v>36.207954000000001</v>
      </c>
      <c r="J8200" s="23">
        <v>-80.986351999999997</v>
      </c>
      <c r="K8200">
        <v>562212</v>
      </c>
      <c r="L8200" t="s">
        <v>51</v>
      </c>
      <c r="M8200" t="s">
        <v>307</v>
      </c>
      <c r="N8200" s="49">
        <v>58330</v>
      </c>
      <c r="O8200" s="49">
        <v>56958.75</v>
      </c>
      <c r="P8200" s="49">
        <v>55640</v>
      </c>
      <c r="Q8200" s="49">
        <v>54703.25</v>
      </c>
      <c r="R8200" s="49">
        <v>53482.75</v>
      </c>
      <c r="S8200" s="49">
        <v>52431.25</v>
      </c>
      <c r="T8200" s="49">
        <v>51144.75</v>
      </c>
      <c r="U8200" s="49">
        <v>50073.75</v>
      </c>
      <c r="V8200" s="49">
        <v>48975</v>
      </c>
    </row>
    <row r="8201" spans="1:22" x14ac:dyDescent="0.3">
      <c r="A8201">
        <v>1000936</v>
      </c>
      <c r="B8201" t="s">
        <v>35443</v>
      </c>
      <c r="C8201" t="s">
        <v>35444</v>
      </c>
      <c r="D8201" t="s">
        <v>35445</v>
      </c>
      <c r="E8201" t="s">
        <v>303</v>
      </c>
      <c r="F8201" t="s">
        <v>2372</v>
      </c>
      <c r="G8201" t="s">
        <v>35446</v>
      </c>
      <c r="H8201" t="s">
        <v>5983</v>
      </c>
      <c r="I8201" s="23">
        <v>32.848599999999998</v>
      </c>
      <c r="J8201" s="23">
        <v>-94.546899999999994</v>
      </c>
      <c r="K8201">
        <v>221112</v>
      </c>
      <c r="L8201" t="s">
        <v>30</v>
      </c>
      <c r="M8201" t="s">
        <v>336</v>
      </c>
      <c r="N8201" s="49">
        <v>402740.65600000002</v>
      </c>
      <c r="O8201" s="49">
        <v>367855.73599999998</v>
      </c>
      <c r="P8201" s="49">
        <v>269393.55200000003</v>
      </c>
      <c r="Q8201" s="49">
        <v>356694.02799999999</v>
      </c>
      <c r="R8201" s="49">
        <v>414119.96399999998</v>
      </c>
      <c r="S8201" s="49">
        <v>489209.03600000002</v>
      </c>
      <c r="T8201" s="49">
        <v>786543.03599999996</v>
      </c>
      <c r="U8201" s="49">
        <v>745441.13399999996</v>
      </c>
      <c r="V8201" s="49">
        <v>831640.86199999996</v>
      </c>
    </row>
    <row r="8202" spans="1:22" x14ac:dyDescent="0.3">
      <c r="A8202">
        <v>1001523</v>
      </c>
      <c r="B8202" t="s">
        <v>35447</v>
      </c>
      <c r="C8202" t="s">
        <v>35448</v>
      </c>
      <c r="D8202" t="s">
        <v>19556</v>
      </c>
      <c r="E8202" t="s">
        <v>351</v>
      </c>
      <c r="F8202" t="s">
        <v>19557</v>
      </c>
      <c r="G8202" t="s">
        <v>35449</v>
      </c>
      <c r="H8202" t="s">
        <v>10147</v>
      </c>
      <c r="I8202" s="23">
        <v>41.633400000000002</v>
      </c>
      <c r="J8202" s="23">
        <v>-88.062600000000003</v>
      </c>
      <c r="K8202">
        <v>221112</v>
      </c>
      <c r="L8202" t="s">
        <v>335</v>
      </c>
      <c r="M8202" t="s">
        <v>336</v>
      </c>
      <c r="N8202" s="49">
        <v>883918.67200000002</v>
      </c>
      <c r="O8202" s="49">
        <v>1140805.3160000001</v>
      </c>
      <c r="P8202" s="49">
        <v>446624.978</v>
      </c>
      <c r="Q8202" s="49">
        <v>2223350.71</v>
      </c>
      <c r="R8202" s="49">
        <v>2966322.0460000001</v>
      </c>
      <c r="S8202" s="49">
        <v>4512668.4060000004</v>
      </c>
      <c r="T8202" s="49">
        <v>4160858.5639999998</v>
      </c>
      <c r="U8202" s="49">
        <v>3562470.0980000002</v>
      </c>
      <c r="V8202" s="49">
        <v>3707360.3459999999</v>
      </c>
    </row>
    <row r="8203" spans="1:22" x14ac:dyDescent="0.3">
      <c r="A8203">
        <v>1005050</v>
      </c>
      <c r="B8203" t="s">
        <v>35450</v>
      </c>
      <c r="C8203" t="s">
        <v>35451</v>
      </c>
      <c r="D8203" t="s">
        <v>35452</v>
      </c>
      <c r="E8203" t="s">
        <v>2164</v>
      </c>
      <c r="F8203" t="s">
        <v>35453</v>
      </c>
      <c r="G8203" t="s">
        <v>35454</v>
      </c>
      <c r="H8203" t="s">
        <v>25481</v>
      </c>
      <c r="I8203" s="23">
        <v>45.356397000000001</v>
      </c>
      <c r="J8203" s="23">
        <v>-122.614836</v>
      </c>
      <c r="K8203">
        <v>322121</v>
      </c>
      <c r="L8203" t="s">
        <v>28</v>
      </c>
      <c r="M8203" t="s">
        <v>680</v>
      </c>
      <c r="N8203" s="49">
        <v>14073.948</v>
      </c>
      <c r="P8203" s="49">
        <v>73926.62</v>
      </c>
      <c r="Q8203" s="49">
        <v>89378.763999999996</v>
      </c>
      <c r="R8203" s="49">
        <v>93701.248000000007</v>
      </c>
      <c r="S8203" s="49">
        <v>92127.555999999997</v>
      </c>
      <c r="T8203" s="49">
        <v>96461.84</v>
      </c>
      <c r="U8203" s="49">
        <v>100479</v>
      </c>
      <c r="V8203" s="49">
        <v>99149.486000000004</v>
      </c>
    </row>
    <row r="8204" spans="1:22" x14ac:dyDescent="0.3">
      <c r="A8204">
        <v>1005923</v>
      </c>
      <c r="B8204" t="s">
        <v>35455</v>
      </c>
      <c r="C8204" t="s">
        <v>35456</v>
      </c>
      <c r="D8204" t="s">
        <v>3400</v>
      </c>
      <c r="E8204" t="s">
        <v>311</v>
      </c>
      <c r="F8204" t="s">
        <v>30199</v>
      </c>
      <c r="G8204" t="s">
        <v>35457</v>
      </c>
      <c r="H8204" t="s">
        <v>3171</v>
      </c>
      <c r="I8204" s="23">
        <v>37.880699999999997</v>
      </c>
      <c r="J8204" s="23">
        <v>-84.263400000000004</v>
      </c>
      <c r="K8204">
        <v>221112</v>
      </c>
      <c r="L8204" t="s">
        <v>30</v>
      </c>
      <c r="M8204" t="s">
        <v>336</v>
      </c>
      <c r="Q8204" s="49">
        <v>0</v>
      </c>
      <c r="R8204" s="49">
        <v>47750.675999999999</v>
      </c>
      <c r="S8204" s="49">
        <v>19120.103999999999</v>
      </c>
      <c r="T8204" s="49">
        <v>120831.03</v>
      </c>
      <c r="U8204" s="49">
        <v>247399.36199999999</v>
      </c>
      <c r="V8204" s="49">
        <v>851766.17200000002</v>
      </c>
    </row>
    <row r="8205" spans="1:22" x14ac:dyDescent="0.3">
      <c r="A8205">
        <v>1001615</v>
      </c>
      <c r="B8205" t="s">
        <v>35458</v>
      </c>
      <c r="C8205" t="s">
        <v>35459</v>
      </c>
      <c r="D8205" t="s">
        <v>35460</v>
      </c>
      <c r="E8205" t="s">
        <v>3929</v>
      </c>
      <c r="F8205" t="s">
        <v>35461</v>
      </c>
      <c r="G8205" t="s">
        <v>35462</v>
      </c>
      <c r="H8205" t="s">
        <v>5933</v>
      </c>
      <c r="I8205" s="23">
        <v>43.75</v>
      </c>
      <c r="J8205" s="23">
        <v>-70.156899999999993</v>
      </c>
      <c r="K8205">
        <v>221112</v>
      </c>
      <c r="L8205" t="s">
        <v>335</v>
      </c>
      <c r="M8205" t="s">
        <v>336</v>
      </c>
      <c r="N8205" s="49">
        <v>24544.11</v>
      </c>
      <c r="O8205" s="49">
        <v>137865.682</v>
      </c>
      <c r="P8205" s="49">
        <v>110115.10400000001</v>
      </c>
      <c r="Q8205" s="49">
        <v>101468.08199999999</v>
      </c>
      <c r="R8205" s="49">
        <v>410871.08600000001</v>
      </c>
      <c r="S8205" s="49">
        <v>227322.2</v>
      </c>
      <c r="T8205" s="49">
        <v>210625.016</v>
      </c>
      <c r="U8205" s="49">
        <v>103259.32</v>
      </c>
      <c r="V8205" s="49">
        <v>112993.75599999999</v>
      </c>
    </row>
    <row r="8206" spans="1:22" x14ac:dyDescent="0.3">
      <c r="A8206">
        <v>1000912</v>
      </c>
      <c r="B8206" t="s">
        <v>35463</v>
      </c>
      <c r="C8206" t="s">
        <v>9395</v>
      </c>
      <c r="D8206" t="s">
        <v>8856</v>
      </c>
      <c r="E8206" t="s">
        <v>954</v>
      </c>
      <c r="F8206" t="s">
        <v>8857</v>
      </c>
      <c r="G8206" t="s">
        <v>35464</v>
      </c>
      <c r="H8206" t="s">
        <v>4344</v>
      </c>
      <c r="I8206" s="23">
        <v>33.016300000000001</v>
      </c>
      <c r="J8206" s="23">
        <v>-79.9285</v>
      </c>
      <c r="K8206">
        <v>221112</v>
      </c>
      <c r="L8206" t="s">
        <v>5904</v>
      </c>
      <c r="M8206" t="s">
        <v>5905</v>
      </c>
      <c r="N8206" s="49">
        <v>2249612.9679999999</v>
      </c>
      <c r="O8206" s="49">
        <v>2612871.642</v>
      </c>
      <c r="P8206" s="49">
        <v>2344088.7140000002</v>
      </c>
      <c r="Q8206" s="49">
        <v>2530232.682</v>
      </c>
      <c r="R8206" s="49">
        <v>3173655.7919999999</v>
      </c>
      <c r="S8206" s="49">
        <v>3182447.4619999998</v>
      </c>
      <c r="T8206" s="49">
        <v>2812247.5320000001</v>
      </c>
      <c r="U8206" s="49">
        <v>3189313.3339999998</v>
      </c>
      <c r="V8206" s="49">
        <v>2450749.9219999998</v>
      </c>
    </row>
    <row r="8207" spans="1:22" x14ac:dyDescent="0.3">
      <c r="A8207">
        <v>1007294</v>
      </c>
      <c r="B8207" t="s">
        <v>35465</v>
      </c>
      <c r="C8207" t="s">
        <v>35466</v>
      </c>
      <c r="D8207" t="s">
        <v>35467</v>
      </c>
      <c r="E8207" t="s">
        <v>583</v>
      </c>
      <c r="F8207" t="s">
        <v>8626</v>
      </c>
      <c r="G8207" t="s">
        <v>35468</v>
      </c>
      <c r="H8207" t="s">
        <v>26712</v>
      </c>
      <c r="I8207" s="23">
        <v>30.2743</v>
      </c>
      <c r="J8207" s="23">
        <v>-91.116399999999999</v>
      </c>
      <c r="K8207">
        <v>221112</v>
      </c>
      <c r="L8207" t="s">
        <v>335</v>
      </c>
      <c r="M8207" t="s">
        <v>336</v>
      </c>
      <c r="Q8207" s="49">
        <v>68089.448000000004</v>
      </c>
      <c r="R8207" s="49">
        <v>186201.91200000001</v>
      </c>
      <c r="S8207" s="49">
        <v>628811.06799999997</v>
      </c>
      <c r="T8207" s="49">
        <v>480500.51199999999</v>
      </c>
      <c r="U8207" s="49">
        <v>961945.424</v>
      </c>
      <c r="V8207" s="49">
        <v>879164.98400000005</v>
      </c>
    </row>
    <row r="8208" spans="1:22" x14ac:dyDescent="0.3">
      <c r="A8208">
        <v>1007843</v>
      </c>
      <c r="B8208" t="s">
        <v>26759</v>
      </c>
      <c r="C8208" t="s">
        <v>35469</v>
      </c>
      <c r="D8208" t="s">
        <v>8064</v>
      </c>
      <c r="E8208" t="s">
        <v>1248</v>
      </c>
      <c r="F8208" t="s">
        <v>8065</v>
      </c>
      <c r="G8208" t="s">
        <v>35470</v>
      </c>
      <c r="H8208" t="s">
        <v>26758</v>
      </c>
      <c r="I8208" s="23">
        <v>39.367199999999997</v>
      </c>
      <c r="J8208" s="23">
        <v>-81.300600000000003</v>
      </c>
      <c r="K8208">
        <v>221112</v>
      </c>
      <c r="L8208" t="s">
        <v>335</v>
      </c>
      <c r="M8208" t="s">
        <v>336</v>
      </c>
      <c r="U8208" s="49">
        <v>24995.153999999999</v>
      </c>
      <c r="V8208" s="49">
        <v>216544.068</v>
      </c>
    </row>
    <row r="8209" spans="1:22" x14ac:dyDescent="0.3">
      <c r="A8209">
        <v>1001681</v>
      </c>
      <c r="B8209" t="s">
        <v>35471</v>
      </c>
      <c r="C8209" t="s">
        <v>35472</v>
      </c>
      <c r="D8209" t="s">
        <v>35473</v>
      </c>
      <c r="E8209" t="s">
        <v>351</v>
      </c>
      <c r="F8209" t="s">
        <v>35474</v>
      </c>
      <c r="G8209" t="s">
        <v>35475</v>
      </c>
      <c r="H8209" t="s">
        <v>1337</v>
      </c>
      <c r="I8209" s="23">
        <v>37.770899999999997</v>
      </c>
      <c r="J8209" s="23">
        <v>-88.386089999999996</v>
      </c>
      <c r="K8209">
        <v>212111</v>
      </c>
      <c r="L8209" t="s">
        <v>90</v>
      </c>
      <c r="M8209" t="s">
        <v>315</v>
      </c>
      <c r="T8209" s="49">
        <v>92417.75</v>
      </c>
      <c r="U8209" s="49">
        <v>421571.5</v>
      </c>
      <c r="V8209" s="49">
        <v>369405.75</v>
      </c>
    </row>
    <row r="8210" spans="1:22" x14ac:dyDescent="0.3">
      <c r="A8210">
        <v>1009849</v>
      </c>
      <c r="B8210" t="s">
        <v>35476</v>
      </c>
      <c r="C8210" t="s">
        <v>35477</v>
      </c>
      <c r="D8210" t="s">
        <v>35478</v>
      </c>
      <c r="E8210" t="s">
        <v>303</v>
      </c>
      <c r="F8210" t="s">
        <v>24002</v>
      </c>
      <c r="G8210" t="s">
        <v>35479</v>
      </c>
      <c r="H8210" t="s">
        <v>9592</v>
      </c>
      <c r="I8210" s="23">
        <v>29.295669</v>
      </c>
      <c r="J8210" s="23">
        <v>-95.937442000000004</v>
      </c>
      <c r="K8210">
        <v>486210</v>
      </c>
      <c r="L8210" t="s">
        <v>1714</v>
      </c>
      <c r="M8210" t="s">
        <v>102</v>
      </c>
      <c r="Q8210" s="49">
        <v>13230.02</v>
      </c>
      <c r="R8210" s="49">
        <v>15976.16</v>
      </c>
      <c r="S8210" s="49">
        <v>15709.22</v>
      </c>
      <c r="T8210" s="49">
        <v>17828.205999999998</v>
      </c>
      <c r="U8210" s="49">
        <v>18925.166000000001</v>
      </c>
      <c r="V8210" s="49">
        <v>27096.044000000002</v>
      </c>
    </row>
    <row r="8211" spans="1:22" x14ac:dyDescent="0.3">
      <c r="A8211">
        <v>1000542</v>
      </c>
      <c r="B8211" t="s">
        <v>35480</v>
      </c>
      <c r="C8211" t="s">
        <v>35481</v>
      </c>
      <c r="D8211" t="s">
        <v>3400</v>
      </c>
      <c r="E8211" t="s">
        <v>303</v>
      </c>
      <c r="F8211" t="s">
        <v>6924</v>
      </c>
      <c r="G8211" t="s">
        <v>35482</v>
      </c>
      <c r="H8211" t="s">
        <v>11619</v>
      </c>
      <c r="I8211" s="23">
        <v>30.025300000000001</v>
      </c>
      <c r="J8211" s="23">
        <v>-96.994500000000002</v>
      </c>
      <c r="K8211">
        <v>221112</v>
      </c>
      <c r="L8211" t="s">
        <v>30</v>
      </c>
      <c r="M8211" t="s">
        <v>336</v>
      </c>
      <c r="N8211" s="49">
        <v>23146.116000000002</v>
      </c>
      <c r="O8211" s="49">
        <v>19172.428</v>
      </c>
      <c r="P8211" s="49">
        <v>30489.736000000001</v>
      </c>
      <c r="Q8211" s="49">
        <v>20855.423999999999</v>
      </c>
      <c r="R8211" s="49">
        <v>16730.939999999999</v>
      </c>
      <c r="S8211" s="49">
        <v>47047.175999999999</v>
      </c>
      <c r="T8211" s="49">
        <v>15832.691999999999</v>
      </c>
      <c r="U8211" s="49">
        <v>23087.563999999998</v>
      </c>
      <c r="V8211" s="49">
        <v>38615.008000000002</v>
      </c>
    </row>
    <row r="8212" spans="1:22" x14ac:dyDescent="0.3">
      <c r="A8212">
        <v>1011469</v>
      </c>
      <c r="B8212" t="s">
        <v>35483</v>
      </c>
      <c r="C8212" t="s">
        <v>35484</v>
      </c>
      <c r="D8212" t="s">
        <v>15835</v>
      </c>
      <c r="E8212" t="s">
        <v>323</v>
      </c>
      <c r="F8212" t="s">
        <v>15836</v>
      </c>
      <c r="G8212" t="s">
        <v>35485</v>
      </c>
      <c r="H8212" t="s">
        <v>7193</v>
      </c>
      <c r="I8212" s="23">
        <v>34.926879999999997</v>
      </c>
      <c r="J8212" s="23">
        <v>-120.48159</v>
      </c>
      <c r="K8212">
        <v>111419</v>
      </c>
      <c r="L8212" t="s">
        <v>28</v>
      </c>
      <c r="M8212" t="s">
        <v>315</v>
      </c>
      <c r="N8212" s="49">
        <v>33600.423999999999</v>
      </c>
      <c r="O8212" s="49">
        <v>37523.008000000002</v>
      </c>
      <c r="P8212" s="49">
        <v>37579.408000000003</v>
      </c>
      <c r="Q8212" s="49">
        <v>40696.796000000002</v>
      </c>
      <c r="R8212" s="49">
        <v>39459.552000000003</v>
      </c>
      <c r="S8212" s="49">
        <v>36401.311999999998</v>
      </c>
    </row>
    <row r="8213" spans="1:22" x14ac:dyDescent="0.3">
      <c r="A8213">
        <v>1003536</v>
      </c>
      <c r="B8213" t="s">
        <v>35486</v>
      </c>
      <c r="C8213" t="s">
        <v>35487</v>
      </c>
      <c r="D8213" t="s">
        <v>35488</v>
      </c>
      <c r="E8213" t="s">
        <v>468</v>
      </c>
      <c r="F8213" t="s">
        <v>35489</v>
      </c>
      <c r="G8213" t="s">
        <v>35490</v>
      </c>
      <c r="H8213" t="s">
        <v>1201</v>
      </c>
      <c r="I8213" s="23">
        <v>30.256599999999999</v>
      </c>
      <c r="J8213" s="23">
        <v>-82.7042</v>
      </c>
      <c r="K8213">
        <v>562212</v>
      </c>
      <c r="L8213" t="s">
        <v>51</v>
      </c>
      <c r="M8213" t="s">
        <v>307</v>
      </c>
      <c r="N8213" s="49">
        <v>49404.25</v>
      </c>
      <c r="O8213" s="49">
        <v>53628.5</v>
      </c>
      <c r="Q8213" s="49">
        <v>46247</v>
      </c>
      <c r="R8213" s="49">
        <v>45391.75</v>
      </c>
      <c r="S8213" s="49">
        <v>44690.5</v>
      </c>
      <c r="T8213" s="49">
        <v>43572</v>
      </c>
      <c r="U8213" s="49">
        <v>42403.75</v>
      </c>
      <c r="V8213" s="49">
        <v>41465</v>
      </c>
    </row>
    <row r="8214" spans="1:22" x14ac:dyDescent="0.3">
      <c r="A8214">
        <v>1007351</v>
      </c>
      <c r="B8214" t="s">
        <v>35491</v>
      </c>
      <c r="C8214" t="s">
        <v>35492</v>
      </c>
      <c r="D8214" t="s">
        <v>10219</v>
      </c>
      <c r="E8214" t="s">
        <v>303</v>
      </c>
      <c r="F8214" t="s">
        <v>10220</v>
      </c>
      <c r="H8214" t="s">
        <v>5496</v>
      </c>
      <c r="I8214" s="23">
        <v>32.481425000000002</v>
      </c>
      <c r="J8214" s="23">
        <v>-97.510569000000004</v>
      </c>
      <c r="K8214">
        <v>486210</v>
      </c>
      <c r="L8214" t="s">
        <v>28</v>
      </c>
      <c r="M8214" t="s">
        <v>102</v>
      </c>
      <c r="R8214" s="49">
        <v>32358.628000000001</v>
      </c>
      <c r="S8214" s="49">
        <v>41042.095999999998</v>
      </c>
      <c r="T8214" s="49">
        <v>30490.736000000001</v>
      </c>
      <c r="U8214" s="49">
        <v>28993.040000000001</v>
      </c>
      <c r="V8214" s="49">
        <v>42120.59</v>
      </c>
    </row>
    <row r="8215" spans="1:22" x14ac:dyDescent="0.3">
      <c r="A8215">
        <v>1013018</v>
      </c>
      <c r="B8215"/>
      <c r="C8215" t="s">
        <v>35493</v>
      </c>
      <c r="D8215" t="s">
        <v>8338</v>
      </c>
      <c r="E8215" t="s">
        <v>1781</v>
      </c>
      <c r="F8215" t="s">
        <v>28900</v>
      </c>
      <c r="G8215" t="s">
        <v>35494</v>
      </c>
      <c r="I8215" s="23">
        <v>33.119747099999998</v>
      </c>
      <c r="J8215" s="23">
        <v>-88.979677600000002</v>
      </c>
      <c r="K8215">
        <v>321212</v>
      </c>
      <c r="L8215" t="s">
        <v>28</v>
      </c>
      <c r="M8215" t="s">
        <v>315</v>
      </c>
      <c r="N8215" s="49">
        <v>66272.7</v>
      </c>
      <c r="O8215" s="49">
        <v>67275.596000000005</v>
      </c>
      <c r="P8215" s="49">
        <v>45537.428</v>
      </c>
    </row>
    <row r="8216" spans="1:22" x14ac:dyDescent="0.3">
      <c r="A8216">
        <v>1008028</v>
      </c>
      <c r="B8216" t="s">
        <v>35495</v>
      </c>
      <c r="C8216" t="s">
        <v>35496</v>
      </c>
      <c r="D8216" t="s">
        <v>10494</v>
      </c>
      <c r="E8216" t="s">
        <v>954</v>
      </c>
      <c r="F8216" t="s">
        <v>3218</v>
      </c>
      <c r="G8216" t="s">
        <v>35497</v>
      </c>
      <c r="H8216" t="s">
        <v>3217</v>
      </c>
      <c r="I8216" s="23">
        <v>33.330300000000001</v>
      </c>
      <c r="J8216" s="23">
        <v>-79.361099999999993</v>
      </c>
      <c r="K8216">
        <v>221112</v>
      </c>
      <c r="L8216" t="s">
        <v>30</v>
      </c>
      <c r="M8216" t="s">
        <v>336</v>
      </c>
      <c r="N8216" s="49">
        <v>894096.97400000005</v>
      </c>
      <c r="O8216" s="49">
        <v>1752514.49</v>
      </c>
      <c r="P8216" s="49">
        <v>1352710.5260000001</v>
      </c>
      <c r="Q8216" s="49">
        <v>2466682.79</v>
      </c>
      <c r="R8216" s="49">
        <v>4301756.6440000003</v>
      </c>
      <c r="S8216" s="49">
        <v>5202178.49</v>
      </c>
      <c r="T8216" s="49">
        <v>1441574.6640000001</v>
      </c>
      <c r="U8216" s="49">
        <v>2727439.7680000002</v>
      </c>
      <c r="V8216" s="49">
        <v>5285112.6940000001</v>
      </c>
    </row>
    <row r="8217" spans="1:22" x14ac:dyDescent="0.3">
      <c r="A8217">
        <v>1000098</v>
      </c>
      <c r="B8217" t="s">
        <v>35498</v>
      </c>
      <c r="C8217" t="s">
        <v>35499</v>
      </c>
      <c r="D8217" t="s">
        <v>35500</v>
      </c>
      <c r="E8217" t="s">
        <v>303</v>
      </c>
      <c r="F8217" t="s">
        <v>35501</v>
      </c>
      <c r="G8217" t="s">
        <v>35502</v>
      </c>
      <c r="H8217" t="s">
        <v>24240</v>
      </c>
      <c r="I8217" s="23">
        <v>33.058300000000003</v>
      </c>
      <c r="J8217" s="23">
        <v>-97.910300000000007</v>
      </c>
      <c r="K8217">
        <v>221112</v>
      </c>
      <c r="L8217" t="s">
        <v>30</v>
      </c>
      <c r="M8217" t="s">
        <v>336</v>
      </c>
      <c r="N8217" s="49">
        <v>1108236.692</v>
      </c>
      <c r="O8217" s="49">
        <v>428923.56</v>
      </c>
      <c r="P8217" s="49">
        <v>348113.06</v>
      </c>
      <c r="Q8217" s="49">
        <v>1019581.072</v>
      </c>
      <c r="R8217" s="49">
        <v>1673105</v>
      </c>
      <c r="S8217" s="49">
        <v>1459860.14</v>
      </c>
      <c r="T8217" s="49">
        <v>1528977.726</v>
      </c>
      <c r="U8217" s="49">
        <v>1600281.32</v>
      </c>
      <c r="V8217" s="49">
        <v>1465514.52</v>
      </c>
    </row>
    <row r="8218" spans="1:22" x14ac:dyDescent="0.3">
      <c r="A8218">
        <v>1003711</v>
      </c>
      <c r="B8218" t="s">
        <v>35503</v>
      </c>
      <c r="C8218" t="s">
        <v>35504</v>
      </c>
      <c r="D8218" t="s">
        <v>35505</v>
      </c>
      <c r="E8218" t="s">
        <v>690</v>
      </c>
      <c r="F8218" t="s">
        <v>35506</v>
      </c>
      <c r="G8218" t="s">
        <v>35507</v>
      </c>
      <c r="H8218" t="s">
        <v>19049</v>
      </c>
      <c r="I8218" s="23">
        <v>32.770539999999997</v>
      </c>
      <c r="J8218" s="23">
        <v>-83.437799999999996</v>
      </c>
      <c r="K8218">
        <v>562212</v>
      </c>
      <c r="L8218" t="s">
        <v>355</v>
      </c>
      <c r="M8218" t="s">
        <v>307</v>
      </c>
      <c r="N8218" s="49">
        <v>299087.29599999997</v>
      </c>
      <c r="O8218" s="49">
        <v>282529.51799999998</v>
      </c>
      <c r="P8218" s="49">
        <v>220718.40400000001</v>
      </c>
      <c r="Q8218" s="49">
        <v>235141.16399999999</v>
      </c>
      <c r="R8218" s="49">
        <v>190436.90400000001</v>
      </c>
      <c r="S8218" s="49">
        <v>171783.77799999999</v>
      </c>
      <c r="T8218" s="49">
        <v>94972.576000000001</v>
      </c>
      <c r="U8218" s="49">
        <v>168326.08799999999</v>
      </c>
      <c r="V8218" s="49">
        <v>116044.364</v>
      </c>
    </row>
    <row r="8219" spans="1:22" x14ac:dyDescent="0.3">
      <c r="A8219">
        <v>1001401</v>
      </c>
      <c r="B8219" t="s">
        <v>35508</v>
      </c>
      <c r="C8219" t="s">
        <v>35509</v>
      </c>
      <c r="D8219" t="s">
        <v>4518</v>
      </c>
      <c r="E8219" t="s">
        <v>793</v>
      </c>
      <c r="F8219" t="s">
        <v>35510</v>
      </c>
      <c r="G8219" t="s">
        <v>35511</v>
      </c>
      <c r="H8219" t="s">
        <v>1159</v>
      </c>
      <c r="I8219" s="23">
        <v>36.664400000000001</v>
      </c>
      <c r="J8219" s="23">
        <v>-82.104399999999998</v>
      </c>
      <c r="K8219">
        <v>221112</v>
      </c>
      <c r="L8219" t="s">
        <v>30</v>
      </c>
      <c r="M8219" t="s">
        <v>336</v>
      </c>
      <c r="N8219" s="49">
        <v>69941.035999999993</v>
      </c>
      <c r="O8219" s="49">
        <v>68019.796000000002</v>
      </c>
      <c r="P8219" s="49">
        <v>68882.691999999995</v>
      </c>
      <c r="Q8219" s="49">
        <v>60757.224000000002</v>
      </c>
      <c r="R8219" s="49">
        <v>107475.948</v>
      </c>
      <c r="S8219" s="49">
        <v>32571.48</v>
      </c>
      <c r="T8219" s="49">
        <v>28677.944</v>
      </c>
      <c r="U8219" s="49">
        <v>33302.928</v>
      </c>
      <c r="V8219" s="49">
        <v>27304.495999999999</v>
      </c>
    </row>
    <row r="8220" spans="1:22" x14ac:dyDescent="0.3">
      <c r="A8220">
        <v>1001334</v>
      </c>
      <c r="B8220" t="s">
        <v>35512</v>
      </c>
      <c r="C8220" t="s">
        <v>35513</v>
      </c>
      <c r="D8220" t="s">
        <v>4158</v>
      </c>
      <c r="E8220" t="s">
        <v>303</v>
      </c>
      <c r="F8220" t="s">
        <v>4159</v>
      </c>
      <c r="G8220" t="s">
        <v>35514</v>
      </c>
      <c r="H8220" t="s">
        <v>11045</v>
      </c>
      <c r="I8220" s="23">
        <v>32.334699999999998</v>
      </c>
      <c r="J8220" s="23">
        <v>-97.734399999999994</v>
      </c>
      <c r="K8220">
        <v>221112</v>
      </c>
      <c r="L8220" t="s">
        <v>335</v>
      </c>
      <c r="M8220" t="s">
        <v>336</v>
      </c>
      <c r="N8220" s="49">
        <v>886822.66399999999</v>
      </c>
      <c r="O8220" s="49">
        <v>606921.1</v>
      </c>
      <c r="P8220" s="49">
        <v>1012461.948</v>
      </c>
      <c r="Q8220" s="49">
        <v>1263565.0160000001</v>
      </c>
      <c r="R8220" s="49">
        <v>1221672.5719999999</v>
      </c>
      <c r="S8220" s="49">
        <v>1626723.172</v>
      </c>
      <c r="T8220" s="49">
        <v>1282091.8419999999</v>
      </c>
      <c r="U8220" s="49">
        <v>1118595.254</v>
      </c>
      <c r="V8220" s="49">
        <v>1066801.5959999999</v>
      </c>
    </row>
    <row r="8221" spans="1:22" x14ac:dyDescent="0.3">
      <c r="A8221">
        <v>1013006</v>
      </c>
      <c r="B8221" t="s">
        <v>35515</v>
      </c>
      <c r="C8221" t="s">
        <v>35516</v>
      </c>
      <c r="D8221" t="s">
        <v>11048</v>
      </c>
      <c r="E8221" t="s">
        <v>303</v>
      </c>
      <c r="F8221" t="s">
        <v>4159</v>
      </c>
      <c r="G8221" t="s">
        <v>35517</v>
      </c>
      <c r="H8221" t="s">
        <v>4161</v>
      </c>
      <c r="I8221" s="23">
        <v>32.33793</v>
      </c>
      <c r="J8221" s="23">
        <v>-97.736734999999996</v>
      </c>
      <c r="K8221">
        <v>221112</v>
      </c>
      <c r="L8221" t="s">
        <v>335</v>
      </c>
      <c r="M8221" t="s">
        <v>336</v>
      </c>
      <c r="N8221" s="49">
        <v>2329096.12</v>
      </c>
      <c r="O8221" s="49">
        <v>1971044.2960000001</v>
      </c>
      <c r="P8221" s="49">
        <v>1367688.132</v>
      </c>
    </row>
    <row r="8222" spans="1:22" x14ac:dyDescent="0.3">
      <c r="A8222">
        <v>1013716</v>
      </c>
      <c r="B8222" t="s">
        <v>35518</v>
      </c>
      <c r="C8222" t="s">
        <v>35519</v>
      </c>
      <c r="D8222" t="s">
        <v>8460</v>
      </c>
      <c r="E8222" t="s">
        <v>447</v>
      </c>
      <c r="F8222" t="s">
        <v>8461</v>
      </c>
      <c r="G8222" t="s">
        <v>35520</v>
      </c>
      <c r="H8222" t="s">
        <v>2882</v>
      </c>
      <c r="I8222" s="23">
        <v>41.610880999999999</v>
      </c>
      <c r="J8222" s="23">
        <v>-76.299400000000006</v>
      </c>
      <c r="K8222">
        <v>221112</v>
      </c>
      <c r="L8222" t="s">
        <v>28</v>
      </c>
      <c r="M8222" t="s">
        <v>336</v>
      </c>
      <c r="N8222" s="49">
        <v>11536.56</v>
      </c>
    </row>
    <row r="8223" spans="1:22" x14ac:dyDescent="0.3">
      <c r="A8223">
        <v>1000280</v>
      </c>
      <c r="B8223" t="s">
        <v>35521</v>
      </c>
      <c r="C8223" t="s">
        <v>35522</v>
      </c>
      <c r="D8223" t="s">
        <v>1629</v>
      </c>
      <c r="E8223" t="s">
        <v>323</v>
      </c>
      <c r="F8223" t="s">
        <v>1630</v>
      </c>
      <c r="G8223" t="s">
        <v>35523</v>
      </c>
      <c r="H8223" t="s">
        <v>8135</v>
      </c>
      <c r="I8223" s="23">
        <v>38.228200000000001</v>
      </c>
      <c r="J8223" s="23">
        <v>-122.07599999999999</v>
      </c>
      <c r="K8223">
        <v>221112</v>
      </c>
      <c r="L8223" t="s">
        <v>30</v>
      </c>
      <c r="M8223" t="s">
        <v>336</v>
      </c>
      <c r="S8223" s="49">
        <v>10964.36</v>
      </c>
      <c r="T8223" s="49">
        <v>11472.36</v>
      </c>
      <c r="U8223" s="49">
        <v>10715.36</v>
      </c>
      <c r="V8223" s="49">
        <v>6237.3760000000002</v>
      </c>
    </row>
    <row r="8224" spans="1:22" x14ac:dyDescent="0.3">
      <c r="A8224">
        <v>1004552</v>
      </c>
      <c r="B8224" t="s">
        <v>35524</v>
      </c>
      <c r="C8224" t="s">
        <v>35525</v>
      </c>
      <c r="D8224" t="s">
        <v>2252</v>
      </c>
      <c r="E8224" t="s">
        <v>1418</v>
      </c>
      <c r="F8224" t="s">
        <v>2253</v>
      </c>
      <c r="H8224" t="s">
        <v>2255</v>
      </c>
      <c r="I8224" s="23">
        <v>34.659269999999999</v>
      </c>
      <c r="J8224" s="23">
        <v>-96.110960000000006</v>
      </c>
      <c r="K8224">
        <v>486210</v>
      </c>
      <c r="L8224" t="s">
        <v>28</v>
      </c>
      <c r="M8224" t="s">
        <v>102</v>
      </c>
      <c r="R8224" s="49">
        <v>32328.828000000001</v>
      </c>
      <c r="S8224" s="49">
        <v>32030.880000000001</v>
      </c>
      <c r="T8224" s="49">
        <v>36272.264000000003</v>
      </c>
      <c r="U8224" s="49">
        <v>45466.027999999998</v>
      </c>
      <c r="V8224" s="49">
        <v>50096.012000000002</v>
      </c>
    </row>
    <row r="8225" spans="1:22" x14ac:dyDescent="0.3">
      <c r="A8225">
        <v>1006555</v>
      </c>
      <c r="B8225" t="s">
        <v>35526</v>
      </c>
      <c r="C8225" t="s">
        <v>35527</v>
      </c>
      <c r="D8225" t="s">
        <v>3129</v>
      </c>
      <c r="E8225" t="s">
        <v>2294</v>
      </c>
      <c r="F8225" t="s">
        <v>3130</v>
      </c>
      <c r="H8225" t="s">
        <v>3131</v>
      </c>
      <c r="I8225" s="23">
        <v>40.140791999999998</v>
      </c>
      <c r="J8225" s="23">
        <v>-109.49432</v>
      </c>
      <c r="K8225">
        <v>211111</v>
      </c>
      <c r="L8225" t="s">
        <v>28</v>
      </c>
      <c r="M8225" t="s">
        <v>102</v>
      </c>
      <c r="R8225" s="49">
        <v>41065.896000000001</v>
      </c>
      <c r="S8225" s="49">
        <v>45519.328000000001</v>
      </c>
      <c r="T8225" s="49">
        <v>45485.928</v>
      </c>
      <c r="U8225" s="49">
        <v>41707.392</v>
      </c>
      <c r="V8225" s="49">
        <v>36619.811999999998</v>
      </c>
    </row>
    <row r="8226" spans="1:22" x14ac:dyDescent="0.3">
      <c r="A8226">
        <v>1013315</v>
      </c>
      <c r="B8226" t="s">
        <v>35528</v>
      </c>
      <c r="C8226" t="s">
        <v>35529</v>
      </c>
      <c r="D8226" t="s">
        <v>35530</v>
      </c>
      <c r="E8226" t="s">
        <v>454</v>
      </c>
      <c r="F8226" t="s">
        <v>35531</v>
      </c>
      <c r="G8226" t="s">
        <v>35532</v>
      </c>
      <c r="H8226" t="s">
        <v>23053</v>
      </c>
      <c r="I8226" s="23">
        <v>46.376100000000001</v>
      </c>
      <c r="J8226" s="23">
        <v>-86.595399999999998</v>
      </c>
      <c r="K8226">
        <v>562212</v>
      </c>
      <c r="L8226" t="s">
        <v>355</v>
      </c>
      <c r="M8226" t="s">
        <v>307</v>
      </c>
      <c r="N8226" s="49">
        <v>51405.648000000001</v>
      </c>
      <c r="O8226" s="49">
        <v>49601.498</v>
      </c>
    </row>
    <row r="8227" spans="1:22" x14ac:dyDescent="0.3">
      <c r="A8227">
        <v>1001527</v>
      </c>
      <c r="B8227" t="s">
        <v>35533</v>
      </c>
      <c r="C8227" t="s">
        <v>35534</v>
      </c>
      <c r="D8227" t="s">
        <v>1364</v>
      </c>
      <c r="E8227" t="s">
        <v>351</v>
      </c>
      <c r="F8227" t="s">
        <v>1365</v>
      </c>
      <c r="G8227" t="s">
        <v>35535</v>
      </c>
      <c r="H8227" t="s">
        <v>3089</v>
      </c>
      <c r="I8227" s="23">
        <v>38.863900000000001</v>
      </c>
      <c r="J8227" s="23">
        <v>-90.132499999999993</v>
      </c>
      <c r="K8227">
        <v>221112</v>
      </c>
      <c r="L8227" t="s">
        <v>30</v>
      </c>
      <c r="M8227" t="s">
        <v>336</v>
      </c>
      <c r="Q8227" s="49">
        <v>817271.28200000001</v>
      </c>
      <c r="R8227" s="49">
        <v>2178411.3620000002</v>
      </c>
      <c r="S8227" s="49">
        <v>3053221.824</v>
      </c>
      <c r="T8227" s="49">
        <v>3255390.1719999998</v>
      </c>
      <c r="U8227" s="49">
        <v>2723429.4440000001</v>
      </c>
      <c r="V8227" s="49">
        <v>3373780.5120000001</v>
      </c>
    </row>
    <row r="8228" spans="1:22" x14ac:dyDescent="0.3">
      <c r="A8228">
        <v>1010381</v>
      </c>
      <c r="B8228" t="s">
        <v>35536</v>
      </c>
      <c r="C8228" t="s">
        <v>35537</v>
      </c>
      <c r="D8228" t="s">
        <v>1319</v>
      </c>
      <c r="E8228" t="s">
        <v>303</v>
      </c>
      <c r="F8228" t="s">
        <v>1320</v>
      </c>
      <c r="G8228" t="s">
        <v>35538</v>
      </c>
      <c r="H8228" t="s">
        <v>3135</v>
      </c>
      <c r="I8228" s="23">
        <v>35.692132999999998</v>
      </c>
      <c r="J8228" s="23">
        <v>-100.229736</v>
      </c>
      <c r="K8228">
        <v>211130</v>
      </c>
      <c r="L8228" t="s">
        <v>368</v>
      </c>
      <c r="M8228" t="s">
        <v>102</v>
      </c>
      <c r="N8228" s="49">
        <v>50942.245999999999</v>
      </c>
      <c r="O8228" s="49">
        <v>33591.19</v>
      </c>
      <c r="R8228" s="49">
        <v>108958.476</v>
      </c>
      <c r="S8228" s="49">
        <v>104369.302</v>
      </c>
      <c r="T8228" s="49">
        <v>96776.072</v>
      </c>
    </row>
    <row r="8229" spans="1:22" x14ac:dyDescent="0.3">
      <c r="A8229">
        <v>1012054</v>
      </c>
      <c r="B8229" t="s">
        <v>35539</v>
      </c>
      <c r="C8229" t="s">
        <v>35540</v>
      </c>
      <c r="D8229" t="s">
        <v>35541</v>
      </c>
      <c r="E8229" t="s">
        <v>1663</v>
      </c>
      <c r="F8229" t="s">
        <v>35542</v>
      </c>
      <c r="G8229" t="s">
        <v>35543</v>
      </c>
      <c r="H8229" t="s">
        <v>3046</v>
      </c>
      <c r="I8229" s="23">
        <v>40.510390000000001</v>
      </c>
      <c r="J8229" s="23">
        <v>-74.331050000000005</v>
      </c>
      <c r="K8229">
        <v>221112</v>
      </c>
      <c r="L8229" t="s">
        <v>335</v>
      </c>
      <c r="M8229" t="s">
        <v>336</v>
      </c>
      <c r="N8229" s="49">
        <v>1721261.62</v>
      </c>
      <c r="O8229" s="49">
        <v>1689597.4879999999</v>
      </c>
      <c r="P8229" s="49">
        <v>1738161.808</v>
      </c>
      <c r="Q8229" s="49">
        <v>1609146.1359999999</v>
      </c>
      <c r="R8229" s="49">
        <v>27954.795999999998</v>
      </c>
    </row>
    <row r="8230" spans="1:22" x14ac:dyDescent="0.3">
      <c r="A8230">
        <v>1001676</v>
      </c>
      <c r="B8230" t="s">
        <v>35544</v>
      </c>
      <c r="C8230" t="s">
        <v>35545</v>
      </c>
      <c r="D8230" t="s">
        <v>35546</v>
      </c>
      <c r="E8230" t="s">
        <v>3929</v>
      </c>
      <c r="F8230" t="s">
        <v>35547</v>
      </c>
      <c r="H8230" t="s">
        <v>16062</v>
      </c>
      <c r="I8230" s="23">
        <v>44.9896569</v>
      </c>
      <c r="J8230" s="23">
        <v>-68.087580900000006</v>
      </c>
      <c r="K8230">
        <v>486210</v>
      </c>
      <c r="L8230" t="s">
        <v>1275</v>
      </c>
      <c r="M8230" t="s">
        <v>102</v>
      </c>
      <c r="R8230" s="49">
        <v>9673.3680000000004</v>
      </c>
      <c r="S8230" s="49">
        <v>4640.9359999999997</v>
      </c>
      <c r="T8230" s="49">
        <v>3673.8380000000002</v>
      </c>
      <c r="U8230" s="49">
        <v>15196.696</v>
      </c>
      <c r="V8230" s="49">
        <v>30947.385999999999</v>
      </c>
    </row>
    <row r="8231" spans="1:22" x14ac:dyDescent="0.3">
      <c r="A8231">
        <v>1009716</v>
      </c>
      <c r="B8231" t="s">
        <v>35548</v>
      </c>
      <c r="C8231" t="s">
        <v>35549</v>
      </c>
      <c r="D8231" t="s">
        <v>5746</v>
      </c>
      <c r="E8231" t="s">
        <v>331</v>
      </c>
      <c r="F8231" t="s">
        <v>35550</v>
      </c>
      <c r="G8231" t="s">
        <v>35551</v>
      </c>
      <c r="H8231" t="s">
        <v>2368</v>
      </c>
      <c r="I8231" s="23">
        <v>40.700609999999998</v>
      </c>
      <c r="J8231" s="23">
        <v>-73.941720000000004</v>
      </c>
      <c r="K8231">
        <v>622110</v>
      </c>
      <c r="L8231" t="s">
        <v>28</v>
      </c>
      <c r="M8231" t="s">
        <v>315</v>
      </c>
      <c r="R8231" s="49">
        <v>8944.848</v>
      </c>
      <c r="S8231" s="49">
        <v>9567.5480000000007</v>
      </c>
      <c r="T8231" s="49">
        <v>8636.2119999999995</v>
      </c>
      <c r="U8231" s="49">
        <v>8523.1080000000002</v>
      </c>
      <c r="V8231" s="49">
        <v>8612.7080000000005</v>
      </c>
    </row>
    <row r="8232" spans="1:22" x14ac:dyDescent="0.3">
      <c r="A8232">
        <v>1005545</v>
      </c>
      <c r="B8232" t="s">
        <v>35552</v>
      </c>
      <c r="C8232" t="s">
        <v>35553</v>
      </c>
      <c r="D8232" t="s">
        <v>35554</v>
      </c>
      <c r="E8232" t="s">
        <v>380</v>
      </c>
      <c r="F8232" t="s">
        <v>35555</v>
      </c>
      <c r="G8232" t="s">
        <v>35556</v>
      </c>
      <c r="H8232" t="s">
        <v>7627</v>
      </c>
      <c r="I8232" s="23">
        <v>45.047960000000003</v>
      </c>
      <c r="J8232" s="23">
        <v>-93.618740000000003</v>
      </c>
      <c r="K8232">
        <v>562212</v>
      </c>
      <c r="L8232" t="s">
        <v>51</v>
      </c>
      <c r="M8232" t="s">
        <v>307</v>
      </c>
      <c r="U8232" s="49">
        <v>3072.25</v>
      </c>
      <c r="V8232" s="49">
        <v>3354.5</v>
      </c>
    </row>
    <row r="8233" spans="1:22" x14ac:dyDescent="0.3">
      <c r="A8233">
        <v>1001107</v>
      </c>
      <c r="B8233" t="s">
        <v>35557</v>
      </c>
      <c r="C8233" t="s">
        <v>35558</v>
      </c>
      <c r="D8233" t="s">
        <v>2864</v>
      </c>
      <c r="E8233" t="s">
        <v>323</v>
      </c>
      <c r="F8233" t="s">
        <v>14204</v>
      </c>
      <c r="G8233" t="s">
        <v>35559</v>
      </c>
      <c r="H8233" t="s">
        <v>2867</v>
      </c>
      <c r="I8233" s="23">
        <v>37.652799999999999</v>
      </c>
      <c r="J8233" s="23">
        <v>-121.0172</v>
      </c>
      <c r="K8233">
        <v>221112</v>
      </c>
      <c r="L8233" t="s">
        <v>335</v>
      </c>
      <c r="M8233" t="s">
        <v>336</v>
      </c>
      <c r="N8233" s="49">
        <v>207039.53200000001</v>
      </c>
      <c r="O8233" s="49">
        <v>223881.46799999999</v>
      </c>
      <c r="P8233" s="49">
        <v>188017.152</v>
      </c>
      <c r="Q8233" s="49">
        <v>201625.95199999999</v>
      </c>
      <c r="R8233" s="49">
        <v>249534.272</v>
      </c>
      <c r="S8233" s="49">
        <v>208851.77600000001</v>
      </c>
      <c r="T8233" s="49">
        <v>233271.984</v>
      </c>
      <c r="U8233" s="49">
        <v>218979.984</v>
      </c>
      <c r="V8233" s="49">
        <v>190734.592</v>
      </c>
    </row>
    <row r="8234" spans="1:22" x14ac:dyDescent="0.3">
      <c r="A8234">
        <v>1010643</v>
      </c>
      <c r="B8234" t="s">
        <v>35560</v>
      </c>
      <c r="C8234" t="s">
        <v>35561</v>
      </c>
      <c r="D8234" t="s">
        <v>35562</v>
      </c>
      <c r="E8234" t="s">
        <v>303</v>
      </c>
      <c r="F8234" t="s">
        <v>35563</v>
      </c>
      <c r="G8234" t="s">
        <v>35564</v>
      </c>
      <c r="H8234" t="s">
        <v>35565</v>
      </c>
      <c r="I8234" s="23">
        <v>28.175975999999999</v>
      </c>
      <c r="J8234" s="23">
        <v>-97.281664000000006</v>
      </c>
      <c r="K8234">
        <v>486210</v>
      </c>
      <c r="L8234" t="s">
        <v>368</v>
      </c>
      <c r="M8234" t="s">
        <v>102</v>
      </c>
      <c r="N8234" s="49">
        <v>136838.68799999999</v>
      </c>
      <c r="O8234" s="49">
        <v>138492.24799999999</v>
      </c>
      <c r="P8234" s="49">
        <v>125216.18399999999</v>
      </c>
      <c r="Q8234" s="49">
        <v>149938.64799999999</v>
      </c>
      <c r="R8234" s="49">
        <v>169562.82199999999</v>
      </c>
      <c r="S8234" s="49">
        <v>217911.894</v>
      </c>
      <c r="T8234" s="49">
        <v>103640.008</v>
      </c>
    </row>
    <row r="8235" spans="1:22" x14ac:dyDescent="0.3">
      <c r="A8235">
        <v>1001085</v>
      </c>
      <c r="B8235" t="s">
        <v>35566</v>
      </c>
      <c r="C8235" t="s">
        <v>35567</v>
      </c>
      <c r="D8235" t="s">
        <v>13298</v>
      </c>
      <c r="E8235" t="s">
        <v>663</v>
      </c>
      <c r="F8235" t="s">
        <v>35568</v>
      </c>
      <c r="G8235" t="s">
        <v>35569</v>
      </c>
      <c r="H8235" t="s">
        <v>1124</v>
      </c>
      <c r="I8235" s="23">
        <v>39.449199999999998</v>
      </c>
      <c r="J8235" s="23">
        <v>-84.461100000000002</v>
      </c>
      <c r="K8235">
        <v>221112</v>
      </c>
      <c r="L8235" t="s">
        <v>30</v>
      </c>
      <c r="M8235" t="s">
        <v>336</v>
      </c>
      <c r="N8235" s="49">
        <v>112182.56600000001</v>
      </c>
      <c r="O8235" s="49">
        <v>103085.96799999999</v>
      </c>
      <c r="P8235" s="49">
        <v>23510.526000000002</v>
      </c>
      <c r="Q8235" s="49">
        <v>39639.504000000001</v>
      </c>
      <c r="R8235" s="49">
        <v>48972.72</v>
      </c>
      <c r="S8235" s="49">
        <v>20044.675999999999</v>
      </c>
      <c r="T8235" s="49">
        <v>11811.448</v>
      </c>
      <c r="U8235" s="49">
        <v>17258.444</v>
      </c>
      <c r="V8235" s="49">
        <v>67590.403999999995</v>
      </c>
    </row>
    <row r="8236" spans="1:22" x14ac:dyDescent="0.3">
      <c r="A8236">
        <v>1004402</v>
      </c>
      <c r="B8236" t="s">
        <v>35570</v>
      </c>
      <c r="C8236" t="s">
        <v>35571</v>
      </c>
      <c r="D8236" t="s">
        <v>35572</v>
      </c>
      <c r="E8236" t="s">
        <v>323</v>
      </c>
      <c r="F8236" t="s">
        <v>19571</v>
      </c>
      <c r="G8236" t="s">
        <v>35573</v>
      </c>
      <c r="H8236" t="s">
        <v>6044</v>
      </c>
      <c r="I8236" s="23">
        <v>36.149099999999997</v>
      </c>
      <c r="J8236" s="23">
        <v>-119.2289</v>
      </c>
      <c r="K8236">
        <v>562212</v>
      </c>
      <c r="L8236" t="s">
        <v>51</v>
      </c>
      <c r="M8236" t="s">
        <v>307</v>
      </c>
      <c r="N8236" s="49">
        <v>10837</v>
      </c>
      <c r="O8236" s="49">
        <v>9018.75</v>
      </c>
      <c r="P8236" s="49">
        <v>8681.25</v>
      </c>
      <c r="Q8236" s="49">
        <v>9114.25</v>
      </c>
      <c r="R8236" s="49">
        <v>11191.25</v>
      </c>
      <c r="S8236" s="49">
        <v>11555.5</v>
      </c>
      <c r="T8236" s="49">
        <v>12372.5</v>
      </c>
      <c r="U8236" s="49">
        <v>13647.5</v>
      </c>
      <c r="V8236" s="49">
        <v>18310</v>
      </c>
    </row>
    <row r="8237" spans="1:22" x14ac:dyDescent="0.3">
      <c r="A8237">
        <v>1002511</v>
      </c>
      <c r="B8237" t="s">
        <v>35574</v>
      </c>
      <c r="C8237" t="s">
        <v>35575</v>
      </c>
      <c r="D8237" t="s">
        <v>35576</v>
      </c>
      <c r="E8237" t="s">
        <v>583</v>
      </c>
      <c r="F8237" t="s">
        <v>35577</v>
      </c>
      <c r="G8237" t="s">
        <v>35578</v>
      </c>
      <c r="H8237" t="s">
        <v>6092</v>
      </c>
      <c r="I8237" s="23">
        <v>32.353116999999997</v>
      </c>
      <c r="J8237" s="23">
        <v>-93.915805000000006</v>
      </c>
      <c r="K8237">
        <v>562212</v>
      </c>
      <c r="L8237" t="s">
        <v>51</v>
      </c>
      <c r="M8237" t="s">
        <v>307</v>
      </c>
      <c r="N8237" s="49">
        <v>226467</v>
      </c>
      <c r="O8237" s="49">
        <v>229570.75</v>
      </c>
      <c r="P8237" s="49">
        <v>266858.25</v>
      </c>
      <c r="Q8237" s="49">
        <v>359193.5</v>
      </c>
      <c r="R8237" s="49">
        <v>298366.25</v>
      </c>
      <c r="S8237" s="49">
        <v>145787.25</v>
      </c>
      <c r="T8237" s="49">
        <v>283402.75</v>
      </c>
      <c r="U8237" s="49">
        <v>143093.5</v>
      </c>
      <c r="V8237" s="49">
        <v>32742.25</v>
      </c>
    </row>
    <row r="8238" spans="1:22" x14ac:dyDescent="0.3">
      <c r="A8238">
        <v>1009530</v>
      </c>
      <c r="B8238" t="s">
        <v>35579</v>
      </c>
      <c r="C8238" t="s">
        <v>35580</v>
      </c>
      <c r="D8238" t="s">
        <v>14199</v>
      </c>
      <c r="E8238" t="s">
        <v>447</v>
      </c>
      <c r="F8238" t="s">
        <v>14200</v>
      </c>
      <c r="G8238" t="s">
        <v>35581</v>
      </c>
      <c r="H8238" t="s">
        <v>416</v>
      </c>
      <c r="I8238" s="23">
        <v>40.143112000000002</v>
      </c>
      <c r="J8238" s="23">
        <v>-79.899520999999993</v>
      </c>
      <c r="K8238">
        <v>327212</v>
      </c>
      <c r="L8238" t="s">
        <v>375</v>
      </c>
      <c r="M8238" t="s">
        <v>376</v>
      </c>
      <c r="N8238" s="49">
        <v>24790.776000000002</v>
      </c>
      <c r="O8238" s="49">
        <v>29338.71</v>
      </c>
      <c r="P8238" s="49">
        <v>29093.11</v>
      </c>
      <c r="Q8238" s="49">
        <v>29074.162</v>
      </c>
      <c r="R8238" s="49">
        <v>31807.754000000001</v>
      </c>
      <c r="S8238" s="49">
        <v>28391.214</v>
      </c>
      <c r="T8238" s="49">
        <v>28053.32</v>
      </c>
      <c r="U8238" s="49">
        <v>26577.17</v>
      </c>
      <c r="V8238" s="49">
        <v>30616.558000000001</v>
      </c>
    </row>
    <row r="8239" spans="1:22" x14ac:dyDescent="0.3">
      <c r="A8239">
        <v>1001337</v>
      </c>
      <c r="B8239" t="s">
        <v>35582</v>
      </c>
      <c r="C8239" t="s">
        <v>35583</v>
      </c>
      <c r="D8239" t="s">
        <v>29562</v>
      </c>
      <c r="E8239" t="s">
        <v>491</v>
      </c>
      <c r="F8239" t="s">
        <v>35584</v>
      </c>
      <c r="G8239" t="s">
        <v>35585</v>
      </c>
      <c r="H8239" t="s">
        <v>3611</v>
      </c>
      <c r="I8239" s="23">
        <v>39.0717</v>
      </c>
      <c r="J8239" s="23">
        <v>-87.012799999999999</v>
      </c>
      <c r="K8239">
        <v>221112</v>
      </c>
      <c r="L8239" t="s">
        <v>30</v>
      </c>
      <c r="M8239" t="s">
        <v>336</v>
      </c>
      <c r="N8239" s="49">
        <v>36192.815999999999</v>
      </c>
      <c r="O8239" s="49">
        <v>77219.212</v>
      </c>
      <c r="P8239" s="49">
        <v>27261.448</v>
      </c>
      <c r="Q8239" s="49">
        <v>31191.335999999999</v>
      </c>
      <c r="R8239" s="49">
        <v>22177.168000000001</v>
      </c>
      <c r="S8239" s="49">
        <v>4313.0320000000002</v>
      </c>
      <c r="T8239" s="49">
        <v>2570.34</v>
      </c>
      <c r="U8239" s="49">
        <v>11166.108</v>
      </c>
      <c r="V8239" s="49">
        <v>11237.556</v>
      </c>
    </row>
    <row r="8240" spans="1:22" x14ac:dyDescent="0.3">
      <c r="A8240">
        <v>1011697</v>
      </c>
      <c r="B8240" t="s">
        <v>35586</v>
      </c>
      <c r="C8240" t="s">
        <v>35587</v>
      </c>
      <c r="D8240" t="s">
        <v>11158</v>
      </c>
      <c r="E8240" t="s">
        <v>663</v>
      </c>
      <c r="F8240" t="s">
        <v>23505</v>
      </c>
      <c r="G8240" t="s">
        <v>35588</v>
      </c>
      <c r="H8240" t="s">
        <v>3628</v>
      </c>
      <c r="I8240" s="23">
        <v>41.56859</v>
      </c>
      <c r="J8240" s="23">
        <v>-84.048985000000002</v>
      </c>
      <c r="K8240">
        <v>331221</v>
      </c>
      <c r="L8240" t="s">
        <v>28</v>
      </c>
      <c r="M8240" t="s">
        <v>538</v>
      </c>
      <c r="N8240" s="49">
        <v>23829.011999999999</v>
      </c>
      <c r="O8240" s="49">
        <v>23749.66</v>
      </c>
      <c r="P8240" s="49">
        <v>24201.808000000001</v>
      </c>
      <c r="Q8240" s="49">
        <v>25045.455999999998</v>
      </c>
      <c r="R8240" s="49">
        <v>22817.164000000001</v>
      </c>
      <c r="S8240" s="49">
        <v>26046.151999999998</v>
      </c>
    </row>
    <row r="8241" spans="1:22" x14ac:dyDescent="0.3">
      <c r="A8241">
        <v>1004313</v>
      </c>
      <c r="B8241" t="s">
        <v>35589</v>
      </c>
      <c r="C8241" t="s">
        <v>35590</v>
      </c>
      <c r="D8241" t="s">
        <v>29562</v>
      </c>
      <c r="E8241" t="s">
        <v>491</v>
      </c>
      <c r="F8241" t="s">
        <v>35584</v>
      </c>
      <c r="G8241" t="s">
        <v>35591</v>
      </c>
      <c r="H8241" t="s">
        <v>450</v>
      </c>
      <c r="I8241" s="23">
        <v>39.143574999999998</v>
      </c>
      <c r="J8241" s="23">
        <v>-87.032961999999998</v>
      </c>
      <c r="K8241">
        <v>562212</v>
      </c>
      <c r="L8241" t="s">
        <v>51</v>
      </c>
      <c r="M8241" t="s">
        <v>307</v>
      </c>
      <c r="N8241" s="49">
        <v>44129.75</v>
      </c>
      <c r="O8241" s="49">
        <v>46718.25</v>
      </c>
      <c r="P8241" s="49">
        <v>49458.5</v>
      </c>
      <c r="Q8241" s="49">
        <v>52359.5</v>
      </c>
      <c r="R8241" s="49">
        <v>55430.75</v>
      </c>
      <c r="S8241" s="49">
        <v>58682</v>
      </c>
      <c r="T8241" s="49">
        <v>82832.5</v>
      </c>
      <c r="U8241" s="49">
        <v>78921.744449999998</v>
      </c>
      <c r="V8241" s="49">
        <v>83550.963350000005</v>
      </c>
    </row>
    <row r="8242" spans="1:22" x14ac:dyDescent="0.3">
      <c r="A8242">
        <v>1001640</v>
      </c>
      <c r="B8242" t="s">
        <v>35592</v>
      </c>
      <c r="C8242" t="s">
        <v>35593</v>
      </c>
      <c r="D8242" t="s">
        <v>35594</v>
      </c>
      <c r="E8242" t="s">
        <v>380</v>
      </c>
      <c r="F8242" t="s">
        <v>35595</v>
      </c>
      <c r="G8242" t="s">
        <v>35596</v>
      </c>
      <c r="H8242" t="s">
        <v>28552</v>
      </c>
      <c r="I8242" s="23">
        <v>46.605400000000003</v>
      </c>
      <c r="J8242" s="23">
        <v>-92.385279999999995</v>
      </c>
      <c r="K8242">
        <v>486210</v>
      </c>
      <c r="L8242" t="s">
        <v>9068</v>
      </c>
      <c r="M8242" t="s">
        <v>102</v>
      </c>
      <c r="N8242" s="49">
        <v>18045.684000000001</v>
      </c>
      <c r="O8242" s="49">
        <v>25800.405999999999</v>
      </c>
      <c r="Q8242" s="49">
        <v>13832.706</v>
      </c>
      <c r="R8242" s="49">
        <v>15264.548000000001</v>
      </c>
      <c r="S8242" s="49">
        <v>23375.612000000001</v>
      </c>
      <c r="T8242" s="49">
        <v>22275.414000000001</v>
      </c>
      <c r="U8242" s="49">
        <v>7994.52</v>
      </c>
      <c r="V8242" s="49">
        <v>21455.018</v>
      </c>
    </row>
    <row r="8243" spans="1:22" x14ac:dyDescent="0.3">
      <c r="A8243">
        <v>1000050</v>
      </c>
      <c r="B8243" t="s">
        <v>35597</v>
      </c>
      <c r="C8243" t="s">
        <v>35598</v>
      </c>
      <c r="D8243" t="s">
        <v>3817</v>
      </c>
      <c r="E8243" t="s">
        <v>461</v>
      </c>
      <c r="F8243" t="s">
        <v>3547</v>
      </c>
      <c r="G8243" t="s">
        <v>23941</v>
      </c>
      <c r="H8243" t="s">
        <v>2932</v>
      </c>
      <c r="I8243" s="23">
        <v>44.286200000000001</v>
      </c>
      <c r="J8243" s="23">
        <v>-105.3843</v>
      </c>
      <c r="K8243">
        <v>221112</v>
      </c>
      <c r="L8243" t="s">
        <v>30</v>
      </c>
      <c r="M8243" t="s">
        <v>336</v>
      </c>
      <c r="N8243" s="49">
        <v>815227.92599999998</v>
      </c>
      <c r="O8243" s="49">
        <v>757846.54599999997</v>
      </c>
      <c r="P8243" s="49">
        <v>874670.13800000004</v>
      </c>
      <c r="Q8243" s="49">
        <v>838553.79599999997</v>
      </c>
      <c r="R8243" s="49">
        <v>872061.424</v>
      </c>
      <c r="S8243" s="49">
        <v>843979.46400000004</v>
      </c>
      <c r="T8243" s="49">
        <v>858162.34</v>
      </c>
      <c r="U8243" s="49">
        <v>816335.73800000001</v>
      </c>
      <c r="V8243" s="49">
        <v>854496.96200000006</v>
      </c>
    </row>
    <row r="8244" spans="1:22" x14ac:dyDescent="0.3">
      <c r="A8244">
        <v>1000465</v>
      </c>
      <c r="B8244" t="s">
        <v>35599</v>
      </c>
      <c r="C8244" t="s">
        <v>35600</v>
      </c>
      <c r="D8244" t="s">
        <v>3817</v>
      </c>
      <c r="E8244" t="s">
        <v>461</v>
      </c>
      <c r="F8244" t="s">
        <v>3547</v>
      </c>
      <c r="G8244" t="s">
        <v>35601</v>
      </c>
      <c r="H8244" t="s">
        <v>2932</v>
      </c>
      <c r="I8244" s="23">
        <v>44.2911</v>
      </c>
      <c r="J8244" s="23">
        <v>-105.3815</v>
      </c>
      <c r="K8244">
        <v>221112</v>
      </c>
      <c r="L8244" t="s">
        <v>30</v>
      </c>
      <c r="M8244" t="s">
        <v>336</v>
      </c>
      <c r="N8244" s="49">
        <v>853455.74600000004</v>
      </c>
      <c r="O8244" s="49">
        <v>895827.57799999998</v>
      </c>
      <c r="P8244" s="49">
        <v>857280.51800000004</v>
      </c>
      <c r="Q8244" s="49">
        <v>822893.17</v>
      </c>
      <c r="R8244" s="49">
        <v>770723.01399999997</v>
      </c>
      <c r="S8244" s="49">
        <v>778773.54599999997</v>
      </c>
      <c r="T8244" s="49">
        <v>762882.27800000005</v>
      </c>
      <c r="U8244" s="49">
        <v>679842.70600000001</v>
      </c>
      <c r="V8244" s="49">
        <v>831452.13399999996</v>
      </c>
    </row>
    <row r="8245" spans="1:22" x14ac:dyDescent="0.3">
      <c r="A8245">
        <v>1000528</v>
      </c>
      <c r="B8245" t="s">
        <v>35602</v>
      </c>
      <c r="C8245" t="s">
        <v>35603</v>
      </c>
      <c r="D8245" t="s">
        <v>3817</v>
      </c>
      <c r="E8245" t="s">
        <v>461</v>
      </c>
      <c r="F8245" t="s">
        <v>3547</v>
      </c>
      <c r="G8245" t="s">
        <v>35601</v>
      </c>
      <c r="H8245" t="s">
        <v>2932</v>
      </c>
      <c r="I8245" s="23">
        <v>44.289200000000001</v>
      </c>
      <c r="J8245" s="23">
        <v>-105.37949999999999</v>
      </c>
      <c r="K8245">
        <v>221112</v>
      </c>
      <c r="L8245" t="s">
        <v>30</v>
      </c>
      <c r="M8245" t="s">
        <v>336</v>
      </c>
      <c r="N8245" s="49">
        <v>836971.64800000004</v>
      </c>
      <c r="O8245" s="49">
        <v>969299.72199999995</v>
      </c>
      <c r="P8245" s="49">
        <v>854899.89800000004</v>
      </c>
      <c r="Q8245" s="49">
        <v>882441.826</v>
      </c>
      <c r="R8245" s="49">
        <v>828737.174</v>
      </c>
      <c r="S8245" s="49">
        <v>899172.91799999995</v>
      </c>
      <c r="T8245" s="49">
        <v>891610.27</v>
      </c>
      <c r="U8245" s="49">
        <v>916308.44400000002</v>
      </c>
      <c r="V8245" s="49">
        <v>874024.05799999996</v>
      </c>
    </row>
    <row r="8246" spans="1:22" x14ac:dyDescent="0.3">
      <c r="A8246">
        <v>1004817</v>
      </c>
      <c r="B8246" t="s">
        <v>35604</v>
      </c>
      <c r="C8246" t="s">
        <v>35605</v>
      </c>
      <c r="D8246" t="s">
        <v>35606</v>
      </c>
      <c r="E8246" t="s">
        <v>1682</v>
      </c>
      <c r="F8246" t="s">
        <v>35607</v>
      </c>
      <c r="G8246" t="s">
        <v>35608</v>
      </c>
      <c r="H8246" t="s">
        <v>3360</v>
      </c>
      <c r="I8246" s="23">
        <v>42.229565000000001</v>
      </c>
      <c r="J8246" s="23">
        <v>-71.727976999999996</v>
      </c>
      <c r="K8246">
        <v>332111</v>
      </c>
      <c r="L8246" t="s">
        <v>28</v>
      </c>
      <c r="M8246" t="s">
        <v>315</v>
      </c>
      <c r="N8246" s="49">
        <v>31047.184000000001</v>
      </c>
      <c r="O8246" s="49">
        <v>35752.716</v>
      </c>
      <c r="P8246" s="49">
        <v>41955.292000000001</v>
      </c>
      <c r="Q8246" s="49">
        <v>50787.408000000003</v>
      </c>
      <c r="R8246" s="49">
        <v>51939.803999999996</v>
      </c>
      <c r="S8246" s="49">
        <v>51019.307999999997</v>
      </c>
      <c r="T8246" s="49">
        <v>52786.851999999999</v>
      </c>
      <c r="U8246" s="49">
        <v>49713.311999999998</v>
      </c>
      <c r="V8246" s="49">
        <v>48241.468000000001</v>
      </c>
    </row>
    <row r="8247" spans="1:22" x14ac:dyDescent="0.3">
      <c r="A8247">
        <v>1001028</v>
      </c>
      <c r="B8247" t="s">
        <v>35609</v>
      </c>
      <c r="C8247" t="s">
        <v>35610</v>
      </c>
      <c r="D8247" t="s">
        <v>3817</v>
      </c>
      <c r="E8247" t="s">
        <v>461</v>
      </c>
      <c r="F8247" t="s">
        <v>462</v>
      </c>
      <c r="G8247" t="s">
        <v>35611</v>
      </c>
      <c r="H8247" t="s">
        <v>2932</v>
      </c>
      <c r="I8247" s="23">
        <v>44.288600000000002</v>
      </c>
      <c r="J8247" s="23">
        <v>-105.3847</v>
      </c>
      <c r="K8247">
        <v>221112</v>
      </c>
      <c r="L8247" t="s">
        <v>335</v>
      </c>
      <c r="M8247" t="s">
        <v>336</v>
      </c>
      <c r="N8247" s="49">
        <v>2239503.0279999999</v>
      </c>
      <c r="O8247" s="49">
        <v>2732562.2179999999</v>
      </c>
      <c r="P8247" s="49">
        <v>3090760.304</v>
      </c>
      <c r="Q8247" s="49">
        <v>2458159.216</v>
      </c>
      <c r="R8247" s="49">
        <v>3115032.9640000002</v>
      </c>
      <c r="S8247" s="49">
        <v>3077382.5559999999</v>
      </c>
      <c r="T8247" s="49">
        <v>2993902.0660000001</v>
      </c>
      <c r="U8247" s="49">
        <v>3031700.9139999999</v>
      </c>
      <c r="V8247" s="49">
        <v>2162552.3539999998</v>
      </c>
    </row>
    <row r="8248" spans="1:22" x14ac:dyDescent="0.3">
      <c r="A8248">
        <v>1009760</v>
      </c>
      <c r="B8248" t="s">
        <v>35612</v>
      </c>
      <c r="C8248" t="s">
        <v>35613</v>
      </c>
      <c r="D8248" t="s">
        <v>15951</v>
      </c>
      <c r="E8248" t="s">
        <v>1248</v>
      </c>
      <c r="F8248" t="s">
        <v>18740</v>
      </c>
      <c r="H8248" t="s">
        <v>18741</v>
      </c>
      <c r="I8248" s="23">
        <v>37.6023</v>
      </c>
      <c r="J8248" s="23">
        <v>-81.61</v>
      </c>
      <c r="K8248">
        <v>212112</v>
      </c>
      <c r="L8248" t="s">
        <v>90</v>
      </c>
      <c r="M8248" t="s">
        <v>315</v>
      </c>
      <c r="N8248" s="49">
        <v>36474.5</v>
      </c>
      <c r="O8248" s="49">
        <v>20840.75</v>
      </c>
      <c r="P8248" s="49">
        <v>23012.75</v>
      </c>
      <c r="Q8248" s="49">
        <v>15952</v>
      </c>
      <c r="R8248" s="49">
        <v>18067.25</v>
      </c>
      <c r="S8248" s="49">
        <v>18850</v>
      </c>
      <c r="T8248" s="49">
        <v>34688.25</v>
      </c>
      <c r="U8248" s="49">
        <v>41744.25</v>
      </c>
      <c r="V8248" s="49">
        <v>77317.5</v>
      </c>
    </row>
    <row r="8249" spans="1:22" x14ac:dyDescent="0.3">
      <c r="A8249">
        <v>1009738</v>
      </c>
      <c r="B8249" t="s">
        <v>35614</v>
      </c>
      <c r="C8249" t="s">
        <v>35615</v>
      </c>
      <c r="D8249" t="s">
        <v>2767</v>
      </c>
      <c r="E8249" t="s">
        <v>303</v>
      </c>
      <c r="F8249" t="s">
        <v>35616</v>
      </c>
      <c r="G8249" t="s">
        <v>35617</v>
      </c>
      <c r="H8249" t="s">
        <v>8182</v>
      </c>
      <c r="I8249" s="23">
        <v>33.629443999999999</v>
      </c>
      <c r="J8249" s="23">
        <v>-101.870834</v>
      </c>
      <c r="K8249">
        <v>334413</v>
      </c>
      <c r="L8249" t="s">
        <v>1560</v>
      </c>
      <c r="M8249" t="s">
        <v>315</v>
      </c>
      <c r="N8249" s="49">
        <v>50822.527378999999</v>
      </c>
      <c r="O8249" s="49">
        <v>72921.502454999994</v>
      </c>
      <c r="P8249" s="49">
        <v>69169.688758000004</v>
      </c>
      <c r="Q8249" s="49">
        <v>66773.613167000003</v>
      </c>
      <c r="R8249" s="49">
        <v>56539.437575999997</v>
      </c>
      <c r="S8249" s="49">
        <v>61801.514167000001</v>
      </c>
      <c r="T8249" s="49">
        <v>53921.103999999999</v>
      </c>
      <c r="U8249" s="49">
        <v>39237.936999999998</v>
      </c>
      <c r="V8249" s="49">
        <v>36552.184000000001</v>
      </c>
    </row>
    <row r="8250" spans="1:22" x14ac:dyDescent="0.3">
      <c r="A8250">
        <v>1004134</v>
      </c>
      <c r="B8250" t="s">
        <v>35618</v>
      </c>
      <c r="C8250" t="s">
        <v>35619</v>
      </c>
      <c r="D8250" t="s">
        <v>35620</v>
      </c>
      <c r="E8250" t="s">
        <v>303</v>
      </c>
      <c r="F8250" t="s">
        <v>35391</v>
      </c>
      <c r="G8250" t="s">
        <v>35621</v>
      </c>
      <c r="H8250" t="s">
        <v>533</v>
      </c>
      <c r="I8250" s="23">
        <v>32.877068000000001</v>
      </c>
      <c r="J8250" s="23">
        <v>-97.545293999999998</v>
      </c>
      <c r="K8250">
        <v>211111</v>
      </c>
      <c r="L8250" t="s">
        <v>28</v>
      </c>
      <c r="M8250" t="s">
        <v>102</v>
      </c>
      <c r="R8250" s="49">
        <v>25195.856</v>
      </c>
      <c r="S8250" s="49">
        <v>28291.344000000001</v>
      </c>
      <c r="T8250" s="49">
        <v>32362.727999999999</v>
      </c>
      <c r="U8250" s="49">
        <v>33449.324000000001</v>
      </c>
      <c r="V8250" s="49">
        <v>30234.236000000001</v>
      </c>
    </row>
    <row r="8251" spans="1:22" x14ac:dyDescent="0.3">
      <c r="A8251">
        <v>1005409</v>
      </c>
      <c r="B8251" t="s">
        <v>35622</v>
      </c>
      <c r="C8251" t="s">
        <v>35623</v>
      </c>
      <c r="D8251" t="s">
        <v>3954</v>
      </c>
      <c r="E8251" t="s">
        <v>303</v>
      </c>
      <c r="F8251" t="s">
        <v>8290</v>
      </c>
      <c r="G8251" t="s">
        <v>35624</v>
      </c>
      <c r="H8251" t="s">
        <v>20813</v>
      </c>
      <c r="I8251" s="23">
        <v>31.287565000000001</v>
      </c>
      <c r="J8251" s="23">
        <v>-96.410503000000006</v>
      </c>
      <c r="K8251">
        <v>211111</v>
      </c>
      <c r="L8251" t="s">
        <v>117</v>
      </c>
      <c r="M8251" t="s">
        <v>102</v>
      </c>
      <c r="S8251" s="49">
        <v>0</v>
      </c>
      <c r="T8251" s="49">
        <v>19959.425999999999</v>
      </c>
      <c r="U8251" s="49">
        <v>59649.188000000002</v>
      </c>
      <c r="V8251" s="49">
        <v>76631.877999999997</v>
      </c>
    </row>
    <row r="8252" spans="1:22" x14ac:dyDescent="0.3">
      <c r="A8252">
        <v>1004135</v>
      </c>
      <c r="B8252" t="s">
        <v>35625</v>
      </c>
      <c r="C8252" t="s">
        <v>35626</v>
      </c>
      <c r="D8252" t="s">
        <v>35627</v>
      </c>
      <c r="E8252" t="s">
        <v>303</v>
      </c>
      <c r="F8252" t="s">
        <v>35628</v>
      </c>
      <c r="G8252" t="s">
        <v>35629</v>
      </c>
      <c r="H8252" t="s">
        <v>29446</v>
      </c>
      <c r="I8252" s="23">
        <v>31.454878000000001</v>
      </c>
      <c r="J8252" s="23">
        <v>-96.216359999999995</v>
      </c>
      <c r="K8252">
        <v>211111</v>
      </c>
      <c r="L8252" t="s">
        <v>28</v>
      </c>
      <c r="M8252" t="s">
        <v>102</v>
      </c>
      <c r="R8252" s="49">
        <v>27117.547999999999</v>
      </c>
      <c r="S8252" s="49">
        <v>30328.736000000001</v>
      </c>
      <c r="T8252" s="49">
        <v>33717.624000000003</v>
      </c>
      <c r="U8252" s="49">
        <v>36183.663999999997</v>
      </c>
      <c r="V8252" s="49">
        <v>41116.446000000004</v>
      </c>
    </row>
    <row r="8253" spans="1:22" x14ac:dyDescent="0.3">
      <c r="A8253">
        <v>1010907</v>
      </c>
      <c r="B8253"/>
      <c r="C8253" t="s">
        <v>35630</v>
      </c>
      <c r="D8253" t="s">
        <v>30456</v>
      </c>
      <c r="E8253" t="s">
        <v>1418</v>
      </c>
      <c r="F8253" t="s">
        <v>21158</v>
      </c>
      <c r="G8253" t="s">
        <v>35631</v>
      </c>
      <c r="I8253" s="23">
        <v>34.168116300000001</v>
      </c>
      <c r="J8253" s="23">
        <v>-97.135937699999999</v>
      </c>
      <c r="K8253">
        <v>211111</v>
      </c>
      <c r="L8253" t="s">
        <v>28</v>
      </c>
      <c r="M8253" t="s">
        <v>102</v>
      </c>
      <c r="R8253" s="49">
        <v>21416.02</v>
      </c>
      <c r="S8253" s="49">
        <v>29231.84</v>
      </c>
    </row>
    <row r="8254" spans="1:22" x14ac:dyDescent="0.3">
      <c r="A8254">
        <v>1005402</v>
      </c>
      <c r="B8254"/>
      <c r="C8254" t="s">
        <v>35632</v>
      </c>
      <c r="D8254" t="s">
        <v>17174</v>
      </c>
      <c r="E8254" t="s">
        <v>303</v>
      </c>
      <c r="F8254" t="s">
        <v>20419</v>
      </c>
      <c r="I8254" s="23">
        <v>34.413499999999999</v>
      </c>
      <c r="J8254" s="23">
        <v>-96.295400000000001</v>
      </c>
      <c r="K8254">
        <v>211111</v>
      </c>
      <c r="L8254" t="s">
        <v>28</v>
      </c>
      <c r="M8254" t="s">
        <v>102</v>
      </c>
      <c r="R8254" s="49">
        <v>19112.428</v>
      </c>
      <c r="S8254" s="49">
        <v>21689.567999999999</v>
      </c>
      <c r="T8254" s="49">
        <v>26807.200000000001</v>
      </c>
      <c r="U8254" s="49">
        <v>30602.784</v>
      </c>
      <c r="V8254" s="49">
        <v>33271.523999999998</v>
      </c>
    </row>
    <row r="8255" spans="1:22" x14ac:dyDescent="0.3">
      <c r="A8255">
        <v>1004143</v>
      </c>
      <c r="B8255" t="s">
        <v>35633</v>
      </c>
      <c r="C8255" t="s">
        <v>35634</v>
      </c>
      <c r="D8255" t="s">
        <v>35635</v>
      </c>
      <c r="E8255" t="s">
        <v>2294</v>
      </c>
      <c r="F8255" t="s">
        <v>35636</v>
      </c>
      <c r="G8255" t="s">
        <v>35637</v>
      </c>
      <c r="H8255" t="s">
        <v>3006</v>
      </c>
      <c r="I8255" s="23">
        <v>39.551679999999998</v>
      </c>
      <c r="J8255" s="23">
        <v>-110.81583999999999</v>
      </c>
      <c r="K8255">
        <v>211130</v>
      </c>
      <c r="L8255" t="s">
        <v>1135</v>
      </c>
      <c r="M8255" t="s">
        <v>1136</v>
      </c>
      <c r="O8255" s="49">
        <v>46589.368000000002</v>
      </c>
      <c r="P8255" s="49">
        <v>43550.17</v>
      </c>
      <c r="Q8255" s="49">
        <v>49889.13</v>
      </c>
      <c r="R8255" s="49">
        <v>47012.016000000003</v>
      </c>
      <c r="S8255" s="49">
        <v>47343.964</v>
      </c>
      <c r="T8255" s="49">
        <v>60019.91</v>
      </c>
      <c r="U8255" s="49">
        <v>58146.856</v>
      </c>
      <c r="V8255" s="49">
        <v>59465.25</v>
      </c>
    </row>
    <row r="8256" spans="1:22" x14ac:dyDescent="0.3">
      <c r="A8256">
        <v>1005393</v>
      </c>
      <c r="B8256" t="s">
        <v>35638</v>
      </c>
      <c r="C8256" t="s">
        <v>35639</v>
      </c>
      <c r="D8256" t="s">
        <v>35627</v>
      </c>
      <c r="E8256" t="s">
        <v>303</v>
      </c>
      <c r="F8256" t="s">
        <v>35628</v>
      </c>
      <c r="H8256" t="s">
        <v>35640</v>
      </c>
      <c r="I8256" s="23">
        <v>31.437799999999999</v>
      </c>
      <c r="J8256" s="23">
        <v>-96.261799999999994</v>
      </c>
      <c r="K8256">
        <v>211111</v>
      </c>
      <c r="L8256" t="s">
        <v>28</v>
      </c>
      <c r="M8256" t="s">
        <v>102</v>
      </c>
      <c r="R8256" s="49">
        <v>18658.38</v>
      </c>
      <c r="S8256" s="49">
        <v>21320.92</v>
      </c>
      <c r="T8256" s="49">
        <v>25559.704000000002</v>
      </c>
      <c r="U8256" s="49">
        <v>28082.644</v>
      </c>
      <c r="V8256" s="49">
        <v>33303.523999999998</v>
      </c>
    </row>
    <row r="8257" spans="1:22" x14ac:dyDescent="0.3">
      <c r="A8257">
        <v>1010908</v>
      </c>
      <c r="B8257" t="s">
        <v>35641</v>
      </c>
      <c r="C8257" t="s">
        <v>35642</v>
      </c>
      <c r="D8257" t="s">
        <v>30456</v>
      </c>
      <c r="E8257" t="s">
        <v>1418</v>
      </c>
      <c r="F8257" t="s">
        <v>21158</v>
      </c>
      <c r="G8257" t="s">
        <v>35643</v>
      </c>
      <c r="H8257" t="s">
        <v>35644</v>
      </c>
      <c r="I8257" s="23">
        <v>34.245323999999997</v>
      </c>
      <c r="J8257" s="23">
        <v>-97.034330999999995</v>
      </c>
      <c r="K8257">
        <v>211111</v>
      </c>
      <c r="L8257" t="s">
        <v>28</v>
      </c>
      <c r="M8257" t="s">
        <v>102</v>
      </c>
      <c r="R8257" s="49">
        <v>31132.932000000001</v>
      </c>
      <c r="S8257" s="49">
        <v>31927.58</v>
      </c>
    </row>
    <row r="8258" spans="1:22" x14ac:dyDescent="0.3">
      <c r="A8258">
        <v>1004137</v>
      </c>
      <c r="B8258" t="s">
        <v>35645</v>
      </c>
      <c r="C8258" t="s">
        <v>35646</v>
      </c>
      <c r="D8258" t="s">
        <v>3202</v>
      </c>
      <c r="E8258" t="s">
        <v>303</v>
      </c>
      <c r="F8258" t="s">
        <v>18483</v>
      </c>
      <c r="G8258" t="s">
        <v>35647</v>
      </c>
      <c r="H8258" t="s">
        <v>2755</v>
      </c>
      <c r="I8258" s="23">
        <v>32.907722999999997</v>
      </c>
      <c r="J8258" s="23">
        <v>-97.465856000000002</v>
      </c>
      <c r="K8258">
        <v>211130</v>
      </c>
      <c r="L8258" t="s">
        <v>1135</v>
      </c>
      <c r="M8258" t="s">
        <v>1136</v>
      </c>
      <c r="N8258" s="49">
        <v>37649.014000000003</v>
      </c>
      <c r="O8258" s="49">
        <v>87198.126000000004</v>
      </c>
      <c r="P8258" s="49">
        <v>77952.292000000001</v>
      </c>
      <c r="Q8258" s="49">
        <v>97368.714000000007</v>
      </c>
      <c r="R8258" s="49">
        <v>106137.82799999999</v>
      </c>
      <c r="S8258" s="49">
        <v>98323.076000000001</v>
      </c>
      <c r="T8258" s="49">
        <v>112002.32</v>
      </c>
      <c r="U8258" s="49">
        <v>75534.732000000004</v>
      </c>
      <c r="V8258" s="49">
        <v>52360.495999999999</v>
      </c>
    </row>
    <row r="8259" spans="1:22" x14ac:dyDescent="0.3">
      <c r="A8259">
        <v>1006270</v>
      </c>
      <c r="B8259" t="s">
        <v>35648</v>
      </c>
      <c r="C8259" t="s">
        <v>35649</v>
      </c>
      <c r="D8259" t="s">
        <v>35650</v>
      </c>
      <c r="E8259" t="s">
        <v>583</v>
      </c>
      <c r="F8259" t="s">
        <v>6085</v>
      </c>
      <c r="G8259" t="s">
        <v>35651</v>
      </c>
      <c r="H8259" t="s">
        <v>6087</v>
      </c>
      <c r="I8259" s="23">
        <v>32.784700000000001</v>
      </c>
      <c r="J8259" s="23">
        <v>-93.374399999999994</v>
      </c>
      <c r="K8259">
        <v>211130</v>
      </c>
      <c r="L8259" t="s">
        <v>326</v>
      </c>
      <c r="M8259" t="s">
        <v>327</v>
      </c>
      <c r="N8259" s="49">
        <v>52238.093999999997</v>
      </c>
      <c r="O8259" s="49">
        <v>80847.97</v>
      </c>
      <c r="P8259" s="49">
        <v>76258.365999999995</v>
      </c>
      <c r="Q8259" s="49">
        <v>87733.26</v>
      </c>
      <c r="R8259" s="49">
        <v>86042.84</v>
      </c>
      <c r="S8259" s="49">
        <v>80091.524000000005</v>
      </c>
      <c r="T8259" s="49">
        <v>78559.275999999998</v>
      </c>
      <c r="U8259" s="49">
        <v>77345.679999999993</v>
      </c>
      <c r="V8259" s="49">
        <v>71743.513999999996</v>
      </c>
    </row>
    <row r="8260" spans="1:22" x14ac:dyDescent="0.3">
      <c r="A8260">
        <v>1005391</v>
      </c>
      <c r="B8260" t="s">
        <v>35652</v>
      </c>
      <c r="C8260" t="s">
        <v>35653</v>
      </c>
      <c r="D8260" t="s">
        <v>17174</v>
      </c>
      <c r="E8260" t="s">
        <v>303</v>
      </c>
      <c r="F8260" t="s">
        <v>20419</v>
      </c>
      <c r="G8260" t="s">
        <v>35654</v>
      </c>
      <c r="H8260" t="s">
        <v>13758</v>
      </c>
      <c r="I8260" s="23">
        <v>31.320273</v>
      </c>
      <c r="J8260" s="23">
        <v>-96.173912000000001</v>
      </c>
      <c r="K8260">
        <v>211130</v>
      </c>
      <c r="L8260" t="s">
        <v>368</v>
      </c>
      <c r="M8260" t="s">
        <v>102</v>
      </c>
      <c r="N8260" s="49">
        <v>42332.557999999997</v>
      </c>
      <c r="O8260" s="49">
        <v>44348.35</v>
      </c>
      <c r="P8260" s="49">
        <v>42269.402000000002</v>
      </c>
      <c r="Q8260" s="49">
        <v>50700.597999999998</v>
      </c>
      <c r="R8260" s="49">
        <v>57025.446000000004</v>
      </c>
      <c r="S8260" s="49">
        <v>50128.841999999997</v>
      </c>
      <c r="T8260" s="49">
        <v>49872.95</v>
      </c>
      <c r="U8260" s="49">
        <v>52644.15</v>
      </c>
      <c r="V8260" s="49">
        <v>53050.911999999997</v>
      </c>
    </row>
    <row r="8261" spans="1:22" x14ac:dyDescent="0.3">
      <c r="A8261">
        <v>1006592</v>
      </c>
      <c r="B8261" t="s">
        <v>35655</v>
      </c>
      <c r="C8261" t="s">
        <v>35656</v>
      </c>
      <c r="D8261" t="s">
        <v>5887</v>
      </c>
      <c r="E8261" t="s">
        <v>303</v>
      </c>
      <c r="F8261" t="s">
        <v>5888</v>
      </c>
      <c r="G8261" t="s">
        <v>35657</v>
      </c>
      <c r="H8261" t="s">
        <v>5496</v>
      </c>
      <c r="I8261" s="23">
        <v>32.509272000000003</v>
      </c>
      <c r="J8261" s="23">
        <v>-97.309816999999995</v>
      </c>
      <c r="K8261">
        <v>211111</v>
      </c>
      <c r="L8261" t="s">
        <v>28</v>
      </c>
      <c r="M8261" t="s">
        <v>102</v>
      </c>
      <c r="R8261" s="49">
        <v>31070.581999999999</v>
      </c>
      <c r="S8261" s="49">
        <v>34202.072</v>
      </c>
      <c r="T8261" s="49">
        <v>41426.544000000002</v>
      </c>
      <c r="U8261" s="49">
        <v>44964.78</v>
      </c>
      <c r="V8261" s="49">
        <v>44867.58</v>
      </c>
    </row>
    <row r="8262" spans="1:22" x14ac:dyDescent="0.3">
      <c r="A8262">
        <v>1005401</v>
      </c>
      <c r="B8262" t="s">
        <v>35658</v>
      </c>
      <c r="C8262" t="s">
        <v>35659</v>
      </c>
      <c r="D8262" t="s">
        <v>25808</v>
      </c>
      <c r="E8262" t="s">
        <v>1487</v>
      </c>
      <c r="F8262" t="s">
        <v>35660</v>
      </c>
      <c r="H8262" t="s">
        <v>6998</v>
      </c>
      <c r="I8262" s="23">
        <v>37.058799999999998</v>
      </c>
      <c r="J8262" s="23">
        <v>-104.87649999999999</v>
      </c>
      <c r="K8262">
        <v>211111</v>
      </c>
      <c r="L8262" t="s">
        <v>28</v>
      </c>
      <c r="M8262" t="s">
        <v>102</v>
      </c>
      <c r="R8262" s="49">
        <v>24356.907999999999</v>
      </c>
      <c r="S8262" s="49">
        <v>26106.952000000001</v>
      </c>
      <c r="T8262" s="49">
        <v>30835.284</v>
      </c>
      <c r="U8262" s="49">
        <v>33965.171999999999</v>
      </c>
      <c r="V8262" s="49">
        <v>23107.112000000001</v>
      </c>
    </row>
    <row r="8263" spans="1:22" x14ac:dyDescent="0.3">
      <c r="A8263">
        <v>1010914</v>
      </c>
      <c r="B8263" t="s">
        <v>35661</v>
      </c>
      <c r="C8263" t="s">
        <v>35662</v>
      </c>
      <c r="D8263" t="s">
        <v>26574</v>
      </c>
      <c r="E8263" t="s">
        <v>422</v>
      </c>
      <c r="F8263" t="s">
        <v>26575</v>
      </c>
      <c r="H8263" t="s">
        <v>14759</v>
      </c>
      <c r="I8263" s="23">
        <v>35.2864</v>
      </c>
      <c r="J8263" s="23">
        <v>-92.754599999999996</v>
      </c>
      <c r="K8263">
        <v>211130</v>
      </c>
      <c r="L8263" t="s">
        <v>368</v>
      </c>
      <c r="M8263" t="s">
        <v>102</v>
      </c>
      <c r="N8263" s="49">
        <v>9186.9740000000002</v>
      </c>
      <c r="O8263" s="49">
        <v>23482.991999999998</v>
      </c>
      <c r="P8263" s="49">
        <v>26186.542000000001</v>
      </c>
      <c r="Q8263" s="49">
        <v>32042.986000000001</v>
      </c>
      <c r="R8263" s="49">
        <v>44320.811999999998</v>
      </c>
      <c r="S8263" s="49">
        <v>46069.402000000002</v>
      </c>
      <c r="T8263" s="49">
        <v>53194.58</v>
      </c>
    </row>
    <row r="8264" spans="1:22" x14ac:dyDescent="0.3">
      <c r="A8264">
        <v>1010913</v>
      </c>
      <c r="B8264" t="s">
        <v>35663</v>
      </c>
      <c r="C8264" t="s">
        <v>35664</v>
      </c>
      <c r="D8264" t="s">
        <v>1124</v>
      </c>
      <c r="E8264" t="s">
        <v>447</v>
      </c>
      <c r="F8264" t="s">
        <v>9630</v>
      </c>
      <c r="G8264" t="s">
        <v>35665</v>
      </c>
      <c r="H8264" t="s">
        <v>1104</v>
      </c>
      <c r="I8264" s="23">
        <v>40.780200000000001</v>
      </c>
      <c r="J8264" s="23">
        <v>-79.837609999999998</v>
      </c>
      <c r="K8264">
        <v>211111</v>
      </c>
      <c r="L8264" t="s">
        <v>28</v>
      </c>
      <c r="M8264" t="s">
        <v>102</v>
      </c>
      <c r="R8264" s="49">
        <v>33537.824000000001</v>
      </c>
      <c r="S8264" s="49">
        <v>31652.98</v>
      </c>
    </row>
    <row r="8265" spans="1:22" x14ac:dyDescent="0.3">
      <c r="A8265">
        <v>1005405</v>
      </c>
      <c r="B8265" t="s">
        <v>35666</v>
      </c>
      <c r="C8265" t="s">
        <v>35667</v>
      </c>
      <c r="D8265" t="s">
        <v>35668</v>
      </c>
      <c r="E8265" t="s">
        <v>303</v>
      </c>
      <c r="F8265" t="s">
        <v>31104</v>
      </c>
      <c r="H8265" t="s">
        <v>29446</v>
      </c>
      <c r="I8265" s="23">
        <v>31.539899999999999</v>
      </c>
      <c r="J8265" s="23">
        <v>-96.224999999999994</v>
      </c>
      <c r="K8265">
        <v>211111</v>
      </c>
      <c r="L8265" t="s">
        <v>28</v>
      </c>
      <c r="M8265" t="s">
        <v>102</v>
      </c>
      <c r="R8265" s="49">
        <v>18563.38</v>
      </c>
      <c r="S8265" s="49">
        <v>23506.612000000001</v>
      </c>
      <c r="T8265" s="49">
        <v>23419.212</v>
      </c>
      <c r="U8265" s="49">
        <v>26350</v>
      </c>
      <c r="V8265" s="49">
        <v>29396.14</v>
      </c>
    </row>
    <row r="8266" spans="1:22" x14ac:dyDescent="0.3">
      <c r="A8266">
        <v>1004139</v>
      </c>
      <c r="B8266" t="s">
        <v>35669</v>
      </c>
      <c r="C8266" t="s">
        <v>35670</v>
      </c>
      <c r="D8266" t="s">
        <v>20405</v>
      </c>
      <c r="E8266" t="s">
        <v>303</v>
      </c>
      <c r="F8266" t="s">
        <v>12050</v>
      </c>
      <c r="G8266" t="s">
        <v>35671</v>
      </c>
      <c r="H8266" t="s">
        <v>906</v>
      </c>
      <c r="I8266" s="23">
        <v>32.504190000000001</v>
      </c>
      <c r="J8266" s="23">
        <v>-97.149919999999995</v>
      </c>
      <c r="K8266">
        <v>211111</v>
      </c>
      <c r="L8266" t="s">
        <v>28</v>
      </c>
      <c r="M8266" t="s">
        <v>102</v>
      </c>
      <c r="R8266" s="49">
        <v>29142.84</v>
      </c>
      <c r="S8266" s="49">
        <v>31980.880000000001</v>
      </c>
      <c r="T8266" s="49">
        <v>23858.46</v>
      </c>
      <c r="U8266" s="49">
        <v>36140.163999999997</v>
      </c>
      <c r="V8266" s="49">
        <v>43019.387999999999</v>
      </c>
    </row>
    <row r="8267" spans="1:22" x14ac:dyDescent="0.3">
      <c r="A8267">
        <v>1004141</v>
      </c>
      <c r="B8267" t="s">
        <v>35672</v>
      </c>
      <c r="C8267" t="s">
        <v>35673</v>
      </c>
      <c r="D8267" t="s">
        <v>3202</v>
      </c>
      <c r="E8267" t="s">
        <v>303</v>
      </c>
      <c r="F8267" t="s">
        <v>18483</v>
      </c>
      <c r="G8267" t="s">
        <v>35674</v>
      </c>
      <c r="H8267" t="s">
        <v>533</v>
      </c>
      <c r="I8267" s="23">
        <v>32.923830000000002</v>
      </c>
      <c r="J8267" s="23">
        <v>-97.459772999999998</v>
      </c>
      <c r="K8267">
        <v>211111</v>
      </c>
      <c r="L8267" t="s">
        <v>28</v>
      </c>
      <c r="M8267" t="s">
        <v>102</v>
      </c>
      <c r="R8267" s="49">
        <v>25597.403999999999</v>
      </c>
      <c r="S8267" s="49">
        <v>25972.952000000001</v>
      </c>
      <c r="T8267" s="49">
        <v>31092.831999999999</v>
      </c>
      <c r="U8267" s="49">
        <v>28349.844000000001</v>
      </c>
      <c r="V8267" s="49">
        <v>33114.976000000002</v>
      </c>
    </row>
    <row r="8268" spans="1:22" x14ac:dyDescent="0.3">
      <c r="A8268">
        <v>1004142</v>
      </c>
      <c r="B8268" t="s">
        <v>35675</v>
      </c>
      <c r="C8268" t="s">
        <v>35676</v>
      </c>
      <c r="D8268" t="s">
        <v>3202</v>
      </c>
      <c r="E8268" t="s">
        <v>303</v>
      </c>
      <c r="F8268" t="s">
        <v>18483</v>
      </c>
      <c r="G8268" t="s">
        <v>35677</v>
      </c>
      <c r="H8268" t="s">
        <v>2755</v>
      </c>
      <c r="I8268" s="23">
        <v>32.95337</v>
      </c>
      <c r="J8268" s="23">
        <v>-97.439965000000001</v>
      </c>
      <c r="K8268">
        <v>211111</v>
      </c>
      <c r="L8268" t="s">
        <v>28</v>
      </c>
      <c r="M8268" t="s">
        <v>102</v>
      </c>
      <c r="R8268" s="49">
        <v>15076.944</v>
      </c>
      <c r="S8268" s="49">
        <v>19995.923999999999</v>
      </c>
      <c r="T8268" s="49">
        <v>24229.907999999999</v>
      </c>
      <c r="U8268" s="49">
        <v>27881.344000000001</v>
      </c>
      <c r="V8268" s="49">
        <v>26407.4</v>
      </c>
    </row>
    <row r="8269" spans="1:22" x14ac:dyDescent="0.3">
      <c r="A8269">
        <v>1005404</v>
      </c>
      <c r="B8269" t="s">
        <v>35678</v>
      </c>
      <c r="C8269" t="s">
        <v>35679</v>
      </c>
      <c r="D8269" t="s">
        <v>5914</v>
      </c>
      <c r="E8269" t="s">
        <v>303</v>
      </c>
      <c r="F8269" t="s">
        <v>8290</v>
      </c>
      <c r="H8269" t="s">
        <v>20813</v>
      </c>
      <c r="I8269" s="23">
        <v>31.1858</v>
      </c>
      <c r="J8269" s="23">
        <v>-96.462900000000005</v>
      </c>
      <c r="K8269">
        <v>211111</v>
      </c>
      <c r="L8269" t="s">
        <v>28</v>
      </c>
      <c r="M8269" t="s">
        <v>102</v>
      </c>
      <c r="R8269" s="49">
        <v>32656.527999999998</v>
      </c>
      <c r="S8269" s="49">
        <v>34187.072</v>
      </c>
      <c r="T8269" s="49">
        <v>36482.712</v>
      </c>
      <c r="U8269" s="49">
        <v>35014.968000000001</v>
      </c>
      <c r="V8269" s="49">
        <v>37931.455999999998</v>
      </c>
    </row>
    <row r="8270" spans="1:22" x14ac:dyDescent="0.3">
      <c r="A8270">
        <v>1005406</v>
      </c>
      <c r="B8270" t="s">
        <v>35680</v>
      </c>
      <c r="C8270" t="s">
        <v>35681</v>
      </c>
      <c r="D8270" t="s">
        <v>35668</v>
      </c>
      <c r="E8270" t="s">
        <v>303</v>
      </c>
      <c r="F8270" t="s">
        <v>31104</v>
      </c>
      <c r="H8270" t="s">
        <v>1134</v>
      </c>
      <c r="I8270" s="23">
        <v>31.488600000000002</v>
      </c>
      <c r="J8270" s="23">
        <v>-96.292900000000003</v>
      </c>
      <c r="K8270">
        <v>211111</v>
      </c>
      <c r="L8270" t="s">
        <v>28</v>
      </c>
      <c r="M8270" t="s">
        <v>102</v>
      </c>
      <c r="R8270" s="49">
        <v>17953.531999999999</v>
      </c>
      <c r="S8270" s="49">
        <v>17930.932000000001</v>
      </c>
      <c r="T8270" s="49">
        <v>23230.112000000001</v>
      </c>
      <c r="U8270" s="49">
        <v>29726.988000000001</v>
      </c>
      <c r="V8270" s="49">
        <v>32109.428</v>
      </c>
    </row>
    <row r="8271" spans="1:22" x14ac:dyDescent="0.3">
      <c r="A8271">
        <v>1004144</v>
      </c>
      <c r="B8271" t="s">
        <v>35682</v>
      </c>
      <c r="C8271" t="s">
        <v>35683</v>
      </c>
      <c r="D8271" t="s">
        <v>35668</v>
      </c>
      <c r="E8271" t="s">
        <v>303</v>
      </c>
      <c r="F8271" t="s">
        <v>31104</v>
      </c>
      <c r="G8271" t="s">
        <v>35684</v>
      </c>
      <c r="H8271" t="s">
        <v>1134</v>
      </c>
      <c r="I8271" s="23">
        <v>31.591369</v>
      </c>
      <c r="J8271" s="23">
        <v>-96.216359999999995</v>
      </c>
      <c r="K8271">
        <v>211130</v>
      </c>
      <c r="L8271" t="s">
        <v>368</v>
      </c>
      <c r="M8271" t="s">
        <v>102</v>
      </c>
      <c r="N8271" s="49">
        <v>45966.69</v>
      </c>
      <c r="O8271" s="49">
        <v>52114.59</v>
      </c>
      <c r="P8271" s="49">
        <v>51165.173999999999</v>
      </c>
      <c r="Q8271" s="49">
        <v>70072.351999999999</v>
      </c>
      <c r="R8271" s="49">
        <v>63629.39</v>
      </c>
      <c r="S8271" s="49">
        <v>54181.226000000002</v>
      </c>
      <c r="T8271" s="49">
        <v>54689.826000000001</v>
      </c>
      <c r="U8271" s="49">
        <v>68088.289999999994</v>
      </c>
      <c r="V8271" s="49">
        <v>69364.998000000007</v>
      </c>
    </row>
    <row r="8272" spans="1:22" x14ac:dyDescent="0.3">
      <c r="A8272">
        <v>1005317</v>
      </c>
      <c r="B8272" t="s">
        <v>35685</v>
      </c>
      <c r="C8272" t="s">
        <v>35686</v>
      </c>
      <c r="D8272" t="s">
        <v>16699</v>
      </c>
      <c r="E8272" t="s">
        <v>422</v>
      </c>
      <c r="F8272" t="s">
        <v>16700</v>
      </c>
      <c r="G8272" t="s">
        <v>35687</v>
      </c>
      <c r="H8272" t="s">
        <v>16587</v>
      </c>
      <c r="I8272" s="23">
        <v>35.292167999999997</v>
      </c>
      <c r="J8272" s="23">
        <v>-91.833697999999998</v>
      </c>
      <c r="K8272">
        <v>211111</v>
      </c>
      <c r="L8272" t="s">
        <v>28</v>
      </c>
      <c r="M8272" t="s">
        <v>102</v>
      </c>
      <c r="R8272" s="49">
        <v>29411.14</v>
      </c>
      <c r="S8272" s="49">
        <v>38479.756000000001</v>
      </c>
      <c r="T8272" s="49">
        <v>33806.072</v>
      </c>
      <c r="U8272" s="49">
        <v>46671.124000000003</v>
      </c>
      <c r="V8272" s="49">
        <v>43106.387999999999</v>
      </c>
    </row>
    <row r="8273" spans="1:22" x14ac:dyDescent="0.3">
      <c r="A8273">
        <v>1002673</v>
      </c>
      <c r="B8273" t="s">
        <v>35688</v>
      </c>
      <c r="C8273" t="s">
        <v>35689</v>
      </c>
      <c r="D8273" t="s">
        <v>35690</v>
      </c>
      <c r="E8273" t="s">
        <v>1487</v>
      </c>
      <c r="F8273" t="s">
        <v>8843</v>
      </c>
      <c r="H8273" t="s">
        <v>3822</v>
      </c>
      <c r="I8273" s="23">
        <v>39.893300000000004</v>
      </c>
      <c r="J8273" s="23">
        <v>-108.1947</v>
      </c>
      <c r="K8273">
        <v>211111</v>
      </c>
      <c r="L8273" t="s">
        <v>368</v>
      </c>
      <c r="M8273" t="s">
        <v>102</v>
      </c>
      <c r="R8273" s="49">
        <v>24283.173999999999</v>
      </c>
      <c r="S8273" s="49">
        <v>67635.178</v>
      </c>
      <c r="T8273" s="49">
        <v>55597.65</v>
      </c>
      <c r="U8273" s="49">
        <v>89181.762000000002</v>
      </c>
      <c r="V8273" s="49">
        <v>45029.228000000003</v>
      </c>
    </row>
    <row r="8274" spans="1:22" x14ac:dyDescent="0.3">
      <c r="A8274">
        <v>1010911</v>
      </c>
      <c r="B8274" t="s">
        <v>35691</v>
      </c>
      <c r="C8274" t="s">
        <v>35692</v>
      </c>
      <c r="D8274" t="s">
        <v>21635</v>
      </c>
      <c r="E8274" t="s">
        <v>1418</v>
      </c>
      <c r="F8274" t="s">
        <v>21636</v>
      </c>
      <c r="H8274" t="s">
        <v>2046</v>
      </c>
      <c r="I8274" s="23">
        <v>34.1492</v>
      </c>
      <c r="J8274" s="23">
        <v>-96.787899999999993</v>
      </c>
      <c r="K8274">
        <v>211111</v>
      </c>
      <c r="L8274" t="s">
        <v>28</v>
      </c>
      <c r="M8274" t="s">
        <v>102</v>
      </c>
      <c r="R8274" s="49">
        <v>23542.212</v>
      </c>
      <c r="S8274" s="49">
        <v>27875.596000000001</v>
      </c>
    </row>
    <row r="8275" spans="1:22" x14ac:dyDescent="0.3">
      <c r="A8275">
        <v>1006720</v>
      </c>
      <c r="B8275" t="s">
        <v>35693</v>
      </c>
      <c r="C8275" t="s">
        <v>35694</v>
      </c>
      <c r="D8275" t="s">
        <v>4882</v>
      </c>
      <c r="E8275" t="s">
        <v>303</v>
      </c>
      <c r="F8275" t="s">
        <v>12045</v>
      </c>
      <c r="G8275" t="s">
        <v>35695</v>
      </c>
      <c r="H8275" t="s">
        <v>2755</v>
      </c>
      <c r="I8275" s="23">
        <v>32.591729999999998</v>
      </c>
      <c r="J8275" s="23">
        <v>-97.215729999999994</v>
      </c>
      <c r="K8275">
        <v>211111</v>
      </c>
      <c r="L8275" t="s">
        <v>28</v>
      </c>
      <c r="M8275" t="s">
        <v>102</v>
      </c>
      <c r="R8275" s="49">
        <v>27461.995999999999</v>
      </c>
      <c r="S8275" s="49">
        <v>30685.684000000001</v>
      </c>
      <c r="T8275" s="49">
        <v>25979.752</v>
      </c>
      <c r="U8275" s="49">
        <v>33324.023999999998</v>
      </c>
      <c r="V8275" s="49">
        <v>39868.1</v>
      </c>
    </row>
    <row r="8276" spans="1:22" x14ac:dyDescent="0.3">
      <c r="A8276">
        <v>1004146</v>
      </c>
      <c r="B8276" t="s">
        <v>35696</v>
      </c>
      <c r="C8276" t="s">
        <v>35697</v>
      </c>
      <c r="D8276" t="s">
        <v>3202</v>
      </c>
      <c r="E8276" t="s">
        <v>303</v>
      </c>
      <c r="F8276" t="s">
        <v>7147</v>
      </c>
      <c r="G8276" t="s">
        <v>35698</v>
      </c>
      <c r="H8276" t="s">
        <v>533</v>
      </c>
      <c r="I8276" s="23">
        <v>32.615659999999998</v>
      </c>
      <c r="J8276" s="23">
        <v>-97.328478000000004</v>
      </c>
      <c r="K8276">
        <v>211111</v>
      </c>
      <c r="L8276" t="s">
        <v>28</v>
      </c>
      <c r="M8276" t="s">
        <v>102</v>
      </c>
      <c r="R8276" s="49">
        <v>6553.6760000000004</v>
      </c>
      <c r="S8276" s="49">
        <v>3686.9360000000001</v>
      </c>
      <c r="T8276" s="49">
        <v>11792.856</v>
      </c>
      <c r="U8276" s="49">
        <v>19199.128000000001</v>
      </c>
      <c r="V8276" s="49">
        <v>39952.1</v>
      </c>
    </row>
    <row r="8277" spans="1:22" x14ac:dyDescent="0.3">
      <c r="A8277">
        <v>1005357</v>
      </c>
      <c r="B8277" t="s">
        <v>35699</v>
      </c>
      <c r="C8277" t="s">
        <v>35700</v>
      </c>
      <c r="D8277" t="s">
        <v>3202</v>
      </c>
      <c r="E8277" t="s">
        <v>303</v>
      </c>
      <c r="F8277" t="s">
        <v>18483</v>
      </c>
      <c r="G8277" t="s">
        <v>35701</v>
      </c>
      <c r="H8277" t="s">
        <v>533</v>
      </c>
      <c r="I8277" s="23">
        <v>32.97054</v>
      </c>
      <c r="J8277" s="23">
        <v>-97.484390000000005</v>
      </c>
      <c r="K8277">
        <v>211111</v>
      </c>
      <c r="L8277" t="s">
        <v>368</v>
      </c>
      <c r="M8277" t="s">
        <v>102</v>
      </c>
      <c r="Q8277" s="49">
        <v>27305.256000000001</v>
      </c>
      <c r="R8277" s="49">
        <v>38586.163999999997</v>
      </c>
      <c r="S8277" s="49">
        <v>46530.65</v>
      </c>
      <c r="T8277" s="49">
        <v>71523.826000000001</v>
      </c>
      <c r="U8277" s="49">
        <v>58988.38</v>
      </c>
      <c r="V8277" s="49">
        <v>66992.423999999999</v>
      </c>
    </row>
    <row r="8278" spans="1:22" x14ac:dyDescent="0.3">
      <c r="A8278">
        <v>1007229</v>
      </c>
      <c r="B8278" t="s">
        <v>35702</v>
      </c>
      <c r="C8278" t="s">
        <v>35703</v>
      </c>
      <c r="D8278" t="s">
        <v>35668</v>
      </c>
      <c r="E8278" t="s">
        <v>303</v>
      </c>
      <c r="F8278" t="s">
        <v>31104</v>
      </c>
      <c r="H8278" t="s">
        <v>29446</v>
      </c>
      <c r="I8278" s="23">
        <v>31.647200000000002</v>
      </c>
      <c r="J8278" s="23">
        <v>-96.233000000000004</v>
      </c>
      <c r="K8278">
        <v>211111</v>
      </c>
      <c r="L8278" t="s">
        <v>28</v>
      </c>
      <c r="M8278" t="s">
        <v>102</v>
      </c>
      <c r="R8278" s="49">
        <v>22399.716</v>
      </c>
      <c r="S8278" s="49">
        <v>24695.008000000002</v>
      </c>
      <c r="T8278" s="49">
        <v>25623.204000000002</v>
      </c>
      <c r="U8278" s="49">
        <v>30519.383999999998</v>
      </c>
      <c r="V8278" s="49">
        <v>29773.687999999998</v>
      </c>
    </row>
    <row r="8279" spans="1:22" x14ac:dyDescent="0.3">
      <c r="A8279">
        <v>1006548</v>
      </c>
      <c r="B8279" t="s">
        <v>35704</v>
      </c>
      <c r="C8279" t="s">
        <v>35705</v>
      </c>
      <c r="D8279" t="s">
        <v>35668</v>
      </c>
      <c r="E8279" t="s">
        <v>303</v>
      </c>
      <c r="F8279" t="s">
        <v>31104</v>
      </c>
      <c r="H8279" t="s">
        <v>29446</v>
      </c>
      <c r="I8279" s="23">
        <v>31.6145</v>
      </c>
      <c r="J8279" s="23">
        <v>-96.208200000000005</v>
      </c>
      <c r="K8279">
        <v>211111</v>
      </c>
      <c r="L8279" t="s">
        <v>28</v>
      </c>
      <c r="M8279" t="s">
        <v>102</v>
      </c>
      <c r="R8279" s="49">
        <v>34273.620000000003</v>
      </c>
      <c r="S8279" s="49">
        <v>38027.955999999998</v>
      </c>
      <c r="T8279" s="49">
        <v>42582.94</v>
      </c>
      <c r="U8279" s="49">
        <v>51869.203999999998</v>
      </c>
      <c r="V8279" s="49">
        <v>54565.444000000003</v>
      </c>
    </row>
    <row r="8280" spans="1:22" x14ac:dyDescent="0.3">
      <c r="A8280">
        <v>1004148</v>
      </c>
      <c r="B8280" t="s">
        <v>35706</v>
      </c>
      <c r="C8280" t="s">
        <v>35707</v>
      </c>
      <c r="D8280" t="s">
        <v>35668</v>
      </c>
      <c r="E8280" t="s">
        <v>303</v>
      </c>
      <c r="F8280" t="s">
        <v>31104</v>
      </c>
      <c r="H8280" t="s">
        <v>29446</v>
      </c>
      <c r="I8280" s="23">
        <v>31.604600000000001</v>
      </c>
      <c r="J8280" s="23">
        <v>-96.290899999999993</v>
      </c>
      <c r="K8280">
        <v>211111</v>
      </c>
      <c r="L8280" t="s">
        <v>28</v>
      </c>
      <c r="M8280" t="s">
        <v>102</v>
      </c>
      <c r="R8280" s="49">
        <v>12795.852000000001</v>
      </c>
      <c r="S8280" s="49">
        <v>16831.335999999999</v>
      </c>
      <c r="T8280" s="49">
        <v>18730.28</v>
      </c>
      <c r="U8280" s="49">
        <v>26616.799999999999</v>
      </c>
      <c r="V8280" s="49">
        <v>28648.592000000001</v>
      </c>
    </row>
    <row r="8281" spans="1:22" x14ac:dyDescent="0.3">
      <c r="A8281">
        <v>1005315</v>
      </c>
      <c r="B8281" t="s">
        <v>35708</v>
      </c>
      <c r="C8281" t="s">
        <v>35709</v>
      </c>
      <c r="D8281" t="s">
        <v>3202</v>
      </c>
      <c r="E8281" t="s">
        <v>303</v>
      </c>
      <c r="F8281" t="s">
        <v>4026</v>
      </c>
      <c r="G8281" t="s">
        <v>35710</v>
      </c>
      <c r="H8281" t="s">
        <v>533</v>
      </c>
      <c r="I8281" s="23">
        <v>32.680715999999997</v>
      </c>
      <c r="J8281" s="23">
        <v>-97.554456000000002</v>
      </c>
      <c r="K8281">
        <v>211111</v>
      </c>
      <c r="L8281" t="s">
        <v>28</v>
      </c>
      <c r="M8281" t="s">
        <v>102</v>
      </c>
      <c r="R8281" s="49">
        <v>25180.455999999998</v>
      </c>
      <c r="S8281" s="49">
        <v>24912.455999999998</v>
      </c>
      <c r="T8281" s="49">
        <v>24478.308000000001</v>
      </c>
      <c r="U8281" s="49">
        <v>27840.096000000001</v>
      </c>
      <c r="V8281" s="49">
        <v>25403.304</v>
      </c>
    </row>
    <row r="8282" spans="1:22" x14ac:dyDescent="0.3">
      <c r="A8282">
        <v>1010591</v>
      </c>
      <c r="B8282" t="s">
        <v>35711</v>
      </c>
      <c r="C8282" t="s">
        <v>35712</v>
      </c>
      <c r="D8282" t="s">
        <v>20285</v>
      </c>
      <c r="E8282" t="s">
        <v>422</v>
      </c>
      <c r="F8282" t="s">
        <v>27576</v>
      </c>
      <c r="G8282" t="s">
        <v>35713</v>
      </c>
      <c r="H8282" t="s">
        <v>16702</v>
      </c>
      <c r="I8282" s="23">
        <v>35.351308000000003</v>
      </c>
      <c r="J8282" s="23">
        <v>-92.046914999999998</v>
      </c>
      <c r="K8282">
        <v>211111</v>
      </c>
      <c r="L8282" t="s">
        <v>28</v>
      </c>
      <c r="M8282" t="s">
        <v>102</v>
      </c>
      <c r="R8282" s="49">
        <v>20893.871999999999</v>
      </c>
      <c r="S8282" s="49">
        <v>24570.008000000002</v>
      </c>
      <c r="T8282" s="49">
        <v>28180.044000000002</v>
      </c>
      <c r="U8282" s="49">
        <v>30197.736000000001</v>
      </c>
    </row>
    <row r="8283" spans="1:22" x14ac:dyDescent="0.3">
      <c r="A8283">
        <v>1005793</v>
      </c>
      <c r="B8283" t="s">
        <v>35714</v>
      </c>
      <c r="C8283" t="s">
        <v>35715</v>
      </c>
      <c r="D8283" t="s">
        <v>35627</v>
      </c>
      <c r="E8283" t="s">
        <v>303</v>
      </c>
      <c r="F8283" t="s">
        <v>35628</v>
      </c>
      <c r="H8283" t="s">
        <v>29446</v>
      </c>
      <c r="I8283" s="23">
        <v>31.514600000000002</v>
      </c>
      <c r="J8283" s="23">
        <v>-96.257599999999996</v>
      </c>
      <c r="K8283">
        <v>211111</v>
      </c>
      <c r="L8283" t="s">
        <v>28</v>
      </c>
      <c r="M8283" t="s">
        <v>102</v>
      </c>
      <c r="R8283" s="49">
        <v>27072.148000000001</v>
      </c>
      <c r="S8283" s="49">
        <v>28183.444</v>
      </c>
      <c r="T8283" s="49">
        <v>34501.519999999997</v>
      </c>
      <c r="U8283" s="49">
        <v>39142.152000000002</v>
      </c>
      <c r="V8283" s="49">
        <v>48980.415999999997</v>
      </c>
    </row>
    <row r="8284" spans="1:22" x14ac:dyDescent="0.3">
      <c r="A8284">
        <v>1006677</v>
      </c>
      <c r="B8284"/>
      <c r="C8284" t="s">
        <v>35716</v>
      </c>
      <c r="D8284" t="s">
        <v>3202</v>
      </c>
      <c r="E8284" t="s">
        <v>303</v>
      </c>
      <c r="F8284" t="s">
        <v>4026</v>
      </c>
      <c r="G8284" t="s">
        <v>35717</v>
      </c>
      <c r="I8284" s="23">
        <v>32.651919100000001</v>
      </c>
      <c r="J8284" s="23">
        <v>-97.503066899999993</v>
      </c>
      <c r="K8284">
        <v>211111</v>
      </c>
      <c r="L8284" t="s">
        <v>28</v>
      </c>
      <c r="M8284" t="s">
        <v>102</v>
      </c>
      <c r="R8284" s="49">
        <v>30601.083999999999</v>
      </c>
      <c r="S8284" s="49">
        <v>28884.792000000001</v>
      </c>
      <c r="T8284" s="49">
        <v>31589.331999999999</v>
      </c>
      <c r="U8284" s="49">
        <v>31242.632000000001</v>
      </c>
    </row>
    <row r="8285" spans="1:22" x14ac:dyDescent="0.3">
      <c r="A8285">
        <v>1005757</v>
      </c>
      <c r="B8285" t="s">
        <v>35718</v>
      </c>
      <c r="C8285" t="s">
        <v>35719</v>
      </c>
      <c r="D8285" t="s">
        <v>35720</v>
      </c>
      <c r="E8285" t="s">
        <v>422</v>
      </c>
      <c r="F8285" t="s">
        <v>27576</v>
      </c>
      <c r="G8285" t="s">
        <v>35721</v>
      </c>
      <c r="H8285" t="s">
        <v>8981</v>
      </c>
      <c r="I8285" s="23">
        <v>35.376559999999998</v>
      </c>
      <c r="J8285" s="23">
        <v>-92.080704999999995</v>
      </c>
      <c r="K8285">
        <v>211111</v>
      </c>
      <c r="L8285" t="s">
        <v>28</v>
      </c>
      <c r="M8285" t="s">
        <v>102</v>
      </c>
      <c r="R8285" s="49">
        <v>37867.408000000003</v>
      </c>
      <c r="S8285" s="49">
        <v>37758.008000000002</v>
      </c>
      <c r="T8285" s="49">
        <v>43770.735999999997</v>
      </c>
      <c r="U8285" s="49">
        <v>42501.04</v>
      </c>
      <c r="V8285" s="49">
        <v>36445.811999999998</v>
      </c>
    </row>
    <row r="8286" spans="1:22" x14ac:dyDescent="0.3">
      <c r="A8286">
        <v>1005749</v>
      </c>
      <c r="B8286" t="s">
        <v>35722</v>
      </c>
      <c r="C8286" t="s">
        <v>35723</v>
      </c>
      <c r="D8286" t="s">
        <v>32733</v>
      </c>
      <c r="E8286" t="s">
        <v>1418</v>
      </c>
      <c r="F8286" t="s">
        <v>35724</v>
      </c>
      <c r="H8286" t="s">
        <v>29442</v>
      </c>
      <c r="I8286" s="23">
        <v>36.9955</v>
      </c>
      <c r="J8286" s="23">
        <v>-101.08750000000001</v>
      </c>
      <c r="K8286">
        <v>211111</v>
      </c>
      <c r="L8286" t="s">
        <v>28</v>
      </c>
      <c r="M8286" t="s">
        <v>102</v>
      </c>
      <c r="R8286" s="49">
        <v>13440.9</v>
      </c>
      <c r="S8286" s="49">
        <v>15955.84</v>
      </c>
      <c r="T8286" s="49">
        <v>27525.295999999998</v>
      </c>
      <c r="U8286" s="49">
        <v>23789.46</v>
      </c>
      <c r="V8286" s="49">
        <v>28116.044000000002</v>
      </c>
    </row>
    <row r="8287" spans="1:22" x14ac:dyDescent="0.3">
      <c r="A8287">
        <v>1002304</v>
      </c>
      <c r="B8287" t="s">
        <v>35725</v>
      </c>
      <c r="C8287" t="s">
        <v>35726</v>
      </c>
      <c r="D8287" t="s">
        <v>27170</v>
      </c>
      <c r="E8287" t="s">
        <v>331</v>
      </c>
      <c r="F8287" t="s">
        <v>35727</v>
      </c>
      <c r="G8287" t="s">
        <v>35728</v>
      </c>
      <c r="H8287" t="s">
        <v>1171</v>
      </c>
      <c r="I8287" s="23">
        <v>43.227834000000001</v>
      </c>
      <c r="J8287" s="23">
        <v>-77.411534000000003</v>
      </c>
      <c r="K8287">
        <v>333316</v>
      </c>
      <c r="L8287" t="s">
        <v>28</v>
      </c>
      <c r="M8287" t="s">
        <v>315</v>
      </c>
      <c r="N8287" s="49">
        <v>33435.724000000002</v>
      </c>
      <c r="O8287" s="49">
        <v>34788.22</v>
      </c>
      <c r="P8287" s="49">
        <v>35245.167999999998</v>
      </c>
      <c r="Q8287" s="49">
        <v>35247.167999999998</v>
      </c>
      <c r="R8287" s="49">
        <v>36477.311999999998</v>
      </c>
      <c r="S8287" s="49">
        <v>38303.955999999998</v>
      </c>
      <c r="T8287" s="49">
        <v>37352.160000000003</v>
      </c>
      <c r="U8287" s="49">
        <v>36185.612000000001</v>
      </c>
      <c r="V8287" s="49">
        <v>38771.555999999997</v>
      </c>
    </row>
    <row r="8288" spans="1:22" x14ac:dyDescent="0.3">
      <c r="A8288">
        <v>1004918</v>
      </c>
      <c r="B8288" t="s">
        <v>35729</v>
      </c>
      <c r="C8288" t="s">
        <v>35730</v>
      </c>
      <c r="D8288" t="s">
        <v>35731</v>
      </c>
      <c r="E8288" t="s">
        <v>946</v>
      </c>
      <c r="F8288" t="s">
        <v>35732</v>
      </c>
      <c r="G8288" t="s">
        <v>35733</v>
      </c>
      <c r="H8288" t="s">
        <v>10937</v>
      </c>
      <c r="I8288" s="23">
        <v>46.478499999999997</v>
      </c>
      <c r="J8288" s="23">
        <v>-120.2688</v>
      </c>
      <c r="K8288">
        <v>562212</v>
      </c>
      <c r="L8288" t="s">
        <v>51</v>
      </c>
      <c r="M8288" t="s">
        <v>307</v>
      </c>
      <c r="N8288" s="49">
        <v>40508.25</v>
      </c>
      <c r="O8288" s="49">
        <v>38860.75</v>
      </c>
      <c r="P8288" s="49">
        <v>37331</v>
      </c>
      <c r="Q8288" s="49">
        <v>35837</v>
      </c>
      <c r="R8288" s="49">
        <v>34449.75</v>
      </c>
      <c r="S8288" s="49">
        <v>33147</v>
      </c>
      <c r="T8288" s="49">
        <v>31806.75</v>
      </c>
      <c r="U8288" s="49">
        <v>30500.25</v>
      </c>
      <c r="V8288" s="49">
        <v>29237.5</v>
      </c>
    </row>
    <row r="8289" spans="1:22" x14ac:dyDescent="0.3">
      <c r="A8289">
        <v>1004916</v>
      </c>
      <c r="B8289" t="s">
        <v>35734</v>
      </c>
      <c r="C8289" t="s">
        <v>35735</v>
      </c>
      <c r="D8289" t="s">
        <v>35736</v>
      </c>
      <c r="E8289" t="s">
        <v>946</v>
      </c>
      <c r="F8289" t="s">
        <v>35737</v>
      </c>
      <c r="G8289" t="s">
        <v>35738</v>
      </c>
      <c r="H8289" t="s">
        <v>10937</v>
      </c>
      <c r="I8289" s="23">
        <v>46.606189999999998</v>
      </c>
      <c r="J8289" s="23">
        <v>-120.39197</v>
      </c>
      <c r="K8289">
        <v>562212</v>
      </c>
      <c r="L8289" t="s">
        <v>355</v>
      </c>
      <c r="M8289" t="s">
        <v>307</v>
      </c>
      <c r="N8289" s="49">
        <v>120182.25</v>
      </c>
      <c r="O8289" s="49">
        <v>117391</v>
      </c>
      <c r="P8289" s="49">
        <v>114513</v>
      </c>
      <c r="Q8289" s="49">
        <v>111851.1</v>
      </c>
      <c r="R8289" s="49">
        <v>109384.9</v>
      </c>
      <c r="S8289" s="49">
        <v>107008.1</v>
      </c>
      <c r="T8289" s="49">
        <v>104726.5</v>
      </c>
      <c r="U8289" s="49">
        <v>102487.6</v>
      </c>
      <c r="V8289" s="49">
        <v>102272.5</v>
      </c>
    </row>
    <row r="8290" spans="1:22" x14ac:dyDescent="0.3">
      <c r="A8290">
        <v>1004800</v>
      </c>
      <c r="B8290" t="s">
        <v>35739</v>
      </c>
      <c r="C8290" t="s">
        <v>35740</v>
      </c>
      <c r="D8290" t="s">
        <v>7847</v>
      </c>
      <c r="E8290" t="s">
        <v>2780</v>
      </c>
      <c r="F8290" t="s">
        <v>35741</v>
      </c>
      <c r="G8290" t="s">
        <v>35742</v>
      </c>
      <c r="H8290" t="s">
        <v>5700</v>
      </c>
      <c r="I8290" s="23">
        <v>41.302909999999997</v>
      </c>
      <c r="J8290" s="23">
        <v>-72.932742000000005</v>
      </c>
      <c r="K8290">
        <v>611310</v>
      </c>
      <c r="L8290" t="s">
        <v>28</v>
      </c>
      <c r="M8290" t="s">
        <v>315</v>
      </c>
      <c r="N8290" s="49">
        <v>104345.45600000001</v>
      </c>
      <c r="O8290" s="49">
        <v>105108.29399999999</v>
      </c>
      <c r="P8290" s="49">
        <v>100835.024</v>
      </c>
      <c r="Q8290" s="49">
        <v>100792.272</v>
      </c>
      <c r="R8290" s="49">
        <v>101386.792</v>
      </c>
      <c r="S8290" s="49">
        <v>104056.76</v>
      </c>
      <c r="T8290" s="49">
        <v>101757.39200000001</v>
      </c>
      <c r="U8290" s="49">
        <v>96899.134000000005</v>
      </c>
      <c r="V8290" s="49">
        <v>99610.703999999998</v>
      </c>
    </row>
    <row r="8291" spans="1:22" x14ac:dyDescent="0.3">
      <c r="A8291">
        <v>1004835</v>
      </c>
      <c r="B8291" t="s">
        <v>35743</v>
      </c>
      <c r="C8291" t="s">
        <v>35744</v>
      </c>
      <c r="D8291" t="s">
        <v>7847</v>
      </c>
      <c r="E8291" t="s">
        <v>2780</v>
      </c>
      <c r="F8291" t="s">
        <v>35741</v>
      </c>
      <c r="G8291" t="s">
        <v>35745</v>
      </c>
      <c r="H8291" t="s">
        <v>5700</v>
      </c>
      <c r="I8291" s="23">
        <v>41.313361</v>
      </c>
      <c r="J8291" s="23">
        <v>-72.979288999999994</v>
      </c>
      <c r="K8291">
        <v>611310</v>
      </c>
      <c r="L8291" t="s">
        <v>28</v>
      </c>
      <c r="M8291" t="s">
        <v>315</v>
      </c>
      <c r="N8291" s="49">
        <v>105604.652</v>
      </c>
      <c r="O8291" s="49">
        <v>104692.224</v>
      </c>
      <c r="P8291" s="49">
        <v>95110.144</v>
      </c>
      <c r="Q8291" s="49">
        <v>82117.626000000004</v>
      </c>
      <c r="R8291" s="49">
        <v>79872.415999999997</v>
      </c>
      <c r="S8291" s="49">
        <v>105629.70600000001</v>
      </c>
      <c r="T8291" s="49">
        <v>111055.09600000001</v>
      </c>
      <c r="U8291" s="49">
        <v>109448.52</v>
      </c>
      <c r="V8291" s="49">
        <v>115347.284</v>
      </c>
    </row>
    <row r="8292" spans="1:22" x14ac:dyDescent="0.3">
      <c r="A8292">
        <v>1002495</v>
      </c>
      <c r="B8292" t="s">
        <v>35746</v>
      </c>
      <c r="C8292" t="s">
        <v>35747</v>
      </c>
      <c r="D8292" t="s">
        <v>35748</v>
      </c>
      <c r="E8292" t="s">
        <v>303</v>
      </c>
      <c r="F8292" t="s">
        <v>35749</v>
      </c>
      <c r="H8292" t="s">
        <v>8718</v>
      </c>
      <c r="I8292" s="23">
        <v>30.884713999999999</v>
      </c>
      <c r="J8292" s="23">
        <v>-101.92023</v>
      </c>
      <c r="K8292">
        <v>211120</v>
      </c>
      <c r="L8292" t="s">
        <v>368</v>
      </c>
      <c r="M8292" t="s">
        <v>102</v>
      </c>
      <c r="N8292" s="49">
        <v>125637.33199999999</v>
      </c>
      <c r="O8292" s="49">
        <v>137183.33799999999</v>
      </c>
      <c r="P8292" s="49">
        <v>143597.41399999999</v>
      </c>
      <c r="Q8292" s="49">
        <v>179513.62599999999</v>
      </c>
      <c r="R8292" s="49">
        <v>194014.62400000001</v>
      </c>
      <c r="S8292" s="49">
        <v>193907.92199999999</v>
      </c>
      <c r="T8292" s="49">
        <v>188345.69399999999</v>
      </c>
      <c r="U8292" s="49">
        <v>172694.95600000001</v>
      </c>
      <c r="V8292" s="49">
        <v>174148.75399999999</v>
      </c>
    </row>
    <row r="8293" spans="1:22" x14ac:dyDescent="0.3">
      <c r="A8293">
        <v>1007803</v>
      </c>
      <c r="B8293" t="s">
        <v>35750</v>
      </c>
      <c r="C8293" t="s">
        <v>35751</v>
      </c>
      <c r="D8293" t="s">
        <v>4121</v>
      </c>
      <c r="E8293" t="s">
        <v>2235</v>
      </c>
      <c r="F8293" t="s">
        <v>4122</v>
      </c>
      <c r="G8293" t="s">
        <v>35752</v>
      </c>
      <c r="H8293" t="s">
        <v>4124</v>
      </c>
      <c r="I8293" s="23">
        <v>45.811200999999997</v>
      </c>
      <c r="J8293" s="23">
        <v>-108.428833</v>
      </c>
      <c r="K8293">
        <v>221112</v>
      </c>
      <c r="L8293" t="s">
        <v>28</v>
      </c>
      <c r="M8293" t="s">
        <v>336</v>
      </c>
      <c r="N8293" s="49">
        <v>852197.74399999995</v>
      </c>
      <c r="O8293" s="49">
        <v>823817.11</v>
      </c>
      <c r="P8293" s="49">
        <v>817467.70400000003</v>
      </c>
      <c r="Q8293" s="49">
        <v>835764.71600000001</v>
      </c>
      <c r="R8293" s="49">
        <v>906818.50600000005</v>
      </c>
      <c r="S8293" s="49">
        <v>790575.79799999995</v>
      </c>
      <c r="T8293" s="49">
        <v>838729.10600000003</v>
      </c>
      <c r="U8293" s="49">
        <v>841854.63199999998</v>
      </c>
      <c r="V8293" s="49">
        <v>842878.87399999995</v>
      </c>
    </row>
    <row r="8294" spans="1:22" x14ac:dyDescent="0.3">
      <c r="A8294">
        <v>1008000</v>
      </c>
      <c r="B8294" t="s">
        <v>35753</v>
      </c>
      <c r="C8294" t="s">
        <v>35754</v>
      </c>
      <c r="D8294" t="s">
        <v>15753</v>
      </c>
      <c r="E8294" t="s">
        <v>954</v>
      </c>
      <c r="F8294" t="s">
        <v>35755</v>
      </c>
      <c r="G8294" t="s">
        <v>35756</v>
      </c>
      <c r="H8294" t="s">
        <v>15756</v>
      </c>
      <c r="I8294" s="23">
        <v>34.973300000000002</v>
      </c>
      <c r="J8294" s="23">
        <v>-81.202200000000005</v>
      </c>
      <c r="K8294">
        <v>562212</v>
      </c>
      <c r="L8294" t="s">
        <v>51</v>
      </c>
      <c r="M8294" t="s">
        <v>307</v>
      </c>
      <c r="N8294" s="49">
        <v>31369</v>
      </c>
      <c r="O8294" s="49">
        <v>30730.5</v>
      </c>
      <c r="P8294" s="49">
        <v>32533</v>
      </c>
      <c r="Q8294" s="49">
        <v>34441.25</v>
      </c>
      <c r="R8294" s="49">
        <v>36461.5</v>
      </c>
      <c r="S8294" s="49">
        <v>38600.25</v>
      </c>
      <c r="T8294" s="49">
        <v>40864.25</v>
      </c>
      <c r="U8294" s="49">
        <v>43261.25</v>
      </c>
      <c r="V8294" s="49">
        <v>45798.75</v>
      </c>
    </row>
    <row r="8295" spans="1:22" x14ac:dyDescent="0.3">
      <c r="A8295">
        <v>1006647</v>
      </c>
      <c r="B8295" t="s">
        <v>35757</v>
      </c>
      <c r="C8295" t="s">
        <v>35758</v>
      </c>
      <c r="D8295" t="s">
        <v>15753</v>
      </c>
      <c r="E8295" t="s">
        <v>447</v>
      </c>
      <c r="F8295" t="s">
        <v>21371</v>
      </c>
      <c r="G8295" t="s">
        <v>35759</v>
      </c>
      <c r="H8295" t="s">
        <v>15756</v>
      </c>
      <c r="I8295" s="23">
        <v>40.0017</v>
      </c>
      <c r="J8295" s="23">
        <v>-76.717500000000001</v>
      </c>
      <c r="K8295">
        <v>562213</v>
      </c>
      <c r="L8295" t="s">
        <v>28</v>
      </c>
      <c r="M8295" t="s">
        <v>307</v>
      </c>
      <c r="N8295" s="49">
        <v>160954.80600000001</v>
      </c>
      <c r="O8295" s="49">
        <v>144752.62599999999</v>
      </c>
      <c r="P8295" s="49">
        <v>166272.93</v>
      </c>
      <c r="Q8295" s="49">
        <v>162028.86799999999</v>
      </c>
      <c r="R8295" s="49">
        <v>161064.584</v>
      </c>
      <c r="S8295" s="49">
        <v>160466.68</v>
      </c>
      <c r="T8295" s="49">
        <v>158423.13800000001</v>
      </c>
      <c r="U8295" s="49">
        <v>163829.18</v>
      </c>
      <c r="V8295" s="49">
        <v>152859.62</v>
      </c>
    </row>
    <row r="8296" spans="1:22" x14ac:dyDescent="0.3">
      <c r="A8296">
        <v>1002374</v>
      </c>
      <c r="B8296" t="s">
        <v>35760</v>
      </c>
      <c r="C8296" t="s">
        <v>35761</v>
      </c>
      <c r="D8296" t="s">
        <v>35762</v>
      </c>
      <c r="E8296" t="s">
        <v>663</v>
      </c>
      <c r="F8296" t="s">
        <v>35763</v>
      </c>
      <c r="G8296" t="s">
        <v>35764</v>
      </c>
      <c r="H8296" t="s">
        <v>6205</v>
      </c>
      <c r="I8296" s="23">
        <v>41.106050000000003</v>
      </c>
      <c r="J8296" s="23">
        <v>-80.657030000000006</v>
      </c>
      <c r="K8296">
        <v>221330</v>
      </c>
      <c r="L8296" t="s">
        <v>28</v>
      </c>
      <c r="M8296" t="s">
        <v>336</v>
      </c>
      <c r="Q8296" s="49">
        <v>23472.93</v>
      </c>
      <c r="R8296" s="49">
        <v>41465.343999999997</v>
      </c>
      <c r="S8296" s="49">
        <v>48947.584000000003</v>
      </c>
      <c r="T8296" s="49">
        <v>52.545999999999999</v>
      </c>
      <c r="U8296" s="49">
        <v>0.2</v>
      </c>
      <c r="V8296" s="49">
        <v>42.847999999999999</v>
      </c>
    </row>
    <row r="8297" spans="1:22" x14ac:dyDescent="0.3">
      <c r="A8297">
        <v>1009168</v>
      </c>
      <c r="B8297" t="s">
        <v>35765</v>
      </c>
      <c r="C8297" t="s">
        <v>35766</v>
      </c>
      <c r="D8297" t="s">
        <v>35767</v>
      </c>
      <c r="E8297" t="s">
        <v>1902</v>
      </c>
      <c r="F8297" t="s">
        <v>35768</v>
      </c>
      <c r="G8297" t="s">
        <v>35769</v>
      </c>
      <c r="H8297" t="s">
        <v>7699</v>
      </c>
      <c r="I8297" s="23">
        <v>32.727910000000001</v>
      </c>
      <c r="J8297" s="23">
        <v>-114.65371</v>
      </c>
      <c r="K8297">
        <v>221112</v>
      </c>
      <c r="L8297" t="s">
        <v>335</v>
      </c>
      <c r="M8297" t="s">
        <v>336</v>
      </c>
      <c r="N8297" s="49">
        <v>35342.868000000002</v>
      </c>
      <c r="O8297" s="49">
        <v>25314.556</v>
      </c>
      <c r="P8297" s="49">
        <v>10705.212</v>
      </c>
      <c r="Q8297" s="49">
        <v>10211.712</v>
      </c>
      <c r="R8297" s="49">
        <v>16852.135999999999</v>
      </c>
      <c r="S8297" s="49">
        <v>32021.08</v>
      </c>
      <c r="T8297" s="49">
        <v>95083.292000000001</v>
      </c>
      <c r="U8297" s="49">
        <v>44402.131999999998</v>
      </c>
      <c r="V8297" s="49">
        <v>44363.82</v>
      </c>
    </row>
    <row r="8298" spans="1:22" x14ac:dyDescent="0.3">
      <c r="A8298">
        <v>1002083</v>
      </c>
      <c r="B8298" t="s">
        <v>35770</v>
      </c>
      <c r="C8298" t="s">
        <v>35771</v>
      </c>
      <c r="D8298" t="s">
        <v>35767</v>
      </c>
      <c r="E8298" t="s">
        <v>1487</v>
      </c>
      <c r="F8298" t="s">
        <v>35772</v>
      </c>
      <c r="G8298" t="s">
        <v>35773</v>
      </c>
      <c r="H8298" t="s">
        <v>7699</v>
      </c>
      <c r="I8298" s="23">
        <v>40.130000000000003</v>
      </c>
      <c r="J8298" s="23">
        <v>-102.68</v>
      </c>
      <c r="K8298">
        <v>325193</v>
      </c>
      <c r="L8298" t="s">
        <v>28</v>
      </c>
      <c r="M8298" t="s">
        <v>315</v>
      </c>
      <c r="N8298" s="49">
        <v>53001.9</v>
      </c>
      <c r="O8298" s="49">
        <v>50112.311999999998</v>
      </c>
      <c r="P8298" s="49">
        <v>47284.072</v>
      </c>
      <c r="Q8298" s="49">
        <v>51199.908000000003</v>
      </c>
      <c r="R8298" s="49">
        <v>49193.163999999997</v>
      </c>
      <c r="S8298" s="49">
        <v>47612.42</v>
      </c>
      <c r="T8298" s="49">
        <v>48876.915999999997</v>
      </c>
      <c r="U8298" s="49">
        <v>49648.612000000001</v>
      </c>
      <c r="V8298" s="49">
        <v>47330.972000000002</v>
      </c>
    </row>
    <row r="8299" spans="1:22" x14ac:dyDescent="0.3">
      <c r="A8299">
        <v>1004058</v>
      </c>
      <c r="B8299" t="s">
        <v>35774</v>
      </c>
      <c r="C8299" t="s">
        <v>35775</v>
      </c>
      <c r="D8299" t="s">
        <v>35776</v>
      </c>
      <c r="E8299" t="s">
        <v>323</v>
      </c>
      <c r="F8299" t="s">
        <v>35777</v>
      </c>
      <c r="G8299" t="s">
        <v>35778</v>
      </c>
      <c r="H8299" t="s">
        <v>25289</v>
      </c>
      <c r="I8299" s="23">
        <v>38.558332999999998</v>
      </c>
      <c r="J8299" s="23">
        <v>-121.575833</v>
      </c>
      <c r="K8299">
        <v>424910</v>
      </c>
      <c r="L8299" t="s">
        <v>1603</v>
      </c>
      <c r="M8299" t="s">
        <v>530</v>
      </c>
      <c r="Q8299" s="49">
        <v>0</v>
      </c>
      <c r="R8299" s="49">
        <v>33575.32</v>
      </c>
      <c r="S8299" s="49">
        <v>16550.766</v>
      </c>
      <c r="T8299" s="49">
        <v>14429.683999999999</v>
      </c>
      <c r="U8299" s="49">
        <v>28538.973999999998</v>
      </c>
      <c r="V8299" s="49">
        <v>28279.998</v>
      </c>
    </row>
    <row r="8300" spans="1:22" x14ac:dyDescent="0.3">
      <c r="A8300">
        <v>1001511</v>
      </c>
      <c r="B8300" t="s">
        <v>35779</v>
      </c>
      <c r="C8300" t="s">
        <v>15783</v>
      </c>
      <c r="D8300" t="s">
        <v>35780</v>
      </c>
      <c r="E8300" t="s">
        <v>690</v>
      </c>
      <c r="F8300" t="s">
        <v>35781</v>
      </c>
      <c r="G8300" t="s">
        <v>35782</v>
      </c>
      <c r="H8300" t="s">
        <v>35783</v>
      </c>
      <c r="I8300" s="23">
        <v>33.462200000000003</v>
      </c>
      <c r="J8300" s="23">
        <v>-84.898600000000002</v>
      </c>
      <c r="K8300">
        <v>221112</v>
      </c>
      <c r="L8300" t="s">
        <v>335</v>
      </c>
      <c r="M8300" t="s">
        <v>336</v>
      </c>
      <c r="N8300" s="49">
        <v>1213995.2</v>
      </c>
      <c r="O8300" s="49">
        <v>716167.49600000004</v>
      </c>
      <c r="P8300" s="49">
        <v>315255.33199999999</v>
      </c>
      <c r="Q8300" s="49">
        <v>348694.60800000001</v>
      </c>
      <c r="R8300" s="49">
        <v>475879.07400000002</v>
      </c>
      <c r="S8300" s="49">
        <v>759662.15800000005</v>
      </c>
      <c r="T8300" s="49">
        <v>1722636.26</v>
      </c>
      <c r="U8300" s="49">
        <v>2416613.128</v>
      </c>
      <c r="V8300" s="49">
        <v>4272961.4479999999</v>
      </c>
    </row>
    <row r="8301" spans="1:22" x14ac:dyDescent="0.3">
      <c r="A8301">
        <v>1011713</v>
      </c>
      <c r="B8301" t="s">
        <v>35784</v>
      </c>
      <c r="C8301" t="s">
        <v>35785</v>
      </c>
      <c r="D8301" t="s">
        <v>35786</v>
      </c>
      <c r="E8301" t="s">
        <v>526</v>
      </c>
      <c r="F8301" t="s">
        <v>35787</v>
      </c>
      <c r="G8301" t="s">
        <v>35788</v>
      </c>
      <c r="H8301" t="s">
        <v>35789</v>
      </c>
      <c r="I8301" s="23">
        <v>18.0656</v>
      </c>
      <c r="J8301" s="23">
        <v>-66.843931999999995</v>
      </c>
      <c r="K8301">
        <v>562212</v>
      </c>
      <c r="L8301" t="s">
        <v>355</v>
      </c>
      <c r="M8301" t="s">
        <v>307</v>
      </c>
      <c r="P8301" s="49">
        <v>81909.75</v>
      </c>
      <c r="Q8301" s="49">
        <v>79733</v>
      </c>
      <c r="R8301" s="49">
        <v>76362.95</v>
      </c>
      <c r="S8301" s="49">
        <v>73685.3</v>
      </c>
      <c r="T8301" s="49">
        <v>70186</v>
      </c>
      <c r="U8301" s="49">
        <v>35900.5</v>
      </c>
      <c r="V8301" s="49">
        <v>27850</v>
      </c>
    </row>
    <row r="8302" spans="1:22" x14ac:dyDescent="0.3">
      <c r="A8302">
        <v>1011398</v>
      </c>
      <c r="B8302" t="s">
        <v>35790</v>
      </c>
      <c r="C8302" t="s">
        <v>35791</v>
      </c>
      <c r="D8302" t="s">
        <v>10198</v>
      </c>
      <c r="E8302" t="s">
        <v>1418</v>
      </c>
      <c r="F8302" t="s">
        <v>4435</v>
      </c>
      <c r="H8302" t="s">
        <v>4436</v>
      </c>
      <c r="I8302" s="23">
        <v>34.691899999999997</v>
      </c>
      <c r="J8302" s="23">
        <v>-97.597200000000001</v>
      </c>
      <c r="K8302">
        <v>211111</v>
      </c>
      <c r="L8302" t="s">
        <v>28</v>
      </c>
      <c r="M8302" t="s">
        <v>102</v>
      </c>
      <c r="R8302" s="49">
        <v>26741.368200000001</v>
      </c>
      <c r="S8302" s="49">
        <v>28375.694</v>
      </c>
    </row>
    <row r="8303" spans="1:22" x14ac:dyDescent="0.3">
      <c r="A8303">
        <v>1002385</v>
      </c>
      <c r="B8303" t="s">
        <v>35792</v>
      </c>
      <c r="C8303" t="s">
        <v>35793</v>
      </c>
      <c r="D8303" t="s">
        <v>14925</v>
      </c>
      <c r="E8303" t="s">
        <v>386</v>
      </c>
      <c r="F8303" t="s">
        <v>14926</v>
      </c>
      <c r="G8303" t="s">
        <v>35794</v>
      </c>
      <c r="H8303" t="s">
        <v>1384</v>
      </c>
      <c r="I8303" s="23">
        <v>30.4025</v>
      </c>
      <c r="J8303" s="23">
        <v>-88.130555999999999</v>
      </c>
      <c r="K8303">
        <v>211130</v>
      </c>
      <c r="L8303" t="s">
        <v>368</v>
      </c>
      <c r="M8303" t="s">
        <v>102</v>
      </c>
      <c r="N8303" s="49">
        <v>61133.266000000003</v>
      </c>
      <c r="O8303" s="49">
        <v>78465.195999999996</v>
      </c>
      <c r="P8303" s="49">
        <v>74004.926000000007</v>
      </c>
      <c r="Q8303" s="49">
        <v>80175.326000000001</v>
      </c>
      <c r="R8303" s="49">
        <v>69012.356</v>
      </c>
      <c r="S8303" s="49">
        <v>83179.767999999996</v>
      </c>
      <c r="T8303" s="49">
        <v>68685.547999999995</v>
      </c>
      <c r="U8303" s="49">
        <v>77077.092000000004</v>
      </c>
      <c r="V8303" s="49">
        <v>74255.991999999998</v>
      </c>
    </row>
    <row r="8304" spans="1:22" x14ac:dyDescent="0.3">
      <c r="A8304">
        <v>1003895</v>
      </c>
      <c r="B8304" t="s">
        <v>35795</v>
      </c>
      <c r="C8304" t="s">
        <v>35796</v>
      </c>
      <c r="D8304" t="s">
        <v>10065</v>
      </c>
      <c r="E8304" t="s">
        <v>422</v>
      </c>
      <c r="F8304" t="s">
        <v>10066</v>
      </c>
      <c r="G8304" t="s">
        <v>35797</v>
      </c>
      <c r="H8304" t="s">
        <v>10077</v>
      </c>
      <c r="I8304" s="23">
        <v>35.459614000000002</v>
      </c>
      <c r="J8304" s="23">
        <v>-92.268568000000002</v>
      </c>
      <c r="K8304">
        <v>213112</v>
      </c>
      <c r="L8304" t="s">
        <v>28</v>
      </c>
      <c r="M8304" t="s">
        <v>102</v>
      </c>
      <c r="R8304" s="49">
        <v>28660.491999999998</v>
      </c>
      <c r="S8304" s="49">
        <v>32811.375999999997</v>
      </c>
      <c r="T8304" s="49">
        <v>30023.13</v>
      </c>
      <c r="U8304" s="49">
        <v>23868.16</v>
      </c>
      <c r="V8304" s="49">
        <v>30655.784</v>
      </c>
    </row>
    <row r="8305" spans="1:22" x14ac:dyDescent="0.3">
      <c r="A8305">
        <v>1008782</v>
      </c>
      <c r="B8305" t="s">
        <v>35798</v>
      </c>
      <c r="C8305" t="s">
        <v>35799</v>
      </c>
      <c r="D8305" t="s">
        <v>24033</v>
      </c>
      <c r="E8305" t="s">
        <v>422</v>
      </c>
      <c r="F8305" t="s">
        <v>24034</v>
      </c>
      <c r="G8305" t="s">
        <v>35800</v>
      </c>
      <c r="H8305" t="s">
        <v>7872</v>
      </c>
      <c r="I8305" s="23">
        <v>35.424143999999998</v>
      </c>
      <c r="J8305" s="23">
        <v>-92.273448000000002</v>
      </c>
      <c r="K8305">
        <v>213112</v>
      </c>
      <c r="L8305" t="s">
        <v>28</v>
      </c>
      <c r="M8305" t="s">
        <v>102</v>
      </c>
      <c r="R8305" s="49">
        <v>22276.416000000001</v>
      </c>
      <c r="S8305" s="49">
        <v>27046.748</v>
      </c>
      <c r="T8305" s="49">
        <v>28258.35</v>
      </c>
      <c r="U8305" s="49">
        <v>28551.491999999998</v>
      </c>
      <c r="V8305" s="49">
        <v>25438.004000000001</v>
      </c>
    </row>
    <row r="8306" spans="1:22" x14ac:dyDescent="0.3">
      <c r="A8306">
        <v>1011248</v>
      </c>
      <c r="B8306" t="s">
        <v>35801</v>
      </c>
      <c r="C8306" t="s">
        <v>35802</v>
      </c>
      <c r="D8306" t="s">
        <v>10065</v>
      </c>
      <c r="E8306" t="s">
        <v>422</v>
      </c>
      <c r="F8306" t="s">
        <v>10066</v>
      </c>
      <c r="G8306" t="s">
        <v>35803</v>
      </c>
      <c r="H8306" t="s">
        <v>10077</v>
      </c>
      <c r="I8306">
        <v>35.477639000000003</v>
      </c>
      <c r="J8306">
        <v>-92.311891000000003</v>
      </c>
      <c r="K8306">
        <v>213112</v>
      </c>
      <c r="L8306" t="s">
        <v>28</v>
      </c>
      <c r="M8306" t="s">
        <v>102</v>
      </c>
      <c r="R8306" s="49">
        <v>23168.011999999999</v>
      </c>
      <c r="S8306" s="49">
        <v>25507.804</v>
      </c>
      <c r="T8306" s="49">
        <v>25278.3</v>
      </c>
    </row>
    <row r="8307" spans="1:22" x14ac:dyDescent="0.3">
      <c r="A8307">
        <v>1012035</v>
      </c>
      <c r="B8307" t="s">
        <v>35804</v>
      </c>
      <c r="C8307" t="s">
        <v>35805</v>
      </c>
      <c r="D8307" t="s">
        <v>35806</v>
      </c>
      <c r="E8307" t="s">
        <v>11053</v>
      </c>
      <c r="F8307" t="s">
        <v>11054</v>
      </c>
      <c r="G8307" t="s">
        <v>35807</v>
      </c>
      <c r="I8307">
        <v>13.543124000000001</v>
      </c>
      <c r="J8307">
        <v>144.89113</v>
      </c>
      <c r="K8307">
        <v>221112</v>
      </c>
      <c r="L8307" t="s">
        <v>28</v>
      </c>
      <c r="M8307" t="s">
        <v>336</v>
      </c>
      <c r="N8307" s="49">
        <v>44684.428</v>
      </c>
      <c r="O8307" s="49">
        <v>50837.078000000001</v>
      </c>
      <c r="P8307" s="49">
        <v>37235.347999999998</v>
      </c>
      <c r="Q8307" s="49">
        <v>32273.378000000001</v>
      </c>
      <c r="R8307" s="49">
        <v>34850.985999999997</v>
      </c>
    </row>
    <row r="8308" spans="1:22" x14ac:dyDescent="0.3">
      <c r="A8308">
        <v>1009093</v>
      </c>
      <c r="B8308" t="s">
        <v>35808</v>
      </c>
      <c r="C8308" t="s">
        <v>35809</v>
      </c>
      <c r="D8308" t="s">
        <v>3489</v>
      </c>
      <c r="E8308" t="s">
        <v>303</v>
      </c>
      <c r="F8308" t="s">
        <v>3490</v>
      </c>
      <c r="H8308" t="s">
        <v>27045</v>
      </c>
      <c r="I8308">
        <v>29.342099999999999</v>
      </c>
      <c r="J8308">
        <v>-97.11</v>
      </c>
      <c r="K8308">
        <v>211130</v>
      </c>
      <c r="L8308" t="s">
        <v>368</v>
      </c>
      <c r="M8308" t="s">
        <v>102</v>
      </c>
      <c r="N8308" s="49">
        <v>596900.81000000006</v>
      </c>
      <c r="O8308" s="49">
        <v>599469.13</v>
      </c>
      <c r="P8308" s="49">
        <v>615747.31999999995</v>
      </c>
      <c r="Q8308" s="49">
        <v>630164.21799999999</v>
      </c>
      <c r="R8308" s="49">
        <v>615235.1</v>
      </c>
      <c r="S8308" s="49">
        <v>749236.92599999998</v>
      </c>
      <c r="T8308" s="49">
        <v>763150.79399999999</v>
      </c>
      <c r="U8308" s="49">
        <v>226496.052</v>
      </c>
    </row>
    <row r="8309" spans="1:22" x14ac:dyDescent="0.3">
      <c r="A8309">
        <v>1003830</v>
      </c>
      <c r="B8309" t="s">
        <v>35810</v>
      </c>
      <c r="C8309" t="s">
        <v>35811</v>
      </c>
      <c r="D8309" t="s">
        <v>10065</v>
      </c>
      <c r="E8309" t="s">
        <v>422</v>
      </c>
      <c r="F8309" t="s">
        <v>10066</v>
      </c>
      <c r="G8309" t="s">
        <v>35812</v>
      </c>
      <c r="H8309" t="s">
        <v>10077</v>
      </c>
      <c r="I8309">
        <v>35.410173999999998</v>
      </c>
      <c r="J8309">
        <v>-92.341397999999998</v>
      </c>
      <c r="K8309">
        <v>213112</v>
      </c>
      <c r="L8309" t="s">
        <v>28</v>
      </c>
      <c r="M8309" t="s">
        <v>102</v>
      </c>
      <c r="R8309" s="49">
        <v>29044.639999999999</v>
      </c>
      <c r="S8309" s="49">
        <v>31622.080000000002</v>
      </c>
      <c r="T8309" s="49">
        <v>37719.81</v>
      </c>
      <c r="U8309" s="49">
        <v>34951.667999999998</v>
      </c>
      <c r="V8309" s="49">
        <v>33983.271999999997</v>
      </c>
    </row>
    <row r="8310" spans="1:22" x14ac:dyDescent="0.3">
      <c r="A8310">
        <v>1003832</v>
      </c>
      <c r="B8310" t="s">
        <v>35813</v>
      </c>
      <c r="C8310" t="s">
        <v>35814</v>
      </c>
      <c r="D8310" t="s">
        <v>10065</v>
      </c>
      <c r="E8310" t="s">
        <v>422</v>
      </c>
      <c r="F8310" t="s">
        <v>10066</v>
      </c>
      <c r="G8310" t="s">
        <v>35815</v>
      </c>
      <c r="H8310" t="s">
        <v>10077</v>
      </c>
      <c r="I8310">
        <v>35.440117999999998</v>
      </c>
      <c r="J8310">
        <v>-92.326468000000006</v>
      </c>
      <c r="K8310">
        <v>213112</v>
      </c>
      <c r="L8310" t="s">
        <v>28</v>
      </c>
      <c r="M8310" t="s">
        <v>102</v>
      </c>
      <c r="R8310" s="49">
        <v>34465.22</v>
      </c>
      <c r="S8310" s="49">
        <v>39951.5</v>
      </c>
      <c r="T8310" s="49">
        <v>48888.32</v>
      </c>
      <c r="U8310" s="49">
        <v>40815.896000000001</v>
      </c>
      <c r="V8310" s="49">
        <v>35819.516000000003</v>
      </c>
    </row>
    <row r="8311" spans="1:22" x14ac:dyDescent="0.3">
      <c r="A8311">
        <v>1011371</v>
      </c>
      <c r="B8311" t="s">
        <v>35816</v>
      </c>
      <c r="C8311" t="s">
        <v>35817</v>
      </c>
      <c r="D8311" t="s">
        <v>35818</v>
      </c>
      <c r="E8311" t="s">
        <v>323</v>
      </c>
      <c r="F8311" t="s">
        <v>25287</v>
      </c>
      <c r="G8311" t="s">
        <v>35819</v>
      </c>
      <c r="H8311" t="s">
        <v>25289</v>
      </c>
      <c r="I8311">
        <v>38.590670000000003</v>
      </c>
      <c r="J8311">
        <v>-121.68481</v>
      </c>
      <c r="K8311">
        <v>562212</v>
      </c>
      <c r="L8311" t="s">
        <v>51</v>
      </c>
      <c r="M8311" t="s">
        <v>307</v>
      </c>
      <c r="N8311" s="49">
        <v>18704.25</v>
      </c>
      <c r="O8311" s="49">
        <v>16412</v>
      </c>
      <c r="P8311" s="49">
        <v>14915.75</v>
      </c>
      <c r="Q8311" s="49">
        <v>48691.5</v>
      </c>
      <c r="R8311" s="49">
        <v>80728</v>
      </c>
      <c r="S8311" s="49">
        <v>52091.25</v>
      </c>
      <c r="T8311" s="49">
        <v>36482.5</v>
      </c>
      <c r="U8311" s="49">
        <v>51615.75</v>
      </c>
      <c r="V8311" s="49">
        <v>37648.5</v>
      </c>
    </row>
    <row r="8312" spans="1:22" x14ac:dyDescent="0.3">
      <c r="A8312">
        <v>1000071</v>
      </c>
      <c r="B8312" t="s">
        <v>35820</v>
      </c>
      <c r="C8312" t="s">
        <v>35821</v>
      </c>
      <c r="D8312" t="s">
        <v>11158</v>
      </c>
      <c r="E8312" t="s">
        <v>447</v>
      </c>
      <c r="F8312" t="s">
        <v>31712</v>
      </c>
      <c r="G8312" t="s">
        <v>35822</v>
      </c>
      <c r="H8312" t="s">
        <v>5778</v>
      </c>
      <c r="I8312">
        <v>39.738</v>
      </c>
      <c r="J8312">
        <v>-76.307199999999995</v>
      </c>
      <c r="K8312">
        <v>221112</v>
      </c>
      <c r="L8312" t="s">
        <v>30</v>
      </c>
      <c r="M8312" t="s">
        <v>336</v>
      </c>
      <c r="N8312" s="49">
        <v>1837597.06</v>
      </c>
      <c r="O8312" s="49">
        <v>811752.9</v>
      </c>
      <c r="P8312" s="49">
        <v>686391.69</v>
      </c>
      <c r="Q8312" s="49">
        <v>675536.63</v>
      </c>
      <c r="R8312" s="49">
        <v>855380.94200000004</v>
      </c>
      <c r="S8312" s="49">
        <v>1089937.196</v>
      </c>
      <c r="T8312" s="49">
        <v>865681.69200000004</v>
      </c>
      <c r="U8312" s="49">
        <v>1416481.156</v>
      </c>
      <c r="V8312" s="49">
        <v>395153.92599999998</v>
      </c>
    </row>
    <row r="8313" spans="1:22" x14ac:dyDescent="0.3">
      <c r="A8313">
        <v>1010680</v>
      </c>
      <c r="B8313" t="s">
        <v>35823</v>
      </c>
      <c r="C8313" t="s">
        <v>35824</v>
      </c>
      <c r="D8313" t="s">
        <v>5778</v>
      </c>
      <c r="E8313" t="s">
        <v>447</v>
      </c>
      <c r="F8313" t="s">
        <v>35825</v>
      </c>
      <c r="G8313" t="s">
        <v>35826</v>
      </c>
      <c r="H8313" t="s">
        <v>15756</v>
      </c>
      <c r="I8313">
        <v>39.980725999999997</v>
      </c>
      <c r="J8313">
        <v>-76.682642999999999</v>
      </c>
      <c r="K8313">
        <v>221112</v>
      </c>
      <c r="L8313" t="s">
        <v>28</v>
      </c>
      <c r="M8313" t="s">
        <v>336</v>
      </c>
      <c r="N8313" s="49">
        <v>343.44799999999998</v>
      </c>
      <c r="O8313" s="49">
        <v>2005.7919999999999</v>
      </c>
      <c r="P8313" s="49">
        <v>2914.44</v>
      </c>
      <c r="Q8313" s="49">
        <v>19733.975999999999</v>
      </c>
      <c r="R8313" s="49">
        <v>4286.884</v>
      </c>
      <c r="S8313" s="49">
        <v>6516.1760000000004</v>
      </c>
      <c r="T8313" s="49">
        <v>9782.8639999999996</v>
      </c>
      <c r="U8313" s="49">
        <v>29784.687999999998</v>
      </c>
    </row>
    <row r="8314" spans="1:22" x14ac:dyDescent="0.3">
      <c r="A8314">
        <v>1001205</v>
      </c>
      <c r="B8314" t="s">
        <v>35827</v>
      </c>
      <c r="C8314" t="s">
        <v>35828</v>
      </c>
      <c r="D8314" t="s">
        <v>35829</v>
      </c>
      <c r="E8314" t="s">
        <v>793</v>
      </c>
      <c r="F8314" t="s">
        <v>35830</v>
      </c>
      <c r="G8314" t="s">
        <v>35831</v>
      </c>
      <c r="H8314" t="s">
        <v>5778</v>
      </c>
      <c r="I8314">
        <v>37.214399999999998</v>
      </c>
      <c r="J8314">
        <v>-76.461100000000002</v>
      </c>
      <c r="K8314">
        <v>221112</v>
      </c>
      <c r="L8314" t="s">
        <v>335</v>
      </c>
      <c r="M8314" t="s">
        <v>336</v>
      </c>
      <c r="N8314" s="49">
        <v>64288.027999999998</v>
      </c>
      <c r="O8314" s="49">
        <v>551234.28</v>
      </c>
      <c r="P8314" s="49">
        <v>146233.88800000001</v>
      </c>
      <c r="Q8314" s="49">
        <v>439999.76</v>
      </c>
      <c r="R8314" s="49">
        <v>558915.81599999999</v>
      </c>
      <c r="S8314" s="49">
        <v>965211.402</v>
      </c>
      <c r="T8314" s="49">
        <v>845112.35400000005</v>
      </c>
      <c r="U8314" s="49">
        <v>707769.22</v>
      </c>
      <c r="V8314" s="49">
        <v>1266652.49</v>
      </c>
    </row>
    <row r="8315" spans="1:22" x14ac:dyDescent="0.3">
      <c r="A8315">
        <v>1006907</v>
      </c>
      <c r="B8315" t="s">
        <v>35832</v>
      </c>
      <c r="C8315" t="s">
        <v>35833</v>
      </c>
      <c r="D8315" t="s">
        <v>35829</v>
      </c>
      <c r="E8315" t="s">
        <v>793</v>
      </c>
      <c r="F8315" t="s">
        <v>35830</v>
      </c>
      <c r="G8315" t="s">
        <v>35834</v>
      </c>
      <c r="H8315" t="s">
        <v>15753</v>
      </c>
      <c r="I8315">
        <v>37.21022</v>
      </c>
      <c r="J8315">
        <v>-76.453659999999999</v>
      </c>
      <c r="K8315">
        <v>493190</v>
      </c>
      <c r="L8315" t="s">
        <v>28</v>
      </c>
      <c r="M8315" t="s">
        <v>315</v>
      </c>
      <c r="S8315" s="49">
        <v>2216.192</v>
      </c>
      <c r="T8315" s="49">
        <v>6776.23</v>
      </c>
      <c r="U8315" s="49">
        <v>14569.798000000001</v>
      </c>
      <c r="V8315" s="49">
        <v>24064.256000000001</v>
      </c>
    </row>
    <row r="8316" spans="1:22" x14ac:dyDescent="0.3">
      <c r="A8316">
        <v>1004577</v>
      </c>
      <c r="B8316" t="s">
        <v>35835</v>
      </c>
      <c r="C8316" t="s">
        <v>35836</v>
      </c>
      <c r="D8316" t="s">
        <v>15790</v>
      </c>
      <c r="E8316" t="s">
        <v>323</v>
      </c>
      <c r="F8316" t="s">
        <v>8240</v>
      </c>
      <c r="G8316" t="s">
        <v>35837</v>
      </c>
      <c r="H8316" t="s">
        <v>35838</v>
      </c>
      <c r="I8316">
        <v>39.137472000000002</v>
      </c>
      <c r="J8316">
        <v>-121.64391000000001</v>
      </c>
      <c r="K8316">
        <v>221112</v>
      </c>
      <c r="L8316" t="s">
        <v>28</v>
      </c>
      <c r="M8316" t="s">
        <v>336</v>
      </c>
      <c r="R8316" s="49">
        <v>12438.904</v>
      </c>
      <c r="S8316" s="49">
        <v>14526.995999999999</v>
      </c>
      <c r="T8316" s="49">
        <v>11463.856</v>
      </c>
      <c r="U8316" s="49">
        <v>31315.331999999999</v>
      </c>
      <c r="V8316" s="49">
        <v>61483.067999999999</v>
      </c>
    </row>
    <row r="8317" spans="1:22" x14ac:dyDescent="0.3">
      <c r="A8317">
        <v>1000123</v>
      </c>
      <c r="B8317" t="s">
        <v>15793</v>
      </c>
      <c r="C8317" t="s">
        <v>35839</v>
      </c>
      <c r="D8317" t="s">
        <v>8239</v>
      </c>
      <c r="E8317" t="s">
        <v>323</v>
      </c>
      <c r="F8317" t="s">
        <v>8240</v>
      </c>
      <c r="G8317" t="s">
        <v>35840</v>
      </c>
      <c r="H8317" t="s">
        <v>8242</v>
      </c>
      <c r="I8317">
        <v>39.136499999999998</v>
      </c>
      <c r="J8317">
        <v>-121.6397</v>
      </c>
      <c r="K8317">
        <v>221112</v>
      </c>
      <c r="L8317" t="s">
        <v>30</v>
      </c>
      <c r="M8317" t="s">
        <v>336</v>
      </c>
      <c r="N8317" s="49">
        <v>18529.38</v>
      </c>
      <c r="O8317" s="49">
        <v>19870.923999999999</v>
      </c>
      <c r="P8317" s="49">
        <v>22657.008000000002</v>
      </c>
      <c r="Q8317" s="49">
        <v>17903.227999999999</v>
      </c>
      <c r="R8317" s="49">
        <v>15024.492</v>
      </c>
      <c r="S8317" s="49">
        <v>16106.34</v>
      </c>
      <c r="T8317" s="49">
        <v>23021.112000000001</v>
      </c>
      <c r="U8317" s="49">
        <v>29212.292000000001</v>
      </c>
      <c r="V8317" s="49">
        <v>8157.52</v>
      </c>
    </row>
    <row r="8318" spans="1:22" x14ac:dyDescent="0.3">
      <c r="A8318">
        <v>1004217</v>
      </c>
      <c r="B8318" t="s">
        <v>35841</v>
      </c>
      <c r="C8318" t="s">
        <v>35842</v>
      </c>
      <c r="D8318" t="s">
        <v>8866</v>
      </c>
      <c r="E8318" t="s">
        <v>303</v>
      </c>
      <c r="F8318" t="s">
        <v>8867</v>
      </c>
      <c r="H8318" t="s">
        <v>11232</v>
      </c>
      <c r="I8318">
        <v>30.455658</v>
      </c>
      <c r="J8318">
        <v>-102.719719</v>
      </c>
      <c r="K8318">
        <v>211111</v>
      </c>
      <c r="L8318" t="s">
        <v>28</v>
      </c>
      <c r="M8318" t="s">
        <v>102</v>
      </c>
      <c r="R8318" s="49">
        <v>20567.072</v>
      </c>
      <c r="S8318" s="49">
        <v>23085.464</v>
      </c>
      <c r="T8318" s="49">
        <v>32030.38</v>
      </c>
      <c r="U8318" s="49">
        <v>35754.716</v>
      </c>
      <c r="V8318" s="49">
        <v>29664.687999999998</v>
      </c>
    </row>
    <row r="8319" spans="1:22" x14ac:dyDescent="0.3">
      <c r="A8319">
        <v>1001424</v>
      </c>
      <c r="B8319" t="s">
        <v>35843</v>
      </c>
      <c r="C8319" t="s">
        <v>35844</v>
      </c>
      <c r="D8319" t="s">
        <v>35767</v>
      </c>
      <c r="E8319" t="s">
        <v>1902</v>
      </c>
      <c r="F8319" t="s">
        <v>35768</v>
      </c>
      <c r="G8319" t="s">
        <v>35845</v>
      </c>
      <c r="H8319" t="s">
        <v>30396</v>
      </c>
      <c r="I8319">
        <v>32.721400000000003</v>
      </c>
      <c r="J8319">
        <v>-114.7097</v>
      </c>
      <c r="K8319">
        <v>221112</v>
      </c>
      <c r="L8319" t="s">
        <v>335</v>
      </c>
      <c r="M8319" t="s">
        <v>336</v>
      </c>
      <c r="N8319" s="49">
        <v>283723.81199999998</v>
      </c>
      <c r="O8319" s="49">
        <v>306555.32799999998</v>
      </c>
      <c r="P8319" s="49">
        <v>211570.15</v>
      </c>
      <c r="Q8319" s="49">
        <v>243311.79199999999</v>
      </c>
      <c r="R8319" s="49">
        <v>222752.42199999999</v>
      </c>
      <c r="S8319" s="49">
        <v>232060.33</v>
      </c>
      <c r="T8319" s="49">
        <v>215740.94399999999</v>
      </c>
      <c r="U8319" s="49">
        <v>165258.016</v>
      </c>
      <c r="V8319" s="49">
        <v>232147.83199999999</v>
      </c>
    </row>
    <row r="8320" spans="1:22" x14ac:dyDescent="0.3">
      <c r="A8320">
        <v>1011356</v>
      </c>
      <c r="B8320" t="s">
        <v>35846</v>
      </c>
      <c r="C8320" t="s">
        <v>35847</v>
      </c>
      <c r="D8320" t="s">
        <v>35848</v>
      </c>
      <c r="E8320" t="s">
        <v>339</v>
      </c>
      <c r="F8320" t="s">
        <v>365</v>
      </c>
      <c r="H8320" t="s">
        <v>367</v>
      </c>
      <c r="I8320">
        <v>32.643022000000002</v>
      </c>
      <c r="J8320">
        <v>-103.8088667</v>
      </c>
      <c r="K8320">
        <v>211130</v>
      </c>
      <c r="L8320" t="s">
        <v>2172</v>
      </c>
      <c r="M8320" t="s">
        <v>2173</v>
      </c>
      <c r="N8320" s="49">
        <v>300349.51400000002</v>
      </c>
      <c r="O8320" s="49">
        <v>267022.36200000002</v>
      </c>
      <c r="P8320" s="49">
        <v>232692.342</v>
      </c>
      <c r="Q8320" s="49">
        <v>272477.27</v>
      </c>
      <c r="R8320" s="49">
        <v>79262.602669999993</v>
      </c>
    </row>
    <row r="8321" spans="1:22" x14ac:dyDescent="0.3">
      <c r="A8321">
        <v>1011156</v>
      </c>
      <c r="B8321" t="s">
        <v>35849</v>
      </c>
      <c r="C8321" t="s">
        <v>35850</v>
      </c>
      <c r="D8321" t="s">
        <v>6562</v>
      </c>
      <c r="E8321" t="s">
        <v>447</v>
      </c>
      <c r="F8321" t="s">
        <v>6563</v>
      </c>
      <c r="G8321" t="s">
        <v>35851</v>
      </c>
      <c r="H8321" t="s">
        <v>6983</v>
      </c>
      <c r="I8321">
        <v>41.747993999999998</v>
      </c>
      <c r="J8321">
        <v>-75.748778000000001</v>
      </c>
      <c r="K8321">
        <v>213112</v>
      </c>
      <c r="L8321" t="s">
        <v>28</v>
      </c>
      <c r="M8321" t="s">
        <v>102</v>
      </c>
      <c r="R8321" s="49">
        <v>16862.236000000001</v>
      </c>
      <c r="S8321" s="49">
        <v>48769.415999999997</v>
      </c>
      <c r="T8321" s="49">
        <v>27542.3</v>
      </c>
    </row>
    <row r="8322" spans="1:22" x14ac:dyDescent="0.3">
      <c r="A8322">
        <v>1011602</v>
      </c>
      <c r="B8322" t="s">
        <v>35852</v>
      </c>
      <c r="C8322" t="s">
        <v>35853</v>
      </c>
      <c r="D8322" t="s">
        <v>8544</v>
      </c>
      <c r="E8322" t="s">
        <v>1248</v>
      </c>
      <c r="F8322" t="s">
        <v>18487</v>
      </c>
      <c r="H8322" t="s">
        <v>987</v>
      </c>
      <c r="I8322">
        <v>39.224600000000002</v>
      </c>
      <c r="J8322">
        <v>-80.555999999999997</v>
      </c>
      <c r="K8322">
        <v>211111</v>
      </c>
      <c r="L8322" t="s">
        <v>28</v>
      </c>
      <c r="M8322" t="s">
        <v>102</v>
      </c>
      <c r="R8322" s="49">
        <v>32440.628000000001</v>
      </c>
      <c r="S8322" s="49">
        <v>37297.760000000002</v>
      </c>
    </row>
    <row r="8323" spans="1:22" x14ac:dyDescent="0.3">
      <c r="A8323">
        <v>1003318</v>
      </c>
      <c r="B8323" t="s">
        <v>35854</v>
      </c>
      <c r="C8323" t="s">
        <v>35855</v>
      </c>
      <c r="D8323" t="s">
        <v>1319</v>
      </c>
      <c r="E8323" t="s">
        <v>303</v>
      </c>
      <c r="F8323" t="s">
        <v>1320</v>
      </c>
      <c r="G8323" t="s">
        <v>35856</v>
      </c>
      <c r="H8323" t="s">
        <v>1074</v>
      </c>
      <c r="I8323">
        <v>35.604999999999997</v>
      </c>
      <c r="J8323">
        <v>-100.14833299999999</v>
      </c>
      <c r="K8323">
        <v>211130</v>
      </c>
      <c r="L8323" t="s">
        <v>368</v>
      </c>
      <c r="M8323" t="s">
        <v>102</v>
      </c>
      <c r="N8323" s="49">
        <v>34028.834000000003</v>
      </c>
      <c r="O8323" s="49">
        <v>23974.266</v>
      </c>
      <c r="P8323" s="49">
        <v>29733.948</v>
      </c>
      <c r="Q8323" s="49">
        <v>25010.326000000001</v>
      </c>
      <c r="R8323" s="49">
        <v>54812.053999999996</v>
      </c>
      <c r="S8323" s="49">
        <v>40266.614000000001</v>
      </c>
      <c r="T8323" s="49">
        <v>56638.91</v>
      </c>
      <c r="U8323" s="49">
        <v>83978.982000000004</v>
      </c>
      <c r="V8323" s="49">
        <v>58893.091999999997</v>
      </c>
    </row>
    <row r="8324" spans="1:22" x14ac:dyDescent="0.3">
      <c r="A8324">
        <v>1001308</v>
      </c>
      <c r="B8324" t="s">
        <v>35857</v>
      </c>
      <c r="C8324" t="s">
        <v>35858</v>
      </c>
      <c r="D8324" t="s">
        <v>2350</v>
      </c>
      <c r="E8324" t="s">
        <v>454</v>
      </c>
      <c r="F8324" t="s">
        <v>2351</v>
      </c>
      <c r="G8324" t="s">
        <v>35859</v>
      </c>
      <c r="H8324" t="s">
        <v>18138</v>
      </c>
      <c r="I8324">
        <v>42.82</v>
      </c>
      <c r="J8324">
        <v>-85.998800000000003</v>
      </c>
      <c r="K8324">
        <v>221112</v>
      </c>
      <c r="L8324" t="s">
        <v>335</v>
      </c>
      <c r="M8324" t="s">
        <v>336</v>
      </c>
      <c r="N8324" s="49">
        <v>1735721.02</v>
      </c>
      <c r="O8324" s="49">
        <v>1370334.872</v>
      </c>
      <c r="P8324" s="49">
        <v>1342562.524</v>
      </c>
      <c r="Q8324" s="49">
        <v>1696631.2120000001</v>
      </c>
      <c r="R8324" s="49">
        <v>1465347.02</v>
      </c>
      <c r="S8324" s="49">
        <v>875180.35600000003</v>
      </c>
      <c r="T8324" s="49">
        <v>617747.71200000006</v>
      </c>
      <c r="U8324" s="49">
        <v>1263260.1680000001</v>
      </c>
      <c r="V8324" s="49">
        <v>786899.53200000001</v>
      </c>
    </row>
    <row r="8325" spans="1:22" x14ac:dyDescent="0.3">
      <c r="A8325">
        <v>1010592</v>
      </c>
      <c r="B8325" t="s">
        <v>35860</v>
      </c>
      <c r="C8325" t="s">
        <v>35861</v>
      </c>
      <c r="D8325" t="s">
        <v>25193</v>
      </c>
      <c r="E8325" t="s">
        <v>303</v>
      </c>
      <c r="F8325" t="s">
        <v>29992</v>
      </c>
      <c r="G8325" t="s">
        <v>35862</v>
      </c>
      <c r="H8325" t="s">
        <v>1865</v>
      </c>
      <c r="I8325">
        <v>31.795396</v>
      </c>
      <c r="J8325">
        <v>-94.179047999999995</v>
      </c>
      <c r="K8325">
        <v>486210</v>
      </c>
      <c r="L8325" t="s">
        <v>368</v>
      </c>
      <c r="M8325" t="s">
        <v>102</v>
      </c>
      <c r="N8325" s="49">
        <v>44897.696000000004</v>
      </c>
      <c r="O8325" s="49">
        <v>30902.196</v>
      </c>
      <c r="P8325" s="49">
        <v>11961.956</v>
      </c>
      <c r="R8325" s="49">
        <v>1386.0440000000001</v>
      </c>
      <c r="S8325" s="49">
        <v>3437.6880000000001</v>
      </c>
      <c r="T8325" s="49">
        <v>10141.237999999999</v>
      </c>
      <c r="U8325" s="49">
        <v>32744.948</v>
      </c>
    </row>
    <row r="8326" spans="1:22" x14ac:dyDescent="0.3">
      <c r="A8326">
        <v>1000805</v>
      </c>
      <c r="B8326" t="s">
        <v>35863</v>
      </c>
      <c r="C8326" t="s">
        <v>35864</v>
      </c>
      <c r="D8326" t="s">
        <v>787</v>
      </c>
      <c r="E8326" t="s">
        <v>351</v>
      </c>
      <c r="F8326" t="s">
        <v>788</v>
      </c>
      <c r="G8326" t="s">
        <v>35865</v>
      </c>
      <c r="H8326" t="s">
        <v>4368</v>
      </c>
      <c r="I8326">
        <v>42.477600000000002</v>
      </c>
      <c r="J8326">
        <v>-87.894999999999996</v>
      </c>
      <c r="K8326">
        <v>221112</v>
      </c>
      <c r="L8326" t="s">
        <v>335</v>
      </c>
      <c r="M8326" t="s">
        <v>336</v>
      </c>
      <c r="N8326" s="49">
        <v>395152.48599999998</v>
      </c>
      <c r="O8326" s="49">
        <v>321472.98800000001</v>
      </c>
      <c r="P8326" s="49">
        <v>271470.88</v>
      </c>
      <c r="Q8326" s="49">
        <v>261586.27799999999</v>
      </c>
      <c r="R8326" s="49">
        <v>82924.593999999997</v>
      </c>
      <c r="S8326" s="49">
        <v>41118.262000000002</v>
      </c>
      <c r="T8326" s="49">
        <v>70492.84</v>
      </c>
      <c r="U8326" s="49">
        <v>78032.512000000002</v>
      </c>
      <c r="V8326" s="49">
        <v>66811.452000000005</v>
      </c>
    </row>
    <row r="8327" spans="1:22" x14ac:dyDescent="0.3">
      <c r="A8327">
        <v>1001464</v>
      </c>
      <c r="B8327" t="s">
        <v>35866</v>
      </c>
      <c r="C8327" t="s">
        <v>35867</v>
      </c>
      <c r="D8327" t="s">
        <v>3188</v>
      </c>
      <c r="E8327" t="s">
        <v>1487</v>
      </c>
      <c r="F8327" t="s">
        <v>35868</v>
      </c>
      <c r="G8327" t="s">
        <v>35869</v>
      </c>
      <c r="H8327" t="s">
        <v>3191</v>
      </c>
      <c r="I8327">
        <v>39.736899999999999</v>
      </c>
      <c r="J8327">
        <v>-105.01690000000001</v>
      </c>
      <c r="K8327">
        <v>221330</v>
      </c>
      <c r="L8327" t="s">
        <v>30</v>
      </c>
      <c r="M8327" t="s">
        <v>336</v>
      </c>
      <c r="N8327" s="49">
        <v>10870.86</v>
      </c>
      <c r="O8327" s="49">
        <v>16707.788</v>
      </c>
      <c r="P8327" s="49">
        <v>14363.196</v>
      </c>
      <c r="Q8327" s="49">
        <v>19363.428</v>
      </c>
      <c r="R8327" s="49">
        <v>23648.011999999999</v>
      </c>
      <c r="S8327" s="49">
        <v>23916.312000000002</v>
      </c>
      <c r="T8327" s="49">
        <v>31493.184000000001</v>
      </c>
      <c r="U8327" s="49">
        <v>28339.044000000002</v>
      </c>
      <c r="V8327" s="49">
        <v>31193.236000000001</v>
      </c>
    </row>
    <row r="8328" spans="1:22" x14ac:dyDescent="0.3">
      <c r="A8328">
        <v>1012625</v>
      </c>
      <c r="B8328" t="s">
        <v>35870</v>
      </c>
      <c r="C8328" t="s">
        <v>35871</v>
      </c>
      <c r="D8328" t="s">
        <v>1844</v>
      </c>
      <c r="E8328" t="s">
        <v>303</v>
      </c>
      <c r="F8328" t="s">
        <v>35872</v>
      </c>
      <c r="G8328" t="s">
        <v>35873</v>
      </c>
      <c r="H8328" t="s">
        <v>9019</v>
      </c>
      <c r="I8328">
        <v>27.888611000000001</v>
      </c>
      <c r="J8328">
        <v>-97.277777999999998</v>
      </c>
      <c r="K8328">
        <v>331110</v>
      </c>
      <c r="L8328" t="s">
        <v>537</v>
      </c>
      <c r="M8328" t="s">
        <v>538</v>
      </c>
      <c r="N8328" s="49">
        <v>857709.81599999999</v>
      </c>
      <c r="O8328" s="49">
        <v>783385.60400000005</v>
      </c>
      <c r="P8328" s="49">
        <v>749328.25199999998</v>
      </c>
      <c r="Q8328" s="49">
        <v>163764.82800000001</v>
      </c>
    </row>
    <row r="8329" spans="1:22" x14ac:dyDescent="0.3">
      <c r="A8329">
        <v>1011696</v>
      </c>
      <c r="B8329" t="s">
        <v>35874</v>
      </c>
      <c r="C8329" t="s">
        <v>35875</v>
      </c>
      <c r="D8329" t="s">
        <v>35876</v>
      </c>
      <c r="E8329" t="s">
        <v>441</v>
      </c>
      <c r="F8329" t="s">
        <v>35877</v>
      </c>
      <c r="G8329" t="s">
        <v>35878</v>
      </c>
      <c r="H8329" t="s">
        <v>1726</v>
      </c>
      <c r="I8329">
        <v>35.661943000000001</v>
      </c>
      <c r="J8329">
        <v>-82.996087000000003</v>
      </c>
      <c r="K8329">
        <v>562212</v>
      </c>
      <c r="L8329" t="s">
        <v>355</v>
      </c>
      <c r="M8329" t="s">
        <v>307</v>
      </c>
      <c r="N8329" s="49">
        <v>82134.75</v>
      </c>
      <c r="O8329" s="49">
        <v>74998.25</v>
      </c>
      <c r="P8329" s="49">
        <v>66643.350000000006</v>
      </c>
      <c r="Q8329" s="49">
        <v>57371.4</v>
      </c>
      <c r="R8329" s="49">
        <v>49400.75</v>
      </c>
      <c r="S8329" s="49">
        <v>41921.35</v>
      </c>
      <c r="T8329" s="49">
        <v>40838</v>
      </c>
      <c r="U8329" s="49">
        <v>39733</v>
      </c>
      <c r="V8329" s="49">
        <v>38540</v>
      </c>
    </row>
  </sheetData>
  <mergeCells count="1">
    <mergeCell ref="A3:C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832"/>
  <sheetViews>
    <sheetView workbookViewId="0">
      <pane xSplit="4" ySplit="3" topLeftCell="E4" activePane="bottomRight" state="frozenSplit"/>
      <selection activeCell="A3" sqref="A3:C3"/>
      <selection pane="topRight" activeCell="A3" sqref="A3:C3"/>
      <selection pane="bottomLeft" activeCell="A3" sqref="A3:C3"/>
      <selection pane="bottomRight"/>
    </sheetView>
  </sheetViews>
  <sheetFormatPr defaultRowHeight="14.4" x14ac:dyDescent="0.3"/>
  <cols>
    <col min="1" max="1" width="10.6640625" style="22" customWidth="1" collapsed="1"/>
    <col min="2" max="2" width="14.6640625" style="38" customWidth="1" collapsed="1"/>
    <col min="3" max="3" width="40.6640625" customWidth="1" collapsed="1"/>
    <col min="4" max="4" width="21.6640625" customWidth="1" collapsed="1"/>
    <col min="5" max="5" width="15.5546875" customWidth="1" collapsed="1"/>
    <col min="6" max="6" width="10.5546875" customWidth="1" collapsed="1"/>
    <col min="7" max="7" width="10.6640625" style="22" customWidth="1" collapsed="1"/>
    <col min="8" max="8" width="41.6640625" customWidth="1" collapsed="1"/>
    <col min="9" max="9" width="13.44140625" customWidth="1" collapsed="1"/>
    <col min="10" max="10" width="12" customWidth="1" collapsed="1"/>
    <col min="11" max="11" width="13.5546875" customWidth="1" collapsed="1"/>
    <col min="12" max="12" width="11.33203125" style="22" customWidth="1" collapsed="1"/>
    <col min="13" max="13" width="13.88671875" customWidth="1" collapsed="1"/>
    <col min="14" max="22" width="27.88671875" style="49" customWidth="1" collapsed="1"/>
  </cols>
  <sheetData>
    <row r="1" spans="1:60" x14ac:dyDescent="0.3">
      <c r="A1" s="24" t="s">
        <v>178</v>
      </c>
      <c r="B1" s="36"/>
      <c r="C1" s="2"/>
      <c r="D1" s="2"/>
      <c r="E1" s="2"/>
      <c r="F1" s="2"/>
      <c r="G1" s="24"/>
      <c r="H1" s="2"/>
      <c r="I1" s="2"/>
      <c r="J1" s="2"/>
      <c r="K1" s="2"/>
      <c r="L1" s="24"/>
      <c r="M1" s="2"/>
      <c r="N1" s="46"/>
      <c r="O1" s="46"/>
      <c r="P1" s="46"/>
      <c r="Q1" s="46"/>
      <c r="R1" s="46"/>
      <c r="S1" s="46"/>
      <c r="T1" s="46"/>
      <c r="U1" s="46"/>
      <c r="V1" s="46"/>
    </row>
    <row r="2" spans="1:60" s="31" customFormat="1" x14ac:dyDescent="0.3">
      <c r="A2" s="24" t="s">
        <v>299</v>
      </c>
      <c r="B2" s="36"/>
      <c r="C2" s="24"/>
      <c r="D2" s="24"/>
      <c r="E2" s="24"/>
      <c r="F2" s="24"/>
      <c r="G2" s="24"/>
      <c r="H2" s="24"/>
      <c r="I2" s="24"/>
      <c r="J2" s="24"/>
      <c r="K2" s="24"/>
      <c r="L2" s="24"/>
      <c r="M2" s="24"/>
      <c r="N2" s="46"/>
      <c r="O2" s="46"/>
      <c r="P2" s="46"/>
      <c r="Q2" s="46"/>
      <c r="R2" s="46"/>
      <c r="S2" s="46"/>
      <c r="T2" s="46"/>
      <c r="U2" s="46"/>
      <c r="V2" s="46"/>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row>
    <row r="3" spans="1:60" ht="29.4" customHeight="1" x14ac:dyDescent="0.3">
      <c r="A3" s="44" t="s">
        <v>179</v>
      </c>
      <c r="B3" s="44"/>
      <c r="C3" s="44"/>
      <c r="D3" s="44"/>
      <c r="E3" s="2"/>
      <c r="F3" s="2"/>
      <c r="G3" s="24"/>
      <c r="H3" s="2"/>
      <c r="I3" s="2"/>
      <c r="J3" s="2"/>
      <c r="K3" s="2"/>
      <c r="L3" s="24"/>
      <c r="M3" s="2"/>
      <c r="N3" s="46"/>
      <c r="O3" s="46"/>
      <c r="P3" s="46"/>
      <c r="Q3" s="46"/>
      <c r="R3" s="46"/>
      <c r="S3" s="46"/>
      <c r="T3" s="46"/>
      <c r="U3" s="46"/>
      <c r="V3" s="46"/>
    </row>
    <row r="4" spans="1:60" ht="57.6" x14ac:dyDescent="0.3">
      <c r="A4" s="25" t="s">
        <v>72</v>
      </c>
      <c r="B4" s="37" t="s">
        <v>0</v>
      </c>
      <c r="C4" s="1" t="s">
        <v>1</v>
      </c>
      <c r="D4" s="1" t="s">
        <v>107</v>
      </c>
      <c r="E4" s="1" t="s">
        <v>108</v>
      </c>
      <c r="F4" s="1" t="s">
        <v>109</v>
      </c>
      <c r="G4" s="25" t="s">
        <v>110</v>
      </c>
      <c r="H4" s="1" t="s">
        <v>146</v>
      </c>
      <c r="I4" s="1" t="s">
        <v>111</v>
      </c>
      <c r="J4" s="1" t="s">
        <v>112</v>
      </c>
      <c r="K4" s="1" t="s">
        <v>113</v>
      </c>
      <c r="L4" s="25" t="s">
        <v>6</v>
      </c>
      <c r="M4" s="1" t="s">
        <v>220</v>
      </c>
      <c r="N4" s="47" t="s">
        <v>292</v>
      </c>
      <c r="O4" s="47" t="s">
        <v>265</v>
      </c>
      <c r="P4" s="47" t="s">
        <v>249</v>
      </c>
      <c r="Q4" s="47" t="s">
        <v>223</v>
      </c>
      <c r="R4" s="47" t="s">
        <v>205</v>
      </c>
      <c r="S4" s="47" t="s">
        <v>194</v>
      </c>
      <c r="T4" s="47" t="s">
        <v>150</v>
      </c>
      <c r="U4" s="47" t="s">
        <v>151</v>
      </c>
      <c r="V4" s="47" t="s">
        <v>152</v>
      </c>
    </row>
    <row r="5" spans="1:60" x14ac:dyDescent="0.3">
      <c r="A5">
        <v>1000355</v>
      </c>
      <c r="B5" t="s">
        <v>44572</v>
      </c>
      <c r="C5" t="s">
        <v>44573</v>
      </c>
      <c r="D5" t="s">
        <v>44574</v>
      </c>
      <c r="E5" t="s">
        <v>3191</v>
      </c>
      <c r="F5" t="s">
        <v>1487</v>
      </c>
      <c r="G5" t="s">
        <v>26216</v>
      </c>
      <c r="H5" t="s">
        <v>44575</v>
      </c>
      <c r="I5" t="s">
        <v>5884</v>
      </c>
      <c r="J5">
        <v>39.744309999999999</v>
      </c>
      <c r="K5">
        <v>-104.98858</v>
      </c>
      <c r="L5">
        <v>211120</v>
      </c>
      <c r="M5" t="s">
        <v>116</v>
      </c>
      <c r="N5" s="49">
        <v>303411.57</v>
      </c>
      <c r="O5" s="49">
        <v>255939.57199999999</v>
      </c>
      <c r="P5" s="49">
        <v>242958.734</v>
      </c>
      <c r="Q5" s="49">
        <v>261382.84</v>
      </c>
      <c r="R5" s="49">
        <v>354850.7</v>
      </c>
      <c r="S5" s="49">
        <v>243116.64199999999</v>
      </c>
      <c r="T5" s="49">
        <v>163013.79999999999</v>
      </c>
      <c r="U5" s="49">
        <v>151519.07</v>
      </c>
      <c r="V5" s="49">
        <v>17728.25</v>
      </c>
    </row>
    <row r="6" spans="1:60" x14ac:dyDescent="0.3">
      <c r="A6">
        <v>1009263</v>
      </c>
      <c r="B6" t="s">
        <v>44576</v>
      </c>
      <c r="C6" t="s">
        <v>44577</v>
      </c>
      <c r="D6" t="s">
        <v>44578</v>
      </c>
      <c r="E6" t="s">
        <v>9104</v>
      </c>
      <c r="F6" t="s">
        <v>1418</v>
      </c>
      <c r="G6" t="s">
        <v>44579</v>
      </c>
      <c r="H6" t="s">
        <v>44580</v>
      </c>
      <c r="I6" t="s">
        <v>13690</v>
      </c>
      <c r="J6">
        <v>35.567189999999997</v>
      </c>
      <c r="K6">
        <v>-97.498270000000005</v>
      </c>
      <c r="L6">
        <v>211111</v>
      </c>
      <c r="M6" t="s">
        <v>116</v>
      </c>
      <c r="Q6" s="49">
        <v>3181.694</v>
      </c>
      <c r="R6" s="49">
        <v>4448.3900000000003</v>
      </c>
      <c r="S6" s="49">
        <v>3802.8919999999998</v>
      </c>
      <c r="T6" s="49">
        <v>26409.382000000001</v>
      </c>
      <c r="U6" s="49">
        <v>30756.725999999999</v>
      </c>
      <c r="V6" s="49">
        <v>84922.622000000003</v>
      </c>
    </row>
    <row r="7" spans="1:60" x14ac:dyDescent="0.3">
      <c r="A7">
        <v>1009238</v>
      </c>
      <c r="B7" t="s">
        <v>44581</v>
      </c>
      <c r="C7" t="s">
        <v>44582</v>
      </c>
      <c r="D7" t="s">
        <v>44578</v>
      </c>
      <c r="E7" t="s">
        <v>9104</v>
      </c>
      <c r="F7" t="s">
        <v>1418</v>
      </c>
      <c r="G7" t="s">
        <v>33978</v>
      </c>
      <c r="H7" t="s">
        <v>44296</v>
      </c>
      <c r="I7" t="s">
        <v>13690</v>
      </c>
      <c r="J7">
        <v>35.466697000000003</v>
      </c>
      <c r="K7">
        <v>-97.514529999999993</v>
      </c>
      <c r="L7">
        <v>211120</v>
      </c>
      <c r="M7" t="s">
        <v>116</v>
      </c>
      <c r="N7" s="49">
        <v>678142.28</v>
      </c>
      <c r="O7" s="49">
        <v>811064.85</v>
      </c>
      <c r="P7" s="49">
        <v>767413.32</v>
      </c>
      <c r="Q7" s="49">
        <v>808767.96600000001</v>
      </c>
      <c r="R7" s="49">
        <v>747874.26</v>
      </c>
      <c r="S7" s="49">
        <v>171273.57399999999</v>
      </c>
      <c r="T7" s="49">
        <v>63896.146000000001</v>
      </c>
      <c r="U7" s="49">
        <v>94675.778000000006</v>
      </c>
      <c r="V7" s="49">
        <v>148424.59599999999</v>
      </c>
    </row>
    <row r="8" spans="1:60" x14ac:dyDescent="0.3">
      <c r="A8">
        <v>1008121</v>
      </c>
      <c r="B8" t="s">
        <v>44581</v>
      </c>
      <c r="C8" t="s">
        <v>44583</v>
      </c>
      <c r="D8" t="s">
        <v>44584</v>
      </c>
      <c r="E8" t="s">
        <v>9104</v>
      </c>
      <c r="F8" t="s">
        <v>1418</v>
      </c>
      <c r="G8" t="s">
        <v>33978</v>
      </c>
      <c r="H8" t="s">
        <v>44296</v>
      </c>
      <c r="I8" t="s">
        <v>9107</v>
      </c>
      <c r="J8">
        <v>35.46734</v>
      </c>
      <c r="K8">
        <v>-97.514060000000001</v>
      </c>
      <c r="L8">
        <v>211111</v>
      </c>
      <c r="M8" t="s">
        <v>116</v>
      </c>
      <c r="T8" s="49">
        <v>21834.364000000001</v>
      </c>
      <c r="U8" s="49">
        <v>27839.934000000001</v>
      </c>
      <c r="V8" s="49">
        <v>28858.972000000002</v>
      </c>
    </row>
    <row r="9" spans="1:60" x14ac:dyDescent="0.3">
      <c r="A9">
        <v>1009283</v>
      </c>
      <c r="B9" t="s">
        <v>44585</v>
      </c>
      <c r="C9" t="s">
        <v>44586</v>
      </c>
      <c r="D9" t="s">
        <v>44584</v>
      </c>
      <c r="E9" t="s">
        <v>3191</v>
      </c>
      <c r="F9" t="s">
        <v>1487</v>
      </c>
      <c r="G9" t="s">
        <v>44587</v>
      </c>
      <c r="H9" t="s">
        <v>44588</v>
      </c>
      <c r="J9">
        <v>39.748076900000001</v>
      </c>
      <c r="K9">
        <v>-104.994564</v>
      </c>
      <c r="L9">
        <v>211130</v>
      </c>
      <c r="M9" t="s">
        <v>116</v>
      </c>
      <c r="O9" s="49">
        <v>83992.517999999996</v>
      </c>
      <c r="P9" s="49">
        <v>102680.944</v>
      </c>
      <c r="Q9" s="49">
        <v>57168.135999999999</v>
      </c>
      <c r="R9" s="49">
        <v>135085.12</v>
      </c>
      <c r="S9" s="49">
        <v>149043.05600000001</v>
      </c>
      <c r="T9" s="49">
        <v>154266.20800000001</v>
      </c>
      <c r="U9" s="49">
        <v>302760.28000000003</v>
      </c>
      <c r="V9" s="49">
        <v>348357.76400000002</v>
      </c>
    </row>
    <row r="10" spans="1:60" x14ac:dyDescent="0.3">
      <c r="A10">
        <v>1009117</v>
      </c>
      <c r="B10" t="s">
        <v>44589</v>
      </c>
      <c r="C10" t="s">
        <v>44590</v>
      </c>
      <c r="D10" t="s">
        <v>44591</v>
      </c>
      <c r="E10" t="s">
        <v>9104</v>
      </c>
      <c r="F10" t="s">
        <v>1418</v>
      </c>
      <c r="G10" t="s">
        <v>44579</v>
      </c>
      <c r="H10" t="s">
        <v>44580</v>
      </c>
      <c r="I10" t="s">
        <v>13690</v>
      </c>
      <c r="J10">
        <v>35.567189999999997</v>
      </c>
      <c r="K10">
        <v>-97.498270000000005</v>
      </c>
      <c r="L10">
        <v>211111</v>
      </c>
      <c r="M10" t="s">
        <v>116</v>
      </c>
      <c r="S10" s="49">
        <v>104.25</v>
      </c>
      <c r="T10" s="49">
        <v>11027.4</v>
      </c>
      <c r="U10" s="49">
        <v>17101.498</v>
      </c>
      <c r="V10" s="49">
        <v>51114.885999999999</v>
      </c>
    </row>
    <row r="11" spans="1:60" x14ac:dyDescent="0.3">
      <c r="A11">
        <v>1009170</v>
      </c>
      <c r="B11" t="s">
        <v>44592</v>
      </c>
      <c r="C11" t="s">
        <v>44593</v>
      </c>
      <c r="D11" t="s">
        <v>44591</v>
      </c>
      <c r="E11" t="s">
        <v>5420</v>
      </c>
      <c r="F11" t="s">
        <v>303</v>
      </c>
      <c r="G11" t="s">
        <v>42546</v>
      </c>
      <c r="H11" t="s">
        <v>44594</v>
      </c>
      <c r="I11" t="s">
        <v>483</v>
      </c>
      <c r="J11">
        <v>29.780370000000001</v>
      </c>
      <c r="K11">
        <v>-95.629499999999993</v>
      </c>
      <c r="L11">
        <v>211130</v>
      </c>
      <c r="M11" t="s">
        <v>116</v>
      </c>
      <c r="N11" s="49">
        <v>76941.042000000001</v>
      </c>
      <c r="O11" s="49">
        <v>97345.035999999993</v>
      </c>
      <c r="P11" s="49">
        <v>67155.313999999998</v>
      </c>
      <c r="Q11" s="49">
        <v>43942.41</v>
      </c>
      <c r="R11" s="49">
        <v>42528.245999999999</v>
      </c>
      <c r="S11" s="49">
        <v>52433.885999999999</v>
      </c>
      <c r="T11" s="49">
        <v>62617.866000000002</v>
      </c>
      <c r="U11" s="49">
        <v>34844.106</v>
      </c>
      <c r="V11" s="49">
        <v>40809.11</v>
      </c>
    </row>
    <row r="12" spans="1:60" x14ac:dyDescent="0.3">
      <c r="A12">
        <v>1009284</v>
      </c>
      <c r="B12" t="s">
        <v>44585</v>
      </c>
      <c r="C12" t="s">
        <v>44595</v>
      </c>
      <c r="D12" t="s">
        <v>44596</v>
      </c>
      <c r="E12" t="s">
        <v>10056</v>
      </c>
      <c r="F12" t="s">
        <v>1418</v>
      </c>
      <c r="G12" t="s">
        <v>29610</v>
      </c>
      <c r="H12" t="s">
        <v>44597</v>
      </c>
      <c r="I12" t="s">
        <v>1421</v>
      </c>
      <c r="J12">
        <v>36.061354600000001</v>
      </c>
      <c r="K12">
        <v>-95.9515399</v>
      </c>
      <c r="L12">
        <v>211111</v>
      </c>
      <c r="M12" t="s">
        <v>116</v>
      </c>
      <c r="S12" s="49">
        <v>67738.576000000001</v>
      </c>
      <c r="T12" s="49">
        <v>60988.976000000002</v>
      </c>
      <c r="U12" s="49">
        <v>39699.076000000001</v>
      </c>
      <c r="V12" s="49">
        <v>35042.474000000002</v>
      </c>
    </row>
    <row r="13" spans="1:60" x14ac:dyDescent="0.3">
      <c r="A13">
        <v>1009169</v>
      </c>
      <c r="B13" t="s">
        <v>44592</v>
      </c>
      <c r="C13" t="s">
        <v>44598</v>
      </c>
      <c r="D13" t="s">
        <v>44596</v>
      </c>
      <c r="E13" t="s">
        <v>5420</v>
      </c>
      <c r="F13" t="s">
        <v>303</v>
      </c>
      <c r="G13" t="s">
        <v>42546</v>
      </c>
      <c r="H13" t="s">
        <v>44594</v>
      </c>
      <c r="I13" t="s">
        <v>483</v>
      </c>
      <c r="J13">
        <v>29.780370000000001</v>
      </c>
      <c r="K13">
        <v>-95.629499999999993</v>
      </c>
      <c r="L13">
        <v>211130</v>
      </c>
      <c r="M13" t="s">
        <v>116</v>
      </c>
      <c r="N13" s="49">
        <v>167140.94200000001</v>
      </c>
      <c r="O13" s="49">
        <v>164535.538</v>
      </c>
      <c r="P13" s="49">
        <v>215484.61199999999</v>
      </c>
      <c r="Q13" s="49">
        <v>258715.34</v>
      </c>
      <c r="R13" s="49">
        <v>223225.93</v>
      </c>
      <c r="S13" s="49">
        <v>175867.166</v>
      </c>
      <c r="T13" s="49">
        <v>183274.068</v>
      </c>
      <c r="U13" s="49">
        <v>207003.628</v>
      </c>
      <c r="V13" s="49">
        <v>221545.052</v>
      </c>
    </row>
    <row r="14" spans="1:60" x14ac:dyDescent="0.3">
      <c r="A14">
        <v>1008285</v>
      </c>
      <c r="B14" t="s">
        <v>44581</v>
      </c>
      <c r="C14" t="s">
        <v>44599</v>
      </c>
      <c r="D14" t="s">
        <v>44596</v>
      </c>
      <c r="E14" t="s">
        <v>9104</v>
      </c>
      <c r="F14" t="s">
        <v>1418</v>
      </c>
      <c r="G14" t="s">
        <v>33978</v>
      </c>
      <c r="H14" t="s">
        <v>44296</v>
      </c>
      <c r="I14" t="s">
        <v>9107</v>
      </c>
      <c r="J14">
        <v>35.46734</v>
      </c>
      <c r="K14">
        <v>-97.514060000000001</v>
      </c>
      <c r="L14">
        <v>211111</v>
      </c>
      <c r="M14" t="s">
        <v>116</v>
      </c>
      <c r="T14" s="49">
        <v>10584.1</v>
      </c>
      <c r="U14" s="49">
        <v>24482.621999999999</v>
      </c>
      <c r="V14" s="49">
        <v>30257.31</v>
      </c>
    </row>
    <row r="15" spans="1:60" x14ac:dyDescent="0.3">
      <c r="A15">
        <v>1011963</v>
      </c>
      <c r="B15" t="s">
        <v>44600</v>
      </c>
      <c r="C15" t="s">
        <v>44601</v>
      </c>
      <c r="D15" t="s">
        <v>44596</v>
      </c>
      <c r="E15" t="s">
        <v>10056</v>
      </c>
      <c r="F15" t="s">
        <v>1418</v>
      </c>
      <c r="G15" t="s">
        <v>29610</v>
      </c>
      <c r="H15" t="s">
        <v>44602</v>
      </c>
      <c r="J15">
        <v>36.062167000000002</v>
      </c>
      <c r="K15">
        <v>-95.974333000000001</v>
      </c>
      <c r="L15">
        <v>211130</v>
      </c>
      <c r="M15" t="s">
        <v>116</v>
      </c>
      <c r="O15" s="49">
        <v>116308.19</v>
      </c>
      <c r="P15" s="49">
        <v>126415.23</v>
      </c>
      <c r="Q15" s="49">
        <v>116979.28</v>
      </c>
      <c r="R15" s="49">
        <v>182937.32</v>
      </c>
    </row>
    <row r="16" spans="1:60" x14ac:dyDescent="0.3">
      <c r="A16">
        <v>1009119</v>
      </c>
      <c r="B16" t="s">
        <v>44603</v>
      </c>
      <c r="C16" t="s">
        <v>44604</v>
      </c>
      <c r="D16" t="s">
        <v>44605</v>
      </c>
      <c r="E16" t="s">
        <v>9104</v>
      </c>
      <c r="F16" t="s">
        <v>1418</v>
      </c>
      <c r="G16" t="s">
        <v>44579</v>
      </c>
      <c r="H16" t="s">
        <v>44580</v>
      </c>
      <c r="I16" t="s">
        <v>13690</v>
      </c>
      <c r="J16">
        <v>35.567189999999997</v>
      </c>
      <c r="K16">
        <v>-97.498270000000005</v>
      </c>
      <c r="L16">
        <v>211111</v>
      </c>
      <c r="M16" t="s">
        <v>116</v>
      </c>
      <c r="R16" s="49">
        <v>9918.2479999999996</v>
      </c>
      <c r="S16" s="49">
        <v>8034.0780000000004</v>
      </c>
      <c r="T16" s="49">
        <v>6316.4459999999999</v>
      </c>
      <c r="U16" s="49">
        <v>29500.826000000001</v>
      </c>
      <c r="V16" s="49">
        <v>56195.892</v>
      </c>
    </row>
    <row r="17" spans="1:22" x14ac:dyDescent="0.3">
      <c r="A17">
        <v>1009264</v>
      </c>
      <c r="B17" t="s">
        <v>44606</v>
      </c>
      <c r="C17" t="s">
        <v>44607</v>
      </c>
      <c r="D17" t="s">
        <v>44608</v>
      </c>
      <c r="E17" t="s">
        <v>9104</v>
      </c>
      <c r="F17" t="s">
        <v>1418</v>
      </c>
      <c r="G17" t="s">
        <v>44579</v>
      </c>
      <c r="H17" t="s">
        <v>44580</v>
      </c>
      <c r="I17" t="s">
        <v>13690</v>
      </c>
      <c r="J17">
        <v>35.567189999999997</v>
      </c>
      <c r="K17">
        <v>-97.498270000000005</v>
      </c>
      <c r="L17">
        <v>211120</v>
      </c>
      <c r="M17" t="s">
        <v>116</v>
      </c>
      <c r="N17" s="49">
        <v>3863.3</v>
      </c>
      <c r="O17" s="49">
        <v>5330.55</v>
      </c>
      <c r="P17" s="49">
        <v>1133.45</v>
      </c>
      <c r="Q17" s="49">
        <v>18037.05</v>
      </c>
      <c r="R17" s="49">
        <v>25093.65</v>
      </c>
      <c r="S17" s="49">
        <v>30200.277999999998</v>
      </c>
      <c r="T17" s="49">
        <v>26478.504000000001</v>
      </c>
      <c r="U17" s="49">
        <v>66499.956000000006</v>
      </c>
      <c r="V17" s="49">
        <v>207116.26</v>
      </c>
    </row>
    <row r="18" spans="1:22" x14ac:dyDescent="0.3">
      <c r="A18">
        <v>1008286</v>
      </c>
      <c r="B18"/>
      <c r="C18" t="s">
        <v>44609</v>
      </c>
      <c r="D18" t="s">
        <v>44608</v>
      </c>
      <c r="E18" t="s">
        <v>9104</v>
      </c>
      <c r="F18" t="s">
        <v>1418</v>
      </c>
      <c r="G18" t="s">
        <v>33978</v>
      </c>
      <c r="H18" t="s">
        <v>44296</v>
      </c>
      <c r="I18" t="s">
        <v>9107</v>
      </c>
      <c r="J18">
        <v>35.471180799999999</v>
      </c>
      <c r="K18">
        <v>-97.516602000000006</v>
      </c>
      <c r="L18">
        <v>211111</v>
      </c>
      <c r="M18" t="s">
        <v>116</v>
      </c>
      <c r="P18" s="49">
        <v>508.75</v>
      </c>
      <c r="Q18" s="49">
        <v>731.8</v>
      </c>
      <c r="R18" s="49">
        <v>39525.345999999998</v>
      </c>
      <c r="S18" s="49">
        <v>27661.576000000001</v>
      </c>
      <c r="T18" s="49">
        <v>70378.649999999994</v>
      </c>
      <c r="U18" s="49">
        <v>48965.631999999998</v>
      </c>
    </row>
    <row r="19" spans="1:22" x14ac:dyDescent="0.3">
      <c r="A19">
        <v>1009265</v>
      </c>
      <c r="B19" t="s">
        <v>44610</v>
      </c>
      <c r="C19" t="s">
        <v>44611</v>
      </c>
      <c r="D19" t="s">
        <v>44612</v>
      </c>
      <c r="E19" t="s">
        <v>9104</v>
      </c>
      <c r="F19" t="s">
        <v>1418</v>
      </c>
      <c r="G19" t="s">
        <v>44579</v>
      </c>
      <c r="H19" t="s">
        <v>44580</v>
      </c>
      <c r="I19" t="s">
        <v>13690</v>
      </c>
      <c r="J19">
        <v>35.567189999999997</v>
      </c>
      <c r="K19">
        <v>-97.498270000000005</v>
      </c>
      <c r="L19">
        <v>211120</v>
      </c>
      <c r="M19" t="s">
        <v>116</v>
      </c>
      <c r="N19" s="49">
        <v>215964.304</v>
      </c>
      <c r="O19" s="49">
        <v>253819.35200000001</v>
      </c>
      <c r="P19" s="49">
        <v>136681.234</v>
      </c>
      <c r="Q19" s="49">
        <v>311050.43599999999</v>
      </c>
      <c r="R19" s="49">
        <v>328260.99200000003</v>
      </c>
      <c r="S19" s="49">
        <v>258855.00399999999</v>
      </c>
      <c r="T19" s="49">
        <v>188100.356</v>
      </c>
      <c r="U19" s="49">
        <v>206799.24400000001</v>
      </c>
      <c r="V19" s="49">
        <v>243416.19399999999</v>
      </c>
    </row>
    <row r="20" spans="1:22" x14ac:dyDescent="0.3">
      <c r="A20">
        <v>1008558</v>
      </c>
      <c r="B20" t="s">
        <v>44592</v>
      </c>
      <c r="C20" t="s">
        <v>44613</v>
      </c>
      <c r="D20" t="s">
        <v>44612</v>
      </c>
      <c r="E20" t="s">
        <v>5420</v>
      </c>
      <c r="F20" t="s">
        <v>303</v>
      </c>
      <c r="G20" t="s">
        <v>42546</v>
      </c>
      <c r="H20" t="s">
        <v>44614</v>
      </c>
      <c r="I20" t="s">
        <v>483</v>
      </c>
      <c r="J20">
        <v>29.780370000000001</v>
      </c>
      <c r="K20">
        <v>-95.629499999999993</v>
      </c>
      <c r="L20">
        <v>211130</v>
      </c>
      <c r="M20" t="s">
        <v>116</v>
      </c>
      <c r="N20" s="49">
        <v>45652.534</v>
      </c>
      <c r="O20" s="49">
        <v>268661.65000000002</v>
      </c>
      <c r="P20" s="49">
        <v>85959.195999999996</v>
      </c>
      <c r="Q20" s="49">
        <v>354092.66800000001</v>
      </c>
      <c r="R20" s="49">
        <v>361417.50799999997</v>
      </c>
      <c r="S20" s="49">
        <v>263876.522</v>
      </c>
      <c r="T20" s="49">
        <v>250563.89199999999</v>
      </c>
      <c r="U20" s="49">
        <v>177947.85</v>
      </c>
      <c r="V20" s="49">
        <v>210960.11</v>
      </c>
    </row>
    <row r="21" spans="1:22" x14ac:dyDescent="0.3">
      <c r="A21">
        <v>1008287</v>
      </c>
      <c r="B21" t="s">
        <v>44581</v>
      </c>
      <c r="C21" t="s">
        <v>44615</v>
      </c>
      <c r="D21" t="s">
        <v>44612</v>
      </c>
      <c r="E21" t="s">
        <v>9104</v>
      </c>
      <c r="F21" t="s">
        <v>1418</v>
      </c>
      <c r="G21" t="s">
        <v>33978</v>
      </c>
      <c r="H21" t="s">
        <v>44296</v>
      </c>
      <c r="I21" t="s">
        <v>13690</v>
      </c>
      <c r="J21">
        <v>35.466697000000003</v>
      </c>
      <c r="K21">
        <v>-97.514529999999993</v>
      </c>
      <c r="L21">
        <v>211120</v>
      </c>
      <c r="M21" t="s">
        <v>116</v>
      </c>
      <c r="N21" s="49">
        <v>356696.31800000003</v>
      </c>
      <c r="O21" s="49">
        <v>447672.78200000001</v>
      </c>
      <c r="P21" s="49">
        <v>406376.58600000001</v>
      </c>
      <c r="Q21" s="49">
        <v>252802.36600000001</v>
      </c>
      <c r="R21" s="49">
        <v>353194.72200000001</v>
      </c>
      <c r="S21" s="49">
        <v>381235.41399999999</v>
      </c>
      <c r="T21" s="49">
        <v>357671.75599999999</v>
      </c>
      <c r="U21" s="49">
        <v>396990.19199999998</v>
      </c>
      <c r="V21" s="49">
        <v>392734.61599999998</v>
      </c>
    </row>
    <row r="22" spans="1:22" x14ac:dyDescent="0.3">
      <c r="A22">
        <v>1009285</v>
      </c>
      <c r="B22" t="s">
        <v>44616</v>
      </c>
      <c r="C22" t="s">
        <v>44617</v>
      </c>
      <c r="D22" t="s">
        <v>44612</v>
      </c>
      <c r="E22" t="s">
        <v>10056</v>
      </c>
      <c r="F22" t="s">
        <v>1418</v>
      </c>
      <c r="G22" t="s">
        <v>29610</v>
      </c>
      <c r="H22" t="s">
        <v>44597</v>
      </c>
      <c r="J22">
        <v>36.072617000000001</v>
      </c>
      <c r="K22">
        <v>-95.923102</v>
      </c>
      <c r="L22">
        <v>211111</v>
      </c>
      <c r="M22" t="s">
        <v>116</v>
      </c>
      <c r="R22" s="49">
        <v>4871.1980000000003</v>
      </c>
      <c r="S22" s="49">
        <v>7746.5439999999999</v>
      </c>
      <c r="T22" s="49">
        <v>94746.284</v>
      </c>
      <c r="U22" s="49">
        <v>184780.92199999999</v>
      </c>
      <c r="V22" s="49">
        <v>251716.76199999999</v>
      </c>
    </row>
    <row r="23" spans="1:22" x14ac:dyDescent="0.3">
      <c r="A23">
        <v>1009281</v>
      </c>
      <c r="B23" t="s">
        <v>44618</v>
      </c>
      <c r="C23" t="s">
        <v>44619</v>
      </c>
      <c r="D23" t="s">
        <v>44620</v>
      </c>
      <c r="E23" t="s">
        <v>3191</v>
      </c>
      <c r="F23" t="s">
        <v>1487</v>
      </c>
      <c r="G23" t="s">
        <v>44587</v>
      </c>
      <c r="H23" t="s">
        <v>44621</v>
      </c>
      <c r="I23" t="s">
        <v>3191</v>
      </c>
      <c r="J23">
        <v>39.748460000000001</v>
      </c>
      <c r="K23">
        <v>-104.99402000000001</v>
      </c>
      <c r="L23">
        <v>211120</v>
      </c>
      <c r="M23" t="s">
        <v>116</v>
      </c>
      <c r="N23" s="49">
        <v>334639.98200000002</v>
      </c>
      <c r="O23" s="49">
        <v>368280.77799999999</v>
      </c>
      <c r="P23" s="49">
        <v>349332.43</v>
      </c>
      <c r="Q23" s="49">
        <v>402104.53600000002</v>
      </c>
      <c r="R23" s="49">
        <v>547374.12</v>
      </c>
      <c r="S23" s="49">
        <v>1062194.902</v>
      </c>
      <c r="T23" s="49">
        <v>791734.17</v>
      </c>
      <c r="U23" s="49">
        <v>226559.41399999999</v>
      </c>
      <c r="V23" s="49">
        <v>65451.135999999999</v>
      </c>
    </row>
    <row r="24" spans="1:22" x14ac:dyDescent="0.3">
      <c r="A24">
        <v>1009276</v>
      </c>
      <c r="B24"/>
      <c r="C24" t="s">
        <v>44622</v>
      </c>
      <c r="D24" t="s">
        <v>44623</v>
      </c>
      <c r="E24" t="s">
        <v>9104</v>
      </c>
      <c r="F24" t="s">
        <v>1418</v>
      </c>
      <c r="G24" t="s">
        <v>33978</v>
      </c>
      <c r="H24" t="s">
        <v>44296</v>
      </c>
      <c r="J24">
        <v>35.471180799999999</v>
      </c>
      <c r="K24">
        <v>-97.516602000000006</v>
      </c>
      <c r="L24">
        <v>211120</v>
      </c>
      <c r="M24" t="s">
        <v>116</v>
      </c>
      <c r="N24" s="49">
        <v>54343.214</v>
      </c>
      <c r="O24" s="49">
        <v>78816.521999999997</v>
      </c>
      <c r="P24" s="49">
        <v>221400.29399999999</v>
      </c>
      <c r="Q24" s="49">
        <v>210443.35</v>
      </c>
      <c r="R24" s="49">
        <v>188286.7</v>
      </c>
      <c r="S24" s="49">
        <v>135593.948</v>
      </c>
      <c r="T24" s="49">
        <v>204624.76199999999</v>
      </c>
      <c r="U24" s="49">
        <v>220281.886</v>
      </c>
      <c r="V24" s="49">
        <v>280102.86599999998</v>
      </c>
    </row>
    <row r="25" spans="1:22" x14ac:dyDescent="0.3">
      <c r="A25">
        <v>1008289</v>
      </c>
      <c r="B25" t="s">
        <v>44581</v>
      </c>
      <c r="C25" t="s">
        <v>44624</v>
      </c>
      <c r="D25" t="s">
        <v>44625</v>
      </c>
      <c r="E25" t="s">
        <v>9104</v>
      </c>
      <c r="F25" t="s">
        <v>1418</v>
      </c>
      <c r="G25" t="s">
        <v>33978</v>
      </c>
      <c r="H25" t="s">
        <v>44296</v>
      </c>
      <c r="I25" t="s">
        <v>13690</v>
      </c>
      <c r="J25">
        <v>35.466697000000003</v>
      </c>
      <c r="K25">
        <v>-97.514529999999993</v>
      </c>
      <c r="L25">
        <v>211120</v>
      </c>
      <c r="M25" t="s">
        <v>116</v>
      </c>
      <c r="N25" s="49">
        <v>436885.21799999999</v>
      </c>
      <c r="O25" s="49">
        <v>441347.45600000001</v>
      </c>
      <c r="P25" s="49">
        <v>501431.44799999997</v>
      </c>
      <c r="Q25" s="49">
        <v>494024.2</v>
      </c>
      <c r="R25" s="49">
        <v>539760.18999999994</v>
      </c>
      <c r="S25" s="49">
        <v>499147.79399999999</v>
      </c>
      <c r="T25" s="49">
        <v>553615.53399999999</v>
      </c>
      <c r="U25" s="49">
        <v>731800.13600000006</v>
      </c>
      <c r="V25" s="49">
        <v>700990.43200000003</v>
      </c>
    </row>
    <row r="26" spans="1:22" x14ac:dyDescent="0.3">
      <c r="A26">
        <v>1009270</v>
      </c>
      <c r="B26" t="s">
        <v>44626</v>
      </c>
      <c r="C26" t="s">
        <v>44627</v>
      </c>
      <c r="D26" t="s">
        <v>44628</v>
      </c>
      <c r="E26" t="s">
        <v>9104</v>
      </c>
      <c r="F26" t="s">
        <v>1418</v>
      </c>
      <c r="G26" t="s">
        <v>44579</v>
      </c>
      <c r="H26" t="s">
        <v>44580</v>
      </c>
      <c r="I26" t="s">
        <v>13690</v>
      </c>
      <c r="J26">
        <v>35.567189999999997</v>
      </c>
      <c r="K26">
        <v>-97.498270000000005</v>
      </c>
      <c r="L26">
        <v>211111</v>
      </c>
      <c r="M26" t="s">
        <v>116</v>
      </c>
      <c r="S26" s="49">
        <v>209.35</v>
      </c>
      <c r="T26" s="49">
        <v>25704.126</v>
      </c>
      <c r="U26" s="49">
        <v>52767.932000000001</v>
      </c>
      <c r="V26" s="49">
        <v>104351.424</v>
      </c>
    </row>
    <row r="27" spans="1:22" x14ac:dyDescent="0.3">
      <c r="A27">
        <v>1008290</v>
      </c>
      <c r="B27" t="s">
        <v>44581</v>
      </c>
      <c r="C27" t="s">
        <v>44629</v>
      </c>
      <c r="D27" t="s">
        <v>44628</v>
      </c>
      <c r="E27" t="s">
        <v>9104</v>
      </c>
      <c r="F27" t="s">
        <v>1418</v>
      </c>
      <c r="G27" t="s">
        <v>33978</v>
      </c>
      <c r="H27" t="s">
        <v>44296</v>
      </c>
      <c r="I27" t="s">
        <v>13690</v>
      </c>
      <c r="J27">
        <v>35.466697000000003</v>
      </c>
      <c r="K27">
        <v>-97.514529999999993</v>
      </c>
      <c r="L27">
        <v>211120</v>
      </c>
      <c r="M27" t="s">
        <v>116</v>
      </c>
      <c r="N27" s="49">
        <v>735790.076</v>
      </c>
      <c r="O27" s="49">
        <v>676403.48</v>
      </c>
      <c r="P27" s="49">
        <v>269530.82400000002</v>
      </c>
      <c r="Q27" s="49">
        <v>355198.68400000001</v>
      </c>
      <c r="R27" s="49">
        <v>1951072.3419999999</v>
      </c>
      <c r="S27" s="49">
        <v>1073197.7320000001</v>
      </c>
      <c r="T27" s="49">
        <v>508022.91399999999</v>
      </c>
      <c r="U27" s="49">
        <v>551620.576</v>
      </c>
      <c r="V27" s="49">
        <v>292748.38400000002</v>
      </c>
    </row>
    <row r="28" spans="1:22" x14ac:dyDescent="0.3">
      <c r="A28">
        <v>1009691</v>
      </c>
      <c r="B28" t="s">
        <v>44630</v>
      </c>
      <c r="C28" t="s">
        <v>44631</v>
      </c>
      <c r="D28" t="s">
        <v>44628</v>
      </c>
      <c r="E28" t="s">
        <v>3191</v>
      </c>
      <c r="F28" t="s">
        <v>1487</v>
      </c>
      <c r="G28" t="s">
        <v>44587</v>
      </c>
      <c r="H28" t="s">
        <v>44588</v>
      </c>
      <c r="I28" t="s">
        <v>483</v>
      </c>
      <c r="J28">
        <v>29.756080000000001</v>
      </c>
      <c r="K28">
        <v>-95.364329999999995</v>
      </c>
      <c r="L28">
        <v>211120</v>
      </c>
      <c r="M28" t="s">
        <v>116</v>
      </c>
      <c r="N28" s="49">
        <v>268413.58399999997</v>
      </c>
      <c r="O28" s="49">
        <v>310933.81</v>
      </c>
      <c r="P28" s="49">
        <v>164413.68</v>
      </c>
      <c r="Q28" s="49">
        <v>88018.452000000005</v>
      </c>
      <c r="R28" s="49">
        <v>126172.056</v>
      </c>
      <c r="S28" s="49">
        <v>126477.814</v>
      </c>
      <c r="T28" s="49">
        <v>227417.34599999999</v>
      </c>
      <c r="U28" s="49">
        <v>29190.65</v>
      </c>
    </row>
    <row r="29" spans="1:22" x14ac:dyDescent="0.3">
      <c r="A29">
        <v>1009790</v>
      </c>
      <c r="B29" t="s">
        <v>44592</v>
      </c>
      <c r="C29" t="s">
        <v>44632</v>
      </c>
      <c r="D29" t="s">
        <v>44633</v>
      </c>
      <c r="E29" t="s">
        <v>5420</v>
      </c>
      <c r="F29" t="s">
        <v>303</v>
      </c>
      <c r="G29" t="s">
        <v>42546</v>
      </c>
      <c r="H29" t="s">
        <v>44594</v>
      </c>
      <c r="I29" t="s">
        <v>483</v>
      </c>
      <c r="J29">
        <v>29.781110000000002</v>
      </c>
      <c r="K29">
        <v>-95.628929999999997</v>
      </c>
      <c r="L29">
        <v>211111</v>
      </c>
      <c r="M29" t="s">
        <v>116</v>
      </c>
      <c r="U29" s="49">
        <v>182596.49799999999</v>
      </c>
      <c r="V29" s="49">
        <v>183586.39600000001</v>
      </c>
    </row>
    <row r="30" spans="1:22" x14ac:dyDescent="0.3">
      <c r="A30">
        <v>1008294</v>
      </c>
      <c r="B30" t="s">
        <v>44618</v>
      </c>
      <c r="C30" t="s">
        <v>44634</v>
      </c>
      <c r="D30" t="s">
        <v>44633</v>
      </c>
      <c r="E30" t="s">
        <v>3191</v>
      </c>
      <c r="F30" t="s">
        <v>1487</v>
      </c>
      <c r="G30" t="s">
        <v>44587</v>
      </c>
      <c r="H30" t="s">
        <v>44621</v>
      </c>
      <c r="I30" t="s">
        <v>3191</v>
      </c>
      <c r="J30">
        <v>39.748460000000001</v>
      </c>
      <c r="K30">
        <v>-104.99402000000001</v>
      </c>
      <c r="L30">
        <v>211111</v>
      </c>
      <c r="M30" t="s">
        <v>116</v>
      </c>
      <c r="Q30" s="49">
        <v>69259.092000000004</v>
      </c>
      <c r="R30" s="49">
        <v>39547.491999999998</v>
      </c>
      <c r="S30" s="49">
        <v>27998.080000000002</v>
      </c>
      <c r="T30" s="49">
        <v>30344.936000000002</v>
      </c>
      <c r="U30" s="49">
        <v>32724.73</v>
      </c>
    </row>
    <row r="31" spans="1:22" x14ac:dyDescent="0.3">
      <c r="A31">
        <v>1012569</v>
      </c>
      <c r="B31" t="s">
        <v>44635</v>
      </c>
      <c r="C31" t="s">
        <v>44636</v>
      </c>
      <c r="D31" t="s">
        <v>44637</v>
      </c>
      <c r="E31" t="s">
        <v>3191</v>
      </c>
      <c r="F31" t="s">
        <v>1487</v>
      </c>
      <c r="G31" t="s">
        <v>44347</v>
      </c>
      <c r="H31" t="s">
        <v>44638</v>
      </c>
      <c r="J31">
        <v>39.731209499999999</v>
      </c>
      <c r="K31">
        <v>-104.9826965</v>
      </c>
      <c r="L31">
        <v>211120</v>
      </c>
      <c r="M31" t="s">
        <v>116</v>
      </c>
      <c r="N31" s="49">
        <v>17937.338</v>
      </c>
      <c r="O31" s="49">
        <v>39969.944000000003</v>
      </c>
      <c r="P31" s="49">
        <v>18933.883999999998</v>
      </c>
      <c r="Q31" s="49">
        <v>6976.04</v>
      </c>
    </row>
    <row r="32" spans="1:22" x14ac:dyDescent="0.3">
      <c r="A32">
        <v>1009278</v>
      </c>
      <c r="B32"/>
      <c r="C32" t="s">
        <v>44639</v>
      </c>
      <c r="D32" t="s">
        <v>44637</v>
      </c>
      <c r="E32" t="s">
        <v>9104</v>
      </c>
      <c r="F32" t="s">
        <v>1418</v>
      </c>
      <c r="G32" t="s">
        <v>33978</v>
      </c>
      <c r="H32" t="s">
        <v>44296</v>
      </c>
      <c r="J32">
        <v>35.471180799999999</v>
      </c>
      <c r="K32">
        <v>-97.516602000000006</v>
      </c>
      <c r="L32">
        <v>211120</v>
      </c>
      <c r="M32" t="s">
        <v>116</v>
      </c>
      <c r="N32" s="49">
        <v>215074.05799999999</v>
      </c>
      <c r="O32" s="49">
        <v>186275.394</v>
      </c>
      <c r="P32" s="49">
        <v>134923.80799999999</v>
      </c>
      <c r="Q32" s="49">
        <v>63692.546000000002</v>
      </c>
      <c r="R32" s="49">
        <v>130588.372</v>
      </c>
      <c r="S32" s="49">
        <v>167380.39799999999</v>
      </c>
      <c r="T32" s="49">
        <v>54374.222000000002</v>
      </c>
      <c r="U32" s="49">
        <v>44507.796000000002</v>
      </c>
    </row>
    <row r="33" spans="1:22" x14ac:dyDescent="0.3">
      <c r="A33">
        <v>1011262</v>
      </c>
      <c r="B33" t="s">
        <v>44640</v>
      </c>
      <c r="C33" t="s">
        <v>44641</v>
      </c>
      <c r="D33" t="s">
        <v>44637</v>
      </c>
      <c r="E33" t="s">
        <v>9104</v>
      </c>
      <c r="F33" t="s">
        <v>1418</v>
      </c>
      <c r="G33" t="s">
        <v>44642</v>
      </c>
      <c r="H33" t="s">
        <v>44643</v>
      </c>
      <c r="I33" t="s">
        <v>13690</v>
      </c>
      <c r="J33">
        <v>35.513564000000002</v>
      </c>
      <c r="K33">
        <v>-97.578897999999995</v>
      </c>
      <c r="L33">
        <v>211111</v>
      </c>
      <c r="M33" t="s">
        <v>116</v>
      </c>
      <c r="S33" s="49">
        <v>40443.722000000002</v>
      </c>
      <c r="T33" s="49">
        <v>129389.42</v>
      </c>
    </row>
    <row r="34" spans="1:22" x14ac:dyDescent="0.3">
      <c r="A34">
        <v>1008622</v>
      </c>
      <c r="B34" t="s">
        <v>44592</v>
      </c>
      <c r="C34" t="s">
        <v>44644</v>
      </c>
      <c r="D34" t="s">
        <v>44645</v>
      </c>
      <c r="E34" t="s">
        <v>5420</v>
      </c>
      <c r="F34" t="s">
        <v>303</v>
      </c>
      <c r="G34" t="s">
        <v>42546</v>
      </c>
      <c r="H34" t="s">
        <v>44594</v>
      </c>
      <c r="I34" t="s">
        <v>483</v>
      </c>
      <c r="J34">
        <v>29.780370000000001</v>
      </c>
      <c r="K34">
        <v>-95.629499999999993</v>
      </c>
      <c r="L34">
        <v>211130</v>
      </c>
      <c r="M34" t="s">
        <v>116</v>
      </c>
      <c r="N34" s="49">
        <v>357229.17800000001</v>
      </c>
      <c r="O34" s="49">
        <v>431334.76199999999</v>
      </c>
      <c r="P34" s="49">
        <v>527676.48</v>
      </c>
      <c r="Q34" s="49">
        <v>937829.9</v>
      </c>
      <c r="R34" s="49">
        <v>929804.55799999996</v>
      </c>
      <c r="S34" s="49">
        <v>830568.13399999996</v>
      </c>
      <c r="T34" s="49">
        <v>804376.79</v>
      </c>
      <c r="U34" s="49">
        <v>716661.17799999996</v>
      </c>
      <c r="V34" s="49">
        <v>746531.67599999998</v>
      </c>
    </row>
    <row r="35" spans="1:22" x14ac:dyDescent="0.3">
      <c r="A35">
        <v>1008621</v>
      </c>
      <c r="B35" t="s">
        <v>44581</v>
      </c>
      <c r="C35" t="s">
        <v>44646</v>
      </c>
      <c r="D35" t="s">
        <v>44645</v>
      </c>
      <c r="E35" t="s">
        <v>9104</v>
      </c>
      <c r="F35" t="s">
        <v>1418</v>
      </c>
      <c r="G35" t="s">
        <v>33978</v>
      </c>
      <c r="H35" t="s">
        <v>44296</v>
      </c>
      <c r="I35" t="s">
        <v>9107</v>
      </c>
      <c r="J35">
        <v>35.46734</v>
      </c>
      <c r="K35">
        <v>-97.514060000000001</v>
      </c>
      <c r="L35">
        <v>211111</v>
      </c>
      <c r="M35" t="s">
        <v>116</v>
      </c>
      <c r="T35" s="49">
        <v>158873.598</v>
      </c>
      <c r="U35" s="49">
        <v>171544.96400000001</v>
      </c>
      <c r="V35" s="49">
        <v>243836.682</v>
      </c>
    </row>
    <row r="36" spans="1:22" x14ac:dyDescent="0.3">
      <c r="A36">
        <v>1008295</v>
      </c>
      <c r="B36" t="s">
        <v>44618</v>
      </c>
      <c r="C36" t="s">
        <v>44647</v>
      </c>
      <c r="D36" t="s">
        <v>44645</v>
      </c>
      <c r="E36" t="s">
        <v>3191</v>
      </c>
      <c r="F36" t="s">
        <v>1487</v>
      </c>
      <c r="G36" t="s">
        <v>44587</v>
      </c>
      <c r="H36" t="s">
        <v>44621</v>
      </c>
      <c r="I36" t="s">
        <v>3191</v>
      </c>
      <c r="J36">
        <v>39.748460000000001</v>
      </c>
      <c r="K36">
        <v>-104.99402000000001</v>
      </c>
      <c r="L36">
        <v>211120</v>
      </c>
      <c r="M36" t="s">
        <v>116</v>
      </c>
      <c r="N36" s="49">
        <v>711.15</v>
      </c>
      <c r="O36" s="49">
        <v>782.5</v>
      </c>
      <c r="P36" s="49">
        <v>14575.102000000001</v>
      </c>
      <c r="Q36" s="49">
        <v>438420.85</v>
      </c>
      <c r="R36" s="49">
        <v>446839.29200000002</v>
      </c>
      <c r="S36" s="49">
        <v>221093.122</v>
      </c>
      <c r="T36" s="49">
        <v>229904.492</v>
      </c>
      <c r="U36" s="49">
        <v>232967.3</v>
      </c>
      <c r="V36" s="49">
        <v>211218.4</v>
      </c>
    </row>
    <row r="37" spans="1:22" x14ac:dyDescent="0.3">
      <c r="A37">
        <v>1009282</v>
      </c>
      <c r="B37"/>
      <c r="C37" t="s">
        <v>44648</v>
      </c>
      <c r="D37" t="s">
        <v>44649</v>
      </c>
      <c r="E37" t="s">
        <v>3191</v>
      </c>
      <c r="F37" t="s">
        <v>1487</v>
      </c>
      <c r="G37" t="s">
        <v>44587</v>
      </c>
      <c r="H37" t="s">
        <v>44621</v>
      </c>
      <c r="J37">
        <v>39.748076900000001</v>
      </c>
      <c r="K37">
        <v>-104.994564</v>
      </c>
      <c r="L37">
        <v>211130</v>
      </c>
      <c r="M37" t="s">
        <v>116</v>
      </c>
      <c r="N37" s="49">
        <v>0</v>
      </c>
      <c r="O37" s="49">
        <v>3298.2</v>
      </c>
      <c r="P37" s="49">
        <v>413814.62800000003</v>
      </c>
      <c r="Q37" s="49">
        <v>371113.00799999997</v>
      </c>
      <c r="R37" s="49">
        <v>478469.27799999999</v>
      </c>
      <c r="S37" s="49">
        <v>412645.55800000002</v>
      </c>
      <c r="T37" s="49">
        <v>418396.766</v>
      </c>
      <c r="U37" s="49">
        <v>479851.07</v>
      </c>
      <c r="V37" s="49">
        <v>561364.098</v>
      </c>
    </row>
    <row r="38" spans="1:22" x14ac:dyDescent="0.3">
      <c r="A38">
        <v>1009076</v>
      </c>
      <c r="B38" t="s">
        <v>44592</v>
      </c>
      <c r="C38" t="s">
        <v>44650</v>
      </c>
      <c r="D38" t="s">
        <v>44651</v>
      </c>
      <c r="E38" t="s">
        <v>5420</v>
      </c>
      <c r="F38" t="s">
        <v>303</v>
      </c>
      <c r="G38" t="s">
        <v>42546</v>
      </c>
      <c r="H38" t="s">
        <v>44594</v>
      </c>
      <c r="I38" t="s">
        <v>483</v>
      </c>
      <c r="J38">
        <v>29.780370000000001</v>
      </c>
      <c r="K38">
        <v>-95.629499999999993</v>
      </c>
      <c r="L38">
        <v>211130</v>
      </c>
      <c r="M38" t="s">
        <v>116</v>
      </c>
      <c r="N38" s="49">
        <v>1126149.108</v>
      </c>
      <c r="O38" s="49">
        <v>1204716.7919999999</v>
      </c>
      <c r="P38" s="49">
        <v>1335105.6359999999</v>
      </c>
      <c r="Q38" s="49">
        <v>1633504.0519999999</v>
      </c>
      <c r="R38" s="49">
        <v>1418584.8019999999</v>
      </c>
      <c r="S38" s="49">
        <v>1324080.9180000001</v>
      </c>
      <c r="T38" s="49">
        <v>1341704.7919999999</v>
      </c>
      <c r="U38" s="49">
        <v>1014237.5820000001</v>
      </c>
      <c r="V38" s="49">
        <v>1038792.08</v>
      </c>
    </row>
    <row r="39" spans="1:22" x14ac:dyDescent="0.3">
      <c r="A39">
        <v>1008974</v>
      </c>
      <c r="B39" t="s">
        <v>44581</v>
      </c>
      <c r="C39" t="s">
        <v>44652</v>
      </c>
      <c r="D39" t="s">
        <v>44651</v>
      </c>
      <c r="E39" t="s">
        <v>9104</v>
      </c>
      <c r="F39" t="s">
        <v>1418</v>
      </c>
      <c r="G39" t="s">
        <v>33978</v>
      </c>
      <c r="H39" t="s">
        <v>44296</v>
      </c>
      <c r="I39" t="s">
        <v>9107</v>
      </c>
      <c r="J39">
        <v>35.467350000000003</v>
      </c>
      <c r="K39">
        <v>-97.514499999999998</v>
      </c>
      <c r="L39">
        <v>211111</v>
      </c>
      <c r="M39" t="s">
        <v>116</v>
      </c>
      <c r="R39" s="49">
        <v>137773.65</v>
      </c>
      <c r="S39" s="49">
        <v>109559.496</v>
      </c>
      <c r="T39" s="49">
        <v>121908.046</v>
      </c>
      <c r="U39" s="49">
        <v>95747.622000000003</v>
      </c>
      <c r="V39" s="49">
        <v>203364.772</v>
      </c>
    </row>
    <row r="40" spans="1:22" x14ac:dyDescent="0.3">
      <c r="A40">
        <v>1008499</v>
      </c>
      <c r="B40" t="s">
        <v>27683</v>
      </c>
      <c r="C40" t="s">
        <v>44653</v>
      </c>
      <c r="D40" t="s">
        <v>44654</v>
      </c>
      <c r="E40" t="s">
        <v>35972</v>
      </c>
      <c r="F40" t="s">
        <v>323</v>
      </c>
      <c r="G40" t="s">
        <v>35973</v>
      </c>
      <c r="H40" t="s">
        <v>44655</v>
      </c>
      <c r="I40" t="s">
        <v>1001</v>
      </c>
      <c r="J40">
        <v>37.795963</v>
      </c>
      <c r="K40">
        <v>-122.022317</v>
      </c>
      <c r="L40">
        <v>211120</v>
      </c>
      <c r="M40" t="s">
        <v>116</v>
      </c>
      <c r="N40" s="49">
        <v>13570.822</v>
      </c>
      <c r="O40" s="49">
        <v>18832.168000000001</v>
      </c>
      <c r="P40" s="49">
        <v>21156.97</v>
      </c>
      <c r="Q40" s="49">
        <v>19815.358</v>
      </c>
      <c r="R40" s="49">
        <v>28318.686000000002</v>
      </c>
      <c r="S40" s="49">
        <v>33624.472000000002</v>
      </c>
      <c r="T40" s="49">
        <v>27096.472000000002</v>
      </c>
      <c r="U40" s="49">
        <v>24888.598000000002</v>
      </c>
      <c r="V40" s="49">
        <v>87678.661999999997</v>
      </c>
    </row>
    <row r="41" spans="1:22" x14ac:dyDescent="0.3">
      <c r="A41">
        <v>1012999</v>
      </c>
      <c r="B41"/>
      <c r="C41" t="s">
        <v>44656</v>
      </c>
      <c r="D41" t="s">
        <v>44657</v>
      </c>
      <c r="E41" t="s">
        <v>5400</v>
      </c>
      <c r="F41" t="s">
        <v>663</v>
      </c>
      <c r="G41" t="s">
        <v>11318</v>
      </c>
      <c r="H41" t="s">
        <v>44658</v>
      </c>
      <c r="J41">
        <v>40.854064899999997</v>
      </c>
      <c r="K41">
        <v>-81.460856000000007</v>
      </c>
      <c r="L41">
        <v>211130</v>
      </c>
      <c r="M41" t="s">
        <v>116</v>
      </c>
      <c r="P41" s="49">
        <v>56720.5</v>
      </c>
      <c r="Q41" s="49">
        <v>31133.15</v>
      </c>
    </row>
    <row r="42" spans="1:22" x14ac:dyDescent="0.3">
      <c r="A42">
        <v>1013736</v>
      </c>
      <c r="B42"/>
      <c r="C42" t="s">
        <v>44659</v>
      </c>
      <c r="D42" t="s">
        <v>44628</v>
      </c>
      <c r="E42" t="s">
        <v>2808</v>
      </c>
      <c r="F42" t="s">
        <v>303</v>
      </c>
      <c r="G42" t="s">
        <v>9292</v>
      </c>
      <c r="H42" t="s">
        <v>44660</v>
      </c>
      <c r="L42">
        <v>211130</v>
      </c>
      <c r="M42" t="s">
        <v>116</v>
      </c>
      <c r="N42" s="49">
        <v>125612.586</v>
      </c>
    </row>
    <row r="43" spans="1:22" x14ac:dyDescent="0.3">
      <c r="A43">
        <v>1013417</v>
      </c>
      <c r="B43"/>
      <c r="C43" t="s">
        <v>44661</v>
      </c>
      <c r="D43" t="s">
        <v>44628</v>
      </c>
      <c r="E43" t="s">
        <v>2716</v>
      </c>
      <c r="F43" t="s">
        <v>303</v>
      </c>
      <c r="G43" t="s">
        <v>44662</v>
      </c>
      <c r="H43" t="s">
        <v>44663</v>
      </c>
      <c r="J43">
        <v>31.564340000000001</v>
      </c>
      <c r="K43">
        <v>-102.79600000000001</v>
      </c>
      <c r="L43">
        <v>211120</v>
      </c>
      <c r="M43" t="s">
        <v>116</v>
      </c>
      <c r="N43" s="49">
        <v>101231.618</v>
      </c>
      <c r="O43" s="49">
        <v>77006.539999999994</v>
      </c>
    </row>
    <row r="44" spans="1:22" x14ac:dyDescent="0.3">
      <c r="A44">
        <v>1011185</v>
      </c>
      <c r="B44" t="s">
        <v>44664</v>
      </c>
      <c r="C44" t="s">
        <v>44665</v>
      </c>
      <c r="D44" t="s">
        <v>44620</v>
      </c>
      <c r="E44" t="s">
        <v>2716</v>
      </c>
      <c r="F44" t="s">
        <v>303</v>
      </c>
      <c r="G44" t="s">
        <v>44662</v>
      </c>
      <c r="H44" t="s">
        <v>44663</v>
      </c>
      <c r="I44" t="s">
        <v>2719</v>
      </c>
      <c r="J44">
        <v>29.61619</v>
      </c>
      <c r="K44">
        <v>-98.482079999999996</v>
      </c>
      <c r="L44">
        <v>211120</v>
      </c>
      <c r="M44" t="s">
        <v>116</v>
      </c>
      <c r="N44" s="49">
        <v>263473.424</v>
      </c>
      <c r="O44" s="49">
        <v>156215.29</v>
      </c>
      <c r="P44" s="49">
        <v>19234.288</v>
      </c>
      <c r="Q44" s="49">
        <v>34091.506000000001</v>
      </c>
      <c r="R44" s="49">
        <v>100296.59600000001</v>
      </c>
      <c r="S44" s="49">
        <v>66927.877999999997</v>
      </c>
    </row>
    <row r="45" spans="1:22" x14ac:dyDescent="0.3">
      <c r="A45">
        <v>1008346</v>
      </c>
      <c r="B45"/>
      <c r="C45" t="s">
        <v>44666</v>
      </c>
      <c r="D45" t="s">
        <v>44654</v>
      </c>
      <c r="E45" t="s">
        <v>2870</v>
      </c>
      <c r="F45" t="s">
        <v>323</v>
      </c>
      <c r="G45" t="s">
        <v>10156</v>
      </c>
      <c r="H45" t="s">
        <v>44667</v>
      </c>
      <c r="J45">
        <v>35.126851299999998</v>
      </c>
      <c r="K45">
        <v>-119.18557850000001</v>
      </c>
      <c r="L45">
        <v>211120</v>
      </c>
      <c r="M45" t="s">
        <v>116</v>
      </c>
      <c r="N45" s="49">
        <v>24370.3</v>
      </c>
      <c r="O45" s="49">
        <v>26803.047999999999</v>
      </c>
      <c r="P45" s="49">
        <v>20571.062000000002</v>
      </c>
      <c r="Q45" s="49">
        <v>20398.23</v>
      </c>
      <c r="R45" s="49">
        <v>29427.133999999998</v>
      </c>
      <c r="S45" s="49">
        <v>42168.408000000003</v>
      </c>
      <c r="T45" s="49">
        <v>43407.915999999997</v>
      </c>
      <c r="U45" s="49">
        <v>32176.614000000001</v>
      </c>
    </row>
    <row r="46" spans="1:22" x14ac:dyDescent="0.3">
      <c r="A46">
        <v>1012509</v>
      </c>
      <c r="B46" t="s">
        <v>44668</v>
      </c>
      <c r="C46" t="s">
        <v>44669</v>
      </c>
      <c r="D46" t="s">
        <v>44584</v>
      </c>
      <c r="E46" t="s">
        <v>3634</v>
      </c>
      <c r="F46" t="s">
        <v>303</v>
      </c>
      <c r="G46" t="s">
        <v>30948</v>
      </c>
      <c r="H46" t="s">
        <v>44670</v>
      </c>
      <c r="J46">
        <v>32.920872699999997</v>
      </c>
      <c r="K46">
        <v>-96.773491100000001</v>
      </c>
      <c r="L46">
        <v>211130</v>
      </c>
      <c r="M46" t="s">
        <v>116</v>
      </c>
      <c r="N46" s="49">
        <v>221479.44399999999</v>
      </c>
      <c r="O46" s="49">
        <v>147400.42800000001</v>
      </c>
      <c r="P46" s="49">
        <v>136581.802</v>
      </c>
      <c r="Q46" s="49">
        <v>226287.58600000001</v>
      </c>
    </row>
    <row r="47" spans="1:22" x14ac:dyDescent="0.3">
      <c r="A47">
        <v>1012511</v>
      </c>
      <c r="B47"/>
      <c r="C47" t="s">
        <v>44671</v>
      </c>
      <c r="D47" t="s">
        <v>44591</v>
      </c>
      <c r="E47" t="s">
        <v>3634</v>
      </c>
      <c r="F47" t="s">
        <v>303</v>
      </c>
      <c r="G47" t="s">
        <v>30948</v>
      </c>
      <c r="H47" t="s">
        <v>44670</v>
      </c>
      <c r="L47">
        <v>211130</v>
      </c>
      <c r="M47" t="s">
        <v>116</v>
      </c>
      <c r="N47" s="49">
        <v>92622.183999999994</v>
      </c>
    </row>
    <row r="48" spans="1:22" x14ac:dyDescent="0.3">
      <c r="A48">
        <v>1011895</v>
      </c>
      <c r="B48" t="s">
        <v>44672</v>
      </c>
      <c r="C48" t="s">
        <v>44673</v>
      </c>
      <c r="D48" t="s">
        <v>44674</v>
      </c>
      <c r="E48" t="s">
        <v>4678</v>
      </c>
      <c r="F48" t="s">
        <v>461</v>
      </c>
      <c r="G48" t="s">
        <v>4679</v>
      </c>
      <c r="I48" t="s">
        <v>3997</v>
      </c>
      <c r="J48">
        <v>43.182208000000003</v>
      </c>
      <c r="K48">
        <v>-107.541229</v>
      </c>
      <c r="L48">
        <v>211130</v>
      </c>
      <c r="M48" t="s">
        <v>116</v>
      </c>
      <c r="N48" s="49">
        <v>101497.74800000001</v>
      </c>
      <c r="O48" s="49">
        <v>125238.11599999999</v>
      </c>
      <c r="P48" s="49">
        <v>105817.29399999999</v>
      </c>
      <c r="Q48" s="49">
        <v>105440.344</v>
      </c>
      <c r="R48" s="49">
        <v>53018.366000000002</v>
      </c>
    </row>
    <row r="49" spans="1:22" x14ac:dyDescent="0.3">
      <c r="A49">
        <v>1009511</v>
      </c>
      <c r="B49" t="s">
        <v>44675</v>
      </c>
      <c r="C49" t="s">
        <v>44676</v>
      </c>
      <c r="D49" t="s">
        <v>44578</v>
      </c>
      <c r="E49" t="s">
        <v>5420</v>
      </c>
      <c r="F49" t="s">
        <v>303</v>
      </c>
      <c r="G49" t="s">
        <v>44677</v>
      </c>
      <c r="H49" t="s">
        <v>44678</v>
      </c>
      <c r="I49" t="s">
        <v>483</v>
      </c>
      <c r="J49">
        <v>29.78434</v>
      </c>
      <c r="K49">
        <v>-95.648610000000005</v>
      </c>
      <c r="L49">
        <v>211120</v>
      </c>
      <c r="M49" t="s">
        <v>116</v>
      </c>
      <c r="O49" s="49">
        <v>44493.232000000004</v>
      </c>
      <c r="P49" s="49">
        <v>93523.93</v>
      </c>
      <c r="Q49" s="49">
        <v>102351.42</v>
      </c>
      <c r="R49" s="49">
        <v>286282.81199999998</v>
      </c>
      <c r="S49" s="49">
        <v>215002.04399999999</v>
      </c>
      <c r="T49" s="49">
        <v>154368.92800000001</v>
      </c>
      <c r="U49" s="49">
        <v>96266.25</v>
      </c>
      <c r="V49" s="49">
        <v>176289.08799999999</v>
      </c>
    </row>
    <row r="50" spans="1:22" x14ac:dyDescent="0.3">
      <c r="A50">
        <v>1011546</v>
      </c>
      <c r="B50" t="s">
        <v>44679</v>
      </c>
      <c r="C50" t="s">
        <v>44680</v>
      </c>
      <c r="D50" t="s">
        <v>44578</v>
      </c>
      <c r="E50" t="s">
        <v>12861</v>
      </c>
      <c r="F50" t="s">
        <v>447</v>
      </c>
      <c r="G50" t="s">
        <v>44681</v>
      </c>
      <c r="H50" t="s">
        <v>44682</v>
      </c>
      <c r="I50" t="s">
        <v>4017</v>
      </c>
      <c r="J50">
        <v>40.45917</v>
      </c>
      <c r="K50">
        <v>-80.194820000000007</v>
      </c>
      <c r="L50">
        <v>211130</v>
      </c>
      <c r="M50" t="s">
        <v>116</v>
      </c>
      <c r="N50" s="49">
        <v>35025.616000000002</v>
      </c>
      <c r="O50" s="49">
        <v>31021.376</v>
      </c>
      <c r="P50" s="49">
        <v>30450.518</v>
      </c>
      <c r="Q50" s="49">
        <v>40631.557999999997</v>
      </c>
      <c r="R50" s="49">
        <v>47151.483999999997</v>
      </c>
    </row>
    <row r="51" spans="1:22" x14ac:dyDescent="0.3">
      <c r="A51">
        <v>1011394</v>
      </c>
      <c r="B51" t="s">
        <v>44683</v>
      </c>
      <c r="C51" t="s">
        <v>44684</v>
      </c>
      <c r="D51" t="s">
        <v>44628</v>
      </c>
      <c r="E51" t="s">
        <v>9104</v>
      </c>
      <c r="F51" t="s">
        <v>1418</v>
      </c>
      <c r="G51" t="s">
        <v>44685</v>
      </c>
      <c r="H51" t="s">
        <v>44686</v>
      </c>
      <c r="I51" t="s">
        <v>13690</v>
      </c>
      <c r="J51">
        <v>35.524085999999997</v>
      </c>
      <c r="K51">
        <v>-97.525739999999999</v>
      </c>
      <c r="L51">
        <v>211111</v>
      </c>
      <c r="M51" t="s">
        <v>116</v>
      </c>
      <c r="R51" s="49">
        <v>374871.25599999999</v>
      </c>
      <c r="S51" s="49">
        <v>314764.34999999998</v>
      </c>
    </row>
    <row r="52" spans="1:22" x14ac:dyDescent="0.3">
      <c r="A52">
        <v>1010839</v>
      </c>
      <c r="B52" t="s">
        <v>44687</v>
      </c>
      <c r="C52" t="s">
        <v>44688</v>
      </c>
      <c r="D52" t="s">
        <v>44591</v>
      </c>
      <c r="E52" t="s">
        <v>5420</v>
      </c>
      <c r="F52" t="s">
        <v>303</v>
      </c>
      <c r="G52" t="s">
        <v>1810</v>
      </c>
      <c r="H52" t="s">
        <v>44689</v>
      </c>
      <c r="I52" t="s">
        <v>483</v>
      </c>
      <c r="J52">
        <v>29.755500000000001</v>
      </c>
      <c r="K52">
        <v>-95.361599999999996</v>
      </c>
      <c r="L52">
        <v>211130</v>
      </c>
      <c r="M52" t="s">
        <v>116</v>
      </c>
      <c r="N52" s="49">
        <v>138657.83199999999</v>
      </c>
      <c r="O52" s="49">
        <v>152111.16800000001</v>
      </c>
      <c r="P52" s="49">
        <v>143012.48000000001</v>
      </c>
      <c r="Q52" s="49">
        <v>106639.342</v>
      </c>
      <c r="R52" s="49">
        <v>124263.66800000001</v>
      </c>
      <c r="S52" s="49">
        <v>204118.99799999999</v>
      </c>
      <c r="T52" s="49">
        <v>29975.268</v>
      </c>
      <c r="U52" s="49">
        <v>149124.64000000001</v>
      </c>
    </row>
    <row r="53" spans="1:22" x14ac:dyDescent="0.3">
      <c r="A53">
        <v>1009862</v>
      </c>
      <c r="B53" t="s">
        <v>44690</v>
      </c>
      <c r="C53" t="s">
        <v>44691</v>
      </c>
      <c r="D53" t="s">
        <v>44578</v>
      </c>
      <c r="E53" t="s">
        <v>5420</v>
      </c>
      <c r="F53" t="s">
        <v>303</v>
      </c>
      <c r="G53" t="s">
        <v>1810</v>
      </c>
      <c r="H53" t="s">
        <v>44692</v>
      </c>
      <c r="I53" t="s">
        <v>483</v>
      </c>
      <c r="J53">
        <v>29.755500000000001</v>
      </c>
      <c r="K53">
        <v>-95.361599999999996</v>
      </c>
      <c r="L53">
        <v>211130</v>
      </c>
      <c r="M53" t="s">
        <v>116</v>
      </c>
      <c r="N53" s="49">
        <v>21850.966</v>
      </c>
      <c r="O53" s="49">
        <v>24061.360000000001</v>
      </c>
      <c r="P53" s="49">
        <v>62609.654000000002</v>
      </c>
      <c r="Q53" s="49">
        <v>56792.974000000002</v>
      </c>
      <c r="R53" s="49">
        <v>53026.572</v>
      </c>
      <c r="S53" s="49">
        <v>77510.267999999996</v>
      </c>
      <c r="T53" s="49">
        <v>47961.678</v>
      </c>
      <c r="U53" s="49">
        <v>126322.856</v>
      </c>
      <c r="V53" s="49">
        <v>132826.576</v>
      </c>
    </row>
    <row r="54" spans="1:22" x14ac:dyDescent="0.3">
      <c r="A54">
        <v>1010701</v>
      </c>
      <c r="B54"/>
      <c r="C54" t="s">
        <v>44693</v>
      </c>
      <c r="D54" t="s">
        <v>44612</v>
      </c>
      <c r="E54" t="s">
        <v>24203</v>
      </c>
      <c r="F54" t="s">
        <v>1418</v>
      </c>
      <c r="G54" t="s">
        <v>24204</v>
      </c>
      <c r="H54" t="s">
        <v>44694</v>
      </c>
      <c r="J54">
        <v>36.15307</v>
      </c>
      <c r="K54">
        <v>-95.989429999999999</v>
      </c>
      <c r="L54">
        <v>211120</v>
      </c>
      <c r="M54" t="s">
        <v>116</v>
      </c>
      <c r="N54" s="49">
        <v>14524.932000000001</v>
      </c>
      <c r="O54" s="49">
        <v>57929.476000000002</v>
      </c>
      <c r="P54" s="49">
        <v>326661.84999999998</v>
      </c>
      <c r="Q54" s="49">
        <v>353532.44799999997</v>
      </c>
      <c r="R54" s="49">
        <v>238365.45</v>
      </c>
      <c r="S54" s="49">
        <v>179108.25</v>
      </c>
      <c r="T54" s="49">
        <v>27228.3</v>
      </c>
      <c r="U54" s="49">
        <v>21038.93</v>
      </c>
    </row>
    <row r="55" spans="1:22" x14ac:dyDescent="0.3">
      <c r="A55">
        <v>1009845</v>
      </c>
      <c r="B55" t="s">
        <v>44695</v>
      </c>
      <c r="C55" t="s">
        <v>44696</v>
      </c>
      <c r="D55" t="s">
        <v>44612</v>
      </c>
      <c r="E55" t="s">
        <v>9282</v>
      </c>
      <c r="F55" t="s">
        <v>303</v>
      </c>
      <c r="G55" t="s">
        <v>44697</v>
      </c>
      <c r="H55" t="s">
        <v>44698</v>
      </c>
      <c r="I55" t="s">
        <v>483</v>
      </c>
      <c r="J55">
        <v>29.731770000000001</v>
      </c>
      <c r="K55">
        <v>-95.434439999999995</v>
      </c>
      <c r="L55">
        <v>211130</v>
      </c>
      <c r="M55" t="s">
        <v>116</v>
      </c>
      <c r="N55" s="49">
        <v>54794.453999999998</v>
      </c>
      <c r="O55" s="49">
        <v>56362.05</v>
      </c>
      <c r="P55" s="49">
        <v>55926.451999999997</v>
      </c>
      <c r="Q55" s="49">
        <v>56004.603999999999</v>
      </c>
      <c r="R55" s="49">
        <v>56066.39</v>
      </c>
      <c r="S55" s="49">
        <v>35360.453999999998</v>
      </c>
      <c r="T55" s="49">
        <v>32923.714</v>
      </c>
      <c r="U55" s="49">
        <v>107748.474</v>
      </c>
      <c r="V55" s="49">
        <v>189536.58600000001</v>
      </c>
    </row>
    <row r="56" spans="1:22" x14ac:dyDescent="0.3">
      <c r="A56">
        <v>1008952</v>
      </c>
      <c r="B56" t="s">
        <v>44699</v>
      </c>
      <c r="C56" t="s">
        <v>44700</v>
      </c>
      <c r="D56" t="s">
        <v>44612</v>
      </c>
      <c r="E56" t="s">
        <v>5420</v>
      </c>
      <c r="F56" t="s">
        <v>303</v>
      </c>
      <c r="G56" t="s">
        <v>44701</v>
      </c>
      <c r="H56" t="s">
        <v>44702</v>
      </c>
      <c r="I56" t="s">
        <v>483</v>
      </c>
      <c r="J56">
        <v>29.77</v>
      </c>
      <c r="K56">
        <v>-95.37</v>
      </c>
      <c r="L56">
        <v>211111</v>
      </c>
      <c r="M56" t="s">
        <v>116</v>
      </c>
      <c r="S56" s="49">
        <v>0</v>
      </c>
      <c r="U56" s="49">
        <v>29520.7</v>
      </c>
      <c r="V56" s="49">
        <v>29512.295999999998</v>
      </c>
    </row>
    <row r="57" spans="1:22" x14ac:dyDescent="0.3">
      <c r="A57">
        <v>1008715</v>
      </c>
      <c r="B57" t="s">
        <v>44703</v>
      </c>
      <c r="C57" t="s">
        <v>44704</v>
      </c>
      <c r="D57" t="s">
        <v>44612</v>
      </c>
      <c r="E57" t="s">
        <v>5420</v>
      </c>
      <c r="F57" t="s">
        <v>303</v>
      </c>
      <c r="G57" t="s">
        <v>34629</v>
      </c>
      <c r="H57" t="s">
        <v>44705</v>
      </c>
      <c r="J57">
        <v>29.772613799999998</v>
      </c>
      <c r="K57">
        <v>-95.514493000000002</v>
      </c>
      <c r="L57">
        <v>211130</v>
      </c>
      <c r="M57" t="s">
        <v>116</v>
      </c>
      <c r="O57" s="49">
        <v>8836.2999999999993</v>
      </c>
      <c r="P57" s="49">
        <v>15551.048000000001</v>
      </c>
      <c r="Q57" s="49">
        <v>15548.048000000001</v>
      </c>
      <c r="R57" s="49">
        <v>15516.55</v>
      </c>
      <c r="S57" s="49">
        <v>18509.493999999999</v>
      </c>
      <c r="T57" s="49">
        <v>23091.200000000001</v>
      </c>
      <c r="U57" s="49">
        <v>56764.4</v>
      </c>
      <c r="V57" s="49">
        <v>2167290.2999999998</v>
      </c>
    </row>
    <row r="58" spans="1:22" x14ac:dyDescent="0.3">
      <c r="A58">
        <v>1011070</v>
      </c>
      <c r="B58" t="s">
        <v>44706</v>
      </c>
      <c r="C58" t="s">
        <v>44707</v>
      </c>
      <c r="D58" t="s">
        <v>44612</v>
      </c>
      <c r="E58" t="s">
        <v>22900</v>
      </c>
      <c r="F58" t="s">
        <v>542</v>
      </c>
      <c r="G58" t="s">
        <v>44708</v>
      </c>
      <c r="H58" t="s">
        <v>44709</v>
      </c>
      <c r="I58" t="s">
        <v>44710</v>
      </c>
      <c r="J58">
        <v>37.685989999999997</v>
      </c>
      <c r="K58">
        <v>-97.340909999999994</v>
      </c>
      <c r="L58">
        <v>211111</v>
      </c>
      <c r="M58" t="s">
        <v>116</v>
      </c>
      <c r="R58" s="49">
        <v>316.85000000000002</v>
      </c>
      <c r="S58" s="49">
        <v>289.10000000000002</v>
      </c>
      <c r="T58" s="49">
        <v>578.1</v>
      </c>
    </row>
    <row r="59" spans="1:22" x14ac:dyDescent="0.3">
      <c r="A59">
        <v>1011289</v>
      </c>
      <c r="B59" t="s">
        <v>44711</v>
      </c>
      <c r="C59" t="s">
        <v>44712</v>
      </c>
      <c r="D59" t="s">
        <v>44713</v>
      </c>
      <c r="E59" t="s">
        <v>22900</v>
      </c>
      <c r="F59" t="s">
        <v>542</v>
      </c>
      <c r="G59" t="s">
        <v>44708</v>
      </c>
      <c r="H59" t="s">
        <v>44709</v>
      </c>
      <c r="I59" t="s">
        <v>545</v>
      </c>
      <c r="J59">
        <v>37.685989999999997</v>
      </c>
      <c r="K59">
        <v>-97.340909999999994</v>
      </c>
      <c r="L59">
        <v>211111</v>
      </c>
      <c r="M59" t="s">
        <v>116</v>
      </c>
      <c r="R59" s="49">
        <v>2853.35</v>
      </c>
      <c r="S59" s="49">
        <v>2794.2</v>
      </c>
      <c r="T59" s="49">
        <v>1790.25</v>
      </c>
    </row>
    <row r="60" spans="1:22" x14ac:dyDescent="0.3">
      <c r="A60">
        <v>1011290</v>
      </c>
      <c r="B60" t="s">
        <v>44714</v>
      </c>
      <c r="C60" t="s">
        <v>44715</v>
      </c>
      <c r="D60" t="s">
        <v>44716</v>
      </c>
      <c r="E60" t="s">
        <v>22900</v>
      </c>
      <c r="F60" t="s">
        <v>542</v>
      </c>
      <c r="G60" t="s">
        <v>44708</v>
      </c>
      <c r="H60" t="s">
        <v>44709</v>
      </c>
      <c r="I60" t="s">
        <v>545</v>
      </c>
      <c r="J60">
        <v>37.685989999999997</v>
      </c>
      <c r="K60">
        <v>-97.340909999999994</v>
      </c>
      <c r="L60">
        <v>211111</v>
      </c>
      <c r="M60" t="s">
        <v>116</v>
      </c>
      <c r="R60" s="49">
        <v>8241.25</v>
      </c>
      <c r="S60" s="49">
        <v>7515.25</v>
      </c>
      <c r="T60" s="49">
        <v>3468.7</v>
      </c>
    </row>
    <row r="61" spans="1:22" x14ac:dyDescent="0.3">
      <c r="A61">
        <v>1011291</v>
      </c>
      <c r="B61" t="s">
        <v>44717</v>
      </c>
      <c r="C61" t="s">
        <v>44718</v>
      </c>
      <c r="D61" t="s">
        <v>44719</v>
      </c>
      <c r="E61" t="s">
        <v>22900</v>
      </c>
      <c r="F61" t="s">
        <v>542</v>
      </c>
      <c r="G61" t="s">
        <v>44708</v>
      </c>
      <c r="H61" t="s">
        <v>44709</v>
      </c>
      <c r="I61" t="s">
        <v>545</v>
      </c>
      <c r="J61">
        <v>37.685989999999997</v>
      </c>
      <c r="K61">
        <v>-97.340909999999994</v>
      </c>
      <c r="L61">
        <v>211111</v>
      </c>
      <c r="M61" t="s">
        <v>116</v>
      </c>
      <c r="R61" s="49">
        <v>1585.05</v>
      </c>
      <c r="S61" s="49">
        <v>1445.3</v>
      </c>
      <c r="T61" s="49">
        <v>1156.2</v>
      </c>
    </row>
    <row r="62" spans="1:22" x14ac:dyDescent="0.3">
      <c r="A62">
        <v>1013264</v>
      </c>
      <c r="B62"/>
      <c r="C62" t="s">
        <v>44720</v>
      </c>
      <c r="D62" t="s">
        <v>44637</v>
      </c>
      <c r="E62" t="s">
        <v>3191</v>
      </c>
      <c r="F62" t="s">
        <v>1487</v>
      </c>
      <c r="G62" t="s">
        <v>26216</v>
      </c>
      <c r="H62" t="s">
        <v>44721</v>
      </c>
      <c r="J62">
        <v>43.734949999999998</v>
      </c>
      <c r="K62">
        <v>-105.404</v>
      </c>
      <c r="L62">
        <v>211120</v>
      </c>
      <c r="M62" t="s">
        <v>116</v>
      </c>
      <c r="N62" s="49">
        <v>84705.784</v>
      </c>
      <c r="O62" s="49">
        <v>50686.21</v>
      </c>
    </row>
    <row r="63" spans="1:22" x14ac:dyDescent="0.3">
      <c r="A63">
        <v>1010718</v>
      </c>
      <c r="B63"/>
      <c r="C63" t="s">
        <v>44722</v>
      </c>
      <c r="D63" t="s">
        <v>44723</v>
      </c>
      <c r="E63" t="s">
        <v>3191</v>
      </c>
      <c r="F63" t="s">
        <v>1487</v>
      </c>
      <c r="G63" t="s">
        <v>26216</v>
      </c>
      <c r="H63" t="s">
        <v>44724</v>
      </c>
      <c r="J63">
        <v>39.754103200000003</v>
      </c>
      <c r="K63">
        <v>-105.00022420000001</v>
      </c>
      <c r="L63">
        <v>211120</v>
      </c>
      <c r="M63" t="s">
        <v>116</v>
      </c>
      <c r="N63" s="49">
        <v>33242.091999999997</v>
      </c>
      <c r="O63" s="49">
        <v>44819.517999999996</v>
      </c>
      <c r="P63" s="49">
        <v>75323.377999999997</v>
      </c>
      <c r="Q63" s="49">
        <v>90233.611999999994</v>
      </c>
      <c r="R63" s="49">
        <v>111913.28</v>
      </c>
      <c r="S63" s="49">
        <v>102341.198</v>
      </c>
      <c r="T63" s="49">
        <v>110668.24</v>
      </c>
      <c r="U63" s="49">
        <v>11880.418</v>
      </c>
    </row>
    <row r="64" spans="1:22" x14ac:dyDescent="0.3">
      <c r="A64">
        <v>1010183</v>
      </c>
      <c r="B64" t="s">
        <v>44725</v>
      </c>
      <c r="C64" t="s">
        <v>44726</v>
      </c>
      <c r="D64" t="s">
        <v>44657</v>
      </c>
      <c r="E64" t="s">
        <v>3191</v>
      </c>
      <c r="F64" t="s">
        <v>1487</v>
      </c>
      <c r="G64" t="s">
        <v>26216</v>
      </c>
      <c r="H64" t="s">
        <v>44724</v>
      </c>
      <c r="I64" t="s">
        <v>3191</v>
      </c>
      <c r="J64">
        <v>39.752310000000001</v>
      </c>
      <c r="K64">
        <v>-104.99906</v>
      </c>
      <c r="L64">
        <v>211120</v>
      </c>
      <c r="M64" t="s">
        <v>116</v>
      </c>
      <c r="N64" s="49">
        <v>388889.53200000001</v>
      </c>
      <c r="O64" s="49">
        <v>382230.15399999998</v>
      </c>
      <c r="P64" s="49">
        <v>381565.266</v>
      </c>
      <c r="Q64" s="49">
        <v>329642.93800000002</v>
      </c>
      <c r="R64" s="49">
        <v>309155.25599999999</v>
      </c>
      <c r="S64" s="49">
        <v>424088.288</v>
      </c>
      <c r="T64" s="49">
        <v>415414.24800000002</v>
      </c>
      <c r="U64" s="49">
        <v>516702.20600000001</v>
      </c>
      <c r="V64" s="49">
        <v>105916.95</v>
      </c>
    </row>
    <row r="65" spans="1:22" x14ac:dyDescent="0.3">
      <c r="A65">
        <v>1010809</v>
      </c>
      <c r="B65" t="s">
        <v>44727</v>
      </c>
      <c r="C65" t="s">
        <v>44728</v>
      </c>
      <c r="D65" t="s">
        <v>44608</v>
      </c>
      <c r="E65" t="s">
        <v>3191</v>
      </c>
      <c r="F65" t="s">
        <v>1487</v>
      </c>
      <c r="G65" t="s">
        <v>26216</v>
      </c>
      <c r="H65" t="s">
        <v>44729</v>
      </c>
      <c r="I65" t="s">
        <v>3191</v>
      </c>
      <c r="J65">
        <v>39.752310000000001</v>
      </c>
      <c r="K65">
        <v>-104.99906</v>
      </c>
      <c r="L65">
        <v>211111</v>
      </c>
      <c r="M65" t="s">
        <v>116</v>
      </c>
      <c r="U65" s="49">
        <v>939.25</v>
      </c>
    </row>
    <row r="66" spans="1:22" x14ac:dyDescent="0.3">
      <c r="A66">
        <v>1010807</v>
      </c>
      <c r="B66" t="s">
        <v>44730</v>
      </c>
      <c r="C66" t="s">
        <v>44731</v>
      </c>
      <c r="D66" t="s">
        <v>44732</v>
      </c>
      <c r="E66" t="s">
        <v>3191</v>
      </c>
      <c r="F66" t="s">
        <v>1487</v>
      </c>
      <c r="G66" t="s">
        <v>26216</v>
      </c>
      <c r="H66" t="s">
        <v>44729</v>
      </c>
      <c r="I66" t="s">
        <v>3191</v>
      </c>
      <c r="J66">
        <v>39.752310000000001</v>
      </c>
      <c r="K66">
        <v>-104.99906</v>
      </c>
      <c r="L66">
        <v>211111</v>
      </c>
      <c r="M66" t="s">
        <v>116</v>
      </c>
      <c r="U66" s="49">
        <v>29826.799999999999</v>
      </c>
    </row>
    <row r="67" spans="1:22" x14ac:dyDescent="0.3">
      <c r="A67">
        <v>1010808</v>
      </c>
      <c r="B67" t="s">
        <v>44730</v>
      </c>
      <c r="C67" t="s">
        <v>44733</v>
      </c>
      <c r="D67" t="s">
        <v>44605</v>
      </c>
      <c r="E67" t="s">
        <v>3191</v>
      </c>
      <c r="F67" t="s">
        <v>1487</v>
      </c>
      <c r="G67" t="s">
        <v>26216</v>
      </c>
      <c r="H67" t="s">
        <v>44729</v>
      </c>
      <c r="I67" t="s">
        <v>5884</v>
      </c>
      <c r="J67">
        <v>39.752560000000003</v>
      </c>
      <c r="K67">
        <v>-104.99887</v>
      </c>
      <c r="L67">
        <v>211111</v>
      </c>
      <c r="M67" t="s">
        <v>116</v>
      </c>
      <c r="U67" s="49">
        <v>400.85</v>
      </c>
    </row>
    <row r="68" spans="1:22" x14ac:dyDescent="0.3">
      <c r="A68">
        <v>1010182</v>
      </c>
      <c r="B68" t="s">
        <v>44725</v>
      </c>
      <c r="C68" t="s">
        <v>44734</v>
      </c>
      <c r="D68" t="s">
        <v>44596</v>
      </c>
      <c r="E68" t="s">
        <v>3191</v>
      </c>
      <c r="F68" t="s">
        <v>1487</v>
      </c>
      <c r="G68" t="s">
        <v>26216</v>
      </c>
      <c r="H68" t="s">
        <v>44729</v>
      </c>
      <c r="I68" t="s">
        <v>5884</v>
      </c>
      <c r="J68">
        <v>39.752560000000003</v>
      </c>
      <c r="K68">
        <v>-104.99887</v>
      </c>
      <c r="L68">
        <v>211111</v>
      </c>
      <c r="M68" t="s">
        <v>116</v>
      </c>
      <c r="U68" s="49">
        <v>55495.05</v>
      </c>
      <c r="V68" s="49">
        <v>96858.25</v>
      </c>
    </row>
    <row r="69" spans="1:22" x14ac:dyDescent="0.3">
      <c r="A69">
        <v>1010603</v>
      </c>
      <c r="B69" t="s">
        <v>44735</v>
      </c>
      <c r="C69" t="s">
        <v>44736</v>
      </c>
      <c r="D69" t="s">
        <v>44737</v>
      </c>
      <c r="E69" t="s">
        <v>5420</v>
      </c>
      <c r="F69" t="s">
        <v>303</v>
      </c>
      <c r="G69" t="s">
        <v>38217</v>
      </c>
      <c r="H69" t="s">
        <v>44738</v>
      </c>
      <c r="I69" t="s">
        <v>1421</v>
      </c>
      <c r="J69">
        <v>36.073217999999997</v>
      </c>
      <c r="K69">
        <v>-95.922257999999999</v>
      </c>
      <c r="L69">
        <v>211111</v>
      </c>
      <c r="M69" t="s">
        <v>116</v>
      </c>
      <c r="Q69" s="49">
        <v>4133.67</v>
      </c>
      <c r="R69" s="49">
        <v>9210.6</v>
      </c>
      <c r="S69" s="49">
        <v>11424.4</v>
      </c>
      <c r="T69" s="49">
        <v>52424.987999999998</v>
      </c>
    </row>
    <row r="70" spans="1:22" x14ac:dyDescent="0.3">
      <c r="A70">
        <v>1008221</v>
      </c>
      <c r="B70" t="s">
        <v>44735</v>
      </c>
      <c r="C70" t="s">
        <v>44739</v>
      </c>
      <c r="D70" t="s">
        <v>44591</v>
      </c>
      <c r="E70" t="s">
        <v>10056</v>
      </c>
      <c r="F70" t="s">
        <v>1418</v>
      </c>
      <c r="G70" t="s">
        <v>29610</v>
      </c>
      <c r="H70" t="s">
        <v>44740</v>
      </c>
      <c r="I70" t="s">
        <v>1421</v>
      </c>
      <c r="J70">
        <v>36.073217999999997</v>
      </c>
      <c r="K70">
        <v>-95.922257999999999</v>
      </c>
      <c r="L70">
        <v>211111</v>
      </c>
      <c r="M70" t="s">
        <v>116</v>
      </c>
      <c r="V70" s="49">
        <v>78682.27</v>
      </c>
    </row>
    <row r="71" spans="1:22" x14ac:dyDescent="0.3">
      <c r="A71">
        <v>1008224</v>
      </c>
      <c r="B71" t="s">
        <v>42268</v>
      </c>
      <c r="C71" t="s">
        <v>44741</v>
      </c>
      <c r="D71" t="s">
        <v>44578</v>
      </c>
      <c r="E71" t="s">
        <v>5420</v>
      </c>
      <c r="F71" t="s">
        <v>303</v>
      </c>
      <c r="G71" t="s">
        <v>38217</v>
      </c>
      <c r="H71" t="s">
        <v>44742</v>
      </c>
      <c r="I71" t="s">
        <v>483</v>
      </c>
      <c r="J71">
        <v>29.745920000000002</v>
      </c>
      <c r="K71">
        <v>-95.559619999999995</v>
      </c>
      <c r="L71">
        <v>211130</v>
      </c>
      <c r="M71" t="s">
        <v>116</v>
      </c>
      <c r="N71" s="49">
        <v>94850.758000000002</v>
      </c>
      <c r="O71" s="49">
        <v>84091.59</v>
      </c>
      <c r="P71" s="49">
        <v>26892.2</v>
      </c>
      <c r="Q71" s="49">
        <v>48272.093999999997</v>
      </c>
      <c r="R71" s="49">
        <v>87194.43</v>
      </c>
      <c r="S71" s="49">
        <v>148819.448</v>
      </c>
      <c r="T71" s="49">
        <v>109369.49800000001</v>
      </c>
      <c r="U71" s="49">
        <v>113038.07399999999</v>
      </c>
      <c r="V71" s="49">
        <v>87706.767999999996</v>
      </c>
    </row>
    <row r="72" spans="1:22" x14ac:dyDescent="0.3">
      <c r="A72">
        <v>1009391</v>
      </c>
      <c r="B72" t="s">
        <v>3157</v>
      </c>
      <c r="C72" t="s">
        <v>44743</v>
      </c>
      <c r="D72" t="s">
        <v>44628</v>
      </c>
      <c r="E72" t="s">
        <v>2808</v>
      </c>
      <c r="F72" t="s">
        <v>303</v>
      </c>
      <c r="G72" t="s">
        <v>3159</v>
      </c>
      <c r="H72" t="s">
        <v>3160</v>
      </c>
      <c r="I72" t="s">
        <v>3161</v>
      </c>
      <c r="J72">
        <v>32.035440000000001</v>
      </c>
      <c r="K72">
        <v>-102.08651999999999</v>
      </c>
      <c r="L72">
        <v>211120</v>
      </c>
      <c r="M72" t="s">
        <v>116</v>
      </c>
      <c r="N72" s="49">
        <v>264941.67599999998</v>
      </c>
      <c r="O72" s="49">
        <v>237425.38</v>
      </c>
      <c r="P72" s="49">
        <v>224093.774</v>
      </c>
      <c r="Q72" s="49">
        <v>161393.95199999999</v>
      </c>
      <c r="R72" s="49">
        <v>233427.61199999999</v>
      </c>
      <c r="S72" s="49">
        <v>357543.35600000003</v>
      </c>
      <c r="T72" s="49">
        <v>415901.446</v>
      </c>
      <c r="U72" s="49">
        <v>831300.90599999996</v>
      </c>
      <c r="V72" s="49">
        <v>920656.86</v>
      </c>
    </row>
    <row r="73" spans="1:22" x14ac:dyDescent="0.3">
      <c r="A73">
        <v>1011803</v>
      </c>
      <c r="B73" t="s">
        <v>44744</v>
      </c>
      <c r="C73" t="s">
        <v>44745</v>
      </c>
      <c r="D73" t="s">
        <v>44628</v>
      </c>
      <c r="E73" t="s">
        <v>2716</v>
      </c>
      <c r="F73" t="s">
        <v>303</v>
      </c>
      <c r="G73" t="s">
        <v>41603</v>
      </c>
      <c r="H73" t="s">
        <v>44746</v>
      </c>
      <c r="J73">
        <v>29.610018</v>
      </c>
      <c r="K73">
        <v>-98.604853000000006</v>
      </c>
      <c r="L73">
        <v>211120</v>
      </c>
      <c r="M73" t="s">
        <v>116</v>
      </c>
      <c r="N73" s="49">
        <v>290066.45600000001</v>
      </c>
      <c r="O73" s="49">
        <v>521013.52799999999</v>
      </c>
      <c r="P73" s="49">
        <v>553926.43400000001</v>
      </c>
      <c r="Q73" s="49">
        <v>525661.33400000003</v>
      </c>
      <c r="R73" s="49">
        <v>52893.64</v>
      </c>
    </row>
    <row r="74" spans="1:22" x14ac:dyDescent="0.3">
      <c r="A74">
        <v>1010721</v>
      </c>
      <c r="B74" t="s">
        <v>44747</v>
      </c>
      <c r="C74" t="s">
        <v>44748</v>
      </c>
      <c r="D74" t="s">
        <v>44657</v>
      </c>
      <c r="E74" t="s">
        <v>36942</v>
      </c>
      <c r="F74" t="s">
        <v>303</v>
      </c>
      <c r="G74" t="s">
        <v>14078</v>
      </c>
      <c r="H74" t="s">
        <v>44749</v>
      </c>
      <c r="I74" t="s">
        <v>483</v>
      </c>
      <c r="J74">
        <v>29.938759999999998</v>
      </c>
      <c r="K74">
        <v>-95.350899999999996</v>
      </c>
      <c r="L74">
        <v>211130</v>
      </c>
      <c r="M74" t="s">
        <v>116</v>
      </c>
      <c r="N74" s="49">
        <v>497780.48800000001</v>
      </c>
      <c r="O74" s="49">
        <v>413851.174</v>
      </c>
      <c r="P74" s="49">
        <v>259537.834</v>
      </c>
      <c r="Q74" s="49">
        <v>101606.746</v>
      </c>
      <c r="R74" s="49">
        <v>213208.36799999999</v>
      </c>
      <c r="S74" s="49">
        <v>264272.28600000002</v>
      </c>
      <c r="T74" s="49">
        <v>93420.592000000004</v>
      </c>
      <c r="U74" s="49">
        <v>43531.762000000002</v>
      </c>
    </row>
    <row r="75" spans="1:22" x14ac:dyDescent="0.3">
      <c r="A75">
        <v>1008937</v>
      </c>
      <c r="B75" t="s">
        <v>44750</v>
      </c>
      <c r="C75" t="s">
        <v>44751</v>
      </c>
      <c r="D75" t="s">
        <v>44657</v>
      </c>
      <c r="E75" t="s">
        <v>13707</v>
      </c>
      <c r="F75" t="s">
        <v>447</v>
      </c>
      <c r="G75" t="s">
        <v>44752</v>
      </c>
      <c r="H75" t="s">
        <v>44753</v>
      </c>
      <c r="J75">
        <v>41.241182000000002</v>
      </c>
      <c r="K75">
        <v>-77.001064799999995</v>
      </c>
      <c r="L75">
        <v>211130</v>
      </c>
      <c r="M75" t="s">
        <v>116</v>
      </c>
      <c r="N75" s="49">
        <v>122764.534</v>
      </c>
      <c r="O75" s="49">
        <v>82243.827999999994</v>
      </c>
      <c r="P75" s="49">
        <v>64890.741999999998</v>
      </c>
      <c r="Q75" s="49">
        <v>103111.118</v>
      </c>
      <c r="R75" s="49">
        <v>97517.592000000004</v>
      </c>
      <c r="S75" s="49">
        <v>115599.63400000001</v>
      </c>
      <c r="T75" s="49">
        <v>175063.152</v>
      </c>
      <c r="U75" s="49">
        <v>183180.872</v>
      </c>
      <c r="V75" s="49">
        <v>704800.89599999995</v>
      </c>
    </row>
    <row r="76" spans="1:22" x14ac:dyDescent="0.3">
      <c r="A76">
        <v>1008440</v>
      </c>
      <c r="B76" t="s">
        <v>44754</v>
      </c>
      <c r="C76" t="s">
        <v>44755</v>
      </c>
      <c r="D76" t="s">
        <v>44723</v>
      </c>
      <c r="E76" t="s">
        <v>8973</v>
      </c>
      <c r="F76" t="s">
        <v>1248</v>
      </c>
      <c r="G76" t="s">
        <v>44756</v>
      </c>
      <c r="H76" t="s">
        <v>44757</v>
      </c>
      <c r="I76" t="s">
        <v>9524</v>
      </c>
      <c r="J76">
        <v>38.350819999999999</v>
      </c>
      <c r="K76">
        <v>-81.633279999999999</v>
      </c>
      <c r="L76">
        <v>211111</v>
      </c>
      <c r="M76" t="s">
        <v>116</v>
      </c>
      <c r="V76" s="49">
        <v>104349.85</v>
      </c>
    </row>
    <row r="77" spans="1:22" x14ac:dyDescent="0.3">
      <c r="A77">
        <v>1008456</v>
      </c>
      <c r="B77" t="s">
        <v>44758</v>
      </c>
      <c r="C77" t="s">
        <v>44759</v>
      </c>
      <c r="D77" t="s">
        <v>44628</v>
      </c>
      <c r="E77" t="s">
        <v>3202</v>
      </c>
      <c r="F77" t="s">
        <v>303</v>
      </c>
      <c r="G77" t="s">
        <v>44760</v>
      </c>
      <c r="H77" t="s">
        <v>44761</v>
      </c>
      <c r="I77" t="s">
        <v>2755</v>
      </c>
      <c r="J77">
        <v>32.717250999999997</v>
      </c>
      <c r="K77">
        <v>-97.443544000000003</v>
      </c>
      <c r="L77">
        <v>211120</v>
      </c>
      <c r="M77" t="s">
        <v>116</v>
      </c>
      <c r="N77" s="49">
        <v>137135.72200000001</v>
      </c>
      <c r="O77" s="49">
        <v>138463.34</v>
      </c>
      <c r="P77" s="49">
        <v>139461.94399999999</v>
      </c>
      <c r="Q77" s="49">
        <v>122040.774</v>
      </c>
      <c r="R77" s="49">
        <v>143509.28599999999</v>
      </c>
      <c r="S77" s="49">
        <v>173216.50599999999</v>
      </c>
      <c r="T77" s="49">
        <v>159049.92600000001</v>
      </c>
      <c r="U77" s="49">
        <v>152706.14600000001</v>
      </c>
      <c r="V77" s="49">
        <v>120972.148</v>
      </c>
    </row>
    <row r="78" spans="1:22" x14ac:dyDescent="0.3">
      <c r="A78">
        <v>1010705</v>
      </c>
      <c r="B78" t="s">
        <v>44747</v>
      </c>
      <c r="C78" t="s">
        <v>44762</v>
      </c>
      <c r="D78" t="s">
        <v>44584</v>
      </c>
      <c r="E78" t="s">
        <v>36942</v>
      </c>
      <c r="F78" t="s">
        <v>303</v>
      </c>
      <c r="G78" t="s">
        <v>14078</v>
      </c>
      <c r="H78" t="s">
        <v>44749</v>
      </c>
      <c r="I78" t="s">
        <v>483</v>
      </c>
      <c r="J78">
        <v>29.938759999999998</v>
      </c>
      <c r="K78">
        <v>-95.350899999999996</v>
      </c>
      <c r="L78">
        <v>211111</v>
      </c>
      <c r="M78" t="s">
        <v>116</v>
      </c>
      <c r="P78" s="49">
        <v>9219.9560000000001</v>
      </c>
      <c r="Q78" s="49">
        <v>5288.4459999999999</v>
      </c>
      <c r="R78" s="49">
        <v>7362.8</v>
      </c>
      <c r="S78" s="49">
        <v>20998.57</v>
      </c>
      <c r="T78" s="49">
        <v>23165.096000000001</v>
      </c>
      <c r="U78" s="49">
        <v>37463.682000000001</v>
      </c>
    </row>
    <row r="79" spans="1:22" x14ac:dyDescent="0.3">
      <c r="A79">
        <v>1008257</v>
      </c>
      <c r="B79" t="s">
        <v>44750</v>
      </c>
      <c r="C79" t="s">
        <v>44763</v>
      </c>
      <c r="D79" t="s">
        <v>44584</v>
      </c>
      <c r="E79" t="s">
        <v>44493</v>
      </c>
      <c r="F79" t="s">
        <v>303</v>
      </c>
      <c r="G79" t="s">
        <v>44494</v>
      </c>
      <c r="H79" t="s">
        <v>44764</v>
      </c>
      <c r="I79" t="s">
        <v>1952</v>
      </c>
      <c r="J79">
        <v>30.161149999999999</v>
      </c>
      <c r="K79">
        <v>-95.453890000000001</v>
      </c>
      <c r="L79">
        <v>211111</v>
      </c>
      <c r="M79" t="s">
        <v>116</v>
      </c>
      <c r="R79" s="49">
        <v>17591.002</v>
      </c>
      <c r="S79" s="49">
        <v>27670.781999999999</v>
      </c>
    </row>
    <row r="80" spans="1:22" x14ac:dyDescent="0.3">
      <c r="A80">
        <v>1010205</v>
      </c>
      <c r="B80" t="s">
        <v>44747</v>
      </c>
      <c r="C80" t="s">
        <v>44765</v>
      </c>
      <c r="D80" t="s">
        <v>44596</v>
      </c>
      <c r="E80" t="s">
        <v>44766</v>
      </c>
      <c r="F80" t="s">
        <v>1418</v>
      </c>
      <c r="G80" t="s">
        <v>33978</v>
      </c>
      <c r="H80" t="s">
        <v>44767</v>
      </c>
      <c r="J80">
        <v>29.938759999999998</v>
      </c>
      <c r="K80">
        <v>-95.350899999999996</v>
      </c>
      <c r="L80">
        <v>211130</v>
      </c>
      <c r="M80" t="s">
        <v>116</v>
      </c>
      <c r="N80" s="49">
        <v>1091358.06</v>
      </c>
      <c r="O80" s="49">
        <v>1292746.58</v>
      </c>
      <c r="P80" s="49">
        <v>1203181.132</v>
      </c>
      <c r="Q80" s="49">
        <v>1090397.57</v>
      </c>
      <c r="R80" s="49">
        <v>1343629.0179999999</v>
      </c>
      <c r="S80" s="49">
        <v>1105019.77</v>
      </c>
      <c r="T80" s="49">
        <v>911113.38199999998</v>
      </c>
      <c r="U80" s="49">
        <v>880783.174</v>
      </c>
      <c r="V80" s="49">
        <v>787392.38800000004</v>
      </c>
    </row>
    <row r="81" spans="1:22" x14ac:dyDescent="0.3">
      <c r="A81">
        <v>1013344</v>
      </c>
      <c r="B81"/>
      <c r="C81" t="s">
        <v>44768</v>
      </c>
      <c r="D81" t="s">
        <v>44578</v>
      </c>
      <c r="E81" t="s">
        <v>10056</v>
      </c>
      <c r="F81" t="s">
        <v>1418</v>
      </c>
      <c r="G81" t="s">
        <v>44769</v>
      </c>
      <c r="H81" t="s">
        <v>44770</v>
      </c>
      <c r="J81">
        <v>30.27112</v>
      </c>
      <c r="K81">
        <v>-96.778300000000002</v>
      </c>
      <c r="L81">
        <v>211120</v>
      </c>
      <c r="M81" t="s">
        <v>116</v>
      </c>
      <c r="N81" s="49">
        <v>16436.016</v>
      </c>
      <c r="O81" s="49">
        <v>39316.516000000003</v>
      </c>
    </row>
    <row r="82" spans="1:22" x14ac:dyDescent="0.3">
      <c r="A82">
        <v>1002978</v>
      </c>
      <c r="B82" t="s">
        <v>3528</v>
      </c>
      <c r="C82" t="s">
        <v>3529</v>
      </c>
      <c r="D82" t="s">
        <v>44771</v>
      </c>
      <c r="E82" t="s">
        <v>3530</v>
      </c>
      <c r="F82" t="s">
        <v>323</v>
      </c>
      <c r="G82" t="s">
        <v>3531</v>
      </c>
      <c r="H82" t="s">
        <v>3532</v>
      </c>
      <c r="I82" t="s">
        <v>3533</v>
      </c>
      <c r="J82">
        <v>35.181399999999996</v>
      </c>
      <c r="K82">
        <v>-120.61964999999999</v>
      </c>
      <c r="L82">
        <v>211120</v>
      </c>
      <c r="M82" t="s">
        <v>116</v>
      </c>
      <c r="N82" s="49">
        <v>107776.07799999999</v>
      </c>
      <c r="O82" s="49">
        <v>104868.708</v>
      </c>
      <c r="P82" s="49">
        <v>94419.58</v>
      </c>
    </row>
    <row r="83" spans="1:22" x14ac:dyDescent="0.3">
      <c r="A83">
        <v>1008795</v>
      </c>
      <c r="B83" t="s">
        <v>44772</v>
      </c>
      <c r="C83" t="s">
        <v>44773</v>
      </c>
      <c r="D83" t="s">
        <v>44657</v>
      </c>
      <c r="E83" t="s">
        <v>44774</v>
      </c>
      <c r="F83" t="s">
        <v>447</v>
      </c>
      <c r="G83" t="s">
        <v>44775</v>
      </c>
      <c r="H83" t="s">
        <v>44776</v>
      </c>
      <c r="I83" t="s">
        <v>987</v>
      </c>
      <c r="J83">
        <v>39.301158000000001</v>
      </c>
      <c r="K83">
        <v>-80.209822000000003</v>
      </c>
      <c r="L83">
        <v>211130</v>
      </c>
      <c r="M83" t="s">
        <v>116</v>
      </c>
      <c r="N83" s="49">
        <v>32863.353999999999</v>
      </c>
      <c r="O83" s="49">
        <v>33172.165999999997</v>
      </c>
      <c r="P83" s="49">
        <v>171809.878</v>
      </c>
      <c r="Q83" s="49">
        <v>20306.2</v>
      </c>
      <c r="R83" s="49">
        <v>31046.598000000002</v>
      </c>
      <c r="S83" s="49">
        <v>19895.434000000001</v>
      </c>
      <c r="T83" s="49">
        <v>63610.39</v>
      </c>
      <c r="U83" s="49">
        <v>49054.76</v>
      </c>
      <c r="V83" s="49">
        <v>53508.942000000003</v>
      </c>
    </row>
    <row r="84" spans="1:22" x14ac:dyDescent="0.3">
      <c r="A84">
        <v>1008356</v>
      </c>
      <c r="B84" t="s">
        <v>44777</v>
      </c>
      <c r="C84" t="s">
        <v>44778</v>
      </c>
      <c r="D84" t="s">
        <v>44625</v>
      </c>
      <c r="E84" t="s">
        <v>43495</v>
      </c>
      <c r="F84" t="s">
        <v>303</v>
      </c>
      <c r="G84" t="s">
        <v>44779</v>
      </c>
      <c r="H84" t="s">
        <v>44780</v>
      </c>
      <c r="I84" t="s">
        <v>306</v>
      </c>
      <c r="J84">
        <v>33.030639999999998</v>
      </c>
      <c r="K84">
        <v>-96.705389999999994</v>
      </c>
      <c r="L84">
        <v>211112</v>
      </c>
      <c r="M84" t="s">
        <v>116</v>
      </c>
      <c r="Q84" s="49">
        <v>80139.656000000003</v>
      </c>
      <c r="R84" s="49">
        <v>77949.202000000005</v>
      </c>
      <c r="S84" s="49">
        <v>80046.414000000004</v>
      </c>
      <c r="T84" s="49">
        <v>70718.847999999998</v>
      </c>
      <c r="U84" s="49">
        <v>110268.788</v>
      </c>
      <c r="V84" s="49">
        <v>269168.07199999999</v>
      </c>
    </row>
    <row r="85" spans="1:22" x14ac:dyDescent="0.3">
      <c r="A85">
        <v>1011393</v>
      </c>
      <c r="B85" t="s">
        <v>44781</v>
      </c>
      <c r="C85" t="s">
        <v>44782</v>
      </c>
      <c r="D85" t="s">
        <v>44723</v>
      </c>
      <c r="E85" t="s">
        <v>9104</v>
      </c>
      <c r="F85" t="s">
        <v>1418</v>
      </c>
      <c r="G85" t="s">
        <v>44783</v>
      </c>
      <c r="H85" t="s">
        <v>44784</v>
      </c>
      <c r="J85">
        <v>35.565477999999999</v>
      </c>
      <c r="K85">
        <v>-97.518049000000005</v>
      </c>
      <c r="L85">
        <v>211120</v>
      </c>
      <c r="M85" t="s">
        <v>116</v>
      </c>
      <c r="N85" s="49">
        <v>94874.778000000006</v>
      </c>
      <c r="O85" s="49">
        <v>81782.467999999993</v>
      </c>
      <c r="P85" s="49">
        <v>30085.455999999998</v>
      </c>
      <c r="Q85" s="49">
        <v>36873.597999999998</v>
      </c>
      <c r="R85" s="49">
        <v>118540.96799999999</v>
      </c>
    </row>
    <row r="86" spans="1:22" x14ac:dyDescent="0.3">
      <c r="A86">
        <v>1011454</v>
      </c>
      <c r="B86" t="s">
        <v>44785</v>
      </c>
      <c r="C86" t="s">
        <v>44786</v>
      </c>
      <c r="D86" t="s">
        <v>44657</v>
      </c>
      <c r="E86" t="s">
        <v>9104</v>
      </c>
      <c r="F86" t="s">
        <v>1418</v>
      </c>
      <c r="G86" t="s">
        <v>44783</v>
      </c>
      <c r="H86" t="s">
        <v>44784</v>
      </c>
      <c r="J86">
        <v>35.565477999999999</v>
      </c>
      <c r="K86">
        <v>-97.518049000000005</v>
      </c>
      <c r="L86">
        <v>211120</v>
      </c>
      <c r="M86" t="s">
        <v>116</v>
      </c>
      <c r="N86" s="49">
        <v>342905.66200000001</v>
      </c>
      <c r="O86" s="49">
        <v>177683.13399999999</v>
      </c>
      <c r="P86" s="49">
        <v>90866.428</v>
      </c>
      <c r="Q86" s="49">
        <v>36576.624000000003</v>
      </c>
      <c r="R86" s="49">
        <v>64221.292000000001</v>
      </c>
    </row>
    <row r="87" spans="1:22" x14ac:dyDescent="0.3">
      <c r="A87">
        <v>1008483</v>
      </c>
      <c r="B87" t="s">
        <v>44787</v>
      </c>
      <c r="C87" t="s">
        <v>44788</v>
      </c>
      <c r="D87" t="s">
        <v>44723</v>
      </c>
      <c r="E87" t="s">
        <v>12861</v>
      </c>
      <c r="F87" t="s">
        <v>447</v>
      </c>
      <c r="G87" t="s">
        <v>44681</v>
      </c>
      <c r="H87" t="s">
        <v>44682</v>
      </c>
      <c r="I87" t="s">
        <v>4017</v>
      </c>
      <c r="J87">
        <v>40.459099999999999</v>
      </c>
      <c r="K87">
        <v>-80.196259999999995</v>
      </c>
      <c r="L87">
        <v>211130</v>
      </c>
      <c r="M87" t="s">
        <v>116</v>
      </c>
      <c r="O87" s="49">
        <v>0</v>
      </c>
      <c r="P87" s="49">
        <v>3870.8359999999998</v>
      </c>
      <c r="Q87" s="49">
        <v>110771.442</v>
      </c>
      <c r="R87" s="49">
        <v>91042.3</v>
      </c>
      <c r="S87" s="49">
        <v>127962.022</v>
      </c>
      <c r="T87" s="49">
        <v>148908.6</v>
      </c>
      <c r="U87" s="49">
        <v>49059.94</v>
      </c>
      <c r="V87" s="49">
        <v>50992.5</v>
      </c>
    </row>
    <row r="88" spans="1:22" x14ac:dyDescent="0.3">
      <c r="A88">
        <v>1008480</v>
      </c>
      <c r="B88" t="s">
        <v>44787</v>
      </c>
      <c r="C88" t="s">
        <v>44789</v>
      </c>
      <c r="D88" t="s">
        <v>44657</v>
      </c>
      <c r="E88" t="s">
        <v>12861</v>
      </c>
      <c r="F88" t="s">
        <v>447</v>
      </c>
      <c r="G88" t="s">
        <v>44681</v>
      </c>
      <c r="H88" t="s">
        <v>44682</v>
      </c>
      <c r="I88" t="s">
        <v>4017</v>
      </c>
      <c r="J88">
        <v>40.459099999999999</v>
      </c>
      <c r="K88">
        <v>-80.196259999999995</v>
      </c>
      <c r="L88">
        <v>211130</v>
      </c>
      <c r="M88" t="s">
        <v>116</v>
      </c>
      <c r="N88" s="49">
        <v>9139.7639999999992</v>
      </c>
      <c r="O88" s="49">
        <v>8686.73</v>
      </c>
      <c r="P88" s="49">
        <v>7947.7120000000004</v>
      </c>
      <c r="Q88" s="49">
        <v>269444.44</v>
      </c>
      <c r="R88" s="49">
        <v>215580.76</v>
      </c>
      <c r="S88" s="49">
        <v>476690.94</v>
      </c>
      <c r="T88" s="49">
        <v>442175.37400000001</v>
      </c>
      <c r="U88" s="49">
        <v>243623.8</v>
      </c>
      <c r="V88" s="49">
        <v>224521.08799999999</v>
      </c>
    </row>
    <row r="89" spans="1:22" x14ac:dyDescent="0.3">
      <c r="A89">
        <v>1011547</v>
      </c>
      <c r="B89" t="s">
        <v>44790</v>
      </c>
      <c r="C89" t="s">
        <v>44791</v>
      </c>
      <c r="D89" t="s">
        <v>44612</v>
      </c>
      <c r="E89" t="s">
        <v>12861</v>
      </c>
      <c r="F89" t="s">
        <v>447</v>
      </c>
      <c r="G89" t="s">
        <v>44681</v>
      </c>
      <c r="H89" t="s">
        <v>44682</v>
      </c>
      <c r="I89" t="s">
        <v>4017</v>
      </c>
      <c r="J89">
        <v>40.459099999999999</v>
      </c>
      <c r="K89">
        <v>-80.196259999999995</v>
      </c>
      <c r="L89">
        <v>211130</v>
      </c>
      <c r="M89" t="s">
        <v>116</v>
      </c>
      <c r="N89" s="49">
        <v>0</v>
      </c>
      <c r="O89" s="49">
        <v>17627.502</v>
      </c>
      <c r="P89" s="49">
        <v>16071.4</v>
      </c>
      <c r="Q89" s="49">
        <v>28479.637999999999</v>
      </c>
      <c r="R89" s="49">
        <v>35076.398000000001</v>
      </c>
      <c r="S89" s="49">
        <v>49521.016000000003</v>
      </c>
    </row>
    <row r="90" spans="1:22" x14ac:dyDescent="0.3">
      <c r="A90">
        <v>1010235</v>
      </c>
      <c r="B90" t="s">
        <v>44787</v>
      </c>
      <c r="C90" t="s">
        <v>44792</v>
      </c>
      <c r="D90" t="s">
        <v>44623</v>
      </c>
      <c r="E90" t="s">
        <v>44793</v>
      </c>
      <c r="F90" t="s">
        <v>447</v>
      </c>
      <c r="G90" t="s">
        <v>44681</v>
      </c>
      <c r="H90" t="s">
        <v>44682</v>
      </c>
      <c r="I90" t="s">
        <v>4017</v>
      </c>
      <c r="J90">
        <v>40.459099999999999</v>
      </c>
      <c r="K90">
        <v>-80.196259999999995</v>
      </c>
      <c r="L90">
        <v>211130</v>
      </c>
      <c r="M90" t="s">
        <v>116</v>
      </c>
      <c r="O90" s="49">
        <v>0</v>
      </c>
      <c r="P90" s="49">
        <v>33503.394</v>
      </c>
      <c r="Q90" s="49">
        <v>38320.754000000001</v>
      </c>
      <c r="R90" s="49">
        <v>43687.995999999999</v>
      </c>
      <c r="S90" s="49">
        <v>53787.286</v>
      </c>
      <c r="T90" s="49">
        <v>47639.495999999999</v>
      </c>
      <c r="U90" s="49">
        <v>43628.165999999997</v>
      </c>
    </row>
    <row r="91" spans="1:22" x14ac:dyDescent="0.3">
      <c r="A91">
        <v>1010237</v>
      </c>
      <c r="B91" t="s">
        <v>44787</v>
      </c>
      <c r="C91" t="s">
        <v>44794</v>
      </c>
      <c r="D91" t="s">
        <v>44625</v>
      </c>
      <c r="E91" t="s">
        <v>12861</v>
      </c>
      <c r="F91" t="s">
        <v>447</v>
      </c>
      <c r="G91" t="s">
        <v>44681</v>
      </c>
      <c r="H91" t="s">
        <v>44682</v>
      </c>
      <c r="I91" t="s">
        <v>4017</v>
      </c>
      <c r="J91">
        <v>40.459099999999999</v>
      </c>
      <c r="K91">
        <v>-80.196259999999995</v>
      </c>
      <c r="L91">
        <v>211130</v>
      </c>
      <c r="M91" t="s">
        <v>116</v>
      </c>
      <c r="N91" s="49">
        <v>0</v>
      </c>
      <c r="O91" s="49">
        <v>32417.205999999998</v>
      </c>
      <c r="P91" s="49">
        <v>24526.887999999999</v>
      </c>
      <c r="Q91" s="49">
        <v>40093.18</v>
      </c>
      <c r="R91" s="49">
        <v>96654.09</v>
      </c>
      <c r="S91" s="49">
        <v>65800.796000000002</v>
      </c>
      <c r="T91" s="49">
        <v>106111.68399999999</v>
      </c>
      <c r="U91" s="49">
        <v>94161.491999999998</v>
      </c>
    </row>
    <row r="92" spans="1:22" x14ac:dyDescent="0.3">
      <c r="A92">
        <v>1013091</v>
      </c>
      <c r="B92"/>
      <c r="C92" t="s">
        <v>44795</v>
      </c>
      <c r="D92" t="s">
        <v>44796</v>
      </c>
      <c r="E92" t="s">
        <v>5420</v>
      </c>
      <c r="F92" t="s">
        <v>303</v>
      </c>
      <c r="G92" t="s">
        <v>1810</v>
      </c>
      <c r="H92" t="s">
        <v>44797</v>
      </c>
      <c r="J92">
        <v>29.752554</v>
      </c>
      <c r="K92">
        <v>-95.370400900000007</v>
      </c>
      <c r="L92">
        <v>211120</v>
      </c>
      <c r="M92" t="s">
        <v>116</v>
      </c>
      <c r="N92" s="49">
        <v>57536.697999999997</v>
      </c>
      <c r="O92" s="49">
        <v>46299.588000000003</v>
      </c>
      <c r="P92" s="49">
        <v>59512.743999999999</v>
      </c>
    </row>
    <row r="93" spans="1:22" x14ac:dyDescent="0.3">
      <c r="A93">
        <v>1007807</v>
      </c>
      <c r="B93" t="s">
        <v>44798</v>
      </c>
      <c r="C93" t="s">
        <v>44799</v>
      </c>
      <c r="E93" t="s">
        <v>44800</v>
      </c>
      <c r="F93" t="s">
        <v>1370</v>
      </c>
      <c r="G93" t="s">
        <v>1371</v>
      </c>
      <c r="H93" t="s">
        <v>44801</v>
      </c>
      <c r="I93" t="s">
        <v>1372</v>
      </c>
      <c r="J93">
        <v>70.150997000000004</v>
      </c>
      <c r="K93">
        <v>-147.09736899999999</v>
      </c>
      <c r="L93">
        <v>211120</v>
      </c>
      <c r="M93" t="s">
        <v>116</v>
      </c>
      <c r="N93" s="49">
        <v>27620.788</v>
      </c>
      <c r="O93" s="49">
        <v>192734.13800000001</v>
      </c>
      <c r="P93" s="49">
        <v>175010.39199999999</v>
      </c>
      <c r="Q93" s="49">
        <v>174786.69399999999</v>
      </c>
      <c r="R93" s="49">
        <v>42526.451999999997</v>
      </c>
      <c r="S93" s="49">
        <v>82287.248000000007</v>
      </c>
      <c r="T93" s="49">
        <v>77518.847999999998</v>
      </c>
      <c r="U93" s="49">
        <v>78444.846000000005</v>
      </c>
    </row>
    <row r="94" spans="1:22" x14ac:dyDescent="0.3">
      <c r="A94">
        <v>1011534</v>
      </c>
      <c r="B94" t="s">
        <v>44802</v>
      </c>
      <c r="C94" t="s">
        <v>44803</v>
      </c>
      <c r="D94" t="s">
        <v>44578</v>
      </c>
      <c r="E94" t="s">
        <v>2716</v>
      </c>
      <c r="F94" t="s">
        <v>303</v>
      </c>
      <c r="G94" t="s">
        <v>44662</v>
      </c>
      <c r="H94" t="s">
        <v>44804</v>
      </c>
      <c r="I94" t="s">
        <v>2719</v>
      </c>
      <c r="J94">
        <v>29.611820000000002</v>
      </c>
      <c r="K94">
        <v>-98.490290000000002</v>
      </c>
      <c r="L94">
        <v>211120</v>
      </c>
      <c r="M94" t="s">
        <v>116</v>
      </c>
      <c r="N94" s="49">
        <v>93761.2</v>
      </c>
      <c r="O94" s="49">
        <v>121891.90399999999</v>
      </c>
      <c r="P94" s="49">
        <v>86162.3</v>
      </c>
      <c r="Q94" s="49">
        <v>77425.892000000007</v>
      </c>
      <c r="R94" s="49">
        <v>189679.98</v>
      </c>
      <c r="S94" s="49">
        <v>148445.42800000001</v>
      </c>
    </row>
    <row r="95" spans="1:22" x14ac:dyDescent="0.3">
      <c r="A95">
        <v>1011749</v>
      </c>
      <c r="B95" t="s">
        <v>44805</v>
      </c>
      <c r="C95" t="s">
        <v>44806</v>
      </c>
      <c r="D95" t="s">
        <v>44578</v>
      </c>
      <c r="E95" t="s">
        <v>13331</v>
      </c>
      <c r="F95" t="s">
        <v>303</v>
      </c>
      <c r="G95" t="s">
        <v>44807</v>
      </c>
      <c r="H95" t="s">
        <v>44808</v>
      </c>
      <c r="I95" t="s">
        <v>2347</v>
      </c>
      <c r="J95">
        <v>30.370671000000002</v>
      </c>
      <c r="K95">
        <v>-97.746296000000001</v>
      </c>
      <c r="L95">
        <v>211111</v>
      </c>
      <c r="M95" t="s">
        <v>116</v>
      </c>
      <c r="R95" s="49">
        <v>83981.245999999999</v>
      </c>
      <c r="S95" s="49">
        <v>98493.656000000003</v>
      </c>
    </row>
    <row r="96" spans="1:22" x14ac:dyDescent="0.3">
      <c r="A96">
        <v>1012585</v>
      </c>
      <c r="B96" t="s">
        <v>44809</v>
      </c>
      <c r="C96" t="s">
        <v>44810</v>
      </c>
      <c r="D96" t="s">
        <v>44628</v>
      </c>
      <c r="E96" t="s">
        <v>2808</v>
      </c>
      <c r="F96" t="s">
        <v>303</v>
      </c>
      <c r="G96" t="s">
        <v>44811</v>
      </c>
      <c r="H96" t="s">
        <v>44812</v>
      </c>
      <c r="J96">
        <v>32.879999525999999</v>
      </c>
      <c r="K96">
        <v>-104.165751530999</v>
      </c>
      <c r="L96">
        <v>211111</v>
      </c>
      <c r="M96" t="s">
        <v>116</v>
      </c>
      <c r="Q96" s="49">
        <v>304879.54800000001</v>
      </c>
    </row>
    <row r="97" spans="1:22" x14ac:dyDescent="0.3">
      <c r="A97">
        <v>1009732</v>
      </c>
      <c r="B97" t="s">
        <v>40772</v>
      </c>
      <c r="C97" t="s">
        <v>44813</v>
      </c>
      <c r="D97" t="s">
        <v>44657</v>
      </c>
      <c r="E97" t="s">
        <v>3191</v>
      </c>
      <c r="F97" t="s">
        <v>1487</v>
      </c>
      <c r="G97" t="s">
        <v>26216</v>
      </c>
      <c r="H97" t="s">
        <v>44814</v>
      </c>
      <c r="I97" t="s">
        <v>483</v>
      </c>
      <c r="J97">
        <v>29.75788</v>
      </c>
      <c r="K97">
        <v>-95.370130000000003</v>
      </c>
      <c r="L97">
        <v>211130</v>
      </c>
      <c r="M97" t="s">
        <v>116</v>
      </c>
      <c r="N97" s="49">
        <v>68772.614000000001</v>
      </c>
      <c r="O97" s="49">
        <v>52583.156000000003</v>
      </c>
      <c r="P97" s="49">
        <v>39077.480000000003</v>
      </c>
      <c r="Q97" s="49">
        <v>35693.129999999997</v>
      </c>
      <c r="R97" s="49">
        <v>31492.28</v>
      </c>
      <c r="S97" s="49">
        <v>38463.692000000003</v>
      </c>
      <c r="T97" s="49">
        <v>62996.466</v>
      </c>
      <c r="U97" s="49">
        <v>63123.49</v>
      </c>
      <c r="V97" s="49">
        <v>60325.7</v>
      </c>
    </row>
    <row r="98" spans="1:22" x14ac:dyDescent="0.3">
      <c r="A98">
        <v>1008548</v>
      </c>
      <c r="B98" t="s">
        <v>44815</v>
      </c>
      <c r="C98" t="s">
        <v>44816</v>
      </c>
      <c r="D98" t="s">
        <v>44578</v>
      </c>
      <c r="E98" t="s">
        <v>9346</v>
      </c>
      <c r="F98" t="s">
        <v>303</v>
      </c>
      <c r="G98" t="s">
        <v>44817</v>
      </c>
      <c r="H98" t="s">
        <v>44818</v>
      </c>
      <c r="I98" t="s">
        <v>9349</v>
      </c>
      <c r="J98">
        <v>33.911540000000002</v>
      </c>
      <c r="K98">
        <v>-98.492819999999995</v>
      </c>
      <c r="L98">
        <v>211120</v>
      </c>
      <c r="M98" t="s">
        <v>116</v>
      </c>
      <c r="N98" s="49">
        <v>23148.241999999998</v>
      </c>
      <c r="O98" s="49">
        <v>23375.191999999999</v>
      </c>
      <c r="P98" s="49">
        <v>25422.39</v>
      </c>
      <c r="Q98" s="49">
        <v>16688.8</v>
      </c>
      <c r="R98" s="49">
        <v>41724.65</v>
      </c>
      <c r="S98" s="49">
        <v>46182.64</v>
      </c>
      <c r="T98" s="49">
        <v>12719.936</v>
      </c>
      <c r="U98" s="49">
        <v>16193.036</v>
      </c>
      <c r="V98" s="49">
        <v>19292.036</v>
      </c>
    </row>
    <row r="99" spans="1:22" x14ac:dyDescent="0.3">
      <c r="A99">
        <v>1009245</v>
      </c>
      <c r="B99" t="s">
        <v>44819</v>
      </c>
      <c r="C99" t="s">
        <v>44820</v>
      </c>
      <c r="D99" t="s">
        <v>44578</v>
      </c>
      <c r="E99" t="s">
        <v>3202</v>
      </c>
      <c r="F99" t="s">
        <v>303</v>
      </c>
      <c r="G99" t="s">
        <v>44821</v>
      </c>
      <c r="H99" t="s">
        <v>44822</v>
      </c>
      <c r="I99" t="s">
        <v>2755</v>
      </c>
      <c r="J99">
        <v>32.756100000000004</v>
      </c>
      <c r="K99">
        <v>-97.332260000000005</v>
      </c>
      <c r="L99">
        <v>211120</v>
      </c>
      <c r="M99" t="s">
        <v>116</v>
      </c>
      <c r="O99" s="49">
        <v>1416.75</v>
      </c>
      <c r="P99" s="49">
        <v>1453.4</v>
      </c>
      <c r="Q99" s="49">
        <v>4975.2</v>
      </c>
      <c r="R99" s="49">
        <v>65925.881999999998</v>
      </c>
      <c r="S99" s="49">
        <v>66022.656000000003</v>
      </c>
      <c r="T99" s="49">
        <v>42668.631999999998</v>
      </c>
      <c r="U99" s="49">
        <v>60078.218000000001</v>
      </c>
      <c r="V99" s="49">
        <v>50254.17</v>
      </c>
    </row>
    <row r="100" spans="1:22" x14ac:dyDescent="0.3">
      <c r="A100">
        <v>1009030</v>
      </c>
      <c r="B100" t="s">
        <v>44819</v>
      </c>
      <c r="C100" t="s">
        <v>44823</v>
      </c>
      <c r="D100" t="s">
        <v>44628</v>
      </c>
      <c r="E100" t="s">
        <v>3202</v>
      </c>
      <c r="F100" t="s">
        <v>303</v>
      </c>
      <c r="G100" t="s">
        <v>44821</v>
      </c>
      <c r="H100" t="s">
        <v>44822</v>
      </c>
      <c r="I100" t="s">
        <v>2755</v>
      </c>
      <c r="J100">
        <v>32.756100000000004</v>
      </c>
      <c r="K100">
        <v>-97.332260000000005</v>
      </c>
      <c r="L100">
        <v>211111</v>
      </c>
      <c r="M100" t="s">
        <v>116</v>
      </c>
      <c r="Q100" s="49">
        <v>20893.348000000002</v>
      </c>
      <c r="R100" s="49">
        <v>233320.394</v>
      </c>
      <c r="S100" s="49">
        <v>615399.16399999999</v>
      </c>
      <c r="T100" s="49">
        <v>1503576.6359999999</v>
      </c>
      <c r="U100" s="49">
        <v>2004438.102</v>
      </c>
      <c r="V100" s="49">
        <v>408253.54599999997</v>
      </c>
    </row>
    <row r="101" spans="1:22" x14ac:dyDescent="0.3">
      <c r="A101">
        <v>1008172</v>
      </c>
      <c r="B101" t="s">
        <v>4417</v>
      </c>
      <c r="C101" t="s">
        <v>44824</v>
      </c>
      <c r="E101" t="s">
        <v>4395</v>
      </c>
      <c r="F101" t="s">
        <v>1370</v>
      </c>
      <c r="G101" t="s">
        <v>1371</v>
      </c>
      <c r="I101" t="s">
        <v>1372</v>
      </c>
      <c r="J101">
        <v>70.300735000000003</v>
      </c>
      <c r="K101">
        <v>-148.37037000000001</v>
      </c>
      <c r="L101">
        <v>211120</v>
      </c>
      <c r="M101" t="s">
        <v>116</v>
      </c>
      <c r="N101" s="49">
        <v>51206.563999999998</v>
      </c>
      <c r="O101" s="49">
        <v>48699.911999999997</v>
      </c>
      <c r="P101" s="49">
        <v>46531.245999999999</v>
      </c>
      <c r="Q101" s="49">
        <v>42066.277999999998</v>
      </c>
      <c r="R101" s="49">
        <v>81415.87</v>
      </c>
      <c r="S101" s="49">
        <v>113724.552</v>
      </c>
      <c r="T101" s="49">
        <v>115165.986</v>
      </c>
      <c r="U101" s="49">
        <v>100091.198</v>
      </c>
      <c r="V101" s="49">
        <v>137955.394</v>
      </c>
    </row>
    <row r="102" spans="1:22" x14ac:dyDescent="0.3">
      <c r="A102">
        <v>1013380</v>
      </c>
      <c r="B102" t="s">
        <v>44825</v>
      </c>
      <c r="C102" t="s">
        <v>44826</v>
      </c>
      <c r="D102" t="s">
        <v>44608</v>
      </c>
      <c r="E102" t="s">
        <v>5420</v>
      </c>
      <c r="F102" t="s">
        <v>303</v>
      </c>
      <c r="G102" t="s">
        <v>42546</v>
      </c>
      <c r="H102" t="s">
        <v>44614</v>
      </c>
      <c r="I102" t="s">
        <v>483</v>
      </c>
      <c r="J102">
        <v>29.780370000000001</v>
      </c>
      <c r="K102">
        <v>-95.629499999999993</v>
      </c>
      <c r="L102">
        <v>211130</v>
      </c>
      <c r="M102" t="s">
        <v>116</v>
      </c>
      <c r="N102" s="49">
        <v>9639.8359999999993</v>
      </c>
      <c r="O102" s="49">
        <v>103024.606</v>
      </c>
    </row>
    <row r="103" spans="1:22" x14ac:dyDescent="0.3">
      <c r="A103">
        <v>1013289</v>
      </c>
      <c r="B103"/>
      <c r="C103" t="s">
        <v>44827</v>
      </c>
      <c r="D103" t="s">
        <v>44637</v>
      </c>
      <c r="E103" t="s">
        <v>13013</v>
      </c>
      <c r="F103" t="s">
        <v>2235</v>
      </c>
      <c r="G103" t="s">
        <v>44828</v>
      </c>
      <c r="H103" t="s">
        <v>44829</v>
      </c>
      <c r="J103">
        <v>43.594295270000003</v>
      </c>
      <c r="K103">
        <v>-105.67343323</v>
      </c>
      <c r="L103">
        <v>211120</v>
      </c>
      <c r="M103" t="s">
        <v>116</v>
      </c>
      <c r="N103" s="49">
        <v>99478.861999999994</v>
      </c>
      <c r="O103" s="49">
        <v>49170.076000000001</v>
      </c>
    </row>
    <row r="104" spans="1:22" x14ac:dyDescent="0.3">
      <c r="A104">
        <v>1008492</v>
      </c>
      <c r="B104" t="s">
        <v>44585</v>
      </c>
      <c r="C104" t="s">
        <v>44830</v>
      </c>
      <c r="D104" t="s">
        <v>44584</v>
      </c>
      <c r="E104" t="s">
        <v>5420</v>
      </c>
      <c r="F104" t="s">
        <v>303</v>
      </c>
      <c r="G104" t="s">
        <v>42546</v>
      </c>
      <c r="H104" t="s">
        <v>44594</v>
      </c>
      <c r="I104" t="s">
        <v>1421</v>
      </c>
      <c r="J104">
        <v>29.753099599999999</v>
      </c>
      <c r="K104">
        <v>-95.462120299999995</v>
      </c>
      <c r="L104">
        <v>211130</v>
      </c>
      <c r="M104" t="s">
        <v>116</v>
      </c>
      <c r="N104" s="49">
        <v>53577.5</v>
      </c>
      <c r="O104" s="49">
        <v>95129.788</v>
      </c>
      <c r="P104" s="49">
        <v>98420.433999999994</v>
      </c>
      <c r="Q104" s="49">
        <v>68268.642000000007</v>
      </c>
      <c r="R104" s="49">
        <v>97391.88</v>
      </c>
      <c r="S104" s="49">
        <v>233562.64600000001</v>
      </c>
      <c r="T104" s="49">
        <v>272526.83799999999</v>
      </c>
      <c r="U104" s="49">
        <v>324165.17</v>
      </c>
      <c r="V104" s="49">
        <v>282086.48200000002</v>
      </c>
    </row>
    <row r="105" spans="1:22" x14ac:dyDescent="0.3">
      <c r="A105">
        <v>1008632</v>
      </c>
      <c r="B105"/>
      <c r="C105" t="s">
        <v>44831</v>
      </c>
      <c r="D105" t="s">
        <v>44628</v>
      </c>
      <c r="E105" t="s">
        <v>5420</v>
      </c>
      <c r="F105" t="s">
        <v>303</v>
      </c>
      <c r="G105" t="s">
        <v>42546</v>
      </c>
      <c r="H105" t="s">
        <v>44614</v>
      </c>
      <c r="J105">
        <v>36.061354600000001</v>
      </c>
      <c r="K105">
        <v>-95.9515399</v>
      </c>
      <c r="L105">
        <v>211130</v>
      </c>
      <c r="M105" t="s">
        <v>116</v>
      </c>
      <c r="N105" s="49">
        <v>932235.91599999997</v>
      </c>
      <c r="O105" s="49">
        <v>611040.27</v>
      </c>
      <c r="P105" s="49">
        <v>470279.79399999999</v>
      </c>
      <c r="Q105" s="49">
        <v>611149.91200000001</v>
      </c>
      <c r="R105" s="49">
        <v>803741.97600000002</v>
      </c>
      <c r="S105" s="49">
        <v>195346.198</v>
      </c>
      <c r="T105" s="49">
        <v>227180.764</v>
      </c>
      <c r="U105" s="49">
        <v>128658.448</v>
      </c>
      <c r="V105" s="49">
        <v>85080.56</v>
      </c>
    </row>
    <row r="106" spans="1:22" x14ac:dyDescent="0.3">
      <c r="A106">
        <v>1008630</v>
      </c>
      <c r="B106" t="s">
        <v>44585</v>
      </c>
      <c r="C106" t="s">
        <v>44832</v>
      </c>
      <c r="D106" t="s">
        <v>44578</v>
      </c>
      <c r="E106" t="s">
        <v>5420</v>
      </c>
      <c r="F106" t="s">
        <v>303</v>
      </c>
      <c r="G106" t="s">
        <v>42546</v>
      </c>
      <c r="H106" t="s">
        <v>44614</v>
      </c>
      <c r="I106" t="s">
        <v>1421</v>
      </c>
      <c r="J106">
        <v>29.753099599999999</v>
      </c>
      <c r="K106">
        <v>-95.462120299999995</v>
      </c>
      <c r="L106">
        <v>211130</v>
      </c>
      <c r="M106" t="s">
        <v>116</v>
      </c>
      <c r="N106" s="49">
        <v>350889.98</v>
      </c>
      <c r="O106" s="49">
        <v>282923.26</v>
      </c>
      <c r="P106" s="49">
        <v>358728.61</v>
      </c>
      <c r="Q106" s="49">
        <v>464939.35800000001</v>
      </c>
      <c r="R106" s="49">
        <v>770238.902</v>
      </c>
      <c r="S106" s="49">
        <v>854269.304</v>
      </c>
      <c r="T106" s="49">
        <v>962769.33</v>
      </c>
      <c r="U106" s="49">
        <v>488479.12800000003</v>
      </c>
      <c r="V106" s="49">
        <v>206809.826</v>
      </c>
    </row>
    <row r="107" spans="1:22" x14ac:dyDescent="0.3">
      <c r="A107">
        <v>1010319</v>
      </c>
      <c r="B107" t="s">
        <v>44833</v>
      </c>
      <c r="C107" t="s">
        <v>44834</v>
      </c>
      <c r="D107" t="s">
        <v>44633</v>
      </c>
      <c r="E107" t="s">
        <v>9212</v>
      </c>
      <c r="F107" t="s">
        <v>461</v>
      </c>
      <c r="G107" t="s">
        <v>9213</v>
      </c>
      <c r="H107" t="s">
        <v>44835</v>
      </c>
      <c r="I107" t="s">
        <v>5338</v>
      </c>
      <c r="J107">
        <v>41.509259999999998</v>
      </c>
      <c r="K107">
        <v>-109.47323</v>
      </c>
      <c r="L107">
        <v>211120</v>
      </c>
      <c r="M107" t="s">
        <v>116</v>
      </c>
      <c r="N107" s="49">
        <v>17551.944</v>
      </c>
      <c r="O107" s="49">
        <v>18233.398000000001</v>
      </c>
      <c r="P107" s="49">
        <v>19106.648000000001</v>
      </c>
      <c r="Q107" s="49">
        <v>26697.491999999998</v>
      </c>
      <c r="R107" s="49">
        <v>28016.892</v>
      </c>
      <c r="S107" s="49">
        <v>36614.192000000003</v>
      </c>
      <c r="T107" s="49">
        <v>39395.792000000001</v>
      </c>
      <c r="U107" s="49">
        <v>38115.644</v>
      </c>
      <c r="V107" s="49">
        <v>45702.142</v>
      </c>
    </row>
    <row r="108" spans="1:22" x14ac:dyDescent="0.3">
      <c r="A108">
        <v>1010157</v>
      </c>
      <c r="B108" t="s">
        <v>44833</v>
      </c>
      <c r="C108" t="s">
        <v>44836</v>
      </c>
      <c r="D108" t="s">
        <v>44645</v>
      </c>
      <c r="E108" t="s">
        <v>9212</v>
      </c>
      <c r="F108" t="s">
        <v>461</v>
      </c>
      <c r="G108" t="s">
        <v>9213</v>
      </c>
      <c r="H108" t="s">
        <v>44835</v>
      </c>
      <c r="I108" t="s">
        <v>5338</v>
      </c>
      <c r="J108">
        <v>41.509259999999998</v>
      </c>
      <c r="K108">
        <v>-109.47323</v>
      </c>
      <c r="L108">
        <v>211120</v>
      </c>
      <c r="M108" t="s">
        <v>116</v>
      </c>
      <c r="N108" s="49">
        <v>71346.686000000002</v>
      </c>
      <c r="O108" s="49">
        <v>89424.233999999997</v>
      </c>
      <c r="P108" s="49">
        <v>97116.486000000004</v>
      </c>
      <c r="Q108" s="49">
        <v>98775.987999999998</v>
      </c>
      <c r="R108" s="49">
        <v>116397.484</v>
      </c>
      <c r="S108" s="49">
        <v>124203.79</v>
      </c>
      <c r="T108" s="49">
        <v>148539.88800000001</v>
      </c>
      <c r="U108" s="49">
        <v>212090.18599999999</v>
      </c>
      <c r="V108" s="49">
        <v>232207.28599999999</v>
      </c>
    </row>
    <row r="109" spans="1:22" x14ac:dyDescent="0.3">
      <c r="A109">
        <v>1009319</v>
      </c>
      <c r="B109" t="s">
        <v>44837</v>
      </c>
      <c r="C109" t="s">
        <v>44838</v>
      </c>
      <c r="D109" t="s">
        <v>44796</v>
      </c>
      <c r="E109" t="s">
        <v>2808</v>
      </c>
      <c r="F109" t="s">
        <v>303</v>
      </c>
      <c r="G109" t="s">
        <v>9292</v>
      </c>
      <c r="H109" t="s">
        <v>44839</v>
      </c>
      <c r="I109" t="s">
        <v>3161</v>
      </c>
      <c r="J109">
        <v>31.996919999999999</v>
      </c>
      <c r="K109">
        <v>-102.08085</v>
      </c>
      <c r="L109">
        <v>211111</v>
      </c>
      <c r="M109" t="s">
        <v>116</v>
      </c>
      <c r="U109" s="49">
        <v>25</v>
      </c>
      <c r="V109" s="49">
        <v>25</v>
      </c>
    </row>
    <row r="110" spans="1:22" x14ac:dyDescent="0.3">
      <c r="A110">
        <v>1009320</v>
      </c>
      <c r="B110" t="s">
        <v>44837</v>
      </c>
      <c r="C110" t="s">
        <v>44840</v>
      </c>
      <c r="D110" t="s">
        <v>44578</v>
      </c>
      <c r="E110" t="s">
        <v>2808</v>
      </c>
      <c r="F110" t="s">
        <v>303</v>
      </c>
      <c r="G110" t="s">
        <v>9292</v>
      </c>
      <c r="H110" t="s">
        <v>44839</v>
      </c>
      <c r="I110" t="s">
        <v>3161</v>
      </c>
      <c r="J110">
        <v>31.996919999999999</v>
      </c>
      <c r="K110">
        <v>-102.08085</v>
      </c>
      <c r="L110">
        <v>211111</v>
      </c>
      <c r="M110" t="s">
        <v>116</v>
      </c>
      <c r="U110" s="49">
        <v>25</v>
      </c>
      <c r="V110" s="49">
        <v>25</v>
      </c>
    </row>
    <row r="111" spans="1:22" x14ac:dyDescent="0.3">
      <c r="A111">
        <v>1009317</v>
      </c>
      <c r="B111" t="s">
        <v>44837</v>
      </c>
      <c r="C111" t="s">
        <v>44841</v>
      </c>
      <c r="D111" t="s">
        <v>44596</v>
      </c>
      <c r="E111" t="s">
        <v>2808</v>
      </c>
      <c r="F111" t="s">
        <v>303</v>
      </c>
      <c r="G111" t="s">
        <v>9292</v>
      </c>
      <c r="H111" t="s">
        <v>44839</v>
      </c>
      <c r="I111" t="s">
        <v>3161</v>
      </c>
      <c r="J111">
        <v>31.996919999999999</v>
      </c>
      <c r="K111">
        <v>-102.08085</v>
      </c>
      <c r="L111">
        <v>211111</v>
      </c>
      <c r="M111" t="s">
        <v>116</v>
      </c>
      <c r="U111" s="49">
        <v>74.75</v>
      </c>
      <c r="V111" s="49">
        <v>74.75</v>
      </c>
    </row>
    <row r="112" spans="1:22" x14ac:dyDescent="0.3">
      <c r="A112">
        <v>1008696</v>
      </c>
      <c r="B112" t="s">
        <v>44837</v>
      </c>
      <c r="C112" t="s">
        <v>44842</v>
      </c>
      <c r="D112" t="s">
        <v>44612</v>
      </c>
      <c r="E112" t="s">
        <v>2808</v>
      </c>
      <c r="F112" t="s">
        <v>303</v>
      </c>
      <c r="G112" t="s">
        <v>9292</v>
      </c>
      <c r="H112" t="s">
        <v>44839</v>
      </c>
      <c r="I112" t="s">
        <v>3161</v>
      </c>
      <c r="J112">
        <v>31.996919999999999</v>
      </c>
      <c r="K112">
        <v>-102.08085</v>
      </c>
      <c r="L112">
        <v>211111</v>
      </c>
      <c r="M112" t="s">
        <v>116</v>
      </c>
      <c r="U112" s="49">
        <v>199.25</v>
      </c>
      <c r="V112" s="49">
        <v>199.25</v>
      </c>
    </row>
    <row r="113" spans="1:22" x14ac:dyDescent="0.3">
      <c r="A113">
        <v>1009318</v>
      </c>
      <c r="B113" t="s">
        <v>44843</v>
      </c>
      <c r="C113" t="s">
        <v>44844</v>
      </c>
      <c r="D113" t="s">
        <v>44620</v>
      </c>
      <c r="E113" t="s">
        <v>2808</v>
      </c>
      <c r="F113" t="s">
        <v>303</v>
      </c>
      <c r="G113" t="s">
        <v>9292</v>
      </c>
      <c r="H113" t="s">
        <v>44845</v>
      </c>
      <c r="I113" t="s">
        <v>7196</v>
      </c>
      <c r="J113">
        <v>31.959530000000001</v>
      </c>
      <c r="K113">
        <v>-102.13871</v>
      </c>
      <c r="L113">
        <v>211111</v>
      </c>
      <c r="M113" t="s">
        <v>116</v>
      </c>
      <c r="U113" s="49">
        <v>896.75</v>
      </c>
      <c r="V113" s="49">
        <v>896.75</v>
      </c>
    </row>
    <row r="114" spans="1:22" x14ac:dyDescent="0.3">
      <c r="A114">
        <v>1008694</v>
      </c>
      <c r="B114" t="s">
        <v>44837</v>
      </c>
      <c r="C114" t="s">
        <v>44846</v>
      </c>
      <c r="D114" t="s">
        <v>44628</v>
      </c>
      <c r="E114" t="s">
        <v>2808</v>
      </c>
      <c r="F114" t="s">
        <v>303</v>
      </c>
      <c r="G114" t="s">
        <v>9292</v>
      </c>
      <c r="H114" t="s">
        <v>44839</v>
      </c>
      <c r="I114" t="s">
        <v>3161</v>
      </c>
      <c r="J114">
        <v>31.996919999999999</v>
      </c>
      <c r="K114">
        <v>-102.08085</v>
      </c>
      <c r="L114">
        <v>211111</v>
      </c>
      <c r="M114" t="s">
        <v>116</v>
      </c>
      <c r="U114" s="49">
        <v>5305.5</v>
      </c>
      <c r="V114" s="49">
        <v>5305.5</v>
      </c>
    </row>
    <row r="115" spans="1:22" x14ac:dyDescent="0.3">
      <c r="A115">
        <v>1008695</v>
      </c>
      <c r="B115" t="s">
        <v>44837</v>
      </c>
      <c r="C115" t="s">
        <v>44847</v>
      </c>
      <c r="D115" t="s">
        <v>44645</v>
      </c>
      <c r="E115" t="s">
        <v>2808</v>
      </c>
      <c r="F115" t="s">
        <v>303</v>
      </c>
      <c r="G115" t="s">
        <v>9292</v>
      </c>
      <c r="H115" t="s">
        <v>44839</v>
      </c>
      <c r="I115" t="s">
        <v>3161</v>
      </c>
      <c r="J115">
        <v>31.996919999999999</v>
      </c>
      <c r="K115">
        <v>-102.08085</v>
      </c>
      <c r="L115">
        <v>211111</v>
      </c>
      <c r="M115" t="s">
        <v>116</v>
      </c>
      <c r="U115" s="49">
        <v>25</v>
      </c>
      <c r="V115" s="49">
        <v>25</v>
      </c>
    </row>
    <row r="116" spans="1:22" x14ac:dyDescent="0.3">
      <c r="A116">
        <v>1012013</v>
      </c>
      <c r="B116" t="s">
        <v>44848</v>
      </c>
      <c r="C116" t="s">
        <v>44849</v>
      </c>
      <c r="D116" t="s">
        <v>44649</v>
      </c>
      <c r="E116" t="s">
        <v>3191</v>
      </c>
      <c r="F116" t="s">
        <v>1487</v>
      </c>
      <c r="G116" t="s">
        <v>44850</v>
      </c>
      <c r="H116" t="s">
        <v>44851</v>
      </c>
      <c r="J116">
        <v>39.632852999999997</v>
      </c>
      <c r="K116">
        <v>-104.89763600000001</v>
      </c>
      <c r="L116">
        <v>211111</v>
      </c>
      <c r="M116" t="s">
        <v>116</v>
      </c>
      <c r="Q116" s="49">
        <v>126957.77</v>
      </c>
      <c r="R116" s="49">
        <v>80233.785999999993</v>
      </c>
    </row>
    <row r="117" spans="1:22" x14ac:dyDescent="0.3">
      <c r="A117">
        <v>1010350</v>
      </c>
      <c r="B117" t="s">
        <v>44852</v>
      </c>
      <c r="C117" t="s">
        <v>44853</v>
      </c>
      <c r="D117" t="s">
        <v>44657</v>
      </c>
      <c r="E117" t="s">
        <v>5420</v>
      </c>
      <c r="F117" t="s">
        <v>303</v>
      </c>
      <c r="G117" t="s">
        <v>44854</v>
      </c>
      <c r="H117" t="s">
        <v>44855</v>
      </c>
      <c r="I117" t="s">
        <v>483</v>
      </c>
      <c r="J117">
        <v>29.960187999999999</v>
      </c>
      <c r="K117">
        <v>-95.558798999999993</v>
      </c>
      <c r="L117">
        <v>211111</v>
      </c>
      <c r="M117" t="s">
        <v>116</v>
      </c>
      <c r="Q117" s="49">
        <v>31577.094000000001</v>
      </c>
      <c r="R117" s="49">
        <v>93758.335999999996</v>
      </c>
      <c r="S117" s="49">
        <v>123751.424</v>
      </c>
      <c r="T117" s="49">
        <v>105894.554</v>
      </c>
    </row>
    <row r="118" spans="1:22" x14ac:dyDescent="0.3">
      <c r="A118">
        <v>1012945</v>
      </c>
      <c r="B118"/>
      <c r="C118" t="s">
        <v>44856</v>
      </c>
      <c r="D118" t="s">
        <v>44578</v>
      </c>
      <c r="E118" t="s">
        <v>9086</v>
      </c>
      <c r="F118" t="s">
        <v>583</v>
      </c>
      <c r="G118" t="s">
        <v>12965</v>
      </c>
      <c r="H118" t="s">
        <v>44857</v>
      </c>
      <c r="J118">
        <v>30.4587407</v>
      </c>
      <c r="K118">
        <v>-90.130779700000005</v>
      </c>
      <c r="L118">
        <v>211120</v>
      </c>
      <c r="M118" t="s">
        <v>116</v>
      </c>
      <c r="N118" s="49">
        <v>91036.521999999997</v>
      </c>
      <c r="O118" s="49">
        <v>81738.004000000001</v>
      </c>
      <c r="P118" s="49">
        <v>99678.606</v>
      </c>
    </row>
    <row r="119" spans="1:22" x14ac:dyDescent="0.3">
      <c r="A119">
        <v>1012022</v>
      </c>
      <c r="B119" t="s">
        <v>44858</v>
      </c>
      <c r="C119" t="s">
        <v>44859</v>
      </c>
      <c r="D119" t="s">
        <v>44578</v>
      </c>
      <c r="E119" t="s">
        <v>8491</v>
      </c>
      <c r="F119" t="s">
        <v>583</v>
      </c>
      <c r="G119" t="s">
        <v>44860</v>
      </c>
      <c r="H119" t="s">
        <v>44861</v>
      </c>
      <c r="J119">
        <v>30.165775</v>
      </c>
      <c r="K119">
        <v>-92.059032999999999</v>
      </c>
      <c r="L119">
        <v>211111</v>
      </c>
      <c r="M119" t="s">
        <v>116</v>
      </c>
      <c r="Q119" s="49">
        <v>36789.235999999997</v>
      </c>
      <c r="R119" s="49">
        <v>58776.832000000002</v>
      </c>
    </row>
    <row r="120" spans="1:22" x14ac:dyDescent="0.3">
      <c r="A120">
        <v>1008330</v>
      </c>
      <c r="B120" t="s">
        <v>44862</v>
      </c>
      <c r="C120" t="s">
        <v>44863</v>
      </c>
      <c r="D120" t="s">
        <v>44578</v>
      </c>
      <c r="E120" t="s">
        <v>5420</v>
      </c>
      <c r="F120" t="s">
        <v>303</v>
      </c>
      <c r="G120" t="s">
        <v>44854</v>
      </c>
      <c r="H120" t="s">
        <v>44855</v>
      </c>
      <c r="I120" t="s">
        <v>483</v>
      </c>
      <c r="J120">
        <v>29.960187900000001</v>
      </c>
      <c r="K120">
        <v>-95.558799199999996</v>
      </c>
      <c r="L120">
        <v>211111</v>
      </c>
      <c r="M120" t="s">
        <v>116</v>
      </c>
      <c r="S120" s="49">
        <v>0</v>
      </c>
      <c r="U120" s="49">
        <v>31343.662</v>
      </c>
      <c r="V120" s="49">
        <v>41291.618000000002</v>
      </c>
    </row>
    <row r="121" spans="1:22" x14ac:dyDescent="0.3">
      <c r="A121">
        <v>1008576</v>
      </c>
      <c r="B121" t="s">
        <v>44864</v>
      </c>
      <c r="C121" t="s">
        <v>44865</v>
      </c>
      <c r="D121" t="s">
        <v>44578</v>
      </c>
      <c r="E121" t="s">
        <v>3634</v>
      </c>
      <c r="F121" t="s">
        <v>303</v>
      </c>
      <c r="G121" t="s">
        <v>39864</v>
      </c>
      <c r="H121" t="s">
        <v>44866</v>
      </c>
      <c r="I121" t="s">
        <v>3637</v>
      </c>
      <c r="J121">
        <v>32.787100000000002</v>
      </c>
      <c r="K121">
        <v>-96.802620000000005</v>
      </c>
      <c r="L121">
        <v>211120</v>
      </c>
      <c r="M121" t="s">
        <v>116</v>
      </c>
      <c r="N121" s="49">
        <v>639.70000000000005</v>
      </c>
      <c r="O121" s="49">
        <v>600.1</v>
      </c>
      <c r="P121" s="49">
        <v>28790.57</v>
      </c>
      <c r="Q121" s="49">
        <v>66263.3</v>
      </c>
      <c r="R121" s="49">
        <v>32984.404000000002</v>
      </c>
      <c r="S121" s="49">
        <v>33278.131999999998</v>
      </c>
      <c r="T121" s="49">
        <v>49736.578000000001</v>
      </c>
      <c r="U121" s="49">
        <v>78287.61</v>
      </c>
      <c r="V121" s="49">
        <v>28703.171999999999</v>
      </c>
    </row>
    <row r="122" spans="1:22" x14ac:dyDescent="0.3">
      <c r="A122">
        <v>1012878</v>
      </c>
      <c r="B122"/>
      <c r="C122" t="s">
        <v>44867</v>
      </c>
      <c r="D122" t="s">
        <v>44612</v>
      </c>
      <c r="E122" t="s">
        <v>18177</v>
      </c>
      <c r="F122" t="s">
        <v>303</v>
      </c>
      <c r="G122" t="s">
        <v>18178</v>
      </c>
      <c r="H122" t="s">
        <v>44868</v>
      </c>
      <c r="J122">
        <v>32.965477800000002</v>
      </c>
      <c r="K122">
        <v>-96.829740299999997</v>
      </c>
      <c r="L122">
        <v>211111</v>
      </c>
      <c r="M122" t="s">
        <v>116</v>
      </c>
      <c r="P122" s="49">
        <v>138973.00200000001</v>
      </c>
      <c r="Q122" s="49">
        <v>136794.45600000001</v>
      </c>
    </row>
    <row r="123" spans="1:22" x14ac:dyDescent="0.3">
      <c r="A123">
        <v>1013339</v>
      </c>
      <c r="B123"/>
      <c r="C123" t="s">
        <v>44869</v>
      </c>
      <c r="D123" t="s">
        <v>44612</v>
      </c>
      <c r="E123" t="s">
        <v>9104</v>
      </c>
      <c r="F123" t="s">
        <v>1418</v>
      </c>
      <c r="G123" t="s">
        <v>44870</v>
      </c>
      <c r="H123" t="s">
        <v>44871</v>
      </c>
      <c r="J123">
        <v>36.942079999999997</v>
      </c>
      <c r="K123">
        <v>-99.212999999999994</v>
      </c>
      <c r="L123">
        <v>211120</v>
      </c>
      <c r="M123" t="s">
        <v>116</v>
      </c>
      <c r="N123" s="49">
        <v>485102.38199999998</v>
      </c>
      <c r="O123" s="49">
        <v>622761.61</v>
      </c>
    </row>
    <row r="124" spans="1:22" x14ac:dyDescent="0.3">
      <c r="A124">
        <v>1013732</v>
      </c>
      <c r="B124"/>
      <c r="C124" t="s">
        <v>44872</v>
      </c>
      <c r="D124" t="s">
        <v>44612</v>
      </c>
      <c r="E124" t="s">
        <v>9104</v>
      </c>
      <c r="F124" t="s">
        <v>1418</v>
      </c>
      <c r="G124" t="s">
        <v>44870</v>
      </c>
      <c r="H124" t="s">
        <v>44871</v>
      </c>
      <c r="L124">
        <v>211130</v>
      </c>
      <c r="M124" t="s">
        <v>116</v>
      </c>
      <c r="N124" s="49">
        <v>108966.59</v>
      </c>
    </row>
    <row r="125" spans="1:22" x14ac:dyDescent="0.3">
      <c r="A125">
        <v>1013227</v>
      </c>
      <c r="B125"/>
      <c r="C125" t="s">
        <v>44873</v>
      </c>
      <c r="D125" t="s">
        <v>44612</v>
      </c>
      <c r="E125" t="s">
        <v>5420</v>
      </c>
      <c r="F125" t="s">
        <v>303</v>
      </c>
      <c r="G125" t="s">
        <v>42546</v>
      </c>
      <c r="H125" t="s">
        <v>44874</v>
      </c>
      <c r="J125">
        <v>36.280500000000004</v>
      </c>
      <c r="K125">
        <v>-97.749099999999999</v>
      </c>
      <c r="L125">
        <v>211120</v>
      </c>
      <c r="M125" t="s">
        <v>116</v>
      </c>
      <c r="N125" s="49">
        <v>73303.534</v>
      </c>
      <c r="O125" s="49">
        <v>118069.64200000001</v>
      </c>
    </row>
    <row r="126" spans="1:22" x14ac:dyDescent="0.3">
      <c r="A126">
        <v>1008327</v>
      </c>
      <c r="B126" t="s">
        <v>44875</v>
      </c>
      <c r="C126" t="s">
        <v>44876</v>
      </c>
      <c r="D126" t="s">
        <v>44612</v>
      </c>
      <c r="E126" t="s">
        <v>5420</v>
      </c>
      <c r="F126" t="s">
        <v>303</v>
      </c>
      <c r="G126" t="s">
        <v>44854</v>
      </c>
      <c r="H126" t="s">
        <v>44855</v>
      </c>
      <c r="I126" t="s">
        <v>483</v>
      </c>
      <c r="J126">
        <v>29.960187999999999</v>
      </c>
      <c r="K126">
        <v>-95.558798999999993</v>
      </c>
      <c r="L126">
        <v>211111</v>
      </c>
      <c r="M126" t="s">
        <v>116</v>
      </c>
      <c r="S126" s="49">
        <v>0</v>
      </c>
      <c r="U126" s="49">
        <v>2110.5459999999998</v>
      </c>
      <c r="V126" s="49">
        <v>162720.95999999999</v>
      </c>
    </row>
    <row r="127" spans="1:22" x14ac:dyDescent="0.3">
      <c r="A127">
        <v>1008029</v>
      </c>
      <c r="B127" t="s">
        <v>44877</v>
      </c>
      <c r="C127" t="s">
        <v>44878</v>
      </c>
      <c r="D127" t="s">
        <v>44612</v>
      </c>
      <c r="E127" t="s">
        <v>44879</v>
      </c>
      <c r="F127" t="s">
        <v>1418</v>
      </c>
      <c r="G127" t="s">
        <v>44880</v>
      </c>
      <c r="H127" t="s">
        <v>44881</v>
      </c>
      <c r="I127" t="s">
        <v>3822</v>
      </c>
      <c r="J127">
        <v>36.391770000000001</v>
      </c>
      <c r="K127">
        <v>-97.896289999999993</v>
      </c>
      <c r="L127">
        <v>211111</v>
      </c>
      <c r="M127" t="s">
        <v>116</v>
      </c>
      <c r="P127" s="49">
        <v>3507.5</v>
      </c>
      <c r="Q127" s="49">
        <v>44298.057999999997</v>
      </c>
      <c r="R127" s="49">
        <v>16501.45</v>
      </c>
      <c r="S127" s="49">
        <v>37892.980000000003</v>
      </c>
      <c r="T127" s="49">
        <v>45441.478000000003</v>
      </c>
      <c r="U127" s="49">
        <v>43608.728000000003</v>
      </c>
      <c r="V127" s="49">
        <v>42604.444000000003</v>
      </c>
    </row>
    <row r="128" spans="1:22" x14ac:dyDescent="0.3">
      <c r="A128">
        <v>1013751</v>
      </c>
      <c r="B128"/>
      <c r="C128" t="s">
        <v>44882</v>
      </c>
      <c r="D128" t="s">
        <v>44713</v>
      </c>
      <c r="E128" t="s">
        <v>9104</v>
      </c>
      <c r="F128" t="s">
        <v>1418</v>
      </c>
      <c r="G128" t="s">
        <v>44870</v>
      </c>
      <c r="H128" t="s">
        <v>44883</v>
      </c>
      <c r="L128">
        <v>211120</v>
      </c>
      <c r="M128" t="s">
        <v>116</v>
      </c>
      <c r="N128" s="49">
        <v>25665.41</v>
      </c>
    </row>
    <row r="129" spans="1:22" x14ac:dyDescent="0.3">
      <c r="A129">
        <v>1008577</v>
      </c>
      <c r="B129" t="s">
        <v>44864</v>
      </c>
      <c r="C129" t="s">
        <v>44884</v>
      </c>
      <c r="D129" t="s">
        <v>44620</v>
      </c>
      <c r="E129" t="s">
        <v>3634</v>
      </c>
      <c r="F129" t="s">
        <v>303</v>
      </c>
      <c r="G129" t="s">
        <v>39864</v>
      </c>
      <c r="H129" t="s">
        <v>44885</v>
      </c>
      <c r="I129" t="s">
        <v>3637</v>
      </c>
      <c r="J129">
        <v>32.787100000000002</v>
      </c>
      <c r="K129">
        <v>-96.802620000000005</v>
      </c>
      <c r="L129">
        <v>211120</v>
      </c>
      <c r="M129" t="s">
        <v>116</v>
      </c>
      <c r="N129" s="49">
        <v>94682.478000000003</v>
      </c>
      <c r="O129" s="49">
        <v>81242.161999999997</v>
      </c>
      <c r="P129" s="49">
        <v>37319.81</v>
      </c>
      <c r="Q129" s="49">
        <v>31942.335999999999</v>
      </c>
      <c r="R129" s="49">
        <v>106226.71799999999</v>
      </c>
      <c r="S129" s="49">
        <v>120896.164</v>
      </c>
      <c r="T129" s="49">
        <v>99420.198000000004</v>
      </c>
      <c r="U129" s="49">
        <v>85725.945999999996</v>
      </c>
    </row>
    <row r="130" spans="1:22" x14ac:dyDescent="0.3">
      <c r="A130">
        <v>1008642</v>
      </c>
      <c r="B130" t="s">
        <v>44864</v>
      </c>
      <c r="C130" t="s">
        <v>44886</v>
      </c>
      <c r="D130" t="s">
        <v>44628</v>
      </c>
      <c r="E130" t="s">
        <v>3634</v>
      </c>
      <c r="F130" t="s">
        <v>303</v>
      </c>
      <c r="G130" t="s">
        <v>39864</v>
      </c>
      <c r="H130" t="s">
        <v>44885</v>
      </c>
      <c r="I130" t="s">
        <v>3637</v>
      </c>
      <c r="J130">
        <v>32.787100000000002</v>
      </c>
      <c r="K130">
        <v>-96.802620000000005</v>
      </c>
      <c r="L130">
        <v>211120</v>
      </c>
      <c r="M130" t="s">
        <v>116</v>
      </c>
      <c r="N130" s="49">
        <v>426825.098</v>
      </c>
      <c r="O130" s="49">
        <v>115370.24400000001</v>
      </c>
      <c r="P130" s="49">
        <v>83385.857999999993</v>
      </c>
      <c r="Q130" s="49">
        <v>51783.144</v>
      </c>
      <c r="R130" s="49">
        <v>40508.22</v>
      </c>
      <c r="S130" s="49">
        <v>30171.848000000002</v>
      </c>
    </row>
    <row r="131" spans="1:22" x14ac:dyDescent="0.3">
      <c r="A131">
        <v>1008270</v>
      </c>
      <c r="B131" t="s">
        <v>44887</v>
      </c>
      <c r="C131" t="s">
        <v>44888</v>
      </c>
      <c r="D131" t="s">
        <v>44574</v>
      </c>
      <c r="E131" t="s">
        <v>5420</v>
      </c>
      <c r="F131" t="s">
        <v>303</v>
      </c>
      <c r="G131" t="s">
        <v>44854</v>
      </c>
      <c r="H131" t="s">
        <v>44855</v>
      </c>
      <c r="I131" t="s">
        <v>483</v>
      </c>
      <c r="J131">
        <v>29.960187999999999</v>
      </c>
      <c r="K131">
        <v>-95.558798999999993</v>
      </c>
      <c r="L131">
        <v>211130</v>
      </c>
      <c r="M131" t="s">
        <v>116</v>
      </c>
      <c r="N131" s="49">
        <v>342510.10200000001</v>
      </c>
      <c r="O131" s="49">
        <v>339347.01799999998</v>
      </c>
      <c r="P131" s="49">
        <v>375388.21600000001</v>
      </c>
      <c r="Q131" s="49">
        <v>375558.85200000001</v>
      </c>
      <c r="R131" s="49">
        <v>644986.89599999995</v>
      </c>
      <c r="S131" s="49">
        <v>698674.04</v>
      </c>
      <c r="T131" s="49">
        <v>846216.62600000005</v>
      </c>
      <c r="U131" s="49">
        <v>663919.95400000003</v>
      </c>
      <c r="V131" s="49">
        <v>539847.946</v>
      </c>
    </row>
    <row r="132" spans="1:22" x14ac:dyDescent="0.3">
      <c r="A132">
        <v>1008329</v>
      </c>
      <c r="B132" t="s">
        <v>44889</v>
      </c>
      <c r="C132" t="s">
        <v>44890</v>
      </c>
      <c r="D132" t="s">
        <v>44651</v>
      </c>
      <c r="E132" t="s">
        <v>5420</v>
      </c>
      <c r="F132" t="s">
        <v>303</v>
      </c>
      <c r="G132" t="s">
        <v>44854</v>
      </c>
      <c r="H132" t="s">
        <v>44855</v>
      </c>
      <c r="I132" t="s">
        <v>483</v>
      </c>
      <c r="J132">
        <v>29.960187900000001</v>
      </c>
      <c r="K132">
        <v>-95.558799199999996</v>
      </c>
      <c r="L132">
        <v>211111</v>
      </c>
      <c r="M132" t="s">
        <v>116</v>
      </c>
      <c r="S132" s="49">
        <v>0</v>
      </c>
      <c r="U132" s="49">
        <v>61589.118000000002</v>
      </c>
      <c r="V132" s="49">
        <v>76995.267999999996</v>
      </c>
    </row>
    <row r="133" spans="1:22" x14ac:dyDescent="0.3">
      <c r="A133">
        <v>1008328</v>
      </c>
      <c r="B133" t="s">
        <v>44891</v>
      </c>
      <c r="C133" t="s">
        <v>44892</v>
      </c>
      <c r="D133" t="s">
        <v>44893</v>
      </c>
      <c r="E133" t="s">
        <v>5420</v>
      </c>
      <c r="F133" t="s">
        <v>303</v>
      </c>
      <c r="G133" t="s">
        <v>44854</v>
      </c>
      <c r="H133" t="s">
        <v>44855</v>
      </c>
      <c r="I133" t="s">
        <v>483</v>
      </c>
      <c r="J133">
        <v>29.960187999999999</v>
      </c>
      <c r="K133">
        <v>-95.558798999999993</v>
      </c>
      <c r="L133">
        <v>211111</v>
      </c>
      <c r="M133" t="s">
        <v>116</v>
      </c>
      <c r="Q133" s="49">
        <v>1582.85</v>
      </c>
      <c r="R133" s="49">
        <v>1561.7</v>
      </c>
      <c r="S133" s="49">
        <v>1717.1980000000001</v>
      </c>
      <c r="T133" s="49">
        <v>51486.09</v>
      </c>
      <c r="U133" s="49">
        <v>70219.097999999998</v>
      </c>
      <c r="V133" s="49">
        <v>86371.847999999998</v>
      </c>
    </row>
    <row r="134" spans="1:22" x14ac:dyDescent="0.3">
      <c r="A134">
        <v>1008087</v>
      </c>
      <c r="B134" t="s">
        <v>44894</v>
      </c>
      <c r="C134" t="s">
        <v>44895</v>
      </c>
      <c r="D134" t="s">
        <v>44574</v>
      </c>
      <c r="E134" t="s">
        <v>3191</v>
      </c>
      <c r="F134" t="s">
        <v>1487</v>
      </c>
      <c r="G134" t="s">
        <v>26216</v>
      </c>
      <c r="H134" t="s">
        <v>44896</v>
      </c>
      <c r="I134" t="s">
        <v>5884</v>
      </c>
      <c r="J134">
        <v>39.746600000000001</v>
      </c>
      <c r="K134">
        <v>-104.99159</v>
      </c>
      <c r="L134">
        <v>211120</v>
      </c>
      <c r="M134" t="s">
        <v>116</v>
      </c>
      <c r="N134" s="49">
        <v>73919.577999999994</v>
      </c>
      <c r="O134" s="49">
        <v>27088.164000000001</v>
      </c>
      <c r="P134" s="49">
        <v>50603.438000000002</v>
      </c>
      <c r="Q134" s="49">
        <v>37042.493999999999</v>
      </c>
      <c r="R134" s="49">
        <v>51063.03</v>
      </c>
      <c r="S134" s="49">
        <v>34429.517999999996</v>
      </c>
      <c r="T134" s="49">
        <v>44202.063999999998</v>
      </c>
    </row>
    <row r="135" spans="1:22" x14ac:dyDescent="0.3">
      <c r="A135">
        <v>1010289</v>
      </c>
      <c r="B135" t="s">
        <v>44897</v>
      </c>
      <c r="C135" t="s">
        <v>44898</v>
      </c>
      <c r="D135" t="s">
        <v>44620</v>
      </c>
      <c r="E135" t="s">
        <v>3191</v>
      </c>
      <c r="F135" t="s">
        <v>1487</v>
      </c>
      <c r="G135" t="s">
        <v>26216</v>
      </c>
      <c r="H135" t="s">
        <v>44899</v>
      </c>
      <c r="I135" t="s">
        <v>5884</v>
      </c>
      <c r="J135">
        <v>39.754103200000003</v>
      </c>
      <c r="K135">
        <v>-105.00022420000001</v>
      </c>
      <c r="L135">
        <v>211111</v>
      </c>
      <c r="M135" t="s">
        <v>116</v>
      </c>
      <c r="T135" s="49">
        <v>234144.89600000001</v>
      </c>
      <c r="U135" s="49">
        <v>153374.39999999999</v>
      </c>
      <c r="V135" s="49">
        <v>40619.277999999998</v>
      </c>
    </row>
    <row r="136" spans="1:22" x14ac:dyDescent="0.3">
      <c r="A136">
        <v>1013677</v>
      </c>
      <c r="B136"/>
      <c r="C136" t="s">
        <v>44900</v>
      </c>
      <c r="D136" t="s">
        <v>44623</v>
      </c>
      <c r="E136" t="s">
        <v>15473</v>
      </c>
      <c r="F136" t="s">
        <v>303</v>
      </c>
      <c r="G136" t="s">
        <v>3766</v>
      </c>
      <c r="H136" t="s">
        <v>44901</v>
      </c>
      <c r="L136">
        <v>211130</v>
      </c>
      <c r="M136" t="s">
        <v>116</v>
      </c>
      <c r="N136" s="49">
        <v>57707.133999999998</v>
      </c>
    </row>
    <row r="137" spans="1:22" x14ac:dyDescent="0.3">
      <c r="A137">
        <v>1013657</v>
      </c>
      <c r="B137"/>
      <c r="C137" t="s">
        <v>44902</v>
      </c>
      <c r="D137" t="s">
        <v>44625</v>
      </c>
      <c r="E137" t="s">
        <v>15473</v>
      </c>
      <c r="F137" t="s">
        <v>303</v>
      </c>
      <c r="G137" t="s">
        <v>3766</v>
      </c>
      <c r="H137" t="s">
        <v>44901</v>
      </c>
      <c r="L137">
        <v>211130</v>
      </c>
      <c r="M137" t="s">
        <v>116</v>
      </c>
      <c r="N137" s="49">
        <v>219032.31400000001</v>
      </c>
    </row>
    <row r="138" spans="1:22" x14ac:dyDescent="0.3">
      <c r="A138">
        <v>1007101</v>
      </c>
      <c r="B138" t="s">
        <v>44903</v>
      </c>
      <c r="C138" t="s">
        <v>44904</v>
      </c>
      <c r="E138" t="s">
        <v>2722</v>
      </c>
      <c r="F138" t="s">
        <v>1370</v>
      </c>
      <c r="G138" t="s">
        <v>2723</v>
      </c>
      <c r="H138" t="s">
        <v>44905</v>
      </c>
      <c r="I138" t="s">
        <v>4057</v>
      </c>
      <c r="J138">
        <v>61.200142</v>
      </c>
      <c r="K138">
        <v>-151.01810900000001</v>
      </c>
      <c r="L138">
        <v>211111</v>
      </c>
      <c r="M138" t="s">
        <v>116</v>
      </c>
      <c r="R138" s="49">
        <v>72944.262000000002</v>
      </c>
      <c r="S138" s="49">
        <v>109348.864</v>
      </c>
      <c r="T138" s="49">
        <v>146735.44</v>
      </c>
      <c r="U138" s="49">
        <v>143734.16800000001</v>
      </c>
      <c r="V138" s="49">
        <v>200629.87</v>
      </c>
    </row>
    <row r="139" spans="1:22" x14ac:dyDescent="0.3">
      <c r="A139">
        <v>1008442</v>
      </c>
      <c r="B139" t="s">
        <v>44906</v>
      </c>
      <c r="C139" t="s">
        <v>44907</v>
      </c>
      <c r="D139" t="s">
        <v>44591</v>
      </c>
      <c r="E139" t="s">
        <v>3191</v>
      </c>
      <c r="F139" t="s">
        <v>1487</v>
      </c>
      <c r="G139" t="s">
        <v>26216</v>
      </c>
      <c r="H139" t="s">
        <v>44908</v>
      </c>
      <c r="I139" t="s">
        <v>3191</v>
      </c>
      <c r="J139">
        <v>39.7483</v>
      </c>
      <c r="K139">
        <v>-104.98739999999999</v>
      </c>
      <c r="L139">
        <v>211111</v>
      </c>
      <c r="M139" t="s">
        <v>116</v>
      </c>
      <c r="S139" s="49">
        <v>0</v>
      </c>
      <c r="T139" s="49">
        <v>37829.9</v>
      </c>
      <c r="U139" s="49">
        <v>32805.65</v>
      </c>
      <c r="V139" s="49">
        <v>36119.048000000003</v>
      </c>
    </row>
    <row r="140" spans="1:22" x14ac:dyDescent="0.3">
      <c r="A140">
        <v>1008164</v>
      </c>
      <c r="B140" t="s">
        <v>44906</v>
      </c>
      <c r="C140" t="s">
        <v>44909</v>
      </c>
      <c r="D140" t="s">
        <v>44910</v>
      </c>
      <c r="E140" t="s">
        <v>3191</v>
      </c>
      <c r="F140" t="s">
        <v>1487</v>
      </c>
      <c r="G140" t="s">
        <v>26216</v>
      </c>
      <c r="H140" t="s">
        <v>44908</v>
      </c>
      <c r="I140" t="s">
        <v>3191</v>
      </c>
      <c r="J140">
        <v>39.7483</v>
      </c>
      <c r="K140">
        <v>-104.98739999999999</v>
      </c>
      <c r="L140">
        <v>211111</v>
      </c>
      <c r="M140" t="s">
        <v>116</v>
      </c>
      <c r="S140" s="49">
        <v>0</v>
      </c>
      <c r="T140" s="49">
        <v>36437.324000000001</v>
      </c>
      <c r="U140" s="49">
        <v>63872.502</v>
      </c>
      <c r="V140" s="49">
        <v>72173.399999999994</v>
      </c>
    </row>
    <row r="141" spans="1:22" x14ac:dyDescent="0.3">
      <c r="A141">
        <v>1008308</v>
      </c>
      <c r="B141"/>
      <c r="C141" t="s">
        <v>44909</v>
      </c>
      <c r="D141" t="s">
        <v>44910</v>
      </c>
      <c r="E141" t="s">
        <v>44911</v>
      </c>
      <c r="F141" t="s">
        <v>323</v>
      </c>
      <c r="G141" t="s">
        <v>5138</v>
      </c>
      <c r="H141" t="s">
        <v>44912</v>
      </c>
      <c r="J141">
        <v>34.367716899999998</v>
      </c>
      <c r="K141">
        <v>-118.47471729999999</v>
      </c>
      <c r="L141">
        <v>211120</v>
      </c>
      <c r="M141" t="s">
        <v>116</v>
      </c>
      <c r="N141" s="49">
        <v>210647.92</v>
      </c>
      <c r="O141" s="49">
        <v>225095.592</v>
      </c>
      <c r="P141" s="49">
        <v>232079.82399999999</v>
      </c>
      <c r="Q141" s="49">
        <v>233059.43</v>
      </c>
      <c r="R141" s="49">
        <v>240384.976</v>
      </c>
      <c r="S141" s="49">
        <v>42023.898000000001</v>
      </c>
    </row>
    <row r="142" spans="1:22" x14ac:dyDescent="0.3">
      <c r="A142">
        <v>1008166</v>
      </c>
      <c r="B142" t="s">
        <v>44906</v>
      </c>
      <c r="C142" t="s">
        <v>44913</v>
      </c>
      <c r="D142" t="s">
        <v>44628</v>
      </c>
      <c r="E142" t="s">
        <v>3191</v>
      </c>
      <c r="F142" t="s">
        <v>1487</v>
      </c>
      <c r="G142" t="s">
        <v>26216</v>
      </c>
      <c r="H142" t="s">
        <v>44908</v>
      </c>
      <c r="I142" t="s">
        <v>3191</v>
      </c>
      <c r="J142">
        <v>39.7483</v>
      </c>
      <c r="K142">
        <v>-104.98739999999999</v>
      </c>
      <c r="L142">
        <v>211111</v>
      </c>
      <c r="M142" t="s">
        <v>116</v>
      </c>
      <c r="S142" s="49">
        <v>0</v>
      </c>
      <c r="T142" s="49">
        <v>60553.684000000001</v>
      </c>
      <c r="U142" s="49">
        <v>30425.56</v>
      </c>
      <c r="V142" s="49">
        <v>42460.305999999997</v>
      </c>
    </row>
    <row r="143" spans="1:22" x14ac:dyDescent="0.3">
      <c r="A143">
        <v>1008163</v>
      </c>
      <c r="B143" t="s">
        <v>44906</v>
      </c>
      <c r="C143" t="s">
        <v>44914</v>
      </c>
      <c r="D143" t="s">
        <v>44654</v>
      </c>
      <c r="E143" t="s">
        <v>2870</v>
      </c>
      <c r="F143" t="s">
        <v>323</v>
      </c>
      <c r="G143" t="s">
        <v>15459</v>
      </c>
      <c r="H143" t="s">
        <v>44915</v>
      </c>
      <c r="J143">
        <v>39.7483</v>
      </c>
      <c r="K143">
        <v>-104.98739999999999</v>
      </c>
      <c r="L143">
        <v>211120</v>
      </c>
      <c r="M143" t="s">
        <v>116</v>
      </c>
      <c r="N143" s="49">
        <v>1191599.314</v>
      </c>
      <c r="O143" s="49">
        <v>1071750.3759999999</v>
      </c>
      <c r="P143" s="49">
        <v>1194016.47</v>
      </c>
      <c r="S143" s="49">
        <v>0</v>
      </c>
      <c r="T143" s="49">
        <v>1197757.4939999999</v>
      </c>
      <c r="U143" s="49">
        <v>843807.39399999997</v>
      </c>
      <c r="V143" s="49">
        <v>662528.74199999997</v>
      </c>
    </row>
    <row r="144" spans="1:22" x14ac:dyDescent="0.3">
      <c r="A144">
        <v>1008167</v>
      </c>
      <c r="B144" t="s">
        <v>44906</v>
      </c>
      <c r="C144" t="s">
        <v>44916</v>
      </c>
      <c r="D144" t="s">
        <v>44649</v>
      </c>
      <c r="E144" t="s">
        <v>3191</v>
      </c>
      <c r="F144" t="s">
        <v>1487</v>
      </c>
      <c r="G144" t="s">
        <v>26216</v>
      </c>
      <c r="H144" t="s">
        <v>44908</v>
      </c>
      <c r="J144">
        <v>39.7483</v>
      </c>
      <c r="K144">
        <v>-104.98739999999999</v>
      </c>
      <c r="L144">
        <v>211120</v>
      </c>
      <c r="M144" t="s">
        <v>116</v>
      </c>
      <c r="N144" s="49">
        <v>118302.43</v>
      </c>
      <c r="O144" s="49">
        <v>123342.882</v>
      </c>
      <c r="P144" s="49">
        <v>119872.84</v>
      </c>
      <c r="S144" s="49">
        <v>0</v>
      </c>
      <c r="T144" s="49">
        <v>111370.53599999999</v>
      </c>
      <c r="U144" s="49">
        <v>103794.056</v>
      </c>
      <c r="V144" s="49">
        <v>83163.266000000003</v>
      </c>
    </row>
    <row r="145" spans="1:22" x14ac:dyDescent="0.3">
      <c r="A145">
        <v>1008165</v>
      </c>
      <c r="B145" t="s">
        <v>44906</v>
      </c>
      <c r="C145" t="s">
        <v>44917</v>
      </c>
      <c r="D145" t="s">
        <v>44893</v>
      </c>
      <c r="E145" t="s">
        <v>2870</v>
      </c>
      <c r="F145" t="s">
        <v>323</v>
      </c>
      <c r="G145" t="s">
        <v>15459</v>
      </c>
      <c r="H145" t="s">
        <v>44918</v>
      </c>
      <c r="J145">
        <v>39.7483</v>
      </c>
      <c r="K145">
        <v>-104.98739999999999</v>
      </c>
      <c r="L145">
        <v>211130</v>
      </c>
      <c r="M145" t="s">
        <v>116</v>
      </c>
      <c r="N145" s="49">
        <v>45001.743999999999</v>
      </c>
      <c r="O145" s="49">
        <v>45317.644</v>
      </c>
      <c r="P145" s="49">
        <v>41394.35</v>
      </c>
      <c r="Q145" s="49">
        <v>47900.548000000003</v>
      </c>
      <c r="R145" s="49">
        <v>66872.240000000005</v>
      </c>
      <c r="S145" s="49">
        <v>62688.048000000003</v>
      </c>
      <c r="T145" s="49">
        <v>96831.95</v>
      </c>
      <c r="U145" s="49">
        <v>67200.649999999994</v>
      </c>
      <c r="V145" s="49">
        <v>92282.153999999995</v>
      </c>
    </row>
    <row r="146" spans="1:22" x14ac:dyDescent="0.3">
      <c r="A146">
        <v>1009356</v>
      </c>
      <c r="B146" t="s">
        <v>44919</v>
      </c>
      <c r="C146" t="s">
        <v>44920</v>
      </c>
      <c r="D146" t="s">
        <v>44893</v>
      </c>
      <c r="E146" t="s">
        <v>3191</v>
      </c>
      <c r="F146" t="s">
        <v>1487</v>
      </c>
      <c r="G146" t="s">
        <v>26216</v>
      </c>
      <c r="H146" t="s">
        <v>44921</v>
      </c>
      <c r="I146" t="s">
        <v>5884</v>
      </c>
      <c r="J146">
        <v>39.749450000000003</v>
      </c>
      <c r="K146">
        <v>-104.99266</v>
      </c>
      <c r="L146">
        <v>211111</v>
      </c>
      <c r="M146" t="s">
        <v>116</v>
      </c>
      <c r="S146" s="49">
        <v>0</v>
      </c>
      <c r="T146" s="49">
        <v>208057.766</v>
      </c>
      <c r="U146" s="49">
        <v>482978.36</v>
      </c>
      <c r="V146" s="49">
        <v>439460.74599999998</v>
      </c>
    </row>
    <row r="147" spans="1:22" x14ac:dyDescent="0.3">
      <c r="A147">
        <v>1009358</v>
      </c>
      <c r="B147" t="s">
        <v>44919</v>
      </c>
      <c r="C147" t="s">
        <v>44922</v>
      </c>
      <c r="D147" t="s">
        <v>44637</v>
      </c>
      <c r="E147" t="s">
        <v>3191</v>
      </c>
      <c r="F147" t="s">
        <v>1487</v>
      </c>
      <c r="G147" t="s">
        <v>26216</v>
      </c>
      <c r="H147" t="s">
        <v>44921</v>
      </c>
      <c r="I147" t="s">
        <v>5884</v>
      </c>
      <c r="J147">
        <v>39.749450000000003</v>
      </c>
      <c r="K147">
        <v>-104.99266</v>
      </c>
      <c r="L147">
        <v>211111</v>
      </c>
      <c r="M147" t="s">
        <v>116</v>
      </c>
      <c r="S147" s="49">
        <v>71.400000000000006</v>
      </c>
      <c r="T147" s="49">
        <v>50488.025999999998</v>
      </c>
      <c r="U147" s="49">
        <v>29280.052</v>
      </c>
    </row>
    <row r="148" spans="1:22" x14ac:dyDescent="0.3">
      <c r="A148">
        <v>1009360</v>
      </c>
      <c r="B148" t="s">
        <v>44919</v>
      </c>
      <c r="C148" t="s">
        <v>44923</v>
      </c>
      <c r="D148" t="s">
        <v>44674</v>
      </c>
      <c r="E148" t="s">
        <v>3191</v>
      </c>
      <c r="F148" t="s">
        <v>1487</v>
      </c>
      <c r="G148" t="s">
        <v>26216</v>
      </c>
      <c r="H148" t="s">
        <v>44921</v>
      </c>
      <c r="I148" t="s">
        <v>5884</v>
      </c>
      <c r="J148">
        <v>39.749450000000003</v>
      </c>
      <c r="K148">
        <v>-104.99266</v>
      </c>
      <c r="L148">
        <v>211111</v>
      </c>
      <c r="M148" t="s">
        <v>116</v>
      </c>
      <c r="U148" s="49">
        <v>77290.111999999994</v>
      </c>
      <c r="V148" s="49">
        <v>72099.75</v>
      </c>
    </row>
    <row r="149" spans="1:22" x14ac:dyDescent="0.3">
      <c r="A149">
        <v>1013407</v>
      </c>
      <c r="B149"/>
      <c r="C149" t="s">
        <v>44924</v>
      </c>
      <c r="D149" t="s">
        <v>44628</v>
      </c>
      <c r="E149" t="s">
        <v>2808</v>
      </c>
      <c r="F149" t="s">
        <v>303</v>
      </c>
      <c r="G149" t="s">
        <v>3159</v>
      </c>
      <c r="H149" t="s">
        <v>44925</v>
      </c>
      <c r="J149">
        <v>32.381907130000002</v>
      </c>
      <c r="K149">
        <v>-101.18831874999999</v>
      </c>
      <c r="L149">
        <v>211120</v>
      </c>
      <c r="M149" t="s">
        <v>116</v>
      </c>
      <c r="N149" s="49">
        <v>341653.72</v>
      </c>
      <c r="O149" s="49">
        <v>20086.599999999999</v>
      </c>
    </row>
    <row r="150" spans="1:22" x14ac:dyDescent="0.3">
      <c r="A150">
        <v>1012052</v>
      </c>
      <c r="B150" t="s">
        <v>44926</v>
      </c>
      <c r="C150" t="s">
        <v>44927</v>
      </c>
      <c r="D150" t="s">
        <v>44893</v>
      </c>
      <c r="E150" t="s">
        <v>44928</v>
      </c>
      <c r="F150" t="s">
        <v>1487</v>
      </c>
      <c r="G150" t="s">
        <v>44929</v>
      </c>
      <c r="H150" t="s">
        <v>44930</v>
      </c>
      <c r="J150">
        <v>39.317996999999998</v>
      </c>
      <c r="K150">
        <v>-108.265175</v>
      </c>
      <c r="L150">
        <v>211111</v>
      </c>
      <c r="M150" t="s">
        <v>116</v>
      </c>
      <c r="P150" s="49">
        <v>9924.0159999999996</v>
      </c>
      <c r="Q150" s="49">
        <v>6673.5</v>
      </c>
      <c r="R150" s="49">
        <v>35403.449999999997</v>
      </c>
    </row>
    <row r="151" spans="1:22" x14ac:dyDescent="0.3">
      <c r="A151">
        <v>1010224</v>
      </c>
      <c r="B151" t="s">
        <v>44931</v>
      </c>
      <c r="C151" t="s">
        <v>44932</v>
      </c>
      <c r="D151" t="s">
        <v>44651</v>
      </c>
      <c r="E151" t="s">
        <v>8898</v>
      </c>
      <c r="F151" t="s">
        <v>339</v>
      </c>
      <c r="G151" t="s">
        <v>347</v>
      </c>
      <c r="H151" t="s">
        <v>44933</v>
      </c>
      <c r="I151" t="s">
        <v>359</v>
      </c>
      <c r="J151">
        <v>36.756680000000003</v>
      </c>
      <c r="K151">
        <v>-107.97866</v>
      </c>
      <c r="L151">
        <v>211111</v>
      </c>
      <c r="M151" t="s">
        <v>116</v>
      </c>
      <c r="R151" s="49">
        <v>16209.83</v>
      </c>
      <c r="S151" s="49">
        <v>21291.7</v>
      </c>
      <c r="T151" s="49">
        <v>23014</v>
      </c>
      <c r="U151" s="49">
        <v>25015.4</v>
      </c>
      <c r="V151" s="49">
        <v>28434.87</v>
      </c>
    </row>
    <row r="152" spans="1:22" x14ac:dyDescent="0.3">
      <c r="A152">
        <v>1013610</v>
      </c>
      <c r="B152"/>
      <c r="C152" t="s">
        <v>44934</v>
      </c>
      <c r="D152" t="s">
        <v>44578</v>
      </c>
      <c r="E152" t="s">
        <v>10056</v>
      </c>
      <c r="F152" t="s">
        <v>1418</v>
      </c>
      <c r="G152" t="s">
        <v>33925</v>
      </c>
      <c r="H152" t="s">
        <v>44935</v>
      </c>
      <c r="L152">
        <v>211130</v>
      </c>
      <c r="M152" t="s">
        <v>116</v>
      </c>
      <c r="N152" s="49">
        <v>146721.63800000001</v>
      </c>
    </row>
    <row r="153" spans="1:22" x14ac:dyDescent="0.3">
      <c r="A153">
        <v>1013601</v>
      </c>
      <c r="B153"/>
      <c r="C153" t="s">
        <v>44936</v>
      </c>
      <c r="D153" t="s">
        <v>44596</v>
      </c>
      <c r="E153" t="s">
        <v>10056</v>
      </c>
      <c r="F153" t="s">
        <v>1418</v>
      </c>
      <c r="G153" t="s">
        <v>33925</v>
      </c>
      <c r="H153" t="s">
        <v>44937</v>
      </c>
      <c r="L153">
        <v>211120</v>
      </c>
      <c r="M153" t="s">
        <v>116</v>
      </c>
      <c r="N153" s="49">
        <v>84564.22</v>
      </c>
    </row>
    <row r="154" spans="1:22" x14ac:dyDescent="0.3">
      <c r="A154">
        <v>1012437</v>
      </c>
      <c r="B154" t="s">
        <v>44938</v>
      </c>
      <c r="C154" t="s">
        <v>44939</v>
      </c>
      <c r="D154" t="s">
        <v>44612</v>
      </c>
      <c r="E154" t="s">
        <v>10056</v>
      </c>
      <c r="F154" t="s">
        <v>1418</v>
      </c>
      <c r="G154" t="s">
        <v>33925</v>
      </c>
      <c r="H154" t="s">
        <v>44935</v>
      </c>
      <c r="J154">
        <v>36.159288199999999</v>
      </c>
      <c r="K154">
        <v>-95.996478300000007</v>
      </c>
      <c r="L154">
        <v>211120</v>
      </c>
      <c r="M154" t="s">
        <v>116</v>
      </c>
      <c r="N154" s="49">
        <v>543708.36600000004</v>
      </c>
      <c r="O154" s="49">
        <v>336837.70400000003</v>
      </c>
      <c r="P154" s="49">
        <v>296441.08199999999</v>
      </c>
      <c r="Q154" s="49">
        <v>404704.78399999999</v>
      </c>
    </row>
    <row r="155" spans="1:22" x14ac:dyDescent="0.3">
      <c r="A155">
        <v>1013602</v>
      </c>
      <c r="B155"/>
      <c r="C155" t="s">
        <v>44940</v>
      </c>
      <c r="D155" t="s">
        <v>44732</v>
      </c>
      <c r="E155" t="s">
        <v>10056</v>
      </c>
      <c r="F155" t="s">
        <v>1418</v>
      </c>
      <c r="G155" t="s">
        <v>33925</v>
      </c>
      <c r="H155" t="s">
        <v>44937</v>
      </c>
      <c r="L155">
        <v>211130</v>
      </c>
      <c r="M155" t="s">
        <v>116</v>
      </c>
      <c r="N155" s="49">
        <v>109244.738</v>
      </c>
    </row>
    <row r="156" spans="1:22" x14ac:dyDescent="0.3">
      <c r="A156">
        <v>1013605</v>
      </c>
      <c r="B156"/>
      <c r="C156" t="s">
        <v>44941</v>
      </c>
      <c r="D156" t="s">
        <v>44623</v>
      </c>
      <c r="E156" t="s">
        <v>10056</v>
      </c>
      <c r="F156" t="s">
        <v>1418</v>
      </c>
      <c r="G156" t="s">
        <v>33925</v>
      </c>
      <c r="H156" t="s">
        <v>44937</v>
      </c>
      <c r="L156">
        <v>211130</v>
      </c>
      <c r="M156" t="s">
        <v>116</v>
      </c>
      <c r="N156" s="49">
        <v>257438.86</v>
      </c>
    </row>
    <row r="157" spans="1:22" x14ac:dyDescent="0.3">
      <c r="A157">
        <v>1012044</v>
      </c>
      <c r="B157" t="s">
        <v>44942</v>
      </c>
      <c r="C157" t="s">
        <v>44943</v>
      </c>
      <c r="D157" t="s">
        <v>44584</v>
      </c>
      <c r="E157" t="s">
        <v>2808</v>
      </c>
      <c r="F157" t="s">
        <v>303</v>
      </c>
      <c r="G157" t="s">
        <v>9292</v>
      </c>
      <c r="H157" t="s">
        <v>44944</v>
      </c>
      <c r="J157">
        <v>31.997326999999999</v>
      </c>
      <c r="K157">
        <v>-102.07583099999999</v>
      </c>
      <c r="L157">
        <v>211111</v>
      </c>
      <c r="M157" t="s">
        <v>116</v>
      </c>
      <c r="P157" s="49">
        <v>50123.851999999999</v>
      </c>
      <c r="Q157" s="49">
        <v>49237.108</v>
      </c>
      <c r="R157" s="49">
        <v>54315.56</v>
      </c>
    </row>
    <row r="158" spans="1:22" x14ac:dyDescent="0.3">
      <c r="A158">
        <v>1012449</v>
      </c>
      <c r="B158" t="s">
        <v>44945</v>
      </c>
      <c r="C158" t="s">
        <v>44946</v>
      </c>
      <c r="D158" t="s">
        <v>44628</v>
      </c>
      <c r="E158" t="s">
        <v>2808</v>
      </c>
      <c r="F158" t="s">
        <v>303</v>
      </c>
      <c r="G158" t="s">
        <v>9292</v>
      </c>
      <c r="H158" t="s">
        <v>44947</v>
      </c>
      <c r="J158">
        <v>31.991600900000002</v>
      </c>
      <c r="K158">
        <v>-102.08325429999999</v>
      </c>
      <c r="L158">
        <v>211120</v>
      </c>
      <c r="M158" t="s">
        <v>116</v>
      </c>
      <c r="N158" s="49">
        <v>36443.07</v>
      </c>
      <c r="O158" s="49">
        <v>152647.48800000001</v>
      </c>
      <c r="P158" s="49">
        <v>137409.492</v>
      </c>
      <c r="Q158" s="49">
        <v>126178.2</v>
      </c>
    </row>
    <row r="159" spans="1:22" x14ac:dyDescent="0.3">
      <c r="A159">
        <v>1012893</v>
      </c>
      <c r="B159"/>
      <c r="C159" t="s">
        <v>44948</v>
      </c>
      <c r="E159" t="s">
        <v>44949</v>
      </c>
      <c r="F159" t="s">
        <v>1370</v>
      </c>
      <c r="G159" t="s">
        <v>44950</v>
      </c>
      <c r="H159" t="s">
        <v>44951</v>
      </c>
      <c r="J159">
        <v>59.872671099999998</v>
      </c>
      <c r="K159">
        <v>-151.55048120000001</v>
      </c>
      <c r="L159">
        <v>211120</v>
      </c>
      <c r="M159" t="s">
        <v>116</v>
      </c>
      <c r="N159" s="49">
        <v>25124.554</v>
      </c>
      <c r="O159" s="49">
        <v>39798.608</v>
      </c>
      <c r="P159" s="49">
        <v>45814.57</v>
      </c>
    </row>
    <row r="160" spans="1:22" x14ac:dyDescent="0.3">
      <c r="A160">
        <v>1009837</v>
      </c>
      <c r="B160"/>
      <c r="C160" t="s">
        <v>44952</v>
      </c>
      <c r="D160" t="s">
        <v>44578</v>
      </c>
      <c r="E160" t="s">
        <v>5420</v>
      </c>
      <c r="F160" t="s">
        <v>303</v>
      </c>
      <c r="G160" t="s">
        <v>34102</v>
      </c>
      <c r="H160" t="s">
        <v>44953</v>
      </c>
      <c r="J160">
        <v>29.733422900000001</v>
      </c>
      <c r="K160">
        <v>-95.432578599999999</v>
      </c>
      <c r="L160">
        <v>211130</v>
      </c>
      <c r="M160" t="s">
        <v>116</v>
      </c>
      <c r="N160" s="49">
        <v>27735.493999999999</v>
      </c>
      <c r="O160" s="49">
        <v>30878.387999999999</v>
      </c>
      <c r="P160" s="49">
        <v>33261.226000000002</v>
      </c>
      <c r="Q160" s="49">
        <v>26594.799999999999</v>
      </c>
      <c r="R160" s="49">
        <v>25341.35</v>
      </c>
      <c r="S160" s="49">
        <v>31229.527999999998</v>
      </c>
      <c r="T160" s="49">
        <v>29206.862000000001</v>
      </c>
    </row>
    <row r="161" spans="1:22" x14ac:dyDescent="0.3">
      <c r="A161">
        <v>1009859</v>
      </c>
      <c r="B161" t="s">
        <v>44954</v>
      </c>
      <c r="C161" t="s">
        <v>44955</v>
      </c>
      <c r="D161" t="s">
        <v>44578</v>
      </c>
      <c r="E161" t="s">
        <v>10056</v>
      </c>
      <c r="F161" t="s">
        <v>1418</v>
      </c>
      <c r="G161" t="s">
        <v>33925</v>
      </c>
      <c r="H161" t="s">
        <v>44956</v>
      </c>
      <c r="I161" t="s">
        <v>1421</v>
      </c>
      <c r="J161">
        <v>36.133279999999999</v>
      </c>
      <c r="K161">
        <v>-95.967259999999996</v>
      </c>
      <c r="L161">
        <v>211130</v>
      </c>
      <c r="M161" t="s">
        <v>116</v>
      </c>
      <c r="O161" s="49">
        <v>124254.61</v>
      </c>
      <c r="P161" s="49">
        <v>126708.264</v>
      </c>
      <c r="Q161" s="49">
        <v>117239.156</v>
      </c>
      <c r="R161" s="49">
        <v>98190.176000000007</v>
      </c>
      <c r="S161" s="49">
        <v>80711.088000000003</v>
      </c>
      <c r="T161" s="49">
        <v>74572.134000000005</v>
      </c>
      <c r="U161" s="49">
        <v>44426.364000000001</v>
      </c>
    </row>
    <row r="162" spans="1:22" x14ac:dyDescent="0.3">
      <c r="A162">
        <v>1009860</v>
      </c>
      <c r="B162" t="s">
        <v>44954</v>
      </c>
      <c r="C162" t="s">
        <v>44957</v>
      </c>
      <c r="D162" t="s">
        <v>44732</v>
      </c>
      <c r="E162" t="s">
        <v>10056</v>
      </c>
      <c r="F162" t="s">
        <v>1418</v>
      </c>
      <c r="G162" t="s">
        <v>33925</v>
      </c>
      <c r="H162" t="s">
        <v>44956</v>
      </c>
      <c r="I162" t="s">
        <v>1421</v>
      </c>
      <c r="J162">
        <v>36.133279999999999</v>
      </c>
      <c r="K162">
        <v>-95.967259999999996</v>
      </c>
      <c r="L162">
        <v>211130</v>
      </c>
      <c r="M162" t="s">
        <v>116</v>
      </c>
      <c r="O162" s="49">
        <v>92758.312000000005</v>
      </c>
      <c r="P162" s="49">
        <v>91380.816000000006</v>
      </c>
      <c r="Q162" s="49">
        <v>91314.567999999999</v>
      </c>
      <c r="R162" s="49">
        <v>44620.936000000002</v>
      </c>
      <c r="S162" s="49">
        <v>71541.535999999993</v>
      </c>
      <c r="T162" s="49">
        <v>47311.53</v>
      </c>
    </row>
    <row r="163" spans="1:22" x14ac:dyDescent="0.3">
      <c r="A163">
        <v>1012728</v>
      </c>
      <c r="B163" t="s">
        <v>44958</v>
      </c>
      <c r="C163" t="s">
        <v>44959</v>
      </c>
      <c r="D163" t="s">
        <v>44623</v>
      </c>
      <c r="E163" t="s">
        <v>10056</v>
      </c>
      <c r="F163" t="s">
        <v>1418</v>
      </c>
      <c r="G163" t="s">
        <v>33925</v>
      </c>
      <c r="H163" t="s">
        <v>44960</v>
      </c>
      <c r="J163">
        <v>36.159288199999999</v>
      </c>
      <c r="K163">
        <v>-95.996478300000007</v>
      </c>
      <c r="L163">
        <v>211130</v>
      </c>
      <c r="M163" t="s">
        <v>116</v>
      </c>
      <c r="O163" s="49">
        <v>269007.23</v>
      </c>
      <c r="P163" s="49">
        <v>248705.902</v>
      </c>
      <c r="Q163" s="49">
        <v>244106.11799999999</v>
      </c>
    </row>
    <row r="164" spans="1:22" x14ac:dyDescent="0.3">
      <c r="A164">
        <v>1010765</v>
      </c>
      <c r="B164" t="s">
        <v>44961</v>
      </c>
      <c r="C164" t="s">
        <v>44962</v>
      </c>
      <c r="D164" t="s">
        <v>44963</v>
      </c>
      <c r="E164" t="s">
        <v>44964</v>
      </c>
      <c r="F164" t="s">
        <v>468</v>
      </c>
      <c r="G164" t="s">
        <v>44965</v>
      </c>
      <c r="H164" t="s">
        <v>44966</v>
      </c>
      <c r="I164" t="s">
        <v>23819</v>
      </c>
      <c r="J164">
        <v>26.418527000000001</v>
      </c>
      <c r="K164">
        <v>-81.405092999999994</v>
      </c>
      <c r="L164">
        <v>211120</v>
      </c>
      <c r="M164" t="s">
        <v>116</v>
      </c>
      <c r="N164" s="49">
        <v>12685.066000000001</v>
      </c>
      <c r="O164" s="49">
        <v>22165.547999999999</v>
      </c>
      <c r="P164" s="49">
        <v>20816.063999999998</v>
      </c>
      <c r="Q164" s="49">
        <v>23034.763999999999</v>
      </c>
      <c r="R164" s="49">
        <v>21952.112000000001</v>
      </c>
      <c r="S164" s="49">
        <v>40984.046000000002</v>
      </c>
      <c r="T164" s="49">
        <v>34109.466</v>
      </c>
      <c r="U164" s="49">
        <v>28835.058000000001</v>
      </c>
    </row>
    <row r="165" spans="1:22" x14ac:dyDescent="0.3">
      <c r="A165">
        <v>1009811</v>
      </c>
      <c r="B165"/>
      <c r="C165" t="s">
        <v>44967</v>
      </c>
      <c r="D165" t="s">
        <v>44591</v>
      </c>
      <c r="E165" t="s">
        <v>5420</v>
      </c>
      <c r="F165" t="s">
        <v>303</v>
      </c>
      <c r="G165" t="s">
        <v>43113</v>
      </c>
      <c r="H165" t="s">
        <v>44968</v>
      </c>
      <c r="J165">
        <v>29.753725599999999</v>
      </c>
      <c r="K165">
        <v>-95.3592814</v>
      </c>
      <c r="L165">
        <v>211120</v>
      </c>
      <c r="M165" t="s">
        <v>116</v>
      </c>
      <c r="N165" s="49">
        <v>19783.5</v>
      </c>
      <c r="O165" s="49">
        <v>54344.2</v>
      </c>
      <c r="P165" s="49">
        <v>55983.45</v>
      </c>
      <c r="Q165" s="49">
        <v>58352.35</v>
      </c>
      <c r="R165" s="49">
        <v>59149.95</v>
      </c>
      <c r="S165" s="49">
        <v>47381.05</v>
      </c>
      <c r="T165" s="49">
        <v>47673.75</v>
      </c>
    </row>
    <row r="166" spans="1:22" x14ac:dyDescent="0.3">
      <c r="A166">
        <v>1009813</v>
      </c>
      <c r="B166" t="s">
        <v>43111</v>
      </c>
      <c r="C166" t="s">
        <v>44969</v>
      </c>
      <c r="D166" t="s">
        <v>44628</v>
      </c>
      <c r="E166" t="s">
        <v>5420</v>
      </c>
      <c r="F166" t="s">
        <v>303</v>
      </c>
      <c r="G166" t="s">
        <v>43113</v>
      </c>
      <c r="H166" t="s">
        <v>44968</v>
      </c>
      <c r="I166" t="s">
        <v>483</v>
      </c>
      <c r="J166">
        <v>29.7546</v>
      </c>
      <c r="K166">
        <v>-95.361019999999996</v>
      </c>
      <c r="L166">
        <v>211120</v>
      </c>
      <c r="M166" t="s">
        <v>116</v>
      </c>
      <c r="N166" s="49">
        <v>11510.843999999999</v>
      </c>
      <c r="O166" s="49">
        <v>35636.194000000003</v>
      </c>
      <c r="P166" s="49">
        <v>85200.686000000002</v>
      </c>
      <c r="Q166" s="49">
        <v>85646.331999999995</v>
      </c>
      <c r="R166" s="49">
        <v>89042.085999999996</v>
      </c>
      <c r="S166" s="49">
        <v>92553.475999999995</v>
      </c>
      <c r="T166" s="49">
        <v>60712.565999999999</v>
      </c>
      <c r="U166" s="49">
        <v>67465.25</v>
      </c>
      <c r="V166" s="49">
        <v>58831.85</v>
      </c>
    </row>
    <row r="167" spans="1:22" x14ac:dyDescent="0.3">
      <c r="A167">
        <v>1003056</v>
      </c>
      <c r="B167" t="s">
        <v>5657</v>
      </c>
      <c r="C167" t="s">
        <v>5658</v>
      </c>
      <c r="D167" t="s">
        <v>44910</v>
      </c>
      <c r="E167" t="s">
        <v>5659</v>
      </c>
      <c r="F167" t="s">
        <v>323</v>
      </c>
      <c r="G167" t="s">
        <v>5660</v>
      </c>
      <c r="H167" t="s">
        <v>5661</v>
      </c>
      <c r="I167" t="s">
        <v>1165</v>
      </c>
      <c r="J167">
        <v>33.938189999999999</v>
      </c>
      <c r="K167">
        <v>-117.87653</v>
      </c>
      <c r="L167">
        <v>211120</v>
      </c>
      <c r="M167" t="s">
        <v>5662</v>
      </c>
      <c r="N167" s="49">
        <v>26161.812000000002</v>
      </c>
      <c r="O167" s="49">
        <v>26581.46</v>
      </c>
      <c r="P167" s="49">
        <v>27277.407999999999</v>
      </c>
    </row>
    <row r="168" spans="1:22" x14ac:dyDescent="0.3">
      <c r="A168">
        <v>1012940</v>
      </c>
      <c r="B168"/>
      <c r="C168" t="s">
        <v>44970</v>
      </c>
      <c r="D168" t="s">
        <v>44620</v>
      </c>
      <c r="E168" t="s">
        <v>5420</v>
      </c>
      <c r="F168" t="s">
        <v>303</v>
      </c>
      <c r="G168" t="s">
        <v>43267</v>
      </c>
      <c r="H168" t="s">
        <v>44971</v>
      </c>
      <c r="J168">
        <v>29.7765065</v>
      </c>
      <c r="K168">
        <v>-95.420137699999998</v>
      </c>
      <c r="L168">
        <v>211120</v>
      </c>
      <c r="M168" t="s">
        <v>116</v>
      </c>
      <c r="N168" s="49">
        <v>1706650.1340000001</v>
      </c>
      <c r="O168" s="49">
        <v>804507.96</v>
      </c>
      <c r="P168" s="49">
        <v>751377.598</v>
      </c>
    </row>
    <row r="169" spans="1:22" x14ac:dyDescent="0.3">
      <c r="A169">
        <v>1008692</v>
      </c>
      <c r="B169" t="s">
        <v>44972</v>
      </c>
      <c r="C169" t="s">
        <v>44973</v>
      </c>
      <c r="D169" t="s">
        <v>44612</v>
      </c>
      <c r="E169" t="s">
        <v>2808</v>
      </c>
      <c r="F169" t="s">
        <v>303</v>
      </c>
      <c r="G169" t="s">
        <v>9292</v>
      </c>
      <c r="H169" t="s">
        <v>44974</v>
      </c>
      <c r="I169" t="s">
        <v>3161</v>
      </c>
      <c r="J169">
        <v>32.003169999999997</v>
      </c>
      <c r="K169">
        <v>-102.07883</v>
      </c>
      <c r="L169">
        <v>211111</v>
      </c>
      <c r="M169" t="s">
        <v>116</v>
      </c>
      <c r="U169" s="49">
        <v>219</v>
      </c>
      <c r="V169" s="49">
        <v>219</v>
      </c>
    </row>
    <row r="170" spans="1:22" x14ac:dyDescent="0.3">
      <c r="A170">
        <v>1010784</v>
      </c>
      <c r="B170" t="s">
        <v>44975</v>
      </c>
      <c r="C170" t="s">
        <v>44976</v>
      </c>
      <c r="D170" t="s">
        <v>44628</v>
      </c>
      <c r="E170" t="s">
        <v>3202</v>
      </c>
      <c r="F170" t="s">
        <v>303</v>
      </c>
      <c r="G170" t="s">
        <v>44821</v>
      </c>
      <c r="H170" t="s">
        <v>44977</v>
      </c>
      <c r="I170" t="s">
        <v>2755</v>
      </c>
      <c r="J170">
        <v>32.750869999999999</v>
      </c>
      <c r="K170">
        <v>-97.334869999999995</v>
      </c>
      <c r="L170">
        <v>211120</v>
      </c>
      <c r="M170" t="s">
        <v>116</v>
      </c>
      <c r="N170" s="49">
        <v>24764.738000000001</v>
      </c>
      <c r="O170" s="49">
        <v>26682.887999999999</v>
      </c>
      <c r="P170" s="49">
        <v>16408.718000000001</v>
      </c>
      <c r="Q170" s="49">
        <v>19421.964</v>
      </c>
      <c r="R170" s="49">
        <v>63265.307999999997</v>
      </c>
      <c r="S170" s="49">
        <v>23394.69</v>
      </c>
      <c r="T170" s="49">
        <v>179520.45199999999</v>
      </c>
      <c r="U170" s="49">
        <v>58259.027999999998</v>
      </c>
      <c r="V170" s="49">
        <v>58040.578000000001</v>
      </c>
    </row>
    <row r="171" spans="1:22" x14ac:dyDescent="0.3">
      <c r="A171">
        <v>1011269</v>
      </c>
      <c r="B171" t="s">
        <v>44978</v>
      </c>
      <c r="C171" t="s">
        <v>44979</v>
      </c>
      <c r="D171" t="s">
        <v>44591</v>
      </c>
      <c r="E171" t="s">
        <v>5420</v>
      </c>
      <c r="F171" t="s">
        <v>303</v>
      </c>
      <c r="G171" t="s">
        <v>1810</v>
      </c>
      <c r="H171" t="s">
        <v>44980</v>
      </c>
      <c r="I171" t="s">
        <v>828</v>
      </c>
      <c r="J171">
        <v>29.752554</v>
      </c>
      <c r="K171">
        <v>-95.370400900000007</v>
      </c>
      <c r="L171">
        <v>211111</v>
      </c>
      <c r="M171" t="s">
        <v>116</v>
      </c>
      <c r="S171" s="49">
        <v>41889.392</v>
      </c>
      <c r="T171" s="49">
        <v>47886.485999999997</v>
      </c>
    </row>
    <row r="172" spans="1:22" x14ac:dyDescent="0.3">
      <c r="A172">
        <v>1010621</v>
      </c>
      <c r="B172" t="s">
        <v>44981</v>
      </c>
      <c r="C172" t="s">
        <v>44982</v>
      </c>
      <c r="D172" t="s">
        <v>44591</v>
      </c>
      <c r="E172" t="s">
        <v>5420</v>
      </c>
      <c r="F172" t="s">
        <v>303</v>
      </c>
      <c r="G172" t="s">
        <v>1810</v>
      </c>
      <c r="H172" t="s">
        <v>44983</v>
      </c>
      <c r="I172" t="s">
        <v>483</v>
      </c>
      <c r="J172">
        <v>29.75806</v>
      </c>
      <c r="K172">
        <v>-95.364009999999993</v>
      </c>
      <c r="L172">
        <v>211130</v>
      </c>
      <c r="M172" t="s">
        <v>116</v>
      </c>
      <c r="N172" s="49">
        <v>201071.96</v>
      </c>
      <c r="O172" s="49">
        <v>210143.758</v>
      </c>
      <c r="P172" s="49">
        <v>235822.59400000001</v>
      </c>
      <c r="Q172" s="49">
        <v>195562.20800000001</v>
      </c>
      <c r="R172" s="49">
        <v>110023.66</v>
      </c>
      <c r="S172" s="49">
        <v>60115.366000000002</v>
      </c>
      <c r="T172" s="49">
        <v>41452.603999999999</v>
      </c>
      <c r="U172" s="49">
        <v>72008.771999999997</v>
      </c>
    </row>
    <row r="173" spans="1:22" x14ac:dyDescent="0.3">
      <c r="A173">
        <v>1008086</v>
      </c>
      <c r="B173" t="s">
        <v>44984</v>
      </c>
      <c r="C173" t="s">
        <v>44985</v>
      </c>
      <c r="D173" t="s">
        <v>44649</v>
      </c>
      <c r="E173" t="s">
        <v>3202</v>
      </c>
      <c r="F173" t="s">
        <v>303</v>
      </c>
      <c r="G173" t="s">
        <v>44986</v>
      </c>
      <c r="H173" t="s">
        <v>44987</v>
      </c>
      <c r="I173" t="s">
        <v>5884</v>
      </c>
      <c r="J173">
        <v>39.744970000000002</v>
      </c>
      <c r="K173">
        <v>-104.98943</v>
      </c>
      <c r="L173">
        <v>211120</v>
      </c>
      <c r="M173" t="s">
        <v>116</v>
      </c>
      <c r="N173" s="49">
        <v>244763.78</v>
      </c>
      <c r="O173" s="49">
        <v>239557.432</v>
      </c>
      <c r="P173" s="49">
        <v>273625.51199999999</v>
      </c>
      <c r="Q173" s="49">
        <v>138834.15400000001</v>
      </c>
      <c r="R173" s="49">
        <v>128993.13800000001</v>
      </c>
      <c r="S173" s="49">
        <v>106435.75</v>
      </c>
      <c r="T173" s="49">
        <v>68904.381999999998</v>
      </c>
      <c r="U173" s="49">
        <v>58031.894</v>
      </c>
    </row>
    <row r="174" spans="1:22" x14ac:dyDescent="0.3">
      <c r="A174">
        <v>1011081</v>
      </c>
      <c r="B174"/>
      <c r="C174" t="s">
        <v>44988</v>
      </c>
      <c r="D174" t="s">
        <v>44654</v>
      </c>
      <c r="E174" t="s">
        <v>322</v>
      </c>
      <c r="F174" t="s">
        <v>323</v>
      </c>
      <c r="G174" t="s">
        <v>324</v>
      </c>
      <c r="H174" t="s">
        <v>44989</v>
      </c>
      <c r="J174">
        <v>35.351561099999998</v>
      </c>
      <c r="K174">
        <v>-119.0576298</v>
      </c>
      <c r="L174">
        <v>211120</v>
      </c>
      <c r="M174" t="s">
        <v>116</v>
      </c>
      <c r="N174" s="49">
        <v>30010.238000000001</v>
      </c>
      <c r="P174" s="49">
        <v>438.34800000000001</v>
      </c>
      <c r="Q174" s="49">
        <v>643.45000000000005</v>
      </c>
      <c r="R174" s="49">
        <v>45123.131999999998</v>
      </c>
      <c r="S174" s="49">
        <v>41547.944000000003</v>
      </c>
      <c r="T174" s="49">
        <v>57850.93</v>
      </c>
    </row>
    <row r="175" spans="1:22" x14ac:dyDescent="0.3">
      <c r="A175">
        <v>1008784</v>
      </c>
      <c r="B175"/>
      <c r="C175" t="s">
        <v>44990</v>
      </c>
      <c r="D175" t="s">
        <v>44723</v>
      </c>
      <c r="E175" t="s">
        <v>44991</v>
      </c>
      <c r="F175" t="s">
        <v>447</v>
      </c>
      <c r="G175" t="s">
        <v>44992</v>
      </c>
      <c r="H175" t="s">
        <v>44993</v>
      </c>
      <c r="J175">
        <v>40.276707299999998</v>
      </c>
      <c r="K175">
        <v>-80.165185399999999</v>
      </c>
      <c r="L175">
        <v>211130</v>
      </c>
      <c r="M175" t="s">
        <v>116</v>
      </c>
      <c r="N175" s="49">
        <v>262.85000000000002</v>
      </c>
      <c r="O175" s="49">
        <v>218</v>
      </c>
      <c r="P175" s="49">
        <v>33282.745999999999</v>
      </c>
      <c r="Q175" s="49">
        <v>39729.834000000003</v>
      </c>
      <c r="R175" s="49">
        <v>49992.82</v>
      </c>
      <c r="S175" s="49">
        <v>182479.75</v>
      </c>
      <c r="T175" s="49">
        <v>191224.79</v>
      </c>
      <c r="U175" s="49">
        <v>42087.915999999997</v>
      </c>
      <c r="V175" s="49">
        <v>135100.54999999999</v>
      </c>
    </row>
    <row r="176" spans="1:22" x14ac:dyDescent="0.3">
      <c r="A176">
        <v>1008783</v>
      </c>
      <c r="B176" t="s">
        <v>44994</v>
      </c>
      <c r="C176" t="s">
        <v>44995</v>
      </c>
      <c r="D176" t="s">
        <v>44657</v>
      </c>
      <c r="E176" t="s">
        <v>44991</v>
      </c>
      <c r="F176" t="s">
        <v>447</v>
      </c>
      <c r="G176" t="s">
        <v>44992</v>
      </c>
      <c r="H176" t="s">
        <v>44993</v>
      </c>
      <c r="I176" t="s">
        <v>416</v>
      </c>
      <c r="J176">
        <v>40.277239999999999</v>
      </c>
      <c r="K176">
        <v>-80.166229999999999</v>
      </c>
      <c r="L176">
        <v>211130</v>
      </c>
      <c r="M176" t="s">
        <v>116</v>
      </c>
      <c r="N176" s="49">
        <v>253351.64</v>
      </c>
      <c r="O176" s="49">
        <v>216589.41200000001</v>
      </c>
      <c r="P176" s="49">
        <v>767658.24</v>
      </c>
      <c r="Q176" s="49">
        <v>565948.57799999998</v>
      </c>
      <c r="R176" s="49">
        <v>593175.37800000003</v>
      </c>
      <c r="S176" s="49">
        <v>366037.25</v>
      </c>
      <c r="T176" s="49">
        <v>987228.76599999995</v>
      </c>
      <c r="U176" s="49">
        <v>373273.74599999998</v>
      </c>
      <c r="V176" s="49">
        <v>416004.80599999998</v>
      </c>
    </row>
    <row r="177" spans="1:22" x14ac:dyDescent="0.3">
      <c r="A177">
        <v>1009707</v>
      </c>
      <c r="B177" t="s">
        <v>44996</v>
      </c>
      <c r="C177" t="s">
        <v>44997</v>
      </c>
      <c r="D177" t="s">
        <v>44628</v>
      </c>
      <c r="E177" t="s">
        <v>2808</v>
      </c>
      <c r="F177" t="s">
        <v>303</v>
      </c>
      <c r="G177" t="s">
        <v>9292</v>
      </c>
      <c r="H177" t="s">
        <v>44998</v>
      </c>
      <c r="I177" t="s">
        <v>3161</v>
      </c>
      <c r="J177">
        <v>31.998449999999998</v>
      </c>
      <c r="K177">
        <v>-102.079948</v>
      </c>
      <c r="L177">
        <v>211120</v>
      </c>
      <c r="M177" t="s">
        <v>116</v>
      </c>
      <c r="N177" s="49">
        <v>1409171.27</v>
      </c>
      <c r="O177" s="49">
        <v>1403345.6440000001</v>
      </c>
      <c r="P177" s="49">
        <v>1231787.5959999999</v>
      </c>
      <c r="Q177" s="49">
        <v>2443822.8280000002</v>
      </c>
      <c r="R177" s="49">
        <v>1939559.5</v>
      </c>
      <c r="S177" s="49">
        <v>375722.35</v>
      </c>
      <c r="T177" s="49">
        <v>286073.40000000002</v>
      </c>
      <c r="U177" s="49">
        <v>289382.40000000002</v>
      </c>
      <c r="V177" s="49">
        <v>242592.2</v>
      </c>
    </row>
    <row r="178" spans="1:22" x14ac:dyDescent="0.3">
      <c r="A178">
        <v>1009571</v>
      </c>
      <c r="B178"/>
      <c r="C178" t="s">
        <v>44999</v>
      </c>
      <c r="D178" t="s">
        <v>44596</v>
      </c>
      <c r="E178" t="s">
        <v>10056</v>
      </c>
      <c r="F178" t="s">
        <v>1418</v>
      </c>
      <c r="G178" t="s">
        <v>45000</v>
      </c>
      <c r="H178" t="s">
        <v>45001</v>
      </c>
      <c r="J178">
        <v>36.143317400000001</v>
      </c>
      <c r="K178">
        <v>-95.991189700000007</v>
      </c>
      <c r="L178">
        <v>211111</v>
      </c>
      <c r="M178" t="s">
        <v>116</v>
      </c>
      <c r="P178" s="49">
        <v>11608.592000000001</v>
      </c>
      <c r="Q178" s="49">
        <v>8403.5</v>
      </c>
      <c r="R178" s="49">
        <v>12288.544</v>
      </c>
      <c r="S178" s="49">
        <v>20081.939999999999</v>
      </c>
      <c r="T178" s="49">
        <v>51282.296000000002</v>
      </c>
      <c r="U178" s="49">
        <v>17804.545999999998</v>
      </c>
      <c r="V178" s="49">
        <v>76242.521999999997</v>
      </c>
    </row>
    <row r="179" spans="1:22" x14ac:dyDescent="0.3">
      <c r="A179">
        <v>1011191</v>
      </c>
      <c r="B179" t="s">
        <v>45002</v>
      </c>
      <c r="C179" t="s">
        <v>45003</v>
      </c>
      <c r="D179" t="s">
        <v>44605</v>
      </c>
      <c r="E179" t="s">
        <v>9104</v>
      </c>
      <c r="F179" t="s">
        <v>1418</v>
      </c>
      <c r="G179" t="s">
        <v>33978</v>
      </c>
      <c r="H179" t="s">
        <v>45004</v>
      </c>
      <c r="I179" t="s">
        <v>9107</v>
      </c>
      <c r="J179">
        <v>35.467350000000003</v>
      </c>
      <c r="K179">
        <v>-97.514499999999998</v>
      </c>
      <c r="L179">
        <v>211120</v>
      </c>
      <c r="M179" t="s">
        <v>116</v>
      </c>
      <c r="N179" s="49">
        <v>121555.88400000001</v>
      </c>
      <c r="O179" s="49">
        <v>132320.58799999999</v>
      </c>
      <c r="P179" s="49">
        <v>133853.58799999999</v>
      </c>
      <c r="Q179" s="49">
        <v>121081.978</v>
      </c>
      <c r="R179" s="49">
        <v>159300.51199999999</v>
      </c>
      <c r="S179" s="49">
        <v>138586.70000000001</v>
      </c>
      <c r="T179" s="49">
        <v>28059.776000000002</v>
      </c>
    </row>
    <row r="180" spans="1:22" x14ac:dyDescent="0.3">
      <c r="A180">
        <v>1008469</v>
      </c>
      <c r="B180" t="s">
        <v>45005</v>
      </c>
      <c r="C180" t="s">
        <v>45006</v>
      </c>
      <c r="D180" t="s">
        <v>44608</v>
      </c>
      <c r="E180" t="s">
        <v>9104</v>
      </c>
      <c r="F180" t="s">
        <v>1418</v>
      </c>
      <c r="G180" t="s">
        <v>33978</v>
      </c>
      <c r="H180" t="s">
        <v>45004</v>
      </c>
      <c r="I180" t="s">
        <v>3822</v>
      </c>
      <c r="J180">
        <v>36.399014000000001</v>
      </c>
      <c r="K180">
        <v>-97.879919999999998</v>
      </c>
      <c r="L180">
        <v>211111</v>
      </c>
      <c r="M180" t="s">
        <v>116</v>
      </c>
      <c r="Q180" s="49">
        <v>14608.95</v>
      </c>
      <c r="R180" s="49">
        <v>17537.54</v>
      </c>
      <c r="S180" s="49">
        <v>20500.990000000002</v>
      </c>
      <c r="T180" s="49">
        <v>11599.986000000001</v>
      </c>
      <c r="U180" s="49">
        <v>19398.87</v>
      </c>
      <c r="V180" s="49">
        <v>31002.66</v>
      </c>
    </row>
    <row r="181" spans="1:22" x14ac:dyDescent="0.3">
      <c r="A181">
        <v>1008472</v>
      </c>
      <c r="B181" t="s">
        <v>45005</v>
      </c>
      <c r="C181" t="s">
        <v>45007</v>
      </c>
      <c r="D181" t="s">
        <v>44612</v>
      </c>
      <c r="E181" t="s">
        <v>9104</v>
      </c>
      <c r="F181" t="s">
        <v>1418</v>
      </c>
      <c r="G181" t="s">
        <v>33978</v>
      </c>
      <c r="H181" t="s">
        <v>45004</v>
      </c>
      <c r="J181">
        <v>35.4673582</v>
      </c>
      <c r="K181">
        <v>-97.514096600000002</v>
      </c>
      <c r="L181">
        <v>211120</v>
      </c>
      <c r="M181" t="s">
        <v>116</v>
      </c>
      <c r="N181" s="49">
        <v>642824.16</v>
      </c>
      <c r="O181" s="49">
        <v>897296.71200000006</v>
      </c>
      <c r="P181" s="49">
        <v>748679.576</v>
      </c>
      <c r="Q181" s="49">
        <v>679611.11399999994</v>
      </c>
      <c r="R181" s="49">
        <v>375363.734</v>
      </c>
      <c r="S181" s="49">
        <v>299647.70600000001</v>
      </c>
      <c r="T181" s="49">
        <v>163185.986</v>
      </c>
      <c r="U181" s="49">
        <v>289958.22200000001</v>
      </c>
      <c r="V181" s="49">
        <v>455978.63400000002</v>
      </c>
    </row>
    <row r="182" spans="1:22" x14ac:dyDescent="0.3">
      <c r="A182">
        <v>1008471</v>
      </c>
      <c r="B182" t="s">
        <v>45005</v>
      </c>
      <c r="C182" t="s">
        <v>45008</v>
      </c>
      <c r="D182" t="s">
        <v>44620</v>
      </c>
      <c r="E182" t="s">
        <v>9104</v>
      </c>
      <c r="F182" t="s">
        <v>1418</v>
      </c>
      <c r="G182" t="s">
        <v>33978</v>
      </c>
      <c r="H182" t="s">
        <v>45004</v>
      </c>
      <c r="J182">
        <v>35.4673582</v>
      </c>
      <c r="K182">
        <v>-97.514096600000002</v>
      </c>
      <c r="L182">
        <v>211120</v>
      </c>
      <c r="M182" t="s">
        <v>116</v>
      </c>
      <c r="N182" s="49">
        <v>2752685.8939999999</v>
      </c>
      <c r="O182" s="49">
        <v>2362287.8020000001</v>
      </c>
      <c r="P182" s="49">
        <v>1625650.358</v>
      </c>
      <c r="Q182" s="49">
        <v>1674608.0560000001</v>
      </c>
      <c r="R182" s="49">
        <v>1402187.2379999999</v>
      </c>
      <c r="S182" s="49">
        <v>1291886.0800000001</v>
      </c>
      <c r="T182" s="49">
        <v>683264.35199999996</v>
      </c>
      <c r="U182" s="49">
        <v>559697.23600000003</v>
      </c>
      <c r="V182" s="49">
        <v>1629774.7860000001</v>
      </c>
    </row>
    <row r="183" spans="1:22" x14ac:dyDescent="0.3">
      <c r="A183">
        <v>1011304</v>
      </c>
      <c r="B183" t="s">
        <v>45009</v>
      </c>
      <c r="C183" t="s">
        <v>45010</v>
      </c>
      <c r="D183" t="s">
        <v>44620</v>
      </c>
      <c r="E183" t="s">
        <v>45011</v>
      </c>
      <c r="F183" t="s">
        <v>640</v>
      </c>
      <c r="G183" t="s">
        <v>45012</v>
      </c>
      <c r="H183" t="s">
        <v>45013</v>
      </c>
      <c r="I183" t="s">
        <v>45014</v>
      </c>
      <c r="J183">
        <v>48.938161000000001</v>
      </c>
      <c r="K183">
        <v>-103.74676599999999</v>
      </c>
      <c r="L183">
        <v>211112</v>
      </c>
      <c r="M183" t="s">
        <v>238</v>
      </c>
      <c r="R183" s="49">
        <v>3069.09</v>
      </c>
      <c r="S183" s="49">
        <v>34038.106</v>
      </c>
      <c r="T183" s="49">
        <v>28993.200000000001</v>
      </c>
    </row>
    <row r="184" spans="1:22" x14ac:dyDescent="0.3">
      <c r="A184">
        <v>1008579</v>
      </c>
      <c r="B184" t="s">
        <v>45015</v>
      </c>
      <c r="C184" t="s">
        <v>45016</v>
      </c>
      <c r="D184" t="s">
        <v>44591</v>
      </c>
      <c r="E184" t="s">
        <v>5420</v>
      </c>
      <c r="F184" t="s">
        <v>303</v>
      </c>
      <c r="G184" t="s">
        <v>34629</v>
      </c>
      <c r="H184" t="s">
        <v>45017</v>
      </c>
      <c r="I184" t="s">
        <v>483</v>
      </c>
      <c r="J184">
        <v>29.777909999999999</v>
      </c>
      <c r="K184">
        <v>-95.544399999999996</v>
      </c>
      <c r="L184">
        <v>211111</v>
      </c>
      <c r="M184" t="s">
        <v>116</v>
      </c>
      <c r="P184" s="49">
        <v>944.096</v>
      </c>
      <c r="Q184" s="49">
        <v>1624.85</v>
      </c>
      <c r="R184" s="49">
        <v>35602.067999999999</v>
      </c>
      <c r="S184" s="49">
        <v>33840.163999999997</v>
      </c>
      <c r="T184" s="49">
        <v>85173.64</v>
      </c>
      <c r="U184" s="49">
        <v>99095.755999999994</v>
      </c>
      <c r="V184" s="49">
        <v>104280.232</v>
      </c>
    </row>
    <row r="185" spans="1:22" x14ac:dyDescent="0.3">
      <c r="A185">
        <v>1013101</v>
      </c>
      <c r="B185"/>
      <c r="C185" t="s">
        <v>45018</v>
      </c>
      <c r="D185" t="s">
        <v>44723</v>
      </c>
      <c r="E185" t="s">
        <v>5420</v>
      </c>
      <c r="F185" t="s">
        <v>303</v>
      </c>
      <c r="G185" t="s">
        <v>34629</v>
      </c>
      <c r="H185" t="s">
        <v>45019</v>
      </c>
      <c r="J185">
        <v>29.772613799999998</v>
      </c>
      <c r="K185">
        <v>-95.514493000000002</v>
      </c>
      <c r="L185">
        <v>211111</v>
      </c>
      <c r="M185" t="s">
        <v>116</v>
      </c>
      <c r="P185" s="49">
        <v>225</v>
      </c>
    </row>
    <row r="186" spans="1:22" x14ac:dyDescent="0.3">
      <c r="A186">
        <v>1008503</v>
      </c>
      <c r="B186" t="s">
        <v>45015</v>
      </c>
      <c r="C186" t="s">
        <v>45020</v>
      </c>
      <c r="D186" t="s">
        <v>44657</v>
      </c>
      <c r="E186" t="s">
        <v>5420</v>
      </c>
      <c r="F186" t="s">
        <v>303</v>
      </c>
      <c r="G186" t="s">
        <v>34629</v>
      </c>
      <c r="H186" t="s">
        <v>45017</v>
      </c>
      <c r="I186" t="s">
        <v>483</v>
      </c>
      <c r="J186">
        <v>29.777909999999999</v>
      </c>
      <c r="K186">
        <v>-95.544399999999996</v>
      </c>
      <c r="L186">
        <v>211130</v>
      </c>
      <c r="M186" t="s">
        <v>116</v>
      </c>
      <c r="N186" s="49">
        <v>530869.93799999997</v>
      </c>
      <c r="O186" s="49">
        <v>428318.53600000002</v>
      </c>
      <c r="P186" s="49">
        <v>360368.52</v>
      </c>
      <c r="Q186" s="49">
        <v>287297.33399999997</v>
      </c>
      <c r="R186" s="49">
        <v>321847.04200000002</v>
      </c>
      <c r="S186" s="49">
        <v>189410.984</v>
      </c>
      <c r="T186" s="49">
        <v>247815.76</v>
      </c>
      <c r="U186" s="49">
        <v>901166.62600000005</v>
      </c>
      <c r="V186" s="49">
        <v>739900.89</v>
      </c>
    </row>
    <row r="187" spans="1:22" x14ac:dyDescent="0.3">
      <c r="A187">
        <v>1002157</v>
      </c>
      <c r="B187" t="s">
        <v>45021</v>
      </c>
      <c r="C187" t="s">
        <v>45022</v>
      </c>
      <c r="E187" t="s">
        <v>4395</v>
      </c>
      <c r="F187" t="s">
        <v>1370</v>
      </c>
      <c r="G187" t="s">
        <v>1371</v>
      </c>
      <c r="I187" t="s">
        <v>4404</v>
      </c>
      <c r="J187">
        <v>70.413600000000002</v>
      </c>
      <c r="K187">
        <v>-150.01230000000001</v>
      </c>
      <c r="L187">
        <v>211120</v>
      </c>
      <c r="M187" t="s">
        <v>116</v>
      </c>
      <c r="O187" s="49">
        <v>28722.2</v>
      </c>
      <c r="P187" s="49">
        <v>31361.243999999999</v>
      </c>
      <c r="Q187" s="49">
        <v>41316.523999999998</v>
      </c>
      <c r="R187" s="49">
        <v>51424.476000000002</v>
      </c>
      <c r="S187" s="49">
        <v>73737.39</v>
      </c>
      <c r="T187" s="49">
        <v>63142.49</v>
      </c>
      <c r="U187" s="49">
        <v>45150.896000000001</v>
      </c>
      <c r="V187" s="49">
        <v>52488.196000000004</v>
      </c>
    </row>
    <row r="188" spans="1:22" x14ac:dyDescent="0.3">
      <c r="A188">
        <v>1009258</v>
      </c>
      <c r="B188" t="s">
        <v>44897</v>
      </c>
      <c r="C188" t="s">
        <v>45023</v>
      </c>
      <c r="D188" t="s">
        <v>44645</v>
      </c>
      <c r="E188" t="s">
        <v>3191</v>
      </c>
      <c r="F188" t="s">
        <v>1487</v>
      </c>
      <c r="G188" t="s">
        <v>26216</v>
      </c>
      <c r="H188" t="s">
        <v>45024</v>
      </c>
      <c r="I188" t="s">
        <v>5884</v>
      </c>
      <c r="J188">
        <v>39.745649999999998</v>
      </c>
      <c r="K188">
        <v>-104.99037</v>
      </c>
      <c r="L188">
        <v>211130</v>
      </c>
      <c r="M188" t="s">
        <v>116</v>
      </c>
      <c r="O188" s="49">
        <v>7832.3</v>
      </c>
      <c r="P188" s="49">
        <v>9259.15</v>
      </c>
      <c r="Q188" s="49">
        <v>12197.95</v>
      </c>
      <c r="R188" s="49">
        <v>11956.647999999999</v>
      </c>
      <c r="S188" s="49">
        <v>24795.198</v>
      </c>
      <c r="T188" s="49">
        <v>42891.4</v>
      </c>
      <c r="U188" s="49">
        <v>34195.9</v>
      </c>
      <c r="V188" s="49">
        <v>40519.589999999997</v>
      </c>
    </row>
    <row r="189" spans="1:22" x14ac:dyDescent="0.3">
      <c r="A189">
        <v>1008296</v>
      </c>
      <c r="B189" t="s">
        <v>45025</v>
      </c>
      <c r="C189" t="s">
        <v>45026</v>
      </c>
      <c r="D189" t="s">
        <v>44893</v>
      </c>
      <c r="E189" t="s">
        <v>4783</v>
      </c>
      <c r="F189" t="s">
        <v>1487</v>
      </c>
      <c r="G189" t="s">
        <v>3821</v>
      </c>
      <c r="H189" t="s">
        <v>45027</v>
      </c>
      <c r="I189" t="s">
        <v>5884</v>
      </c>
      <c r="J189">
        <v>39.744540000000001</v>
      </c>
      <c r="K189">
        <v>-104.98486</v>
      </c>
      <c r="L189">
        <v>211130</v>
      </c>
      <c r="M189" t="s">
        <v>116</v>
      </c>
      <c r="N189" s="49">
        <v>438230.098</v>
      </c>
      <c r="O189" s="49">
        <v>537701.23600000003</v>
      </c>
      <c r="P189" s="49">
        <v>315794.09000000003</v>
      </c>
      <c r="Q189" s="49">
        <v>69260.907999999996</v>
      </c>
      <c r="R189" s="49">
        <v>61521.245999999999</v>
      </c>
      <c r="S189" s="49">
        <v>59946.764000000003</v>
      </c>
      <c r="T189" s="49">
        <v>22078.2</v>
      </c>
      <c r="U189" s="49">
        <v>124561.246</v>
      </c>
      <c r="V189" s="49">
        <v>139471.32999999999</v>
      </c>
    </row>
    <row r="190" spans="1:22" x14ac:dyDescent="0.3">
      <c r="A190">
        <v>1008406</v>
      </c>
      <c r="B190" t="s">
        <v>45028</v>
      </c>
      <c r="C190" t="s">
        <v>45029</v>
      </c>
      <c r="D190" t="s">
        <v>44654</v>
      </c>
      <c r="E190" t="s">
        <v>816</v>
      </c>
      <c r="F190" t="s">
        <v>323</v>
      </c>
      <c r="G190" t="s">
        <v>45030</v>
      </c>
      <c r="H190" t="s">
        <v>45031</v>
      </c>
      <c r="I190" t="s">
        <v>816</v>
      </c>
      <c r="J190">
        <v>34.058929999999997</v>
      </c>
      <c r="K190">
        <v>-118.44336</v>
      </c>
      <c r="L190">
        <v>211111</v>
      </c>
      <c r="M190" t="s">
        <v>116</v>
      </c>
      <c r="R190" s="49">
        <v>22425.011999999999</v>
      </c>
      <c r="S190" s="49">
        <v>68241.75</v>
      </c>
      <c r="T190" s="49">
        <v>61201.514000000003</v>
      </c>
      <c r="U190" s="49">
        <v>85327.494000000006</v>
      </c>
      <c r="V190" s="49">
        <v>90746.39</v>
      </c>
    </row>
    <row r="191" spans="1:22" x14ac:dyDescent="0.3">
      <c r="A191">
        <v>1008405</v>
      </c>
      <c r="B191" t="s">
        <v>45028</v>
      </c>
      <c r="C191" t="s">
        <v>45032</v>
      </c>
      <c r="D191" t="s">
        <v>45033</v>
      </c>
      <c r="E191" t="s">
        <v>2870</v>
      </c>
      <c r="F191" t="s">
        <v>323</v>
      </c>
      <c r="G191" t="s">
        <v>10156</v>
      </c>
      <c r="H191" t="s">
        <v>45034</v>
      </c>
      <c r="J191">
        <v>34.058929999999997</v>
      </c>
      <c r="K191">
        <v>-118.44336</v>
      </c>
      <c r="L191">
        <v>211130</v>
      </c>
      <c r="M191" t="s">
        <v>116</v>
      </c>
      <c r="N191" s="49">
        <v>7019.85</v>
      </c>
      <c r="O191" s="49">
        <v>4834.8</v>
      </c>
      <c r="P191" s="49">
        <v>21221.648000000001</v>
      </c>
      <c r="Q191" s="49">
        <v>46554.98</v>
      </c>
      <c r="R191" s="49">
        <v>215535.67600000001</v>
      </c>
      <c r="S191" s="49">
        <v>220565.49400000001</v>
      </c>
      <c r="T191" s="49">
        <v>226970.81599999999</v>
      </c>
      <c r="U191" s="49">
        <v>280791.96399999998</v>
      </c>
      <c r="V191" s="49">
        <v>84156.903999999995</v>
      </c>
    </row>
    <row r="192" spans="1:22" x14ac:dyDescent="0.3">
      <c r="A192">
        <v>1008402</v>
      </c>
      <c r="B192" t="s">
        <v>45028</v>
      </c>
      <c r="C192" t="s">
        <v>45035</v>
      </c>
      <c r="D192" t="s">
        <v>44654</v>
      </c>
      <c r="E192" t="s">
        <v>2870</v>
      </c>
      <c r="F192" t="s">
        <v>323</v>
      </c>
      <c r="G192" t="s">
        <v>10156</v>
      </c>
      <c r="H192" t="s">
        <v>45034</v>
      </c>
      <c r="J192">
        <v>34.058929999999997</v>
      </c>
      <c r="K192">
        <v>-118.44336</v>
      </c>
      <c r="L192">
        <v>211120</v>
      </c>
      <c r="M192" t="s">
        <v>116</v>
      </c>
      <c r="N192" s="49">
        <v>44352.911999999997</v>
      </c>
      <c r="O192" s="49">
        <v>29241.842000000001</v>
      </c>
      <c r="P192" s="49">
        <v>39864.584000000003</v>
      </c>
      <c r="Q192" s="49">
        <v>34654.146000000001</v>
      </c>
      <c r="R192" s="49">
        <v>57316.49</v>
      </c>
      <c r="S192" s="49">
        <v>53752.671999999999</v>
      </c>
      <c r="T192" s="49">
        <v>52681.991999999998</v>
      </c>
      <c r="U192" s="49">
        <v>27129.673999999999</v>
      </c>
    </row>
    <row r="193" spans="1:22" x14ac:dyDescent="0.3">
      <c r="A193">
        <v>1009728</v>
      </c>
      <c r="B193" t="s">
        <v>40772</v>
      </c>
      <c r="C193" t="s">
        <v>45036</v>
      </c>
      <c r="D193" t="s">
        <v>44578</v>
      </c>
      <c r="E193" t="s">
        <v>5420</v>
      </c>
      <c r="F193" t="s">
        <v>303</v>
      </c>
      <c r="G193" t="s">
        <v>40269</v>
      </c>
      <c r="H193" t="s">
        <v>45037</v>
      </c>
      <c r="I193" t="s">
        <v>483</v>
      </c>
      <c r="J193">
        <v>29.75788</v>
      </c>
      <c r="K193">
        <v>-95.370130000000003</v>
      </c>
      <c r="L193">
        <v>211120</v>
      </c>
      <c r="M193" t="s">
        <v>116</v>
      </c>
      <c r="N193" s="49">
        <v>117845.62</v>
      </c>
      <c r="O193" s="49">
        <v>342959.95</v>
      </c>
      <c r="P193" s="49">
        <v>384423.348</v>
      </c>
      <c r="Q193" s="49">
        <v>412857.31400000001</v>
      </c>
      <c r="R193" s="49">
        <v>434412.342</v>
      </c>
      <c r="S193" s="49">
        <v>294527.56199999998</v>
      </c>
      <c r="T193" s="49">
        <v>240897.52</v>
      </c>
      <c r="U193" s="49">
        <v>145607.79399999999</v>
      </c>
      <c r="V193" s="49">
        <v>43192.137999999999</v>
      </c>
    </row>
    <row r="194" spans="1:22" x14ac:dyDescent="0.3">
      <c r="A194">
        <v>1013155</v>
      </c>
      <c r="B194"/>
      <c r="C194" t="s">
        <v>45038</v>
      </c>
      <c r="D194" t="s">
        <v>44628</v>
      </c>
      <c r="E194" t="s">
        <v>5420</v>
      </c>
      <c r="F194" t="s">
        <v>303</v>
      </c>
      <c r="G194" t="s">
        <v>40269</v>
      </c>
      <c r="H194" t="s">
        <v>45039</v>
      </c>
      <c r="J194">
        <v>29.752554</v>
      </c>
      <c r="K194">
        <v>-95.370400900000007</v>
      </c>
      <c r="L194">
        <v>211120</v>
      </c>
      <c r="M194" t="s">
        <v>116</v>
      </c>
      <c r="N194" s="49">
        <v>184923.66800000001</v>
      </c>
      <c r="O194" s="49">
        <v>178199.09</v>
      </c>
      <c r="P194" s="49">
        <v>123310.228</v>
      </c>
    </row>
    <row r="195" spans="1:22" x14ac:dyDescent="0.3">
      <c r="A195">
        <v>1009898</v>
      </c>
      <c r="B195" t="s">
        <v>45040</v>
      </c>
      <c r="C195" t="s">
        <v>45041</v>
      </c>
      <c r="D195" t="s">
        <v>44628</v>
      </c>
      <c r="E195" t="s">
        <v>2808</v>
      </c>
      <c r="F195" t="s">
        <v>303</v>
      </c>
      <c r="G195" t="s">
        <v>45042</v>
      </c>
      <c r="H195" t="s">
        <v>45043</v>
      </c>
      <c r="I195" t="s">
        <v>3161</v>
      </c>
      <c r="J195">
        <v>31.996942000000001</v>
      </c>
      <c r="K195">
        <v>-102.073652</v>
      </c>
      <c r="L195">
        <v>211111</v>
      </c>
      <c r="M195" t="s">
        <v>116</v>
      </c>
      <c r="T195" s="49">
        <v>6360.6</v>
      </c>
      <c r="U195" s="49">
        <v>4257.45</v>
      </c>
      <c r="V195" s="49">
        <v>8290.7999999999993</v>
      </c>
    </row>
    <row r="196" spans="1:22" x14ac:dyDescent="0.3">
      <c r="A196">
        <v>1009778</v>
      </c>
      <c r="B196" t="s">
        <v>44317</v>
      </c>
      <c r="C196" t="s">
        <v>44318</v>
      </c>
      <c r="D196" t="s">
        <v>44628</v>
      </c>
      <c r="E196" t="s">
        <v>2808</v>
      </c>
      <c r="F196" t="s">
        <v>303</v>
      </c>
      <c r="G196" t="s">
        <v>9292</v>
      </c>
      <c r="H196" t="s">
        <v>44319</v>
      </c>
      <c r="I196" t="s">
        <v>3161</v>
      </c>
      <c r="J196">
        <v>31.999870000000001</v>
      </c>
      <c r="K196">
        <v>-102.07848</v>
      </c>
      <c r="L196">
        <v>211111</v>
      </c>
      <c r="M196" t="s">
        <v>44320</v>
      </c>
      <c r="T196" s="49">
        <v>3295.65</v>
      </c>
      <c r="U196" s="49">
        <v>5164.6000000000004</v>
      </c>
      <c r="V196" s="49">
        <v>7206.4</v>
      </c>
    </row>
    <row r="197" spans="1:22" x14ac:dyDescent="0.3">
      <c r="A197">
        <v>1011690</v>
      </c>
      <c r="B197" t="s">
        <v>45044</v>
      </c>
      <c r="C197" t="s">
        <v>45045</v>
      </c>
      <c r="D197" t="s">
        <v>44628</v>
      </c>
      <c r="E197" t="s">
        <v>3191</v>
      </c>
      <c r="F197" t="s">
        <v>1487</v>
      </c>
      <c r="G197" t="s">
        <v>26216</v>
      </c>
      <c r="H197" t="s">
        <v>45046</v>
      </c>
      <c r="I197" t="s">
        <v>5884</v>
      </c>
      <c r="J197">
        <v>39.751340999999996</v>
      </c>
      <c r="K197">
        <v>-104.99699099999999</v>
      </c>
      <c r="L197">
        <v>211120</v>
      </c>
      <c r="M197" t="s">
        <v>116</v>
      </c>
      <c r="N197" s="49">
        <v>466935.554</v>
      </c>
      <c r="O197" s="49">
        <v>389340.60200000001</v>
      </c>
      <c r="P197" s="49">
        <v>193404.804</v>
      </c>
      <c r="Q197" s="49">
        <v>42318.864000000001</v>
      </c>
      <c r="R197" s="49">
        <v>17887.73</v>
      </c>
      <c r="S197" s="49">
        <v>43298.248</v>
      </c>
    </row>
    <row r="198" spans="1:22" x14ac:dyDescent="0.3">
      <c r="A198">
        <v>1008264</v>
      </c>
      <c r="B198"/>
      <c r="C198" t="s">
        <v>45047</v>
      </c>
      <c r="D198" t="s">
        <v>44633</v>
      </c>
      <c r="E198" t="s">
        <v>3191</v>
      </c>
      <c r="F198" t="s">
        <v>1487</v>
      </c>
      <c r="G198" t="s">
        <v>26216</v>
      </c>
      <c r="H198" t="s">
        <v>45048</v>
      </c>
      <c r="J198">
        <v>39.754103200000003</v>
      </c>
      <c r="K198">
        <v>-105.00022420000001</v>
      </c>
      <c r="L198">
        <v>211111</v>
      </c>
      <c r="M198" t="s">
        <v>116</v>
      </c>
      <c r="Q198" s="49">
        <v>200864.24600000001</v>
      </c>
      <c r="R198" s="49">
        <v>165744.696</v>
      </c>
      <c r="S198" s="49">
        <v>165551.696</v>
      </c>
      <c r="T198" s="49">
        <v>168280.44200000001</v>
      </c>
      <c r="U198" s="49">
        <v>72440.448000000004</v>
      </c>
      <c r="V198" s="49">
        <v>65713.487999999998</v>
      </c>
    </row>
    <row r="199" spans="1:22" x14ac:dyDescent="0.3">
      <c r="A199">
        <v>1008716</v>
      </c>
      <c r="B199" t="s">
        <v>45049</v>
      </c>
      <c r="C199" t="s">
        <v>45050</v>
      </c>
      <c r="D199" t="s">
        <v>44608</v>
      </c>
      <c r="E199" t="s">
        <v>5420</v>
      </c>
      <c r="F199" t="s">
        <v>303</v>
      </c>
      <c r="G199" t="s">
        <v>34629</v>
      </c>
      <c r="H199" t="s">
        <v>44705</v>
      </c>
      <c r="I199" t="s">
        <v>828</v>
      </c>
      <c r="J199">
        <v>29.772613799999998</v>
      </c>
      <c r="K199">
        <v>-95.514493000000002</v>
      </c>
      <c r="L199">
        <v>211111</v>
      </c>
      <c r="M199" t="s">
        <v>116</v>
      </c>
      <c r="S199" s="49">
        <v>1197.95</v>
      </c>
      <c r="T199" s="49">
        <v>367.65</v>
      </c>
      <c r="U199" s="49">
        <v>460.25</v>
      </c>
      <c r="V199" s="49">
        <v>34961.85</v>
      </c>
    </row>
    <row r="200" spans="1:22" x14ac:dyDescent="0.3">
      <c r="A200">
        <v>1010059</v>
      </c>
      <c r="B200" t="s">
        <v>45051</v>
      </c>
      <c r="C200" t="s">
        <v>45052</v>
      </c>
      <c r="D200" t="s">
        <v>44608</v>
      </c>
      <c r="E200" t="s">
        <v>45053</v>
      </c>
      <c r="F200" t="s">
        <v>1418</v>
      </c>
      <c r="G200" t="s">
        <v>45054</v>
      </c>
      <c r="H200" t="s">
        <v>45055</v>
      </c>
      <c r="I200" t="s">
        <v>1466</v>
      </c>
      <c r="J200">
        <v>36.396819000000001</v>
      </c>
      <c r="K200">
        <v>-96.365156999999996</v>
      </c>
      <c r="L200">
        <v>211111</v>
      </c>
      <c r="M200" t="s">
        <v>116</v>
      </c>
      <c r="R200" s="49">
        <v>2427.3000000000002</v>
      </c>
      <c r="S200" s="49">
        <v>10219.364</v>
      </c>
      <c r="T200" s="49">
        <v>18603.23</v>
      </c>
      <c r="U200" s="49">
        <v>33927.256000000001</v>
      </c>
    </row>
    <row r="201" spans="1:22" x14ac:dyDescent="0.3">
      <c r="A201">
        <v>1008521</v>
      </c>
      <c r="B201" t="s">
        <v>9102</v>
      </c>
      <c r="C201" t="s">
        <v>45056</v>
      </c>
      <c r="D201" t="s">
        <v>44723</v>
      </c>
      <c r="E201" t="s">
        <v>9104</v>
      </c>
      <c r="F201" t="s">
        <v>1418</v>
      </c>
      <c r="G201" t="s">
        <v>9105</v>
      </c>
      <c r="H201" t="s">
        <v>9106</v>
      </c>
      <c r="I201" t="s">
        <v>9107</v>
      </c>
      <c r="J201">
        <v>35.533760000000001</v>
      </c>
      <c r="K201">
        <v>-97.529759999999996</v>
      </c>
      <c r="L201">
        <v>211111</v>
      </c>
      <c r="M201" t="s">
        <v>116</v>
      </c>
      <c r="P201" s="49">
        <v>2.75</v>
      </c>
      <c r="Q201" s="49">
        <v>31790.178</v>
      </c>
      <c r="R201" s="49">
        <v>36518.578000000001</v>
      </c>
      <c r="S201" s="49">
        <v>35765.082000000002</v>
      </c>
      <c r="T201" s="49">
        <v>38635.228000000003</v>
      </c>
      <c r="U201" s="49">
        <v>82157.562000000005</v>
      </c>
      <c r="V201" s="49">
        <v>230946.14199999999</v>
      </c>
    </row>
    <row r="202" spans="1:22" x14ac:dyDescent="0.3">
      <c r="A202">
        <v>1008523</v>
      </c>
      <c r="B202" t="s">
        <v>9102</v>
      </c>
      <c r="C202" t="s">
        <v>45057</v>
      </c>
      <c r="D202" t="s">
        <v>44657</v>
      </c>
      <c r="E202" t="s">
        <v>9104</v>
      </c>
      <c r="F202" t="s">
        <v>1418</v>
      </c>
      <c r="G202" t="s">
        <v>9105</v>
      </c>
      <c r="H202" t="s">
        <v>9106</v>
      </c>
      <c r="I202" t="s">
        <v>9107</v>
      </c>
      <c r="J202">
        <v>35.533760000000001</v>
      </c>
      <c r="K202">
        <v>-97.529759999999996</v>
      </c>
      <c r="L202">
        <v>211130</v>
      </c>
      <c r="M202" t="s">
        <v>116</v>
      </c>
      <c r="N202" s="49">
        <v>191767.076</v>
      </c>
      <c r="O202" s="49">
        <v>171904.45199999999</v>
      </c>
      <c r="P202" s="49">
        <v>155480.93</v>
      </c>
      <c r="Q202" s="49">
        <v>124641.758</v>
      </c>
      <c r="R202" s="49">
        <v>148065.402</v>
      </c>
      <c r="S202" s="49">
        <v>215020.82199999999</v>
      </c>
      <c r="T202" s="49">
        <v>368074.72</v>
      </c>
      <c r="U202" s="49">
        <v>449390.576</v>
      </c>
      <c r="V202" s="49">
        <v>394866.24400000001</v>
      </c>
    </row>
    <row r="203" spans="1:22" x14ac:dyDescent="0.3">
      <c r="A203">
        <v>1008524</v>
      </c>
      <c r="B203" t="s">
        <v>9102</v>
      </c>
      <c r="C203" t="s">
        <v>45058</v>
      </c>
      <c r="D203" t="s">
        <v>44657</v>
      </c>
      <c r="E203" t="s">
        <v>9104</v>
      </c>
      <c r="F203" t="s">
        <v>1418</v>
      </c>
      <c r="G203" t="s">
        <v>9105</v>
      </c>
      <c r="H203" t="s">
        <v>9106</v>
      </c>
      <c r="I203" t="s">
        <v>9107</v>
      </c>
      <c r="J203">
        <v>35.533760000000001</v>
      </c>
      <c r="K203">
        <v>-97.529759999999996</v>
      </c>
      <c r="L203">
        <v>211120</v>
      </c>
      <c r="M203" t="s">
        <v>116</v>
      </c>
      <c r="O203" s="49">
        <v>381869.6</v>
      </c>
      <c r="P203" s="49">
        <v>395168.00599999999</v>
      </c>
      <c r="Q203" s="49">
        <v>373409.19799999997</v>
      </c>
      <c r="R203" s="49">
        <v>410138.71799999999</v>
      </c>
      <c r="S203" s="49">
        <v>392070.14600000001</v>
      </c>
      <c r="T203" s="49">
        <v>227043.78</v>
      </c>
      <c r="U203" s="49">
        <v>86477.941999999995</v>
      </c>
    </row>
    <row r="204" spans="1:22" x14ac:dyDescent="0.3">
      <c r="A204">
        <v>1009313</v>
      </c>
      <c r="B204" t="s">
        <v>9102</v>
      </c>
      <c r="C204" t="s">
        <v>45059</v>
      </c>
      <c r="D204" t="s">
        <v>44628</v>
      </c>
      <c r="E204" t="s">
        <v>9104</v>
      </c>
      <c r="F204" t="s">
        <v>1418</v>
      </c>
      <c r="G204" t="s">
        <v>9105</v>
      </c>
      <c r="H204" t="s">
        <v>9106</v>
      </c>
      <c r="I204" t="s">
        <v>13690</v>
      </c>
      <c r="J204">
        <v>35.533659999999998</v>
      </c>
      <c r="K204">
        <v>-97.529240000000001</v>
      </c>
      <c r="L204">
        <v>211111</v>
      </c>
      <c r="M204" t="s">
        <v>116</v>
      </c>
      <c r="S204" s="49">
        <v>0</v>
      </c>
      <c r="U204" s="49">
        <v>0</v>
      </c>
      <c r="V204" s="49">
        <v>239094.51800000001</v>
      </c>
    </row>
    <row r="205" spans="1:22" x14ac:dyDescent="0.3">
      <c r="A205">
        <v>1008526</v>
      </c>
      <c r="B205" t="s">
        <v>9102</v>
      </c>
      <c r="C205" t="s">
        <v>9103</v>
      </c>
      <c r="D205" t="s">
        <v>44578</v>
      </c>
      <c r="E205" t="s">
        <v>9104</v>
      </c>
      <c r="F205" t="s">
        <v>1418</v>
      </c>
      <c r="G205" t="s">
        <v>9105</v>
      </c>
      <c r="H205" t="s">
        <v>9106</v>
      </c>
      <c r="I205" t="s">
        <v>9107</v>
      </c>
      <c r="J205">
        <v>35.533760000000001</v>
      </c>
      <c r="K205">
        <v>-97.529759999999996</v>
      </c>
      <c r="L205">
        <v>211120</v>
      </c>
      <c r="M205" t="s">
        <v>9108</v>
      </c>
      <c r="N205" s="49">
        <v>1904250.004</v>
      </c>
      <c r="O205" s="49">
        <v>1042170.464</v>
      </c>
      <c r="P205" s="49">
        <v>1191797.0619999999</v>
      </c>
      <c r="Q205" s="49">
        <v>844629.94</v>
      </c>
      <c r="R205" s="49">
        <v>867805.92799999996</v>
      </c>
      <c r="S205" s="49">
        <v>1040799.8540000001</v>
      </c>
      <c r="T205" s="49">
        <v>1346026.7439999999</v>
      </c>
      <c r="U205" s="49">
        <v>872470.054</v>
      </c>
      <c r="V205" s="49">
        <v>558994.89399999997</v>
      </c>
    </row>
    <row r="206" spans="1:22" x14ac:dyDescent="0.3">
      <c r="A206">
        <v>1008527</v>
      </c>
      <c r="B206" t="s">
        <v>9102</v>
      </c>
      <c r="C206" t="s">
        <v>45060</v>
      </c>
      <c r="D206" t="s">
        <v>44584</v>
      </c>
      <c r="E206" t="s">
        <v>9104</v>
      </c>
      <c r="F206" t="s">
        <v>1418</v>
      </c>
      <c r="G206" t="s">
        <v>9105</v>
      </c>
      <c r="H206" t="s">
        <v>9106</v>
      </c>
      <c r="I206" t="s">
        <v>9107</v>
      </c>
      <c r="J206">
        <v>35.533760000000001</v>
      </c>
      <c r="K206">
        <v>-97.529759999999996</v>
      </c>
      <c r="L206">
        <v>211130</v>
      </c>
      <c r="M206" t="s">
        <v>116</v>
      </c>
      <c r="N206" s="49">
        <v>146681.274</v>
      </c>
      <c r="O206" s="49">
        <v>171009.014</v>
      </c>
      <c r="P206" s="49">
        <v>161186.348</v>
      </c>
      <c r="Q206" s="49">
        <v>205642.50200000001</v>
      </c>
      <c r="R206" s="49">
        <v>236545.97399999999</v>
      </c>
      <c r="S206" s="49">
        <v>227425.27</v>
      </c>
      <c r="T206" s="49">
        <v>169838.60800000001</v>
      </c>
      <c r="U206" s="49">
        <v>202642.56599999999</v>
      </c>
      <c r="V206" s="49">
        <v>461430.20799999998</v>
      </c>
    </row>
    <row r="207" spans="1:22" x14ac:dyDescent="0.3">
      <c r="A207">
        <v>1008528</v>
      </c>
      <c r="B207" t="s">
        <v>9102</v>
      </c>
      <c r="C207" t="s">
        <v>45061</v>
      </c>
      <c r="D207" t="s">
        <v>44591</v>
      </c>
      <c r="E207" t="s">
        <v>9104</v>
      </c>
      <c r="F207" t="s">
        <v>1418</v>
      </c>
      <c r="G207" t="s">
        <v>9105</v>
      </c>
      <c r="H207" t="s">
        <v>9106</v>
      </c>
      <c r="I207" t="s">
        <v>9107</v>
      </c>
      <c r="J207">
        <v>35.533760000000001</v>
      </c>
      <c r="K207">
        <v>-97.529759999999996</v>
      </c>
      <c r="L207">
        <v>211120</v>
      </c>
      <c r="M207" t="s">
        <v>116</v>
      </c>
      <c r="N207" s="49">
        <v>62663.021999999997</v>
      </c>
      <c r="O207" s="49">
        <v>0</v>
      </c>
      <c r="P207" s="49">
        <v>2017.4960000000001</v>
      </c>
      <c r="Q207" s="49">
        <v>3113.4279999999999</v>
      </c>
      <c r="R207" s="49">
        <v>463.346</v>
      </c>
      <c r="S207" s="49">
        <v>50341.47</v>
      </c>
      <c r="T207" s="49">
        <v>51151.502</v>
      </c>
      <c r="U207" s="49">
        <v>76758.842000000004</v>
      </c>
      <c r="V207" s="49">
        <v>100076.51</v>
      </c>
    </row>
    <row r="208" spans="1:22" x14ac:dyDescent="0.3">
      <c r="A208">
        <v>1009310</v>
      </c>
      <c r="B208" t="s">
        <v>9102</v>
      </c>
      <c r="C208" t="s">
        <v>45062</v>
      </c>
      <c r="D208" t="s">
        <v>44596</v>
      </c>
      <c r="E208" t="s">
        <v>9104</v>
      </c>
      <c r="F208" t="s">
        <v>1418</v>
      </c>
      <c r="G208" t="s">
        <v>9105</v>
      </c>
      <c r="H208" t="s">
        <v>9106</v>
      </c>
      <c r="I208" t="s">
        <v>9107</v>
      </c>
      <c r="J208">
        <v>35.533760000000001</v>
      </c>
      <c r="K208">
        <v>-97.529759999999996</v>
      </c>
      <c r="L208">
        <v>211111</v>
      </c>
      <c r="M208" t="s">
        <v>116</v>
      </c>
      <c r="Q208" s="49">
        <v>43730.074000000001</v>
      </c>
      <c r="R208" s="49">
        <v>99015.638000000006</v>
      </c>
      <c r="S208" s="49">
        <v>93921.118000000002</v>
      </c>
      <c r="T208" s="49">
        <v>90033.524000000005</v>
      </c>
      <c r="U208" s="49">
        <v>139208.51</v>
      </c>
      <c r="V208" s="49">
        <v>151404.89799999999</v>
      </c>
    </row>
    <row r="209" spans="1:22" x14ac:dyDescent="0.3">
      <c r="A209">
        <v>1008529</v>
      </c>
      <c r="B209" t="s">
        <v>9102</v>
      </c>
      <c r="C209" t="s">
        <v>45063</v>
      </c>
      <c r="D209" t="s">
        <v>44605</v>
      </c>
      <c r="E209" t="s">
        <v>9104</v>
      </c>
      <c r="F209" t="s">
        <v>1418</v>
      </c>
      <c r="G209" t="s">
        <v>9105</v>
      </c>
      <c r="H209" t="s">
        <v>9106</v>
      </c>
      <c r="I209" t="s">
        <v>9107</v>
      </c>
      <c r="J209">
        <v>35.533760000000001</v>
      </c>
      <c r="K209">
        <v>-97.529759999999996</v>
      </c>
      <c r="L209">
        <v>211120</v>
      </c>
      <c r="M209" t="s">
        <v>116</v>
      </c>
      <c r="N209" s="49">
        <v>663.35</v>
      </c>
      <c r="O209" s="49">
        <v>762.8</v>
      </c>
      <c r="P209" s="49">
        <v>33443.578000000001</v>
      </c>
      <c r="Q209" s="49">
        <v>25601.833999999999</v>
      </c>
      <c r="R209" s="49">
        <v>33325.023999999998</v>
      </c>
      <c r="S209" s="49">
        <v>34265.756000000001</v>
      </c>
      <c r="T209" s="49">
        <v>34951.360000000001</v>
      </c>
      <c r="U209" s="49">
        <v>44828.277999999998</v>
      </c>
      <c r="V209" s="49">
        <v>50481.08</v>
      </c>
    </row>
    <row r="210" spans="1:22" x14ac:dyDescent="0.3">
      <c r="A210">
        <v>1008530</v>
      </c>
      <c r="B210" t="s">
        <v>9102</v>
      </c>
      <c r="C210" t="s">
        <v>45064</v>
      </c>
      <c r="D210" t="s">
        <v>44612</v>
      </c>
      <c r="E210" t="s">
        <v>9104</v>
      </c>
      <c r="F210" t="s">
        <v>1418</v>
      </c>
      <c r="G210" t="s">
        <v>9105</v>
      </c>
      <c r="H210" t="s">
        <v>9106</v>
      </c>
      <c r="I210" t="s">
        <v>9107</v>
      </c>
      <c r="J210">
        <v>35.533760000000001</v>
      </c>
      <c r="K210">
        <v>-97.529759999999996</v>
      </c>
      <c r="L210">
        <v>211120</v>
      </c>
      <c r="M210" t="s">
        <v>116</v>
      </c>
      <c r="N210" s="49">
        <v>376195.36599999998</v>
      </c>
      <c r="O210" s="49">
        <v>405305.152</v>
      </c>
      <c r="P210" s="49">
        <v>1130167.4739999999</v>
      </c>
      <c r="Q210" s="49">
        <v>1178596.122</v>
      </c>
      <c r="R210" s="49">
        <v>1830756.92</v>
      </c>
      <c r="S210" s="49">
        <v>2218586.2560000001</v>
      </c>
      <c r="T210" s="49">
        <v>2050758.406</v>
      </c>
      <c r="U210" s="49">
        <v>1457214.5020000001</v>
      </c>
      <c r="V210" s="49">
        <v>1459411.892</v>
      </c>
    </row>
    <row r="211" spans="1:22" x14ac:dyDescent="0.3">
      <c r="A211">
        <v>1008538</v>
      </c>
      <c r="B211" t="s">
        <v>9102</v>
      </c>
      <c r="C211" t="s">
        <v>45065</v>
      </c>
      <c r="D211" t="s">
        <v>44637</v>
      </c>
      <c r="E211" t="s">
        <v>9104</v>
      </c>
      <c r="F211" t="s">
        <v>1418</v>
      </c>
      <c r="G211" t="s">
        <v>9105</v>
      </c>
      <c r="H211" t="s">
        <v>9106</v>
      </c>
      <c r="I211" t="s">
        <v>9107</v>
      </c>
      <c r="J211">
        <v>35.533760000000001</v>
      </c>
      <c r="K211">
        <v>-97.529759999999996</v>
      </c>
      <c r="L211">
        <v>211120</v>
      </c>
      <c r="M211" t="s">
        <v>116</v>
      </c>
      <c r="N211" s="49">
        <v>342348.28200000001</v>
      </c>
      <c r="O211" s="49">
        <v>155825.47</v>
      </c>
      <c r="P211" s="49">
        <v>84199.64</v>
      </c>
      <c r="Q211" s="49">
        <v>80492.796000000002</v>
      </c>
      <c r="R211" s="49">
        <v>86739.793999999994</v>
      </c>
      <c r="S211" s="49">
        <v>113676.352</v>
      </c>
      <c r="T211" s="49">
        <v>166495.71</v>
      </c>
      <c r="U211" s="49">
        <v>169077.97</v>
      </c>
      <c r="V211" s="49">
        <v>92949.22</v>
      </c>
    </row>
    <row r="212" spans="1:22" x14ac:dyDescent="0.3">
      <c r="A212">
        <v>1009098</v>
      </c>
      <c r="B212" t="s">
        <v>45066</v>
      </c>
      <c r="C212" t="s">
        <v>45067</v>
      </c>
      <c r="D212" t="s">
        <v>44657</v>
      </c>
      <c r="E212" t="s">
        <v>45068</v>
      </c>
      <c r="F212" t="s">
        <v>447</v>
      </c>
      <c r="G212" t="s">
        <v>45069</v>
      </c>
      <c r="H212" t="s">
        <v>45070</v>
      </c>
      <c r="I212" t="s">
        <v>4017</v>
      </c>
      <c r="J212">
        <v>40.501829999999998</v>
      </c>
      <c r="K212">
        <v>-80.205209999999994</v>
      </c>
      <c r="L212">
        <v>211130</v>
      </c>
      <c r="M212" t="s">
        <v>116</v>
      </c>
      <c r="N212" s="49">
        <v>152317.774</v>
      </c>
      <c r="O212" s="49">
        <v>111483.446</v>
      </c>
      <c r="P212" s="49">
        <v>73918.566000000006</v>
      </c>
      <c r="Q212" s="49">
        <v>55538.28</v>
      </c>
      <c r="R212" s="49">
        <v>101354.46400000001</v>
      </c>
      <c r="S212" s="49">
        <v>186531.04199999999</v>
      </c>
      <c r="T212" s="49">
        <v>107408.046</v>
      </c>
      <c r="U212" s="49">
        <v>110017.45600000001</v>
      </c>
      <c r="V212" s="49">
        <v>77552.682000000001</v>
      </c>
    </row>
    <row r="213" spans="1:22" x14ac:dyDescent="0.3">
      <c r="A213">
        <v>1008961</v>
      </c>
      <c r="B213" t="s">
        <v>27683</v>
      </c>
      <c r="C213" t="s">
        <v>45071</v>
      </c>
      <c r="D213" t="s">
        <v>44578</v>
      </c>
      <c r="E213" t="s">
        <v>35972</v>
      </c>
      <c r="F213" t="s">
        <v>323</v>
      </c>
      <c r="G213" t="s">
        <v>35973</v>
      </c>
      <c r="H213" t="s">
        <v>37326</v>
      </c>
      <c r="I213" t="s">
        <v>1001</v>
      </c>
      <c r="J213">
        <v>37.758319999999998</v>
      </c>
      <c r="K213">
        <v>-121.95968999999999</v>
      </c>
      <c r="L213">
        <v>211111</v>
      </c>
      <c r="M213" t="s">
        <v>116</v>
      </c>
      <c r="S213" s="49">
        <v>37670.362000000001</v>
      </c>
      <c r="T213" s="49">
        <v>54586.055999999997</v>
      </c>
      <c r="U213" s="49">
        <v>96212.284</v>
      </c>
      <c r="V213" s="49">
        <v>123133.394</v>
      </c>
    </row>
    <row r="214" spans="1:22" x14ac:dyDescent="0.3">
      <c r="A214">
        <v>1009239</v>
      </c>
      <c r="B214" t="s">
        <v>27683</v>
      </c>
      <c r="C214" t="s">
        <v>45072</v>
      </c>
      <c r="D214" t="s">
        <v>44591</v>
      </c>
      <c r="E214" t="s">
        <v>35972</v>
      </c>
      <c r="F214" t="s">
        <v>323</v>
      </c>
      <c r="G214" t="s">
        <v>35973</v>
      </c>
      <c r="H214" t="s">
        <v>37326</v>
      </c>
      <c r="I214" t="s">
        <v>1001</v>
      </c>
      <c r="J214">
        <v>37.795963</v>
      </c>
      <c r="K214">
        <v>-122.022317</v>
      </c>
      <c r="L214">
        <v>211130</v>
      </c>
      <c r="M214" t="s">
        <v>116</v>
      </c>
      <c r="N214" s="49">
        <v>18924.385999999999</v>
      </c>
      <c r="O214" s="49">
        <v>15064.276</v>
      </c>
      <c r="P214" s="49">
        <v>15151.567999999999</v>
      </c>
      <c r="Q214" s="49">
        <v>17391.364000000001</v>
      </c>
      <c r="R214" s="49">
        <v>22308.462</v>
      </c>
      <c r="S214" s="49">
        <v>28044.526000000002</v>
      </c>
      <c r="T214" s="49">
        <v>25045.24</v>
      </c>
      <c r="U214" s="49">
        <v>37805.383999999998</v>
      </c>
      <c r="V214" s="49">
        <v>38911.182000000001</v>
      </c>
    </row>
    <row r="215" spans="1:22" x14ac:dyDescent="0.3">
      <c r="A215">
        <v>1008102</v>
      </c>
      <c r="B215" t="s">
        <v>27683</v>
      </c>
      <c r="C215" t="s">
        <v>45073</v>
      </c>
      <c r="D215" t="s">
        <v>44605</v>
      </c>
      <c r="E215" t="s">
        <v>35972</v>
      </c>
      <c r="F215" t="s">
        <v>323</v>
      </c>
      <c r="G215" t="s">
        <v>35973</v>
      </c>
      <c r="H215" t="s">
        <v>37326</v>
      </c>
      <c r="I215" t="s">
        <v>1001</v>
      </c>
      <c r="J215">
        <v>37.762050000000002</v>
      </c>
      <c r="K215">
        <v>-121.95817</v>
      </c>
      <c r="L215">
        <v>211111</v>
      </c>
      <c r="M215" t="s">
        <v>116</v>
      </c>
      <c r="R215" s="49">
        <v>5996.85</v>
      </c>
      <c r="S215" s="49">
        <v>5978</v>
      </c>
      <c r="T215" s="49">
        <v>5726.25</v>
      </c>
      <c r="U215" s="49">
        <v>8740.4699999999993</v>
      </c>
    </row>
    <row r="216" spans="1:22" x14ac:dyDescent="0.3">
      <c r="A216">
        <v>1008956</v>
      </c>
      <c r="B216" t="s">
        <v>27683</v>
      </c>
      <c r="C216" t="s">
        <v>45074</v>
      </c>
      <c r="D216" t="s">
        <v>44612</v>
      </c>
      <c r="E216" t="s">
        <v>35972</v>
      </c>
      <c r="F216" t="s">
        <v>323</v>
      </c>
      <c r="G216" t="s">
        <v>35973</v>
      </c>
      <c r="H216" t="s">
        <v>37326</v>
      </c>
      <c r="I216" t="s">
        <v>1001</v>
      </c>
      <c r="J216">
        <v>37.795963</v>
      </c>
      <c r="K216">
        <v>-122.022317</v>
      </c>
      <c r="L216">
        <v>211130</v>
      </c>
      <c r="M216" t="s">
        <v>116</v>
      </c>
      <c r="N216" s="49">
        <v>1213.7</v>
      </c>
      <c r="O216" s="49">
        <v>1466</v>
      </c>
      <c r="P216" s="49">
        <v>1726.6479999999999</v>
      </c>
      <c r="Q216" s="49">
        <v>14743.64</v>
      </c>
      <c r="R216" s="49">
        <v>25151.444</v>
      </c>
      <c r="S216" s="49">
        <v>28411.441999999999</v>
      </c>
      <c r="T216" s="49">
        <v>25515.142</v>
      </c>
      <c r="U216" s="49">
        <v>22067.284</v>
      </c>
      <c r="V216" s="49">
        <v>54835.286</v>
      </c>
    </row>
    <row r="217" spans="1:22" x14ac:dyDescent="0.3">
      <c r="A217">
        <v>1009240</v>
      </c>
      <c r="B217" t="s">
        <v>27683</v>
      </c>
      <c r="C217" t="s">
        <v>44321</v>
      </c>
      <c r="D217" t="s">
        <v>44628</v>
      </c>
      <c r="E217" t="s">
        <v>35972</v>
      </c>
      <c r="F217" t="s">
        <v>323</v>
      </c>
      <c r="G217" t="s">
        <v>35973</v>
      </c>
      <c r="H217" t="s">
        <v>37326</v>
      </c>
      <c r="I217" t="s">
        <v>1001</v>
      </c>
      <c r="J217">
        <v>37.795963</v>
      </c>
      <c r="K217">
        <v>-122.022317</v>
      </c>
      <c r="L217">
        <v>211130</v>
      </c>
      <c r="M217" t="s">
        <v>116</v>
      </c>
      <c r="N217" s="49">
        <v>431066.174</v>
      </c>
      <c r="O217" s="49">
        <v>356139.68599999999</v>
      </c>
      <c r="P217" s="49">
        <v>331744.28999999998</v>
      </c>
      <c r="Q217" s="49">
        <v>197188.856</v>
      </c>
      <c r="R217" s="49">
        <v>263732.56400000001</v>
      </c>
      <c r="S217" s="49">
        <v>220590.89600000001</v>
      </c>
      <c r="T217" s="49">
        <v>190681.226</v>
      </c>
      <c r="U217" s="49">
        <v>265403.38799999998</v>
      </c>
      <c r="V217" s="49">
        <v>330005.66200000001</v>
      </c>
    </row>
    <row r="218" spans="1:22" x14ac:dyDescent="0.3">
      <c r="A218">
        <v>1009051</v>
      </c>
      <c r="B218" t="s">
        <v>27683</v>
      </c>
      <c r="C218" t="s">
        <v>45075</v>
      </c>
      <c r="D218" t="s">
        <v>44633</v>
      </c>
      <c r="E218" t="s">
        <v>35972</v>
      </c>
      <c r="F218" t="s">
        <v>323</v>
      </c>
      <c r="G218" t="s">
        <v>35973</v>
      </c>
      <c r="H218" t="s">
        <v>37326</v>
      </c>
      <c r="I218" t="s">
        <v>1001</v>
      </c>
      <c r="J218">
        <v>37.762050000000002</v>
      </c>
      <c r="K218">
        <v>-121.95817</v>
      </c>
      <c r="L218">
        <v>211111</v>
      </c>
      <c r="M218" t="s">
        <v>116</v>
      </c>
      <c r="R218" s="49">
        <v>14176.15</v>
      </c>
      <c r="S218" s="49">
        <v>16621.2</v>
      </c>
      <c r="T218" s="49">
        <v>19327.998</v>
      </c>
      <c r="U218" s="49">
        <v>27180.324000000001</v>
      </c>
    </row>
    <row r="219" spans="1:22" x14ac:dyDescent="0.3">
      <c r="A219">
        <v>1009053</v>
      </c>
      <c r="B219" t="s">
        <v>27683</v>
      </c>
      <c r="C219" t="s">
        <v>45076</v>
      </c>
      <c r="D219" t="s">
        <v>44674</v>
      </c>
      <c r="E219" t="s">
        <v>35972</v>
      </c>
      <c r="F219" t="s">
        <v>323</v>
      </c>
      <c r="G219" t="s">
        <v>35973</v>
      </c>
      <c r="H219" t="s">
        <v>37326</v>
      </c>
      <c r="I219" t="s">
        <v>1001</v>
      </c>
      <c r="J219">
        <v>37.762050000000002</v>
      </c>
      <c r="K219">
        <v>-121.95817</v>
      </c>
      <c r="L219">
        <v>211111</v>
      </c>
      <c r="M219" t="s">
        <v>116</v>
      </c>
      <c r="R219" s="49">
        <v>27287.957999999999</v>
      </c>
      <c r="S219" s="49">
        <v>27111.853999999999</v>
      </c>
      <c r="T219" s="49">
        <v>25382.959999999999</v>
      </c>
      <c r="U219" s="49">
        <v>25026.797999999999</v>
      </c>
      <c r="V219" s="49">
        <v>32220.238000000001</v>
      </c>
    </row>
    <row r="220" spans="1:22" x14ac:dyDescent="0.3">
      <c r="A220">
        <v>1009052</v>
      </c>
      <c r="B220" t="s">
        <v>27683</v>
      </c>
      <c r="C220" t="s">
        <v>45077</v>
      </c>
      <c r="D220" t="s">
        <v>44645</v>
      </c>
      <c r="E220" t="s">
        <v>35972</v>
      </c>
      <c r="F220" t="s">
        <v>323</v>
      </c>
      <c r="G220" t="s">
        <v>35973</v>
      </c>
      <c r="H220" t="s">
        <v>37326</v>
      </c>
      <c r="I220" t="s">
        <v>1001</v>
      </c>
      <c r="J220">
        <v>37.762050000000002</v>
      </c>
      <c r="K220">
        <v>-121.95817</v>
      </c>
      <c r="L220">
        <v>211111</v>
      </c>
      <c r="M220" t="s">
        <v>116</v>
      </c>
      <c r="R220" s="49">
        <v>93485.33</v>
      </c>
      <c r="S220" s="49">
        <v>90946.982000000004</v>
      </c>
      <c r="T220" s="49">
        <v>104743.23</v>
      </c>
      <c r="U220" s="49">
        <v>214891.29</v>
      </c>
      <c r="V220" s="49">
        <v>332101.26199999999</v>
      </c>
    </row>
    <row r="221" spans="1:22" x14ac:dyDescent="0.3">
      <c r="A221">
        <v>1009241</v>
      </c>
      <c r="B221" t="s">
        <v>27683</v>
      </c>
      <c r="C221" t="s">
        <v>44322</v>
      </c>
      <c r="D221" t="s">
        <v>44893</v>
      </c>
      <c r="E221" t="s">
        <v>35972</v>
      </c>
      <c r="F221" t="s">
        <v>323</v>
      </c>
      <c r="G221" t="s">
        <v>35973</v>
      </c>
      <c r="H221" t="s">
        <v>37326</v>
      </c>
      <c r="I221" t="s">
        <v>35109</v>
      </c>
      <c r="J221">
        <v>37.795963</v>
      </c>
      <c r="K221">
        <v>-122.022317</v>
      </c>
      <c r="L221">
        <v>211111</v>
      </c>
      <c r="M221" t="s">
        <v>116</v>
      </c>
      <c r="Q221" s="49">
        <v>17822.407999999999</v>
      </c>
      <c r="R221" s="49">
        <v>8895.6859999999997</v>
      </c>
      <c r="S221" s="49">
        <v>8964.982</v>
      </c>
      <c r="T221" s="49">
        <v>10731.812</v>
      </c>
      <c r="U221" s="49">
        <v>22225.194</v>
      </c>
      <c r="V221" s="49">
        <v>515600.64199999999</v>
      </c>
    </row>
    <row r="222" spans="1:22" x14ac:dyDescent="0.3">
      <c r="A222">
        <v>1009485</v>
      </c>
      <c r="B222" t="s">
        <v>45078</v>
      </c>
      <c r="C222" t="s">
        <v>45079</v>
      </c>
      <c r="D222" t="s">
        <v>44657</v>
      </c>
      <c r="E222" t="s">
        <v>3634</v>
      </c>
      <c r="F222" t="s">
        <v>303</v>
      </c>
      <c r="G222" t="s">
        <v>45080</v>
      </c>
      <c r="H222" t="s">
        <v>45081</v>
      </c>
      <c r="I222" t="s">
        <v>3637</v>
      </c>
      <c r="J222">
        <v>32.862299999999998</v>
      </c>
      <c r="K222">
        <v>-96.809830000000005</v>
      </c>
      <c r="L222">
        <v>211130</v>
      </c>
      <c r="M222" t="s">
        <v>116</v>
      </c>
      <c r="N222" s="49">
        <v>150310.03200000001</v>
      </c>
      <c r="O222" s="49">
        <v>138138.64000000001</v>
      </c>
      <c r="P222" s="49">
        <v>128285.548</v>
      </c>
      <c r="Q222" s="49">
        <v>60734.158000000003</v>
      </c>
      <c r="R222" s="49">
        <v>55198.144</v>
      </c>
      <c r="S222" s="49">
        <v>116112.04</v>
      </c>
      <c r="T222" s="49">
        <v>74162.2</v>
      </c>
      <c r="U222" s="49">
        <v>43381.212</v>
      </c>
      <c r="V222" s="49">
        <v>21437.313999999998</v>
      </c>
    </row>
    <row r="223" spans="1:22" x14ac:dyDescent="0.3">
      <c r="A223">
        <v>1013241</v>
      </c>
      <c r="B223"/>
      <c r="C223" t="s">
        <v>45082</v>
      </c>
      <c r="D223" t="s">
        <v>44628</v>
      </c>
      <c r="E223" t="s">
        <v>3202</v>
      </c>
      <c r="F223" t="s">
        <v>303</v>
      </c>
      <c r="G223" t="s">
        <v>44821</v>
      </c>
      <c r="H223" t="s">
        <v>45083</v>
      </c>
      <c r="J223">
        <v>32.529040000000002</v>
      </c>
      <c r="K223">
        <v>-103.59099999999999</v>
      </c>
      <c r="L223">
        <v>211130</v>
      </c>
      <c r="M223" t="s">
        <v>116</v>
      </c>
      <c r="N223" s="49">
        <v>86077.823999999993</v>
      </c>
      <c r="O223" s="49">
        <v>66845.22</v>
      </c>
    </row>
    <row r="224" spans="1:22" x14ac:dyDescent="0.3">
      <c r="A224">
        <v>1008751</v>
      </c>
      <c r="B224" t="s">
        <v>45084</v>
      </c>
      <c r="C224" t="s">
        <v>45085</v>
      </c>
      <c r="D224" t="s">
        <v>45086</v>
      </c>
      <c r="E224" t="s">
        <v>5420</v>
      </c>
      <c r="F224" t="s">
        <v>303</v>
      </c>
      <c r="G224" t="s">
        <v>1810</v>
      </c>
      <c r="H224" t="s">
        <v>45087</v>
      </c>
      <c r="I224" t="s">
        <v>45088</v>
      </c>
      <c r="J224">
        <v>32.459781</v>
      </c>
      <c r="K224">
        <v>-100.40109200000001</v>
      </c>
      <c r="L224">
        <v>211111</v>
      </c>
      <c r="M224" t="s">
        <v>116</v>
      </c>
      <c r="T224" s="49">
        <v>979.4</v>
      </c>
      <c r="U224" s="49">
        <v>1042.9000000000001</v>
      </c>
      <c r="V224" s="49">
        <v>1040.4000000000001</v>
      </c>
    </row>
    <row r="225" spans="1:22" x14ac:dyDescent="0.3">
      <c r="A225">
        <v>1008541</v>
      </c>
      <c r="B225" t="s">
        <v>45089</v>
      </c>
      <c r="C225" t="s">
        <v>45090</v>
      </c>
      <c r="D225" t="s">
        <v>44578</v>
      </c>
      <c r="E225" t="s">
        <v>10056</v>
      </c>
      <c r="F225" t="s">
        <v>1418</v>
      </c>
      <c r="G225" t="s">
        <v>33925</v>
      </c>
      <c r="H225" t="s">
        <v>45091</v>
      </c>
      <c r="I225" t="s">
        <v>1417</v>
      </c>
      <c r="J225">
        <v>36.151561000000001</v>
      </c>
      <c r="K225">
        <v>-95.989756</v>
      </c>
      <c r="L225">
        <v>211111</v>
      </c>
      <c r="M225" t="s">
        <v>116</v>
      </c>
      <c r="S225" s="49">
        <v>33618.6</v>
      </c>
      <c r="T225" s="49">
        <v>61843.212</v>
      </c>
      <c r="U225" s="49">
        <v>57427.841999999997</v>
      </c>
      <c r="V225" s="49">
        <v>81734.945999999996</v>
      </c>
    </row>
    <row r="226" spans="1:22" x14ac:dyDescent="0.3">
      <c r="A226">
        <v>1008545</v>
      </c>
      <c r="B226" t="s">
        <v>45089</v>
      </c>
      <c r="C226" t="s">
        <v>45092</v>
      </c>
      <c r="D226" t="s">
        <v>44605</v>
      </c>
      <c r="E226" t="s">
        <v>10056</v>
      </c>
      <c r="F226" t="s">
        <v>1418</v>
      </c>
      <c r="G226" t="s">
        <v>33925</v>
      </c>
      <c r="H226" t="s">
        <v>45091</v>
      </c>
      <c r="I226" t="s">
        <v>1421</v>
      </c>
      <c r="J226">
        <v>36.151561000000001</v>
      </c>
      <c r="K226">
        <v>-95.989756</v>
      </c>
      <c r="L226">
        <v>211120</v>
      </c>
      <c r="M226" t="s">
        <v>116</v>
      </c>
      <c r="N226" s="49">
        <v>9433.1460000000006</v>
      </c>
      <c r="O226" s="49">
        <v>13951.494000000001</v>
      </c>
      <c r="P226" s="49">
        <v>13560.096</v>
      </c>
      <c r="Q226" s="49">
        <v>15079.85</v>
      </c>
      <c r="R226" s="49">
        <v>19334.25</v>
      </c>
      <c r="S226" s="49">
        <v>38280.964</v>
      </c>
      <c r="T226" s="49">
        <v>30651.866000000002</v>
      </c>
    </row>
    <row r="227" spans="1:22" x14ac:dyDescent="0.3">
      <c r="A227">
        <v>1008702</v>
      </c>
      <c r="B227" t="s">
        <v>45089</v>
      </c>
      <c r="C227" t="s">
        <v>45093</v>
      </c>
      <c r="D227" t="s">
        <v>44612</v>
      </c>
      <c r="E227" t="s">
        <v>10056</v>
      </c>
      <c r="F227" t="s">
        <v>1418</v>
      </c>
      <c r="G227" t="s">
        <v>33925</v>
      </c>
      <c r="H227" t="s">
        <v>45091</v>
      </c>
      <c r="I227" t="s">
        <v>1421</v>
      </c>
      <c r="J227">
        <v>36.151561000000001</v>
      </c>
      <c r="K227">
        <v>-95.989756</v>
      </c>
      <c r="L227">
        <v>211120</v>
      </c>
      <c r="M227" t="s">
        <v>116</v>
      </c>
      <c r="N227" s="49">
        <v>389256.022</v>
      </c>
      <c r="O227" s="49">
        <v>407363.58600000001</v>
      </c>
      <c r="P227" s="49">
        <v>375094.75400000002</v>
      </c>
      <c r="Q227" s="49">
        <v>441574.94199999998</v>
      </c>
      <c r="R227" s="49">
        <v>504577.18199999997</v>
      </c>
      <c r="S227" s="49">
        <v>388243.73800000001</v>
      </c>
      <c r="T227" s="49">
        <v>338890.016</v>
      </c>
      <c r="U227" s="49">
        <v>280128.38199999998</v>
      </c>
      <c r="V227" s="49">
        <v>318310.04200000002</v>
      </c>
    </row>
    <row r="228" spans="1:22" x14ac:dyDescent="0.3">
      <c r="A228">
        <v>1008544</v>
      </c>
      <c r="B228" t="s">
        <v>45089</v>
      </c>
      <c r="C228" t="s">
        <v>45094</v>
      </c>
      <c r="D228" t="s">
        <v>44628</v>
      </c>
      <c r="E228" t="s">
        <v>10056</v>
      </c>
      <c r="F228" t="s">
        <v>1418</v>
      </c>
      <c r="G228" t="s">
        <v>33925</v>
      </c>
      <c r="H228" t="s">
        <v>45091</v>
      </c>
      <c r="I228" t="s">
        <v>1421</v>
      </c>
      <c r="J228">
        <v>36.151561000000001</v>
      </c>
      <c r="K228">
        <v>-95.989756</v>
      </c>
      <c r="L228">
        <v>211120</v>
      </c>
      <c r="M228" t="s">
        <v>116</v>
      </c>
      <c r="N228" s="49">
        <v>741889.11800000002</v>
      </c>
      <c r="O228" s="49">
        <v>558189.13399999996</v>
      </c>
      <c r="P228" s="49">
        <v>556862.69799999997</v>
      </c>
      <c r="Q228" s="49">
        <v>612324.39599999995</v>
      </c>
      <c r="R228" s="49">
        <v>802006.84199999995</v>
      </c>
      <c r="S228" s="49">
        <v>782577.37600000005</v>
      </c>
      <c r="T228" s="49">
        <v>649927.43999999994</v>
      </c>
      <c r="U228" s="49">
        <v>402940.64</v>
      </c>
      <c r="V228" s="49">
        <v>135975.29</v>
      </c>
    </row>
    <row r="229" spans="1:22" x14ac:dyDescent="0.3">
      <c r="A229">
        <v>1008697</v>
      </c>
      <c r="B229" t="s">
        <v>45089</v>
      </c>
      <c r="C229" t="s">
        <v>45095</v>
      </c>
      <c r="D229" t="s">
        <v>44605</v>
      </c>
      <c r="E229" t="s">
        <v>10056</v>
      </c>
      <c r="F229" t="s">
        <v>1418</v>
      </c>
      <c r="G229" t="s">
        <v>33925</v>
      </c>
      <c r="H229" t="s">
        <v>45091</v>
      </c>
      <c r="I229" t="s">
        <v>1417</v>
      </c>
      <c r="J229">
        <v>36.151561000000001</v>
      </c>
      <c r="K229">
        <v>-95.989756</v>
      </c>
      <c r="L229">
        <v>211111</v>
      </c>
      <c r="M229" t="s">
        <v>116</v>
      </c>
      <c r="P229" s="49">
        <v>10623.548000000001</v>
      </c>
      <c r="Q229" s="49">
        <v>13181.25</v>
      </c>
      <c r="R229" s="49">
        <v>15817.1</v>
      </c>
      <c r="S229" s="49">
        <v>25436.396000000001</v>
      </c>
    </row>
    <row r="230" spans="1:22" x14ac:dyDescent="0.3">
      <c r="A230">
        <v>1008698</v>
      </c>
      <c r="B230" t="s">
        <v>45089</v>
      </c>
      <c r="C230" t="s">
        <v>45096</v>
      </c>
      <c r="D230" t="s">
        <v>44612</v>
      </c>
      <c r="E230" t="s">
        <v>10056</v>
      </c>
      <c r="F230" t="s">
        <v>1418</v>
      </c>
      <c r="G230" t="s">
        <v>33925</v>
      </c>
      <c r="H230" t="s">
        <v>45091</v>
      </c>
      <c r="I230" t="s">
        <v>1421</v>
      </c>
      <c r="J230">
        <v>36.151561000000001</v>
      </c>
      <c r="K230">
        <v>-95.989756</v>
      </c>
      <c r="L230">
        <v>211120</v>
      </c>
      <c r="M230" t="s">
        <v>116</v>
      </c>
      <c r="N230" s="49">
        <v>25241.88</v>
      </c>
      <c r="O230" s="49">
        <v>36476.921999999999</v>
      </c>
      <c r="P230" s="49">
        <v>54186.817999999999</v>
      </c>
      <c r="Q230" s="49">
        <v>86672.2</v>
      </c>
      <c r="R230" s="49">
        <v>105384.5</v>
      </c>
      <c r="S230" s="49">
        <v>86159.354000000007</v>
      </c>
      <c r="T230" s="49">
        <v>85757.4</v>
      </c>
      <c r="U230" s="49">
        <v>120376.084</v>
      </c>
      <c r="V230" s="49">
        <v>118271.628</v>
      </c>
    </row>
    <row r="231" spans="1:22" x14ac:dyDescent="0.3">
      <c r="A231">
        <v>1008700</v>
      </c>
      <c r="B231" t="s">
        <v>45089</v>
      </c>
      <c r="C231" t="s">
        <v>45097</v>
      </c>
      <c r="D231" t="s">
        <v>44628</v>
      </c>
      <c r="E231" t="s">
        <v>10056</v>
      </c>
      <c r="F231" t="s">
        <v>1418</v>
      </c>
      <c r="G231" t="s">
        <v>33925</v>
      </c>
      <c r="H231" t="s">
        <v>45091</v>
      </c>
      <c r="I231" t="s">
        <v>1421</v>
      </c>
      <c r="J231">
        <v>36.151561000000001</v>
      </c>
      <c r="K231">
        <v>-95.989756</v>
      </c>
      <c r="L231">
        <v>211120</v>
      </c>
      <c r="M231" t="s">
        <v>116</v>
      </c>
      <c r="N231" s="49">
        <v>164378.87</v>
      </c>
      <c r="O231" s="49">
        <v>226272.492</v>
      </c>
      <c r="P231" s="49">
        <v>170214.128</v>
      </c>
      <c r="Q231" s="49">
        <v>165682.15</v>
      </c>
      <c r="R231" s="49">
        <v>251868.948</v>
      </c>
      <c r="S231" s="49">
        <v>226011.89600000001</v>
      </c>
      <c r="T231" s="49">
        <v>210790.58</v>
      </c>
      <c r="U231" s="49">
        <v>244523.19200000001</v>
      </c>
      <c r="V231" s="49">
        <v>173980.71400000001</v>
      </c>
    </row>
    <row r="232" spans="1:22" x14ac:dyDescent="0.3">
      <c r="A232">
        <v>1008639</v>
      </c>
      <c r="B232"/>
      <c r="C232" t="s">
        <v>45098</v>
      </c>
      <c r="D232" t="s">
        <v>44628</v>
      </c>
      <c r="E232" t="s">
        <v>5420</v>
      </c>
      <c r="F232" t="s">
        <v>303</v>
      </c>
      <c r="G232" t="s">
        <v>45099</v>
      </c>
      <c r="H232" t="s">
        <v>45100</v>
      </c>
      <c r="J232">
        <v>32.32152</v>
      </c>
      <c r="K232">
        <v>-101.247</v>
      </c>
      <c r="L232">
        <v>211120</v>
      </c>
      <c r="M232" t="s">
        <v>116</v>
      </c>
      <c r="O232" s="49">
        <v>47924.872000000003</v>
      </c>
    </row>
    <row r="233" spans="1:22" x14ac:dyDescent="0.3">
      <c r="A233">
        <v>1013614</v>
      </c>
      <c r="B233"/>
      <c r="C233" t="s">
        <v>45101</v>
      </c>
      <c r="D233" t="s">
        <v>44612</v>
      </c>
      <c r="E233" t="s">
        <v>10056</v>
      </c>
      <c r="F233" t="s">
        <v>1418</v>
      </c>
      <c r="G233" t="s">
        <v>33925</v>
      </c>
      <c r="H233" t="s">
        <v>45102</v>
      </c>
      <c r="L233">
        <v>211120</v>
      </c>
      <c r="M233" t="s">
        <v>116</v>
      </c>
      <c r="N233" s="49">
        <v>138906.17600000001</v>
      </c>
    </row>
    <row r="234" spans="1:22" x14ac:dyDescent="0.3">
      <c r="A234">
        <v>1009497</v>
      </c>
      <c r="B234" t="s">
        <v>45103</v>
      </c>
      <c r="C234" t="s">
        <v>45104</v>
      </c>
      <c r="D234" t="s">
        <v>44578</v>
      </c>
      <c r="E234" t="s">
        <v>5420</v>
      </c>
      <c r="F234" t="s">
        <v>303</v>
      </c>
      <c r="G234" t="s">
        <v>43113</v>
      </c>
      <c r="H234" t="s">
        <v>45105</v>
      </c>
      <c r="I234" t="s">
        <v>935</v>
      </c>
      <c r="J234">
        <v>29.755120000000002</v>
      </c>
      <c r="K234">
        <v>-95.361879999999999</v>
      </c>
      <c r="L234">
        <v>211111</v>
      </c>
      <c r="M234" t="s">
        <v>116</v>
      </c>
      <c r="S234" s="49">
        <v>0</v>
      </c>
      <c r="V234" s="49">
        <v>50217.1</v>
      </c>
    </row>
    <row r="235" spans="1:22" x14ac:dyDescent="0.3">
      <c r="A235">
        <v>1002362</v>
      </c>
      <c r="B235" t="s">
        <v>45106</v>
      </c>
      <c r="C235" t="s">
        <v>45107</v>
      </c>
      <c r="D235" t="s">
        <v>44578</v>
      </c>
      <c r="E235" t="s">
        <v>2808</v>
      </c>
      <c r="F235" t="s">
        <v>303</v>
      </c>
      <c r="G235" t="s">
        <v>3159</v>
      </c>
      <c r="H235" t="s">
        <v>45108</v>
      </c>
      <c r="I235" t="s">
        <v>3161</v>
      </c>
      <c r="J235">
        <v>32.029940000000003</v>
      </c>
      <c r="K235">
        <v>-102.08741000000001</v>
      </c>
      <c r="L235">
        <v>211111</v>
      </c>
      <c r="M235" t="s">
        <v>116</v>
      </c>
      <c r="P235" s="49">
        <v>911.9</v>
      </c>
      <c r="Q235" s="49">
        <v>24532.75</v>
      </c>
      <c r="R235" s="49">
        <v>31954.25</v>
      </c>
      <c r="S235" s="49">
        <v>34944.550000000003</v>
      </c>
      <c r="T235" s="49">
        <v>31126.799999999999</v>
      </c>
      <c r="U235" s="49">
        <v>31710.400000000001</v>
      </c>
    </row>
    <row r="236" spans="1:22" x14ac:dyDescent="0.3">
      <c r="A236">
        <v>1006886</v>
      </c>
      <c r="B236" t="s">
        <v>45106</v>
      </c>
      <c r="C236" t="s">
        <v>45109</v>
      </c>
      <c r="D236" t="s">
        <v>44628</v>
      </c>
      <c r="E236" t="s">
        <v>2808</v>
      </c>
      <c r="F236" t="s">
        <v>303</v>
      </c>
      <c r="G236" t="s">
        <v>3159</v>
      </c>
      <c r="H236" t="s">
        <v>45108</v>
      </c>
      <c r="I236" t="s">
        <v>3161</v>
      </c>
      <c r="J236">
        <v>32.029940000000003</v>
      </c>
      <c r="K236">
        <v>-102.08741000000001</v>
      </c>
      <c r="L236">
        <v>211111</v>
      </c>
      <c r="M236" t="s">
        <v>116</v>
      </c>
      <c r="P236" s="49">
        <v>42411.665999999997</v>
      </c>
      <c r="Q236" s="49">
        <v>27404.948</v>
      </c>
      <c r="R236" s="49">
        <v>35406.815999999999</v>
      </c>
      <c r="S236" s="49">
        <v>37926.35</v>
      </c>
      <c r="T236" s="49">
        <v>30906.194</v>
      </c>
      <c r="U236" s="49">
        <v>22250.400000000001</v>
      </c>
      <c r="V236" s="49">
        <v>54400.476000000002</v>
      </c>
    </row>
    <row r="237" spans="1:22" x14ac:dyDescent="0.3">
      <c r="A237">
        <v>1013682</v>
      </c>
      <c r="B237"/>
      <c r="C237" t="s">
        <v>45110</v>
      </c>
      <c r="D237" t="s">
        <v>44574</v>
      </c>
      <c r="E237" t="s">
        <v>3191</v>
      </c>
      <c r="F237" t="s">
        <v>1487</v>
      </c>
      <c r="G237" t="s">
        <v>26216</v>
      </c>
      <c r="H237" t="s">
        <v>45111</v>
      </c>
      <c r="L237">
        <v>211120</v>
      </c>
      <c r="M237" t="s">
        <v>116</v>
      </c>
      <c r="N237" s="49">
        <v>36199.588000000003</v>
      </c>
    </row>
    <row r="238" spans="1:22" x14ac:dyDescent="0.3">
      <c r="A238">
        <v>1009435</v>
      </c>
      <c r="B238" t="s">
        <v>45112</v>
      </c>
      <c r="C238" t="s">
        <v>45113</v>
      </c>
      <c r="D238" t="s">
        <v>44651</v>
      </c>
      <c r="E238" t="s">
        <v>13650</v>
      </c>
      <c r="F238" t="s">
        <v>339</v>
      </c>
      <c r="G238" t="s">
        <v>45114</v>
      </c>
      <c r="H238" t="s">
        <v>45115</v>
      </c>
      <c r="J238">
        <v>36.791496199999997</v>
      </c>
      <c r="K238">
        <v>-108.1310083</v>
      </c>
      <c r="L238">
        <v>211111</v>
      </c>
      <c r="M238" t="s">
        <v>116</v>
      </c>
      <c r="V238" s="49">
        <v>12286.15</v>
      </c>
    </row>
    <row r="239" spans="1:22" x14ac:dyDescent="0.3">
      <c r="A239">
        <v>1013414</v>
      </c>
      <c r="B239"/>
      <c r="C239" t="s">
        <v>45116</v>
      </c>
      <c r="D239" t="s">
        <v>44578</v>
      </c>
      <c r="E239" t="s">
        <v>5420</v>
      </c>
      <c r="F239" t="s">
        <v>303</v>
      </c>
      <c r="G239" t="s">
        <v>34629</v>
      </c>
      <c r="H239" t="s">
        <v>45117</v>
      </c>
      <c r="J239">
        <v>27.816410000000001</v>
      </c>
      <c r="K239">
        <v>-98.938400000000001</v>
      </c>
      <c r="L239">
        <v>211130</v>
      </c>
      <c r="M239" t="s">
        <v>116</v>
      </c>
      <c r="N239" s="49">
        <v>25204.506000000001</v>
      </c>
      <c r="O239" s="49">
        <v>32661.547999999999</v>
      </c>
    </row>
    <row r="240" spans="1:22" x14ac:dyDescent="0.3">
      <c r="A240">
        <v>1011194</v>
      </c>
      <c r="B240" t="s">
        <v>45118</v>
      </c>
      <c r="C240" t="s">
        <v>45119</v>
      </c>
      <c r="D240" t="s">
        <v>44584</v>
      </c>
      <c r="E240" t="s">
        <v>9104</v>
      </c>
      <c r="F240" t="s">
        <v>1418</v>
      </c>
      <c r="G240" t="s">
        <v>33978</v>
      </c>
      <c r="H240" t="s">
        <v>45120</v>
      </c>
      <c r="J240">
        <v>35.471180799999999</v>
      </c>
      <c r="K240">
        <v>-97.516602000000006</v>
      </c>
      <c r="L240">
        <v>211130</v>
      </c>
      <c r="M240" t="s">
        <v>116</v>
      </c>
      <c r="N240" s="49">
        <v>49341.599999999999</v>
      </c>
      <c r="O240" s="49">
        <v>55211.97</v>
      </c>
      <c r="P240" s="49">
        <v>95451</v>
      </c>
      <c r="Q240" s="49">
        <v>96935.948000000004</v>
      </c>
      <c r="R240" s="49">
        <v>96893.096000000005</v>
      </c>
      <c r="S240" s="49">
        <v>153171.63800000001</v>
      </c>
      <c r="T240" s="49">
        <v>126849.19</v>
      </c>
    </row>
    <row r="241" spans="1:22" x14ac:dyDescent="0.3">
      <c r="A241">
        <v>1011193</v>
      </c>
      <c r="B241" t="s">
        <v>45121</v>
      </c>
      <c r="C241" t="s">
        <v>45122</v>
      </c>
      <c r="D241" t="s">
        <v>44591</v>
      </c>
      <c r="E241" t="s">
        <v>18177</v>
      </c>
      <c r="F241" t="s">
        <v>303</v>
      </c>
      <c r="G241" t="s">
        <v>18178</v>
      </c>
      <c r="H241" t="s">
        <v>45123</v>
      </c>
      <c r="I241" t="s">
        <v>3637</v>
      </c>
      <c r="J241">
        <v>32.91572</v>
      </c>
      <c r="K241">
        <v>-96.772919999999999</v>
      </c>
      <c r="L241">
        <v>211111</v>
      </c>
      <c r="M241" t="s">
        <v>116</v>
      </c>
      <c r="S241" s="49">
        <v>47094.732000000004</v>
      </c>
      <c r="T241" s="49">
        <v>47718.735999999997</v>
      </c>
    </row>
    <row r="242" spans="1:22" x14ac:dyDescent="0.3">
      <c r="A242">
        <v>1008959</v>
      </c>
      <c r="B242" t="s">
        <v>30946</v>
      </c>
      <c r="C242" t="s">
        <v>45124</v>
      </c>
      <c r="D242" t="s">
        <v>44628</v>
      </c>
      <c r="E242" t="s">
        <v>9104</v>
      </c>
      <c r="F242" t="s">
        <v>1418</v>
      </c>
      <c r="G242" t="s">
        <v>33978</v>
      </c>
      <c r="H242" t="s">
        <v>45120</v>
      </c>
      <c r="J242">
        <v>35.471180799999999</v>
      </c>
      <c r="K242">
        <v>-97.516602000000006</v>
      </c>
      <c r="L242">
        <v>211120</v>
      </c>
      <c r="M242" t="s">
        <v>116</v>
      </c>
      <c r="N242" s="49">
        <v>25640.85</v>
      </c>
      <c r="O242" s="49">
        <v>26009.748</v>
      </c>
      <c r="P242" s="49">
        <v>76270.95</v>
      </c>
      <c r="Q242" s="49">
        <v>88086.148000000001</v>
      </c>
      <c r="R242" s="49">
        <v>87551.998000000007</v>
      </c>
      <c r="S242" s="49">
        <v>77560.241999999998</v>
      </c>
      <c r="T242" s="49">
        <v>71839.83</v>
      </c>
      <c r="U242" s="49">
        <v>37062.57</v>
      </c>
      <c r="V242" s="49">
        <v>31355.128000000001</v>
      </c>
    </row>
    <row r="243" spans="1:22" x14ac:dyDescent="0.3">
      <c r="A243">
        <v>1009906</v>
      </c>
      <c r="B243" t="s">
        <v>45125</v>
      </c>
      <c r="C243" t="s">
        <v>45126</v>
      </c>
      <c r="D243" t="s">
        <v>44578</v>
      </c>
      <c r="E243" t="s">
        <v>45127</v>
      </c>
      <c r="F243" t="s">
        <v>303</v>
      </c>
      <c r="G243" t="s">
        <v>13536</v>
      </c>
      <c r="H243" t="s">
        <v>45128</v>
      </c>
      <c r="I243" t="s">
        <v>1268</v>
      </c>
      <c r="J243">
        <v>33.130229999999997</v>
      </c>
      <c r="K243">
        <v>-96.865070000000003</v>
      </c>
      <c r="L243">
        <v>211111</v>
      </c>
      <c r="M243" t="s">
        <v>116</v>
      </c>
      <c r="P243" s="49">
        <v>87051.69</v>
      </c>
      <c r="Q243" s="49">
        <v>129722.428</v>
      </c>
      <c r="R243" s="49">
        <v>261390.58799999999</v>
      </c>
      <c r="S243" s="49">
        <v>518079.80599999998</v>
      </c>
      <c r="T243" s="49">
        <v>250550.88800000001</v>
      </c>
      <c r="U243" s="49">
        <v>122600.958</v>
      </c>
      <c r="V243" s="49">
        <v>135737.17800000001</v>
      </c>
    </row>
    <row r="244" spans="1:22" x14ac:dyDescent="0.3">
      <c r="A244">
        <v>1009890</v>
      </c>
      <c r="B244" t="s">
        <v>45125</v>
      </c>
      <c r="C244" t="s">
        <v>45129</v>
      </c>
      <c r="D244" t="s">
        <v>44584</v>
      </c>
      <c r="E244" t="s">
        <v>45127</v>
      </c>
      <c r="F244" t="s">
        <v>303</v>
      </c>
      <c r="G244" t="s">
        <v>13536</v>
      </c>
      <c r="H244" t="s">
        <v>45128</v>
      </c>
      <c r="I244" t="s">
        <v>1268</v>
      </c>
      <c r="J244">
        <v>33.137653</v>
      </c>
      <c r="K244">
        <v>-96.856543000000002</v>
      </c>
      <c r="L244">
        <v>211120</v>
      </c>
      <c r="M244" t="s">
        <v>116</v>
      </c>
      <c r="N244" s="49">
        <v>149051.96</v>
      </c>
      <c r="O244" s="49">
        <v>110922.072</v>
      </c>
      <c r="P244" s="49">
        <v>88228.983999999997</v>
      </c>
      <c r="Q244" s="49">
        <v>42532.716</v>
      </c>
      <c r="R244" s="49">
        <v>56615.66</v>
      </c>
      <c r="S244" s="49">
        <v>44740.375999999997</v>
      </c>
      <c r="T244" s="49">
        <v>50412.631999999998</v>
      </c>
      <c r="U244" s="49">
        <v>58339.536</v>
      </c>
      <c r="V244" s="49">
        <v>95900.817999999999</v>
      </c>
    </row>
    <row r="245" spans="1:22" x14ac:dyDescent="0.3">
      <c r="A245">
        <v>1009907</v>
      </c>
      <c r="B245" t="s">
        <v>45125</v>
      </c>
      <c r="C245" t="s">
        <v>45130</v>
      </c>
      <c r="D245" t="s">
        <v>44591</v>
      </c>
      <c r="E245" t="s">
        <v>45127</v>
      </c>
      <c r="F245" t="s">
        <v>303</v>
      </c>
      <c r="G245" t="s">
        <v>13536</v>
      </c>
      <c r="H245" t="s">
        <v>45128</v>
      </c>
      <c r="I245" t="s">
        <v>1268</v>
      </c>
      <c r="J245">
        <v>33.137653</v>
      </c>
      <c r="K245">
        <v>-96.856543000000002</v>
      </c>
      <c r="L245">
        <v>211120</v>
      </c>
      <c r="M245" t="s">
        <v>116</v>
      </c>
      <c r="N245" s="49">
        <v>130807.674</v>
      </c>
      <c r="O245" s="49">
        <v>24845.632000000001</v>
      </c>
      <c r="P245" s="49">
        <v>28234.002</v>
      </c>
      <c r="Q245" s="49">
        <v>29800.03</v>
      </c>
      <c r="R245" s="49">
        <v>33501.230000000003</v>
      </c>
      <c r="S245" s="49">
        <v>33399.732000000004</v>
      </c>
      <c r="T245" s="49">
        <v>36880.173999999999</v>
      </c>
      <c r="U245" s="49">
        <v>38777.671999999999</v>
      </c>
      <c r="V245" s="49">
        <v>45682.392</v>
      </c>
    </row>
    <row r="246" spans="1:22" x14ac:dyDescent="0.3">
      <c r="A246">
        <v>1010548</v>
      </c>
      <c r="B246" t="s">
        <v>45125</v>
      </c>
      <c r="C246" t="s">
        <v>45131</v>
      </c>
      <c r="D246" t="s">
        <v>44628</v>
      </c>
      <c r="E246" t="s">
        <v>45127</v>
      </c>
      <c r="F246" t="s">
        <v>303</v>
      </c>
      <c r="G246" t="s">
        <v>13536</v>
      </c>
      <c r="H246" t="s">
        <v>45132</v>
      </c>
      <c r="I246" t="s">
        <v>1268</v>
      </c>
      <c r="J246">
        <v>33.130229999999997</v>
      </c>
      <c r="K246">
        <v>-96.865070000000003</v>
      </c>
      <c r="L246">
        <v>211111</v>
      </c>
      <c r="M246" t="s">
        <v>116</v>
      </c>
      <c r="S246" s="49">
        <v>0</v>
      </c>
      <c r="U246" s="49">
        <v>36645.523999999998</v>
      </c>
    </row>
    <row r="247" spans="1:22" x14ac:dyDescent="0.3">
      <c r="A247">
        <v>1008111</v>
      </c>
      <c r="B247" t="s">
        <v>9819</v>
      </c>
      <c r="C247" t="s">
        <v>45133</v>
      </c>
      <c r="E247" t="s">
        <v>2722</v>
      </c>
      <c r="F247" t="s">
        <v>1370</v>
      </c>
      <c r="G247" t="s">
        <v>45134</v>
      </c>
      <c r="H247" t="s">
        <v>45135</v>
      </c>
      <c r="I247" t="s">
        <v>1372</v>
      </c>
      <c r="J247">
        <v>70.289665999999997</v>
      </c>
      <c r="K247">
        <v>-149.884468</v>
      </c>
      <c r="L247">
        <v>211120</v>
      </c>
      <c r="M247" t="s">
        <v>116</v>
      </c>
      <c r="N247" s="49">
        <v>844038.522</v>
      </c>
      <c r="O247" s="49">
        <v>803758.29599999997</v>
      </c>
      <c r="P247" s="49">
        <v>842875.91</v>
      </c>
      <c r="Q247" s="49">
        <v>814428.74399999995</v>
      </c>
      <c r="R247" s="49">
        <v>800036.054</v>
      </c>
      <c r="S247" s="49">
        <v>778668.33400000003</v>
      </c>
      <c r="T247" s="49">
        <v>758136.91</v>
      </c>
      <c r="U247" s="49">
        <v>752250.59</v>
      </c>
      <c r="V247" s="49">
        <v>810421.28799999994</v>
      </c>
    </row>
    <row r="248" spans="1:22" x14ac:dyDescent="0.3">
      <c r="A248">
        <v>1007475</v>
      </c>
      <c r="B248" t="s">
        <v>44329</v>
      </c>
      <c r="C248" t="s">
        <v>45136</v>
      </c>
      <c r="D248" t="s">
        <v>44612</v>
      </c>
      <c r="E248" t="s">
        <v>5420</v>
      </c>
      <c r="F248" t="s">
        <v>303</v>
      </c>
      <c r="G248" t="s">
        <v>42546</v>
      </c>
      <c r="H248" t="s">
        <v>44331</v>
      </c>
      <c r="I248" t="s">
        <v>3161</v>
      </c>
      <c r="J248">
        <v>32.027859999999997</v>
      </c>
      <c r="K248">
        <v>-102.09198000000001</v>
      </c>
      <c r="L248">
        <v>211130</v>
      </c>
      <c r="M248" t="s">
        <v>116</v>
      </c>
      <c r="N248" s="49">
        <v>107771.516</v>
      </c>
      <c r="O248" s="49">
        <v>107092.92200000001</v>
      </c>
      <c r="P248" s="49">
        <v>112537.416</v>
      </c>
      <c r="Q248" s="49">
        <v>135538.054</v>
      </c>
      <c r="R248" s="49">
        <v>136893.424</v>
      </c>
      <c r="S248" s="49">
        <v>205224.69</v>
      </c>
      <c r="T248" s="49">
        <v>202932.54</v>
      </c>
      <c r="U248" s="49">
        <v>183416.33600000001</v>
      </c>
      <c r="V248" s="49">
        <v>189076.71400000001</v>
      </c>
    </row>
    <row r="249" spans="1:22" x14ac:dyDescent="0.3">
      <c r="A249">
        <v>1011387</v>
      </c>
      <c r="B249" t="s">
        <v>45137</v>
      </c>
      <c r="C249" t="s">
        <v>45138</v>
      </c>
      <c r="D249" t="s">
        <v>44574</v>
      </c>
      <c r="E249" t="s">
        <v>5420</v>
      </c>
      <c r="F249" t="s">
        <v>303</v>
      </c>
      <c r="G249" t="s">
        <v>42546</v>
      </c>
      <c r="H249" t="s">
        <v>44331</v>
      </c>
      <c r="J249">
        <v>39.637889999999999</v>
      </c>
      <c r="K249">
        <v>-104.57387</v>
      </c>
      <c r="L249">
        <v>211120</v>
      </c>
      <c r="M249" t="s">
        <v>116</v>
      </c>
      <c r="N249" s="49">
        <v>68473.207999999999</v>
      </c>
      <c r="O249" s="49">
        <v>65962.072</v>
      </c>
      <c r="P249" s="49">
        <v>24597.67</v>
      </c>
      <c r="Q249" s="49">
        <v>13148.352000000001</v>
      </c>
      <c r="R249" s="49">
        <v>114807.288</v>
      </c>
      <c r="S249" s="49">
        <v>149669.65400000001</v>
      </c>
    </row>
    <row r="250" spans="1:22" x14ac:dyDescent="0.3">
      <c r="A250">
        <v>1007487</v>
      </c>
      <c r="B250" t="s">
        <v>42094</v>
      </c>
      <c r="C250" t="s">
        <v>45139</v>
      </c>
      <c r="D250" t="s">
        <v>44591</v>
      </c>
      <c r="E250" t="s">
        <v>5420</v>
      </c>
      <c r="F250" t="s">
        <v>303</v>
      </c>
      <c r="G250" t="s">
        <v>42546</v>
      </c>
      <c r="H250" t="s">
        <v>45140</v>
      </c>
      <c r="J250">
        <v>29.78754</v>
      </c>
      <c r="K250">
        <v>-95.617670000000004</v>
      </c>
      <c r="L250">
        <v>211111</v>
      </c>
      <c r="M250" t="s">
        <v>116</v>
      </c>
      <c r="S250" s="49">
        <v>96600.78</v>
      </c>
      <c r="T250" s="49">
        <v>96463.426000000007</v>
      </c>
      <c r="U250" s="49">
        <v>94725.224000000002</v>
      </c>
      <c r="V250" s="49">
        <v>96905.267999999996</v>
      </c>
    </row>
    <row r="251" spans="1:22" x14ac:dyDescent="0.3">
      <c r="A251">
        <v>1007485</v>
      </c>
      <c r="B251" t="s">
        <v>42094</v>
      </c>
      <c r="C251" t="s">
        <v>45141</v>
      </c>
      <c r="D251" t="s">
        <v>44578</v>
      </c>
      <c r="E251" t="s">
        <v>5420</v>
      </c>
      <c r="F251" t="s">
        <v>303</v>
      </c>
      <c r="G251" t="s">
        <v>42546</v>
      </c>
      <c r="H251" t="s">
        <v>44331</v>
      </c>
      <c r="J251">
        <v>29.78754</v>
      </c>
      <c r="K251">
        <v>-95.617670000000004</v>
      </c>
      <c r="L251">
        <v>211120</v>
      </c>
      <c r="M251" t="s">
        <v>116</v>
      </c>
      <c r="N251" s="49">
        <v>1278132.514</v>
      </c>
      <c r="O251" s="49">
        <v>1178086.2520000001</v>
      </c>
      <c r="P251" s="49">
        <v>1100549.2320000001</v>
      </c>
      <c r="Q251" s="49">
        <v>1020084.042</v>
      </c>
      <c r="R251" s="49">
        <v>916012.86199999996</v>
      </c>
      <c r="S251" s="49">
        <v>1209204.8700000001</v>
      </c>
      <c r="T251" s="49">
        <v>1370641.6</v>
      </c>
      <c r="U251" s="49">
        <v>1343862.4939999999</v>
      </c>
      <c r="V251" s="49">
        <v>979329.50800000003</v>
      </c>
    </row>
    <row r="252" spans="1:22" x14ac:dyDescent="0.3">
      <c r="A252">
        <v>1007479</v>
      </c>
      <c r="B252" t="s">
        <v>44329</v>
      </c>
      <c r="C252" t="s">
        <v>44330</v>
      </c>
      <c r="D252" t="s">
        <v>44628</v>
      </c>
      <c r="E252" t="s">
        <v>5420</v>
      </c>
      <c r="F252" t="s">
        <v>303</v>
      </c>
      <c r="G252" t="s">
        <v>42546</v>
      </c>
      <c r="H252" t="s">
        <v>44331</v>
      </c>
      <c r="I252" t="s">
        <v>3161</v>
      </c>
      <c r="J252">
        <v>32.027859999999997</v>
      </c>
      <c r="K252">
        <v>-102.09198000000001</v>
      </c>
      <c r="L252">
        <v>211120</v>
      </c>
      <c r="M252" t="s">
        <v>44320</v>
      </c>
      <c r="N252" s="49">
        <v>301164.34399999998</v>
      </c>
      <c r="O252" s="49">
        <v>146202.954</v>
      </c>
      <c r="P252" s="49">
        <v>137083.098</v>
      </c>
      <c r="Q252" s="49">
        <v>97537.498000000007</v>
      </c>
      <c r="R252" s="49">
        <v>159435.486</v>
      </c>
      <c r="S252" s="49">
        <v>107514.296</v>
      </c>
      <c r="T252" s="49">
        <v>85159.457999999999</v>
      </c>
      <c r="U252" s="49">
        <v>76610.567999999999</v>
      </c>
      <c r="V252" s="49">
        <v>83883.47</v>
      </c>
    </row>
    <row r="253" spans="1:22" x14ac:dyDescent="0.3">
      <c r="A253">
        <v>1007481</v>
      </c>
      <c r="B253" t="s">
        <v>44329</v>
      </c>
      <c r="C253" t="s">
        <v>45142</v>
      </c>
      <c r="D253" t="s">
        <v>44649</v>
      </c>
      <c r="E253" t="s">
        <v>5420</v>
      </c>
      <c r="F253" t="s">
        <v>303</v>
      </c>
      <c r="G253" t="s">
        <v>42546</v>
      </c>
      <c r="H253" t="s">
        <v>44331</v>
      </c>
      <c r="J253">
        <v>32.028080000000003</v>
      </c>
      <c r="K253">
        <v>-102.09108999999999</v>
      </c>
      <c r="L253">
        <v>211130</v>
      </c>
      <c r="M253" t="s">
        <v>116</v>
      </c>
      <c r="N253" s="49">
        <v>45115.8</v>
      </c>
      <c r="O253" s="49">
        <v>48793.4</v>
      </c>
      <c r="P253" s="49">
        <v>47512</v>
      </c>
      <c r="Q253" s="49">
        <v>48249.9</v>
      </c>
      <c r="R253" s="49">
        <v>49168.2</v>
      </c>
      <c r="S253" s="49">
        <v>53791.7</v>
      </c>
      <c r="T253" s="49">
        <v>76964.5</v>
      </c>
      <c r="U253" s="49">
        <v>235401.2</v>
      </c>
      <c r="V253" s="49">
        <v>224023.5</v>
      </c>
    </row>
    <row r="254" spans="1:22" x14ac:dyDescent="0.3">
      <c r="A254">
        <v>1007482</v>
      </c>
      <c r="B254" t="s">
        <v>44329</v>
      </c>
      <c r="C254" t="s">
        <v>45143</v>
      </c>
      <c r="D254" t="s">
        <v>44620</v>
      </c>
      <c r="E254" t="s">
        <v>5420</v>
      </c>
      <c r="F254" t="s">
        <v>303</v>
      </c>
      <c r="G254" t="s">
        <v>42546</v>
      </c>
      <c r="H254" t="s">
        <v>44331</v>
      </c>
      <c r="J254">
        <v>32.028080000000003</v>
      </c>
      <c r="K254">
        <v>-102.09108999999999</v>
      </c>
      <c r="L254">
        <v>211120</v>
      </c>
      <c r="M254" t="s">
        <v>116</v>
      </c>
      <c r="N254" s="49">
        <v>1143592.314</v>
      </c>
      <c r="O254" s="49">
        <v>731887.68</v>
      </c>
      <c r="P254" s="49">
        <v>477769.48</v>
      </c>
      <c r="Q254" s="49">
        <v>336585.69400000002</v>
      </c>
      <c r="R254" s="49">
        <v>981930.14399999997</v>
      </c>
      <c r="S254" s="49">
        <v>1006276.414</v>
      </c>
      <c r="T254" s="49">
        <v>540127.93000000005</v>
      </c>
      <c r="U254" s="49">
        <v>489651.42</v>
      </c>
      <c r="V254" s="49">
        <v>194097.356</v>
      </c>
    </row>
    <row r="255" spans="1:22" x14ac:dyDescent="0.3">
      <c r="A255">
        <v>1007483</v>
      </c>
      <c r="B255" t="s">
        <v>44329</v>
      </c>
      <c r="C255" t="s">
        <v>45144</v>
      </c>
      <c r="D255" t="s">
        <v>44674</v>
      </c>
      <c r="E255" t="s">
        <v>5420</v>
      </c>
      <c r="F255" t="s">
        <v>303</v>
      </c>
      <c r="G255" t="s">
        <v>42546</v>
      </c>
      <c r="H255" t="s">
        <v>44331</v>
      </c>
      <c r="J255">
        <v>32.028080000000003</v>
      </c>
      <c r="K255">
        <v>-102.09108999999999</v>
      </c>
      <c r="L255">
        <v>211130</v>
      </c>
      <c r="M255" t="s">
        <v>116</v>
      </c>
      <c r="N255" s="49">
        <v>30912.896000000001</v>
      </c>
      <c r="O255" s="49">
        <v>31171.795999999998</v>
      </c>
      <c r="P255" s="49">
        <v>33173.646000000001</v>
      </c>
      <c r="Q255" s="49">
        <v>35815.396000000001</v>
      </c>
      <c r="R255" s="49">
        <v>48974.48</v>
      </c>
      <c r="S255" s="49">
        <v>82661.885999999999</v>
      </c>
      <c r="T255" s="49">
        <v>155754.796</v>
      </c>
      <c r="U255" s="49">
        <v>82575.94</v>
      </c>
      <c r="V255" s="49">
        <v>64520.89</v>
      </c>
    </row>
    <row r="256" spans="1:22" x14ac:dyDescent="0.3">
      <c r="A256">
        <v>1013580</v>
      </c>
      <c r="B256"/>
      <c r="C256" t="s">
        <v>45145</v>
      </c>
      <c r="D256" t="s">
        <v>44612</v>
      </c>
      <c r="E256" t="s">
        <v>9104</v>
      </c>
      <c r="F256" t="s">
        <v>1418</v>
      </c>
      <c r="G256" t="s">
        <v>44783</v>
      </c>
      <c r="H256" t="s">
        <v>45146</v>
      </c>
      <c r="L256">
        <v>211120</v>
      </c>
      <c r="M256" t="s">
        <v>116</v>
      </c>
      <c r="N256" s="49">
        <v>51511.964</v>
      </c>
    </row>
    <row r="257" spans="1:22" x14ac:dyDescent="0.3">
      <c r="A257">
        <v>1009878</v>
      </c>
      <c r="B257" t="s">
        <v>45147</v>
      </c>
      <c r="C257" t="s">
        <v>45148</v>
      </c>
      <c r="D257" t="s">
        <v>44657</v>
      </c>
      <c r="E257" t="s">
        <v>10262</v>
      </c>
      <c r="F257" t="s">
        <v>447</v>
      </c>
      <c r="G257" t="s">
        <v>7483</v>
      </c>
      <c r="H257" t="s">
        <v>45149</v>
      </c>
      <c r="I257" t="s">
        <v>450</v>
      </c>
      <c r="J257">
        <v>39.836187000000002</v>
      </c>
      <c r="K257">
        <v>-80.128397000000007</v>
      </c>
      <c r="L257">
        <v>211130</v>
      </c>
      <c r="M257" t="s">
        <v>116</v>
      </c>
      <c r="N257" s="49">
        <v>41460.588000000003</v>
      </c>
      <c r="O257" s="49">
        <v>48377.284</v>
      </c>
      <c r="P257" s="49">
        <v>50435.932000000001</v>
      </c>
      <c r="Q257" s="49">
        <v>65759.771999999997</v>
      </c>
      <c r="R257" s="49">
        <v>69207.563999999998</v>
      </c>
      <c r="S257" s="49">
        <v>71842.062000000005</v>
      </c>
      <c r="T257" s="49">
        <v>67567.008000000002</v>
      </c>
      <c r="U257" s="49">
        <v>78409.604000000007</v>
      </c>
      <c r="V257" s="49">
        <v>79663.953999999998</v>
      </c>
    </row>
    <row r="258" spans="1:22" x14ac:dyDescent="0.3">
      <c r="A258">
        <v>1011231</v>
      </c>
      <c r="B258" t="s">
        <v>45150</v>
      </c>
      <c r="C258" t="s">
        <v>45151</v>
      </c>
      <c r="E258" t="s">
        <v>2722</v>
      </c>
      <c r="F258" t="s">
        <v>1370</v>
      </c>
      <c r="G258" t="s">
        <v>2723</v>
      </c>
      <c r="H258" t="s">
        <v>45152</v>
      </c>
      <c r="I258" t="s">
        <v>4057</v>
      </c>
      <c r="J258">
        <v>60.784585999999997</v>
      </c>
      <c r="K258">
        <v>-151.75326200000001</v>
      </c>
      <c r="L258">
        <v>211120</v>
      </c>
      <c r="M258" t="s">
        <v>116</v>
      </c>
      <c r="N258" s="49">
        <v>104.5</v>
      </c>
      <c r="O258" s="49">
        <v>132.4</v>
      </c>
      <c r="P258" s="49">
        <v>6045.95</v>
      </c>
      <c r="Q258" s="49">
        <v>6231.15</v>
      </c>
      <c r="R258" s="49">
        <v>44902.582000000002</v>
      </c>
      <c r="S258" s="49">
        <v>55684.99</v>
      </c>
      <c r="T258" s="49">
        <v>51906</v>
      </c>
      <c r="U258" s="49">
        <v>36033.06</v>
      </c>
      <c r="V258" s="49">
        <v>29069.686000000002</v>
      </c>
    </row>
    <row r="259" spans="1:22" x14ac:dyDescent="0.3">
      <c r="A259">
        <v>1008017</v>
      </c>
      <c r="B259" t="s">
        <v>45153</v>
      </c>
      <c r="C259" t="s">
        <v>45154</v>
      </c>
      <c r="D259" t="s">
        <v>44737</v>
      </c>
      <c r="E259" t="s">
        <v>16879</v>
      </c>
      <c r="F259" t="s">
        <v>303</v>
      </c>
      <c r="G259" t="s">
        <v>563</v>
      </c>
      <c r="H259" t="s">
        <v>45155</v>
      </c>
      <c r="I259" t="s">
        <v>565</v>
      </c>
      <c r="J259">
        <v>35.904722</v>
      </c>
      <c r="K259">
        <v>-100.393215</v>
      </c>
      <c r="L259">
        <v>211111</v>
      </c>
      <c r="M259" t="s">
        <v>116</v>
      </c>
      <c r="S259" s="49">
        <v>0</v>
      </c>
      <c r="V259" s="49">
        <v>167058.92199999999</v>
      </c>
    </row>
    <row r="260" spans="1:22" x14ac:dyDescent="0.3">
      <c r="A260">
        <v>1012972</v>
      </c>
      <c r="B260" t="s">
        <v>45156</v>
      </c>
      <c r="C260" t="s">
        <v>45157</v>
      </c>
      <c r="D260" t="s">
        <v>44723</v>
      </c>
      <c r="E260" t="s">
        <v>8973</v>
      </c>
      <c r="F260" t="s">
        <v>1248</v>
      </c>
      <c r="G260" t="s">
        <v>44756</v>
      </c>
      <c r="H260" t="s">
        <v>45158</v>
      </c>
      <c r="I260" t="s">
        <v>2970</v>
      </c>
      <c r="J260">
        <v>38.352440000000001</v>
      </c>
      <c r="K260">
        <v>-81.632369999999995</v>
      </c>
      <c r="L260">
        <v>211111</v>
      </c>
      <c r="M260" t="s">
        <v>116</v>
      </c>
      <c r="P260" s="49">
        <v>29338.846000000001</v>
      </c>
    </row>
    <row r="261" spans="1:22" x14ac:dyDescent="0.3">
      <c r="A261">
        <v>1010117</v>
      </c>
      <c r="B261" t="s">
        <v>9939</v>
      </c>
      <c r="C261" t="s">
        <v>9940</v>
      </c>
      <c r="D261" t="s">
        <v>45159</v>
      </c>
      <c r="E261" t="s">
        <v>9941</v>
      </c>
      <c r="F261" t="s">
        <v>454</v>
      </c>
      <c r="G261" t="s">
        <v>9942</v>
      </c>
      <c r="H261" t="s">
        <v>9943</v>
      </c>
      <c r="I261" t="s">
        <v>2892</v>
      </c>
      <c r="J261">
        <v>45.033842</v>
      </c>
      <c r="K261">
        <v>-84.511469000000005</v>
      </c>
      <c r="L261">
        <v>211120</v>
      </c>
      <c r="M261" t="s">
        <v>9944</v>
      </c>
      <c r="N261" s="49">
        <v>37569.313999999998</v>
      </c>
    </row>
    <row r="262" spans="1:22" x14ac:dyDescent="0.3">
      <c r="A262">
        <v>1012774</v>
      </c>
      <c r="B262" t="s">
        <v>45160</v>
      </c>
      <c r="C262" t="s">
        <v>45161</v>
      </c>
      <c r="D262" t="s">
        <v>44584</v>
      </c>
      <c r="E262" t="s">
        <v>3634</v>
      </c>
      <c r="F262" t="s">
        <v>303</v>
      </c>
      <c r="G262" t="s">
        <v>45080</v>
      </c>
      <c r="H262" t="s">
        <v>45162</v>
      </c>
      <c r="J262">
        <v>32.869505099999998</v>
      </c>
      <c r="K262">
        <v>-96.789557400000007</v>
      </c>
      <c r="L262">
        <v>211130</v>
      </c>
      <c r="M262" t="s">
        <v>116</v>
      </c>
      <c r="O262" s="49">
        <v>402330.51400000002</v>
      </c>
      <c r="P262" s="49">
        <v>167945.486</v>
      </c>
      <c r="Q262" s="49">
        <v>34614.235999999997</v>
      </c>
    </row>
    <row r="263" spans="1:22" x14ac:dyDescent="0.3">
      <c r="A263">
        <v>1011936</v>
      </c>
      <c r="B263" t="s">
        <v>45163</v>
      </c>
      <c r="C263" t="s">
        <v>45164</v>
      </c>
      <c r="D263" t="s">
        <v>44591</v>
      </c>
      <c r="E263" t="s">
        <v>3634</v>
      </c>
      <c r="F263" t="s">
        <v>303</v>
      </c>
      <c r="G263" t="s">
        <v>45080</v>
      </c>
      <c r="H263" t="s">
        <v>45165</v>
      </c>
      <c r="I263" t="s">
        <v>3637</v>
      </c>
      <c r="J263">
        <v>32.864460000000001</v>
      </c>
      <c r="K263">
        <v>-96.772260000000003</v>
      </c>
      <c r="L263">
        <v>211130</v>
      </c>
      <c r="M263" t="s">
        <v>116</v>
      </c>
      <c r="O263" s="49">
        <v>60067.593999999997</v>
      </c>
      <c r="P263" s="49">
        <v>92200.501999999993</v>
      </c>
      <c r="Q263" s="49">
        <v>52493.588000000003</v>
      </c>
      <c r="R263" s="49">
        <v>99101.881999999998</v>
      </c>
    </row>
    <row r="264" spans="1:22" x14ac:dyDescent="0.3">
      <c r="A264">
        <v>1012782</v>
      </c>
      <c r="B264" t="s">
        <v>45166</v>
      </c>
      <c r="C264" t="s">
        <v>45167</v>
      </c>
      <c r="D264" t="s">
        <v>44591</v>
      </c>
      <c r="E264" t="s">
        <v>3634</v>
      </c>
      <c r="F264" t="s">
        <v>303</v>
      </c>
      <c r="G264" t="s">
        <v>45080</v>
      </c>
      <c r="H264" t="s">
        <v>45162</v>
      </c>
      <c r="J264">
        <v>32.869505099999998</v>
      </c>
      <c r="K264">
        <v>-96.789557400000007</v>
      </c>
      <c r="L264">
        <v>211130</v>
      </c>
      <c r="M264" t="s">
        <v>116</v>
      </c>
      <c r="O264" s="49">
        <v>171861.77600000001</v>
      </c>
      <c r="P264" s="49">
        <v>181954.62</v>
      </c>
      <c r="Q264" s="49">
        <v>125236.56600000001</v>
      </c>
    </row>
    <row r="265" spans="1:22" x14ac:dyDescent="0.3">
      <c r="A265">
        <v>1010521</v>
      </c>
      <c r="B265" t="s">
        <v>44984</v>
      </c>
      <c r="C265" t="s">
        <v>45168</v>
      </c>
      <c r="D265" t="s">
        <v>44620</v>
      </c>
      <c r="E265" t="s">
        <v>3191</v>
      </c>
      <c r="F265" t="s">
        <v>1487</v>
      </c>
      <c r="G265" t="s">
        <v>26216</v>
      </c>
      <c r="H265" t="s">
        <v>45169</v>
      </c>
      <c r="I265" t="s">
        <v>5884</v>
      </c>
      <c r="J265">
        <v>39.744970000000002</v>
      </c>
      <c r="K265">
        <v>-104.98943</v>
      </c>
      <c r="L265">
        <v>211120</v>
      </c>
      <c r="M265" t="s">
        <v>116</v>
      </c>
      <c r="N265" s="49">
        <v>259449.47399999999</v>
      </c>
      <c r="O265" s="49">
        <v>292911.48800000001</v>
      </c>
      <c r="P265" s="49">
        <v>82185.437999999995</v>
      </c>
      <c r="Q265" s="49">
        <v>50304.142</v>
      </c>
      <c r="R265" s="49">
        <v>56044.203999999998</v>
      </c>
      <c r="S265" s="49">
        <v>58386.851999999999</v>
      </c>
      <c r="T265" s="49">
        <v>87945.097999999998</v>
      </c>
      <c r="U265" s="49">
        <v>52917.262000000002</v>
      </c>
    </row>
    <row r="266" spans="1:22" x14ac:dyDescent="0.3">
      <c r="A266">
        <v>1008206</v>
      </c>
      <c r="B266" t="s">
        <v>30746</v>
      </c>
      <c r="C266" t="s">
        <v>45170</v>
      </c>
      <c r="D266" t="s">
        <v>44574</v>
      </c>
      <c r="E266" t="s">
        <v>45171</v>
      </c>
      <c r="F266" t="s">
        <v>1487</v>
      </c>
      <c r="G266" t="s">
        <v>45172</v>
      </c>
      <c r="H266" t="s">
        <v>45173</v>
      </c>
      <c r="I266" t="s">
        <v>5884</v>
      </c>
      <c r="J266">
        <v>39.743690000000001</v>
      </c>
      <c r="K266">
        <v>-104.98777</v>
      </c>
      <c r="L266">
        <v>211120</v>
      </c>
      <c r="M266" t="s">
        <v>116</v>
      </c>
      <c r="N266" s="49">
        <v>285294.47200000001</v>
      </c>
      <c r="O266" s="49">
        <v>245945.94399999999</v>
      </c>
      <c r="P266" s="49">
        <v>236119.128</v>
      </c>
      <c r="Q266" s="49">
        <v>273445.75199999998</v>
      </c>
      <c r="R266" s="49">
        <v>309755.94</v>
      </c>
      <c r="S266" s="49">
        <v>340805.79599999997</v>
      </c>
      <c r="T266" s="49">
        <v>236490.92800000001</v>
      </c>
      <c r="U266" s="49">
        <v>192872.296</v>
      </c>
      <c r="V266" s="49">
        <v>169362.81</v>
      </c>
    </row>
    <row r="267" spans="1:22" x14ac:dyDescent="0.3">
      <c r="A267">
        <v>1011100</v>
      </c>
      <c r="B267" t="s">
        <v>45174</v>
      </c>
      <c r="C267" t="s">
        <v>45175</v>
      </c>
      <c r="D267" t="s">
        <v>44651</v>
      </c>
      <c r="E267" t="s">
        <v>3202</v>
      </c>
      <c r="F267" t="s">
        <v>303</v>
      </c>
      <c r="G267" t="s">
        <v>44821</v>
      </c>
      <c r="H267" t="s">
        <v>45176</v>
      </c>
      <c r="I267" t="s">
        <v>2755</v>
      </c>
      <c r="J267">
        <v>32.751390000000001</v>
      </c>
      <c r="K267">
        <v>-97.332449999999994</v>
      </c>
      <c r="L267">
        <v>211130</v>
      </c>
      <c r="M267" t="s">
        <v>116</v>
      </c>
      <c r="N267" s="49">
        <v>51968.938000000002</v>
      </c>
      <c r="O267" s="49">
        <v>52530.737999999998</v>
      </c>
      <c r="P267" s="49">
        <v>51607.54</v>
      </c>
      <c r="Q267" s="49">
        <v>68938.284</v>
      </c>
      <c r="R267" s="49">
        <v>69089.978000000003</v>
      </c>
      <c r="S267" s="49">
        <v>72486.808000000005</v>
      </c>
      <c r="T267" s="49">
        <v>64763.184000000001</v>
      </c>
    </row>
    <row r="268" spans="1:22" x14ac:dyDescent="0.3">
      <c r="A268">
        <v>1010186</v>
      </c>
      <c r="B268" t="s">
        <v>45177</v>
      </c>
      <c r="C268" t="s">
        <v>45178</v>
      </c>
      <c r="D268" t="s">
        <v>44645</v>
      </c>
      <c r="E268" t="s">
        <v>45179</v>
      </c>
      <c r="F268" t="s">
        <v>1487</v>
      </c>
      <c r="G268" t="s">
        <v>45180</v>
      </c>
      <c r="H268" t="s">
        <v>45181</v>
      </c>
      <c r="I268" t="s">
        <v>10728</v>
      </c>
      <c r="J268">
        <v>39.583578500000002</v>
      </c>
      <c r="K268">
        <v>-104.85713680000001</v>
      </c>
      <c r="L268">
        <v>211111</v>
      </c>
      <c r="M268" t="s">
        <v>116</v>
      </c>
      <c r="U268" s="49">
        <v>27593.748</v>
      </c>
      <c r="V268" s="49">
        <v>29547.547999999999</v>
      </c>
    </row>
    <row r="269" spans="1:22" x14ac:dyDescent="0.3">
      <c r="A269">
        <v>1013369</v>
      </c>
      <c r="B269"/>
      <c r="C269" t="s">
        <v>45182</v>
      </c>
      <c r="D269" t="s">
        <v>44574</v>
      </c>
      <c r="E269" t="s">
        <v>45183</v>
      </c>
      <c r="F269" t="s">
        <v>1487</v>
      </c>
      <c r="G269" t="s">
        <v>45184</v>
      </c>
      <c r="H269" t="s">
        <v>45185</v>
      </c>
      <c r="J269">
        <v>40.82082896</v>
      </c>
      <c r="K269">
        <v>-104.16183167</v>
      </c>
      <c r="L269">
        <v>211120</v>
      </c>
      <c r="M269" t="s">
        <v>116</v>
      </c>
      <c r="N269" s="49">
        <v>42998.063999999998</v>
      </c>
      <c r="O269" s="49">
        <v>46109.743999999999</v>
      </c>
    </row>
    <row r="270" spans="1:22" x14ac:dyDescent="0.3">
      <c r="A270">
        <v>1013303</v>
      </c>
      <c r="B270" t="s">
        <v>45186</v>
      </c>
      <c r="C270" t="s">
        <v>45187</v>
      </c>
      <c r="D270" t="s">
        <v>44628</v>
      </c>
      <c r="E270" t="s">
        <v>45188</v>
      </c>
      <c r="F270" t="s">
        <v>303</v>
      </c>
      <c r="G270" t="s">
        <v>45189</v>
      </c>
      <c r="H270" t="s">
        <v>45190</v>
      </c>
      <c r="I270" t="s">
        <v>2755</v>
      </c>
      <c r="J270">
        <v>32.724110000000003</v>
      </c>
      <c r="K270">
        <v>-97.386960000000002</v>
      </c>
      <c r="L270">
        <v>211120</v>
      </c>
      <c r="M270" t="s">
        <v>116</v>
      </c>
      <c r="N270" s="49">
        <v>266195.07400000002</v>
      </c>
      <c r="O270" s="49">
        <v>71307.850000000006</v>
      </c>
    </row>
    <row r="271" spans="1:22" x14ac:dyDescent="0.3">
      <c r="A271">
        <v>1013035</v>
      </c>
      <c r="B271"/>
      <c r="C271" t="s">
        <v>38471</v>
      </c>
      <c r="D271" t="s">
        <v>44723</v>
      </c>
      <c r="E271" t="s">
        <v>657</v>
      </c>
      <c r="F271" t="s">
        <v>663</v>
      </c>
      <c r="G271" t="s">
        <v>38472</v>
      </c>
      <c r="H271" t="s">
        <v>38473</v>
      </c>
      <c r="J271">
        <v>41.578964833999997</v>
      </c>
      <c r="K271">
        <v>-79.905923951999895</v>
      </c>
      <c r="L271">
        <v>211130</v>
      </c>
      <c r="M271" t="s">
        <v>38474</v>
      </c>
      <c r="N271" s="49">
        <v>958994.35600000003</v>
      </c>
      <c r="O271" s="49">
        <v>339748.94799999997</v>
      </c>
      <c r="P271" s="49">
        <v>201504.9</v>
      </c>
    </row>
    <row r="272" spans="1:22" x14ac:dyDescent="0.3">
      <c r="A272">
        <v>1012936</v>
      </c>
      <c r="B272"/>
      <c r="C272" t="s">
        <v>45191</v>
      </c>
      <c r="D272" t="s">
        <v>44657</v>
      </c>
      <c r="E272" t="s">
        <v>45192</v>
      </c>
      <c r="F272" t="s">
        <v>447</v>
      </c>
      <c r="G272" t="s">
        <v>45193</v>
      </c>
      <c r="H272" t="s">
        <v>45194</v>
      </c>
      <c r="J272">
        <v>41.2761122</v>
      </c>
      <c r="K272">
        <v>-80.120525599999993</v>
      </c>
      <c r="L272">
        <v>211130</v>
      </c>
      <c r="M272" t="s">
        <v>116</v>
      </c>
      <c r="N272" s="49">
        <v>2301827.4580000001</v>
      </c>
      <c r="O272" s="49">
        <v>947239.55</v>
      </c>
      <c r="P272" s="49">
        <v>656330.31200000003</v>
      </c>
    </row>
    <row r="273" spans="1:22" x14ac:dyDescent="0.3">
      <c r="A273">
        <v>1008349</v>
      </c>
      <c r="B273" t="s">
        <v>45195</v>
      </c>
      <c r="C273" t="s">
        <v>45196</v>
      </c>
      <c r="D273" t="s">
        <v>44574</v>
      </c>
      <c r="E273" t="s">
        <v>3191</v>
      </c>
      <c r="F273" t="s">
        <v>1487</v>
      </c>
      <c r="G273" t="s">
        <v>26216</v>
      </c>
      <c r="H273" t="s">
        <v>45197</v>
      </c>
      <c r="J273">
        <v>44.518839999999997</v>
      </c>
      <c r="K273">
        <v>-109.05642</v>
      </c>
      <c r="L273">
        <v>211111</v>
      </c>
      <c r="M273" t="s">
        <v>116</v>
      </c>
      <c r="Q273" s="49">
        <v>548.548</v>
      </c>
      <c r="R273" s="49">
        <v>1892.144</v>
      </c>
      <c r="S273" s="49">
        <v>1827.6959999999999</v>
      </c>
      <c r="T273" s="49">
        <v>32999.654000000002</v>
      </c>
      <c r="U273" s="49">
        <v>46589.5</v>
      </c>
    </row>
    <row r="274" spans="1:22" x14ac:dyDescent="0.3">
      <c r="A274">
        <v>1008052</v>
      </c>
      <c r="B274" t="s">
        <v>45198</v>
      </c>
      <c r="C274" t="s">
        <v>45199</v>
      </c>
      <c r="D274" t="s">
        <v>44651</v>
      </c>
      <c r="E274" t="s">
        <v>3191</v>
      </c>
      <c r="F274" t="s">
        <v>1487</v>
      </c>
      <c r="G274" t="s">
        <v>26216</v>
      </c>
      <c r="H274" t="s">
        <v>45200</v>
      </c>
      <c r="I274" t="s">
        <v>3637</v>
      </c>
      <c r="J274">
        <v>32.914149999999999</v>
      </c>
      <c r="K274">
        <v>-96.744839999999996</v>
      </c>
      <c r="L274">
        <v>211120</v>
      </c>
      <c r="M274" t="s">
        <v>116</v>
      </c>
      <c r="N274" s="49">
        <v>125661.742</v>
      </c>
      <c r="O274" s="49">
        <v>125264.65</v>
      </c>
      <c r="S274" s="49">
        <v>107905.38800000001</v>
      </c>
      <c r="T274" s="49">
        <v>106520.954</v>
      </c>
      <c r="U274" s="49">
        <v>113064.284</v>
      </c>
      <c r="V274" s="49">
        <v>82632.14</v>
      </c>
    </row>
    <row r="275" spans="1:22" x14ac:dyDescent="0.3">
      <c r="A275">
        <v>1009717</v>
      </c>
      <c r="B275" t="s">
        <v>45201</v>
      </c>
      <c r="C275" t="s">
        <v>45202</v>
      </c>
      <c r="D275" t="s">
        <v>44625</v>
      </c>
      <c r="E275" t="s">
        <v>3202</v>
      </c>
      <c r="F275" t="s">
        <v>303</v>
      </c>
      <c r="G275" t="s">
        <v>44821</v>
      </c>
      <c r="H275" t="s">
        <v>45203</v>
      </c>
      <c r="I275" t="s">
        <v>2755</v>
      </c>
      <c r="J275">
        <v>32.756050000000002</v>
      </c>
      <c r="K275">
        <v>-97.330650000000006</v>
      </c>
      <c r="L275">
        <v>211111</v>
      </c>
      <c r="M275" t="s">
        <v>116</v>
      </c>
      <c r="V275" s="49">
        <v>74104.225999999995</v>
      </c>
    </row>
    <row r="276" spans="1:22" x14ac:dyDescent="0.3">
      <c r="A276">
        <v>1010164</v>
      </c>
      <c r="B276" t="s">
        <v>45204</v>
      </c>
      <c r="C276" t="s">
        <v>45205</v>
      </c>
      <c r="D276" t="s">
        <v>44578</v>
      </c>
      <c r="E276" t="s">
        <v>5420</v>
      </c>
      <c r="F276" t="s">
        <v>303</v>
      </c>
      <c r="G276" t="s">
        <v>1810</v>
      </c>
      <c r="H276" t="s">
        <v>45206</v>
      </c>
      <c r="J276">
        <v>30.475434</v>
      </c>
      <c r="K276">
        <v>-93.494409000000005</v>
      </c>
      <c r="L276">
        <v>211120</v>
      </c>
      <c r="M276" t="s">
        <v>116</v>
      </c>
      <c r="O276" s="49">
        <v>44627.552000000003</v>
      </c>
      <c r="P276" s="49">
        <v>23509.65</v>
      </c>
      <c r="Q276" s="49">
        <v>35374.016000000003</v>
      </c>
      <c r="R276" s="49">
        <v>40818.758000000002</v>
      </c>
      <c r="S276" s="49">
        <v>80718</v>
      </c>
      <c r="T276" s="49">
        <v>2302.8000000000002</v>
      </c>
      <c r="U276" s="49">
        <v>44437.26</v>
      </c>
      <c r="V276" s="49">
        <v>52335.624000000003</v>
      </c>
    </row>
    <row r="277" spans="1:22" x14ac:dyDescent="0.3">
      <c r="A277">
        <v>1008942</v>
      </c>
      <c r="B277" t="s">
        <v>45207</v>
      </c>
      <c r="C277" t="s">
        <v>45208</v>
      </c>
      <c r="D277" t="s">
        <v>44796</v>
      </c>
      <c r="E277" t="s">
        <v>43495</v>
      </c>
      <c r="F277" t="s">
        <v>303</v>
      </c>
      <c r="G277" t="s">
        <v>43496</v>
      </c>
      <c r="H277" t="s">
        <v>45209</v>
      </c>
      <c r="I277" t="s">
        <v>306</v>
      </c>
      <c r="J277">
        <v>33.075670000000002</v>
      </c>
      <c r="K277">
        <v>-96.805940000000007</v>
      </c>
      <c r="L277">
        <v>211120</v>
      </c>
      <c r="M277" t="s">
        <v>116</v>
      </c>
      <c r="O277" s="49">
        <v>2684.828</v>
      </c>
      <c r="P277" s="49">
        <v>7403.95</v>
      </c>
      <c r="Q277" s="49">
        <v>10723.25</v>
      </c>
      <c r="R277" s="49">
        <v>143821.39000000001</v>
      </c>
      <c r="S277" s="49">
        <v>198711.69399999999</v>
      </c>
      <c r="T277" s="49">
        <v>147258.44200000001</v>
      </c>
      <c r="U277" s="49">
        <v>139810.51</v>
      </c>
      <c r="V277" s="49">
        <v>735836.16799999995</v>
      </c>
    </row>
    <row r="278" spans="1:22" x14ac:dyDescent="0.3">
      <c r="A278">
        <v>1008123</v>
      </c>
      <c r="B278" t="s">
        <v>45207</v>
      </c>
      <c r="C278" t="s">
        <v>45210</v>
      </c>
      <c r="D278" t="s">
        <v>44578</v>
      </c>
      <c r="E278" t="s">
        <v>43495</v>
      </c>
      <c r="F278" t="s">
        <v>303</v>
      </c>
      <c r="G278" t="s">
        <v>43496</v>
      </c>
      <c r="H278" t="s">
        <v>45209</v>
      </c>
      <c r="I278" t="s">
        <v>306</v>
      </c>
      <c r="J278">
        <v>33.075670000000002</v>
      </c>
      <c r="K278">
        <v>-96.805940000000007</v>
      </c>
      <c r="L278">
        <v>211120</v>
      </c>
      <c r="M278" t="s">
        <v>116</v>
      </c>
      <c r="O278" s="49">
        <v>8364.616</v>
      </c>
      <c r="P278" s="49">
        <v>2280.6</v>
      </c>
      <c r="Q278" s="49">
        <v>6973.7</v>
      </c>
      <c r="R278" s="49">
        <v>112716.382</v>
      </c>
      <c r="S278" s="49">
        <v>101542.99</v>
      </c>
      <c r="T278" s="49">
        <v>57727.851999999999</v>
      </c>
      <c r="U278" s="49">
        <v>31376.892</v>
      </c>
      <c r="V278" s="49">
        <v>52666.1</v>
      </c>
    </row>
    <row r="279" spans="1:22" x14ac:dyDescent="0.3">
      <c r="A279">
        <v>1008943</v>
      </c>
      <c r="B279" t="s">
        <v>45207</v>
      </c>
      <c r="C279" t="s">
        <v>45211</v>
      </c>
      <c r="D279" t="s">
        <v>44584</v>
      </c>
      <c r="E279" t="s">
        <v>43495</v>
      </c>
      <c r="F279" t="s">
        <v>303</v>
      </c>
      <c r="G279" t="s">
        <v>43496</v>
      </c>
      <c r="H279" t="s">
        <v>45209</v>
      </c>
      <c r="I279" t="s">
        <v>306</v>
      </c>
      <c r="J279">
        <v>33.075670000000002</v>
      </c>
      <c r="K279">
        <v>-96.805940000000007</v>
      </c>
      <c r="L279">
        <v>211120</v>
      </c>
      <c r="M279" t="s">
        <v>116</v>
      </c>
      <c r="O279" s="49">
        <v>1045.0840000000001</v>
      </c>
      <c r="P279" s="49">
        <v>1861.4</v>
      </c>
      <c r="Q279" s="49">
        <v>3736.4</v>
      </c>
      <c r="R279" s="49">
        <v>25902.248</v>
      </c>
      <c r="S279" s="49">
        <v>20496.748</v>
      </c>
      <c r="T279" s="49">
        <v>81240.88</v>
      </c>
    </row>
    <row r="280" spans="1:22" x14ac:dyDescent="0.3">
      <c r="A280">
        <v>1008617</v>
      </c>
      <c r="B280" t="s">
        <v>45207</v>
      </c>
      <c r="C280" t="s">
        <v>45212</v>
      </c>
      <c r="D280" t="s">
        <v>44620</v>
      </c>
      <c r="E280" t="s">
        <v>43495</v>
      </c>
      <c r="F280" t="s">
        <v>303</v>
      </c>
      <c r="G280" t="s">
        <v>43496</v>
      </c>
      <c r="H280" t="s">
        <v>45209</v>
      </c>
      <c r="I280" t="s">
        <v>45213</v>
      </c>
      <c r="J280">
        <v>33.075670000000002</v>
      </c>
      <c r="K280">
        <v>-96.805940000000007</v>
      </c>
      <c r="L280">
        <v>211111</v>
      </c>
      <c r="M280" t="s">
        <v>116</v>
      </c>
      <c r="P280" s="49">
        <v>4344.45</v>
      </c>
      <c r="Q280" s="49">
        <v>4903.5</v>
      </c>
      <c r="R280" s="49">
        <v>13766.754000000001</v>
      </c>
      <c r="S280" s="49">
        <v>18996.446</v>
      </c>
      <c r="T280" s="49">
        <v>11829.067999999999</v>
      </c>
      <c r="U280" s="49">
        <v>25928.14</v>
      </c>
      <c r="V280" s="49">
        <v>691484.20799999998</v>
      </c>
    </row>
    <row r="281" spans="1:22" x14ac:dyDescent="0.3">
      <c r="A281">
        <v>1011244</v>
      </c>
      <c r="B281" t="s">
        <v>45214</v>
      </c>
      <c r="C281" t="s">
        <v>45215</v>
      </c>
      <c r="D281" t="s">
        <v>44637</v>
      </c>
      <c r="E281" t="s">
        <v>43495</v>
      </c>
      <c r="F281" t="s">
        <v>303</v>
      </c>
      <c r="G281" t="s">
        <v>43496</v>
      </c>
      <c r="H281" t="s">
        <v>45209</v>
      </c>
      <c r="I281" t="s">
        <v>306</v>
      </c>
      <c r="J281">
        <v>33.075670000000002</v>
      </c>
      <c r="K281">
        <v>-96.805940000000007</v>
      </c>
      <c r="L281">
        <v>211120</v>
      </c>
      <c r="M281" t="s">
        <v>116</v>
      </c>
      <c r="O281" s="49">
        <v>2685</v>
      </c>
      <c r="P281" s="49">
        <v>1949.45</v>
      </c>
      <c r="Q281" s="49">
        <v>1245.0999999999999</v>
      </c>
      <c r="R281" s="49">
        <v>25861.14</v>
      </c>
      <c r="S281" s="49">
        <v>9782.0239999999994</v>
      </c>
    </row>
    <row r="282" spans="1:22" x14ac:dyDescent="0.3">
      <c r="A282">
        <v>1008202</v>
      </c>
      <c r="B282" t="s">
        <v>44919</v>
      </c>
      <c r="C282" t="s">
        <v>45216</v>
      </c>
      <c r="D282" t="s">
        <v>44574</v>
      </c>
      <c r="E282" t="s">
        <v>3191</v>
      </c>
      <c r="F282" t="s">
        <v>1487</v>
      </c>
      <c r="G282" t="s">
        <v>26216</v>
      </c>
      <c r="H282" t="s">
        <v>45048</v>
      </c>
      <c r="I282" t="s">
        <v>5884</v>
      </c>
      <c r="J282">
        <v>39.74933</v>
      </c>
      <c r="K282">
        <v>-104.99275</v>
      </c>
      <c r="L282">
        <v>211120</v>
      </c>
      <c r="M282" t="s">
        <v>116</v>
      </c>
      <c r="N282" s="49">
        <v>276653.20199999999</v>
      </c>
      <c r="O282" s="49">
        <v>437497.908</v>
      </c>
      <c r="P282" s="49">
        <v>483101.07199999999</v>
      </c>
      <c r="Q282" s="49">
        <v>637887.39599999995</v>
      </c>
      <c r="R282" s="49">
        <v>606066.17000000004</v>
      </c>
      <c r="S282" s="49">
        <v>685654.24</v>
      </c>
      <c r="T282" s="49">
        <v>726719.95600000001</v>
      </c>
      <c r="U282" s="49">
        <v>219249.82199999999</v>
      </c>
      <c r="V282" s="49">
        <v>334310.25799999997</v>
      </c>
    </row>
    <row r="283" spans="1:22" x14ac:dyDescent="0.3">
      <c r="A283">
        <v>1009434</v>
      </c>
      <c r="B283" t="s">
        <v>44340</v>
      </c>
      <c r="C283" t="s">
        <v>44341</v>
      </c>
      <c r="D283" t="s">
        <v>44628</v>
      </c>
      <c r="E283" t="s">
        <v>2808</v>
      </c>
      <c r="F283" t="s">
        <v>303</v>
      </c>
      <c r="G283" t="s">
        <v>9292</v>
      </c>
      <c r="H283" t="s">
        <v>44342</v>
      </c>
      <c r="I283" t="s">
        <v>3161</v>
      </c>
      <c r="J283">
        <v>31.998439999999999</v>
      </c>
      <c r="K283">
        <v>-102.08054</v>
      </c>
      <c r="L283">
        <v>211120</v>
      </c>
      <c r="M283" t="s">
        <v>116</v>
      </c>
      <c r="N283" s="49">
        <v>1419919.746</v>
      </c>
      <c r="O283" s="49">
        <v>928585.21400000004</v>
      </c>
      <c r="P283" s="49">
        <v>390287.20799999998</v>
      </c>
      <c r="Q283" s="49">
        <v>174412.54199999999</v>
      </c>
      <c r="R283" s="49">
        <v>161757.21</v>
      </c>
      <c r="S283" s="49">
        <v>1134747.122</v>
      </c>
      <c r="T283" s="49">
        <v>355522.59399999998</v>
      </c>
    </row>
    <row r="284" spans="1:22" x14ac:dyDescent="0.3">
      <c r="A284">
        <v>1010294</v>
      </c>
      <c r="B284" t="s">
        <v>44572</v>
      </c>
      <c r="C284" t="s">
        <v>45217</v>
      </c>
      <c r="D284" t="s">
        <v>44628</v>
      </c>
      <c r="E284" t="s">
        <v>3191</v>
      </c>
      <c r="F284" t="s">
        <v>1487</v>
      </c>
      <c r="G284" t="s">
        <v>26216</v>
      </c>
      <c r="H284" t="s">
        <v>45218</v>
      </c>
      <c r="I284" t="s">
        <v>5884</v>
      </c>
      <c r="J284">
        <v>39.744309999999999</v>
      </c>
      <c r="K284">
        <v>-104.98858</v>
      </c>
      <c r="L284">
        <v>211120</v>
      </c>
      <c r="M284" t="s">
        <v>116</v>
      </c>
      <c r="N284" s="49">
        <v>161328.038</v>
      </c>
      <c r="O284" s="49">
        <v>139819.86799999999</v>
      </c>
      <c r="P284" s="49">
        <v>124131.216</v>
      </c>
      <c r="Q284" s="49">
        <v>98970.285999999993</v>
      </c>
      <c r="R284" s="49">
        <v>99104.983999999997</v>
      </c>
      <c r="S284" s="49">
        <v>120503.28200000001</v>
      </c>
      <c r="T284" s="49">
        <v>126641.23</v>
      </c>
      <c r="U284" s="49">
        <v>57839.3</v>
      </c>
      <c r="V284" s="49">
        <v>44571.644</v>
      </c>
    </row>
    <row r="285" spans="1:22" x14ac:dyDescent="0.3">
      <c r="A285">
        <v>1008170</v>
      </c>
      <c r="B285" t="s">
        <v>45219</v>
      </c>
      <c r="C285" t="s">
        <v>45220</v>
      </c>
      <c r="D285" t="s">
        <v>44633</v>
      </c>
      <c r="E285" t="s">
        <v>32233</v>
      </c>
      <c r="F285" t="s">
        <v>2294</v>
      </c>
      <c r="G285" t="s">
        <v>38644</v>
      </c>
      <c r="H285" t="s">
        <v>45221</v>
      </c>
      <c r="I285" t="s">
        <v>2302</v>
      </c>
      <c r="J285">
        <v>40.764969999999998</v>
      </c>
      <c r="K285">
        <v>-111.92439</v>
      </c>
      <c r="L285">
        <v>211130</v>
      </c>
      <c r="M285" t="s">
        <v>116</v>
      </c>
      <c r="N285" s="49">
        <v>81949.097999999998</v>
      </c>
      <c r="O285" s="49">
        <v>71055.144</v>
      </c>
      <c r="P285" s="49">
        <v>89712.195999999996</v>
      </c>
      <c r="Q285" s="49">
        <v>93482.648000000001</v>
      </c>
      <c r="R285" s="49">
        <v>97881.245999999999</v>
      </c>
      <c r="S285" s="49">
        <v>118699.094</v>
      </c>
      <c r="T285" s="49">
        <v>135908.49400000001</v>
      </c>
      <c r="U285" s="49">
        <v>128777.644</v>
      </c>
      <c r="V285" s="49">
        <v>125767.342</v>
      </c>
    </row>
    <row r="286" spans="1:22" x14ac:dyDescent="0.3">
      <c r="A286">
        <v>1008590</v>
      </c>
      <c r="B286" t="s">
        <v>45219</v>
      </c>
      <c r="C286" t="s">
        <v>45222</v>
      </c>
      <c r="D286" t="s">
        <v>44645</v>
      </c>
      <c r="E286" t="s">
        <v>32233</v>
      </c>
      <c r="F286" t="s">
        <v>2294</v>
      </c>
      <c r="G286" t="s">
        <v>38644</v>
      </c>
      <c r="H286" t="s">
        <v>45221</v>
      </c>
      <c r="I286" t="s">
        <v>2302</v>
      </c>
      <c r="J286">
        <v>40.764969999999998</v>
      </c>
      <c r="K286">
        <v>-111.92439</v>
      </c>
      <c r="L286">
        <v>211130</v>
      </c>
      <c r="M286" t="s">
        <v>116</v>
      </c>
      <c r="N286" s="49">
        <v>358198.81199999998</v>
      </c>
      <c r="O286" s="49">
        <v>293387.76400000002</v>
      </c>
      <c r="P286" s="49">
        <v>304347.20400000003</v>
      </c>
      <c r="Q286" s="49">
        <v>243279.90400000001</v>
      </c>
      <c r="R286" s="49">
        <v>230721.28200000001</v>
      </c>
      <c r="S286" s="49">
        <v>259601.78</v>
      </c>
      <c r="T286" s="49">
        <v>277477.63799999998</v>
      </c>
      <c r="U286" s="49">
        <v>288209.14799999999</v>
      </c>
      <c r="V286" s="49">
        <v>314409.304</v>
      </c>
    </row>
    <row r="287" spans="1:22" x14ac:dyDescent="0.3">
      <c r="A287">
        <v>1008540</v>
      </c>
      <c r="B287" t="s">
        <v>45223</v>
      </c>
      <c r="C287" t="s">
        <v>45224</v>
      </c>
      <c r="D287" t="s">
        <v>44651</v>
      </c>
      <c r="E287" t="s">
        <v>13650</v>
      </c>
      <c r="F287" t="s">
        <v>339</v>
      </c>
      <c r="G287" t="s">
        <v>1670</v>
      </c>
      <c r="H287" t="s">
        <v>45225</v>
      </c>
      <c r="I287" t="s">
        <v>1672</v>
      </c>
      <c r="J287">
        <v>36.71949</v>
      </c>
      <c r="K287">
        <v>-108.19696999999999</v>
      </c>
      <c r="L287">
        <v>211130</v>
      </c>
      <c r="M287" t="s">
        <v>116</v>
      </c>
      <c r="N287" s="49">
        <v>24112.248</v>
      </c>
      <c r="O287" s="49">
        <v>91094.813999999998</v>
      </c>
      <c r="P287" s="49">
        <v>44705.178</v>
      </c>
      <c r="Q287" s="49">
        <v>58271.839999999997</v>
      </c>
      <c r="R287" s="49">
        <v>182458.266</v>
      </c>
      <c r="S287" s="49">
        <v>106559.836</v>
      </c>
      <c r="T287" s="49">
        <v>159984.84599999999</v>
      </c>
      <c r="U287" s="49">
        <v>106215.7</v>
      </c>
      <c r="V287" s="49">
        <v>189556.8</v>
      </c>
    </row>
    <row r="288" spans="1:22" x14ac:dyDescent="0.3">
      <c r="A288">
        <v>1008598</v>
      </c>
      <c r="B288" t="s">
        <v>45226</v>
      </c>
      <c r="C288" t="s">
        <v>45227</v>
      </c>
      <c r="D288" t="s">
        <v>44612</v>
      </c>
      <c r="E288" t="s">
        <v>9104</v>
      </c>
      <c r="F288" t="s">
        <v>1418</v>
      </c>
      <c r="G288" t="s">
        <v>33978</v>
      </c>
      <c r="H288" t="s">
        <v>45228</v>
      </c>
      <c r="I288" t="s">
        <v>13690</v>
      </c>
      <c r="J288">
        <v>35.468730000000001</v>
      </c>
      <c r="K288">
        <v>-97.514799999999994</v>
      </c>
      <c r="L288">
        <v>211120</v>
      </c>
      <c r="M288" t="s">
        <v>116</v>
      </c>
      <c r="N288" s="49">
        <v>69900.872000000003</v>
      </c>
      <c r="O288" s="49">
        <v>73315.53</v>
      </c>
      <c r="P288" s="49">
        <v>63123.194000000003</v>
      </c>
      <c r="Q288" s="49">
        <v>74025.262000000002</v>
      </c>
      <c r="R288" s="49">
        <v>68183.885999999999</v>
      </c>
      <c r="S288" s="49">
        <v>35028.968000000001</v>
      </c>
      <c r="T288" s="49">
        <v>54589.968000000001</v>
      </c>
      <c r="U288" s="49">
        <v>68658.100000000006</v>
      </c>
      <c r="V288" s="49">
        <v>53327.17</v>
      </c>
    </row>
    <row r="289" spans="1:22" x14ac:dyDescent="0.3">
      <c r="A289">
        <v>1010932</v>
      </c>
      <c r="B289" t="s">
        <v>45229</v>
      </c>
      <c r="C289" t="s">
        <v>45230</v>
      </c>
      <c r="D289" t="s">
        <v>44654</v>
      </c>
      <c r="E289" t="s">
        <v>2870</v>
      </c>
      <c r="F289" t="s">
        <v>323</v>
      </c>
      <c r="G289" t="s">
        <v>2871</v>
      </c>
      <c r="H289" t="s">
        <v>45231</v>
      </c>
      <c r="I289" t="s">
        <v>2179</v>
      </c>
      <c r="J289">
        <v>35.420200000000001</v>
      </c>
      <c r="K289">
        <v>-119.05266</v>
      </c>
      <c r="L289">
        <v>211120</v>
      </c>
      <c r="M289" t="s">
        <v>116</v>
      </c>
      <c r="N289" s="49">
        <v>611632.52399999998</v>
      </c>
      <c r="O289" s="49">
        <v>526598.80200000003</v>
      </c>
      <c r="P289" s="49">
        <v>443244.36800000002</v>
      </c>
      <c r="Q289" s="49">
        <v>327052.07799999998</v>
      </c>
      <c r="R289" s="49">
        <v>236293.318</v>
      </c>
      <c r="S289" s="49">
        <v>176864.13399999999</v>
      </c>
      <c r="T289" s="49">
        <v>56471.5</v>
      </c>
    </row>
    <row r="290" spans="1:22" x14ac:dyDescent="0.3">
      <c r="A290">
        <v>1008350</v>
      </c>
      <c r="B290"/>
      <c r="C290" t="s">
        <v>45232</v>
      </c>
      <c r="D290" t="s">
        <v>44657</v>
      </c>
      <c r="E290" t="s">
        <v>5420</v>
      </c>
      <c r="F290" t="s">
        <v>303</v>
      </c>
      <c r="G290" t="s">
        <v>1810</v>
      </c>
      <c r="H290" t="s">
        <v>45233</v>
      </c>
      <c r="J290">
        <v>29.752554</v>
      </c>
      <c r="K290">
        <v>-95.370400900000007</v>
      </c>
      <c r="L290">
        <v>211120</v>
      </c>
      <c r="M290" t="s">
        <v>116</v>
      </c>
      <c r="O290" s="49">
        <v>3477.0740000000001</v>
      </c>
      <c r="P290" s="49">
        <v>4528.8739999999998</v>
      </c>
      <c r="Q290" s="49">
        <v>14586.45</v>
      </c>
      <c r="R290" s="49">
        <v>21978.85</v>
      </c>
      <c r="S290" s="49">
        <v>15702.4</v>
      </c>
      <c r="T290" s="49">
        <v>23449.473999999998</v>
      </c>
      <c r="U290" s="49">
        <v>107029.46</v>
      </c>
      <c r="V290" s="49">
        <v>91900.334000000003</v>
      </c>
    </row>
    <row r="291" spans="1:22" x14ac:dyDescent="0.3">
      <c r="A291">
        <v>1008394</v>
      </c>
      <c r="B291" t="s">
        <v>45234</v>
      </c>
      <c r="C291" t="s">
        <v>45235</v>
      </c>
      <c r="D291" t="s">
        <v>44584</v>
      </c>
      <c r="E291" t="s">
        <v>5420</v>
      </c>
      <c r="F291" t="s">
        <v>303</v>
      </c>
      <c r="G291" t="s">
        <v>1810</v>
      </c>
      <c r="H291" t="s">
        <v>45236</v>
      </c>
      <c r="I291" t="s">
        <v>483</v>
      </c>
      <c r="J291">
        <v>29.758939999999999</v>
      </c>
      <c r="K291">
        <v>-95.370959999999997</v>
      </c>
      <c r="L291">
        <v>211111</v>
      </c>
      <c r="M291" t="s">
        <v>116</v>
      </c>
      <c r="R291" s="49">
        <v>15321.98</v>
      </c>
      <c r="S291" s="49">
        <v>22958.516</v>
      </c>
      <c r="T291" s="49">
        <v>14942.593999999999</v>
      </c>
      <c r="U291" s="49">
        <v>15098.678</v>
      </c>
      <c r="V291" s="49">
        <v>23197.761999999999</v>
      </c>
    </row>
    <row r="292" spans="1:22" x14ac:dyDescent="0.3">
      <c r="A292">
        <v>1008128</v>
      </c>
      <c r="B292" t="s">
        <v>45234</v>
      </c>
      <c r="C292" t="s">
        <v>45237</v>
      </c>
      <c r="D292" t="s">
        <v>44591</v>
      </c>
      <c r="E292" t="s">
        <v>5420</v>
      </c>
      <c r="F292" t="s">
        <v>303</v>
      </c>
      <c r="G292" t="s">
        <v>1810</v>
      </c>
      <c r="H292" t="s">
        <v>45233</v>
      </c>
      <c r="I292" t="s">
        <v>483</v>
      </c>
      <c r="J292">
        <v>29.758939999999999</v>
      </c>
      <c r="K292">
        <v>-95.370959999999997</v>
      </c>
      <c r="L292">
        <v>211111</v>
      </c>
      <c r="M292" t="s">
        <v>116</v>
      </c>
      <c r="Q292" s="49">
        <v>61805.741999999998</v>
      </c>
      <c r="R292" s="49">
        <v>68656.240000000005</v>
      </c>
      <c r="S292" s="49">
        <v>72400.467999999993</v>
      </c>
      <c r="T292" s="49">
        <v>80051.351999999999</v>
      </c>
      <c r="U292" s="49">
        <v>68612.285999999993</v>
      </c>
      <c r="V292" s="49">
        <v>105319.32799999999</v>
      </c>
    </row>
    <row r="293" spans="1:22" x14ac:dyDescent="0.3">
      <c r="A293">
        <v>1008976</v>
      </c>
      <c r="B293" t="s">
        <v>45234</v>
      </c>
      <c r="C293" t="s">
        <v>45238</v>
      </c>
      <c r="D293" t="s">
        <v>44605</v>
      </c>
      <c r="E293" t="s">
        <v>5420</v>
      </c>
      <c r="F293" t="s">
        <v>303</v>
      </c>
      <c r="G293" t="s">
        <v>1810</v>
      </c>
      <c r="H293" t="s">
        <v>45233</v>
      </c>
      <c r="I293" t="s">
        <v>483</v>
      </c>
      <c r="J293">
        <v>29.758939999999999</v>
      </c>
      <c r="K293">
        <v>-95.370959999999997</v>
      </c>
      <c r="L293">
        <v>211120</v>
      </c>
      <c r="M293" t="s">
        <v>116</v>
      </c>
      <c r="N293" s="49">
        <v>70489.2</v>
      </c>
      <c r="O293" s="49">
        <v>78880.835999999996</v>
      </c>
      <c r="P293" s="49">
        <v>107085.97199999999</v>
      </c>
      <c r="Q293" s="49">
        <v>129452.67200000001</v>
      </c>
      <c r="R293" s="49">
        <v>251095.68400000001</v>
      </c>
      <c r="S293" s="49">
        <v>324616.28999999998</v>
      </c>
      <c r="T293" s="49">
        <v>350242.44</v>
      </c>
      <c r="U293" s="49">
        <v>231426.22</v>
      </c>
      <c r="V293" s="49">
        <v>140674.13800000001</v>
      </c>
    </row>
    <row r="294" spans="1:22" x14ac:dyDescent="0.3">
      <c r="A294">
        <v>1013078</v>
      </c>
      <c r="B294"/>
      <c r="C294" t="s">
        <v>45239</v>
      </c>
      <c r="D294" t="s">
        <v>44608</v>
      </c>
      <c r="E294" t="s">
        <v>5420</v>
      </c>
      <c r="F294" t="s">
        <v>303</v>
      </c>
      <c r="G294" t="s">
        <v>1810</v>
      </c>
      <c r="H294" t="s">
        <v>45240</v>
      </c>
      <c r="J294">
        <v>34.955390000000001</v>
      </c>
      <c r="K294">
        <v>-97.5642</v>
      </c>
      <c r="L294">
        <v>211120</v>
      </c>
      <c r="M294" t="s">
        <v>116</v>
      </c>
      <c r="N294" s="49">
        <v>91995.46</v>
      </c>
      <c r="O294" s="49">
        <v>66598.423999999999</v>
      </c>
    </row>
    <row r="295" spans="1:22" x14ac:dyDescent="0.3">
      <c r="A295">
        <v>1008352</v>
      </c>
      <c r="B295" t="s">
        <v>45234</v>
      </c>
      <c r="C295" t="s">
        <v>45241</v>
      </c>
      <c r="D295" t="s">
        <v>44612</v>
      </c>
      <c r="E295" t="s">
        <v>5420</v>
      </c>
      <c r="F295" t="s">
        <v>303</v>
      </c>
      <c r="G295" t="s">
        <v>1810</v>
      </c>
      <c r="H295" t="s">
        <v>45233</v>
      </c>
      <c r="I295" t="s">
        <v>483</v>
      </c>
      <c r="J295">
        <v>29.758939999999999</v>
      </c>
      <c r="K295">
        <v>-95.370959999999997</v>
      </c>
      <c r="L295">
        <v>211120</v>
      </c>
      <c r="M295" t="s">
        <v>116</v>
      </c>
      <c r="N295" s="49">
        <v>123107.94</v>
      </c>
      <c r="O295" s="49">
        <v>149808.82399999999</v>
      </c>
      <c r="P295" s="49">
        <v>105339.822</v>
      </c>
      <c r="Q295" s="49">
        <v>170560.04199999999</v>
      </c>
      <c r="R295" s="49">
        <v>212286.33199999999</v>
      </c>
      <c r="S295" s="49">
        <v>249479.78400000001</v>
      </c>
      <c r="T295" s="49">
        <v>233598.36799999999</v>
      </c>
      <c r="U295" s="49">
        <v>122047.446</v>
      </c>
      <c r="V295" s="49">
        <v>274656.63</v>
      </c>
    </row>
    <row r="296" spans="1:22" x14ac:dyDescent="0.3">
      <c r="A296">
        <v>1008980</v>
      </c>
      <c r="B296" t="s">
        <v>45234</v>
      </c>
      <c r="C296" t="s">
        <v>45242</v>
      </c>
      <c r="D296" t="s">
        <v>44620</v>
      </c>
      <c r="E296" t="s">
        <v>5420</v>
      </c>
      <c r="F296" t="s">
        <v>303</v>
      </c>
      <c r="G296" t="s">
        <v>1810</v>
      </c>
      <c r="H296" t="s">
        <v>45233</v>
      </c>
      <c r="I296" t="s">
        <v>483</v>
      </c>
      <c r="J296">
        <v>29.758939999999999</v>
      </c>
      <c r="K296">
        <v>-95.370959999999997</v>
      </c>
      <c r="L296">
        <v>211120</v>
      </c>
      <c r="M296" t="s">
        <v>116</v>
      </c>
      <c r="N296" s="49">
        <v>196551.932</v>
      </c>
      <c r="O296" s="49">
        <v>275528.06</v>
      </c>
      <c r="P296" s="49">
        <v>149894.30799999999</v>
      </c>
      <c r="Q296" s="49">
        <v>176656.69200000001</v>
      </c>
      <c r="R296" s="49">
        <v>138796.64199999999</v>
      </c>
      <c r="S296" s="49">
        <v>868890.76800000004</v>
      </c>
      <c r="T296" s="49">
        <v>669877.022</v>
      </c>
      <c r="U296" s="49">
        <v>620002.45600000001</v>
      </c>
      <c r="V296" s="49">
        <v>665714.89800000004</v>
      </c>
    </row>
    <row r="297" spans="1:22" x14ac:dyDescent="0.3">
      <c r="A297">
        <v>1009246</v>
      </c>
      <c r="B297" t="s">
        <v>45234</v>
      </c>
      <c r="C297" t="s">
        <v>45243</v>
      </c>
      <c r="D297" t="s">
        <v>44732</v>
      </c>
      <c r="E297" t="s">
        <v>5420</v>
      </c>
      <c r="F297" t="s">
        <v>303</v>
      </c>
      <c r="G297" t="s">
        <v>1810</v>
      </c>
      <c r="H297" t="s">
        <v>45233</v>
      </c>
      <c r="I297" t="s">
        <v>483</v>
      </c>
      <c r="J297">
        <v>29.758939999999999</v>
      </c>
      <c r="K297">
        <v>-95.370959999999997</v>
      </c>
      <c r="L297">
        <v>211111</v>
      </c>
      <c r="M297" t="s">
        <v>116</v>
      </c>
      <c r="R297" s="49">
        <v>15624.832</v>
      </c>
      <c r="S297" s="49">
        <v>12462.44</v>
      </c>
      <c r="T297" s="49">
        <v>11888.842000000001</v>
      </c>
      <c r="U297" s="49">
        <v>35885.158000000003</v>
      </c>
      <c r="V297" s="49">
        <v>34144.61</v>
      </c>
    </row>
    <row r="298" spans="1:22" x14ac:dyDescent="0.3">
      <c r="A298">
        <v>1008114</v>
      </c>
      <c r="B298" t="s">
        <v>45244</v>
      </c>
      <c r="C298" t="s">
        <v>45245</v>
      </c>
      <c r="D298" t="s">
        <v>44623</v>
      </c>
      <c r="E298" t="s">
        <v>5420</v>
      </c>
      <c r="F298" t="s">
        <v>303</v>
      </c>
      <c r="G298" t="s">
        <v>1810</v>
      </c>
      <c r="H298" t="s">
        <v>45246</v>
      </c>
      <c r="I298" t="s">
        <v>483</v>
      </c>
      <c r="J298">
        <v>29.752554</v>
      </c>
      <c r="K298">
        <v>-95.370401000000001</v>
      </c>
      <c r="L298">
        <v>211111</v>
      </c>
      <c r="M298" t="s">
        <v>116</v>
      </c>
      <c r="R298" s="49">
        <v>592383.45600000001</v>
      </c>
      <c r="S298" s="49">
        <v>579421.18400000001</v>
      </c>
      <c r="T298" s="49">
        <v>585196.31200000003</v>
      </c>
      <c r="U298" s="49">
        <v>329459.04200000002</v>
      </c>
      <c r="V298" s="49">
        <v>289499.92599999998</v>
      </c>
    </row>
    <row r="299" spans="1:22" x14ac:dyDescent="0.3">
      <c r="A299">
        <v>1008977</v>
      </c>
      <c r="B299" t="s">
        <v>45234</v>
      </c>
      <c r="C299" t="s">
        <v>45247</v>
      </c>
      <c r="D299" t="s">
        <v>44625</v>
      </c>
      <c r="E299" t="s">
        <v>5420</v>
      </c>
      <c r="F299" t="s">
        <v>303</v>
      </c>
      <c r="G299" t="s">
        <v>1810</v>
      </c>
      <c r="H299" t="s">
        <v>45233</v>
      </c>
      <c r="I299" t="s">
        <v>483</v>
      </c>
      <c r="J299">
        <v>29.758939999999999</v>
      </c>
      <c r="K299">
        <v>-95.370959999999997</v>
      </c>
      <c r="L299">
        <v>211120</v>
      </c>
      <c r="M299" t="s">
        <v>116</v>
      </c>
      <c r="N299" s="49">
        <v>173979.89199999999</v>
      </c>
      <c r="O299" s="49">
        <v>185317.74400000001</v>
      </c>
      <c r="P299" s="49">
        <v>276134.51400000002</v>
      </c>
      <c r="Q299" s="49">
        <v>320085.3</v>
      </c>
      <c r="R299" s="49">
        <v>601767.71799999999</v>
      </c>
      <c r="S299" s="49">
        <v>768943.24</v>
      </c>
      <c r="T299" s="49">
        <v>807406.67599999998</v>
      </c>
      <c r="U299" s="49">
        <v>443352.78</v>
      </c>
      <c r="V299" s="49">
        <v>406788.484</v>
      </c>
    </row>
    <row r="300" spans="1:22" x14ac:dyDescent="0.3">
      <c r="A300">
        <v>1008978</v>
      </c>
      <c r="B300" t="s">
        <v>45234</v>
      </c>
      <c r="C300" t="s">
        <v>45248</v>
      </c>
      <c r="D300" t="s">
        <v>45086</v>
      </c>
      <c r="E300" t="s">
        <v>5420</v>
      </c>
      <c r="F300" t="s">
        <v>303</v>
      </c>
      <c r="G300" t="s">
        <v>1810</v>
      </c>
      <c r="H300" t="s">
        <v>45249</v>
      </c>
      <c r="I300" t="s">
        <v>483</v>
      </c>
      <c r="J300">
        <v>29.758939999999999</v>
      </c>
      <c r="K300">
        <v>-95.370959999999997</v>
      </c>
      <c r="L300">
        <v>211111</v>
      </c>
      <c r="M300" t="s">
        <v>116</v>
      </c>
      <c r="Q300" s="49">
        <v>47028.358</v>
      </c>
      <c r="R300" s="49">
        <v>68228.183999999994</v>
      </c>
      <c r="S300" s="49">
        <v>67206.672000000006</v>
      </c>
      <c r="T300" s="49">
        <v>70874.813999999998</v>
      </c>
      <c r="U300" s="49">
        <v>55321.771999999997</v>
      </c>
      <c r="V300" s="49">
        <v>39112.69</v>
      </c>
    </row>
    <row r="301" spans="1:22" x14ac:dyDescent="0.3">
      <c r="A301">
        <v>1008351</v>
      </c>
      <c r="B301" t="s">
        <v>45234</v>
      </c>
      <c r="C301" t="s">
        <v>45250</v>
      </c>
      <c r="D301" t="s">
        <v>44628</v>
      </c>
      <c r="E301" t="s">
        <v>5420</v>
      </c>
      <c r="F301" t="s">
        <v>303</v>
      </c>
      <c r="G301" t="s">
        <v>1810</v>
      </c>
      <c r="H301" t="s">
        <v>45233</v>
      </c>
      <c r="I301" t="s">
        <v>483</v>
      </c>
      <c r="J301">
        <v>29.758939999999999</v>
      </c>
      <c r="K301">
        <v>-95.370959999999997</v>
      </c>
      <c r="L301">
        <v>211120</v>
      </c>
      <c r="M301" t="s">
        <v>116</v>
      </c>
      <c r="N301" s="49">
        <v>978795.78399999999</v>
      </c>
      <c r="O301" s="49">
        <v>977033.83600000001</v>
      </c>
      <c r="P301" s="49">
        <v>800878.54</v>
      </c>
      <c r="Q301" s="49">
        <v>284272.27799999999</v>
      </c>
      <c r="R301" s="49">
        <v>423270.04800000001</v>
      </c>
      <c r="S301" s="49">
        <v>319057.33</v>
      </c>
      <c r="T301" s="49">
        <v>239747.45600000001</v>
      </c>
      <c r="U301" s="49">
        <v>313648.42200000002</v>
      </c>
      <c r="V301" s="49">
        <v>190881.196</v>
      </c>
    </row>
    <row r="302" spans="1:22" x14ac:dyDescent="0.3">
      <c r="A302">
        <v>1008395</v>
      </c>
      <c r="B302" t="s">
        <v>45234</v>
      </c>
      <c r="C302" t="s">
        <v>45251</v>
      </c>
      <c r="D302" t="s">
        <v>44633</v>
      </c>
      <c r="E302" t="s">
        <v>5420</v>
      </c>
      <c r="F302" t="s">
        <v>303</v>
      </c>
      <c r="G302" t="s">
        <v>1810</v>
      </c>
      <c r="H302" t="s">
        <v>45233</v>
      </c>
      <c r="I302" t="s">
        <v>483</v>
      </c>
      <c r="J302">
        <v>29.758939999999999</v>
      </c>
      <c r="K302">
        <v>-95.370959999999997</v>
      </c>
      <c r="L302">
        <v>211120</v>
      </c>
      <c r="M302" t="s">
        <v>116</v>
      </c>
      <c r="N302" s="49">
        <v>4724.95</v>
      </c>
      <c r="O302" s="49">
        <v>8576.6479999999992</v>
      </c>
      <c r="P302" s="49">
        <v>37067.1</v>
      </c>
      <c r="Q302" s="49">
        <v>46309.15</v>
      </c>
      <c r="R302" s="49">
        <v>89860.9</v>
      </c>
      <c r="S302" s="49">
        <v>91606.2</v>
      </c>
      <c r="T302" s="49">
        <v>98758.7</v>
      </c>
      <c r="U302" s="49">
        <v>30713.35</v>
      </c>
    </row>
    <row r="303" spans="1:22" x14ac:dyDescent="0.3">
      <c r="A303">
        <v>1008396</v>
      </c>
      <c r="B303" t="s">
        <v>45234</v>
      </c>
      <c r="C303" t="s">
        <v>45252</v>
      </c>
      <c r="D303" t="s">
        <v>44637</v>
      </c>
      <c r="E303" t="s">
        <v>5420</v>
      </c>
      <c r="F303" t="s">
        <v>303</v>
      </c>
      <c r="G303" t="s">
        <v>1810</v>
      </c>
      <c r="H303" t="s">
        <v>45233</v>
      </c>
      <c r="I303" t="s">
        <v>483</v>
      </c>
      <c r="J303">
        <v>29.758939999999999</v>
      </c>
      <c r="K303">
        <v>-95.370959999999997</v>
      </c>
      <c r="L303">
        <v>211120</v>
      </c>
      <c r="M303" t="s">
        <v>116</v>
      </c>
      <c r="N303" s="49">
        <v>201030.658</v>
      </c>
      <c r="O303" s="49">
        <v>219365.61199999999</v>
      </c>
      <c r="P303" s="49">
        <v>77950.827999999994</v>
      </c>
      <c r="Q303" s="49">
        <v>55568.156000000003</v>
      </c>
      <c r="R303" s="49">
        <v>69615.516000000003</v>
      </c>
      <c r="S303" s="49">
        <v>58550.455999999998</v>
      </c>
      <c r="T303" s="49">
        <v>46085.120000000003</v>
      </c>
    </row>
    <row r="304" spans="1:22" x14ac:dyDescent="0.3">
      <c r="A304">
        <v>1008353</v>
      </c>
      <c r="B304" t="s">
        <v>45234</v>
      </c>
      <c r="C304" t="s">
        <v>45253</v>
      </c>
      <c r="D304" t="s">
        <v>44645</v>
      </c>
      <c r="E304" t="s">
        <v>5420</v>
      </c>
      <c r="F304" t="s">
        <v>303</v>
      </c>
      <c r="G304" t="s">
        <v>1810</v>
      </c>
      <c r="H304" t="s">
        <v>45233</v>
      </c>
      <c r="I304" t="s">
        <v>483</v>
      </c>
      <c r="J304">
        <v>29.758939999999999</v>
      </c>
      <c r="K304">
        <v>-95.370959999999997</v>
      </c>
      <c r="L304">
        <v>211120</v>
      </c>
      <c r="M304" t="s">
        <v>116</v>
      </c>
      <c r="N304" s="49">
        <v>7320.7960000000003</v>
      </c>
      <c r="O304" s="49">
        <v>9314.6939999999995</v>
      </c>
      <c r="P304" s="49">
        <v>34863.188000000002</v>
      </c>
      <c r="Q304" s="49">
        <v>86831.698000000004</v>
      </c>
      <c r="R304" s="49">
        <v>145757.85</v>
      </c>
      <c r="S304" s="49">
        <v>132495.29999999999</v>
      </c>
      <c r="T304" s="49">
        <v>131589</v>
      </c>
      <c r="U304" s="49">
        <v>52934.67</v>
      </c>
      <c r="V304" s="49">
        <v>34070.870000000003</v>
      </c>
    </row>
    <row r="305" spans="1:22" x14ac:dyDescent="0.3">
      <c r="A305">
        <v>1008979</v>
      </c>
      <c r="B305" t="s">
        <v>45234</v>
      </c>
      <c r="C305" t="s">
        <v>45254</v>
      </c>
      <c r="D305" t="s">
        <v>44574</v>
      </c>
      <c r="E305" t="s">
        <v>5420</v>
      </c>
      <c r="F305" t="s">
        <v>303</v>
      </c>
      <c r="G305" t="s">
        <v>1810</v>
      </c>
      <c r="H305" t="s">
        <v>45233</v>
      </c>
      <c r="I305" t="s">
        <v>483</v>
      </c>
      <c r="J305">
        <v>29.758939999999999</v>
      </c>
      <c r="K305">
        <v>-95.370959999999997</v>
      </c>
      <c r="L305">
        <v>211120</v>
      </c>
      <c r="M305" t="s">
        <v>116</v>
      </c>
      <c r="N305" s="49">
        <v>169523.92199999999</v>
      </c>
      <c r="O305" s="49">
        <v>106563.054</v>
      </c>
      <c r="P305" s="49">
        <v>50384.26</v>
      </c>
      <c r="Q305" s="49">
        <v>30000.186000000002</v>
      </c>
      <c r="R305" s="49">
        <v>44467.042000000001</v>
      </c>
      <c r="S305" s="49">
        <v>88002.263999999996</v>
      </c>
      <c r="T305" s="49">
        <v>114863.8</v>
      </c>
      <c r="U305" s="49">
        <v>199109.524</v>
      </c>
      <c r="V305" s="49">
        <v>292785.86800000002</v>
      </c>
    </row>
    <row r="306" spans="1:22" x14ac:dyDescent="0.3">
      <c r="A306">
        <v>1008354</v>
      </c>
      <c r="B306" t="s">
        <v>45234</v>
      </c>
      <c r="C306" t="s">
        <v>45255</v>
      </c>
      <c r="D306" t="s">
        <v>44649</v>
      </c>
      <c r="E306" t="s">
        <v>5420</v>
      </c>
      <c r="F306" t="s">
        <v>303</v>
      </c>
      <c r="G306" t="s">
        <v>1810</v>
      </c>
      <c r="H306" t="s">
        <v>45233</v>
      </c>
      <c r="I306" t="s">
        <v>483</v>
      </c>
      <c r="J306">
        <v>29.758939999999999</v>
      </c>
      <c r="K306">
        <v>-95.370959999999997</v>
      </c>
      <c r="L306">
        <v>211120</v>
      </c>
      <c r="M306" t="s">
        <v>116</v>
      </c>
      <c r="N306" s="49">
        <v>101725.662</v>
      </c>
      <c r="O306" s="49">
        <v>224083.39799999999</v>
      </c>
      <c r="P306" s="49">
        <v>82107.894</v>
      </c>
      <c r="Q306" s="49">
        <v>115253.55</v>
      </c>
      <c r="R306" s="49">
        <v>587712.79799999995</v>
      </c>
      <c r="S306" s="49">
        <v>520362.35</v>
      </c>
      <c r="T306" s="49">
        <v>562551.19200000004</v>
      </c>
      <c r="U306" s="49">
        <v>197762.198</v>
      </c>
      <c r="V306" s="49">
        <v>138863.00599999999</v>
      </c>
    </row>
    <row r="307" spans="1:22" x14ac:dyDescent="0.3">
      <c r="A307">
        <v>1008219</v>
      </c>
      <c r="B307" t="s">
        <v>45234</v>
      </c>
      <c r="C307" t="s">
        <v>45256</v>
      </c>
      <c r="D307" t="s">
        <v>44578</v>
      </c>
      <c r="E307" t="s">
        <v>5420</v>
      </c>
      <c r="F307" t="s">
        <v>303</v>
      </c>
      <c r="G307" t="s">
        <v>1810</v>
      </c>
      <c r="H307" t="s">
        <v>45257</v>
      </c>
      <c r="I307" t="s">
        <v>483</v>
      </c>
      <c r="J307">
        <v>29.758939999999999</v>
      </c>
      <c r="K307">
        <v>-95.370959999999997</v>
      </c>
      <c r="L307">
        <v>211120</v>
      </c>
      <c r="M307" t="s">
        <v>116</v>
      </c>
      <c r="N307" s="49">
        <v>634498.18400000001</v>
      </c>
      <c r="O307" s="49">
        <v>644055.68200000003</v>
      </c>
      <c r="P307" s="49">
        <v>888255.174</v>
      </c>
      <c r="Q307" s="49">
        <v>825985.88199999998</v>
      </c>
      <c r="R307" s="49">
        <v>1067979.5900000001</v>
      </c>
      <c r="S307" s="49">
        <v>1386171.0560000001</v>
      </c>
      <c r="T307" s="49">
        <v>989212.69799999997</v>
      </c>
      <c r="U307" s="49">
        <v>935818.72</v>
      </c>
      <c r="V307" s="49">
        <v>734526.73800000001</v>
      </c>
    </row>
    <row r="308" spans="1:22" x14ac:dyDescent="0.3">
      <c r="A308">
        <v>1008092</v>
      </c>
      <c r="B308" t="s">
        <v>45258</v>
      </c>
      <c r="C308" t="s">
        <v>45259</v>
      </c>
      <c r="D308" t="s">
        <v>44578</v>
      </c>
      <c r="E308" t="s">
        <v>5420</v>
      </c>
      <c r="F308" t="s">
        <v>303</v>
      </c>
      <c r="G308" t="s">
        <v>1810</v>
      </c>
      <c r="H308" t="s">
        <v>45260</v>
      </c>
      <c r="I308" t="s">
        <v>483</v>
      </c>
      <c r="J308">
        <v>29.75816</v>
      </c>
      <c r="K308">
        <v>-95.367819999999995</v>
      </c>
      <c r="L308">
        <v>211130</v>
      </c>
      <c r="M308" t="s">
        <v>116</v>
      </c>
      <c r="N308" s="49">
        <v>87331.301999999996</v>
      </c>
      <c r="O308" s="49">
        <v>361804.99400000001</v>
      </c>
      <c r="P308" s="49">
        <v>106435.594</v>
      </c>
      <c r="Q308" s="49">
        <v>195907.39199999999</v>
      </c>
      <c r="R308" s="49">
        <v>219804.24</v>
      </c>
      <c r="S308" s="49">
        <v>281002.19799999997</v>
      </c>
      <c r="T308" s="49">
        <v>258020.49400000001</v>
      </c>
      <c r="U308" s="49">
        <v>336027.80599999998</v>
      </c>
      <c r="V308" s="49">
        <v>390542.76199999999</v>
      </c>
    </row>
    <row r="309" spans="1:22" x14ac:dyDescent="0.3">
      <c r="A309">
        <v>1008155</v>
      </c>
      <c r="B309" t="s">
        <v>45258</v>
      </c>
      <c r="C309" t="s">
        <v>45261</v>
      </c>
      <c r="D309" t="s">
        <v>44584</v>
      </c>
      <c r="E309" t="s">
        <v>5420</v>
      </c>
      <c r="F309" t="s">
        <v>303</v>
      </c>
      <c r="G309" t="s">
        <v>1810</v>
      </c>
      <c r="H309" t="s">
        <v>45260</v>
      </c>
      <c r="I309" t="s">
        <v>483</v>
      </c>
      <c r="J309">
        <v>29.75816</v>
      </c>
      <c r="K309">
        <v>-95.367819999999995</v>
      </c>
      <c r="L309">
        <v>211111</v>
      </c>
      <c r="M309" t="s">
        <v>116</v>
      </c>
      <c r="R309" s="49">
        <v>70917.2</v>
      </c>
      <c r="S309" s="49">
        <v>29595.4</v>
      </c>
      <c r="T309" s="49">
        <v>61449.85</v>
      </c>
      <c r="U309" s="49">
        <v>213568.198</v>
      </c>
      <c r="V309" s="49">
        <v>306490.38</v>
      </c>
    </row>
    <row r="310" spans="1:22" x14ac:dyDescent="0.3">
      <c r="A310">
        <v>1007777</v>
      </c>
      <c r="B310" t="s">
        <v>45258</v>
      </c>
      <c r="C310" t="s">
        <v>45262</v>
      </c>
      <c r="D310" t="s">
        <v>44628</v>
      </c>
      <c r="E310" t="s">
        <v>5420</v>
      </c>
      <c r="F310" t="s">
        <v>303</v>
      </c>
      <c r="G310" t="s">
        <v>1810</v>
      </c>
      <c r="H310" t="s">
        <v>45260</v>
      </c>
      <c r="I310" t="s">
        <v>483</v>
      </c>
      <c r="J310">
        <v>29.75816</v>
      </c>
      <c r="K310">
        <v>-95.367819999999995</v>
      </c>
      <c r="L310">
        <v>211130</v>
      </c>
      <c r="M310" t="s">
        <v>116</v>
      </c>
      <c r="N310" s="49">
        <v>47372.027999999998</v>
      </c>
      <c r="O310" s="49">
        <v>114936.224</v>
      </c>
      <c r="P310" s="49">
        <v>98625.043999999994</v>
      </c>
      <c r="Q310" s="49">
        <v>134329.80600000001</v>
      </c>
      <c r="R310" s="49">
        <v>115064.948</v>
      </c>
      <c r="S310" s="49">
        <v>178674.804</v>
      </c>
      <c r="T310" s="49">
        <v>289917.69199999998</v>
      </c>
    </row>
    <row r="311" spans="1:22" x14ac:dyDescent="0.3">
      <c r="A311">
        <v>1009350</v>
      </c>
      <c r="B311" t="s">
        <v>45258</v>
      </c>
      <c r="C311" t="s">
        <v>45263</v>
      </c>
      <c r="D311" t="s">
        <v>44649</v>
      </c>
      <c r="E311" t="s">
        <v>5420</v>
      </c>
      <c r="F311" t="s">
        <v>303</v>
      </c>
      <c r="G311" t="s">
        <v>1810</v>
      </c>
      <c r="H311" t="s">
        <v>45260</v>
      </c>
      <c r="I311" t="s">
        <v>483</v>
      </c>
      <c r="J311">
        <v>29.75816</v>
      </c>
      <c r="K311">
        <v>-95.367819999999995</v>
      </c>
      <c r="L311">
        <v>211130</v>
      </c>
      <c r="M311" t="s">
        <v>116</v>
      </c>
      <c r="N311" s="49">
        <v>77623.695999999996</v>
      </c>
      <c r="O311" s="49">
        <v>85617.39</v>
      </c>
      <c r="P311" s="49">
        <v>170897.522</v>
      </c>
      <c r="Q311" s="49">
        <v>165343.62</v>
      </c>
      <c r="R311" s="49">
        <v>137639.29800000001</v>
      </c>
      <c r="S311" s="49">
        <v>124835.788</v>
      </c>
      <c r="T311" s="49">
        <v>132740.12400000001</v>
      </c>
      <c r="U311" s="49">
        <v>101019.25</v>
      </c>
      <c r="V311" s="49">
        <v>33951.9</v>
      </c>
    </row>
    <row r="312" spans="1:22" x14ac:dyDescent="0.3">
      <c r="A312">
        <v>1009308</v>
      </c>
      <c r="B312" t="s">
        <v>45264</v>
      </c>
      <c r="C312" t="s">
        <v>45265</v>
      </c>
      <c r="D312" t="s">
        <v>44723</v>
      </c>
      <c r="E312" t="s">
        <v>12861</v>
      </c>
      <c r="F312" t="s">
        <v>447</v>
      </c>
      <c r="G312" t="s">
        <v>45266</v>
      </c>
      <c r="H312" t="s">
        <v>45267</v>
      </c>
      <c r="I312" t="s">
        <v>4017</v>
      </c>
      <c r="J312">
        <v>40.442188000000002</v>
      </c>
      <c r="K312">
        <v>-80.000854000000004</v>
      </c>
      <c r="L312">
        <v>211130</v>
      </c>
      <c r="M312" t="s">
        <v>116</v>
      </c>
      <c r="N312" s="49">
        <v>0</v>
      </c>
      <c r="O312" s="49">
        <v>52.75</v>
      </c>
      <c r="P312" s="49">
        <v>32296.69</v>
      </c>
      <c r="Q312" s="49">
        <v>25579.374</v>
      </c>
      <c r="R312" s="49">
        <v>61780.608</v>
      </c>
      <c r="S312" s="49">
        <v>45261.067999999999</v>
      </c>
      <c r="T312" s="49">
        <v>46006.728000000003</v>
      </c>
      <c r="U312" s="49">
        <v>57613.84</v>
      </c>
      <c r="V312" s="49">
        <v>442111.136</v>
      </c>
    </row>
    <row r="313" spans="1:22" x14ac:dyDescent="0.3">
      <c r="A313">
        <v>1010233</v>
      </c>
      <c r="B313" t="s">
        <v>45264</v>
      </c>
      <c r="C313" t="s">
        <v>45268</v>
      </c>
      <c r="D313" t="s">
        <v>44657</v>
      </c>
      <c r="E313" t="s">
        <v>12861</v>
      </c>
      <c r="F313" t="s">
        <v>447</v>
      </c>
      <c r="G313" t="s">
        <v>45266</v>
      </c>
      <c r="H313" t="s">
        <v>45267</v>
      </c>
      <c r="I313" t="s">
        <v>4017</v>
      </c>
      <c r="J313">
        <v>40.442188000000002</v>
      </c>
      <c r="K313">
        <v>-80.000854000000004</v>
      </c>
      <c r="L313">
        <v>211130</v>
      </c>
      <c r="M313" t="s">
        <v>116</v>
      </c>
      <c r="N313" s="49">
        <v>458414.61200000002</v>
      </c>
      <c r="O313" s="49">
        <v>559462.18799999997</v>
      </c>
      <c r="P313" s="49">
        <v>640265.79599999997</v>
      </c>
      <c r="Q313" s="49">
        <v>224886.69399999999</v>
      </c>
      <c r="R313" s="49">
        <v>307473.87599999999</v>
      </c>
      <c r="S313" s="49">
        <v>255751.48199999999</v>
      </c>
      <c r="T313" s="49">
        <v>537030.24600000004</v>
      </c>
      <c r="U313" s="49">
        <v>210324.54</v>
      </c>
      <c r="V313" s="49">
        <v>1304261.5360000001</v>
      </c>
    </row>
    <row r="314" spans="1:22" x14ac:dyDescent="0.3">
      <c r="A314">
        <v>1008673</v>
      </c>
      <c r="B314"/>
      <c r="C314" t="s">
        <v>45269</v>
      </c>
      <c r="D314" t="s">
        <v>44657</v>
      </c>
      <c r="E314" t="s">
        <v>45270</v>
      </c>
      <c r="F314" t="s">
        <v>447</v>
      </c>
      <c r="G314" t="s">
        <v>45271</v>
      </c>
      <c r="H314" t="s">
        <v>45272</v>
      </c>
      <c r="J314">
        <v>40.716449500000003</v>
      </c>
      <c r="K314">
        <v>-80.120525599999993</v>
      </c>
      <c r="L314">
        <v>211130</v>
      </c>
      <c r="M314" t="s">
        <v>116</v>
      </c>
      <c r="N314" s="49">
        <v>29235.241999999998</v>
      </c>
      <c r="O314" s="49">
        <v>28992.698</v>
      </c>
      <c r="P314" s="49">
        <v>28372.498</v>
      </c>
      <c r="Q314" s="49">
        <v>32469.797999999999</v>
      </c>
      <c r="R314" s="49">
        <v>53259.534</v>
      </c>
      <c r="S314" s="49">
        <v>52488.124000000003</v>
      </c>
      <c r="T314" s="49">
        <v>58512.748</v>
      </c>
      <c r="U314" s="49">
        <v>67917.543999999994</v>
      </c>
      <c r="V314" s="49">
        <v>59781.794000000002</v>
      </c>
    </row>
    <row r="315" spans="1:22" x14ac:dyDescent="0.3">
      <c r="A315">
        <v>1008957</v>
      </c>
      <c r="B315" t="s">
        <v>30946</v>
      </c>
      <c r="C315" t="s">
        <v>45273</v>
      </c>
      <c r="D315" t="s">
        <v>44584</v>
      </c>
      <c r="E315" t="s">
        <v>3634</v>
      </c>
      <c r="F315" t="s">
        <v>303</v>
      </c>
      <c r="G315" t="s">
        <v>30948</v>
      </c>
      <c r="H315" t="s">
        <v>45274</v>
      </c>
      <c r="I315" t="s">
        <v>3637</v>
      </c>
      <c r="J315">
        <v>32.915930000000003</v>
      </c>
      <c r="K315">
        <v>-96.772490000000005</v>
      </c>
      <c r="L315">
        <v>211130</v>
      </c>
      <c r="M315" t="s">
        <v>116</v>
      </c>
      <c r="N315" s="49">
        <v>525309.41599999997</v>
      </c>
      <c r="O315" s="49">
        <v>286116.74800000002</v>
      </c>
      <c r="P315" s="49">
        <v>154680.01</v>
      </c>
      <c r="Q315" s="49">
        <v>89484.84</v>
      </c>
      <c r="R315" s="49">
        <v>82103.106</v>
      </c>
      <c r="S315" s="49">
        <v>110294.43</v>
      </c>
      <c r="T315" s="49">
        <v>100189.56200000001</v>
      </c>
      <c r="U315" s="49">
        <v>290498.70799999998</v>
      </c>
      <c r="V315" s="49">
        <v>377101.10600000003</v>
      </c>
    </row>
    <row r="316" spans="1:22" x14ac:dyDescent="0.3">
      <c r="A316">
        <v>1008958</v>
      </c>
      <c r="B316" t="s">
        <v>30946</v>
      </c>
      <c r="C316" t="s">
        <v>45275</v>
      </c>
      <c r="D316" t="s">
        <v>44591</v>
      </c>
      <c r="E316" t="s">
        <v>3634</v>
      </c>
      <c r="F316" t="s">
        <v>303</v>
      </c>
      <c r="G316" t="s">
        <v>30948</v>
      </c>
      <c r="H316" t="s">
        <v>45274</v>
      </c>
      <c r="I316" t="s">
        <v>3637</v>
      </c>
      <c r="J316">
        <v>32.915930000000003</v>
      </c>
      <c r="K316">
        <v>-96.772490000000005</v>
      </c>
      <c r="L316">
        <v>211130</v>
      </c>
      <c r="M316" t="s">
        <v>116</v>
      </c>
      <c r="N316" s="49">
        <v>99585.695999999996</v>
      </c>
      <c r="O316" s="49">
        <v>84907.445999999996</v>
      </c>
      <c r="P316" s="49">
        <v>23074.042000000001</v>
      </c>
      <c r="Q316" s="49">
        <v>34283.279999999999</v>
      </c>
      <c r="R316" s="49">
        <v>52393.576000000001</v>
      </c>
      <c r="S316" s="49">
        <v>33603.368000000002</v>
      </c>
      <c r="T316" s="49">
        <v>12165.2</v>
      </c>
      <c r="U316" s="49">
        <v>81574.244000000006</v>
      </c>
      <c r="V316" s="49">
        <v>128172.14200000001</v>
      </c>
    </row>
    <row r="317" spans="1:22" x14ac:dyDescent="0.3">
      <c r="A317">
        <v>1010945</v>
      </c>
      <c r="B317" t="s">
        <v>45276</v>
      </c>
      <c r="C317" t="s">
        <v>45277</v>
      </c>
      <c r="D317" t="s">
        <v>44578</v>
      </c>
      <c r="E317" t="s">
        <v>3634</v>
      </c>
      <c r="F317" t="s">
        <v>303</v>
      </c>
      <c r="G317" t="s">
        <v>30948</v>
      </c>
      <c r="H317" t="s">
        <v>45278</v>
      </c>
      <c r="I317" t="s">
        <v>3637</v>
      </c>
      <c r="J317">
        <v>32.915930000000003</v>
      </c>
      <c r="K317">
        <v>-96.772490000000005</v>
      </c>
      <c r="L317">
        <v>211120</v>
      </c>
      <c r="M317" t="s">
        <v>116</v>
      </c>
      <c r="N317" s="49">
        <v>265781.538</v>
      </c>
      <c r="O317" s="49">
        <v>216875.20199999999</v>
      </c>
      <c r="P317" s="49">
        <v>142405.47</v>
      </c>
      <c r="Q317" s="49">
        <v>141314.696</v>
      </c>
      <c r="R317" s="49">
        <v>138583.62</v>
      </c>
      <c r="S317" s="49">
        <v>167709.674</v>
      </c>
      <c r="T317" s="49">
        <v>131890.79999999999</v>
      </c>
    </row>
    <row r="318" spans="1:22" x14ac:dyDescent="0.3">
      <c r="A318">
        <v>1008675</v>
      </c>
      <c r="B318" t="s">
        <v>45279</v>
      </c>
      <c r="C318" t="s">
        <v>45280</v>
      </c>
      <c r="D318" t="s">
        <v>44578</v>
      </c>
      <c r="E318" t="s">
        <v>5420</v>
      </c>
      <c r="F318" t="s">
        <v>303</v>
      </c>
      <c r="G318" t="s">
        <v>1810</v>
      </c>
      <c r="H318" t="s">
        <v>45281</v>
      </c>
      <c r="I318" t="s">
        <v>935</v>
      </c>
      <c r="J318">
        <v>29.758900000000001</v>
      </c>
      <c r="K318">
        <v>-95.370909999999995</v>
      </c>
      <c r="L318">
        <v>211111</v>
      </c>
      <c r="M318" t="s">
        <v>116</v>
      </c>
      <c r="S318" s="49">
        <v>0</v>
      </c>
      <c r="T318" s="49">
        <v>112592.96000000001</v>
      </c>
      <c r="U318" s="49">
        <v>137225.57</v>
      </c>
      <c r="V318" s="49">
        <v>86395.326000000001</v>
      </c>
    </row>
    <row r="319" spans="1:22" x14ac:dyDescent="0.3">
      <c r="A319">
        <v>1011804</v>
      </c>
      <c r="B319" t="s">
        <v>45282</v>
      </c>
      <c r="C319" t="s">
        <v>45283</v>
      </c>
      <c r="D319" t="s">
        <v>44771</v>
      </c>
      <c r="E319" t="s">
        <v>2510</v>
      </c>
      <c r="F319" t="s">
        <v>323</v>
      </c>
      <c r="G319" t="s">
        <v>2511</v>
      </c>
      <c r="H319" t="s">
        <v>45284</v>
      </c>
      <c r="I319" t="s">
        <v>2513</v>
      </c>
      <c r="J319">
        <v>35.978819999999999</v>
      </c>
      <c r="K319">
        <v>-120.87855999999999</v>
      </c>
      <c r="L319">
        <v>211120</v>
      </c>
      <c r="M319" t="s">
        <v>116</v>
      </c>
      <c r="N319" s="49">
        <v>28930.042000000001</v>
      </c>
      <c r="O319" s="49">
        <v>31350.182000000001</v>
      </c>
      <c r="P319" s="49">
        <v>29745.23</v>
      </c>
      <c r="Q319" s="49">
        <v>26919.748</v>
      </c>
      <c r="R319" s="49">
        <v>28786.441999999999</v>
      </c>
      <c r="S319" s="49">
        <v>31369.94</v>
      </c>
    </row>
    <row r="320" spans="1:22" x14ac:dyDescent="0.3">
      <c r="A320">
        <v>1011765</v>
      </c>
      <c r="B320" t="s">
        <v>45285</v>
      </c>
      <c r="C320" t="s">
        <v>45286</v>
      </c>
      <c r="D320" t="s">
        <v>44625</v>
      </c>
      <c r="E320" t="s">
        <v>3634</v>
      </c>
      <c r="F320" t="s">
        <v>303</v>
      </c>
      <c r="G320" t="s">
        <v>45287</v>
      </c>
      <c r="H320" t="s">
        <v>45288</v>
      </c>
      <c r="I320" t="s">
        <v>3637</v>
      </c>
      <c r="J320">
        <v>32.812159999999999</v>
      </c>
      <c r="K320">
        <v>-96.805340000000001</v>
      </c>
      <c r="L320">
        <v>211130</v>
      </c>
      <c r="M320" t="s">
        <v>116</v>
      </c>
      <c r="N320" s="49">
        <v>203506.04399999999</v>
      </c>
      <c r="O320" s="49">
        <v>56571.95</v>
      </c>
      <c r="P320" s="49">
        <v>50512.3</v>
      </c>
      <c r="Q320" s="49">
        <v>13565.4</v>
      </c>
      <c r="R320" s="49">
        <v>23094.1</v>
      </c>
      <c r="S320" s="49">
        <v>86513.782000000007</v>
      </c>
    </row>
    <row r="321" spans="1:22" x14ac:dyDescent="0.3">
      <c r="A321">
        <v>1011763</v>
      </c>
      <c r="B321" t="s">
        <v>45289</v>
      </c>
      <c r="C321" t="s">
        <v>45290</v>
      </c>
      <c r="D321" t="s">
        <v>44623</v>
      </c>
      <c r="E321" t="s">
        <v>3634</v>
      </c>
      <c r="F321" t="s">
        <v>303</v>
      </c>
      <c r="G321" t="s">
        <v>45287</v>
      </c>
      <c r="H321" t="s">
        <v>45288</v>
      </c>
      <c r="I321" t="s">
        <v>3637</v>
      </c>
      <c r="J321">
        <v>32.812159999999999</v>
      </c>
      <c r="K321">
        <v>-96.805340000000001</v>
      </c>
      <c r="L321">
        <v>211130</v>
      </c>
      <c r="M321" t="s">
        <v>116</v>
      </c>
      <c r="N321" s="49">
        <v>169132.742</v>
      </c>
      <c r="O321" s="49">
        <v>56794.548000000003</v>
      </c>
      <c r="P321" s="49">
        <v>35514.6</v>
      </c>
      <c r="Q321" s="49">
        <v>1601.1</v>
      </c>
      <c r="R321" s="49">
        <v>4650.5</v>
      </c>
      <c r="S321" s="49">
        <v>84125.84</v>
      </c>
    </row>
    <row r="322" spans="1:22" x14ac:dyDescent="0.3">
      <c r="A322">
        <v>1013483</v>
      </c>
      <c r="B322"/>
      <c r="C322" t="s">
        <v>45291</v>
      </c>
      <c r="D322" t="s">
        <v>44628</v>
      </c>
      <c r="E322" t="s">
        <v>2808</v>
      </c>
      <c r="F322" t="s">
        <v>303</v>
      </c>
      <c r="G322" t="s">
        <v>9292</v>
      </c>
      <c r="H322" t="s">
        <v>45292</v>
      </c>
      <c r="L322">
        <v>211120</v>
      </c>
      <c r="M322" t="s">
        <v>116</v>
      </c>
      <c r="N322" s="49">
        <v>85484.903999999995</v>
      </c>
      <c r="O322" s="49">
        <v>49255.947999999997</v>
      </c>
    </row>
    <row r="323" spans="1:22" x14ac:dyDescent="0.3">
      <c r="A323">
        <v>1011773</v>
      </c>
      <c r="B323" t="s">
        <v>45293</v>
      </c>
      <c r="C323" t="s">
        <v>45294</v>
      </c>
      <c r="D323" t="s">
        <v>44578</v>
      </c>
      <c r="E323" t="s">
        <v>44493</v>
      </c>
      <c r="F323" t="s">
        <v>303</v>
      </c>
      <c r="G323" t="s">
        <v>44494</v>
      </c>
      <c r="H323" t="s">
        <v>45295</v>
      </c>
      <c r="I323" t="s">
        <v>1952</v>
      </c>
      <c r="J323">
        <v>30.158000000000001</v>
      </c>
      <c r="K323">
        <v>-95.45581</v>
      </c>
      <c r="L323">
        <v>211120</v>
      </c>
      <c r="M323" t="s">
        <v>116</v>
      </c>
      <c r="N323" s="49">
        <v>27782.428</v>
      </c>
      <c r="O323" s="49">
        <v>22762.477999999999</v>
      </c>
      <c r="P323" s="49">
        <v>16854.371999999999</v>
      </c>
      <c r="Q323" s="49">
        <v>18412.317999999999</v>
      </c>
      <c r="R323" s="49">
        <v>21191.013999999999</v>
      </c>
      <c r="S323" s="49">
        <v>25156.804</v>
      </c>
    </row>
    <row r="324" spans="1:22" x14ac:dyDescent="0.3">
      <c r="A324">
        <v>1010150</v>
      </c>
      <c r="B324" t="s">
        <v>44747</v>
      </c>
      <c r="C324" t="s">
        <v>45296</v>
      </c>
      <c r="D324" t="s">
        <v>44591</v>
      </c>
      <c r="E324" t="s">
        <v>36942</v>
      </c>
      <c r="F324" t="s">
        <v>303</v>
      </c>
      <c r="G324" t="s">
        <v>14078</v>
      </c>
      <c r="H324" t="s">
        <v>44749</v>
      </c>
      <c r="I324" t="s">
        <v>483</v>
      </c>
      <c r="J324">
        <v>29.93817</v>
      </c>
      <c r="K324">
        <v>-95.350819999999999</v>
      </c>
      <c r="L324">
        <v>211111</v>
      </c>
      <c r="M324" t="s">
        <v>116</v>
      </c>
      <c r="S324" s="49">
        <v>60436.99</v>
      </c>
      <c r="T324" s="49">
        <v>63600.334000000003</v>
      </c>
      <c r="U324" s="49">
        <v>163991.552</v>
      </c>
      <c r="V324" s="49">
        <v>253840.954</v>
      </c>
    </row>
    <row r="325" spans="1:22" x14ac:dyDescent="0.3">
      <c r="A325">
        <v>1008934</v>
      </c>
      <c r="B325" t="s">
        <v>44750</v>
      </c>
      <c r="C325" t="s">
        <v>45297</v>
      </c>
      <c r="D325" t="s">
        <v>44591</v>
      </c>
      <c r="E325" t="s">
        <v>44493</v>
      </c>
      <c r="F325" t="s">
        <v>303</v>
      </c>
      <c r="G325" t="s">
        <v>44494</v>
      </c>
      <c r="H325" t="s">
        <v>44764</v>
      </c>
      <c r="I325" t="s">
        <v>1952</v>
      </c>
      <c r="J325">
        <v>30.161149999999999</v>
      </c>
      <c r="K325">
        <v>-95.453890000000001</v>
      </c>
      <c r="L325">
        <v>211111</v>
      </c>
      <c r="M325" t="s">
        <v>116</v>
      </c>
      <c r="Q325" s="49">
        <v>18159.2</v>
      </c>
      <c r="R325" s="49">
        <v>67054.876000000004</v>
      </c>
      <c r="S325" s="49">
        <v>262142.984</v>
      </c>
      <c r="T325" s="49">
        <v>269303.984</v>
      </c>
      <c r="U325" s="49">
        <v>346919.58799999999</v>
      </c>
      <c r="V325" s="49">
        <v>409392.71600000001</v>
      </c>
    </row>
    <row r="326" spans="1:22" x14ac:dyDescent="0.3">
      <c r="A326">
        <v>1008713</v>
      </c>
      <c r="B326" t="s">
        <v>45298</v>
      </c>
      <c r="C326" t="s">
        <v>45299</v>
      </c>
      <c r="D326" t="s">
        <v>44591</v>
      </c>
      <c r="E326" t="s">
        <v>5420</v>
      </c>
      <c r="F326" t="s">
        <v>303</v>
      </c>
      <c r="G326" t="s">
        <v>34629</v>
      </c>
      <c r="H326" t="s">
        <v>44705</v>
      </c>
      <c r="I326" t="s">
        <v>828</v>
      </c>
      <c r="J326">
        <v>29.772613799999998</v>
      </c>
      <c r="K326">
        <v>-95.514493000000002</v>
      </c>
      <c r="L326">
        <v>211111</v>
      </c>
      <c r="M326" t="s">
        <v>116</v>
      </c>
      <c r="R326" s="49">
        <v>42130.62</v>
      </c>
      <c r="S326" s="49">
        <v>100906.978</v>
      </c>
      <c r="T326" s="49">
        <v>136970.00599999999</v>
      </c>
      <c r="U326" s="49">
        <v>46281.2</v>
      </c>
      <c r="V326" s="49">
        <v>58435.447999999997</v>
      </c>
    </row>
    <row r="327" spans="1:22" x14ac:dyDescent="0.3">
      <c r="A327">
        <v>1013135</v>
      </c>
      <c r="B327"/>
      <c r="C327" t="s">
        <v>45300</v>
      </c>
      <c r="D327" t="s">
        <v>44657</v>
      </c>
      <c r="E327" t="s">
        <v>45301</v>
      </c>
      <c r="F327" t="s">
        <v>447</v>
      </c>
      <c r="G327" t="s">
        <v>45302</v>
      </c>
      <c r="H327" t="s">
        <v>45303</v>
      </c>
      <c r="J327">
        <v>40.7984796</v>
      </c>
      <c r="K327">
        <v>-77.899603999999997</v>
      </c>
      <c r="L327">
        <v>211130</v>
      </c>
      <c r="M327" t="s">
        <v>116</v>
      </c>
      <c r="N327" s="49">
        <v>104217.39200000001</v>
      </c>
      <c r="O327" s="49">
        <v>88101.967999999993</v>
      </c>
      <c r="P327" s="49">
        <v>27243.99</v>
      </c>
    </row>
    <row r="328" spans="1:22" x14ac:dyDescent="0.3">
      <c r="A328">
        <v>1013413</v>
      </c>
      <c r="B328"/>
      <c r="C328" t="s">
        <v>45304</v>
      </c>
      <c r="D328" t="s">
        <v>44723</v>
      </c>
      <c r="E328" t="s">
        <v>45301</v>
      </c>
      <c r="F328" t="s">
        <v>447</v>
      </c>
      <c r="G328" t="s">
        <v>45302</v>
      </c>
      <c r="H328" t="s">
        <v>45305</v>
      </c>
      <c r="J328">
        <v>39.945259999999998</v>
      </c>
      <c r="K328">
        <v>-81.442400000000006</v>
      </c>
      <c r="L328">
        <v>211130</v>
      </c>
      <c r="M328" t="s">
        <v>116</v>
      </c>
      <c r="N328" s="49">
        <v>17678.342000000001</v>
      </c>
      <c r="O328" s="49">
        <v>55044.2</v>
      </c>
    </row>
    <row r="329" spans="1:22" x14ac:dyDescent="0.3">
      <c r="A329">
        <v>1013089</v>
      </c>
      <c r="B329"/>
      <c r="C329" t="s">
        <v>45306</v>
      </c>
      <c r="D329" t="s">
        <v>44657</v>
      </c>
      <c r="E329" t="s">
        <v>44991</v>
      </c>
      <c r="F329" t="s">
        <v>447</v>
      </c>
      <c r="G329" t="s">
        <v>44992</v>
      </c>
      <c r="H329" t="s">
        <v>45307</v>
      </c>
      <c r="J329">
        <v>40.276707299999998</v>
      </c>
      <c r="K329">
        <v>-80.165185399999999</v>
      </c>
      <c r="L329">
        <v>211130</v>
      </c>
      <c r="M329" t="s">
        <v>116</v>
      </c>
      <c r="N329" s="49">
        <v>1670.7460000000001</v>
      </c>
      <c r="O329" s="49">
        <v>82836.986000000004</v>
      </c>
      <c r="P329" s="49">
        <v>40731.512000000002</v>
      </c>
    </row>
    <row r="330" spans="1:22" x14ac:dyDescent="0.3">
      <c r="A330">
        <v>1009956</v>
      </c>
      <c r="B330" t="s">
        <v>44345</v>
      </c>
      <c r="C330" t="s">
        <v>44346</v>
      </c>
      <c r="D330" t="s">
        <v>45308</v>
      </c>
      <c r="E330" t="s">
        <v>3191</v>
      </c>
      <c r="F330" t="s">
        <v>1487</v>
      </c>
      <c r="G330" t="s">
        <v>44347</v>
      </c>
      <c r="H330" t="s">
        <v>44348</v>
      </c>
      <c r="I330" t="s">
        <v>5884</v>
      </c>
      <c r="J330">
        <v>39.742905</v>
      </c>
      <c r="K330">
        <v>-104.98738</v>
      </c>
      <c r="L330">
        <v>211120</v>
      </c>
      <c r="M330" t="s">
        <v>44320</v>
      </c>
      <c r="N330" s="49">
        <v>156239.228</v>
      </c>
      <c r="O330" s="49">
        <v>93052.532000000007</v>
      </c>
      <c r="P330" s="49">
        <v>75276.808000000005</v>
      </c>
      <c r="Q330" s="49">
        <v>61535.576000000001</v>
      </c>
      <c r="R330" s="49">
        <v>72353.495999999999</v>
      </c>
      <c r="S330" s="49">
        <v>175145.33600000001</v>
      </c>
      <c r="T330" s="49">
        <v>121769.63800000001</v>
      </c>
      <c r="U330" s="49">
        <v>157075.54</v>
      </c>
      <c r="V330" s="49">
        <v>244094.644</v>
      </c>
    </row>
    <row r="331" spans="1:22" x14ac:dyDescent="0.3">
      <c r="A331">
        <v>1008686</v>
      </c>
      <c r="B331" t="s">
        <v>44972</v>
      </c>
      <c r="C331" t="s">
        <v>45309</v>
      </c>
      <c r="D331" t="s">
        <v>44612</v>
      </c>
      <c r="E331" t="s">
        <v>2808</v>
      </c>
      <c r="F331" t="s">
        <v>303</v>
      </c>
      <c r="G331" t="s">
        <v>9292</v>
      </c>
      <c r="H331" t="s">
        <v>44974</v>
      </c>
      <c r="I331" t="s">
        <v>3161</v>
      </c>
      <c r="J331">
        <v>32.003169999999997</v>
      </c>
      <c r="K331">
        <v>-102.07883</v>
      </c>
      <c r="L331">
        <v>211111</v>
      </c>
      <c r="M331" t="s">
        <v>116</v>
      </c>
      <c r="U331" s="49">
        <v>1031.5</v>
      </c>
      <c r="V331" s="49">
        <v>1034.7</v>
      </c>
    </row>
    <row r="332" spans="1:22" x14ac:dyDescent="0.3">
      <c r="A332">
        <v>1006420</v>
      </c>
      <c r="B332" t="s">
        <v>45310</v>
      </c>
      <c r="C332" t="s">
        <v>45311</v>
      </c>
      <c r="D332" t="s">
        <v>44584</v>
      </c>
      <c r="E332" t="s">
        <v>43495</v>
      </c>
      <c r="F332" t="s">
        <v>303</v>
      </c>
      <c r="G332" t="s">
        <v>43496</v>
      </c>
      <c r="H332" t="s">
        <v>45312</v>
      </c>
      <c r="I332" t="s">
        <v>45213</v>
      </c>
      <c r="J332">
        <v>33.078049999999998</v>
      </c>
      <c r="K332">
        <v>-96.822289999999995</v>
      </c>
      <c r="L332">
        <v>211111</v>
      </c>
      <c r="M332" t="s">
        <v>116</v>
      </c>
      <c r="Q332" s="49">
        <v>99.25</v>
      </c>
      <c r="R332" s="49">
        <v>2082.85</v>
      </c>
      <c r="S332" s="49">
        <v>52143.3</v>
      </c>
      <c r="T332" s="49">
        <v>75744.585999999996</v>
      </c>
      <c r="U332" s="49">
        <v>82518.001999999993</v>
      </c>
      <c r="V332" s="49">
        <v>108200.318</v>
      </c>
    </row>
    <row r="333" spans="1:22" x14ac:dyDescent="0.3">
      <c r="A333">
        <v>1008266</v>
      </c>
      <c r="B333" t="s">
        <v>45310</v>
      </c>
      <c r="C333" t="s">
        <v>45313</v>
      </c>
      <c r="D333" t="s">
        <v>44591</v>
      </c>
      <c r="E333" t="s">
        <v>43495</v>
      </c>
      <c r="F333" t="s">
        <v>303</v>
      </c>
      <c r="G333" t="s">
        <v>43496</v>
      </c>
      <c r="H333" t="s">
        <v>45312</v>
      </c>
      <c r="I333" t="s">
        <v>45213</v>
      </c>
      <c r="J333">
        <v>33.078049999999998</v>
      </c>
      <c r="K333">
        <v>-96.822289999999995</v>
      </c>
      <c r="L333">
        <v>211111</v>
      </c>
      <c r="M333" t="s">
        <v>116</v>
      </c>
      <c r="T333" s="49">
        <v>56170.947999999997</v>
      </c>
      <c r="U333" s="49">
        <v>60003.811999999998</v>
      </c>
      <c r="V333" s="49">
        <v>103125.35</v>
      </c>
    </row>
    <row r="334" spans="1:22" x14ac:dyDescent="0.3">
      <c r="A334">
        <v>1006404</v>
      </c>
      <c r="B334" t="s">
        <v>45310</v>
      </c>
      <c r="C334" t="s">
        <v>45314</v>
      </c>
      <c r="D334" t="s">
        <v>44625</v>
      </c>
      <c r="E334" t="s">
        <v>43495</v>
      </c>
      <c r="F334" t="s">
        <v>303</v>
      </c>
      <c r="G334" t="s">
        <v>43496</v>
      </c>
      <c r="H334" t="s">
        <v>45312</v>
      </c>
      <c r="I334" t="s">
        <v>45213</v>
      </c>
      <c r="J334">
        <v>33.078049999999998</v>
      </c>
      <c r="K334">
        <v>-96.822289999999995</v>
      </c>
      <c r="L334">
        <v>211111</v>
      </c>
      <c r="M334" t="s">
        <v>116</v>
      </c>
      <c r="U334" s="49">
        <v>138.80000000000001</v>
      </c>
      <c r="V334" s="49">
        <v>30228.400000000001</v>
      </c>
    </row>
    <row r="335" spans="1:22" x14ac:dyDescent="0.3">
      <c r="A335">
        <v>1008209</v>
      </c>
      <c r="B335" t="s">
        <v>30746</v>
      </c>
      <c r="C335" t="s">
        <v>45315</v>
      </c>
      <c r="D335" t="s">
        <v>44645</v>
      </c>
      <c r="E335" t="s">
        <v>3191</v>
      </c>
      <c r="F335" t="s">
        <v>1487</v>
      </c>
      <c r="G335" t="s">
        <v>26216</v>
      </c>
      <c r="H335" t="s">
        <v>45316</v>
      </c>
      <c r="I335" t="s">
        <v>5884</v>
      </c>
      <c r="J335">
        <v>39.743459999999999</v>
      </c>
      <c r="K335">
        <v>-104.98796</v>
      </c>
      <c r="L335">
        <v>211111</v>
      </c>
      <c r="M335" t="s">
        <v>116</v>
      </c>
      <c r="T335" s="49">
        <v>184429.834</v>
      </c>
      <c r="U335" s="49">
        <v>220895.49400000001</v>
      </c>
      <c r="V335" s="49">
        <v>249393.144</v>
      </c>
    </row>
    <row r="336" spans="1:22" x14ac:dyDescent="0.3">
      <c r="A336">
        <v>1008089</v>
      </c>
      <c r="B336" t="s">
        <v>45310</v>
      </c>
      <c r="C336" t="s">
        <v>45317</v>
      </c>
      <c r="D336" t="s">
        <v>44796</v>
      </c>
      <c r="E336" t="s">
        <v>43495</v>
      </c>
      <c r="F336" t="s">
        <v>303</v>
      </c>
      <c r="G336" t="s">
        <v>43496</v>
      </c>
      <c r="H336" t="s">
        <v>45312</v>
      </c>
      <c r="I336" t="s">
        <v>45213</v>
      </c>
      <c r="J336">
        <v>33.078049999999998</v>
      </c>
      <c r="K336">
        <v>-96.822289999999995</v>
      </c>
      <c r="L336">
        <v>211111</v>
      </c>
      <c r="M336" t="s">
        <v>116</v>
      </c>
      <c r="Q336" s="49">
        <v>57823.906000000003</v>
      </c>
      <c r="R336" s="49">
        <v>41788.946000000004</v>
      </c>
      <c r="S336" s="49">
        <v>35487.5</v>
      </c>
      <c r="T336" s="49">
        <v>20315.952000000001</v>
      </c>
    </row>
    <row r="337" spans="1:22" x14ac:dyDescent="0.3">
      <c r="A337">
        <v>1008207</v>
      </c>
      <c r="B337" t="s">
        <v>30746</v>
      </c>
      <c r="C337" t="s">
        <v>45318</v>
      </c>
      <c r="D337" t="s">
        <v>44893</v>
      </c>
      <c r="E337" t="s">
        <v>3191</v>
      </c>
      <c r="F337" t="s">
        <v>1487</v>
      </c>
      <c r="G337" t="s">
        <v>26216</v>
      </c>
      <c r="H337" t="s">
        <v>45316</v>
      </c>
      <c r="I337" t="s">
        <v>5884</v>
      </c>
      <c r="J337">
        <v>39.743690000000001</v>
      </c>
      <c r="K337">
        <v>-104.98777</v>
      </c>
      <c r="L337">
        <v>211111</v>
      </c>
      <c r="M337" t="s">
        <v>116</v>
      </c>
      <c r="Q337" s="49">
        <v>554607.27599999995</v>
      </c>
      <c r="R337" s="49">
        <v>544386.18400000001</v>
      </c>
      <c r="S337" s="49">
        <v>768675.95799999998</v>
      </c>
      <c r="T337" s="49">
        <v>706830.65399999998</v>
      </c>
      <c r="U337" s="49">
        <v>809250.44</v>
      </c>
      <c r="V337" s="49">
        <v>660875.11399999994</v>
      </c>
    </row>
    <row r="338" spans="1:22" x14ac:dyDescent="0.3">
      <c r="A338">
        <v>1008216</v>
      </c>
      <c r="B338" t="s">
        <v>30746</v>
      </c>
      <c r="C338" t="s">
        <v>45319</v>
      </c>
      <c r="D338" t="s">
        <v>44651</v>
      </c>
      <c r="E338" t="s">
        <v>3191</v>
      </c>
      <c r="F338" t="s">
        <v>1487</v>
      </c>
      <c r="G338" t="s">
        <v>26216</v>
      </c>
      <c r="H338" t="s">
        <v>45316</v>
      </c>
      <c r="I338" t="s">
        <v>5884</v>
      </c>
      <c r="J338">
        <v>39.743690000000001</v>
      </c>
      <c r="K338">
        <v>-104.98777</v>
      </c>
      <c r="L338">
        <v>211111</v>
      </c>
      <c r="M338" t="s">
        <v>116</v>
      </c>
      <c r="P338" s="49">
        <v>72377.56</v>
      </c>
      <c r="Q338" s="49">
        <v>71777.638000000006</v>
      </c>
      <c r="R338" s="49">
        <v>98779.043999999994</v>
      </c>
      <c r="S338" s="49">
        <v>80492.377999999997</v>
      </c>
      <c r="T338" s="49">
        <v>10317.118</v>
      </c>
    </row>
    <row r="339" spans="1:22" x14ac:dyDescent="0.3">
      <c r="A339">
        <v>1008212</v>
      </c>
      <c r="B339" t="s">
        <v>45320</v>
      </c>
      <c r="C339" t="s">
        <v>45321</v>
      </c>
      <c r="D339" t="s">
        <v>44623</v>
      </c>
      <c r="E339" t="s">
        <v>3634</v>
      </c>
      <c r="F339" t="s">
        <v>303</v>
      </c>
      <c r="G339" t="s">
        <v>3635</v>
      </c>
      <c r="H339" t="s">
        <v>45322</v>
      </c>
      <c r="I339" t="s">
        <v>3637</v>
      </c>
      <c r="J339">
        <v>32.936190000000003</v>
      </c>
      <c r="K339">
        <v>-96.822950000000006</v>
      </c>
      <c r="L339">
        <v>211111</v>
      </c>
      <c r="M339" t="s">
        <v>116</v>
      </c>
      <c r="U339" s="49">
        <v>362.5</v>
      </c>
      <c r="V339" s="49">
        <v>27475.324000000001</v>
      </c>
    </row>
    <row r="340" spans="1:22" x14ac:dyDescent="0.3">
      <c r="A340">
        <v>1013283</v>
      </c>
      <c r="B340"/>
      <c r="C340" t="s">
        <v>45323</v>
      </c>
      <c r="D340" t="s">
        <v>44657</v>
      </c>
      <c r="E340" t="s">
        <v>8338</v>
      </c>
      <c r="F340" t="s">
        <v>663</v>
      </c>
      <c r="G340" t="s">
        <v>18524</v>
      </c>
      <c r="H340" t="s">
        <v>45324</v>
      </c>
      <c r="L340">
        <v>211130</v>
      </c>
      <c r="M340" t="s">
        <v>116</v>
      </c>
      <c r="N340" s="49">
        <v>439505.174</v>
      </c>
    </row>
    <row r="341" spans="1:22" x14ac:dyDescent="0.3">
      <c r="A341">
        <v>1011839</v>
      </c>
      <c r="B341" t="s">
        <v>45325</v>
      </c>
      <c r="C341" t="s">
        <v>45326</v>
      </c>
      <c r="D341" t="s">
        <v>44612</v>
      </c>
      <c r="E341" t="s">
        <v>5420</v>
      </c>
      <c r="F341" t="s">
        <v>303</v>
      </c>
      <c r="G341" t="s">
        <v>35922</v>
      </c>
      <c r="H341" t="s">
        <v>45327</v>
      </c>
      <c r="I341" t="s">
        <v>483</v>
      </c>
      <c r="J341">
        <v>29.761420000000001</v>
      </c>
      <c r="K341">
        <v>-95.478830000000002</v>
      </c>
      <c r="L341">
        <v>211130</v>
      </c>
      <c r="M341" t="s">
        <v>116</v>
      </c>
      <c r="O341" s="49">
        <v>11858.328</v>
      </c>
      <c r="P341" s="49">
        <v>10933.781999999999</v>
      </c>
      <c r="Q341" s="49">
        <v>11021.424000000001</v>
      </c>
      <c r="R341" s="49">
        <v>13691.448</v>
      </c>
    </row>
    <row r="342" spans="1:22" x14ac:dyDescent="0.3">
      <c r="A342">
        <v>1011727</v>
      </c>
      <c r="B342" t="s">
        <v>45328</v>
      </c>
      <c r="C342" t="s">
        <v>45329</v>
      </c>
      <c r="D342" t="s">
        <v>44578</v>
      </c>
      <c r="E342" t="s">
        <v>2808</v>
      </c>
      <c r="F342" t="s">
        <v>303</v>
      </c>
      <c r="G342" t="s">
        <v>9292</v>
      </c>
      <c r="H342" t="s">
        <v>45330</v>
      </c>
      <c r="I342" t="s">
        <v>3161</v>
      </c>
      <c r="J342">
        <v>31.997416000000001</v>
      </c>
      <c r="K342">
        <v>-102.079268</v>
      </c>
      <c r="L342">
        <v>211111</v>
      </c>
      <c r="M342" t="s">
        <v>116</v>
      </c>
      <c r="R342" s="49">
        <v>23114.815999999999</v>
      </c>
      <c r="S342" s="49">
        <v>23656.466</v>
      </c>
      <c r="T342" s="49">
        <v>21668.722000000002</v>
      </c>
      <c r="U342" s="49">
        <v>21675.921999999999</v>
      </c>
      <c r="V342" s="49">
        <v>21699.171999999999</v>
      </c>
    </row>
    <row r="343" spans="1:22" x14ac:dyDescent="0.3">
      <c r="A343">
        <v>1011659</v>
      </c>
      <c r="B343" t="s">
        <v>45331</v>
      </c>
      <c r="C343" t="s">
        <v>45332</v>
      </c>
      <c r="D343" t="s">
        <v>44628</v>
      </c>
      <c r="E343" t="s">
        <v>2808</v>
      </c>
      <c r="F343" t="s">
        <v>303</v>
      </c>
      <c r="G343" t="s">
        <v>9292</v>
      </c>
      <c r="H343" t="s">
        <v>45333</v>
      </c>
      <c r="I343" t="s">
        <v>3161</v>
      </c>
      <c r="J343">
        <v>31.997420000000002</v>
      </c>
      <c r="K343">
        <v>-102.0793</v>
      </c>
      <c r="L343">
        <v>211120</v>
      </c>
      <c r="M343" t="s">
        <v>116</v>
      </c>
      <c r="N343" s="49">
        <v>644545.38</v>
      </c>
      <c r="O343" s="49">
        <v>632774.64800000004</v>
      </c>
      <c r="P343" s="49">
        <v>262919.65000000002</v>
      </c>
      <c r="Q343" s="49">
        <v>267075.71399999998</v>
      </c>
      <c r="R343" s="49">
        <v>257629.57199999999</v>
      </c>
      <c r="S343" s="49">
        <v>315596.73200000002</v>
      </c>
      <c r="T343" s="49">
        <v>308107.37199999997</v>
      </c>
      <c r="U343" s="49">
        <v>290548.538</v>
      </c>
      <c r="V343" s="49">
        <v>266466.038</v>
      </c>
    </row>
    <row r="344" spans="1:22" x14ac:dyDescent="0.3">
      <c r="A344">
        <v>1008408</v>
      </c>
      <c r="B344" t="s">
        <v>45334</v>
      </c>
      <c r="C344" t="s">
        <v>45335</v>
      </c>
      <c r="D344" t="s">
        <v>44651</v>
      </c>
      <c r="E344" t="s">
        <v>13650</v>
      </c>
      <c r="F344" t="s">
        <v>339</v>
      </c>
      <c r="G344" t="s">
        <v>1670</v>
      </c>
      <c r="H344" t="s">
        <v>45336</v>
      </c>
      <c r="I344" t="s">
        <v>359</v>
      </c>
      <c r="J344">
        <v>36.721760000000003</v>
      </c>
      <c r="K344">
        <v>-108.18322000000001</v>
      </c>
      <c r="L344">
        <v>211111</v>
      </c>
      <c r="M344" t="s">
        <v>116</v>
      </c>
      <c r="R344" s="49">
        <v>146171.08799999999</v>
      </c>
      <c r="S344" s="49">
        <v>382722.11599999998</v>
      </c>
      <c r="T344" s="49">
        <v>408409.592</v>
      </c>
      <c r="U344" s="49">
        <v>416341.97399999999</v>
      </c>
      <c r="V344" s="49">
        <v>463461.43</v>
      </c>
    </row>
    <row r="345" spans="1:22" x14ac:dyDescent="0.3">
      <c r="A345">
        <v>1008836</v>
      </c>
      <c r="B345" t="s">
        <v>42925</v>
      </c>
      <c r="C345" t="s">
        <v>44352</v>
      </c>
      <c r="D345" t="s">
        <v>44628</v>
      </c>
      <c r="E345" t="s">
        <v>19055</v>
      </c>
      <c r="F345" t="s">
        <v>386</v>
      </c>
      <c r="G345" t="s">
        <v>42927</v>
      </c>
      <c r="H345" t="s">
        <v>44353</v>
      </c>
      <c r="I345" t="s">
        <v>536</v>
      </c>
      <c r="J345">
        <v>33.520057999999999</v>
      </c>
      <c r="K345">
        <v>-86.807637</v>
      </c>
      <c r="L345">
        <v>211111</v>
      </c>
      <c r="M345" t="s">
        <v>44320</v>
      </c>
      <c r="P345" s="49">
        <v>382736.24400000001</v>
      </c>
      <c r="Q345" s="49">
        <v>475817.99599999998</v>
      </c>
      <c r="R345" s="49">
        <v>117171.342</v>
      </c>
      <c r="S345" s="49">
        <v>57180.906000000003</v>
      </c>
      <c r="T345" s="49">
        <v>49343.597999999998</v>
      </c>
      <c r="U345" s="49">
        <v>81356</v>
      </c>
      <c r="V345" s="49">
        <v>79882.95</v>
      </c>
    </row>
    <row r="346" spans="1:22" x14ac:dyDescent="0.3">
      <c r="A346">
        <v>1013381</v>
      </c>
      <c r="B346" t="s">
        <v>45337</v>
      </c>
      <c r="C346" t="s">
        <v>45338</v>
      </c>
      <c r="D346" t="s">
        <v>44574</v>
      </c>
      <c r="E346" t="s">
        <v>3191</v>
      </c>
      <c r="F346" t="s">
        <v>1487</v>
      </c>
      <c r="G346" t="s">
        <v>26216</v>
      </c>
      <c r="H346" t="s">
        <v>45339</v>
      </c>
      <c r="I346" t="s">
        <v>5884</v>
      </c>
      <c r="J346">
        <v>39.747900000000001</v>
      </c>
      <c r="K346">
        <v>-104.9933</v>
      </c>
      <c r="L346">
        <v>211120</v>
      </c>
      <c r="M346" t="s">
        <v>116</v>
      </c>
      <c r="N346" s="49">
        <v>36424.387999999999</v>
      </c>
      <c r="O346" s="49">
        <v>45291.998</v>
      </c>
    </row>
    <row r="347" spans="1:22" x14ac:dyDescent="0.3">
      <c r="A347">
        <v>1009595</v>
      </c>
      <c r="B347" t="s">
        <v>45337</v>
      </c>
      <c r="C347" t="s">
        <v>45340</v>
      </c>
      <c r="D347" t="s">
        <v>44620</v>
      </c>
      <c r="E347" t="s">
        <v>3191</v>
      </c>
      <c r="F347" t="s">
        <v>1487</v>
      </c>
      <c r="G347" t="s">
        <v>26216</v>
      </c>
      <c r="H347" t="s">
        <v>45339</v>
      </c>
      <c r="I347" t="s">
        <v>5884</v>
      </c>
      <c r="J347">
        <v>39.747900000000001</v>
      </c>
      <c r="K347">
        <v>-104.9933</v>
      </c>
      <c r="L347">
        <v>211120</v>
      </c>
      <c r="M347" t="s">
        <v>116</v>
      </c>
      <c r="N347" s="49">
        <v>806102.93400000001</v>
      </c>
      <c r="O347" s="49">
        <v>641676.84600000002</v>
      </c>
      <c r="P347" s="49">
        <v>542803.35199999996</v>
      </c>
      <c r="Q347" s="49">
        <v>325756.79599999997</v>
      </c>
      <c r="R347" s="49">
        <v>386399.79599999997</v>
      </c>
      <c r="S347" s="49">
        <v>509958.51400000002</v>
      </c>
      <c r="T347" s="49">
        <v>197165.212</v>
      </c>
      <c r="U347" s="49">
        <v>168039.33199999999</v>
      </c>
      <c r="V347" s="49">
        <v>219769.83799999999</v>
      </c>
    </row>
    <row r="348" spans="1:22" x14ac:dyDescent="0.3">
      <c r="A348">
        <v>1009967</v>
      </c>
      <c r="B348" t="s">
        <v>44630</v>
      </c>
      <c r="C348" t="s">
        <v>45341</v>
      </c>
      <c r="D348" t="s">
        <v>44723</v>
      </c>
      <c r="E348" t="s">
        <v>5420</v>
      </c>
      <c r="F348" t="s">
        <v>303</v>
      </c>
      <c r="G348" t="s">
        <v>1810</v>
      </c>
      <c r="H348" t="s">
        <v>45342</v>
      </c>
      <c r="I348" t="s">
        <v>483</v>
      </c>
      <c r="J348">
        <v>29.756080000000001</v>
      </c>
      <c r="K348">
        <v>-95.364329999999995</v>
      </c>
      <c r="L348">
        <v>211130</v>
      </c>
      <c r="M348" t="s">
        <v>116</v>
      </c>
      <c r="N348" s="49">
        <v>147222.1</v>
      </c>
      <c r="O348" s="49">
        <v>165046.986</v>
      </c>
      <c r="P348" s="49">
        <v>186287.55</v>
      </c>
      <c r="Q348" s="49">
        <v>297016.18599999999</v>
      </c>
      <c r="R348" s="49">
        <v>328247.64</v>
      </c>
      <c r="S348" s="49">
        <v>358912.37</v>
      </c>
      <c r="T348" s="49">
        <v>347002.98800000001</v>
      </c>
      <c r="U348" s="49">
        <v>522352.49200000003</v>
      </c>
      <c r="V348" s="49">
        <v>566488.54399999999</v>
      </c>
    </row>
    <row r="349" spans="1:22" x14ac:dyDescent="0.3">
      <c r="A349">
        <v>1009932</v>
      </c>
      <c r="B349" t="s">
        <v>44630</v>
      </c>
      <c r="C349" t="s">
        <v>45343</v>
      </c>
      <c r="D349" t="s">
        <v>44657</v>
      </c>
      <c r="E349" t="s">
        <v>5420</v>
      </c>
      <c r="F349" t="s">
        <v>303</v>
      </c>
      <c r="G349" t="s">
        <v>1810</v>
      </c>
      <c r="H349" t="s">
        <v>45342</v>
      </c>
      <c r="I349" t="s">
        <v>483</v>
      </c>
      <c r="J349">
        <v>29.756080000000001</v>
      </c>
      <c r="K349">
        <v>-95.364329999999995</v>
      </c>
      <c r="L349">
        <v>211130</v>
      </c>
      <c r="M349" t="s">
        <v>116</v>
      </c>
      <c r="N349" s="49">
        <v>228693.85</v>
      </c>
      <c r="O349" s="49">
        <v>208628.7</v>
      </c>
      <c r="P349" s="49">
        <v>197550.1</v>
      </c>
      <c r="Q349" s="49">
        <v>317978.38</v>
      </c>
      <c r="R349" s="49">
        <v>256546.3</v>
      </c>
      <c r="S349" s="49">
        <v>274124.45</v>
      </c>
      <c r="T349" s="49">
        <v>211469.76199999999</v>
      </c>
      <c r="U349" s="49">
        <v>394282.45</v>
      </c>
      <c r="V349" s="49">
        <v>1075807.55</v>
      </c>
    </row>
    <row r="350" spans="1:22" x14ac:dyDescent="0.3">
      <c r="A350">
        <v>1009657</v>
      </c>
      <c r="B350" t="s">
        <v>44630</v>
      </c>
      <c r="C350" t="s">
        <v>45344</v>
      </c>
      <c r="D350" t="s">
        <v>44578</v>
      </c>
      <c r="E350" t="s">
        <v>5420</v>
      </c>
      <c r="F350" t="s">
        <v>303</v>
      </c>
      <c r="G350" t="s">
        <v>1810</v>
      </c>
      <c r="H350" t="s">
        <v>45342</v>
      </c>
      <c r="I350" t="s">
        <v>483</v>
      </c>
      <c r="J350">
        <v>29.756080000000001</v>
      </c>
      <c r="K350">
        <v>-95.364329999999995</v>
      </c>
      <c r="L350">
        <v>211111</v>
      </c>
      <c r="M350" t="s">
        <v>116</v>
      </c>
      <c r="P350" s="49">
        <v>199846.272</v>
      </c>
      <c r="Q350" s="49">
        <v>159457.62</v>
      </c>
      <c r="R350" s="49">
        <v>130994.3</v>
      </c>
      <c r="S350" s="49">
        <v>114476.288</v>
      </c>
      <c r="T350" s="49">
        <v>119655.186</v>
      </c>
      <c r="U350" s="49">
        <v>151889.95600000001</v>
      </c>
      <c r="V350" s="49">
        <v>133751.70800000001</v>
      </c>
    </row>
    <row r="351" spans="1:22" x14ac:dyDescent="0.3">
      <c r="A351">
        <v>1009659</v>
      </c>
      <c r="B351" t="s">
        <v>44630</v>
      </c>
      <c r="C351" t="s">
        <v>45345</v>
      </c>
      <c r="D351" t="s">
        <v>44591</v>
      </c>
      <c r="E351" t="s">
        <v>5420</v>
      </c>
      <c r="F351" t="s">
        <v>303</v>
      </c>
      <c r="G351" t="s">
        <v>1810</v>
      </c>
      <c r="H351" t="s">
        <v>45342</v>
      </c>
      <c r="I351" t="s">
        <v>483</v>
      </c>
      <c r="J351">
        <v>29.756080000000001</v>
      </c>
      <c r="K351">
        <v>-95.364329999999995</v>
      </c>
      <c r="L351">
        <v>211111</v>
      </c>
      <c r="M351" t="s">
        <v>116</v>
      </c>
      <c r="Q351" s="49">
        <v>294.64999999999998</v>
      </c>
      <c r="R351" s="49">
        <v>77.25</v>
      </c>
      <c r="S351" s="49">
        <v>287.45</v>
      </c>
      <c r="T351" s="49">
        <v>42827.885999999999</v>
      </c>
    </row>
    <row r="352" spans="1:22" x14ac:dyDescent="0.3">
      <c r="A352">
        <v>1009968</v>
      </c>
      <c r="B352" t="s">
        <v>44630</v>
      </c>
      <c r="C352" t="s">
        <v>45346</v>
      </c>
      <c r="D352" t="s">
        <v>45159</v>
      </c>
      <c r="E352" t="s">
        <v>5420</v>
      </c>
      <c r="F352" t="s">
        <v>303</v>
      </c>
      <c r="G352" t="s">
        <v>1810</v>
      </c>
      <c r="H352" t="s">
        <v>45342</v>
      </c>
      <c r="I352" t="s">
        <v>483</v>
      </c>
      <c r="J352">
        <v>29.756080000000001</v>
      </c>
      <c r="K352">
        <v>-95.364329999999995</v>
      </c>
      <c r="L352">
        <v>211130</v>
      </c>
      <c r="M352" t="s">
        <v>116</v>
      </c>
      <c r="N352" s="49">
        <v>35410.800000000003</v>
      </c>
      <c r="O352" s="49">
        <v>35388.9</v>
      </c>
      <c r="P352" s="49">
        <v>36529.4</v>
      </c>
      <c r="Q352" s="49">
        <v>36925.050000000003</v>
      </c>
      <c r="R352" s="49">
        <v>44722.097999999998</v>
      </c>
      <c r="S352" s="49">
        <v>121741.92200000001</v>
      </c>
      <c r="T352" s="49">
        <v>115463.49800000001</v>
      </c>
      <c r="U352" s="49">
        <v>96327.567999999999</v>
      </c>
      <c r="V352" s="49">
        <v>105315.836</v>
      </c>
    </row>
    <row r="353" spans="1:22" x14ac:dyDescent="0.3">
      <c r="A353">
        <v>1009660</v>
      </c>
      <c r="B353" t="s">
        <v>44630</v>
      </c>
      <c r="C353" t="s">
        <v>45347</v>
      </c>
      <c r="D353" t="s">
        <v>44596</v>
      </c>
      <c r="E353" t="s">
        <v>5420</v>
      </c>
      <c r="F353" t="s">
        <v>303</v>
      </c>
      <c r="G353" t="s">
        <v>1810</v>
      </c>
      <c r="H353" t="s">
        <v>45342</v>
      </c>
      <c r="I353" t="s">
        <v>483</v>
      </c>
      <c r="J353">
        <v>29.756080000000001</v>
      </c>
      <c r="K353">
        <v>-95.364329999999995</v>
      </c>
      <c r="L353">
        <v>211111</v>
      </c>
      <c r="M353" t="s">
        <v>116</v>
      </c>
      <c r="P353" s="49">
        <v>9087.35</v>
      </c>
      <c r="Q353" s="49">
        <v>12427.242</v>
      </c>
      <c r="R353" s="49">
        <v>9432.4279999999999</v>
      </c>
      <c r="S353" s="49">
        <v>22142.234</v>
      </c>
      <c r="T353" s="49">
        <v>24885.484</v>
      </c>
      <c r="U353" s="49">
        <v>109589.764</v>
      </c>
      <c r="V353" s="49">
        <v>109539.914</v>
      </c>
    </row>
    <row r="354" spans="1:22" x14ac:dyDescent="0.3">
      <c r="A354">
        <v>1009663</v>
      </c>
      <c r="B354" t="s">
        <v>44630</v>
      </c>
      <c r="C354" t="s">
        <v>45348</v>
      </c>
      <c r="D354" t="s">
        <v>44612</v>
      </c>
      <c r="E354" t="s">
        <v>5420</v>
      </c>
      <c r="F354" t="s">
        <v>303</v>
      </c>
      <c r="G354" t="s">
        <v>1810</v>
      </c>
      <c r="H354" t="s">
        <v>45342</v>
      </c>
      <c r="I354" t="s">
        <v>483</v>
      </c>
      <c r="J354">
        <v>29.756080000000001</v>
      </c>
      <c r="K354">
        <v>-95.364329999999995</v>
      </c>
      <c r="L354">
        <v>211130</v>
      </c>
      <c r="M354" t="s">
        <v>116</v>
      </c>
      <c r="O354" s="49">
        <v>132274.84400000001</v>
      </c>
      <c r="P354" s="49">
        <v>453460.60600000003</v>
      </c>
      <c r="Q354" s="49">
        <v>275957.01400000002</v>
      </c>
      <c r="R354" s="49">
        <v>548981.57400000002</v>
      </c>
      <c r="S354" s="49">
        <v>86034.542000000001</v>
      </c>
      <c r="T354" s="49">
        <v>97280.884000000005</v>
      </c>
    </row>
    <row r="355" spans="1:22" x14ac:dyDescent="0.3">
      <c r="A355">
        <v>1009666</v>
      </c>
      <c r="B355" t="s">
        <v>44630</v>
      </c>
      <c r="C355" t="s">
        <v>45349</v>
      </c>
      <c r="D355" t="s">
        <v>44623</v>
      </c>
      <c r="E355" t="s">
        <v>5420</v>
      </c>
      <c r="F355" t="s">
        <v>303</v>
      </c>
      <c r="G355" t="s">
        <v>1810</v>
      </c>
      <c r="H355" t="s">
        <v>45342</v>
      </c>
      <c r="I355" t="s">
        <v>483</v>
      </c>
      <c r="J355">
        <v>29.756080000000001</v>
      </c>
      <c r="K355">
        <v>-95.364329999999995</v>
      </c>
      <c r="L355">
        <v>211130</v>
      </c>
      <c r="M355" t="s">
        <v>116</v>
      </c>
      <c r="O355" s="49">
        <v>645347.11</v>
      </c>
      <c r="P355" s="49">
        <v>753882.53799999994</v>
      </c>
      <c r="Q355" s="49">
        <v>171145.94399999999</v>
      </c>
      <c r="R355" s="49">
        <v>124467.36599999999</v>
      </c>
      <c r="S355" s="49">
        <v>183631.50599999999</v>
      </c>
      <c r="T355" s="49">
        <v>123787.984</v>
      </c>
      <c r="U355" s="49">
        <v>112537.28599999999</v>
      </c>
      <c r="V355" s="49">
        <v>33955.394</v>
      </c>
    </row>
    <row r="356" spans="1:22" x14ac:dyDescent="0.3">
      <c r="A356">
        <v>1009689</v>
      </c>
      <c r="B356" t="s">
        <v>44630</v>
      </c>
      <c r="C356" t="s">
        <v>45350</v>
      </c>
      <c r="D356" t="s">
        <v>44625</v>
      </c>
      <c r="E356" t="s">
        <v>5420</v>
      </c>
      <c r="F356" t="s">
        <v>303</v>
      </c>
      <c r="G356" t="s">
        <v>1810</v>
      </c>
      <c r="H356" t="s">
        <v>45342</v>
      </c>
      <c r="I356" t="s">
        <v>483</v>
      </c>
      <c r="J356">
        <v>29.756080000000001</v>
      </c>
      <c r="K356">
        <v>-95.364329999999995</v>
      </c>
      <c r="L356">
        <v>211130</v>
      </c>
      <c r="M356" t="s">
        <v>116</v>
      </c>
      <c r="O356" s="49">
        <v>449003.27799999999</v>
      </c>
      <c r="P356" s="49">
        <v>390761.61800000002</v>
      </c>
      <c r="Q356" s="49">
        <v>341011.38799999998</v>
      </c>
      <c r="R356" s="49">
        <v>261478.50599999999</v>
      </c>
      <c r="S356" s="49">
        <v>509699.30200000003</v>
      </c>
      <c r="T356" s="49">
        <v>441487.80200000003</v>
      </c>
      <c r="U356" s="49">
        <v>432522.71399999998</v>
      </c>
      <c r="V356" s="49">
        <v>1207089.9099999999</v>
      </c>
    </row>
    <row r="357" spans="1:22" x14ac:dyDescent="0.3">
      <c r="A357">
        <v>1011596</v>
      </c>
      <c r="B357" t="s">
        <v>45351</v>
      </c>
      <c r="C357" t="s">
        <v>45352</v>
      </c>
      <c r="D357" t="s">
        <v>44649</v>
      </c>
      <c r="E357" t="s">
        <v>5420</v>
      </c>
      <c r="F357" t="s">
        <v>303</v>
      </c>
      <c r="G357" t="s">
        <v>1810</v>
      </c>
      <c r="H357" t="s">
        <v>45353</v>
      </c>
      <c r="I357" t="s">
        <v>483</v>
      </c>
      <c r="J357">
        <v>29.756080000000001</v>
      </c>
      <c r="K357">
        <v>-95.364329999999995</v>
      </c>
      <c r="L357">
        <v>211130</v>
      </c>
      <c r="M357" t="s">
        <v>116</v>
      </c>
      <c r="N357" s="49">
        <v>37259.968000000001</v>
      </c>
      <c r="O357" s="49">
        <v>38694.101999999999</v>
      </c>
      <c r="P357" s="49">
        <v>37969.862000000001</v>
      </c>
      <c r="Q357" s="49">
        <v>98497.178</v>
      </c>
      <c r="R357" s="49">
        <v>75013.267999999996</v>
      </c>
      <c r="S357" s="49">
        <v>251018.144</v>
      </c>
    </row>
    <row r="358" spans="1:22" x14ac:dyDescent="0.3">
      <c r="A358">
        <v>1009694</v>
      </c>
      <c r="B358" t="s">
        <v>44630</v>
      </c>
      <c r="C358" t="s">
        <v>45354</v>
      </c>
      <c r="D358" t="s">
        <v>44651</v>
      </c>
      <c r="E358" t="s">
        <v>5420</v>
      </c>
      <c r="F358" t="s">
        <v>303</v>
      </c>
      <c r="G358" t="s">
        <v>1810</v>
      </c>
      <c r="H358" t="s">
        <v>45342</v>
      </c>
      <c r="I358" t="s">
        <v>483</v>
      </c>
      <c r="J358">
        <v>29.756080000000001</v>
      </c>
      <c r="K358">
        <v>-95.364329999999995</v>
      </c>
      <c r="L358">
        <v>211130</v>
      </c>
      <c r="M358" t="s">
        <v>116</v>
      </c>
      <c r="O358" s="49">
        <v>130955.716</v>
      </c>
      <c r="P358" s="49">
        <v>121619.15</v>
      </c>
      <c r="Q358" s="49">
        <v>97585.042000000001</v>
      </c>
      <c r="R358" s="49">
        <v>139011.38800000001</v>
      </c>
      <c r="S358" s="49">
        <v>150395.31599999999</v>
      </c>
      <c r="T358" s="49">
        <v>299064.65999999997</v>
      </c>
      <c r="U358" s="49">
        <v>359894.55</v>
      </c>
      <c r="V358" s="49">
        <v>452064.20600000001</v>
      </c>
    </row>
    <row r="359" spans="1:22" x14ac:dyDescent="0.3">
      <c r="A359">
        <v>1013691</v>
      </c>
      <c r="B359"/>
      <c r="C359" t="s">
        <v>45355</v>
      </c>
      <c r="D359" t="s">
        <v>44584</v>
      </c>
      <c r="E359" t="s">
        <v>4035</v>
      </c>
      <c r="F359" t="s">
        <v>583</v>
      </c>
      <c r="G359" t="s">
        <v>3537</v>
      </c>
      <c r="H359" t="s">
        <v>45356</v>
      </c>
      <c r="L359">
        <v>211120</v>
      </c>
      <c r="M359" t="s">
        <v>116</v>
      </c>
      <c r="N359" s="49">
        <v>88114.1</v>
      </c>
    </row>
    <row r="360" spans="1:22" x14ac:dyDescent="0.3">
      <c r="A360">
        <v>1008604</v>
      </c>
      <c r="B360" t="s">
        <v>45357</v>
      </c>
      <c r="C360" t="s">
        <v>45358</v>
      </c>
      <c r="D360" t="s">
        <v>44578</v>
      </c>
      <c r="E360" t="s">
        <v>3406</v>
      </c>
      <c r="F360" t="s">
        <v>303</v>
      </c>
      <c r="G360" t="s">
        <v>3407</v>
      </c>
      <c r="H360" t="s">
        <v>45359</v>
      </c>
      <c r="I360" t="s">
        <v>3409</v>
      </c>
      <c r="J360">
        <v>28.651637000000001</v>
      </c>
      <c r="K360">
        <v>-98.000844999999998</v>
      </c>
      <c r="L360">
        <v>211120</v>
      </c>
      <c r="M360" t="s">
        <v>116</v>
      </c>
      <c r="N360" s="49">
        <v>134111.25200000001</v>
      </c>
      <c r="O360" s="49">
        <v>109613.56600000001</v>
      </c>
      <c r="P360" s="49">
        <v>134354.54199999999</v>
      </c>
      <c r="Q360" s="49">
        <v>136038.53</v>
      </c>
      <c r="R360" s="49">
        <v>206431.68799999999</v>
      </c>
      <c r="S360" s="49">
        <v>233617.334</v>
      </c>
      <c r="T360" s="49">
        <v>253550.59599999999</v>
      </c>
      <c r="U360" s="49">
        <v>208410.35</v>
      </c>
      <c r="V360" s="49">
        <v>398927.75599999999</v>
      </c>
    </row>
    <row r="361" spans="1:22" x14ac:dyDescent="0.3">
      <c r="A361">
        <v>1008475</v>
      </c>
      <c r="B361" t="s">
        <v>45360</v>
      </c>
      <c r="C361" t="s">
        <v>45361</v>
      </c>
      <c r="D361" t="s">
        <v>44628</v>
      </c>
      <c r="E361" t="s">
        <v>5420</v>
      </c>
      <c r="F361" t="s">
        <v>303</v>
      </c>
      <c r="G361" t="s">
        <v>45362</v>
      </c>
      <c r="H361" t="s">
        <v>45363</v>
      </c>
      <c r="I361" t="s">
        <v>483</v>
      </c>
      <c r="J361">
        <v>29.947510000000001</v>
      </c>
      <c r="K361">
        <v>-95.405869999999993</v>
      </c>
      <c r="L361">
        <v>211130</v>
      </c>
      <c r="M361" t="s">
        <v>116</v>
      </c>
      <c r="O361" s="49">
        <v>597198.15</v>
      </c>
      <c r="P361" s="49">
        <v>546626.75</v>
      </c>
      <c r="Q361" s="49">
        <v>523952.4</v>
      </c>
      <c r="R361" s="49">
        <v>445432.24400000001</v>
      </c>
      <c r="S361" s="49">
        <v>399232.83199999999</v>
      </c>
      <c r="T361" s="49">
        <v>636132.03</v>
      </c>
      <c r="U361" s="49">
        <v>677238.55599999998</v>
      </c>
      <c r="V361" s="49">
        <v>668590.80599999998</v>
      </c>
    </row>
    <row r="362" spans="1:22" x14ac:dyDescent="0.3">
      <c r="A362">
        <v>1010176</v>
      </c>
      <c r="B362" t="s">
        <v>45364</v>
      </c>
      <c r="C362" t="s">
        <v>45365</v>
      </c>
      <c r="D362" t="s">
        <v>44608</v>
      </c>
      <c r="E362" t="s">
        <v>10056</v>
      </c>
      <c r="F362" t="s">
        <v>1418</v>
      </c>
      <c r="G362" t="s">
        <v>45000</v>
      </c>
      <c r="H362" t="s">
        <v>45366</v>
      </c>
      <c r="I362" t="s">
        <v>13690</v>
      </c>
      <c r="J362">
        <v>35.612006000000001</v>
      </c>
      <c r="K362">
        <v>-97.607207000000002</v>
      </c>
      <c r="L362">
        <v>211130</v>
      </c>
      <c r="M362" t="s">
        <v>116</v>
      </c>
      <c r="O362" s="49">
        <v>18972.63</v>
      </c>
      <c r="P362" s="49">
        <v>27321.387999999999</v>
      </c>
      <c r="Q362" s="49">
        <v>33093.506000000001</v>
      </c>
      <c r="R362" s="49">
        <v>42075.762000000002</v>
      </c>
      <c r="S362" s="49">
        <v>40236.101999999999</v>
      </c>
      <c r="T362" s="49">
        <v>41605.120000000003</v>
      </c>
      <c r="U362" s="49">
        <v>39403.872000000003</v>
      </c>
      <c r="V362" s="49">
        <v>45537.021999999997</v>
      </c>
    </row>
    <row r="363" spans="1:22" x14ac:dyDescent="0.3">
      <c r="A363">
        <v>1010337</v>
      </c>
      <c r="B363" t="s">
        <v>45364</v>
      </c>
      <c r="C363" t="s">
        <v>45367</v>
      </c>
      <c r="D363" t="s">
        <v>44612</v>
      </c>
      <c r="E363" t="s">
        <v>9104</v>
      </c>
      <c r="F363" t="s">
        <v>1418</v>
      </c>
      <c r="G363" t="s">
        <v>45368</v>
      </c>
      <c r="H363" t="s">
        <v>45369</v>
      </c>
      <c r="I363" t="s">
        <v>45370</v>
      </c>
      <c r="J363">
        <v>35.612006000000001</v>
      </c>
      <c r="K363">
        <v>-97.607207000000002</v>
      </c>
      <c r="L363">
        <v>211111</v>
      </c>
      <c r="M363" t="s">
        <v>116</v>
      </c>
      <c r="S363" s="49">
        <v>0</v>
      </c>
      <c r="U363" s="49">
        <v>15733</v>
      </c>
      <c r="V363" s="49">
        <v>8757.5</v>
      </c>
    </row>
    <row r="364" spans="1:22" x14ac:dyDescent="0.3">
      <c r="A364">
        <v>1009625</v>
      </c>
      <c r="B364" t="s">
        <v>45371</v>
      </c>
      <c r="C364" t="s">
        <v>45372</v>
      </c>
      <c r="D364" t="s">
        <v>44620</v>
      </c>
      <c r="E364" t="s">
        <v>13331</v>
      </c>
      <c r="F364" t="s">
        <v>303</v>
      </c>
      <c r="G364" t="s">
        <v>45373</v>
      </c>
      <c r="H364" t="s">
        <v>45374</v>
      </c>
      <c r="I364" t="s">
        <v>2347</v>
      </c>
      <c r="J364">
        <v>30.35408</v>
      </c>
      <c r="K364">
        <v>-97.800669999999997</v>
      </c>
      <c r="L364">
        <v>211120</v>
      </c>
      <c r="M364" t="s">
        <v>116</v>
      </c>
      <c r="N364" s="49">
        <v>644248.04</v>
      </c>
      <c r="O364" s="49">
        <v>535423.68200000003</v>
      </c>
      <c r="P364" s="49">
        <v>367705.35800000001</v>
      </c>
      <c r="Q364" s="49">
        <v>332092.61800000002</v>
      </c>
      <c r="R364" s="49">
        <v>566135.93000000005</v>
      </c>
      <c r="S364" s="49">
        <v>945047.45400000003</v>
      </c>
      <c r="T364" s="49">
        <v>1289798.746</v>
      </c>
      <c r="U364" s="49">
        <v>816766.90599999996</v>
      </c>
      <c r="V364" s="49">
        <v>442940.44</v>
      </c>
    </row>
    <row r="365" spans="1:22" x14ac:dyDescent="0.3">
      <c r="A365">
        <v>1010943</v>
      </c>
      <c r="B365" t="s">
        <v>45375</v>
      </c>
      <c r="C365" t="s">
        <v>45376</v>
      </c>
      <c r="D365" t="s">
        <v>44578</v>
      </c>
      <c r="E365" t="s">
        <v>13331</v>
      </c>
      <c r="F365" t="s">
        <v>303</v>
      </c>
      <c r="G365" t="s">
        <v>45373</v>
      </c>
      <c r="H365" t="s">
        <v>45377</v>
      </c>
      <c r="I365" t="s">
        <v>483</v>
      </c>
      <c r="J365">
        <v>29.744878</v>
      </c>
      <c r="K365">
        <v>-95.560969</v>
      </c>
      <c r="L365">
        <v>211130</v>
      </c>
      <c r="M365" t="s">
        <v>116</v>
      </c>
      <c r="N365" s="49">
        <v>94903.313999999998</v>
      </c>
      <c r="O365" s="49">
        <v>81816.433999999994</v>
      </c>
      <c r="P365" s="49">
        <v>62238.817999999999</v>
      </c>
      <c r="Q365" s="49">
        <v>37248.775999999998</v>
      </c>
      <c r="R365" s="49">
        <v>78430.066000000006</v>
      </c>
      <c r="S365" s="49">
        <v>77137.067999999999</v>
      </c>
      <c r="T365" s="49">
        <v>78447.53</v>
      </c>
    </row>
    <row r="366" spans="1:22" x14ac:dyDescent="0.3">
      <c r="A366">
        <v>1011688</v>
      </c>
      <c r="B366" t="s">
        <v>45378</v>
      </c>
      <c r="C366" t="s">
        <v>45379</v>
      </c>
      <c r="D366" t="s">
        <v>44657</v>
      </c>
      <c r="E366" t="s">
        <v>13331</v>
      </c>
      <c r="F366" t="s">
        <v>303</v>
      </c>
      <c r="G366" t="s">
        <v>45373</v>
      </c>
      <c r="H366" t="s">
        <v>45377</v>
      </c>
      <c r="I366" t="s">
        <v>1171</v>
      </c>
      <c r="J366">
        <v>39.6624549</v>
      </c>
      <c r="K366">
        <v>-80.869631200000001</v>
      </c>
      <c r="L366">
        <v>211130</v>
      </c>
      <c r="M366" t="s">
        <v>116</v>
      </c>
      <c r="N366" s="49">
        <v>22756.84</v>
      </c>
      <c r="O366" s="49">
        <v>23459.376</v>
      </c>
      <c r="P366" s="49">
        <v>37586.275999999998</v>
      </c>
      <c r="Q366" s="49">
        <v>33999.230000000003</v>
      </c>
      <c r="R366" s="49">
        <v>48352.097999999998</v>
      </c>
      <c r="S366" s="49">
        <v>27503.484</v>
      </c>
    </row>
    <row r="367" spans="1:22" x14ac:dyDescent="0.3">
      <c r="A367">
        <v>1008431</v>
      </c>
      <c r="B367" t="s">
        <v>45380</v>
      </c>
      <c r="C367" t="s">
        <v>45381</v>
      </c>
      <c r="D367" t="s">
        <v>44578</v>
      </c>
      <c r="E367" t="s">
        <v>12565</v>
      </c>
      <c r="F367" t="s">
        <v>583</v>
      </c>
      <c r="G367" t="s">
        <v>24236</v>
      </c>
      <c r="H367" t="s">
        <v>45382</v>
      </c>
      <c r="I367" t="s">
        <v>1602</v>
      </c>
      <c r="J367">
        <v>32.523192000000002</v>
      </c>
      <c r="K367">
        <v>-92.114846</v>
      </c>
      <c r="L367">
        <v>213112</v>
      </c>
      <c r="M367" t="s">
        <v>116</v>
      </c>
      <c r="S367" s="49">
        <v>6508.384</v>
      </c>
      <c r="T367" s="49">
        <v>3940.2</v>
      </c>
      <c r="U367" s="49">
        <v>2065</v>
      </c>
      <c r="V367" s="49">
        <v>17889.085999999999</v>
      </c>
    </row>
    <row r="368" spans="1:22" x14ac:dyDescent="0.3">
      <c r="A368">
        <v>1013595</v>
      </c>
      <c r="B368"/>
      <c r="C368" t="s">
        <v>45383</v>
      </c>
      <c r="D368" t="s">
        <v>44578</v>
      </c>
      <c r="E368" t="s">
        <v>45384</v>
      </c>
      <c r="F368" t="s">
        <v>303</v>
      </c>
      <c r="G368" t="s">
        <v>45385</v>
      </c>
      <c r="H368" t="s">
        <v>45386</v>
      </c>
      <c r="L368">
        <v>211130</v>
      </c>
      <c r="M368" t="s">
        <v>116</v>
      </c>
      <c r="N368" s="49">
        <v>84084.15</v>
      </c>
    </row>
    <row r="369" spans="1:22" x14ac:dyDescent="0.3">
      <c r="A369">
        <v>1008608</v>
      </c>
      <c r="B369" t="s">
        <v>45387</v>
      </c>
      <c r="C369" t="s">
        <v>45388</v>
      </c>
      <c r="D369" t="s">
        <v>45389</v>
      </c>
      <c r="E369" t="s">
        <v>32639</v>
      </c>
      <c r="F369" t="s">
        <v>1487</v>
      </c>
      <c r="G369" t="s">
        <v>25802</v>
      </c>
      <c r="H369" t="s">
        <v>45390</v>
      </c>
      <c r="I369" t="s">
        <v>45391</v>
      </c>
      <c r="J369">
        <v>37.158301999999999</v>
      </c>
      <c r="K369">
        <v>-104.565527</v>
      </c>
      <c r="L369">
        <v>211130</v>
      </c>
      <c r="M369" t="s">
        <v>116</v>
      </c>
      <c r="N369" s="49">
        <v>210725.946</v>
      </c>
      <c r="O369" s="49">
        <v>210461.89600000001</v>
      </c>
      <c r="P369" s="49">
        <v>209566.39799999999</v>
      </c>
      <c r="Q369" s="49">
        <v>193022.984</v>
      </c>
      <c r="R369" s="49">
        <v>195959.03200000001</v>
      </c>
      <c r="S369" s="49">
        <v>186632.50599999999</v>
      </c>
      <c r="T369" s="49">
        <v>177342.37</v>
      </c>
      <c r="U369" s="49">
        <v>171864.22200000001</v>
      </c>
      <c r="V369" s="49">
        <v>177429.462</v>
      </c>
    </row>
    <row r="370" spans="1:22" x14ac:dyDescent="0.3">
      <c r="A370">
        <v>1011761</v>
      </c>
      <c r="B370"/>
      <c r="C370" t="s">
        <v>45392</v>
      </c>
      <c r="D370" t="s">
        <v>44574</v>
      </c>
      <c r="E370" t="s">
        <v>3191</v>
      </c>
      <c r="F370" t="s">
        <v>1487</v>
      </c>
      <c r="G370" t="s">
        <v>26216</v>
      </c>
      <c r="H370" t="s">
        <v>45393</v>
      </c>
      <c r="J370">
        <v>39.754103200000003</v>
      </c>
      <c r="K370">
        <v>-105.00022420000001</v>
      </c>
      <c r="L370">
        <v>211120</v>
      </c>
      <c r="M370" t="s">
        <v>116</v>
      </c>
      <c r="N370" s="49">
        <v>433806.09399999998</v>
      </c>
      <c r="O370" s="49">
        <v>504577.81199999998</v>
      </c>
      <c r="P370" s="49">
        <v>349053.424</v>
      </c>
      <c r="R370" s="49">
        <v>73909.81</v>
      </c>
    </row>
    <row r="371" spans="1:22" x14ac:dyDescent="0.3">
      <c r="A371">
        <v>1013261</v>
      </c>
      <c r="B371" t="s">
        <v>45394</v>
      </c>
      <c r="C371" t="s">
        <v>45395</v>
      </c>
      <c r="D371" t="s">
        <v>44623</v>
      </c>
      <c r="E371" t="s">
        <v>9282</v>
      </c>
      <c r="F371" t="s">
        <v>303</v>
      </c>
      <c r="G371" t="s">
        <v>45396</v>
      </c>
      <c r="H371" t="s">
        <v>45397</v>
      </c>
      <c r="I371" t="s">
        <v>3637</v>
      </c>
      <c r="J371">
        <v>32.868865999999997</v>
      </c>
      <c r="K371">
        <v>-96.93365</v>
      </c>
      <c r="L371">
        <v>211130</v>
      </c>
      <c r="M371" t="s">
        <v>116</v>
      </c>
      <c r="N371" s="49">
        <v>168285.402</v>
      </c>
      <c r="O371" s="49">
        <v>170096.90599999999</v>
      </c>
    </row>
    <row r="372" spans="1:22" x14ac:dyDescent="0.3">
      <c r="A372">
        <v>1011655</v>
      </c>
      <c r="B372" t="s">
        <v>45398</v>
      </c>
      <c r="C372" t="s">
        <v>45399</v>
      </c>
      <c r="D372" t="s">
        <v>44796</v>
      </c>
      <c r="E372" t="s">
        <v>45400</v>
      </c>
      <c r="F372" t="s">
        <v>1781</v>
      </c>
      <c r="G372" t="s">
        <v>45401</v>
      </c>
      <c r="H372" t="s">
        <v>45402</v>
      </c>
      <c r="I372" t="s">
        <v>5358</v>
      </c>
      <c r="J372">
        <v>31.062571999999999</v>
      </c>
      <c r="K372">
        <v>-89.643438000000003</v>
      </c>
      <c r="L372">
        <v>211130</v>
      </c>
      <c r="M372" t="s">
        <v>116</v>
      </c>
      <c r="O372" s="49">
        <v>48780.65</v>
      </c>
      <c r="P372" s="49">
        <v>48748.75</v>
      </c>
      <c r="Q372" s="49">
        <v>48784.25</v>
      </c>
      <c r="R372" s="49">
        <v>58644.97</v>
      </c>
      <c r="S372" s="49">
        <v>79059.03</v>
      </c>
    </row>
    <row r="373" spans="1:22" x14ac:dyDescent="0.3">
      <c r="A373">
        <v>1012666</v>
      </c>
      <c r="B373" t="s">
        <v>45403</v>
      </c>
      <c r="C373" t="s">
        <v>45404</v>
      </c>
      <c r="D373" t="s">
        <v>44628</v>
      </c>
      <c r="E373" t="s">
        <v>9282</v>
      </c>
      <c r="F373" t="s">
        <v>303</v>
      </c>
      <c r="G373" t="s">
        <v>44697</v>
      </c>
      <c r="H373" t="s">
        <v>45397</v>
      </c>
      <c r="J373">
        <v>32.891676599999997</v>
      </c>
      <c r="K373">
        <v>-96.947753199999994</v>
      </c>
      <c r="L373">
        <v>211120</v>
      </c>
      <c r="M373" t="s">
        <v>116</v>
      </c>
      <c r="N373" s="49">
        <v>4638.3100000000004</v>
      </c>
      <c r="O373" s="49">
        <v>65635.411999999997</v>
      </c>
      <c r="P373" s="49">
        <v>122620.474</v>
      </c>
      <c r="Q373" s="49">
        <v>75700.173999999999</v>
      </c>
    </row>
    <row r="374" spans="1:22" x14ac:dyDescent="0.3">
      <c r="A374">
        <v>1009714</v>
      </c>
      <c r="B374" t="s">
        <v>45405</v>
      </c>
      <c r="C374" t="s">
        <v>45406</v>
      </c>
      <c r="D374" t="s">
        <v>44578</v>
      </c>
      <c r="E374" t="s">
        <v>3191</v>
      </c>
      <c r="F374" t="s">
        <v>1487</v>
      </c>
      <c r="G374" t="s">
        <v>26216</v>
      </c>
      <c r="H374" t="s">
        <v>45407</v>
      </c>
      <c r="I374" t="s">
        <v>3191</v>
      </c>
      <c r="J374">
        <v>39.747703600000001</v>
      </c>
      <c r="K374">
        <v>-104.9897862</v>
      </c>
      <c r="L374">
        <v>211111</v>
      </c>
      <c r="M374" t="s">
        <v>116</v>
      </c>
      <c r="S374" s="49">
        <v>0</v>
      </c>
      <c r="T374" s="49">
        <v>24376.642</v>
      </c>
      <c r="U374" s="49">
        <v>53933.25</v>
      </c>
      <c r="V374" s="49">
        <v>192124.03400000001</v>
      </c>
    </row>
    <row r="375" spans="1:22" x14ac:dyDescent="0.3">
      <c r="A375">
        <v>1009587</v>
      </c>
      <c r="B375" t="s">
        <v>45405</v>
      </c>
      <c r="C375" t="s">
        <v>45408</v>
      </c>
      <c r="D375" t="s">
        <v>44620</v>
      </c>
      <c r="E375" t="s">
        <v>3191</v>
      </c>
      <c r="F375" t="s">
        <v>1487</v>
      </c>
      <c r="G375" t="s">
        <v>26216</v>
      </c>
      <c r="H375" t="s">
        <v>45407</v>
      </c>
      <c r="I375" t="s">
        <v>3191</v>
      </c>
      <c r="J375">
        <v>39.747703600000001</v>
      </c>
      <c r="K375">
        <v>-104.9897862</v>
      </c>
      <c r="L375">
        <v>211111</v>
      </c>
      <c r="M375" t="s">
        <v>116</v>
      </c>
      <c r="S375" s="49">
        <v>151143.554</v>
      </c>
      <c r="T375" s="49">
        <v>147515.35</v>
      </c>
      <c r="U375" s="49">
        <v>145007.63200000001</v>
      </c>
      <c r="V375" s="49">
        <v>221524.50599999999</v>
      </c>
    </row>
    <row r="376" spans="1:22" x14ac:dyDescent="0.3">
      <c r="A376">
        <v>1009586</v>
      </c>
      <c r="B376" t="s">
        <v>45405</v>
      </c>
      <c r="C376" t="s">
        <v>45409</v>
      </c>
      <c r="D376" t="s">
        <v>45410</v>
      </c>
      <c r="E376" t="s">
        <v>3191</v>
      </c>
      <c r="F376" t="s">
        <v>1487</v>
      </c>
      <c r="G376" t="s">
        <v>26216</v>
      </c>
      <c r="H376" t="s">
        <v>45407</v>
      </c>
      <c r="I376" t="s">
        <v>3191</v>
      </c>
      <c r="J376">
        <v>39.747703600000001</v>
      </c>
      <c r="K376">
        <v>-104.9897862</v>
      </c>
      <c r="L376">
        <v>211111</v>
      </c>
      <c r="M376" t="s">
        <v>116</v>
      </c>
      <c r="S376" s="49">
        <v>4484.7420000000002</v>
      </c>
      <c r="T376" s="49">
        <v>9810.4920000000002</v>
      </c>
      <c r="U376" s="49">
        <v>19295.328000000001</v>
      </c>
      <c r="V376" s="49">
        <v>104322.35400000001</v>
      </c>
    </row>
    <row r="377" spans="1:22" x14ac:dyDescent="0.3">
      <c r="A377">
        <v>1012825</v>
      </c>
      <c r="B377" t="s">
        <v>45411</v>
      </c>
      <c r="C377" t="s">
        <v>45412</v>
      </c>
      <c r="D377" t="s">
        <v>44612</v>
      </c>
      <c r="E377" t="s">
        <v>45413</v>
      </c>
      <c r="F377" t="s">
        <v>303</v>
      </c>
      <c r="G377" t="s">
        <v>45414</v>
      </c>
      <c r="H377" t="s">
        <v>45415</v>
      </c>
      <c r="I377" t="s">
        <v>2755</v>
      </c>
      <c r="J377">
        <v>32.934820999999999</v>
      </c>
      <c r="K377">
        <v>-97.110409000000004</v>
      </c>
      <c r="L377">
        <v>211120</v>
      </c>
      <c r="M377" t="s">
        <v>116</v>
      </c>
      <c r="N377" s="49">
        <v>109991.666</v>
      </c>
      <c r="O377" s="49">
        <v>233369.25599999999</v>
      </c>
      <c r="P377" s="49">
        <v>267542.766</v>
      </c>
    </row>
    <row r="378" spans="1:22" x14ac:dyDescent="0.3">
      <c r="A378">
        <v>1010220</v>
      </c>
      <c r="B378" t="s">
        <v>45416</v>
      </c>
      <c r="C378" t="s">
        <v>45417</v>
      </c>
      <c r="D378" t="s">
        <v>44578</v>
      </c>
      <c r="E378" t="s">
        <v>5420</v>
      </c>
      <c r="F378" t="s">
        <v>303</v>
      </c>
      <c r="G378" t="s">
        <v>42546</v>
      </c>
      <c r="H378" t="s">
        <v>45418</v>
      </c>
      <c r="I378" t="s">
        <v>935</v>
      </c>
      <c r="J378">
        <v>29.784199999999998</v>
      </c>
      <c r="K378">
        <v>-95.593010000000007</v>
      </c>
      <c r="L378">
        <v>211112</v>
      </c>
      <c r="M378" t="s">
        <v>116</v>
      </c>
      <c r="S378" s="49">
        <v>298741.37599999999</v>
      </c>
      <c r="T378" s="49">
        <v>209217.274</v>
      </c>
      <c r="U378" s="49">
        <v>178771.916</v>
      </c>
      <c r="V378" s="49">
        <v>233967.17600000001</v>
      </c>
    </row>
    <row r="379" spans="1:22" x14ac:dyDescent="0.3">
      <c r="A379">
        <v>1009653</v>
      </c>
      <c r="B379" t="s">
        <v>44363</v>
      </c>
      <c r="C379" t="s">
        <v>45419</v>
      </c>
      <c r="D379" t="s">
        <v>44628</v>
      </c>
      <c r="E379" t="s">
        <v>2808</v>
      </c>
      <c r="F379" t="s">
        <v>303</v>
      </c>
      <c r="G379" t="s">
        <v>44365</v>
      </c>
      <c r="H379" t="s">
        <v>44366</v>
      </c>
      <c r="I379" t="s">
        <v>7196</v>
      </c>
      <c r="J379">
        <v>32.04663</v>
      </c>
      <c r="K379">
        <v>-102.16955</v>
      </c>
      <c r="L379">
        <v>211111</v>
      </c>
      <c r="M379" t="s">
        <v>116</v>
      </c>
      <c r="S379" s="49">
        <v>0</v>
      </c>
      <c r="T379" s="49">
        <v>7579.65</v>
      </c>
      <c r="U379" s="49">
        <v>599.9</v>
      </c>
      <c r="V379" s="49">
        <v>172</v>
      </c>
    </row>
    <row r="380" spans="1:22" x14ac:dyDescent="0.3">
      <c r="A380">
        <v>1009718</v>
      </c>
      <c r="B380" t="s">
        <v>44363</v>
      </c>
      <c r="C380" t="s">
        <v>44364</v>
      </c>
      <c r="D380" t="s">
        <v>44628</v>
      </c>
      <c r="E380" t="s">
        <v>2808</v>
      </c>
      <c r="F380" t="s">
        <v>303</v>
      </c>
      <c r="G380" t="s">
        <v>44365</v>
      </c>
      <c r="H380" t="s">
        <v>44366</v>
      </c>
      <c r="I380" t="s">
        <v>3161</v>
      </c>
      <c r="J380">
        <v>32.04663</v>
      </c>
      <c r="K380">
        <v>-102.16955</v>
      </c>
      <c r="L380">
        <v>211120</v>
      </c>
      <c r="M380" t="s">
        <v>83</v>
      </c>
      <c r="O380" s="49">
        <v>6114.1</v>
      </c>
      <c r="P380" s="49">
        <v>6315.6</v>
      </c>
      <c r="Q380" s="49">
        <v>7738.26</v>
      </c>
      <c r="R380" s="49">
        <v>22488.763999999999</v>
      </c>
      <c r="S380" s="49">
        <v>22433.55</v>
      </c>
      <c r="T380" s="49">
        <v>28698.35</v>
      </c>
      <c r="U380" s="49">
        <v>30107.3</v>
      </c>
      <c r="V380" s="49">
        <v>18165.45</v>
      </c>
    </row>
    <row r="381" spans="1:22" x14ac:dyDescent="0.3">
      <c r="A381">
        <v>1011657</v>
      </c>
      <c r="B381" t="s">
        <v>45420</v>
      </c>
      <c r="C381" t="s">
        <v>45421</v>
      </c>
      <c r="D381" t="s">
        <v>44612</v>
      </c>
      <c r="E381" t="s">
        <v>3191</v>
      </c>
      <c r="F381" t="s">
        <v>1487</v>
      </c>
      <c r="G381" t="s">
        <v>26216</v>
      </c>
      <c r="H381" t="s">
        <v>45422</v>
      </c>
      <c r="I381" t="s">
        <v>5884</v>
      </c>
      <c r="J381">
        <v>39.751040000000003</v>
      </c>
      <c r="K381">
        <v>-104.99979999999999</v>
      </c>
      <c r="L381">
        <v>211111</v>
      </c>
      <c r="M381" t="s">
        <v>116</v>
      </c>
      <c r="S381" s="49">
        <v>28214.3</v>
      </c>
    </row>
    <row r="382" spans="1:22" x14ac:dyDescent="0.3">
      <c r="A382">
        <v>1013342</v>
      </c>
      <c r="B382"/>
      <c r="C382" t="s">
        <v>45423</v>
      </c>
      <c r="D382" t="s">
        <v>44628</v>
      </c>
      <c r="E382" t="s">
        <v>3191</v>
      </c>
      <c r="F382" t="s">
        <v>1487</v>
      </c>
      <c r="G382" t="s">
        <v>26216</v>
      </c>
      <c r="H382" t="s">
        <v>45424</v>
      </c>
      <c r="J382">
        <v>32.000399999999999</v>
      </c>
      <c r="K382">
        <v>-102.863</v>
      </c>
      <c r="L382">
        <v>211120</v>
      </c>
      <c r="M382" t="s">
        <v>116</v>
      </c>
      <c r="N382" s="49">
        <v>333604.56800000003</v>
      </c>
      <c r="O382" s="49">
        <v>281422.908</v>
      </c>
    </row>
    <row r="383" spans="1:22" x14ac:dyDescent="0.3">
      <c r="A383">
        <v>1009357</v>
      </c>
      <c r="B383" t="s">
        <v>44919</v>
      </c>
      <c r="C383" t="s">
        <v>45425</v>
      </c>
      <c r="D383" t="s">
        <v>44649</v>
      </c>
      <c r="E383" t="s">
        <v>3202</v>
      </c>
      <c r="F383" t="s">
        <v>303</v>
      </c>
      <c r="G383" t="s">
        <v>44821</v>
      </c>
      <c r="H383" t="s">
        <v>45426</v>
      </c>
      <c r="I383" t="s">
        <v>5884</v>
      </c>
      <c r="J383">
        <v>39.74933</v>
      </c>
      <c r="K383">
        <v>-104.99275</v>
      </c>
      <c r="L383">
        <v>211120</v>
      </c>
      <c r="M383" t="s">
        <v>116</v>
      </c>
      <c r="N383" s="49">
        <v>95446.474000000002</v>
      </c>
      <c r="O383" s="49">
        <v>91491.865999999995</v>
      </c>
      <c r="P383" s="49">
        <v>61227.732000000004</v>
      </c>
      <c r="Q383" s="49">
        <v>64483.743999999999</v>
      </c>
      <c r="R383" s="49">
        <v>141277.46599999999</v>
      </c>
      <c r="S383" s="49">
        <v>168686.63399999999</v>
      </c>
      <c r="T383" s="49">
        <v>212426.02600000001</v>
      </c>
      <c r="U383" s="49">
        <v>318819.64799999999</v>
      </c>
      <c r="V383" s="49">
        <v>341783.70400000003</v>
      </c>
    </row>
    <row r="384" spans="1:22" x14ac:dyDescent="0.3">
      <c r="A384">
        <v>1010256</v>
      </c>
      <c r="B384" t="s">
        <v>45427</v>
      </c>
      <c r="C384" t="s">
        <v>45428</v>
      </c>
      <c r="D384" t="s">
        <v>44578</v>
      </c>
      <c r="E384" t="s">
        <v>5420</v>
      </c>
      <c r="F384" t="s">
        <v>303</v>
      </c>
      <c r="G384" t="s">
        <v>1810</v>
      </c>
      <c r="H384" t="s">
        <v>45429</v>
      </c>
      <c r="J384">
        <v>35.610689999999998</v>
      </c>
      <c r="K384">
        <v>-97.607789999999994</v>
      </c>
      <c r="L384">
        <v>211111</v>
      </c>
      <c r="M384" t="s">
        <v>116</v>
      </c>
      <c r="S384" s="49">
        <v>188749.666</v>
      </c>
      <c r="T384" s="49">
        <v>141959.24</v>
      </c>
      <c r="U384" s="49">
        <v>412914.94799999997</v>
      </c>
      <c r="V384" s="49">
        <v>341096.62</v>
      </c>
    </row>
    <row r="385" spans="1:22" x14ac:dyDescent="0.3">
      <c r="A385">
        <v>1010138</v>
      </c>
      <c r="B385" t="s">
        <v>45430</v>
      </c>
      <c r="C385" t="s">
        <v>45431</v>
      </c>
      <c r="D385" t="s">
        <v>44591</v>
      </c>
      <c r="E385" t="s">
        <v>5420</v>
      </c>
      <c r="F385" t="s">
        <v>303</v>
      </c>
      <c r="G385" t="s">
        <v>1810</v>
      </c>
      <c r="H385" t="s">
        <v>45429</v>
      </c>
      <c r="J385">
        <v>35.610689999999998</v>
      </c>
      <c r="K385">
        <v>-97.607789999999994</v>
      </c>
      <c r="L385">
        <v>211111</v>
      </c>
      <c r="M385" t="s">
        <v>116</v>
      </c>
      <c r="S385" s="49">
        <v>180412.37</v>
      </c>
      <c r="T385" s="49">
        <v>192202.674</v>
      </c>
      <c r="U385" s="49">
        <v>151326.32399999999</v>
      </c>
      <c r="V385" s="49">
        <v>126737.546</v>
      </c>
    </row>
    <row r="386" spans="1:22" x14ac:dyDescent="0.3">
      <c r="A386">
        <v>1008753</v>
      </c>
      <c r="B386"/>
      <c r="C386" t="s">
        <v>45432</v>
      </c>
      <c r="D386" t="s">
        <v>44596</v>
      </c>
      <c r="E386" t="s">
        <v>18177</v>
      </c>
      <c r="F386" t="s">
        <v>303</v>
      </c>
      <c r="G386" t="s">
        <v>18178</v>
      </c>
      <c r="H386" t="s">
        <v>45433</v>
      </c>
      <c r="J386">
        <v>32.965477800000002</v>
      </c>
      <c r="K386">
        <v>-96.829740299999997</v>
      </c>
      <c r="L386">
        <v>211130</v>
      </c>
      <c r="M386" t="s">
        <v>116</v>
      </c>
      <c r="N386" s="49">
        <v>85369.504000000001</v>
      </c>
      <c r="O386" s="49">
        <v>85422.508000000002</v>
      </c>
      <c r="P386" s="49">
        <v>60221.881999999998</v>
      </c>
      <c r="Q386" s="49">
        <v>38761.338000000003</v>
      </c>
      <c r="R386" s="49">
        <v>72578.915999999997</v>
      </c>
      <c r="S386" s="49">
        <v>35019.082000000002</v>
      </c>
      <c r="T386" s="49">
        <v>28361.736000000001</v>
      </c>
      <c r="U386" s="49">
        <v>83668.838000000003</v>
      </c>
      <c r="V386" s="49">
        <v>95643.131999999998</v>
      </c>
    </row>
    <row r="387" spans="1:22" x14ac:dyDescent="0.3">
      <c r="A387">
        <v>1011091</v>
      </c>
      <c r="B387"/>
      <c r="C387" t="s">
        <v>45434</v>
      </c>
      <c r="D387" t="s">
        <v>44612</v>
      </c>
      <c r="E387" t="s">
        <v>3634</v>
      </c>
      <c r="F387" t="s">
        <v>303</v>
      </c>
      <c r="G387" t="s">
        <v>45435</v>
      </c>
      <c r="H387" t="s">
        <v>45436</v>
      </c>
      <c r="J387">
        <v>32.973711399999999</v>
      </c>
      <c r="K387">
        <v>-96.781523699999994</v>
      </c>
      <c r="L387">
        <v>211130</v>
      </c>
      <c r="M387" t="s">
        <v>116</v>
      </c>
      <c r="N387" s="49">
        <v>43991.563999999998</v>
      </c>
      <c r="O387" s="49">
        <v>43528.561999999998</v>
      </c>
      <c r="P387" s="49">
        <v>81959.926000000007</v>
      </c>
    </row>
    <row r="388" spans="1:22" x14ac:dyDescent="0.3">
      <c r="A388">
        <v>1008755</v>
      </c>
      <c r="B388" t="s">
        <v>45437</v>
      </c>
      <c r="C388" t="s">
        <v>45438</v>
      </c>
      <c r="D388" t="s">
        <v>44574</v>
      </c>
      <c r="E388" t="s">
        <v>18177</v>
      </c>
      <c r="F388" t="s">
        <v>303</v>
      </c>
      <c r="G388" t="s">
        <v>18178</v>
      </c>
      <c r="H388" t="s">
        <v>45433</v>
      </c>
      <c r="J388">
        <v>32.965477800000002</v>
      </c>
      <c r="K388">
        <v>-96.829740299999997</v>
      </c>
      <c r="L388">
        <v>211130</v>
      </c>
      <c r="M388" t="s">
        <v>116</v>
      </c>
      <c r="N388" s="49">
        <v>50554.767999999996</v>
      </c>
      <c r="O388" s="49">
        <v>50842.02</v>
      </c>
      <c r="P388" s="49">
        <v>71982.842000000004</v>
      </c>
      <c r="Q388" s="49">
        <v>80863.823999999993</v>
      </c>
      <c r="R388" s="49">
        <v>64245.02</v>
      </c>
      <c r="S388" s="49">
        <v>144220.78599999999</v>
      </c>
      <c r="T388" s="49">
        <v>163330.55799999999</v>
      </c>
      <c r="U388" s="49">
        <v>159982.81599999999</v>
      </c>
      <c r="V388" s="49">
        <v>67294.278000000006</v>
      </c>
    </row>
    <row r="389" spans="1:22" x14ac:dyDescent="0.3">
      <c r="A389">
        <v>1008323</v>
      </c>
      <c r="B389" t="s">
        <v>45437</v>
      </c>
      <c r="C389" t="s">
        <v>45439</v>
      </c>
      <c r="D389" t="s">
        <v>44893</v>
      </c>
      <c r="E389" t="s">
        <v>18177</v>
      </c>
      <c r="F389" t="s">
        <v>303</v>
      </c>
      <c r="G389" t="s">
        <v>18178</v>
      </c>
      <c r="H389" t="s">
        <v>45433</v>
      </c>
      <c r="J389">
        <v>32.965477800000002</v>
      </c>
      <c r="K389">
        <v>-96.829740299999997</v>
      </c>
      <c r="L389">
        <v>211130</v>
      </c>
      <c r="M389" t="s">
        <v>116</v>
      </c>
      <c r="N389" s="49">
        <v>33000.688000000002</v>
      </c>
      <c r="O389" s="49">
        <v>47932.942000000003</v>
      </c>
      <c r="P389" s="49">
        <v>55137.588000000003</v>
      </c>
      <c r="Q389" s="49">
        <v>58682.64</v>
      </c>
      <c r="R389" s="49">
        <v>43400.521999999997</v>
      </c>
      <c r="S389" s="49">
        <v>38311.245999999999</v>
      </c>
      <c r="T389" s="49">
        <v>69245.216</v>
      </c>
      <c r="U389" s="49">
        <v>51038.387999999999</v>
      </c>
      <c r="V389" s="49">
        <v>36482.796000000002</v>
      </c>
    </row>
    <row r="390" spans="1:22" x14ac:dyDescent="0.3">
      <c r="A390">
        <v>1011508</v>
      </c>
      <c r="B390" t="s">
        <v>45440</v>
      </c>
      <c r="C390" t="s">
        <v>45441</v>
      </c>
      <c r="D390" t="s">
        <v>44719</v>
      </c>
      <c r="E390" t="s">
        <v>18177</v>
      </c>
      <c r="F390" t="s">
        <v>303</v>
      </c>
      <c r="G390" t="s">
        <v>18178</v>
      </c>
      <c r="H390" t="s">
        <v>45433</v>
      </c>
      <c r="J390">
        <v>32.965477800000002</v>
      </c>
      <c r="K390">
        <v>-96.829740299999997</v>
      </c>
      <c r="L390">
        <v>211130</v>
      </c>
      <c r="M390" t="s">
        <v>116</v>
      </c>
      <c r="N390" s="49">
        <v>8115.5940000000001</v>
      </c>
      <c r="O390" s="49">
        <v>8245.5419999999995</v>
      </c>
      <c r="P390" s="49">
        <v>47292.646000000001</v>
      </c>
      <c r="Q390" s="49">
        <v>41043.35</v>
      </c>
      <c r="R390" s="49">
        <v>41702.845999999998</v>
      </c>
      <c r="S390" s="49">
        <v>34311.5</v>
      </c>
    </row>
    <row r="391" spans="1:22" x14ac:dyDescent="0.3">
      <c r="A391">
        <v>1011854</v>
      </c>
      <c r="B391" t="s">
        <v>45442</v>
      </c>
      <c r="C391" t="s">
        <v>45443</v>
      </c>
      <c r="D391" t="s">
        <v>44612</v>
      </c>
      <c r="E391" t="s">
        <v>3191</v>
      </c>
      <c r="F391" t="s">
        <v>1487</v>
      </c>
      <c r="G391" t="s">
        <v>45444</v>
      </c>
      <c r="H391" t="s">
        <v>45445</v>
      </c>
      <c r="I391" t="s">
        <v>5884</v>
      </c>
      <c r="J391">
        <v>39.718069999999997</v>
      </c>
      <c r="K391">
        <v>-104.95112</v>
      </c>
      <c r="L391">
        <v>211120</v>
      </c>
      <c r="M391" t="s">
        <v>116</v>
      </c>
      <c r="N391" s="49">
        <v>968222.53399999999</v>
      </c>
      <c r="O391" s="49">
        <v>1149305.8759999999</v>
      </c>
      <c r="P391" s="49">
        <v>865343.98400000005</v>
      </c>
      <c r="Q391" s="49">
        <v>683319.05599999998</v>
      </c>
      <c r="R391" s="49">
        <v>378510.41</v>
      </c>
    </row>
    <row r="392" spans="1:22" x14ac:dyDescent="0.3">
      <c r="A392">
        <v>1011913</v>
      </c>
      <c r="B392" t="s">
        <v>45446</v>
      </c>
      <c r="C392" t="s">
        <v>45447</v>
      </c>
      <c r="D392" t="s">
        <v>44584</v>
      </c>
      <c r="E392" t="s">
        <v>44493</v>
      </c>
      <c r="F392" t="s">
        <v>303</v>
      </c>
      <c r="G392" t="s">
        <v>44494</v>
      </c>
      <c r="H392" t="s">
        <v>45448</v>
      </c>
      <c r="I392" t="s">
        <v>1952</v>
      </c>
      <c r="J392">
        <v>30.17</v>
      </c>
      <c r="K392">
        <v>-95.460400000000007</v>
      </c>
      <c r="L392">
        <v>211120</v>
      </c>
      <c r="M392" t="s">
        <v>116</v>
      </c>
      <c r="N392" s="49">
        <v>127605.118</v>
      </c>
      <c r="O392" s="49">
        <v>90515.918000000005</v>
      </c>
      <c r="P392" s="49">
        <v>76897.39</v>
      </c>
      <c r="Q392" s="49">
        <v>59363.61</v>
      </c>
      <c r="R392" s="49">
        <v>34461.65</v>
      </c>
    </row>
    <row r="393" spans="1:22" x14ac:dyDescent="0.3">
      <c r="A393">
        <v>1008518</v>
      </c>
      <c r="B393" t="s">
        <v>44972</v>
      </c>
      <c r="C393" t="s">
        <v>45449</v>
      </c>
      <c r="D393" t="s">
        <v>44596</v>
      </c>
      <c r="E393" t="s">
        <v>2808</v>
      </c>
      <c r="F393" t="s">
        <v>303</v>
      </c>
      <c r="G393" t="s">
        <v>9292</v>
      </c>
      <c r="H393" t="s">
        <v>44974</v>
      </c>
      <c r="I393" t="s">
        <v>3161</v>
      </c>
      <c r="J393">
        <v>32.003169999999997</v>
      </c>
      <c r="K393">
        <v>-102.07883</v>
      </c>
      <c r="L393">
        <v>211111</v>
      </c>
      <c r="M393" t="s">
        <v>116</v>
      </c>
      <c r="U393" s="49">
        <v>1723.25</v>
      </c>
      <c r="V393" s="49">
        <v>1723.75</v>
      </c>
    </row>
    <row r="394" spans="1:22" x14ac:dyDescent="0.3">
      <c r="A394">
        <v>1010222</v>
      </c>
      <c r="B394" t="s">
        <v>43455</v>
      </c>
      <c r="C394" t="s">
        <v>45450</v>
      </c>
      <c r="D394" t="s">
        <v>44578</v>
      </c>
      <c r="E394" t="s">
        <v>480</v>
      </c>
      <c r="F394" t="s">
        <v>303</v>
      </c>
      <c r="G394" t="s">
        <v>1810</v>
      </c>
      <c r="H394" t="s">
        <v>45451</v>
      </c>
      <c r="I394" t="s">
        <v>483</v>
      </c>
      <c r="J394">
        <v>29.756799999999998</v>
      </c>
      <c r="K394">
        <v>-95.36891</v>
      </c>
      <c r="L394">
        <v>211130</v>
      </c>
      <c r="M394" t="s">
        <v>116</v>
      </c>
      <c r="N394" s="49">
        <v>1238843.328</v>
      </c>
      <c r="O394" s="49">
        <v>1233583.7779999999</v>
      </c>
      <c r="P394" s="49">
        <v>1418322.5719999999</v>
      </c>
      <c r="Q394" s="49">
        <v>1109795.352</v>
      </c>
      <c r="R394" s="49">
        <v>961543.11</v>
      </c>
      <c r="S394" s="49">
        <v>193830.258</v>
      </c>
      <c r="T394" s="49">
        <v>52718.883999999998</v>
      </c>
      <c r="U394" s="49">
        <v>38809.392</v>
      </c>
      <c r="V394" s="49">
        <v>29952.047999999999</v>
      </c>
    </row>
    <row r="395" spans="1:22" x14ac:dyDescent="0.3">
      <c r="A395">
        <v>1008109</v>
      </c>
      <c r="B395" t="s">
        <v>45452</v>
      </c>
      <c r="C395" t="s">
        <v>45453</v>
      </c>
      <c r="D395" t="s">
        <v>44649</v>
      </c>
      <c r="E395" t="s">
        <v>45454</v>
      </c>
      <c r="F395" t="s">
        <v>2294</v>
      </c>
      <c r="G395" t="s">
        <v>45455</v>
      </c>
      <c r="H395" t="s">
        <v>45456</v>
      </c>
      <c r="I395" t="s">
        <v>45457</v>
      </c>
      <c r="J395">
        <v>40.148054000000002</v>
      </c>
      <c r="K395">
        <v>-110.095743</v>
      </c>
      <c r="L395">
        <v>211111</v>
      </c>
      <c r="M395" t="s">
        <v>116</v>
      </c>
      <c r="S395" s="49">
        <v>65301.498</v>
      </c>
      <c r="T395" s="49">
        <v>39166.095999999998</v>
      </c>
      <c r="U395" s="49">
        <v>61089.438000000002</v>
      </c>
      <c r="V395" s="49">
        <v>44624.13</v>
      </c>
    </row>
    <row r="396" spans="1:22" x14ac:dyDescent="0.3">
      <c r="A396">
        <v>1010667</v>
      </c>
      <c r="B396" t="s">
        <v>32077</v>
      </c>
      <c r="C396" t="s">
        <v>45458</v>
      </c>
      <c r="D396" t="s">
        <v>44578</v>
      </c>
      <c r="E396" t="s">
        <v>5420</v>
      </c>
      <c r="F396" t="s">
        <v>303</v>
      </c>
      <c r="G396" t="s">
        <v>1810</v>
      </c>
      <c r="H396" t="s">
        <v>45459</v>
      </c>
      <c r="I396" t="s">
        <v>483</v>
      </c>
      <c r="J396">
        <v>29.758299999999998</v>
      </c>
      <c r="K396">
        <v>-95.368080000000006</v>
      </c>
      <c r="L396">
        <v>211111</v>
      </c>
      <c r="M396" t="s">
        <v>116</v>
      </c>
      <c r="S396" s="49">
        <v>0</v>
      </c>
      <c r="V396" s="49">
        <v>134905.74799999999</v>
      </c>
    </row>
    <row r="397" spans="1:22" x14ac:dyDescent="0.3">
      <c r="A397">
        <v>1009848</v>
      </c>
      <c r="B397" t="s">
        <v>45460</v>
      </c>
      <c r="C397" t="s">
        <v>45461</v>
      </c>
      <c r="D397" t="s">
        <v>44578</v>
      </c>
      <c r="E397" t="s">
        <v>45462</v>
      </c>
      <c r="F397" t="s">
        <v>303</v>
      </c>
      <c r="G397" t="s">
        <v>45463</v>
      </c>
      <c r="H397" t="s">
        <v>45464</v>
      </c>
      <c r="I397" t="s">
        <v>416</v>
      </c>
      <c r="J397">
        <v>30.181170000000002</v>
      </c>
      <c r="K397">
        <v>-96.477230000000006</v>
      </c>
      <c r="L397">
        <v>211130</v>
      </c>
      <c r="M397" t="s">
        <v>116</v>
      </c>
      <c r="N397" s="49">
        <v>67448.763999999996</v>
      </c>
      <c r="O397" s="49">
        <v>55809.851999999999</v>
      </c>
      <c r="P397" s="49">
        <v>44076.038</v>
      </c>
      <c r="Q397" s="49">
        <v>34566.161999999997</v>
      </c>
      <c r="R397" s="49">
        <v>42327.446000000004</v>
      </c>
      <c r="S397" s="49">
        <v>35169.516000000003</v>
      </c>
      <c r="T397" s="49">
        <v>329662.52799999999</v>
      </c>
      <c r="U397" s="49">
        <v>234015.21799999999</v>
      </c>
      <c r="V397" s="49">
        <v>260842.842</v>
      </c>
    </row>
    <row r="398" spans="1:22" x14ac:dyDescent="0.3">
      <c r="A398">
        <v>1009400</v>
      </c>
      <c r="B398" t="s">
        <v>45465</v>
      </c>
      <c r="C398" t="s">
        <v>45466</v>
      </c>
      <c r="D398" t="s">
        <v>44591</v>
      </c>
      <c r="E398" t="s">
        <v>5420</v>
      </c>
      <c r="F398" t="s">
        <v>303</v>
      </c>
      <c r="G398" t="s">
        <v>1810</v>
      </c>
      <c r="H398" t="s">
        <v>45467</v>
      </c>
      <c r="I398" t="s">
        <v>935</v>
      </c>
      <c r="J398">
        <v>29.760010000000001</v>
      </c>
      <c r="K398">
        <v>-95.366349999999997</v>
      </c>
      <c r="L398">
        <v>211111</v>
      </c>
      <c r="M398" t="s">
        <v>116</v>
      </c>
      <c r="Q398" s="49">
        <v>4422.942</v>
      </c>
      <c r="R398" s="49">
        <v>7757.2420000000002</v>
      </c>
      <c r="S398" s="49">
        <v>9448.8559999999998</v>
      </c>
      <c r="T398" s="49">
        <v>78628.051999999996</v>
      </c>
      <c r="U398" s="49">
        <v>116124.262</v>
      </c>
      <c r="V398" s="49">
        <v>135515.31</v>
      </c>
    </row>
    <row r="399" spans="1:22" x14ac:dyDescent="0.3">
      <c r="A399">
        <v>1011689</v>
      </c>
      <c r="B399" t="s">
        <v>45468</v>
      </c>
      <c r="C399" t="s">
        <v>45469</v>
      </c>
      <c r="D399" t="s">
        <v>44796</v>
      </c>
      <c r="E399" t="s">
        <v>5420</v>
      </c>
      <c r="F399" t="s">
        <v>303</v>
      </c>
      <c r="G399" t="s">
        <v>1810</v>
      </c>
      <c r="H399" t="s">
        <v>45470</v>
      </c>
      <c r="I399" t="s">
        <v>483</v>
      </c>
      <c r="J399">
        <v>29.759684</v>
      </c>
      <c r="K399">
        <v>-95.366315999999998</v>
      </c>
      <c r="L399">
        <v>211120</v>
      </c>
      <c r="M399" t="s">
        <v>116</v>
      </c>
      <c r="N399" s="49">
        <v>8512.4719999999998</v>
      </c>
      <c r="O399" s="49">
        <v>10588.618</v>
      </c>
      <c r="P399" s="49">
        <v>17949.5</v>
      </c>
      <c r="Q399" s="49">
        <v>23728.781999999999</v>
      </c>
      <c r="R399" s="49">
        <v>42760.38</v>
      </c>
      <c r="S399" s="49">
        <v>42734.61</v>
      </c>
    </row>
    <row r="400" spans="1:22" x14ac:dyDescent="0.3">
      <c r="A400">
        <v>1010684</v>
      </c>
      <c r="B400" t="s">
        <v>45465</v>
      </c>
      <c r="C400" t="s">
        <v>45471</v>
      </c>
      <c r="D400" t="s">
        <v>44578</v>
      </c>
      <c r="E400" t="s">
        <v>5420</v>
      </c>
      <c r="F400" t="s">
        <v>303</v>
      </c>
      <c r="G400" t="s">
        <v>1810</v>
      </c>
      <c r="H400" t="s">
        <v>45470</v>
      </c>
      <c r="I400" t="s">
        <v>483</v>
      </c>
      <c r="J400">
        <v>29.760010000000001</v>
      </c>
      <c r="K400">
        <v>-95.366349999999997</v>
      </c>
      <c r="L400">
        <v>211120</v>
      </c>
      <c r="M400" t="s">
        <v>116</v>
      </c>
      <c r="O400" s="49">
        <v>7314.7259999999997</v>
      </c>
      <c r="P400" s="49">
        <v>12588.912</v>
      </c>
      <c r="Q400" s="49">
        <v>14837.654</v>
      </c>
      <c r="R400" s="49">
        <v>22483.45</v>
      </c>
      <c r="S400" s="49">
        <v>34378.002</v>
      </c>
      <c r="T400" s="49">
        <v>24109.446</v>
      </c>
      <c r="U400" s="49">
        <v>28569.95</v>
      </c>
    </row>
    <row r="401" spans="1:22" x14ac:dyDescent="0.3">
      <c r="A401">
        <v>1010707</v>
      </c>
      <c r="B401"/>
      <c r="C401" t="s">
        <v>15458</v>
      </c>
      <c r="D401" t="s">
        <v>44654</v>
      </c>
      <c r="E401" t="s">
        <v>2870</v>
      </c>
      <c r="F401" t="s">
        <v>323</v>
      </c>
      <c r="G401" t="s">
        <v>15459</v>
      </c>
      <c r="H401" t="s">
        <v>15460</v>
      </c>
      <c r="J401">
        <v>35.521743100000002</v>
      </c>
      <c r="K401">
        <v>-118.9062794</v>
      </c>
      <c r="L401">
        <v>211120</v>
      </c>
      <c r="M401" t="s">
        <v>116</v>
      </c>
      <c r="N401" s="49">
        <v>234121.73199999999</v>
      </c>
      <c r="O401" s="49">
        <v>227736.16800000001</v>
      </c>
      <c r="P401" s="49">
        <v>210291.12</v>
      </c>
      <c r="Q401" s="49">
        <v>172126.72200000001</v>
      </c>
      <c r="R401" s="49">
        <v>166042.17199999999</v>
      </c>
      <c r="S401" s="49">
        <v>166694.734</v>
      </c>
      <c r="T401" s="49">
        <v>167193.79800000001</v>
      </c>
    </row>
    <row r="402" spans="1:22" x14ac:dyDescent="0.3">
      <c r="A402">
        <v>1008794</v>
      </c>
      <c r="B402"/>
      <c r="C402" t="s">
        <v>45472</v>
      </c>
      <c r="D402" t="s">
        <v>44574</v>
      </c>
      <c r="E402" t="s">
        <v>3191</v>
      </c>
      <c r="F402" t="s">
        <v>1487</v>
      </c>
      <c r="G402" t="s">
        <v>45473</v>
      </c>
      <c r="H402" t="s">
        <v>45474</v>
      </c>
      <c r="J402">
        <v>39.744228</v>
      </c>
      <c r="K402">
        <v>-104.9867131</v>
      </c>
      <c r="L402">
        <v>211130</v>
      </c>
      <c r="M402" t="s">
        <v>116</v>
      </c>
      <c r="N402" s="49">
        <v>515925.38799999998</v>
      </c>
      <c r="O402" s="49">
        <v>345260.83</v>
      </c>
      <c r="P402" s="49">
        <v>256932.584</v>
      </c>
      <c r="Q402" s="49">
        <v>196595.15599999999</v>
      </c>
      <c r="R402" s="49">
        <v>144371.94399999999</v>
      </c>
      <c r="S402" s="49">
        <v>29440.281999999999</v>
      </c>
      <c r="T402" s="49">
        <v>34049.561999999998</v>
      </c>
      <c r="U402" s="49">
        <v>31258.103999999999</v>
      </c>
      <c r="V402" s="49">
        <v>13044.843999999999</v>
      </c>
    </row>
    <row r="403" spans="1:22" x14ac:dyDescent="0.3">
      <c r="A403">
        <v>1008954</v>
      </c>
      <c r="B403" t="s">
        <v>45475</v>
      </c>
      <c r="C403" t="s">
        <v>45476</v>
      </c>
      <c r="D403" t="s">
        <v>44645</v>
      </c>
      <c r="E403" t="s">
        <v>5420</v>
      </c>
      <c r="F403" t="s">
        <v>303</v>
      </c>
      <c r="G403" t="s">
        <v>44701</v>
      </c>
      <c r="H403" t="s">
        <v>44702</v>
      </c>
      <c r="I403" t="s">
        <v>483</v>
      </c>
      <c r="J403">
        <v>29.77</v>
      </c>
      <c r="K403">
        <v>-95.37</v>
      </c>
      <c r="L403">
        <v>211130</v>
      </c>
      <c r="M403" t="s">
        <v>116</v>
      </c>
      <c r="N403" s="49">
        <v>105473.5</v>
      </c>
      <c r="O403" s="49">
        <v>96972.85</v>
      </c>
      <c r="P403" s="49">
        <v>34894.800000000003</v>
      </c>
      <c r="Q403" s="49">
        <v>97962.45</v>
      </c>
      <c r="R403" s="49">
        <v>61913.55</v>
      </c>
      <c r="S403" s="49">
        <v>69770.399999999994</v>
      </c>
      <c r="T403" s="49">
        <v>111223.5</v>
      </c>
      <c r="U403" s="49">
        <v>46284</v>
      </c>
      <c r="V403" s="49">
        <v>56523.65</v>
      </c>
    </row>
    <row r="404" spans="1:22" x14ac:dyDescent="0.3">
      <c r="A404">
        <v>1008204</v>
      </c>
      <c r="B404" t="s">
        <v>44919</v>
      </c>
      <c r="C404" t="s">
        <v>45477</v>
      </c>
      <c r="D404" t="s">
        <v>44645</v>
      </c>
      <c r="E404" t="s">
        <v>3191</v>
      </c>
      <c r="F404" t="s">
        <v>1487</v>
      </c>
      <c r="G404" t="s">
        <v>26216</v>
      </c>
      <c r="H404" t="s">
        <v>45048</v>
      </c>
      <c r="I404" t="s">
        <v>5884</v>
      </c>
      <c r="J404">
        <v>39.74933</v>
      </c>
      <c r="K404">
        <v>-104.99275</v>
      </c>
      <c r="L404">
        <v>211120</v>
      </c>
      <c r="M404" t="s">
        <v>116</v>
      </c>
      <c r="N404" s="49">
        <v>1785.748</v>
      </c>
      <c r="O404" s="49">
        <v>923</v>
      </c>
      <c r="P404" s="49">
        <v>1519.95</v>
      </c>
      <c r="Q404" s="49">
        <v>54359.038</v>
      </c>
      <c r="R404" s="49">
        <v>150230.44</v>
      </c>
      <c r="S404" s="49">
        <v>247605.98199999999</v>
      </c>
      <c r="T404" s="49">
        <v>170750.946</v>
      </c>
      <c r="U404" s="49">
        <v>121084.13</v>
      </c>
      <c r="V404" s="49">
        <v>160526.24600000001</v>
      </c>
    </row>
    <row r="405" spans="1:22" x14ac:dyDescent="0.3">
      <c r="A405">
        <v>1006564</v>
      </c>
      <c r="B405" t="s">
        <v>45478</v>
      </c>
      <c r="C405" t="s">
        <v>45479</v>
      </c>
      <c r="D405" t="s">
        <v>44657</v>
      </c>
      <c r="E405" t="s">
        <v>8973</v>
      </c>
      <c r="F405" t="s">
        <v>1248</v>
      </c>
      <c r="G405" t="s">
        <v>45480</v>
      </c>
      <c r="H405" t="s">
        <v>45481</v>
      </c>
      <c r="I405" t="s">
        <v>2970</v>
      </c>
      <c r="J405">
        <v>38.361198000000002</v>
      </c>
      <c r="K405">
        <v>-81.597345000000004</v>
      </c>
      <c r="L405">
        <v>211120</v>
      </c>
      <c r="M405" t="s">
        <v>116</v>
      </c>
      <c r="N405" s="49">
        <v>37009.771999999997</v>
      </c>
      <c r="O405" s="49">
        <v>82837.414000000004</v>
      </c>
      <c r="P405" s="49">
        <v>77684.25</v>
      </c>
      <c r="Q405" s="49">
        <v>95278.398000000001</v>
      </c>
      <c r="R405" s="49">
        <v>44151.08</v>
      </c>
      <c r="S405" s="49">
        <v>40922.894</v>
      </c>
      <c r="T405" s="49">
        <v>35617.447999999997</v>
      </c>
      <c r="U405" s="49">
        <v>39744.442000000003</v>
      </c>
      <c r="V405" s="49">
        <v>43878.135999999999</v>
      </c>
    </row>
    <row r="406" spans="1:22" x14ac:dyDescent="0.3">
      <c r="A406">
        <v>1008200</v>
      </c>
      <c r="B406" t="s">
        <v>45482</v>
      </c>
      <c r="C406" t="s">
        <v>45483</v>
      </c>
      <c r="D406" t="s">
        <v>44612</v>
      </c>
      <c r="E406" t="s">
        <v>5420</v>
      </c>
      <c r="F406" t="s">
        <v>303</v>
      </c>
      <c r="G406" t="s">
        <v>35922</v>
      </c>
      <c r="H406" t="s">
        <v>45484</v>
      </c>
      <c r="I406" t="s">
        <v>483</v>
      </c>
      <c r="J406">
        <v>29.754760000000001</v>
      </c>
      <c r="K406">
        <v>-95.36985</v>
      </c>
      <c r="L406">
        <v>211130</v>
      </c>
      <c r="M406" t="s">
        <v>116</v>
      </c>
      <c r="O406" s="49">
        <v>7437.7960000000003</v>
      </c>
      <c r="P406" s="49">
        <v>7396.2960000000003</v>
      </c>
      <c r="Q406" s="49">
        <v>5486.5</v>
      </c>
      <c r="R406" s="49">
        <v>32220.1</v>
      </c>
      <c r="S406" s="49">
        <v>37493.154000000002</v>
      </c>
      <c r="T406" s="49">
        <v>36263.171999999999</v>
      </c>
      <c r="U406" s="49">
        <v>29724.675999999999</v>
      </c>
      <c r="V406" s="49">
        <v>34119.485999999997</v>
      </c>
    </row>
    <row r="407" spans="1:22" x14ac:dyDescent="0.3">
      <c r="A407">
        <v>1008199</v>
      </c>
      <c r="B407" t="s">
        <v>45482</v>
      </c>
      <c r="C407" t="s">
        <v>45485</v>
      </c>
      <c r="D407" t="s">
        <v>44596</v>
      </c>
      <c r="E407" t="s">
        <v>5420</v>
      </c>
      <c r="F407" t="s">
        <v>303</v>
      </c>
      <c r="G407" t="s">
        <v>35922</v>
      </c>
      <c r="H407" t="s">
        <v>45484</v>
      </c>
      <c r="I407" t="s">
        <v>483</v>
      </c>
      <c r="J407">
        <v>29.749707999999998</v>
      </c>
      <c r="K407">
        <v>-95.481970000000004</v>
      </c>
      <c r="L407">
        <v>211130</v>
      </c>
      <c r="M407" t="s">
        <v>116</v>
      </c>
      <c r="N407" s="49">
        <v>23968.013999999999</v>
      </c>
      <c r="O407" s="49">
        <v>35301.1</v>
      </c>
      <c r="P407" s="49">
        <v>27004.07</v>
      </c>
      <c r="Q407" s="49">
        <v>31855.662</v>
      </c>
      <c r="R407" s="49">
        <v>34515.008000000002</v>
      </c>
    </row>
    <row r="408" spans="1:22" x14ac:dyDescent="0.3">
      <c r="A408">
        <v>1011519</v>
      </c>
      <c r="B408" t="s">
        <v>45486</v>
      </c>
      <c r="C408" t="s">
        <v>45487</v>
      </c>
      <c r="D408" t="s">
        <v>44628</v>
      </c>
      <c r="E408" t="s">
        <v>5420</v>
      </c>
      <c r="F408" t="s">
        <v>303</v>
      </c>
      <c r="G408" t="s">
        <v>35922</v>
      </c>
      <c r="H408" t="s">
        <v>45488</v>
      </c>
      <c r="I408" t="s">
        <v>483</v>
      </c>
      <c r="J408">
        <v>29.749929999999999</v>
      </c>
      <c r="K408">
        <v>-95.481920000000002</v>
      </c>
      <c r="L408">
        <v>211130</v>
      </c>
      <c r="M408" t="s">
        <v>116</v>
      </c>
      <c r="N408" s="49">
        <v>26207.234</v>
      </c>
      <c r="O408" s="49">
        <v>32245.018</v>
      </c>
      <c r="P408" s="49">
        <v>33795.296000000002</v>
      </c>
      <c r="Q408" s="49">
        <v>33061.421999999999</v>
      </c>
      <c r="R408" s="49">
        <v>24713.281999999999</v>
      </c>
      <c r="S408" s="49">
        <v>28906.137999999999</v>
      </c>
    </row>
    <row r="409" spans="1:22" x14ac:dyDescent="0.3">
      <c r="A409">
        <v>1011535</v>
      </c>
      <c r="B409" t="s">
        <v>45489</v>
      </c>
      <c r="C409" t="s">
        <v>45490</v>
      </c>
      <c r="D409" t="s">
        <v>44893</v>
      </c>
      <c r="E409" t="s">
        <v>5420</v>
      </c>
      <c r="F409" t="s">
        <v>303</v>
      </c>
      <c r="G409" t="s">
        <v>45491</v>
      </c>
      <c r="H409" t="s">
        <v>45488</v>
      </c>
      <c r="I409" t="s">
        <v>483</v>
      </c>
      <c r="J409">
        <v>29.749929999999999</v>
      </c>
      <c r="K409">
        <v>-95.481920000000002</v>
      </c>
      <c r="L409">
        <v>211120</v>
      </c>
      <c r="M409" t="s">
        <v>116</v>
      </c>
      <c r="N409" s="49">
        <v>156887.80799999999</v>
      </c>
      <c r="O409" s="49">
        <v>156719.986</v>
      </c>
      <c r="P409" s="49">
        <v>151117.45199999999</v>
      </c>
      <c r="Q409" s="49">
        <v>184171.66800000001</v>
      </c>
      <c r="R409" s="49">
        <v>187402.05799999999</v>
      </c>
      <c r="S409" s="49">
        <v>195148.416</v>
      </c>
    </row>
    <row r="410" spans="1:22" x14ac:dyDescent="0.3">
      <c r="A410">
        <v>1008949</v>
      </c>
      <c r="B410" t="s">
        <v>45492</v>
      </c>
      <c r="C410" t="s">
        <v>45493</v>
      </c>
      <c r="D410" t="s">
        <v>44578</v>
      </c>
      <c r="E410" t="s">
        <v>5420</v>
      </c>
      <c r="F410" t="s">
        <v>303</v>
      </c>
      <c r="G410" t="s">
        <v>44701</v>
      </c>
      <c r="H410" t="s">
        <v>44702</v>
      </c>
      <c r="I410" t="s">
        <v>483</v>
      </c>
      <c r="J410">
        <v>29.77</v>
      </c>
      <c r="K410">
        <v>-95.37</v>
      </c>
      <c r="L410">
        <v>211111</v>
      </c>
      <c r="M410" t="s">
        <v>116</v>
      </c>
      <c r="R410" s="49">
        <v>4289.6000000000004</v>
      </c>
      <c r="S410" s="49">
        <v>3777.45</v>
      </c>
      <c r="T410" s="49">
        <v>3810.65</v>
      </c>
      <c r="U410" s="49">
        <v>64242.046000000002</v>
      </c>
      <c r="V410" s="49">
        <v>86820.7</v>
      </c>
    </row>
    <row r="411" spans="1:22" x14ac:dyDescent="0.3">
      <c r="A411">
        <v>1008936</v>
      </c>
      <c r="B411" t="s">
        <v>44750</v>
      </c>
      <c r="C411" t="s">
        <v>45494</v>
      </c>
      <c r="D411" t="s">
        <v>44578</v>
      </c>
      <c r="E411" t="s">
        <v>44493</v>
      </c>
      <c r="F411" t="s">
        <v>303</v>
      </c>
      <c r="G411" t="s">
        <v>44494</v>
      </c>
      <c r="H411" t="s">
        <v>44764</v>
      </c>
      <c r="I411" t="s">
        <v>1952</v>
      </c>
      <c r="J411">
        <v>30.161149999999999</v>
      </c>
      <c r="K411">
        <v>-95.453890000000001</v>
      </c>
      <c r="L411">
        <v>211111</v>
      </c>
      <c r="M411" t="s">
        <v>116</v>
      </c>
      <c r="Q411" s="49">
        <v>294171.56400000001</v>
      </c>
      <c r="R411" s="49">
        <v>461712.75199999998</v>
      </c>
      <c r="S411" s="49">
        <v>478989.53399999999</v>
      </c>
      <c r="T411" s="49">
        <v>373246.66200000001</v>
      </c>
      <c r="U411" s="49">
        <v>411945.91200000001</v>
      </c>
      <c r="V411" s="49">
        <v>402669.908</v>
      </c>
    </row>
    <row r="412" spans="1:22" x14ac:dyDescent="0.3">
      <c r="A412">
        <v>1008714</v>
      </c>
      <c r="B412" t="s">
        <v>45495</v>
      </c>
      <c r="C412" t="s">
        <v>45496</v>
      </c>
      <c r="D412" t="s">
        <v>44578</v>
      </c>
      <c r="E412" t="s">
        <v>5420</v>
      </c>
      <c r="F412" t="s">
        <v>303</v>
      </c>
      <c r="G412" t="s">
        <v>34629</v>
      </c>
      <c r="H412" t="s">
        <v>44705</v>
      </c>
      <c r="J412">
        <v>29.772613799999998</v>
      </c>
      <c r="K412">
        <v>-95.514493000000002</v>
      </c>
      <c r="L412">
        <v>211130</v>
      </c>
      <c r="M412" t="s">
        <v>116</v>
      </c>
      <c r="N412" s="49">
        <v>116594.736</v>
      </c>
      <c r="O412" s="49">
        <v>120949.448</v>
      </c>
      <c r="P412" s="49">
        <v>73809.551999999996</v>
      </c>
      <c r="Q412" s="49">
        <v>42778.817999999999</v>
      </c>
      <c r="R412" s="49">
        <v>55443.807999999997</v>
      </c>
      <c r="S412" s="49">
        <v>73420.577999999994</v>
      </c>
      <c r="T412" s="49">
        <v>84342.84</v>
      </c>
      <c r="U412" s="49">
        <v>213705.54800000001</v>
      </c>
      <c r="V412" s="49">
        <v>550145.39800000004</v>
      </c>
    </row>
    <row r="413" spans="1:22" x14ac:dyDescent="0.3">
      <c r="A413">
        <v>1011847</v>
      </c>
      <c r="B413" t="s">
        <v>45497</v>
      </c>
      <c r="C413" t="s">
        <v>45498</v>
      </c>
      <c r="D413" t="s">
        <v>44578</v>
      </c>
      <c r="E413" t="s">
        <v>2716</v>
      </c>
      <c r="F413" t="s">
        <v>303</v>
      </c>
      <c r="G413" t="s">
        <v>41603</v>
      </c>
      <c r="H413" t="s">
        <v>45499</v>
      </c>
      <c r="I413" t="s">
        <v>2719</v>
      </c>
      <c r="J413">
        <v>29.609774000000002</v>
      </c>
      <c r="K413">
        <v>-98.603699000000006</v>
      </c>
      <c r="L413">
        <v>211120</v>
      </c>
      <c r="M413" t="s">
        <v>116</v>
      </c>
      <c r="N413" s="49">
        <v>40883.516000000003</v>
      </c>
      <c r="O413" s="49">
        <v>75173.104000000007</v>
      </c>
      <c r="P413" s="49">
        <v>33167.232000000004</v>
      </c>
      <c r="Q413" s="49">
        <v>4193.826</v>
      </c>
      <c r="R413" s="49">
        <v>45105.341999999997</v>
      </c>
    </row>
    <row r="414" spans="1:22" x14ac:dyDescent="0.3">
      <c r="A414">
        <v>1011706</v>
      </c>
      <c r="B414" t="s">
        <v>45500</v>
      </c>
      <c r="C414" t="s">
        <v>45501</v>
      </c>
      <c r="D414" t="s">
        <v>44657</v>
      </c>
      <c r="E414" t="s">
        <v>45502</v>
      </c>
      <c r="F414" t="s">
        <v>663</v>
      </c>
      <c r="G414" t="s">
        <v>45503</v>
      </c>
      <c r="H414" t="s">
        <v>45504</v>
      </c>
      <c r="I414" t="s">
        <v>4793</v>
      </c>
      <c r="J414">
        <v>40.069229</v>
      </c>
      <c r="K414">
        <v>-80.980665000000002</v>
      </c>
      <c r="L414">
        <v>211130</v>
      </c>
      <c r="M414" t="s">
        <v>116</v>
      </c>
      <c r="N414" s="49">
        <v>473460.00599999999</v>
      </c>
      <c r="O414" s="49">
        <v>421939.01400000002</v>
      </c>
      <c r="P414" s="49">
        <v>155747.28</v>
      </c>
      <c r="Q414" s="49">
        <v>104230.49800000001</v>
      </c>
      <c r="R414" s="49">
        <v>261526.872</v>
      </c>
      <c r="S414" s="49">
        <v>77782.388000000006</v>
      </c>
    </row>
    <row r="415" spans="1:22" x14ac:dyDescent="0.3">
      <c r="A415">
        <v>1011239</v>
      </c>
      <c r="B415" t="s">
        <v>45505</v>
      </c>
      <c r="C415" t="s">
        <v>45506</v>
      </c>
      <c r="D415" t="s">
        <v>44723</v>
      </c>
      <c r="E415" t="s">
        <v>45502</v>
      </c>
      <c r="F415" t="s">
        <v>663</v>
      </c>
      <c r="G415" t="s">
        <v>45503</v>
      </c>
      <c r="H415" t="s">
        <v>45504</v>
      </c>
      <c r="I415" t="s">
        <v>14061</v>
      </c>
      <c r="J415">
        <v>40.071975999999999</v>
      </c>
      <c r="K415">
        <v>-80.979343</v>
      </c>
      <c r="L415">
        <v>211111</v>
      </c>
      <c r="M415" t="s">
        <v>116</v>
      </c>
      <c r="Q415" s="49">
        <v>1739.6479999999999</v>
      </c>
      <c r="R415" s="49">
        <v>8580.9920000000002</v>
      </c>
      <c r="S415" s="49">
        <v>12659.64</v>
      </c>
      <c r="T415" s="49">
        <v>76057.093999999997</v>
      </c>
    </row>
    <row r="416" spans="1:22" x14ac:dyDescent="0.3">
      <c r="A416">
        <v>1013306</v>
      </c>
      <c r="B416"/>
      <c r="C416" t="s">
        <v>45507</v>
      </c>
      <c r="D416" t="s">
        <v>44657</v>
      </c>
      <c r="E416" t="s">
        <v>45508</v>
      </c>
      <c r="F416" t="s">
        <v>1248</v>
      </c>
      <c r="G416" t="s">
        <v>45509</v>
      </c>
      <c r="H416" t="s">
        <v>45510</v>
      </c>
      <c r="J416">
        <v>39.802410000000002</v>
      </c>
      <c r="K416">
        <v>-80.790000000000006</v>
      </c>
      <c r="L416">
        <v>211130</v>
      </c>
      <c r="M416" t="s">
        <v>116</v>
      </c>
      <c r="N416" s="49">
        <v>88980.134000000005</v>
      </c>
      <c r="O416" s="49">
        <v>78370.736000000004</v>
      </c>
    </row>
    <row r="417" spans="1:22" x14ac:dyDescent="0.3">
      <c r="A417">
        <v>1013706</v>
      </c>
      <c r="B417"/>
      <c r="C417" t="s">
        <v>45511</v>
      </c>
      <c r="D417" t="s">
        <v>44645</v>
      </c>
      <c r="E417" t="s">
        <v>3191</v>
      </c>
      <c r="F417" t="s">
        <v>1487</v>
      </c>
      <c r="G417" t="s">
        <v>26216</v>
      </c>
      <c r="H417" t="s">
        <v>45512</v>
      </c>
      <c r="L417">
        <v>211130</v>
      </c>
      <c r="M417" t="s">
        <v>116</v>
      </c>
      <c r="N417" s="49">
        <v>84753.957999999999</v>
      </c>
    </row>
    <row r="418" spans="1:22" x14ac:dyDescent="0.3">
      <c r="A418">
        <v>1009538</v>
      </c>
      <c r="B418" t="s">
        <v>45513</v>
      </c>
      <c r="C418" t="s">
        <v>45514</v>
      </c>
      <c r="D418" t="s">
        <v>44637</v>
      </c>
      <c r="E418" t="s">
        <v>45515</v>
      </c>
      <c r="F418" t="s">
        <v>461</v>
      </c>
      <c r="G418" t="s">
        <v>3125</v>
      </c>
      <c r="H418" t="s">
        <v>45516</v>
      </c>
      <c r="I418" t="s">
        <v>3126</v>
      </c>
      <c r="J418">
        <v>42.778660000000002</v>
      </c>
      <c r="K418">
        <v>-105.38057000000001</v>
      </c>
      <c r="L418">
        <v>211111</v>
      </c>
      <c r="M418" t="s">
        <v>116</v>
      </c>
      <c r="V418" s="49">
        <v>6121.9480000000003</v>
      </c>
    </row>
    <row r="419" spans="1:22" x14ac:dyDescent="0.3">
      <c r="A419">
        <v>1010372</v>
      </c>
      <c r="B419" t="s">
        <v>45517</v>
      </c>
      <c r="C419" t="s">
        <v>45518</v>
      </c>
      <c r="D419" t="s">
        <v>44628</v>
      </c>
      <c r="E419" t="s">
        <v>5420</v>
      </c>
      <c r="F419" t="s">
        <v>303</v>
      </c>
      <c r="G419" t="s">
        <v>1810</v>
      </c>
      <c r="H419" t="s">
        <v>45519</v>
      </c>
      <c r="I419" t="s">
        <v>483</v>
      </c>
      <c r="J419">
        <v>29.758150000000001</v>
      </c>
      <c r="K419">
        <v>-95.367829999999998</v>
      </c>
      <c r="L419">
        <v>211120</v>
      </c>
      <c r="M419" t="s">
        <v>116</v>
      </c>
      <c r="N419" s="49">
        <v>132876.41800000001</v>
      </c>
      <c r="O419" s="49">
        <v>235647.03</v>
      </c>
    </row>
    <row r="420" spans="1:22" x14ac:dyDescent="0.3">
      <c r="A420">
        <v>1011353</v>
      </c>
      <c r="B420" t="s">
        <v>45517</v>
      </c>
      <c r="C420" t="s">
        <v>45520</v>
      </c>
      <c r="D420" t="s">
        <v>44796</v>
      </c>
      <c r="E420" t="s">
        <v>5420</v>
      </c>
      <c r="F420" t="s">
        <v>303</v>
      </c>
      <c r="G420" t="s">
        <v>1810</v>
      </c>
      <c r="H420" t="s">
        <v>45459</v>
      </c>
      <c r="I420" t="s">
        <v>483</v>
      </c>
      <c r="J420">
        <v>29.758150000000001</v>
      </c>
      <c r="K420">
        <v>-95.367829999999998</v>
      </c>
      <c r="L420">
        <v>211111</v>
      </c>
      <c r="M420" t="s">
        <v>116</v>
      </c>
      <c r="Q420" s="49">
        <v>39787.75</v>
      </c>
      <c r="R420" s="49">
        <v>49829.962</v>
      </c>
      <c r="S420" s="49">
        <v>29722.741999999998</v>
      </c>
    </row>
    <row r="421" spans="1:22" x14ac:dyDescent="0.3">
      <c r="A421">
        <v>1010367</v>
      </c>
      <c r="B421" t="s">
        <v>32077</v>
      </c>
      <c r="C421" t="s">
        <v>45521</v>
      </c>
      <c r="D421" t="s">
        <v>44578</v>
      </c>
      <c r="E421" t="s">
        <v>5420</v>
      </c>
      <c r="F421" t="s">
        <v>303</v>
      </c>
      <c r="G421" t="s">
        <v>1810</v>
      </c>
      <c r="H421" t="s">
        <v>45459</v>
      </c>
      <c r="I421" t="s">
        <v>483</v>
      </c>
      <c r="J421">
        <v>29.758150000000001</v>
      </c>
      <c r="K421">
        <v>-95.367829999999998</v>
      </c>
      <c r="L421">
        <v>211111</v>
      </c>
      <c r="M421" t="s">
        <v>116</v>
      </c>
      <c r="Q421" s="49">
        <v>221169.924</v>
      </c>
      <c r="R421" s="49">
        <v>257132.98</v>
      </c>
      <c r="S421" s="49">
        <v>218786.23800000001</v>
      </c>
      <c r="T421" s="49">
        <v>157798.122</v>
      </c>
      <c r="U421" s="49">
        <v>228509.24799999999</v>
      </c>
    </row>
    <row r="422" spans="1:22" x14ac:dyDescent="0.3">
      <c r="A422">
        <v>1010376</v>
      </c>
      <c r="B422" t="s">
        <v>32077</v>
      </c>
      <c r="C422" t="s">
        <v>45522</v>
      </c>
      <c r="D422" t="s">
        <v>44591</v>
      </c>
      <c r="E422" t="s">
        <v>5420</v>
      </c>
      <c r="F422" t="s">
        <v>303</v>
      </c>
      <c r="G422" t="s">
        <v>1810</v>
      </c>
      <c r="H422" t="s">
        <v>45459</v>
      </c>
      <c r="I422" t="s">
        <v>483</v>
      </c>
      <c r="J422">
        <v>29.758150000000001</v>
      </c>
      <c r="K422">
        <v>-95.367829999999998</v>
      </c>
      <c r="L422">
        <v>211111</v>
      </c>
      <c r="M422" t="s">
        <v>116</v>
      </c>
      <c r="Q422" s="49">
        <v>1971.548</v>
      </c>
      <c r="R422" s="49">
        <v>2121.9479999999999</v>
      </c>
      <c r="S422" s="49">
        <v>3886.482</v>
      </c>
      <c r="T422" s="49">
        <v>80158.342000000004</v>
      </c>
      <c r="U422" s="49">
        <v>381666.92200000002</v>
      </c>
    </row>
    <row r="423" spans="1:22" x14ac:dyDescent="0.3">
      <c r="A423">
        <v>1010370</v>
      </c>
      <c r="B423" t="s">
        <v>32077</v>
      </c>
      <c r="C423" t="s">
        <v>45523</v>
      </c>
      <c r="D423" t="s">
        <v>44596</v>
      </c>
      <c r="E423" t="s">
        <v>5420</v>
      </c>
      <c r="F423" t="s">
        <v>303</v>
      </c>
      <c r="G423" t="s">
        <v>1810</v>
      </c>
      <c r="H423" t="s">
        <v>45459</v>
      </c>
      <c r="I423" t="s">
        <v>483</v>
      </c>
      <c r="J423">
        <v>29.758299999999998</v>
      </c>
      <c r="K423">
        <v>-95.368080000000006</v>
      </c>
      <c r="L423">
        <v>211111</v>
      </c>
      <c r="M423" t="s">
        <v>116</v>
      </c>
      <c r="S423" s="49">
        <v>0</v>
      </c>
      <c r="U423" s="49">
        <v>33001.192000000003</v>
      </c>
    </row>
    <row r="424" spans="1:22" x14ac:dyDescent="0.3">
      <c r="A424">
        <v>1010366</v>
      </c>
      <c r="B424" t="s">
        <v>32077</v>
      </c>
      <c r="C424" t="s">
        <v>45524</v>
      </c>
      <c r="D424" t="s">
        <v>44620</v>
      </c>
      <c r="E424" t="s">
        <v>5420</v>
      </c>
      <c r="F424" t="s">
        <v>303</v>
      </c>
      <c r="G424" t="s">
        <v>1810</v>
      </c>
      <c r="H424" t="s">
        <v>45459</v>
      </c>
      <c r="I424" t="s">
        <v>483</v>
      </c>
      <c r="J424">
        <v>29.758150000000001</v>
      </c>
      <c r="K424">
        <v>-95.367829999999998</v>
      </c>
      <c r="L424">
        <v>211111</v>
      </c>
      <c r="M424" t="s">
        <v>116</v>
      </c>
      <c r="Q424" s="49">
        <v>449081.12</v>
      </c>
      <c r="R424" s="49">
        <v>510363.03200000001</v>
      </c>
      <c r="S424" s="49">
        <v>919122.38800000004</v>
      </c>
      <c r="T424" s="49">
        <v>901747.99399999995</v>
      </c>
      <c r="U424" s="49">
        <v>514506.56</v>
      </c>
    </row>
    <row r="425" spans="1:22" x14ac:dyDescent="0.3">
      <c r="A425">
        <v>1010369</v>
      </c>
      <c r="B425" t="s">
        <v>32077</v>
      </c>
      <c r="C425" t="s">
        <v>45525</v>
      </c>
      <c r="D425" t="s">
        <v>44737</v>
      </c>
      <c r="E425" t="s">
        <v>5420</v>
      </c>
      <c r="F425" t="s">
        <v>303</v>
      </c>
      <c r="G425" t="s">
        <v>1810</v>
      </c>
      <c r="H425" t="s">
        <v>45459</v>
      </c>
      <c r="I425" t="s">
        <v>483</v>
      </c>
      <c r="J425">
        <v>29.758299999999998</v>
      </c>
      <c r="K425">
        <v>-95.368080000000006</v>
      </c>
      <c r="L425">
        <v>211111</v>
      </c>
      <c r="M425" t="s">
        <v>116</v>
      </c>
      <c r="S425" s="49">
        <v>0</v>
      </c>
      <c r="U425" s="49">
        <v>28722.78</v>
      </c>
    </row>
    <row r="426" spans="1:22" x14ac:dyDescent="0.3">
      <c r="A426">
        <v>1011531</v>
      </c>
      <c r="B426" t="s">
        <v>45526</v>
      </c>
      <c r="C426" t="s">
        <v>45527</v>
      </c>
      <c r="D426" t="s">
        <v>44578</v>
      </c>
      <c r="E426" t="s">
        <v>45528</v>
      </c>
      <c r="F426" t="s">
        <v>1487</v>
      </c>
      <c r="G426" t="s">
        <v>45529</v>
      </c>
      <c r="H426" t="s">
        <v>45530</v>
      </c>
      <c r="I426" t="s">
        <v>10579</v>
      </c>
      <c r="J426">
        <v>39.620939999999997</v>
      </c>
      <c r="K426">
        <v>-104.89435</v>
      </c>
      <c r="L426">
        <v>211120</v>
      </c>
      <c r="M426" t="s">
        <v>116</v>
      </c>
      <c r="N426" s="49">
        <v>191885.984</v>
      </c>
      <c r="O426" s="49">
        <v>194833.96</v>
      </c>
      <c r="P426" s="49">
        <v>132718.95600000001</v>
      </c>
      <c r="Q426" s="49">
        <v>27595.673999999999</v>
      </c>
      <c r="R426" s="49">
        <v>27921.308000000001</v>
      </c>
      <c r="S426" s="49">
        <v>27091.3</v>
      </c>
    </row>
    <row r="427" spans="1:22" x14ac:dyDescent="0.3">
      <c r="A427">
        <v>1008418</v>
      </c>
      <c r="B427" t="s">
        <v>45531</v>
      </c>
      <c r="C427" t="s">
        <v>45532</v>
      </c>
      <c r="D427" t="s">
        <v>44620</v>
      </c>
      <c r="E427" t="s">
        <v>4931</v>
      </c>
      <c r="F427" t="s">
        <v>583</v>
      </c>
      <c r="G427" t="s">
        <v>45533</v>
      </c>
      <c r="H427" t="s">
        <v>45534</v>
      </c>
      <c r="I427" t="s">
        <v>1023</v>
      </c>
      <c r="J427">
        <v>29.951619999999998</v>
      </c>
      <c r="K427">
        <v>-90.069429999999997</v>
      </c>
      <c r="L427">
        <v>211111</v>
      </c>
      <c r="M427" t="s">
        <v>116</v>
      </c>
      <c r="S427" s="49">
        <v>0</v>
      </c>
      <c r="V427" s="49">
        <v>65825.622000000003</v>
      </c>
    </row>
    <row r="428" spans="1:22" x14ac:dyDescent="0.3">
      <c r="A428">
        <v>1013304</v>
      </c>
      <c r="B428"/>
      <c r="C428" t="s">
        <v>45535</v>
      </c>
      <c r="D428" t="s">
        <v>44574</v>
      </c>
      <c r="E428" t="s">
        <v>4931</v>
      </c>
      <c r="F428" t="s">
        <v>583</v>
      </c>
      <c r="G428" t="s">
        <v>45533</v>
      </c>
      <c r="H428" t="s">
        <v>45534</v>
      </c>
      <c r="L428">
        <v>211120</v>
      </c>
      <c r="M428" t="s">
        <v>116</v>
      </c>
      <c r="N428" s="49">
        <v>32190.572</v>
      </c>
    </row>
    <row r="429" spans="1:22" x14ac:dyDescent="0.3">
      <c r="A429">
        <v>1008998</v>
      </c>
      <c r="B429"/>
      <c r="C429" t="s">
        <v>45536</v>
      </c>
      <c r="D429" t="s">
        <v>44628</v>
      </c>
      <c r="E429" t="s">
        <v>2808</v>
      </c>
      <c r="F429" t="s">
        <v>303</v>
      </c>
      <c r="G429" t="s">
        <v>45537</v>
      </c>
      <c r="H429" t="s">
        <v>45538</v>
      </c>
      <c r="J429">
        <v>31.981042299999999</v>
      </c>
      <c r="K429">
        <v>-102.1346874</v>
      </c>
      <c r="L429">
        <v>211120</v>
      </c>
      <c r="M429" t="s">
        <v>116</v>
      </c>
      <c r="N429" s="49">
        <v>32502.333999999999</v>
      </c>
      <c r="O429" s="49">
        <v>25752.432000000001</v>
      </c>
      <c r="P429" s="49">
        <v>27338.925999999999</v>
      </c>
    </row>
    <row r="430" spans="1:22" x14ac:dyDescent="0.3">
      <c r="A430">
        <v>1011181</v>
      </c>
      <c r="B430" t="s">
        <v>45539</v>
      </c>
      <c r="C430" t="s">
        <v>45540</v>
      </c>
      <c r="D430" t="s">
        <v>44657</v>
      </c>
      <c r="E430" t="s">
        <v>5420</v>
      </c>
      <c r="F430" t="s">
        <v>303</v>
      </c>
      <c r="G430" t="s">
        <v>43113</v>
      </c>
      <c r="H430" t="s">
        <v>45541</v>
      </c>
      <c r="I430" t="s">
        <v>483</v>
      </c>
      <c r="J430">
        <v>29.75421</v>
      </c>
      <c r="K430">
        <v>-95.360209999999995</v>
      </c>
      <c r="L430">
        <v>211111</v>
      </c>
      <c r="M430" t="s">
        <v>116</v>
      </c>
      <c r="P430" s="49">
        <v>14457.523999999999</v>
      </c>
      <c r="Q430" s="49">
        <v>34986.328000000001</v>
      </c>
      <c r="R430" s="49">
        <v>77507.623999999996</v>
      </c>
      <c r="S430" s="49">
        <v>61504.671999999999</v>
      </c>
      <c r="T430" s="49">
        <v>67917.516000000003</v>
      </c>
    </row>
    <row r="431" spans="1:22" x14ac:dyDescent="0.3">
      <c r="A431">
        <v>1010473</v>
      </c>
      <c r="B431" t="s">
        <v>14985</v>
      </c>
      <c r="C431" t="s">
        <v>45542</v>
      </c>
      <c r="D431" t="s">
        <v>44578</v>
      </c>
      <c r="E431" t="s">
        <v>5420</v>
      </c>
      <c r="F431" t="s">
        <v>303</v>
      </c>
      <c r="G431" t="s">
        <v>43113</v>
      </c>
      <c r="H431" t="s">
        <v>45541</v>
      </c>
      <c r="I431" t="s">
        <v>483</v>
      </c>
      <c r="J431">
        <v>29.754539999999999</v>
      </c>
      <c r="K431">
        <v>-95.359899999999996</v>
      </c>
      <c r="L431">
        <v>211111</v>
      </c>
      <c r="M431" t="s">
        <v>116</v>
      </c>
      <c r="U431" s="49">
        <v>175087.93400000001</v>
      </c>
    </row>
    <row r="432" spans="1:22" x14ac:dyDescent="0.3">
      <c r="A432">
        <v>1008490</v>
      </c>
      <c r="B432" t="s">
        <v>14985</v>
      </c>
      <c r="C432" t="s">
        <v>45543</v>
      </c>
      <c r="D432" t="s">
        <v>44620</v>
      </c>
      <c r="E432" t="s">
        <v>5420</v>
      </c>
      <c r="F432" t="s">
        <v>303</v>
      </c>
      <c r="G432" t="s">
        <v>43113</v>
      </c>
      <c r="H432" t="s">
        <v>45541</v>
      </c>
      <c r="I432" t="s">
        <v>483</v>
      </c>
      <c r="J432">
        <v>29.75421</v>
      </c>
      <c r="K432">
        <v>-95.360209999999995</v>
      </c>
      <c r="L432">
        <v>211120</v>
      </c>
      <c r="M432" t="s">
        <v>116</v>
      </c>
      <c r="N432" s="49">
        <v>2149957.5192148061</v>
      </c>
      <c r="O432" s="49">
        <v>1614816.8989161917</v>
      </c>
      <c r="P432" s="49">
        <v>1273191.558</v>
      </c>
      <c r="Q432" s="49">
        <v>1049929.3540000001</v>
      </c>
      <c r="R432" s="49">
        <v>1537528.2239999999</v>
      </c>
      <c r="S432" s="49">
        <v>1494785.314</v>
      </c>
      <c r="T432" s="49">
        <v>1278658.01</v>
      </c>
      <c r="U432" s="49">
        <v>1350024.726</v>
      </c>
      <c r="V432" s="49">
        <v>698529.66799999995</v>
      </c>
    </row>
    <row r="433" spans="1:22" x14ac:dyDescent="0.3">
      <c r="A433">
        <v>1008634</v>
      </c>
      <c r="B433" t="s">
        <v>14985</v>
      </c>
      <c r="C433" t="s">
        <v>45544</v>
      </c>
      <c r="D433" t="s">
        <v>44628</v>
      </c>
      <c r="E433" t="s">
        <v>5420</v>
      </c>
      <c r="F433" t="s">
        <v>303</v>
      </c>
      <c r="G433" t="s">
        <v>43113</v>
      </c>
      <c r="H433" t="s">
        <v>45541</v>
      </c>
      <c r="I433" t="s">
        <v>483</v>
      </c>
      <c r="J433">
        <v>29.75421</v>
      </c>
      <c r="K433">
        <v>-95.360209999999995</v>
      </c>
      <c r="L433">
        <v>211111</v>
      </c>
      <c r="M433" t="s">
        <v>116</v>
      </c>
      <c r="R433" s="49">
        <v>5128.9840000000004</v>
      </c>
      <c r="S433" s="49">
        <v>11586.07</v>
      </c>
      <c r="T433" s="49">
        <v>12192.665999999999</v>
      </c>
      <c r="U433" s="49">
        <v>8265.43</v>
      </c>
      <c r="V433" s="49">
        <v>6101.68</v>
      </c>
    </row>
    <row r="434" spans="1:22" x14ac:dyDescent="0.3">
      <c r="A434">
        <v>1009354</v>
      </c>
      <c r="B434" t="s">
        <v>44919</v>
      </c>
      <c r="C434" t="s">
        <v>45545</v>
      </c>
      <c r="D434" t="s">
        <v>44574</v>
      </c>
      <c r="E434" t="s">
        <v>3191</v>
      </c>
      <c r="F434" t="s">
        <v>1487</v>
      </c>
      <c r="G434" t="s">
        <v>26216</v>
      </c>
      <c r="H434" t="s">
        <v>45546</v>
      </c>
      <c r="I434" t="s">
        <v>5884</v>
      </c>
      <c r="J434">
        <v>39.74933</v>
      </c>
      <c r="K434">
        <v>-104.99275</v>
      </c>
      <c r="L434">
        <v>211120</v>
      </c>
      <c r="M434" t="s">
        <v>116</v>
      </c>
      <c r="N434" s="49">
        <v>342955.038</v>
      </c>
      <c r="O434" s="49">
        <v>281595.81400000001</v>
      </c>
      <c r="P434" s="49">
        <v>217131.33799999999</v>
      </c>
      <c r="Q434" s="49">
        <v>159649.91200000001</v>
      </c>
      <c r="R434" s="49">
        <v>164410.73000000001</v>
      </c>
      <c r="S434" s="49">
        <v>131712.076</v>
      </c>
      <c r="T434" s="49">
        <v>81897.725999999995</v>
      </c>
      <c r="U434" s="49">
        <v>74043.376000000004</v>
      </c>
      <c r="V434" s="49">
        <v>43662.942000000003</v>
      </c>
    </row>
    <row r="435" spans="1:22" x14ac:dyDescent="0.3">
      <c r="A435">
        <v>1009332</v>
      </c>
      <c r="B435" t="s">
        <v>17005</v>
      </c>
      <c r="C435" t="s">
        <v>45547</v>
      </c>
      <c r="E435" t="s">
        <v>2722</v>
      </c>
      <c r="F435" t="s">
        <v>1370</v>
      </c>
      <c r="G435" t="s">
        <v>2723</v>
      </c>
      <c r="H435" t="s">
        <v>45548</v>
      </c>
      <c r="I435" t="s">
        <v>4057</v>
      </c>
      <c r="J435">
        <v>60.4589</v>
      </c>
      <c r="K435">
        <v>-151.2653</v>
      </c>
      <c r="L435">
        <v>211130</v>
      </c>
      <c r="M435" t="s">
        <v>116</v>
      </c>
      <c r="N435" s="49">
        <v>164153.402</v>
      </c>
      <c r="O435" s="49">
        <v>175468.56400000001</v>
      </c>
      <c r="P435" s="49">
        <v>123314.126</v>
      </c>
      <c r="Q435" s="49">
        <v>88191.186000000002</v>
      </c>
      <c r="R435" s="49">
        <v>67936.847999999998</v>
      </c>
      <c r="S435" s="49">
        <v>94057.326000000001</v>
      </c>
      <c r="T435" s="49">
        <v>181786.872</v>
      </c>
      <c r="U435" s="49">
        <v>80867.275999999998</v>
      </c>
      <c r="V435" s="49">
        <v>75335.932000000001</v>
      </c>
    </row>
    <row r="436" spans="1:22" x14ac:dyDescent="0.3">
      <c r="A436">
        <v>1011782</v>
      </c>
      <c r="B436" t="s">
        <v>4417</v>
      </c>
      <c r="C436" t="s">
        <v>45549</v>
      </c>
      <c r="E436" t="s">
        <v>4395</v>
      </c>
      <c r="F436" t="s">
        <v>1370</v>
      </c>
      <c r="G436" t="s">
        <v>1371</v>
      </c>
      <c r="I436" t="s">
        <v>1372</v>
      </c>
      <c r="J436">
        <v>70.458330000000004</v>
      </c>
      <c r="K436">
        <v>-149.44166000000001</v>
      </c>
      <c r="L436">
        <v>211120</v>
      </c>
      <c r="M436" t="s">
        <v>116</v>
      </c>
      <c r="N436" s="49">
        <v>404793.35200000001</v>
      </c>
      <c r="O436" s="49">
        <v>404870.79</v>
      </c>
      <c r="P436" s="49">
        <v>41485.788</v>
      </c>
      <c r="Q436" s="49">
        <v>60021.216</v>
      </c>
      <c r="R436" s="49">
        <v>50904.108</v>
      </c>
    </row>
    <row r="437" spans="1:22" x14ac:dyDescent="0.3">
      <c r="A437">
        <v>1011995</v>
      </c>
      <c r="B437" t="s">
        <v>45550</v>
      </c>
      <c r="C437" t="s">
        <v>45551</v>
      </c>
      <c r="D437" t="s">
        <v>44657</v>
      </c>
      <c r="E437" t="s">
        <v>5420</v>
      </c>
      <c r="F437" t="s">
        <v>303</v>
      </c>
      <c r="G437" t="s">
        <v>1810</v>
      </c>
      <c r="H437" t="s">
        <v>45552</v>
      </c>
      <c r="I437" t="s">
        <v>483</v>
      </c>
      <c r="J437">
        <v>29.756665999999999</v>
      </c>
      <c r="K437">
        <v>-95.366421000000003</v>
      </c>
      <c r="L437">
        <v>211120</v>
      </c>
      <c r="M437" t="s">
        <v>116</v>
      </c>
      <c r="N437" s="49">
        <v>90439.406000000003</v>
      </c>
      <c r="O437" s="49">
        <v>76551.788</v>
      </c>
      <c r="P437" s="49">
        <v>91688.517999999996</v>
      </c>
      <c r="Q437" s="49">
        <v>70300.857999999993</v>
      </c>
      <c r="R437" s="49">
        <v>145012.39199999999</v>
      </c>
    </row>
    <row r="438" spans="1:22" x14ac:dyDescent="0.3">
      <c r="A438">
        <v>1013111</v>
      </c>
      <c r="B438"/>
      <c r="C438" t="s">
        <v>44393</v>
      </c>
      <c r="D438" t="s">
        <v>44633</v>
      </c>
      <c r="E438" t="s">
        <v>5420</v>
      </c>
      <c r="F438" t="s">
        <v>303</v>
      </c>
      <c r="G438" t="s">
        <v>1810</v>
      </c>
      <c r="H438" t="s">
        <v>44394</v>
      </c>
      <c r="J438">
        <v>29.752554</v>
      </c>
      <c r="K438">
        <v>-95.370400900000007</v>
      </c>
      <c r="L438">
        <v>211130</v>
      </c>
      <c r="M438" t="s">
        <v>44320</v>
      </c>
      <c r="N438" s="49">
        <v>297884.23800000001</v>
      </c>
      <c r="O438" s="49">
        <v>297136.43</v>
      </c>
      <c r="P438" s="49">
        <v>294459.93800000002</v>
      </c>
    </row>
    <row r="439" spans="1:22" x14ac:dyDescent="0.3">
      <c r="A439">
        <v>1012706</v>
      </c>
      <c r="B439" t="s">
        <v>45553</v>
      </c>
      <c r="C439" t="s">
        <v>45554</v>
      </c>
      <c r="D439" t="s">
        <v>44645</v>
      </c>
      <c r="E439" t="s">
        <v>5420</v>
      </c>
      <c r="F439" t="s">
        <v>303</v>
      </c>
      <c r="G439" t="s">
        <v>1810</v>
      </c>
      <c r="H439" t="s">
        <v>44394</v>
      </c>
      <c r="J439">
        <v>29.752554</v>
      </c>
      <c r="K439">
        <v>-95.370400900000007</v>
      </c>
      <c r="L439">
        <v>211130</v>
      </c>
      <c r="M439" t="s">
        <v>116</v>
      </c>
      <c r="N439" s="49">
        <v>122156.466</v>
      </c>
      <c r="O439" s="49">
        <v>122390.966</v>
      </c>
      <c r="P439" s="49">
        <v>120987.764</v>
      </c>
      <c r="Q439" s="49">
        <v>97835.07</v>
      </c>
    </row>
    <row r="440" spans="1:22" x14ac:dyDescent="0.3">
      <c r="A440">
        <v>1012612</v>
      </c>
      <c r="B440" t="s">
        <v>45555</v>
      </c>
      <c r="C440" t="s">
        <v>45556</v>
      </c>
      <c r="D440" t="s">
        <v>44674</v>
      </c>
      <c r="E440" t="s">
        <v>5420</v>
      </c>
      <c r="F440" t="s">
        <v>303</v>
      </c>
      <c r="G440" t="s">
        <v>1810</v>
      </c>
      <c r="H440" t="s">
        <v>44394</v>
      </c>
      <c r="J440">
        <v>29.752554</v>
      </c>
      <c r="K440">
        <v>-95.370400900000007</v>
      </c>
      <c r="L440">
        <v>211130</v>
      </c>
      <c r="M440" t="s">
        <v>116</v>
      </c>
      <c r="N440" s="49">
        <v>23468.671999999999</v>
      </c>
      <c r="O440" s="49">
        <v>23199.522000000001</v>
      </c>
      <c r="P440" s="49">
        <v>23695.26</v>
      </c>
      <c r="Q440" s="49">
        <v>25524.06</v>
      </c>
    </row>
    <row r="441" spans="1:22" x14ac:dyDescent="0.3">
      <c r="A441">
        <v>1013026</v>
      </c>
      <c r="B441"/>
      <c r="C441" t="s">
        <v>45557</v>
      </c>
      <c r="D441" t="s">
        <v>44612</v>
      </c>
      <c r="E441" t="s">
        <v>9104</v>
      </c>
      <c r="F441" t="s">
        <v>1418</v>
      </c>
      <c r="G441" t="s">
        <v>44642</v>
      </c>
      <c r="H441" t="s">
        <v>45558</v>
      </c>
      <c r="J441">
        <v>36.044075661999997</v>
      </c>
      <c r="K441">
        <v>-98.080726584999894</v>
      </c>
      <c r="L441">
        <v>211130</v>
      </c>
      <c r="M441" t="s">
        <v>116</v>
      </c>
      <c r="N441" s="49">
        <v>70551.085999999996</v>
      </c>
      <c r="O441" s="49">
        <v>67111.585999999996</v>
      </c>
      <c r="P441" s="49">
        <v>73697.436000000002</v>
      </c>
    </row>
    <row r="442" spans="1:22" x14ac:dyDescent="0.3">
      <c r="A442">
        <v>1011673</v>
      </c>
      <c r="B442" t="s">
        <v>45559</v>
      </c>
      <c r="C442" t="s">
        <v>45560</v>
      </c>
      <c r="D442" t="s">
        <v>44654</v>
      </c>
      <c r="E442" t="s">
        <v>45561</v>
      </c>
      <c r="F442" t="s">
        <v>323</v>
      </c>
      <c r="G442" t="s">
        <v>45562</v>
      </c>
      <c r="H442" t="s">
        <v>45563</v>
      </c>
      <c r="I442" t="s">
        <v>2179</v>
      </c>
      <c r="J442">
        <v>35.180630000000001</v>
      </c>
      <c r="K442">
        <v>-119.4592</v>
      </c>
      <c r="L442">
        <v>211120</v>
      </c>
      <c r="M442" t="s">
        <v>116</v>
      </c>
      <c r="N442" s="49">
        <v>38084.822</v>
      </c>
      <c r="O442" s="49">
        <v>34482.178</v>
      </c>
      <c r="P442" s="49">
        <v>30445.304</v>
      </c>
      <c r="Q442" s="49">
        <v>36992.928</v>
      </c>
      <c r="R442" s="49">
        <v>30345.07</v>
      </c>
      <c r="S442" s="49">
        <v>28618.82</v>
      </c>
    </row>
    <row r="443" spans="1:22" x14ac:dyDescent="0.3">
      <c r="A443">
        <v>1012030</v>
      </c>
      <c r="B443" t="s">
        <v>45564</v>
      </c>
      <c r="C443" t="s">
        <v>45565</v>
      </c>
      <c r="D443" t="s">
        <v>44591</v>
      </c>
      <c r="E443" t="s">
        <v>45566</v>
      </c>
      <c r="F443" t="s">
        <v>303</v>
      </c>
      <c r="G443" t="s">
        <v>45567</v>
      </c>
      <c r="H443" t="s">
        <v>45568</v>
      </c>
      <c r="J443">
        <v>31.06437</v>
      </c>
      <c r="K443">
        <v>-95.550591999999995</v>
      </c>
      <c r="L443">
        <v>211130</v>
      </c>
      <c r="M443" t="s">
        <v>116</v>
      </c>
      <c r="N443" s="49">
        <v>12991.523999999999</v>
      </c>
      <c r="O443" s="49">
        <v>21017.66</v>
      </c>
      <c r="P443" s="49">
        <v>24799.756000000001</v>
      </c>
      <c r="Q443" s="49">
        <v>21087.68</v>
      </c>
      <c r="R443" s="49">
        <v>39149.648000000001</v>
      </c>
    </row>
    <row r="444" spans="1:22" x14ac:dyDescent="0.3">
      <c r="A444">
        <v>1011700</v>
      </c>
      <c r="B444" t="s">
        <v>45569</v>
      </c>
      <c r="C444" t="s">
        <v>45570</v>
      </c>
      <c r="D444" t="s">
        <v>44596</v>
      </c>
      <c r="E444" t="s">
        <v>9104</v>
      </c>
      <c r="F444" t="s">
        <v>1418</v>
      </c>
      <c r="G444" t="s">
        <v>45571</v>
      </c>
      <c r="H444" t="s">
        <v>45572</v>
      </c>
      <c r="I444" t="s">
        <v>13690</v>
      </c>
      <c r="J444">
        <v>35.543821999999999</v>
      </c>
      <c r="K444">
        <v>-97.527799999999999</v>
      </c>
      <c r="L444">
        <v>211111</v>
      </c>
      <c r="M444" t="s">
        <v>116</v>
      </c>
      <c r="R444" s="49">
        <v>4120.8</v>
      </c>
      <c r="S444" s="49">
        <v>3757.8</v>
      </c>
    </row>
    <row r="445" spans="1:22" x14ac:dyDescent="0.3">
      <c r="A445">
        <v>1011699</v>
      </c>
      <c r="B445" t="s">
        <v>45573</v>
      </c>
      <c r="C445" t="s">
        <v>45574</v>
      </c>
      <c r="D445" t="s">
        <v>44608</v>
      </c>
      <c r="E445" t="s">
        <v>9104</v>
      </c>
      <c r="F445" t="s">
        <v>1418</v>
      </c>
      <c r="G445" t="s">
        <v>45571</v>
      </c>
      <c r="H445" t="s">
        <v>45572</v>
      </c>
      <c r="I445" t="s">
        <v>13690</v>
      </c>
      <c r="J445">
        <v>35.543821999999999</v>
      </c>
      <c r="K445">
        <v>-97.527799999999999</v>
      </c>
      <c r="L445">
        <v>211111</v>
      </c>
      <c r="M445" t="s">
        <v>116</v>
      </c>
      <c r="R445" s="49">
        <v>6128.25</v>
      </c>
      <c r="S445" s="49">
        <v>5588.5</v>
      </c>
    </row>
    <row r="446" spans="1:22" x14ac:dyDescent="0.3">
      <c r="A446">
        <v>1011724</v>
      </c>
      <c r="B446" t="s">
        <v>45575</v>
      </c>
      <c r="C446" t="s">
        <v>45576</v>
      </c>
      <c r="D446" t="s">
        <v>44612</v>
      </c>
      <c r="E446" t="s">
        <v>9104</v>
      </c>
      <c r="F446" t="s">
        <v>1418</v>
      </c>
      <c r="G446" t="s">
        <v>1419</v>
      </c>
      <c r="H446" t="s">
        <v>45577</v>
      </c>
      <c r="I446" t="s">
        <v>13690</v>
      </c>
      <c r="J446">
        <v>35.543821999999999</v>
      </c>
      <c r="K446">
        <v>-97.527799999999999</v>
      </c>
      <c r="L446">
        <v>211111</v>
      </c>
      <c r="M446" t="s">
        <v>116</v>
      </c>
      <c r="R446" s="49">
        <v>12890.85</v>
      </c>
      <c r="S446" s="49">
        <v>11754.75</v>
      </c>
    </row>
    <row r="447" spans="1:22" x14ac:dyDescent="0.3">
      <c r="A447">
        <v>1009126</v>
      </c>
      <c r="B447"/>
      <c r="C447" t="s">
        <v>45578</v>
      </c>
      <c r="D447" t="s">
        <v>44637</v>
      </c>
      <c r="E447" t="s">
        <v>45528</v>
      </c>
      <c r="F447" t="s">
        <v>1487</v>
      </c>
      <c r="G447" t="s">
        <v>45529</v>
      </c>
      <c r="H447" t="s">
        <v>45579</v>
      </c>
      <c r="J447">
        <v>29.9335594</v>
      </c>
      <c r="K447">
        <v>-90.070005100000003</v>
      </c>
      <c r="L447">
        <v>211120</v>
      </c>
      <c r="M447" t="s">
        <v>116</v>
      </c>
      <c r="N447" s="49">
        <v>89424.248000000007</v>
      </c>
      <c r="P447" s="49">
        <v>10134.876</v>
      </c>
      <c r="Q447" s="49">
        <v>10524.626</v>
      </c>
      <c r="R447" s="49">
        <v>15605.87</v>
      </c>
      <c r="S447" s="49">
        <v>39130.714</v>
      </c>
      <c r="T447" s="49">
        <v>25255.502</v>
      </c>
    </row>
    <row r="448" spans="1:22" x14ac:dyDescent="0.3">
      <c r="A448">
        <v>1012661</v>
      </c>
      <c r="B448"/>
      <c r="C448" t="s">
        <v>45580</v>
      </c>
      <c r="D448" t="s">
        <v>45410</v>
      </c>
      <c r="E448" t="s">
        <v>3191</v>
      </c>
      <c r="F448" t="s">
        <v>1487</v>
      </c>
      <c r="G448" t="s">
        <v>26216</v>
      </c>
      <c r="H448" t="s">
        <v>45581</v>
      </c>
      <c r="J448">
        <v>39.754103200000003</v>
      </c>
      <c r="K448">
        <v>-105.00022420000001</v>
      </c>
      <c r="L448">
        <v>211111</v>
      </c>
      <c r="M448" t="s">
        <v>116</v>
      </c>
      <c r="R448" s="49">
        <v>2024.6</v>
      </c>
    </row>
    <row r="449" spans="1:22" x14ac:dyDescent="0.3">
      <c r="A449">
        <v>1013112</v>
      </c>
      <c r="B449"/>
      <c r="C449" t="s">
        <v>45582</v>
      </c>
      <c r="D449" t="s">
        <v>44584</v>
      </c>
      <c r="E449" t="s">
        <v>5420</v>
      </c>
      <c r="F449" t="s">
        <v>303</v>
      </c>
      <c r="G449" t="s">
        <v>1810</v>
      </c>
      <c r="H449" t="s">
        <v>45583</v>
      </c>
      <c r="J449">
        <v>29.752554</v>
      </c>
      <c r="K449">
        <v>-95.370400900000007</v>
      </c>
      <c r="L449">
        <v>211130</v>
      </c>
      <c r="M449" t="s">
        <v>116</v>
      </c>
      <c r="O449" s="49">
        <v>78456.622000000003</v>
      </c>
      <c r="P449" s="49">
        <v>84227.918000000005</v>
      </c>
    </row>
    <row r="450" spans="1:22" x14ac:dyDescent="0.3">
      <c r="A450">
        <v>1007599</v>
      </c>
      <c r="B450"/>
      <c r="C450" t="s">
        <v>45584</v>
      </c>
      <c r="D450" t="s">
        <v>44584</v>
      </c>
      <c r="E450" t="s">
        <v>5420</v>
      </c>
      <c r="F450" t="s">
        <v>303</v>
      </c>
      <c r="G450" t="s">
        <v>1810</v>
      </c>
      <c r="H450" t="s">
        <v>45585</v>
      </c>
      <c r="J450">
        <v>29.760120000000001</v>
      </c>
      <c r="K450">
        <v>-95.363799999999998</v>
      </c>
      <c r="L450">
        <v>211130</v>
      </c>
      <c r="M450" t="s">
        <v>116</v>
      </c>
      <c r="N450" s="49">
        <v>460981.71399999998</v>
      </c>
      <c r="O450" s="49">
        <v>470207.016</v>
      </c>
      <c r="P450" s="49">
        <v>436794.87400000001</v>
      </c>
      <c r="Q450" s="49">
        <v>346635.37599999999</v>
      </c>
      <c r="R450" s="49">
        <v>188380.484</v>
      </c>
      <c r="S450" s="49">
        <v>219456.234</v>
      </c>
      <c r="T450" s="49">
        <v>91734.865999999995</v>
      </c>
      <c r="U450" s="49">
        <v>99210.495999999999</v>
      </c>
      <c r="V450" s="49">
        <v>40433.928</v>
      </c>
    </row>
    <row r="451" spans="1:22" x14ac:dyDescent="0.3">
      <c r="A451">
        <v>1011848</v>
      </c>
      <c r="B451" t="s">
        <v>45586</v>
      </c>
      <c r="C451" t="s">
        <v>45587</v>
      </c>
      <c r="D451" t="s">
        <v>44584</v>
      </c>
      <c r="E451" t="s">
        <v>5420</v>
      </c>
      <c r="F451" t="s">
        <v>303</v>
      </c>
      <c r="G451" t="s">
        <v>1810</v>
      </c>
      <c r="H451" t="s">
        <v>45585</v>
      </c>
      <c r="I451" t="s">
        <v>483</v>
      </c>
      <c r="J451">
        <v>29.760349999999999</v>
      </c>
      <c r="K451">
        <v>-95.364159999999998</v>
      </c>
      <c r="L451">
        <v>211130</v>
      </c>
      <c r="M451" t="s">
        <v>116</v>
      </c>
      <c r="N451" s="49">
        <v>48832.98</v>
      </c>
      <c r="O451" s="49">
        <v>45628.635999999999</v>
      </c>
      <c r="P451" s="49">
        <v>46808.95</v>
      </c>
      <c r="Q451" s="49">
        <v>78087.475999999995</v>
      </c>
      <c r="R451" s="49">
        <v>57870.544000000002</v>
      </c>
    </row>
    <row r="452" spans="1:22" x14ac:dyDescent="0.3">
      <c r="A452">
        <v>1011976</v>
      </c>
      <c r="B452" t="s">
        <v>45588</v>
      </c>
      <c r="C452" t="s">
        <v>45589</v>
      </c>
      <c r="D452" t="s">
        <v>44591</v>
      </c>
      <c r="E452" t="s">
        <v>5420</v>
      </c>
      <c r="F452" t="s">
        <v>303</v>
      </c>
      <c r="G452" t="s">
        <v>1810</v>
      </c>
      <c r="H452" t="s">
        <v>45585</v>
      </c>
      <c r="I452" t="s">
        <v>483</v>
      </c>
      <c r="J452">
        <v>29.760349999999999</v>
      </c>
      <c r="K452">
        <v>-95.364159999999998</v>
      </c>
      <c r="L452">
        <v>211130</v>
      </c>
      <c r="M452" t="s">
        <v>116</v>
      </c>
      <c r="N452" s="49">
        <v>0</v>
      </c>
      <c r="O452" s="49">
        <v>26672.85</v>
      </c>
      <c r="P452" s="49">
        <v>72263.399999999994</v>
      </c>
      <c r="Q452" s="49">
        <v>71624.285999999993</v>
      </c>
      <c r="R452" s="49">
        <v>72517.27</v>
      </c>
    </row>
    <row r="453" spans="1:22" x14ac:dyDescent="0.3">
      <c r="A453">
        <v>1013671</v>
      </c>
      <c r="B453"/>
      <c r="C453" t="s">
        <v>45590</v>
      </c>
      <c r="D453" t="s">
        <v>44578</v>
      </c>
      <c r="E453" t="s">
        <v>2716</v>
      </c>
      <c r="F453" t="s">
        <v>303</v>
      </c>
      <c r="G453" t="s">
        <v>39322</v>
      </c>
      <c r="H453" t="s">
        <v>45591</v>
      </c>
      <c r="L453">
        <v>211130</v>
      </c>
      <c r="M453" t="s">
        <v>116</v>
      </c>
      <c r="N453" s="49">
        <v>223299.674</v>
      </c>
    </row>
    <row r="454" spans="1:22" x14ac:dyDescent="0.3">
      <c r="A454">
        <v>1010330</v>
      </c>
      <c r="B454" t="s">
        <v>18175</v>
      </c>
      <c r="C454" t="s">
        <v>18176</v>
      </c>
      <c r="D454" t="s">
        <v>44584</v>
      </c>
      <c r="E454" t="s">
        <v>18177</v>
      </c>
      <c r="F454" t="s">
        <v>303</v>
      </c>
      <c r="G454" t="s">
        <v>18178</v>
      </c>
      <c r="H454" t="s">
        <v>18179</v>
      </c>
      <c r="I454" t="s">
        <v>18180</v>
      </c>
      <c r="J454">
        <v>32.381759000000002</v>
      </c>
      <c r="K454">
        <v>-94.707061999999993</v>
      </c>
      <c r="L454">
        <v>211111</v>
      </c>
      <c r="M454" t="s">
        <v>116</v>
      </c>
      <c r="S454" s="49">
        <v>149348.43400000001</v>
      </c>
      <c r="T454" s="49">
        <v>53240.686000000002</v>
      </c>
      <c r="U454" s="49">
        <v>62405.544000000002</v>
      </c>
      <c r="V454" s="49">
        <v>22854.45</v>
      </c>
    </row>
    <row r="455" spans="1:22" x14ac:dyDescent="0.3">
      <c r="A455">
        <v>1007037</v>
      </c>
      <c r="B455" t="s">
        <v>45592</v>
      </c>
      <c r="C455" t="s">
        <v>45593</v>
      </c>
      <c r="D455" t="s">
        <v>44628</v>
      </c>
      <c r="E455" t="s">
        <v>3634</v>
      </c>
      <c r="F455" t="s">
        <v>303</v>
      </c>
      <c r="G455" t="s">
        <v>39864</v>
      </c>
      <c r="H455" t="s">
        <v>45594</v>
      </c>
      <c r="I455" t="s">
        <v>3637</v>
      </c>
      <c r="J455">
        <v>32.78633</v>
      </c>
      <c r="K455">
        <v>-96.796252999999993</v>
      </c>
      <c r="L455">
        <v>211120</v>
      </c>
      <c r="M455" t="s">
        <v>116</v>
      </c>
      <c r="N455" s="49">
        <v>19306.644</v>
      </c>
      <c r="O455" s="49">
        <v>18460.55</v>
      </c>
      <c r="P455" s="49">
        <v>23846.9</v>
      </c>
      <c r="Q455" s="49">
        <v>23375.65</v>
      </c>
      <c r="R455" s="49">
        <v>21085.279999999999</v>
      </c>
      <c r="S455" s="49">
        <v>33594.1</v>
      </c>
      <c r="T455" s="49">
        <v>30652.400000000001</v>
      </c>
      <c r="U455" s="49">
        <v>17341.900000000001</v>
      </c>
      <c r="V455" s="49">
        <v>38339.65</v>
      </c>
    </row>
    <row r="456" spans="1:22" x14ac:dyDescent="0.3">
      <c r="A456">
        <v>1013104</v>
      </c>
      <c r="B456"/>
      <c r="C456" t="s">
        <v>45595</v>
      </c>
      <c r="D456" t="s">
        <v>44657</v>
      </c>
      <c r="E456" t="s">
        <v>45596</v>
      </c>
      <c r="F456" t="s">
        <v>447</v>
      </c>
      <c r="G456" t="s">
        <v>45597</v>
      </c>
      <c r="H456" t="s">
        <v>45598</v>
      </c>
      <c r="J456">
        <v>40.559373100000002</v>
      </c>
      <c r="K456">
        <v>-80.165185399999999</v>
      </c>
      <c r="L456">
        <v>211130</v>
      </c>
      <c r="M456" t="s">
        <v>116</v>
      </c>
      <c r="N456" s="49">
        <v>27188.38</v>
      </c>
      <c r="O456" s="49">
        <v>38571.85</v>
      </c>
      <c r="P456" s="49">
        <v>59930.294000000002</v>
      </c>
    </row>
    <row r="457" spans="1:22" x14ac:dyDescent="0.3">
      <c r="A457">
        <v>1008411</v>
      </c>
      <c r="B457" t="s">
        <v>45599</v>
      </c>
      <c r="C457" t="s">
        <v>45600</v>
      </c>
      <c r="D457" t="s">
        <v>44612</v>
      </c>
      <c r="E457" t="s">
        <v>44766</v>
      </c>
      <c r="F457" t="s">
        <v>1418</v>
      </c>
      <c r="G457" t="s">
        <v>9105</v>
      </c>
      <c r="H457" t="s">
        <v>45601</v>
      </c>
      <c r="I457" t="s">
        <v>13690</v>
      </c>
      <c r="J457">
        <v>35.529964</v>
      </c>
      <c r="K457">
        <v>-97.528756999999999</v>
      </c>
      <c r="L457">
        <v>211120</v>
      </c>
      <c r="M457" t="s">
        <v>116</v>
      </c>
      <c r="N457" s="49">
        <v>36803.603999999999</v>
      </c>
      <c r="O457" s="49">
        <v>50880.841999999997</v>
      </c>
      <c r="P457" s="49">
        <v>49180.784</v>
      </c>
      <c r="Q457" s="49">
        <v>38788.271999999997</v>
      </c>
      <c r="R457" s="49">
        <v>37827.027999999998</v>
      </c>
      <c r="S457" s="49">
        <v>31618.356</v>
      </c>
      <c r="T457" s="49">
        <v>51772.372000000003</v>
      </c>
      <c r="U457" s="49">
        <v>49240.824000000001</v>
      </c>
      <c r="V457" s="49">
        <v>52079.014000000003</v>
      </c>
    </row>
    <row r="458" spans="1:22" x14ac:dyDescent="0.3">
      <c r="A458">
        <v>1012542</v>
      </c>
      <c r="B458" t="s">
        <v>45602</v>
      </c>
      <c r="C458" t="s">
        <v>45603</v>
      </c>
      <c r="D458" t="s">
        <v>44628</v>
      </c>
      <c r="E458" t="s">
        <v>3191</v>
      </c>
      <c r="F458" t="s">
        <v>1487</v>
      </c>
      <c r="G458" t="s">
        <v>26216</v>
      </c>
      <c r="H458" t="s">
        <v>45604</v>
      </c>
      <c r="J458">
        <v>39.754103200000003</v>
      </c>
      <c r="K458">
        <v>-105.00022420000001</v>
      </c>
      <c r="L458">
        <v>211120</v>
      </c>
      <c r="M458" t="s">
        <v>116</v>
      </c>
      <c r="N458" s="49">
        <v>576628.81999999995</v>
      </c>
      <c r="O458" s="49">
        <v>560323.34</v>
      </c>
      <c r="P458" s="49">
        <v>287761.99400000001</v>
      </c>
      <c r="Q458" s="49">
        <v>60012.137999999999</v>
      </c>
    </row>
    <row r="459" spans="1:22" x14ac:dyDescent="0.3">
      <c r="A459">
        <v>1012734</v>
      </c>
      <c r="B459" t="s">
        <v>45605</v>
      </c>
      <c r="C459" t="s">
        <v>45606</v>
      </c>
      <c r="D459" t="s">
        <v>44657</v>
      </c>
      <c r="E459" t="s">
        <v>36976</v>
      </c>
      <c r="F459" t="s">
        <v>1248</v>
      </c>
      <c r="G459" t="s">
        <v>45607</v>
      </c>
      <c r="H459" t="s">
        <v>45608</v>
      </c>
      <c r="J459">
        <v>39.214700200000003</v>
      </c>
      <c r="K459">
        <v>-81.185773600000005</v>
      </c>
      <c r="L459">
        <v>211130</v>
      </c>
      <c r="M459" t="s">
        <v>116</v>
      </c>
      <c r="N459" s="49">
        <v>59309.158000000003</v>
      </c>
      <c r="O459" s="49">
        <v>89121.851999999999</v>
      </c>
      <c r="P459" s="49">
        <v>69640.551999999996</v>
      </c>
      <c r="Q459" s="49">
        <v>30388.407999999999</v>
      </c>
    </row>
    <row r="460" spans="1:22" x14ac:dyDescent="0.3">
      <c r="A460">
        <v>1011450</v>
      </c>
      <c r="B460" t="s">
        <v>45609</v>
      </c>
      <c r="C460" t="s">
        <v>45610</v>
      </c>
      <c r="D460" t="s">
        <v>44645</v>
      </c>
      <c r="E460" t="s">
        <v>3191</v>
      </c>
      <c r="F460" t="s">
        <v>1487</v>
      </c>
      <c r="G460" t="s">
        <v>26216</v>
      </c>
      <c r="H460" t="s">
        <v>45611</v>
      </c>
      <c r="I460" t="s">
        <v>6893</v>
      </c>
      <c r="J460">
        <v>41.156469999999999</v>
      </c>
      <c r="K460">
        <v>-104.76581</v>
      </c>
      <c r="L460">
        <v>211130</v>
      </c>
      <c r="M460" t="s">
        <v>116</v>
      </c>
      <c r="N460" s="49">
        <v>367332.75799999997</v>
      </c>
      <c r="O460" s="49">
        <v>405304.29800000001</v>
      </c>
      <c r="P460" s="49">
        <v>395557.962</v>
      </c>
      <c r="Q460" s="49">
        <v>271781.71999999997</v>
      </c>
      <c r="R460" s="49">
        <v>242648.19399999999</v>
      </c>
      <c r="S460" s="49">
        <v>205161.26</v>
      </c>
    </row>
    <row r="461" spans="1:22" x14ac:dyDescent="0.3">
      <c r="A461">
        <v>1009545</v>
      </c>
      <c r="B461" t="s">
        <v>45612</v>
      </c>
      <c r="C461" t="s">
        <v>45613</v>
      </c>
      <c r="D461" t="s">
        <v>44596</v>
      </c>
      <c r="E461" t="s">
        <v>13331</v>
      </c>
      <c r="F461" t="s">
        <v>303</v>
      </c>
      <c r="G461" t="s">
        <v>43364</v>
      </c>
      <c r="H461" t="s">
        <v>45614</v>
      </c>
      <c r="I461" t="s">
        <v>45615</v>
      </c>
      <c r="J461">
        <v>30.28904</v>
      </c>
      <c r="K461">
        <v>-97.831289999999996</v>
      </c>
      <c r="L461">
        <v>211111</v>
      </c>
      <c r="M461" t="s">
        <v>116</v>
      </c>
      <c r="P461" s="49">
        <v>0</v>
      </c>
      <c r="Q461" s="49">
        <v>15056.84</v>
      </c>
      <c r="R461" s="49">
        <v>14548.941999999999</v>
      </c>
      <c r="S461" s="49">
        <v>17421.504000000001</v>
      </c>
      <c r="T461" s="49">
        <v>7847.4</v>
      </c>
      <c r="U461" s="49">
        <v>30160.754000000001</v>
      </c>
      <c r="V461" s="49">
        <v>7.45</v>
      </c>
    </row>
    <row r="462" spans="1:22" x14ac:dyDescent="0.3">
      <c r="A462">
        <v>1009547</v>
      </c>
      <c r="B462" t="s">
        <v>45612</v>
      </c>
      <c r="C462" t="s">
        <v>45616</v>
      </c>
      <c r="D462" t="s">
        <v>44612</v>
      </c>
      <c r="E462" t="s">
        <v>13331</v>
      </c>
      <c r="F462" t="s">
        <v>303</v>
      </c>
      <c r="G462" t="s">
        <v>43364</v>
      </c>
      <c r="H462" t="s">
        <v>45614</v>
      </c>
      <c r="I462" t="s">
        <v>2347</v>
      </c>
      <c r="J462">
        <v>30.28904</v>
      </c>
      <c r="K462">
        <v>-97.831289999999996</v>
      </c>
      <c r="L462">
        <v>211120</v>
      </c>
      <c r="M462" t="s">
        <v>116</v>
      </c>
      <c r="N462" s="49">
        <v>194512.91</v>
      </c>
      <c r="O462" s="49">
        <v>317037.06800000003</v>
      </c>
      <c r="P462" s="49">
        <v>299607.46000000002</v>
      </c>
      <c r="Q462" s="49">
        <v>252275.022</v>
      </c>
      <c r="R462" s="49">
        <v>181623.424</v>
      </c>
      <c r="S462" s="49">
        <v>152176.85800000001</v>
      </c>
      <c r="T462" s="49">
        <v>18862.792000000001</v>
      </c>
      <c r="U462" s="49">
        <v>82637.748000000007</v>
      </c>
      <c r="V462" s="49">
        <v>46721.678</v>
      </c>
    </row>
    <row r="463" spans="1:22" x14ac:dyDescent="0.3">
      <c r="A463">
        <v>1008066</v>
      </c>
      <c r="B463" t="s">
        <v>45617</v>
      </c>
      <c r="C463" t="s">
        <v>45618</v>
      </c>
      <c r="D463" t="s">
        <v>45159</v>
      </c>
      <c r="E463" t="s">
        <v>45619</v>
      </c>
      <c r="F463" t="s">
        <v>454</v>
      </c>
      <c r="G463" t="s">
        <v>45620</v>
      </c>
      <c r="H463" t="s">
        <v>45621</v>
      </c>
      <c r="I463" t="s">
        <v>45622</v>
      </c>
      <c r="J463">
        <v>44.707329999999999</v>
      </c>
      <c r="K463">
        <v>-85.595519999999993</v>
      </c>
      <c r="L463">
        <v>211130</v>
      </c>
      <c r="M463" t="s">
        <v>116</v>
      </c>
      <c r="N463" s="49">
        <v>61352.552000000003</v>
      </c>
      <c r="O463" s="49">
        <v>79223.653999999995</v>
      </c>
      <c r="P463" s="49">
        <v>80706.14</v>
      </c>
      <c r="Q463" s="49">
        <v>92488.775999999998</v>
      </c>
      <c r="R463" s="49">
        <v>106983.552</v>
      </c>
      <c r="S463" s="49">
        <v>126573.084</v>
      </c>
      <c r="T463" s="49">
        <v>98043.964000000007</v>
      </c>
      <c r="U463" s="49">
        <v>141447.114</v>
      </c>
      <c r="V463" s="49">
        <v>130024.42</v>
      </c>
    </row>
    <row r="464" spans="1:22" x14ac:dyDescent="0.3">
      <c r="A464">
        <v>1009135</v>
      </c>
      <c r="B464" t="s">
        <v>45623</v>
      </c>
      <c r="C464" t="s">
        <v>45624</v>
      </c>
      <c r="D464" t="s">
        <v>44612</v>
      </c>
      <c r="E464" t="s">
        <v>10056</v>
      </c>
      <c r="F464" t="s">
        <v>1418</v>
      </c>
      <c r="G464" t="s">
        <v>29610</v>
      </c>
      <c r="H464" t="s">
        <v>45625</v>
      </c>
      <c r="I464" t="s">
        <v>1421</v>
      </c>
      <c r="J464">
        <v>36.065483</v>
      </c>
      <c r="K464">
        <v>-95.922070000000005</v>
      </c>
      <c r="L464">
        <v>211120</v>
      </c>
      <c r="M464" t="s">
        <v>116</v>
      </c>
      <c r="N464" s="49">
        <v>106400.196</v>
      </c>
      <c r="O464" s="49">
        <v>82829.596000000005</v>
      </c>
      <c r="P464" s="49">
        <v>131181.56599999999</v>
      </c>
      <c r="Q464" s="49">
        <v>135035.024</v>
      </c>
      <c r="R464" s="49">
        <v>162131.19399999999</v>
      </c>
      <c r="S464" s="49">
        <v>159514.75</v>
      </c>
      <c r="T464" s="49">
        <v>161254.408</v>
      </c>
      <c r="U464" s="49">
        <v>221800.842</v>
      </c>
      <c r="V464" s="49">
        <v>842079.74</v>
      </c>
    </row>
    <row r="465" spans="1:22" x14ac:dyDescent="0.3">
      <c r="A465">
        <v>1003754</v>
      </c>
      <c r="B465" t="s">
        <v>45626</v>
      </c>
      <c r="C465" t="s">
        <v>45627</v>
      </c>
      <c r="D465" t="s">
        <v>44578</v>
      </c>
      <c r="E465" t="s">
        <v>8491</v>
      </c>
      <c r="F465" t="s">
        <v>583</v>
      </c>
      <c r="G465" t="s">
        <v>16679</v>
      </c>
      <c r="H465" t="s">
        <v>45628</v>
      </c>
      <c r="I465" t="s">
        <v>12989</v>
      </c>
      <c r="J465">
        <v>30.192830000000001</v>
      </c>
      <c r="K465">
        <v>-92.012450000000001</v>
      </c>
      <c r="L465">
        <v>211120</v>
      </c>
      <c r="M465" t="s">
        <v>116</v>
      </c>
      <c r="O465" s="49">
        <v>5281.5479999999998</v>
      </c>
      <c r="P465" s="49">
        <v>9167.7000000000007</v>
      </c>
      <c r="Q465" s="49">
        <v>12813.2</v>
      </c>
      <c r="R465" s="49">
        <v>15375.5</v>
      </c>
      <c r="S465" s="49">
        <v>41501.440000000002</v>
      </c>
      <c r="T465" s="49">
        <v>33539.919999999998</v>
      </c>
      <c r="U465" s="49">
        <v>38448.122000000003</v>
      </c>
      <c r="V465" s="49">
        <v>38596.521999999997</v>
      </c>
    </row>
    <row r="466" spans="1:22" x14ac:dyDescent="0.3">
      <c r="A466">
        <v>1008703</v>
      </c>
      <c r="B466" t="s">
        <v>45089</v>
      </c>
      <c r="C466" t="s">
        <v>45629</v>
      </c>
      <c r="D466" t="s">
        <v>44612</v>
      </c>
      <c r="E466" t="s">
        <v>10056</v>
      </c>
      <c r="F466" t="s">
        <v>1418</v>
      </c>
      <c r="G466" t="s">
        <v>33925</v>
      </c>
      <c r="H466" t="s">
        <v>45091</v>
      </c>
      <c r="I466" t="s">
        <v>1421</v>
      </c>
      <c r="J466">
        <v>36.151561000000001</v>
      </c>
      <c r="K466">
        <v>-95.989756</v>
      </c>
      <c r="L466">
        <v>211120</v>
      </c>
      <c r="M466" t="s">
        <v>116</v>
      </c>
      <c r="N466" s="49">
        <v>9761.6</v>
      </c>
      <c r="O466" s="49">
        <v>11083.5</v>
      </c>
      <c r="P466" s="49">
        <v>19413.394</v>
      </c>
      <c r="Q466" s="49">
        <v>39131.800000000003</v>
      </c>
      <c r="R466" s="49">
        <v>44086.75</v>
      </c>
      <c r="S466" s="49">
        <v>39941.872000000003</v>
      </c>
      <c r="T466" s="49">
        <v>39444.767999999996</v>
      </c>
      <c r="U466" s="49">
        <v>42711.97</v>
      </c>
      <c r="V466" s="49">
        <v>40146.462</v>
      </c>
    </row>
    <row r="467" spans="1:22" x14ac:dyDescent="0.3">
      <c r="A467">
        <v>1008248</v>
      </c>
      <c r="B467" t="s">
        <v>45630</v>
      </c>
      <c r="C467" t="s">
        <v>45631</v>
      </c>
      <c r="D467" t="s">
        <v>44628</v>
      </c>
      <c r="E467" t="s">
        <v>2808</v>
      </c>
      <c r="F467" t="s">
        <v>303</v>
      </c>
      <c r="G467" t="s">
        <v>9292</v>
      </c>
      <c r="H467" t="s">
        <v>45632</v>
      </c>
      <c r="I467" t="s">
        <v>3161</v>
      </c>
      <c r="J467">
        <v>31.99954</v>
      </c>
      <c r="K467">
        <v>-102.0797</v>
      </c>
      <c r="L467">
        <v>211111</v>
      </c>
      <c r="M467" t="s">
        <v>116</v>
      </c>
      <c r="R467" s="49">
        <v>954.23400000000004</v>
      </c>
      <c r="S467" s="49">
        <v>1429.278</v>
      </c>
      <c r="T467" s="49">
        <v>270.548</v>
      </c>
      <c r="U467" s="49">
        <v>920.23599999999999</v>
      </c>
      <c r="V467" s="49">
        <v>681.14</v>
      </c>
    </row>
    <row r="468" spans="1:22" x14ac:dyDescent="0.3">
      <c r="A468">
        <v>1008691</v>
      </c>
      <c r="B468" t="s">
        <v>44972</v>
      </c>
      <c r="C468" t="s">
        <v>45633</v>
      </c>
      <c r="D468" t="s">
        <v>44628</v>
      </c>
      <c r="E468" t="s">
        <v>2808</v>
      </c>
      <c r="F468" t="s">
        <v>303</v>
      </c>
      <c r="G468" t="s">
        <v>9292</v>
      </c>
      <c r="H468" t="s">
        <v>44974</v>
      </c>
      <c r="I468" t="s">
        <v>3161</v>
      </c>
      <c r="J468">
        <v>32.003169999999997</v>
      </c>
      <c r="K468">
        <v>-102.07883</v>
      </c>
      <c r="L468">
        <v>211111</v>
      </c>
      <c r="M468" t="s">
        <v>116</v>
      </c>
      <c r="U468" s="49">
        <v>25</v>
      </c>
      <c r="V468" s="49">
        <v>25</v>
      </c>
    </row>
    <row r="469" spans="1:22" x14ac:dyDescent="0.3">
      <c r="A469">
        <v>1009742</v>
      </c>
      <c r="B469" t="s">
        <v>45634</v>
      </c>
      <c r="C469" t="s">
        <v>45635</v>
      </c>
      <c r="D469" t="s">
        <v>44620</v>
      </c>
      <c r="E469" t="s">
        <v>3191</v>
      </c>
      <c r="F469" t="s">
        <v>1487</v>
      </c>
      <c r="G469" t="s">
        <v>26216</v>
      </c>
      <c r="H469" t="s">
        <v>45636</v>
      </c>
      <c r="I469" t="s">
        <v>3188</v>
      </c>
      <c r="J469">
        <v>39.742393999999997</v>
      </c>
      <c r="K469">
        <v>-104.987374</v>
      </c>
      <c r="L469">
        <v>211111</v>
      </c>
      <c r="M469" t="s">
        <v>116</v>
      </c>
      <c r="S469" s="49">
        <v>0</v>
      </c>
      <c r="T469" s="49">
        <v>957008.326</v>
      </c>
      <c r="U469" s="49">
        <v>591106.50800000003</v>
      </c>
      <c r="V469" s="49">
        <v>182475.29199999999</v>
      </c>
    </row>
    <row r="470" spans="1:22" x14ac:dyDescent="0.3">
      <c r="A470">
        <v>1013291</v>
      </c>
      <c r="B470"/>
      <c r="C470" t="s">
        <v>45637</v>
      </c>
      <c r="D470" t="s">
        <v>44620</v>
      </c>
      <c r="E470" t="s">
        <v>5420</v>
      </c>
      <c r="F470" t="s">
        <v>303</v>
      </c>
      <c r="G470" t="s">
        <v>34629</v>
      </c>
      <c r="H470" t="s">
        <v>45638</v>
      </c>
      <c r="J470">
        <v>48.492809999999999</v>
      </c>
      <c r="K470">
        <v>-102.96899999999999</v>
      </c>
      <c r="L470">
        <v>211120</v>
      </c>
      <c r="M470" t="s">
        <v>116</v>
      </c>
      <c r="N470" s="49">
        <v>800254.18200000003</v>
      </c>
      <c r="O470" s="49">
        <v>435910.44400000002</v>
      </c>
    </row>
    <row r="471" spans="1:22" x14ac:dyDescent="0.3">
      <c r="A471">
        <v>1013324</v>
      </c>
      <c r="B471"/>
      <c r="C471" t="s">
        <v>45639</v>
      </c>
      <c r="D471" t="s">
        <v>44620</v>
      </c>
      <c r="E471" t="s">
        <v>5420</v>
      </c>
      <c r="F471" t="s">
        <v>303</v>
      </c>
      <c r="G471" t="s">
        <v>34629</v>
      </c>
      <c r="H471" t="s">
        <v>45638</v>
      </c>
      <c r="L471">
        <v>211120</v>
      </c>
      <c r="M471" t="s">
        <v>116</v>
      </c>
      <c r="N471" s="49">
        <v>191258.37400000001</v>
      </c>
    </row>
    <row r="472" spans="1:22" x14ac:dyDescent="0.3">
      <c r="A472">
        <v>1013301</v>
      </c>
      <c r="B472"/>
      <c r="C472" t="s">
        <v>45640</v>
      </c>
      <c r="D472" t="s">
        <v>44620</v>
      </c>
      <c r="E472" t="s">
        <v>5420</v>
      </c>
      <c r="F472" t="s">
        <v>303</v>
      </c>
      <c r="G472" t="s">
        <v>34629</v>
      </c>
      <c r="H472" t="s">
        <v>45638</v>
      </c>
      <c r="J472">
        <v>47.976860000000002</v>
      </c>
      <c r="K472">
        <v>-104.44199999999999</v>
      </c>
      <c r="L472">
        <v>211120</v>
      </c>
      <c r="M472" t="s">
        <v>116</v>
      </c>
      <c r="N472" s="49">
        <v>204447.74400000001</v>
      </c>
      <c r="O472" s="49">
        <v>98011.606</v>
      </c>
    </row>
    <row r="473" spans="1:22" x14ac:dyDescent="0.3">
      <c r="A473">
        <v>1008299</v>
      </c>
      <c r="B473" t="s">
        <v>45641</v>
      </c>
      <c r="C473" t="s">
        <v>45642</v>
      </c>
      <c r="D473" t="s">
        <v>45159</v>
      </c>
      <c r="E473" t="s">
        <v>480</v>
      </c>
      <c r="F473" t="s">
        <v>303</v>
      </c>
      <c r="G473" t="s">
        <v>42546</v>
      </c>
      <c r="H473" t="s">
        <v>45643</v>
      </c>
      <c r="I473" t="s">
        <v>3637</v>
      </c>
      <c r="J473">
        <v>32.934759999999997</v>
      </c>
      <c r="K473">
        <v>-96.818010000000001</v>
      </c>
      <c r="L473">
        <v>211130</v>
      </c>
      <c r="M473" t="s">
        <v>116</v>
      </c>
      <c r="N473" s="49">
        <v>127876.53599999999</v>
      </c>
      <c r="O473" s="49">
        <v>139697.63</v>
      </c>
      <c r="P473" s="49">
        <v>129887.46400000001</v>
      </c>
      <c r="Q473" s="49">
        <v>124424.128</v>
      </c>
      <c r="R473" s="49">
        <v>104066.224</v>
      </c>
      <c r="S473" s="49">
        <v>102077.37</v>
      </c>
      <c r="T473" s="49">
        <v>118317.47199999999</v>
      </c>
      <c r="U473" s="49">
        <v>118573.86199999999</v>
      </c>
      <c r="V473" s="49">
        <v>96925.012000000002</v>
      </c>
    </row>
    <row r="474" spans="1:22" x14ac:dyDescent="0.3">
      <c r="A474">
        <v>1009785</v>
      </c>
      <c r="B474" t="s">
        <v>45644</v>
      </c>
      <c r="C474" t="s">
        <v>45645</v>
      </c>
      <c r="D474" t="s">
        <v>44893</v>
      </c>
      <c r="E474" t="s">
        <v>3191</v>
      </c>
      <c r="F474" t="s">
        <v>1487</v>
      </c>
      <c r="G474" t="s">
        <v>26216</v>
      </c>
      <c r="H474" t="s">
        <v>45646</v>
      </c>
      <c r="I474" t="s">
        <v>5884</v>
      </c>
      <c r="J474">
        <v>39.750990000000002</v>
      </c>
      <c r="K474">
        <v>-104.99733000000001</v>
      </c>
      <c r="L474">
        <v>211130</v>
      </c>
      <c r="M474" t="s">
        <v>116</v>
      </c>
      <c r="N474" s="49">
        <v>180895.856</v>
      </c>
      <c r="O474" s="49">
        <v>300140.71799999999</v>
      </c>
      <c r="P474" s="49">
        <v>276806.63400000002</v>
      </c>
      <c r="Q474" s="49">
        <v>270181.11800000002</v>
      </c>
      <c r="R474" s="49">
        <v>40514.68</v>
      </c>
      <c r="S474" s="49">
        <v>27263.371999999999</v>
      </c>
    </row>
    <row r="475" spans="1:22" x14ac:dyDescent="0.3">
      <c r="A475">
        <v>1012724</v>
      </c>
      <c r="B475" t="s">
        <v>45647</v>
      </c>
      <c r="C475" t="s">
        <v>45648</v>
      </c>
      <c r="D475" t="s">
        <v>44651</v>
      </c>
      <c r="E475" t="s">
        <v>13650</v>
      </c>
      <c r="F475" t="s">
        <v>339</v>
      </c>
      <c r="G475" t="s">
        <v>1670</v>
      </c>
      <c r="H475" t="s">
        <v>45336</v>
      </c>
      <c r="J475">
        <v>36.747166100000001</v>
      </c>
      <c r="K475">
        <v>-108.214028</v>
      </c>
      <c r="L475">
        <v>211130</v>
      </c>
      <c r="M475" t="s">
        <v>116</v>
      </c>
      <c r="N475" s="49">
        <v>365846.93400000001</v>
      </c>
      <c r="O475" s="49">
        <v>384986.55800000002</v>
      </c>
      <c r="P475" s="49">
        <v>354251.24200000003</v>
      </c>
      <c r="Q475" s="49">
        <v>146904.81200000001</v>
      </c>
    </row>
    <row r="476" spans="1:22" x14ac:dyDescent="0.3">
      <c r="A476">
        <v>1009683</v>
      </c>
      <c r="B476" t="s">
        <v>45649</v>
      </c>
      <c r="C476" t="s">
        <v>45650</v>
      </c>
      <c r="D476" t="s">
        <v>44578</v>
      </c>
      <c r="E476" t="s">
        <v>5420</v>
      </c>
      <c r="F476" t="s">
        <v>303</v>
      </c>
      <c r="G476" t="s">
        <v>34629</v>
      </c>
      <c r="H476" t="s">
        <v>45651</v>
      </c>
      <c r="I476" t="s">
        <v>483</v>
      </c>
      <c r="J476">
        <v>29.850591000000001</v>
      </c>
      <c r="K476">
        <v>-95.507728999999998</v>
      </c>
      <c r="L476">
        <v>211130</v>
      </c>
      <c r="M476" t="s">
        <v>116</v>
      </c>
      <c r="N476" s="49">
        <v>70714.118000000002</v>
      </c>
      <c r="O476" s="49">
        <v>39037.993999999999</v>
      </c>
      <c r="P476" s="49">
        <v>32344.374</v>
      </c>
      <c r="Q476" s="49">
        <v>54991.88</v>
      </c>
      <c r="R476" s="49">
        <v>29111.058000000001</v>
      </c>
      <c r="S476" s="49">
        <v>16014.564</v>
      </c>
      <c r="T476" s="49">
        <v>33745.300000000003</v>
      </c>
      <c r="U476" s="49">
        <v>116449.92600000001</v>
      </c>
      <c r="V476" s="49">
        <v>100120.76</v>
      </c>
    </row>
    <row r="477" spans="1:22" x14ac:dyDescent="0.3">
      <c r="A477">
        <v>1009055</v>
      </c>
      <c r="B477" t="s">
        <v>45652</v>
      </c>
      <c r="C477" t="s">
        <v>45653</v>
      </c>
      <c r="D477" t="s">
        <v>44612</v>
      </c>
      <c r="E477" t="s">
        <v>10056</v>
      </c>
      <c r="F477" t="s">
        <v>1418</v>
      </c>
      <c r="G477" t="s">
        <v>45000</v>
      </c>
      <c r="H477" t="s">
        <v>45654</v>
      </c>
      <c r="I477" t="s">
        <v>1417</v>
      </c>
      <c r="J477">
        <v>36.150441999999998</v>
      </c>
      <c r="K477">
        <v>-95.989750000000001</v>
      </c>
      <c r="L477">
        <v>211111</v>
      </c>
      <c r="M477" t="s">
        <v>116</v>
      </c>
      <c r="U477" s="49">
        <v>36425.474000000002</v>
      </c>
      <c r="V477" s="49">
        <v>19795.838</v>
      </c>
    </row>
    <row r="478" spans="1:22" x14ac:dyDescent="0.3">
      <c r="A478">
        <v>1009056</v>
      </c>
      <c r="B478"/>
      <c r="C478" t="s">
        <v>45655</v>
      </c>
      <c r="D478" t="s">
        <v>44628</v>
      </c>
      <c r="E478" t="s">
        <v>10056</v>
      </c>
      <c r="F478" t="s">
        <v>1418</v>
      </c>
      <c r="G478" t="s">
        <v>45000</v>
      </c>
      <c r="H478" t="s">
        <v>45654</v>
      </c>
      <c r="J478">
        <v>36.143317400000001</v>
      </c>
      <c r="K478">
        <v>-95.991189700000007</v>
      </c>
      <c r="L478">
        <v>211120</v>
      </c>
      <c r="M478" t="s">
        <v>116</v>
      </c>
      <c r="N478" s="49">
        <v>241064.48199999999</v>
      </c>
      <c r="O478" s="49">
        <v>207049.81</v>
      </c>
      <c r="P478" s="49">
        <v>223262.35200000001</v>
      </c>
      <c r="Q478" s="49">
        <v>181101.87599999999</v>
      </c>
      <c r="R478" s="49">
        <v>200085.67800000001</v>
      </c>
      <c r="S478" s="49">
        <v>245125.45800000001</v>
      </c>
      <c r="T478" s="49">
        <v>88934.01</v>
      </c>
      <c r="U478" s="49">
        <v>69428.570000000007</v>
      </c>
      <c r="V478" s="49">
        <v>31765.687999999998</v>
      </c>
    </row>
    <row r="479" spans="1:22" x14ac:dyDescent="0.3">
      <c r="A479">
        <v>1010395</v>
      </c>
      <c r="B479" t="s">
        <v>45656</v>
      </c>
      <c r="C479" t="s">
        <v>45657</v>
      </c>
      <c r="D479" t="s">
        <v>44612</v>
      </c>
      <c r="E479" t="s">
        <v>9104</v>
      </c>
      <c r="F479" t="s">
        <v>1418</v>
      </c>
      <c r="G479" t="s">
        <v>45368</v>
      </c>
      <c r="H479" t="s">
        <v>45658</v>
      </c>
      <c r="I479" t="s">
        <v>45370</v>
      </c>
      <c r="J479">
        <v>35.611359999999998</v>
      </c>
      <c r="K479">
        <v>-97.607069999999993</v>
      </c>
      <c r="L479">
        <v>211111</v>
      </c>
      <c r="M479" t="s">
        <v>116</v>
      </c>
      <c r="U479" s="49">
        <v>138874.226</v>
      </c>
      <c r="V479" s="49">
        <v>162378.44</v>
      </c>
    </row>
    <row r="480" spans="1:22" x14ac:dyDescent="0.3">
      <c r="A480">
        <v>1011498</v>
      </c>
      <c r="B480" t="s">
        <v>45659</v>
      </c>
      <c r="C480" t="s">
        <v>45660</v>
      </c>
      <c r="D480" t="s">
        <v>44628</v>
      </c>
      <c r="E480" t="s">
        <v>2808</v>
      </c>
      <c r="F480" t="s">
        <v>303</v>
      </c>
      <c r="G480" t="s">
        <v>45042</v>
      </c>
      <c r="H480" t="s">
        <v>45661</v>
      </c>
      <c r="I480" t="s">
        <v>3161</v>
      </c>
      <c r="J480">
        <v>31.996919999999999</v>
      </c>
      <c r="K480">
        <v>-102.077654</v>
      </c>
      <c r="L480">
        <v>211120</v>
      </c>
      <c r="M480" t="s">
        <v>116</v>
      </c>
      <c r="N480" s="49">
        <v>86778.966</v>
      </c>
      <c r="O480" s="49">
        <v>98693.906000000003</v>
      </c>
      <c r="P480" s="49">
        <v>115327.878</v>
      </c>
      <c r="Q480" s="49">
        <v>116012.098</v>
      </c>
      <c r="R480" s="49">
        <v>135634.07999999999</v>
      </c>
      <c r="S480" s="49">
        <v>151770.622</v>
      </c>
    </row>
    <row r="481" spans="1:22" x14ac:dyDescent="0.3">
      <c r="A481">
        <v>1011975</v>
      </c>
      <c r="B481" t="s">
        <v>45662</v>
      </c>
      <c r="C481" t="s">
        <v>45663</v>
      </c>
      <c r="D481" t="s">
        <v>44591</v>
      </c>
      <c r="E481" t="s">
        <v>2850</v>
      </c>
      <c r="F481" t="s">
        <v>303</v>
      </c>
      <c r="G481" t="s">
        <v>45664</v>
      </c>
      <c r="H481" t="s">
        <v>45665</v>
      </c>
      <c r="I481" t="s">
        <v>1134</v>
      </c>
      <c r="J481">
        <v>31.589292</v>
      </c>
      <c r="K481">
        <v>-96.136729000000003</v>
      </c>
      <c r="L481">
        <v>211130</v>
      </c>
      <c r="M481" t="s">
        <v>116</v>
      </c>
      <c r="N481" s="49">
        <v>88524.4</v>
      </c>
      <c r="O481" s="49">
        <v>90095.85</v>
      </c>
      <c r="P481" s="49">
        <v>90267.65</v>
      </c>
      <c r="Q481" s="49">
        <v>86107.7</v>
      </c>
      <c r="R481" s="49">
        <v>92709.9</v>
      </c>
    </row>
    <row r="482" spans="1:22" x14ac:dyDescent="0.3">
      <c r="A482">
        <v>1009588</v>
      </c>
      <c r="B482"/>
      <c r="C482" t="s">
        <v>45666</v>
      </c>
      <c r="D482" t="s">
        <v>44578</v>
      </c>
      <c r="E482" t="s">
        <v>2716</v>
      </c>
      <c r="F482" t="s">
        <v>303</v>
      </c>
      <c r="G482" t="s">
        <v>39322</v>
      </c>
      <c r="H482" t="s">
        <v>45667</v>
      </c>
      <c r="J482">
        <v>29.551683400000002</v>
      </c>
      <c r="K482">
        <v>-98.495222799999993</v>
      </c>
      <c r="L482">
        <v>211130</v>
      </c>
      <c r="M482" t="s">
        <v>116</v>
      </c>
      <c r="N482" s="49">
        <v>345325.728</v>
      </c>
      <c r="O482" s="49">
        <v>378978.87800000003</v>
      </c>
      <c r="P482" s="49">
        <v>387773.43</v>
      </c>
      <c r="Q482" s="49">
        <v>314130.054</v>
      </c>
      <c r="R482" s="49">
        <v>364339.12199999997</v>
      </c>
      <c r="S482" s="49">
        <v>1244930.9779999999</v>
      </c>
      <c r="T482" s="49">
        <v>1034518.588</v>
      </c>
      <c r="U482" s="49">
        <v>658189.478</v>
      </c>
      <c r="V482" s="49">
        <v>265486.85399999999</v>
      </c>
    </row>
    <row r="483" spans="1:22" x14ac:dyDescent="0.3">
      <c r="A483">
        <v>1012021</v>
      </c>
      <c r="B483" t="s">
        <v>45668</v>
      </c>
      <c r="C483" t="s">
        <v>45669</v>
      </c>
      <c r="D483" t="s">
        <v>44620</v>
      </c>
      <c r="E483" t="s">
        <v>45670</v>
      </c>
      <c r="F483" t="s">
        <v>640</v>
      </c>
      <c r="G483" t="s">
        <v>45671</v>
      </c>
      <c r="H483" t="s">
        <v>45672</v>
      </c>
      <c r="J483">
        <v>48.577675999999997</v>
      </c>
      <c r="K483">
        <v>-102.777417</v>
      </c>
      <c r="L483">
        <v>211120</v>
      </c>
      <c r="M483" t="s">
        <v>116</v>
      </c>
      <c r="N483" s="49">
        <v>173863.68400000001</v>
      </c>
      <c r="O483" s="49">
        <v>140441.92199999999</v>
      </c>
      <c r="P483" s="49">
        <v>142107.49799999999</v>
      </c>
      <c r="Q483" s="49">
        <v>179651.98800000001</v>
      </c>
      <c r="R483" s="49">
        <v>116897.648</v>
      </c>
    </row>
    <row r="484" spans="1:22" x14ac:dyDescent="0.3">
      <c r="A484">
        <v>1008501</v>
      </c>
      <c r="B484" t="s">
        <v>45015</v>
      </c>
      <c r="C484" t="s">
        <v>45673</v>
      </c>
      <c r="D484" t="s">
        <v>44612</v>
      </c>
      <c r="E484" t="s">
        <v>5420</v>
      </c>
      <c r="F484" t="s">
        <v>303</v>
      </c>
      <c r="G484" t="s">
        <v>1810</v>
      </c>
      <c r="H484" t="s">
        <v>45674</v>
      </c>
      <c r="I484" t="s">
        <v>483</v>
      </c>
      <c r="J484">
        <v>29.777329999999999</v>
      </c>
      <c r="K484">
        <v>-95.542680000000004</v>
      </c>
      <c r="L484">
        <v>211111</v>
      </c>
      <c r="M484" t="s">
        <v>116</v>
      </c>
      <c r="U484" s="49">
        <v>114269.59600000001</v>
      </c>
      <c r="V484" s="49">
        <v>93146.176000000007</v>
      </c>
    </row>
    <row r="485" spans="1:22" x14ac:dyDescent="0.3">
      <c r="A485">
        <v>1007476</v>
      </c>
      <c r="B485" t="s">
        <v>44329</v>
      </c>
      <c r="C485" t="s">
        <v>45675</v>
      </c>
      <c r="D485" t="s">
        <v>44625</v>
      </c>
      <c r="E485" t="s">
        <v>5420</v>
      </c>
      <c r="F485" t="s">
        <v>303</v>
      </c>
      <c r="G485" t="s">
        <v>1810</v>
      </c>
      <c r="H485" t="s">
        <v>45676</v>
      </c>
      <c r="I485" t="s">
        <v>3161</v>
      </c>
      <c r="J485">
        <v>32.027859999999997</v>
      </c>
      <c r="K485">
        <v>-102.09198000000001</v>
      </c>
      <c r="L485">
        <v>211120</v>
      </c>
      <c r="M485" t="s">
        <v>116</v>
      </c>
      <c r="O485" s="49">
        <v>275116.364</v>
      </c>
      <c r="P485" s="49">
        <v>281435.79800000001</v>
      </c>
      <c r="Q485" s="49">
        <v>335303.41800000001</v>
      </c>
      <c r="R485" s="49">
        <v>351701.77600000001</v>
      </c>
      <c r="S485" s="49">
        <v>351416.81</v>
      </c>
      <c r="T485" s="49">
        <v>353807.45600000001</v>
      </c>
      <c r="U485" s="49">
        <v>192782.00599999999</v>
      </c>
      <c r="V485" s="49">
        <v>207294.57199999999</v>
      </c>
    </row>
    <row r="486" spans="1:22" x14ac:dyDescent="0.3">
      <c r="A486">
        <v>1011873</v>
      </c>
      <c r="B486" t="s">
        <v>45677</v>
      </c>
      <c r="C486" t="s">
        <v>45678</v>
      </c>
      <c r="D486" t="s">
        <v>44620</v>
      </c>
      <c r="E486" t="s">
        <v>5420</v>
      </c>
      <c r="F486" t="s">
        <v>303</v>
      </c>
      <c r="G486" t="s">
        <v>1810</v>
      </c>
      <c r="H486" t="s">
        <v>45676</v>
      </c>
      <c r="I486" t="s">
        <v>483</v>
      </c>
      <c r="J486">
        <v>29.758669999999999</v>
      </c>
      <c r="K486">
        <v>-95.370540000000005</v>
      </c>
      <c r="L486">
        <v>211120</v>
      </c>
      <c r="M486" t="s">
        <v>116</v>
      </c>
      <c r="N486" s="49">
        <v>188762.992</v>
      </c>
      <c r="O486" s="49">
        <v>216538.462</v>
      </c>
      <c r="P486" s="49">
        <v>118390.492</v>
      </c>
      <c r="Q486" s="49">
        <v>64998.135999999999</v>
      </c>
      <c r="R486" s="49">
        <v>93573.262000000002</v>
      </c>
    </row>
    <row r="487" spans="1:22" x14ac:dyDescent="0.3">
      <c r="A487">
        <v>1011666</v>
      </c>
      <c r="B487" t="s">
        <v>45679</v>
      </c>
      <c r="C487" t="s">
        <v>45680</v>
      </c>
      <c r="D487" t="s">
        <v>44612</v>
      </c>
      <c r="E487" t="s">
        <v>10198</v>
      </c>
      <c r="F487" t="s">
        <v>1418</v>
      </c>
      <c r="G487" t="s">
        <v>4435</v>
      </c>
      <c r="H487" t="s">
        <v>45681</v>
      </c>
      <c r="I487" t="s">
        <v>11945</v>
      </c>
      <c r="J487">
        <v>34.840949999999999</v>
      </c>
      <c r="K487">
        <v>-97.615870000000001</v>
      </c>
      <c r="L487">
        <v>211130</v>
      </c>
      <c r="M487" t="s">
        <v>116</v>
      </c>
      <c r="N487" s="49">
        <v>140363.71799999999</v>
      </c>
      <c r="O487" s="49">
        <v>124480.33</v>
      </c>
      <c r="P487" s="49">
        <v>160729.89600000001</v>
      </c>
      <c r="Q487" s="49">
        <v>49951.88</v>
      </c>
      <c r="R487" s="49">
        <v>58512.154000000002</v>
      </c>
      <c r="S487" s="49">
        <v>49008.644</v>
      </c>
    </row>
    <row r="488" spans="1:22" x14ac:dyDescent="0.3">
      <c r="A488">
        <v>1011418</v>
      </c>
      <c r="B488" t="s">
        <v>45682</v>
      </c>
      <c r="C488" t="s">
        <v>45683</v>
      </c>
      <c r="D488" t="s">
        <v>44893</v>
      </c>
      <c r="E488" t="s">
        <v>5420</v>
      </c>
      <c r="F488" t="s">
        <v>303</v>
      </c>
      <c r="G488" t="s">
        <v>1810</v>
      </c>
      <c r="H488" t="s">
        <v>45684</v>
      </c>
      <c r="I488" t="s">
        <v>935</v>
      </c>
      <c r="J488">
        <v>29.760120000000001</v>
      </c>
      <c r="K488">
        <v>-95.363799999999998</v>
      </c>
      <c r="L488">
        <v>211111</v>
      </c>
      <c r="M488" t="s">
        <v>116</v>
      </c>
      <c r="S488" s="49">
        <v>62688.048000000003</v>
      </c>
    </row>
    <row r="489" spans="1:22" x14ac:dyDescent="0.3">
      <c r="A489">
        <v>1011419</v>
      </c>
      <c r="B489"/>
      <c r="C489" t="s">
        <v>45685</v>
      </c>
      <c r="D489" t="s">
        <v>44654</v>
      </c>
      <c r="E489" t="s">
        <v>5420</v>
      </c>
      <c r="F489" t="s">
        <v>303</v>
      </c>
      <c r="G489" t="s">
        <v>1810</v>
      </c>
      <c r="H489" t="s">
        <v>45686</v>
      </c>
      <c r="I489" t="s">
        <v>828</v>
      </c>
      <c r="J489">
        <v>29.752554</v>
      </c>
      <c r="K489">
        <v>-95.370400900000007</v>
      </c>
      <c r="L489">
        <v>211111</v>
      </c>
      <c r="M489" t="s">
        <v>116</v>
      </c>
      <c r="Q489" s="49">
        <v>1550309.824</v>
      </c>
      <c r="R489" s="49">
        <v>2118432.1159999999</v>
      </c>
      <c r="S489" s="49">
        <v>1390604.2320000001</v>
      </c>
    </row>
    <row r="490" spans="1:22" x14ac:dyDescent="0.3">
      <c r="A490">
        <v>1012873</v>
      </c>
      <c r="B490"/>
      <c r="C490" t="s">
        <v>45687</v>
      </c>
      <c r="D490" t="s">
        <v>44578</v>
      </c>
      <c r="E490" t="s">
        <v>3202</v>
      </c>
      <c r="F490" t="s">
        <v>303</v>
      </c>
      <c r="G490" t="s">
        <v>45189</v>
      </c>
      <c r="H490" t="s">
        <v>45688</v>
      </c>
      <c r="J490">
        <v>32.737614999999998</v>
      </c>
      <c r="K490">
        <v>-97.384072900000007</v>
      </c>
      <c r="L490">
        <v>211120</v>
      </c>
      <c r="M490" t="s">
        <v>116</v>
      </c>
      <c r="N490" s="49">
        <v>114502.24400000001</v>
      </c>
      <c r="O490" s="49">
        <v>101413.618</v>
      </c>
      <c r="P490" s="49">
        <v>54188.480000000003</v>
      </c>
      <c r="Q490" s="49">
        <v>54573.523999999998</v>
      </c>
    </row>
    <row r="491" spans="1:22" x14ac:dyDescent="0.3">
      <c r="A491">
        <v>1008409</v>
      </c>
      <c r="B491" t="s">
        <v>45028</v>
      </c>
      <c r="C491" t="s">
        <v>45689</v>
      </c>
      <c r="D491" t="s">
        <v>44910</v>
      </c>
      <c r="E491" t="s">
        <v>816</v>
      </c>
      <c r="F491" t="s">
        <v>323</v>
      </c>
      <c r="G491" t="s">
        <v>45030</v>
      </c>
      <c r="H491" t="s">
        <v>45031</v>
      </c>
      <c r="I491" t="s">
        <v>816</v>
      </c>
      <c r="J491">
        <v>34.058929999999997</v>
      </c>
      <c r="K491">
        <v>-118.44336</v>
      </c>
      <c r="L491">
        <v>211111</v>
      </c>
      <c r="M491" t="s">
        <v>116</v>
      </c>
      <c r="R491" s="49">
        <v>210887.902</v>
      </c>
      <c r="S491" s="49">
        <v>173539.36199999999</v>
      </c>
      <c r="T491" s="49">
        <v>187174.33</v>
      </c>
      <c r="U491" s="49">
        <v>189527.02799999999</v>
      </c>
      <c r="V491" s="49">
        <v>203932.66800000001</v>
      </c>
    </row>
    <row r="492" spans="1:22" x14ac:dyDescent="0.3">
      <c r="A492">
        <v>1009762</v>
      </c>
      <c r="B492" t="s">
        <v>45690</v>
      </c>
      <c r="C492" t="s">
        <v>45691</v>
      </c>
      <c r="D492" t="s">
        <v>44620</v>
      </c>
      <c r="E492" t="s">
        <v>3191</v>
      </c>
      <c r="F492" t="s">
        <v>1487</v>
      </c>
      <c r="G492" t="s">
        <v>44347</v>
      </c>
      <c r="H492" t="s">
        <v>45692</v>
      </c>
      <c r="I492" t="s">
        <v>5884</v>
      </c>
      <c r="J492">
        <v>39.741379999999999</v>
      </c>
      <c r="K492">
        <v>-104.98613</v>
      </c>
      <c r="L492">
        <v>211120</v>
      </c>
      <c r="M492" t="s">
        <v>116</v>
      </c>
      <c r="N492" s="49">
        <v>33564.915999999997</v>
      </c>
      <c r="O492" s="49">
        <v>33210.216</v>
      </c>
      <c r="P492" s="49">
        <v>32487.216</v>
      </c>
      <c r="Q492" s="49">
        <v>28812.632000000001</v>
      </c>
      <c r="R492" s="49">
        <v>29270.84</v>
      </c>
      <c r="S492" s="49">
        <v>24798.621999999999</v>
      </c>
      <c r="T492" s="49">
        <v>38401.485999999997</v>
      </c>
      <c r="U492" s="49">
        <v>31942.722000000002</v>
      </c>
      <c r="V492" s="49">
        <v>41023.919999999998</v>
      </c>
    </row>
    <row r="493" spans="1:22" x14ac:dyDescent="0.3">
      <c r="A493">
        <v>1013742</v>
      </c>
      <c r="B493"/>
      <c r="C493" t="s">
        <v>45693</v>
      </c>
      <c r="D493" t="s">
        <v>44628</v>
      </c>
      <c r="E493" t="s">
        <v>13331</v>
      </c>
      <c r="F493" t="s">
        <v>303</v>
      </c>
      <c r="G493" t="s">
        <v>45373</v>
      </c>
      <c r="H493" t="s">
        <v>45694</v>
      </c>
      <c r="L493">
        <v>211130</v>
      </c>
      <c r="M493" t="s">
        <v>116</v>
      </c>
      <c r="N493" s="49">
        <v>161074.83199999999</v>
      </c>
    </row>
    <row r="494" spans="1:22" x14ac:dyDescent="0.3">
      <c r="A494">
        <v>1004628</v>
      </c>
      <c r="B494" t="s">
        <v>20721</v>
      </c>
      <c r="C494" t="s">
        <v>20722</v>
      </c>
      <c r="D494" t="s">
        <v>44654</v>
      </c>
      <c r="E494" t="s">
        <v>3783</v>
      </c>
      <c r="F494" t="s">
        <v>323</v>
      </c>
      <c r="G494" t="s">
        <v>2871</v>
      </c>
      <c r="H494" t="s">
        <v>20723</v>
      </c>
      <c r="I494" t="s">
        <v>2179</v>
      </c>
      <c r="J494">
        <v>35.551200000000001</v>
      </c>
      <c r="K494">
        <v>-118.93057</v>
      </c>
      <c r="L494">
        <v>211120</v>
      </c>
      <c r="M494" t="s">
        <v>116</v>
      </c>
      <c r="N494" s="49">
        <v>144072.11799999999</v>
      </c>
      <c r="O494" s="49">
        <v>172282.56</v>
      </c>
      <c r="P494" s="49">
        <v>196416.01</v>
      </c>
      <c r="Q494" s="49">
        <v>186811.948</v>
      </c>
      <c r="R494" s="49">
        <v>289453.95199999999</v>
      </c>
      <c r="S494" s="49">
        <v>374153.04200000002</v>
      </c>
      <c r="T494" s="49">
        <v>332565.29599999997</v>
      </c>
      <c r="U494" s="49">
        <v>286880.772</v>
      </c>
      <c r="V494" s="49">
        <v>2472.5439999999999</v>
      </c>
    </row>
    <row r="495" spans="1:22" x14ac:dyDescent="0.3">
      <c r="A495">
        <v>1010837</v>
      </c>
      <c r="B495" t="s">
        <v>45695</v>
      </c>
      <c r="C495" t="s">
        <v>45696</v>
      </c>
      <c r="D495" t="s">
        <v>44578</v>
      </c>
      <c r="E495" t="s">
        <v>8812</v>
      </c>
      <c r="F495" t="s">
        <v>303</v>
      </c>
      <c r="G495" t="s">
        <v>3635</v>
      </c>
      <c r="H495" t="s">
        <v>45697</v>
      </c>
      <c r="I495" t="s">
        <v>3637</v>
      </c>
      <c r="J495">
        <v>32.925466999999998</v>
      </c>
      <c r="K495">
        <v>-96.816590000000005</v>
      </c>
      <c r="L495">
        <v>211120</v>
      </c>
      <c r="M495" t="s">
        <v>116</v>
      </c>
      <c r="N495" s="49">
        <v>161329.78599999999</v>
      </c>
      <c r="O495" s="49">
        <v>97207.478000000003</v>
      </c>
      <c r="P495" s="49">
        <v>108599.302</v>
      </c>
      <c r="Q495" s="49">
        <v>90740.805999999997</v>
      </c>
      <c r="R495" s="49">
        <v>120627.86</v>
      </c>
      <c r="S495" s="49">
        <v>131388.228</v>
      </c>
      <c r="T495" s="49">
        <v>111205.406</v>
      </c>
      <c r="U495" s="49">
        <v>105975.996</v>
      </c>
    </row>
    <row r="496" spans="1:22" x14ac:dyDescent="0.3">
      <c r="A496">
        <v>1010320</v>
      </c>
      <c r="B496" t="s">
        <v>20887</v>
      </c>
      <c r="C496" t="s">
        <v>45698</v>
      </c>
      <c r="D496" t="s">
        <v>45159</v>
      </c>
      <c r="E496" t="s">
        <v>20500</v>
      </c>
      <c r="F496" t="s">
        <v>454</v>
      </c>
      <c r="G496" t="s">
        <v>9942</v>
      </c>
      <c r="H496" t="s">
        <v>45699</v>
      </c>
      <c r="I496" t="s">
        <v>2892</v>
      </c>
      <c r="J496">
        <v>45.013680000000001</v>
      </c>
      <c r="K496">
        <v>-84.673509999999993</v>
      </c>
      <c r="L496">
        <v>211130</v>
      </c>
      <c r="M496" t="s">
        <v>116</v>
      </c>
      <c r="N496" s="49">
        <v>73105.388000000006</v>
      </c>
      <c r="O496" s="49">
        <v>81742.365999999995</v>
      </c>
      <c r="P496" s="49">
        <v>90354.801999999996</v>
      </c>
      <c r="Q496" s="49">
        <v>88300.652000000002</v>
      </c>
      <c r="R496" s="49">
        <v>88037.498000000007</v>
      </c>
      <c r="S496" s="49">
        <v>87345.186000000002</v>
      </c>
      <c r="T496" s="49">
        <v>96113.466</v>
      </c>
      <c r="U496" s="49">
        <v>94661.596000000005</v>
      </c>
      <c r="V496" s="49">
        <v>169947.74400000001</v>
      </c>
    </row>
    <row r="497" spans="1:22" x14ac:dyDescent="0.3">
      <c r="A497">
        <v>1009328</v>
      </c>
      <c r="B497" t="s">
        <v>45700</v>
      </c>
      <c r="C497" t="s">
        <v>45701</v>
      </c>
      <c r="D497" t="s">
        <v>44605</v>
      </c>
      <c r="E497" t="s">
        <v>8812</v>
      </c>
      <c r="F497" t="s">
        <v>303</v>
      </c>
      <c r="G497" t="s">
        <v>3635</v>
      </c>
      <c r="H497" t="s">
        <v>45702</v>
      </c>
      <c r="J497">
        <v>32.9309279</v>
      </c>
      <c r="K497">
        <v>-96.794913699999995</v>
      </c>
      <c r="L497">
        <v>211120</v>
      </c>
      <c r="M497" t="s">
        <v>116</v>
      </c>
      <c r="N497" s="49">
        <v>26414.351999999999</v>
      </c>
      <c r="O497" s="49">
        <v>26496.452000000001</v>
      </c>
      <c r="P497" s="49">
        <v>33308.800000000003</v>
      </c>
      <c r="Q497" s="49">
        <v>30898.045999999998</v>
      </c>
    </row>
    <row r="498" spans="1:22" x14ac:dyDescent="0.3">
      <c r="A498">
        <v>1009274</v>
      </c>
      <c r="B498" t="s">
        <v>45641</v>
      </c>
      <c r="C498" t="s">
        <v>45703</v>
      </c>
      <c r="D498" t="s">
        <v>44612</v>
      </c>
      <c r="E498" t="s">
        <v>8812</v>
      </c>
      <c r="F498" t="s">
        <v>303</v>
      </c>
      <c r="G498" t="s">
        <v>3635</v>
      </c>
      <c r="H498" t="s">
        <v>45702</v>
      </c>
      <c r="I498" t="s">
        <v>3637</v>
      </c>
      <c r="J498">
        <v>32.934759999999997</v>
      </c>
      <c r="K498">
        <v>-96.818010000000001</v>
      </c>
      <c r="L498">
        <v>211130</v>
      </c>
      <c r="M498" t="s">
        <v>116</v>
      </c>
      <c r="N498" s="49">
        <v>123684.58</v>
      </c>
      <c r="O498" s="49">
        <v>134367.28599999999</v>
      </c>
      <c r="P498" s="49">
        <v>132613.682</v>
      </c>
      <c r="Q498" s="49">
        <v>114773.556</v>
      </c>
      <c r="R498" s="49">
        <v>50683.6</v>
      </c>
      <c r="S498" s="49">
        <v>32141.17</v>
      </c>
      <c r="T498" s="49">
        <v>78899.115999999995</v>
      </c>
      <c r="U498" s="49">
        <v>76533.823999999993</v>
      </c>
      <c r="V498" s="49">
        <v>28639.106</v>
      </c>
    </row>
    <row r="499" spans="1:22" x14ac:dyDescent="0.3">
      <c r="A499">
        <v>1009327</v>
      </c>
      <c r="B499" t="s">
        <v>45641</v>
      </c>
      <c r="C499" t="s">
        <v>45704</v>
      </c>
      <c r="D499" t="s">
        <v>44625</v>
      </c>
      <c r="E499" t="s">
        <v>8812</v>
      </c>
      <c r="F499" t="s">
        <v>303</v>
      </c>
      <c r="G499" t="s">
        <v>3635</v>
      </c>
      <c r="H499" t="s">
        <v>45702</v>
      </c>
      <c r="I499" t="s">
        <v>3637</v>
      </c>
      <c r="J499">
        <v>32.934759999999997</v>
      </c>
      <c r="K499">
        <v>-96.818010000000001</v>
      </c>
      <c r="L499">
        <v>211120</v>
      </c>
      <c r="M499" t="s">
        <v>116</v>
      </c>
      <c r="O499" s="49">
        <v>21015.635999999999</v>
      </c>
      <c r="P499" s="49">
        <v>21557.936000000002</v>
      </c>
      <c r="Q499" s="49">
        <v>21645.833999999999</v>
      </c>
      <c r="R499" s="49">
        <v>17067.398000000001</v>
      </c>
      <c r="S499" s="49">
        <v>20343.297999999999</v>
      </c>
      <c r="T499" s="49">
        <v>33965.464</v>
      </c>
    </row>
    <row r="500" spans="1:22" x14ac:dyDescent="0.3">
      <c r="A500">
        <v>1009273</v>
      </c>
      <c r="B500" t="s">
        <v>45641</v>
      </c>
      <c r="C500" t="s">
        <v>45705</v>
      </c>
      <c r="D500" t="s">
        <v>44628</v>
      </c>
      <c r="E500" t="s">
        <v>8812</v>
      </c>
      <c r="F500" t="s">
        <v>303</v>
      </c>
      <c r="G500" t="s">
        <v>3635</v>
      </c>
      <c r="H500" t="s">
        <v>45702</v>
      </c>
      <c r="I500" t="s">
        <v>3637</v>
      </c>
      <c r="J500">
        <v>32.934759999999997</v>
      </c>
      <c r="K500">
        <v>-96.818010000000001</v>
      </c>
      <c r="L500">
        <v>211111</v>
      </c>
      <c r="M500" t="s">
        <v>116</v>
      </c>
      <c r="Q500" s="49">
        <v>33209.65</v>
      </c>
      <c r="R500" s="49">
        <v>34233.302000000003</v>
      </c>
      <c r="S500" s="49">
        <v>33869.851999999999</v>
      </c>
      <c r="T500" s="49">
        <v>55887.512000000002</v>
      </c>
      <c r="U500" s="49">
        <v>53594.451999999997</v>
      </c>
      <c r="V500" s="49">
        <v>43421.425999999999</v>
      </c>
    </row>
    <row r="501" spans="1:22" x14ac:dyDescent="0.3">
      <c r="A501">
        <v>1008138</v>
      </c>
      <c r="B501" t="s">
        <v>45641</v>
      </c>
      <c r="C501" t="s">
        <v>45706</v>
      </c>
      <c r="D501" t="s">
        <v>44574</v>
      </c>
      <c r="E501" t="s">
        <v>8812</v>
      </c>
      <c r="F501" t="s">
        <v>303</v>
      </c>
      <c r="G501" t="s">
        <v>3635</v>
      </c>
      <c r="H501" t="s">
        <v>45702</v>
      </c>
      <c r="I501" t="s">
        <v>3637</v>
      </c>
      <c r="J501">
        <v>32.934759999999997</v>
      </c>
      <c r="K501">
        <v>-96.819850000000002</v>
      </c>
      <c r="L501">
        <v>211111</v>
      </c>
      <c r="M501" t="s">
        <v>116</v>
      </c>
      <c r="S501" s="49">
        <v>0</v>
      </c>
      <c r="U501" s="49">
        <v>0</v>
      </c>
      <c r="V501" s="49">
        <v>40225.158000000003</v>
      </c>
    </row>
    <row r="502" spans="1:22" x14ac:dyDescent="0.3">
      <c r="A502">
        <v>1013285</v>
      </c>
      <c r="B502"/>
      <c r="C502" t="s">
        <v>45707</v>
      </c>
      <c r="D502" t="s">
        <v>44649</v>
      </c>
      <c r="E502" t="s">
        <v>3129</v>
      </c>
      <c r="F502" t="s">
        <v>2294</v>
      </c>
      <c r="G502" t="s">
        <v>3130</v>
      </c>
      <c r="H502" t="s">
        <v>45708</v>
      </c>
      <c r="J502">
        <v>40.389560000000003</v>
      </c>
      <c r="K502">
        <v>-109.09699999999999</v>
      </c>
      <c r="L502">
        <v>211120</v>
      </c>
      <c r="M502" t="s">
        <v>116</v>
      </c>
      <c r="N502" s="49">
        <v>170681.696</v>
      </c>
      <c r="O502" s="49">
        <v>265732.728</v>
      </c>
    </row>
    <row r="503" spans="1:22" x14ac:dyDescent="0.3">
      <c r="A503">
        <v>1005489</v>
      </c>
      <c r="B503" t="s">
        <v>21633</v>
      </c>
      <c r="C503" t="s">
        <v>21634</v>
      </c>
      <c r="D503" t="s">
        <v>44605</v>
      </c>
      <c r="E503" t="s">
        <v>21635</v>
      </c>
      <c r="F503" t="s">
        <v>1418</v>
      </c>
      <c r="G503" t="s">
        <v>21636</v>
      </c>
      <c r="H503" t="s">
        <v>21637</v>
      </c>
      <c r="I503" t="s">
        <v>2144</v>
      </c>
      <c r="J503">
        <v>34.084060000000001</v>
      </c>
      <c r="K503">
        <v>-96.588880000000003</v>
      </c>
      <c r="L503">
        <v>211130</v>
      </c>
      <c r="M503" t="s">
        <v>368</v>
      </c>
      <c r="T503" s="49">
        <v>49499.328000000001</v>
      </c>
      <c r="U503" s="49">
        <v>36676.53</v>
      </c>
      <c r="V503" s="49">
        <v>1407.4079999999999</v>
      </c>
    </row>
    <row r="504" spans="1:22" x14ac:dyDescent="0.3">
      <c r="A504">
        <v>1013325</v>
      </c>
      <c r="B504" t="s">
        <v>45709</v>
      </c>
      <c r="C504" t="s">
        <v>45710</v>
      </c>
      <c r="D504" t="s">
        <v>44578</v>
      </c>
      <c r="E504" t="s">
        <v>5420</v>
      </c>
      <c r="F504" t="s">
        <v>303</v>
      </c>
      <c r="G504" t="s">
        <v>34102</v>
      </c>
      <c r="H504" t="s">
        <v>45711</v>
      </c>
      <c r="I504" t="s">
        <v>483</v>
      </c>
      <c r="J504">
        <v>29.731770000000001</v>
      </c>
      <c r="K504">
        <v>-95.434439999999995</v>
      </c>
      <c r="L504">
        <v>211130</v>
      </c>
      <c r="M504" t="s">
        <v>116</v>
      </c>
      <c r="O504" s="49">
        <v>421109.05800000002</v>
      </c>
    </row>
    <row r="505" spans="1:22" x14ac:dyDescent="0.3">
      <c r="A505">
        <v>1010045</v>
      </c>
      <c r="B505" t="s">
        <v>45712</v>
      </c>
      <c r="C505" t="s">
        <v>45713</v>
      </c>
      <c r="D505" t="s">
        <v>44578</v>
      </c>
      <c r="E505" t="s">
        <v>2615</v>
      </c>
      <c r="F505" t="s">
        <v>303</v>
      </c>
      <c r="G505" t="s">
        <v>45714</v>
      </c>
      <c r="H505" t="s">
        <v>45715</v>
      </c>
      <c r="I505" t="s">
        <v>45716</v>
      </c>
      <c r="J505">
        <v>27.798729999999999</v>
      </c>
      <c r="K505">
        <v>-97.391450000000006</v>
      </c>
      <c r="L505">
        <v>211111</v>
      </c>
      <c r="M505" t="s">
        <v>116</v>
      </c>
      <c r="T505" s="49">
        <v>55674.353999999999</v>
      </c>
      <c r="U505" s="49">
        <v>66942.453999999998</v>
      </c>
      <c r="V505" s="49">
        <v>59694.548000000003</v>
      </c>
    </row>
    <row r="506" spans="1:22" x14ac:dyDescent="0.3">
      <c r="A506">
        <v>1008625</v>
      </c>
      <c r="B506" t="s">
        <v>17005</v>
      </c>
      <c r="C506" t="s">
        <v>45717</v>
      </c>
      <c r="E506" t="s">
        <v>17007</v>
      </c>
      <c r="F506" t="s">
        <v>1370</v>
      </c>
      <c r="G506" t="s">
        <v>17008</v>
      </c>
      <c r="H506" t="s">
        <v>45718</v>
      </c>
      <c r="I506" t="s">
        <v>3109</v>
      </c>
      <c r="J506">
        <v>60.475118999999999</v>
      </c>
      <c r="K506">
        <v>-151.27375000000001</v>
      </c>
      <c r="L506">
        <v>211111</v>
      </c>
      <c r="M506" t="s">
        <v>116</v>
      </c>
      <c r="S506" s="49">
        <v>0</v>
      </c>
      <c r="U506" s="49">
        <v>69721.41</v>
      </c>
      <c r="V506" s="49">
        <v>61065.69</v>
      </c>
    </row>
    <row r="507" spans="1:22" x14ac:dyDescent="0.3">
      <c r="A507">
        <v>1009353</v>
      </c>
      <c r="B507" t="s">
        <v>45719</v>
      </c>
      <c r="C507" t="s">
        <v>45720</v>
      </c>
      <c r="D507" t="s">
        <v>44612</v>
      </c>
      <c r="E507" t="s">
        <v>9104</v>
      </c>
      <c r="F507" t="s">
        <v>1418</v>
      </c>
      <c r="G507" t="s">
        <v>45721</v>
      </c>
      <c r="H507" t="s">
        <v>45722</v>
      </c>
      <c r="I507" t="s">
        <v>13690</v>
      </c>
      <c r="J507">
        <v>35.558773000000002</v>
      </c>
      <c r="K507">
        <v>-97.638536999999999</v>
      </c>
      <c r="L507">
        <v>211120</v>
      </c>
      <c r="M507" t="s">
        <v>116</v>
      </c>
      <c r="N507" s="49">
        <v>212980.14</v>
      </c>
      <c r="O507" s="49">
        <v>204920.72399999999</v>
      </c>
      <c r="P507" s="49">
        <v>419791.15</v>
      </c>
      <c r="Q507" s="49">
        <v>231266.82</v>
      </c>
      <c r="R507" s="49">
        <v>168297.59</v>
      </c>
      <c r="S507" s="49">
        <v>148978.486</v>
      </c>
      <c r="T507" s="49">
        <v>218465.37599999999</v>
      </c>
      <c r="U507" s="49">
        <v>272327.25400000002</v>
      </c>
      <c r="V507" s="49">
        <v>442537.02600000001</v>
      </c>
    </row>
    <row r="508" spans="1:22" x14ac:dyDescent="0.3">
      <c r="A508">
        <v>1008071</v>
      </c>
      <c r="B508" t="s">
        <v>45723</v>
      </c>
      <c r="C508" t="s">
        <v>45724</v>
      </c>
      <c r="D508" t="s">
        <v>45410</v>
      </c>
      <c r="E508" t="s">
        <v>38915</v>
      </c>
      <c r="F508" t="s">
        <v>461</v>
      </c>
      <c r="G508" t="s">
        <v>38916</v>
      </c>
      <c r="H508" t="s">
        <v>45725</v>
      </c>
      <c r="I508" t="s">
        <v>15849</v>
      </c>
      <c r="J508">
        <v>44.518839999999997</v>
      </c>
      <c r="K508">
        <v>-109.05642</v>
      </c>
      <c r="L508">
        <v>211111</v>
      </c>
      <c r="M508" t="s">
        <v>116</v>
      </c>
      <c r="R508" s="49">
        <v>12498.425999999999</v>
      </c>
      <c r="S508" s="49">
        <v>14590.415999999999</v>
      </c>
      <c r="T508" s="49">
        <v>11603.778</v>
      </c>
      <c r="U508" s="49">
        <v>18402.067999999999</v>
      </c>
      <c r="V508" s="49">
        <v>64504.237999999998</v>
      </c>
    </row>
    <row r="509" spans="1:22" x14ac:dyDescent="0.3">
      <c r="A509">
        <v>1008072</v>
      </c>
      <c r="B509" t="s">
        <v>45723</v>
      </c>
      <c r="C509" t="s">
        <v>45726</v>
      </c>
      <c r="D509" t="s">
        <v>44645</v>
      </c>
      <c r="E509" t="s">
        <v>38915</v>
      </c>
      <c r="F509" t="s">
        <v>461</v>
      </c>
      <c r="G509" t="s">
        <v>38916</v>
      </c>
      <c r="H509" t="s">
        <v>45725</v>
      </c>
      <c r="I509" t="s">
        <v>15849</v>
      </c>
      <c r="J509">
        <v>44.520069999999997</v>
      </c>
      <c r="K509">
        <v>-109.05858000000001</v>
      </c>
      <c r="L509">
        <v>211111</v>
      </c>
      <c r="M509" t="s">
        <v>116</v>
      </c>
      <c r="S509" s="49">
        <v>0</v>
      </c>
      <c r="T509" s="49">
        <v>89150.758000000002</v>
      </c>
      <c r="U509" s="49">
        <v>112827.01</v>
      </c>
      <c r="V509" s="49">
        <v>228047.39799999999</v>
      </c>
    </row>
    <row r="510" spans="1:22" x14ac:dyDescent="0.3">
      <c r="A510">
        <v>1008883</v>
      </c>
      <c r="B510" t="s">
        <v>45727</v>
      </c>
      <c r="C510" t="s">
        <v>45728</v>
      </c>
      <c r="D510" t="s">
        <v>44584</v>
      </c>
      <c r="E510" t="s">
        <v>5461</v>
      </c>
      <c r="F510" t="s">
        <v>303</v>
      </c>
      <c r="G510" t="s">
        <v>5199</v>
      </c>
      <c r="H510" t="s">
        <v>45729</v>
      </c>
      <c r="I510" t="s">
        <v>29446</v>
      </c>
      <c r="J510">
        <v>31.701618</v>
      </c>
      <c r="K510">
        <v>-96.173823999999996</v>
      </c>
      <c r="L510">
        <v>211111</v>
      </c>
      <c r="M510" t="s">
        <v>116</v>
      </c>
      <c r="S510" s="49">
        <v>48163.947999999997</v>
      </c>
      <c r="T510" s="49">
        <v>82442.176000000007</v>
      </c>
      <c r="U510" s="49">
        <v>80931.271999999997</v>
      </c>
      <c r="V510" s="49">
        <v>126331.598</v>
      </c>
    </row>
    <row r="511" spans="1:22" x14ac:dyDescent="0.3">
      <c r="A511">
        <v>1008884</v>
      </c>
      <c r="B511" t="s">
        <v>45727</v>
      </c>
      <c r="C511" t="s">
        <v>45730</v>
      </c>
      <c r="D511" t="s">
        <v>44591</v>
      </c>
      <c r="E511" t="s">
        <v>5461</v>
      </c>
      <c r="F511" t="s">
        <v>303</v>
      </c>
      <c r="G511" t="s">
        <v>5199</v>
      </c>
      <c r="H511" t="s">
        <v>45729</v>
      </c>
      <c r="I511" t="s">
        <v>29446</v>
      </c>
      <c r="J511">
        <v>31.701618</v>
      </c>
      <c r="K511">
        <v>-96.173823999999996</v>
      </c>
      <c r="L511">
        <v>211111</v>
      </c>
      <c r="M511" t="s">
        <v>116</v>
      </c>
      <c r="S511" s="49">
        <v>142997.774</v>
      </c>
      <c r="T511" s="49">
        <v>163542.01999999999</v>
      </c>
      <c r="U511" s="49">
        <v>176063.524</v>
      </c>
      <c r="V511" s="49">
        <v>306065.00799999997</v>
      </c>
    </row>
    <row r="512" spans="1:22" x14ac:dyDescent="0.3">
      <c r="A512">
        <v>1008173</v>
      </c>
      <c r="B512" t="s">
        <v>45731</v>
      </c>
      <c r="C512" t="s">
        <v>45732</v>
      </c>
      <c r="D512" t="s">
        <v>44620</v>
      </c>
      <c r="E512" t="s">
        <v>21799</v>
      </c>
      <c r="F512" t="s">
        <v>640</v>
      </c>
      <c r="G512" t="s">
        <v>21800</v>
      </c>
      <c r="H512" t="s">
        <v>45733</v>
      </c>
      <c r="I512" t="s">
        <v>5051</v>
      </c>
      <c r="J512">
        <v>46.952449999999999</v>
      </c>
      <c r="K512">
        <v>-102.78972</v>
      </c>
      <c r="L512">
        <v>211120</v>
      </c>
      <c r="M512" t="s">
        <v>116</v>
      </c>
      <c r="N512" s="49">
        <v>3322123.7880000002</v>
      </c>
      <c r="O512" s="49">
        <v>2396637.5060000001</v>
      </c>
      <c r="P512" s="49">
        <v>1050886.25</v>
      </c>
      <c r="Q512" s="49">
        <v>542416.00600000005</v>
      </c>
      <c r="R512" s="49">
        <v>991803.75</v>
      </c>
      <c r="S512" s="49">
        <v>791293.01</v>
      </c>
      <c r="T512" s="49">
        <v>690509.20400000003</v>
      </c>
      <c r="U512" s="49">
        <v>649660.34400000004</v>
      </c>
      <c r="V512" s="49">
        <v>463635.93199999997</v>
      </c>
    </row>
    <row r="513" spans="1:22" x14ac:dyDescent="0.3">
      <c r="A513">
        <v>1008293</v>
      </c>
      <c r="B513" t="s">
        <v>45734</v>
      </c>
      <c r="C513" t="s">
        <v>45735</v>
      </c>
      <c r="D513" t="s">
        <v>44578</v>
      </c>
      <c r="E513" t="s">
        <v>2716</v>
      </c>
      <c r="F513" t="s">
        <v>303</v>
      </c>
      <c r="G513" t="s">
        <v>43755</v>
      </c>
      <c r="H513" t="s">
        <v>45736</v>
      </c>
      <c r="J513">
        <v>29.545839999999998</v>
      </c>
      <c r="K513">
        <v>-98.58896</v>
      </c>
      <c r="L513">
        <v>211120</v>
      </c>
      <c r="M513" t="s">
        <v>116</v>
      </c>
      <c r="N513" s="49">
        <v>433524.99</v>
      </c>
      <c r="O513" s="49">
        <v>368258.37</v>
      </c>
      <c r="P513" s="49">
        <v>345676.49</v>
      </c>
      <c r="Q513" s="49">
        <v>324194.22200000001</v>
      </c>
      <c r="R513" s="49">
        <v>953669.48800000001</v>
      </c>
      <c r="S513" s="49">
        <v>990126.12</v>
      </c>
      <c r="T513" s="49">
        <v>722178.93200000003</v>
      </c>
      <c r="U513" s="49">
        <v>633921.05000000005</v>
      </c>
      <c r="V513" s="49">
        <v>343731.73200000002</v>
      </c>
    </row>
    <row r="514" spans="1:22" x14ac:dyDescent="0.3">
      <c r="A514">
        <v>1013038</v>
      </c>
      <c r="B514"/>
      <c r="C514" t="s">
        <v>45737</v>
      </c>
      <c r="D514" t="s">
        <v>44628</v>
      </c>
      <c r="E514" t="s">
        <v>8528</v>
      </c>
      <c r="F514" t="s">
        <v>339</v>
      </c>
      <c r="G514" t="s">
        <v>8949</v>
      </c>
      <c r="H514" t="s">
        <v>45738</v>
      </c>
      <c r="J514">
        <v>32.901819901000003</v>
      </c>
      <c r="K514">
        <v>-103.855895923999</v>
      </c>
      <c r="L514">
        <v>211120</v>
      </c>
      <c r="M514" t="s">
        <v>116</v>
      </c>
      <c r="N514" s="49">
        <v>638307.84400000004</v>
      </c>
      <c r="O514" s="49">
        <v>386402.53399999999</v>
      </c>
      <c r="P514" s="49">
        <v>188423.31</v>
      </c>
    </row>
    <row r="515" spans="1:22" x14ac:dyDescent="0.3">
      <c r="A515">
        <v>1008383</v>
      </c>
      <c r="B515" t="s">
        <v>45739</v>
      </c>
      <c r="C515" t="s">
        <v>45740</v>
      </c>
      <c r="D515" t="s">
        <v>44605</v>
      </c>
      <c r="E515" t="s">
        <v>9104</v>
      </c>
      <c r="F515" t="s">
        <v>1418</v>
      </c>
      <c r="G515" t="s">
        <v>45721</v>
      </c>
      <c r="H515" t="s">
        <v>45741</v>
      </c>
      <c r="I515" t="s">
        <v>13690</v>
      </c>
      <c r="J515">
        <v>35.558773000000002</v>
      </c>
      <c r="K515">
        <v>-97.638536999999999</v>
      </c>
      <c r="L515">
        <v>211120</v>
      </c>
      <c r="M515" t="s">
        <v>116</v>
      </c>
      <c r="N515" s="49">
        <v>51024.84</v>
      </c>
      <c r="O515" s="49">
        <v>21916.655999999999</v>
      </c>
      <c r="P515" s="49">
        <v>34517.06</v>
      </c>
      <c r="Q515" s="49">
        <v>33590.067999999999</v>
      </c>
      <c r="R515" s="49">
        <v>44132.008000000002</v>
      </c>
      <c r="S515" s="49">
        <v>47903.351999999999</v>
      </c>
      <c r="T515" s="49">
        <v>52551.737999999998</v>
      </c>
      <c r="U515" s="49">
        <v>42589.65</v>
      </c>
      <c r="V515" s="49">
        <v>43623.544000000002</v>
      </c>
    </row>
    <row r="516" spans="1:22" x14ac:dyDescent="0.3">
      <c r="A516">
        <v>1010615</v>
      </c>
      <c r="B516" t="s">
        <v>45742</v>
      </c>
      <c r="C516" t="s">
        <v>45743</v>
      </c>
      <c r="D516" t="s">
        <v>44605</v>
      </c>
      <c r="E516" t="s">
        <v>45744</v>
      </c>
      <c r="F516" t="s">
        <v>1418</v>
      </c>
      <c r="G516" t="s">
        <v>45745</v>
      </c>
      <c r="H516" t="s">
        <v>45746</v>
      </c>
      <c r="I516" t="s">
        <v>11945</v>
      </c>
      <c r="J516">
        <v>34.759925000000003</v>
      </c>
      <c r="K516">
        <v>-97.200581</v>
      </c>
      <c r="L516">
        <v>211111</v>
      </c>
      <c r="M516" t="s">
        <v>116</v>
      </c>
      <c r="S516" s="49">
        <v>4528.6000000000004</v>
      </c>
      <c r="T516" s="49">
        <v>2657.6</v>
      </c>
      <c r="U516" s="49">
        <v>3070.1</v>
      </c>
    </row>
    <row r="517" spans="1:22" x14ac:dyDescent="0.3">
      <c r="A517">
        <v>1010616</v>
      </c>
      <c r="B517" t="s">
        <v>45747</v>
      </c>
      <c r="C517" t="s">
        <v>45748</v>
      </c>
      <c r="D517" t="s">
        <v>44608</v>
      </c>
      <c r="E517" t="s">
        <v>45744</v>
      </c>
      <c r="F517" t="s">
        <v>1418</v>
      </c>
      <c r="G517" t="s">
        <v>45745</v>
      </c>
      <c r="H517" t="s">
        <v>45746</v>
      </c>
      <c r="I517" t="s">
        <v>11945</v>
      </c>
      <c r="J517">
        <v>34.759925000000003</v>
      </c>
      <c r="K517">
        <v>-97.200581</v>
      </c>
      <c r="L517">
        <v>211111</v>
      </c>
      <c r="M517" t="s">
        <v>116</v>
      </c>
      <c r="S517" s="49">
        <v>9153.25</v>
      </c>
      <c r="T517" s="49">
        <v>4391.25</v>
      </c>
      <c r="U517" s="49">
        <v>5118.5</v>
      </c>
    </row>
    <row r="518" spans="1:22" x14ac:dyDescent="0.3">
      <c r="A518">
        <v>1012068</v>
      </c>
      <c r="B518" t="s">
        <v>45749</v>
      </c>
      <c r="C518" t="s">
        <v>45750</v>
      </c>
      <c r="D518" t="s">
        <v>44628</v>
      </c>
      <c r="E518" t="s">
        <v>3634</v>
      </c>
      <c r="F518" t="s">
        <v>303</v>
      </c>
      <c r="G518" t="s">
        <v>3635</v>
      </c>
      <c r="H518" t="s">
        <v>45751</v>
      </c>
      <c r="J518">
        <v>32.924582999999998</v>
      </c>
      <c r="K518">
        <v>-96.816715000000002</v>
      </c>
      <c r="L518">
        <v>211120</v>
      </c>
      <c r="M518" t="s">
        <v>116</v>
      </c>
      <c r="N518" s="49">
        <v>437893.83799999999</v>
      </c>
      <c r="O518" s="49">
        <v>361400.50400000002</v>
      </c>
      <c r="P518" s="49">
        <v>384958.27399999998</v>
      </c>
      <c r="Q518" s="49">
        <v>185300.2</v>
      </c>
      <c r="R518" s="49">
        <v>156527.78599999999</v>
      </c>
    </row>
    <row r="519" spans="1:22" x14ac:dyDescent="0.3">
      <c r="A519">
        <v>1008588</v>
      </c>
      <c r="B519" t="s">
        <v>45752</v>
      </c>
      <c r="C519" t="s">
        <v>45753</v>
      </c>
      <c r="D519" t="s">
        <v>44596</v>
      </c>
      <c r="E519" t="s">
        <v>3634</v>
      </c>
      <c r="F519" t="s">
        <v>303</v>
      </c>
      <c r="G519" t="s">
        <v>3635</v>
      </c>
      <c r="H519" t="s">
        <v>45754</v>
      </c>
      <c r="I519" t="s">
        <v>483</v>
      </c>
      <c r="J519">
        <v>29.752863000000001</v>
      </c>
      <c r="K519">
        <v>-95.459684999999993</v>
      </c>
      <c r="L519">
        <v>211130</v>
      </c>
      <c r="M519" t="s">
        <v>116</v>
      </c>
      <c r="N519" s="49">
        <v>54433.256000000001</v>
      </c>
      <c r="O519" s="49">
        <v>77296.088000000003</v>
      </c>
      <c r="P519" s="49">
        <v>127474.262</v>
      </c>
      <c r="Q519" s="49">
        <v>157632.872</v>
      </c>
      <c r="R519" s="49">
        <v>185712.87599999999</v>
      </c>
      <c r="S519" s="49">
        <v>185771.92600000001</v>
      </c>
      <c r="T519" s="49">
        <v>238752.67600000001</v>
      </c>
      <c r="U519" s="49">
        <v>248587.82</v>
      </c>
      <c r="V519" s="49">
        <v>175303.25399999999</v>
      </c>
    </row>
    <row r="520" spans="1:22" x14ac:dyDescent="0.3">
      <c r="A520">
        <v>1000435</v>
      </c>
      <c r="B520" t="s">
        <v>45755</v>
      </c>
      <c r="C520" t="s">
        <v>45756</v>
      </c>
      <c r="D520" t="s">
        <v>44578</v>
      </c>
      <c r="E520" t="s">
        <v>3634</v>
      </c>
      <c r="F520" t="s">
        <v>303</v>
      </c>
      <c r="G520" t="s">
        <v>3635</v>
      </c>
      <c r="H520" t="s">
        <v>45757</v>
      </c>
      <c r="I520" t="s">
        <v>5949</v>
      </c>
      <c r="J520">
        <v>26.19857</v>
      </c>
      <c r="K520">
        <v>-98.223609999999994</v>
      </c>
      <c r="L520">
        <v>211130</v>
      </c>
      <c r="M520" t="s">
        <v>116</v>
      </c>
      <c r="N520" s="49">
        <v>338988.10200000001</v>
      </c>
      <c r="O520" s="49">
        <v>345928.44199999998</v>
      </c>
      <c r="P520" s="49">
        <v>308565.3</v>
      </c>
      <c r="Q520" s="49">
        <v>184798.28</v>
      </c>
      <c r="R520" s="49">
        <v>269289.69799999997</v>
      </c>
      <c r="S520" s="49">
        <v>378837.83199999999</v>
      </c>
      <c r="T520" s="49">
        <v>343652.016</v>
      </c>
      <c r="U520" s="49">
        <v>466126.408</v>
      </c>
      <c r="V520" s="49">
        <v>221021.802</v>
      </c>
    </row>
    <row r="521" spans="1:22" x14ac:dyDescent="0.3">
      <c r="A521">
        <v>1008506</v>
      </c>
      <c r="B521" t="s">
        <v>22322</v>
      </c>
      <c r="C521" t="s">
        <v>22323</v>
      </c>
      <c r="D521" t="s">
        <v>44796</v>
      </c>
      <c r="E521" t="s">
        <v>5417</v>
      </c>
      <c r="F521" t="s">
        <v>1781</v>
      </c>
      <c r="G521" t="s">
        <v>22324</v>
      </c>
      <c r="H521" t="s">
        <v>22325</v>
      </c>
      <c r="I521" t="s">
        <v>9469</v>
      </c>
      <c r="J521">
        <v>32.300519999999999</v>
      </c>
      <c r="K521">
        <v>-90.190110000000004</v>
      </c>
      <c r="L521">
        <v>211120</v>
      </c>
      <c r="M521" t="s">
        <v>116</v>
      </c>
      <c r="N521" s="49">
        <v>74756.381999999998</v>
      </c>
      <c r="O521" s="49">
        <v>87705.482000000004</v>
      </c>
      <c r="P521" s="49">
        <v>171909.41200000001</v>
      </c>
      <c r="Q521" s="49">
        <v>125150.348</v>
      </c>
      <c r="R521" s="49">
        <v>95535.34</v>
      </c>
      <c r="S521" s="49">
        <v>108152.78</v>
      </c>
      <c r="T521" s="49">
        <v>105459.796</v>
      </c>
      <c r="U521" s="49">
        <v>73277.592000000004</v>
      </c>
      <c r="V521" s="49">
        <v>51509.353999999999</v>
      </c>
    </row>
    <row r="522" spans="1:22" x14ac:dyDescent="0.3">
      <c r="A522">
        <v>1008712</v>
      </c>
      <c r="B522" t="s">
        <v>45758</v>
      </c>
      <c r="C522" t="s">
        <v>45759</v>
      </c>
      <c r="D522" t="s">
        <v>44796</v>
      </c>
      <c r="E522" t="s">
        <v>9282</v>
      </c>
      <c r="F522" t="s">
        <v>303</v>
      </c>
      <c r="G522" t="s">
        <v>44697</v>
      </c>
      <c r="H522" t="s">
        <v>45760</v>
      </c>
      <c r="I522" t="s">
        <v>828</v>
      </c>
      <c r="J522">
        <v>29.772613799999998</v>
      </c>
      <c r="K522">
        <v>-95.514493000000002</v>
      </c>
      <c r="L522">
        <v>211111</v>
      </c>
      <c r="M522" t="s">
        <v>116</v>
      </c>
      <c r="T522" s="49">
        <v>41227.199999999997</v>
      </c>
      <c r="U522" s="49">
        <v>34371.4</v>
      </c>
    </row>
    <row r="523" spans="1:22" x14ac:dyDescent="0.3">
      <c r="A523">
        <v>1009777</v>
      </c>
      <c r="B523" t="s">
        <v>45761</v>
      </c>
      <c r="C523" t="s">
        <v>45762</v>
      </c>
      <c r="D523" t="s">
        <v>44628</v>
      </c>
      <c r="E523" t="s">
        <v>2808</v>
      </c>
      <c r="F523" t="s">
        <v>303</v>
      </c>
      <c r="G523" t="s">
        <v>9292</v>
      </c>
      <c r="H523" t="s">
        <v>45763</v>
      </c>
      <c r="I523" t="s">
        <v>3161</v>
      </c>
      <c r="J523">
        <v>32.004480000000001</v>
      </c>
      <c r="K523">
        <v>-102.07948</v>
      </c>
      <c r="L523">
        <v>211111</v>
      </c>
      <c r="M523" t="s">
        <v>116</v>
      </c>
      <c r="S523" s="49">
        <v>0</v>
      </c>
      <c r="T523" s="49">
        <v>2522.1</v>
      </c>
      <c r="U523" s="49">
        <v>2355.8000000000002</v>
      </c>
      <c r="V523" s="49">
        <v>4290.1000000000004</v>
      </c>
    </row>
    <row r="524" spans="1:22" x14ac:dyDescent="0.3">
      <c r="A524">
        <v>1010306</v>
      </c>
      <c r="B524" t="s">
        <v>45764</v>
      </c>
      <c r="C524" t="s">
        <v>45765</v>
      </c>
      <c r="D524" t="s">
        <v>44578</v>
      </c>
      <c r="E524" t="s">
        <v>26608</v>
      </c>
      <c r="F524" t="s">
        <v>583</v>
      </c>
      <c r="G524" t="s">
        <v>5994</v>
      </c>
      <c r="H524" t="s">
        <v>45766</v>
      </c>
      <c r="I524" t="s">
        <v>45767</v>
      </c>
      <c r="J524">
        <v>30.750613000000001</v>
      </c>
      <c r="K524">
        <v>-92.433717000000001</v>
      </c>
      <c r="L524">
        <v>211111</v>
      </c>
      <c r="M524" t="s">
        <v>116</v>
      </c>
      <c r="T524" s="49">
        <v>45749.9</v>
      </c>
      <c r="U524" s="49">
        <v>89762.11</v>
      </c>
      <c r="V524" s="49">
        <v>90237.101999999999</v>
      </c>
    </row>
    <row r="525" spans="1:22" x14ac:dyDescent="0.3">
      <c r="A525">
        <v>1010690</v>
      </c>
      <c r="B525" t="s">
        <v>45768</v>
      </c>
      <c r="C525" t="s">
        <v>45769</v>
      </c>
      <c r="D525" t="s">
        <v>44608</v>
      </c>
      <c r="E525" t="s">
        <v>10056</v>
      </c>
      <c r="F525" t="s">
        <v>1418</v>
      </c>
      <c r="G525" t="s">
        <v>33925</v>
      </c>
      <c r="H525" t="s">
        <v>45770</v>
      </c>
      <c r="I525" t="s">
        <v>1417</v>
      </c>
      <c r="J525">
        <v>36.15307</v>
      </c>
      <c r="K525">
        <v>-95.989429999999999</v>
      </c>
      <c r="L525">
        <v>211111</v>
      </c>
      <c r="M525" t="s">
        <v>116</v>
      </c>
      <c r="S525" s="49">
        <v>8224.2000000000007</v>
      </c>
      <c r="T525" s="49">
        <v>1259.6500000000001</v>
      </c>
      <c r="U525" s="49">
        <v>3008.3919999999998</v>
      </c>
    </row>
    <row r="526" spans="1:22" x14ac:dyDescent="0.3">
      <c r="A526">
        <v>1005472</v>
      </c>
      <c r="B526" t="s">
        <v>45089</v>
      </c>
      <c r="C526" t="s">
        <v>45771</v>
      </c>
      <c r="D526" t="s">
        <v>44612</v>
      </c>
      <c r="E526" t="s">
        <v>10056</v>
      </c>
      <c r="F526" t="s">
        <v>1418</v>
      </c>
      <c r="G526" t="s">
        <v>33925</v>
      </c>
      <c r="H526" t="s">
        <v>45772</v>
      </c>
      <c r="I526" t="s">
        <v>1417</v>
      </c>
      <c r="J526">
        <v>36.151561000000001</v>
      </c>
      <c r="K526">
        <v>-95.989756</v>
      </c>
      <c r="L526">
        <v>211111</v>
      </c>
      <c r="M526" t="s">
        <v>116</v>
      </c>
      <c r="S526" s="49">
        <v>0</v>
      </c>
      <c r="U526" s="49">
        <v>38349.932000000001</v>
      </c>
      <c r="V526" s="49">
        <v>58441.697999999997</v>
      </c>
    </row>
    <row r="527" spans="1:22" x14ac:dyDescent="0.3">
      <c r="A527">
        <v>1010272</v>
      </c>
      <c r="B527" t="s">
        <v>44690</v>
      </c>
      <c r="C527" t="s">
        <v>45773</v>
      </c>
      <c r="D527" t="s">
        <v>44578</v>
      </c>
      <c r="E527" t="s">
        <v>5420</v>
      </c>
      <c r="F527" t="s">
        <v>303</v>
      </c>
      <c r="G527" t="s">
        <v>43113</v>
      </c>
      <c r="H527" t="s">
        <v>45774</v>
      </c>
      <c r="I527" t="s">
        <v>483</v>
      </c>
      <c r="J527">
        <v>29.755500000000001</v>
      </c>
      <c r="K527">
        <v>-95.361599999999996</v>
      </c>
      <c r="L527">
        <v>211111</v>
      </c>
      <c r="M527" t="s">
        <v>116</v>
      </c>
      <c r="S527" s="49">
        <v>169209.98</v>
      </c>
      <c r="T527" s="49">
        <v>109200.48</v>
      </c>
      <c r="U527" s="49">
        <v>127092.424</v>
      </c>
      <c r="V527" s="49">
        <v>147501.016</v>
      </c>
    </row>
    <row r="528" spans="1:22" x14ac:dyDescent="0.3">
      <c r="A528">
        <v>1010318</v>
      </c>
      <c r="B528" t="s">
        <v>44437</v>
      </c>
      <c r="C528" t="s">
        <v>44438</v>
      </c>
      <c r="D528" t="s">
        <v>44584</v>
      </c>
      <c r="E528" t="s">
        <v>44439</v>
      </c>
      <c r="F528" t="s">
        <v>422</v>
      </c>
      <c r="G528" t="s">
        <v>4298</v>
      </c>
      <c r="H528" t="s">
        <v>44440</v>
      </c>
      <c r="I528" t="s">
        <v>44441</v>
      </c>
      <c r="J528">
        <v>33.310999000000002</v>
      </c>
      <c r="K528">
        <v>-93.490239000000003</v>
      </c>
      <c r="L528">
        <v>211130</v>
      </c>
      <c r="M528" t="s">
        <v>44320</v>
      </c>
      <c r="N528" s="49">
        <v>32928.771999999997</v>
      </c>
      <c r="O528" s="49">
        <v>31222.598000000002</v>
      </c>
      <c r="P528" s="49">
        <v>27933.248</v>
      </c>
      <c r="Q528" s="49">
        <v>31319.844000000001</v>
      </c>
      <c r="R528" s="49">
        <v>34804.902000000002</v>
      </c>
      <c r="S528" s="49">
        <v>25059.69</v>
      </c>
      <c r="T528" s="49">
        <v>15959.888000000001</v>
      </c>
      <c r="U528" s="49">
        <v>68057.81</v>
      </c>
      <c r="V528" s="49">
        <v>37505.358</v>
      </c>
    </row>
    <row r="529" spans="1:22" x14ac:dyDescent="0.3">
      <c r="A529">
        <v>1012048</v>
      </c>
      <c r="B529" t="s">
        <v>45775</v>
      </c>
      <c r="C529" t="s">
        <v>45776</v>
      </c>
      <c r="D529" t="s">
        <v>44620</v>
      </c>
      <c r="E529" t="s">
        <v>16990</v>
      </c>
      <c r="F529" t="s">
        <v>640</v>
      </c>
      <c r="G529" t="s">
        <v>16991</v>
      </c>
      <c r="H529" t="s">
        <v>45777</v>
      </c>
      <c r="J529">
        <v>47.979964000000002</v>
      </c>
      <c r="K529">
        <v>-102.48684</v>
      </c>
      <c r="L529">
        <v>211120</v>
      </c>
      <c r="M529" t="s">
        <v>116</v>
      </c>
      <c r="N529" s="49">
        <v>2518.2919999999999</v>
      </c>
      <c r="O529" s="49">
        <v>21478.608</v>
      </c>
      <c r="P529" s="49">
        <v>1422.3920000000001</v>
      </c>
      <c r="Q529" s="49">
        <v>2822.7420000000002</v>
      </c>
      <c r="R529" s="49">
        <v>30092.171999999999</v>
      </c>
    </row>
    <row r="530" spans="1:22" x14ac:dyDescent="0.3">
      <c r="A530">
        <v>1010197</v>
      </c>
      <c r="B530" t="s">
        <v>45778</v>
      </c>
      <c r="C530" t="s">
        <v>45779</v>
      </c>
      <c r="D530" t="s">
        <v>44796</v>
      </c>
      <c r="E530" t="s">
        <v>45780</v>
      </c>
      <c r="F530" t="s">
        <v>1781</v>
      </c>
      <c r="G530" t="s">
        <v>19837</v>
      </c>
      <c r="H530" t="s">
        <v>45781</v>
      </c>
      <c r="I530" t="s">
        <v>5361</v>
      </c>
      <c r="J530">
        <v>32.403530000000003</v>
      </c>
      <c r="K530">
        <v>-90.112700000000004</v>
      </c>
      <c r="L530">
        <v>211111</v>
      </c>
      <c r="M530" t="s">
        <v>116</v>
      </c>
      <c r="Q530" s="49">
        <v>4042.4479999999999</v>
      </c>
      <c r="R530" s="49">
        <v>5562.02</v>
      </c>
      <c r="S530" s="49">
        <v>13902.992</v>
      </c>
      <c r="T530" s="49">
        <v>19185.304</v>
      </c>
      <c r="U530" s="49">
        <v>25544.004000000001</v>
      </c>
      <c r="V530" s="49">
        <v>31886.792000000001</v>
      </c>
    </row>
    <row r="531" spans="1:22" x14ac:dyDescent="0.3">
      <c r="A531">
        <v>1010002</v>
      </c>
      <c r="B531" t="s">
        <v>45782</v>
      </c>
      <c r="C531" t="s">
        <v>45783</v>
      </c>
      <c r="D531" t="s">
        <v>44620</v>
      </c>
      <c r="E531" t="s">
        <v>5420</v>
      </c>
      <c r="F531" t="s">
        <v>303</v>
      </c>
      <c r="G531" t="s">
        <v>45362</v>
      </c>
      <c r="H531" t="s">
        <v>45784</v>
      </c>
      <c r="I531" t="s">
        <v>483</v>
      </c>
      <c r="J531">
        <v>29.939948999999999</v>
      </c>
      <c r="K531">
        <v>-95.398426000000001</v>
      </c>
      <c r="L531">
        <v>211130</v>
      </c>
      <c r="M531" t="s">
        <v>116</v>
      </c>
      <c r="N531" s="49">
        <v>22101.315999999999</v>
      </c>
      <c r="O531" s="49">
        <v>28847.646000000001</v>
      </c>
      <c r="P531" s="49">
        <v>14433.102000000001</v>
      </c>
      <c r="Q531" s="49">
        <v>59355.478000000003</v>
      </c>
      <c r="R531" s="49">
        <v>27972.25</v>
      </c>
      <c r="S531" s="49">
        <v>58737.527999999998</v>
      </c>
      <c r="T531" s="49">
        <v>38155.03</v>
      </c>
    </row>
    <row r="532" spans="1:22" x14ac:dyDescent="0.3">
      <c r="A532">
        <v>1008113</v>
      </c>
      <c r="B532" t="s">
        <v>45785</v>
      </c>
      <c r="C532" t="s">
        <v>45786</v>
      </c>
      <c r="D532" t="s">
        <v>44578</v>
      </c>
      <c r="E532" t="s">
        <v>5420</v>
      </c>
      <c r="F532" t="s">
        <v>303</v>
      </c>
      <c r="G532" t="s">
        <v>34629</v>
      </c>
      <c r="H532" t="s">
        <v>45787</v>
      </c>
      <c r="I532" t="s">
        <v>483</v>
      </c>
      <c r="J532">
        <v>29.785399999999999</v>
      </c>
      <c r="K532">
        <v>-95.665980000000005</v>
      </c>
      <c r="L532">
        <v>211120</v>
      </c>
      <c r="M532" t="s">
        <v>116</v>
      </c>
      <c r="N532" s="49">
        <v>149921.476</v>
      </c>
      <c r="O532" s="49">
        <v>94740.54</v>
      </c>
      <c r="P532" s="49">
        <v>147718.454</v>
      </c>
      <c r="Q532" s="49">
        <v>120062.22</v>
      </c>
      <c r="R532" s="49">
        <v>372322.49599999998</v>
      </c>
      <c r="S532" s="49">
        <v>843530.96799999999</v>
      </c>
      <c r="T532" s="49">
        <v>1209431.608</v>
      </c>
      <c r="U532" s="49">
        <v>565978.94799999997</v>
      </c>
      <c r="V532" s="49">
        <v>148757.538</v>
      </c>
    </row>
    <row r="533" spans="1:22" x14ac:dyDescent="0.3">
      <c r="A533">
        <v>1009436</v>
      </c>
      <c r="B533" t="s">
        <v>45788</v>
      </c>
      <c r="C533" t="s">
        <v>45789</v>
      </c>
      <c r="D533" t="s">
        <v>45159</v>
      </c>
      <c r="E533" t="s">
        <v>45790</v>
      </c>
      <c r="F533" t="s">
        <v>454</v>
      </c>
      <c r="G533" t="s">
        <v>45791</v>
      </c>
      <c r="H533" t="s">
        <v>45792</v>
      </c>
      <c r="I533" t="s">
        <v>6577</v>
      </c>
      <c r="J533">
        <v>43.621473999999999</v>
      </c>
      <c r="K533">
        <v>-84.767904999999999</v>
      </c>
      <c r="L533">
        <v>211120</v>
      </c>
      <c r="M533" t="s">
        <v>116</v>
      </c>
      <c r="N533" s="49">
        <v>62994.364000000001</v>
      </c>
      <c r="O533" s="49">
        <v>67248.546000000002</v>
      </c>
      <c r="P533" s="49">
        <v>70939.546000000002</v>
      </c>
      <c r="Q533" s="49">
        <v>75356.525999999998</v>
      </c>
      <c r="R533" s="49">
        <v>80888.706000000006</v>
      </c>
      <c r="S533" s="49">
        <v>77140.381999999998</v>
      </c>
      <c r="T533" s="49">
        <v>82325.062000000005</v>
      </c>
      <c r="U533" s="49">
        <v>84557.551999999996</v>
      </c>
      <c r="V533" s="49">
        <v>80955.888000000006</v>
      </c>
    </row>
    <row r="534" spans="1:22" x14ac:dyDescent="0.3">
      <c r="A534">
        <v>1009980</v>
      </c>
      <c r="B534" t="s">
        <v>45793</v>
      </c>
      <c r="C534" t="s">
        <v>45794</v>
      </c>
      <c r="D534" t="s">
        <v>44628</v>
      </c>
      <c r="E534" t="s">
        <v>45795</v>
      </c>
      <c r="F534" t="s">
        <v>339</v>
      </c>
      <c r="G534" t="s">
        <v>45796</v>
      </c>
      <c r="H534" t="s">
        <v>45797</v>
      </c>
      <c r="I534" t="s">
        <v>20342</v>
      </c>
      <c r="J534">
        <v>33.398150000000001</v>
      </c>
      <c r="K534">
        <v>-104.52370000000001</v>
      </c>
      <c r="L534">
        <v>211111</v>
      </c>
      <c r="M534" t="s">
        <v>116</v>
      </c>
      <c r="S534" s="49">
        <v>0</v>
      </c>
      <c r="U534" s="49">
        <v>7459.598</v>
      </c>
      <c r="V534" s="49">
        <v>9274.15</v>
      </c>
    </row>
    <row r="535" spans="1:22" x14ac:dyDescent="0.3">
      <c r="A535">
        <v>1009788</v>
      </c>
      <c r="B535" t="s">
        <v>45089</v>
      </c>
      <c r="C535" t="s">
        <v>45798</v>
      </c>
      <c r="D535" t="s">
        <v>44628</v>
      </c>
      <c r="E535" t="s">
        <v>10056</v>
      </c>
      <c r="F535" t="s">
        <v>1418</v>
      </c>
      <c r="G535" t="s">
        <v>33925</v>
      </c>
      <c r="H535" t="s">
        <v>45799</v>
      </c>
      <c r="I535" t="s">
        <v>1417</v>
      </c>
      <c r="J535">
        <v>36.151561000000001</v>
      </c>
      <c r="K535">
        <v>-95.989756</v>
      </c>
      <c r="L535">
        <v>211111</v>
      </c>
      <c r="M535" t="s">
        <v>116</v>
      </c>
      <c r="R535" s="49">
        <v>40164.542000000001</v>
      </c>
      <c r="S535" s="49">
        <v>110524.60799999999</v>
      </c>
      <c r="T535" s="49">
        <v>52431.262000000002</v>
      </c>
      <c r="U535" s="49">
        <v>56404.644</v>
      </c>
    </row>
    <row r="536" spans="1:22" x14ac:dyDescent="0.3">
      <c r="A536">
        <v>1009686</v>
      </c>
      <c r="B536" t="s">
        <v>45089</v>
      </c>
      <c r="C536" t="s">
        <v>45800</v>
      </c>
      <c r="D536" t="s">
        <v>44584</v>
      </c>
      <c r="E536" t="s">
        <v>10056</v>
      </c>
      <c r="F536" t="s">
        <v>1418</v>
      </c>
      <c r="G536" t="s">
        <v>33925</v>
      </c>
      <c r="H536" t="s">
        <v>45801</v>
      </c>
      <c r="I536" t="s">
        <v>1421</v>
      </c>
      <c r="J536">
        <v>36.151561000000001</v>
      </c>
      <c r="K536">
        <v>-95.989756</v>
      </c>
      <c r="L536">
        <v>211130</v>
      </c>
      <c r="M536" t="s">
        <v>116</v>
      </c>
      <c r="N536" s="49">
        <v>52442.358</v>
      </c>
      <c r="O536" s="49">
        <v>62587.7</v>
      </c>
      <c r="P536" s="49">
        <v>64031.08</v>
      </c>
      <c r="Q536" s="49">
        <v>61399.057999999997</v>
      </c>
      <c r="R536" s="49">
        <v>68295.346000000005</v>
      </c>
      <c r="S536" s="49">
        <v>85715.58</v>
      </c>
      <c r="T536" s="49">
        <v>113629.628</v>
      </c>
      <c r="U536" s="49">
        <v>69578.224000000002</v>
      </c>
      <c r="V536" s="49">
        <v>64821.432000000001</v>
      </c>
    </row>
    <row r="537" spans="1:22" x14ac:dyDescent="0.3">
      <c r="A537">
        <v>1009582</v>
      </c>
      <c r="B537"/>
      <c r="C537" t="s">
        <v>23808</v>
      </c>
      <c r="D537" t="s">
        <v>44654</v>
      </c>
      <c r="E537" t="s">
        <v>2870</v>
      </c>
      <c r="F537" t="s">
        <v>323</v>
      </c>
      <c r="G537" t="s">
        <v>18747</v>
      </c>
      <c r="H537" t="s">
        <v>23809</v>
      </c>
      <c r="J537">
        <v>35.2421103</v>
      </c>
      <c r="K537">
        <v>-118.9761519</v>
      </c>
      <c r="L537">
        <v>211120</v>
      </c>
      <c r="M537" t="s">
        <v>116</v>
      </c>
      <c r="N537" s="49">
        <v>40462.845999999998</v>
      </c>
      <c r="O537" s="49">
        <v>33068.224000000002</v>
      </c>
      <c r="P537" s="49">
        <v>30912.432000000001</v>
      </c>
      <c r="Q537" s="49">
        <v>28359.292000000001</v>
      </c>
      <c r="R537" s="49">
        <v>29565.691999999999</v>
      </c>
      <c r="S537" s="49">
        <v>42146.091999999997</v>
      </c>
      <c r="T537" s="49">
        <v>40830.15</v>
      </c>
      <c r="U537" s="49">
        <v>44904.228000000003</v>
      </c>
      <c r="V537" s="49">
        <v>13596.39</v>
      </c>
    </row>
    <row r="538" spans="1:22" x14ac:dyDescent="0.3">
      <c r="A538">
        <v>1008367</v>
      </c>
      <c r="B538"/>
      <c r="C538" t="s">
        <v>45802</v>
      </c>
      <c r="D538" t="s">
        <v>44578</v>
      </c>
      <c r="E538" t="s">
        <v>44493</v>
      </c>
      <c r="F538" t="s">
        <v>303</v>
      </c>
      <c r="G538" t="s">
        <v>44494</v>
      </c>
      <c r="H538" t="s">
        <v>45803</v>
      </c>
      <c r="J538">
        <v>30.126195200000002</v>
      </c>
      <c r="K538">
        <v>-95.467296200000007</v>
      </c>
      <c r="L538">
        <v>211111</v>
      </c>
      <c r="M538" t="s">
        <v>116</v>
      </c>
      <c r="Q538" s="49">
        <v>5202.2359999999999</v>
      </c>
      <c r="R538" s="49">
        <v>53039.175999999999</v>
      </c>
      <c r="S538" s="49">
        <v>89746.68</v>
      </c>
      <c r="T538" s="49">
        <v>85947.165999999997</v>
      </c>
      <c r="U538" s="49">
        <v>150463.878</v>
      </c>
      <c r="V538" s="49">
        <v>255392.93</v>
      </c>
    </row>
    <row r="539" spans="1:22" x14ac:dyDescent="0.3">
      <c r="A539">
        <v>1009113</v>
      </c>
      <c r="B539"/>
      <c r="C539" t="s">
        <v>45804</v>
      </c>
      <c r="D539" t="s">
        <v>44596</v>
      </c>
      <c r="E539" t="s">
        <v>44493</v>
      </c>
      <c r="F539" t="s">
        <v>303</v>
      </c>
      <c r="G539" t="s">
        <v>44494</v>
      </c>
      <c r="H539" t="s">
        <v>45805</v>
      </c>
      <c r="J539">
        <v>30.126195200000002</v>
      </c>
      <c r="K539">
        <v>-95.467296200000007</v>
      </c>
      <c r="L539">
        <v>211120</v>
      </c>
      <c r="M539" t="s">
        <v>116</v>
      </c>
      <c r="O539" s="49">
        <v>34413.644</v>
      </c>
      <c r="P539" s="49">
        <v>36853.171999999999</v>
      </c>
      <c r="Q539" s="49">
        <v>41690.248</v>
      </c>
      <c r="R539" s="49">
        <v>56001.913999999997</v>
      </c>
      <c r="S539" s="49">
        <v>46645.485999999997</v>
      </c>
      <c r="T539" s="49">
        <v>47194.194000000003</v>
      </c>
      <c r="U539" s="49">
        <v>86129.712</v>
      </c>
      <c r="V539" s="49">
        <v>126532.716</v>
      </c>
    </row>
    <row r="540" spans="1:22" x14ac:dyDescent="0.3">
      <c r="A540">
        <v>1008143</v>
      </c>
      <c r="B540" t="s">
        <v>45806</v>
      </c>
      <c r="C540" t="s">
        <v>45807</v>
      </c>
      <c r="D540" t="s">
        <v>44628</v>
      </c>
      <c r="E540" t="s">
        <v>44493</v>
      </c>
      <c r="F540" t="s">
        <v>303</v>
      </c>
      <c r="G540" t="s">
        <v>44494</v>
      </c>
      <c r="H540" t="s">
        <v>45803</v>
      </c>
      <c r="I540" t="s">
        <v>7617</v>
      </c>
      <c r="J540">
        <v>30.16047</v>
      </c>
      <c r="K540">
        <v>-95.455938000000003</v>
      </c>
      <c r="L540">
        <v>211111</v>
      </c>
      <c r="M540" t="s">
        <v>116</v>
      </c>
      <c r="R540" s="49">
        <v>17002.919999999998</v>
      </c>
      <c r="S540" s="49">
        <v>14965.278</v>
      </c>
      <c r="T540" s="49">
        <v>12606.925999999999</v>
      </c>
      <c r="U540" s="49">
        <v>36347.093999999997</v>
      </c>
      <c r="V540" s="49">
        <v>56348.538</v>
      </c>
    </row>
    <row r="541" spans="1:22" x14ac:dyDescent="0.3">
      <c r="A541">
        <v>1008534</v>
      </c>
      <c r="B541" t="s">
        <v>45808</v>
      </c>
      <c r="C541" t="s">
        <v>45809</v>
      </c>
      <c r="E541" t="s">
        <v>2722</v>
      </c>
      <c r="F541" t="s">
        <v>1370</v>
      </c>
      <c r="G541" t="s">
        <v>2723</v>
      </c>
      <c r="H541" t="s">
        <v>45810</v>
      </c>
      <c r="I541" t="s">
        <v>1372</v>
      </c>
      <c r="J541">
        <v>70.510000000000005</v>
      </c>
      <c r="K541">
        <v>-149.86699999999999</v>
      </c>
      <c r="L541">
        <v>211120</v>
      </c>
      <c r="M541" t="s">
        <v>116</v>
      </c>
      <c r="N541" s="49">
        <v>131108.66399999999</v>
      </c>
      <c r="O541" s="49">
        <v>95782.414000000004</v>
      </c>
      <c r="P541" s="49">
        <v>93132.245999999999</v>
      </c>
      <c r="Q541" s="49">
        <v>84073.034</v>
      </c>
      <c r="R541" s="49">
        <v>88674.58</v>
      </c>
      <c r="S541" s="49">
        <v>82890.322</v>
      </c>
      <c r="T541" s="49">
        <v>72429.275999999998</v>
      </c>
      <c r="U541" s="49">
        <v>56730.296000000002</v>
      </c>
      <c r="V541" s="49">
        <v>70549.191999999995</v>
      </c>
    </row>
    <row r="542" spans="1:22" x14ac:dyDescent="0.3">
      <c r="A542">
        <v>1010505</v>
      </c>
      <c r="B542" t="s">
        <v>45811</v>
      </c>
      <c r="C542" t="s">
        <v>45812</v>
      </c>
      <c r="D542" t="s">
        <v>44620</v>
      </c>
      <c r="E542" t="s">
        <v>3191</v>
      </c>
      <c r="F542" t="s">
        <v>1487</v>
      </c>
      <c r="G542" t="s">
        <v>26216</v>
      </c>
      <c r="H542" t="s">
        <v>45813</v>
      </c>
      <c r="I542" t="s">
        <v>5884</v>
      </c>
      <c r="J542">
        <v>39.749479999999998</v>
      </c>
      <c r="K542">
        <v>-104.99536999999999</v>
      </c>
      <c r="L542">
        <v>211120</v>
      </c>
      <c r="M542" t="s">
        <v>116</v>
      </c>
      <c r="N542" s="49">
        <v>304828.886</v>
      </c>
      <c r="O542" s="49">
        <v>197395.77600000001</v>
      </c>
      <c r="P542" s="49">
        <v>130503.092</v>
      </c>
      <c r="Q542" s="49">
        <v>239331.62599999999</v>
      </c>
      <c r="R542" s="49">
        <v>180174.99799999999</v>
      </c>
      <c r="S542" s="49">
        <v>219770.33</v>
      </c>
      <c r="T542" s="49">
        <v>214502.818</v>
      </c>
      <c r="U542" s="49">
        <v>64324.633999999998</v>
      </c>
    </row>
    <row r="543" spans="1:22" x14ac:dyDescent="0.3">
      <c r="A543">
        <v>1013222</v>
      </c>
      <c r="B543"/>
      <c r="C543" t="s">
        <v>45814</v>
      </c>
      <c r="D543" t="s">
        <v>44628</v>
      </c>
      <c r="E543" t="s">
        <v>5420</v>
      </c>
      <c r="F543" t="s">
        <v>303</v>
      </c>
      <c r="G543" t="s">
        <v>44854</v>
      </c>
      <c r="H543" t="s">
        <v>44855</v>
      </c>
      <c r="J543">
        <v>31.10577</v>
      </c>
      <c r="K543">
        <v>-103.86</v>
      </c>
      <c r="L543">
        <v>211130</v>
      </c>
      <c r="M543" t="s">
        <v>116</v>
      </c>
      <c r="N543" s="49">
        <v>244080.416</v>
      </c>
      <c r="O543" s="49">
        <v>335353.70799999998</v>
      </c>
    </row>
    <row r="544" spans="1:22" x14ac:dyDescent="0.3">
      <c r="A544">
        <v>1008693</v>
      </c>
      <c r="B544" t="s">
        <v>44972</v>
      </c>
      <c r="C544" t="s">
        <v>45815</v>
      </c>
      <c r="D544" t="s">
        <v>44628</v>
      </c>
      <c r="E544" t="s">
        <v>2808</v>
      </c>
      <c r="F544" t="s">
        <v>303</v>
      </c>
      <c r="G544" t="s">
        <v>9292</v>
      </c>
      <c r="H544" t="s">
        <v>44974</v>
      </c>
      <c r="I544" t="s">
        <v>3161</v>
      </c>
      <c r="J544">
        <v>32.003169999999997</v>
      </c>
      <c r="K544">
        <v>-102.07883</v>
      </c>
      <c r="L544">
        <v>211111</v>
      </c>
      <c r="M544" t="s">
        <v>116</v>
      </c>
      <c r="U544" s="49">
        <v>25</v>
      </c>
      <c r="V544" s="49">
        <v>25</v>
      </c>
    </row>
    <row r="545" spans="1:22" x14ac:dyDescent="0.3">
      <c r="A545">
        <v>1008136</v>
      </c>
      <c r="B545" t="s">
        <v>45641</v>
      </c>
      <c r="C545" t="s">
        <v>45816</v>
      </c>
      <c r="D545" t="s">
        <v>44645</v>
      </c>
      <c r="E545" t="s">
        <v>45817</v>
      </c>
      <c r="F545" t="s">
        <v>1487</v>
      </c>
      <c r="G545" t="s">
        <v>45818</v>
      </c>
      <c r="H545" t="s">
        <v>45819</v>
      </c>
      <c r="I545" t="s">
        <v>3637</v>
      </c>
      <c r="J545">
        <v>32.934759999999997</v>
      </c>
      <c r="K545">
        <v>-96.818010000000001</v>
      </c>
      <c r="L545">
        <v>211120</v>
      </c>
      <c r="M545" t="s">
        <v>116</v>
      </c>
      <c r="N545" s="49">
        <v>10571.34</v>
      </c>
      <c r="O545" s="49">
        <v>8432.08</v>
      </c>
      <c r="P545" s="49">
        <v>7402.63</v>
      </c>
      <c r="Q545" s="49">
        <v>17634.108</v>
      </c>
      <c r="R545" s="49">
        <v>10351.628000000001</v>
      </c>
      <c r="S545" s="49">
        <v>26440.421999999999</v>
      </c>
      <c r="T545" s="49">
        <v>17773.851999999999</v>
      </c>
      <c r="U545" s="49">
        <v>29947.37</v>
      </c>
    </row>
    <row r="546" spans="1:22" x14ac:dyDescent="0.3">
      <c r="A546">
        <v>1012537</v>
      </c>
      <c r="B546"/>
      <c r="C546" t="s">
        <v>45820</v>
      </c>
      <c r="D546" t="s">
        <v>44657</v>
      </c>
      <c r="E546" t="s">
        <v>8973</v>
      </c>
      <c r="F546" t="s">
        <v>1248</v>
      </c>
      <c r="G546" t="s">
        <v>44756</v>
      </c>
      <c r="H546" t="s">
        <v>45821</v>
      </c>
      <c r="J546">
        <v>38.351711199999997</v>
      </c>
      <c r="K546">
        <v>-81.633647400000001</v>
      </c>
      <c r="L546">
        <v>211130</v>
      </c>
      <c r="M546" t="s">
        <v>116</v>
      </c>
      <c r="N546" s="49">
        <v>62067.531999999999</v>
      </c>
      <c r="O546" s="49">
        <v>51502.694000000003</v>
      </c>
      <c r="P546" s="49">
        <v>43285.262000000002</v>
      </c>
    </row>
    <row r="547" spans="1:22" x14ac:dyDescent="0.3">
      <c r="A547">
        <v>1009830</v>
      </c>
      <c r="B547" t="s">
        <v>45025</v>
      </c>
      <c r="C547" t="s">
        <v>45822</v>
      </c>
      <c r="D547" t="s">
        <v>44637</v>
      </c>
      <c r="E547" t="s">
        <v>3191</v>
      </c>
      <c r="F547" t="s">
        <v>1487</v>
      </c>
      <c r="G547" t="s">
        <v>26216</v>
      </c>
      <c r="H547" t="s">
        <v>45823</v>
      </c>
      <c r="I547" t="s">
        <v>5884</v>
      </c>
      <c r="J547">
        <v>39.744540000000001</v>
      </c>
      <c r="K547">
        <v>-104.98486</v>
      </c>
      <c r="L547">
        <v>211120</v>
      </c>
      <c r="M547" t="s">
        <v>116</v>
      </c>
      <c r="N547" s="49">
        <v>55584.885999999999</v>
      </c>
      <c r="O547" s="49">
        <v>45727.724000000002</v>
      </c>
      <c r="P547" s="49">
        <v>25098.936000000002</v>
      </c>
      <c r="Q547" s="49">
        <v>31805.761999999999</v>
      </c>
      <c r="R547" s="49">
        <v>60999.962</v>
      </c>
      <c r="S547" s="49">
        <v>41565.074000000001</v>
      </c>
    </row>
    <row r="548" spans="1:22" x14ac:dyDescent="0.3">
      <c r="A548">
        <v>1008688</v>
      </c>
      <c r="B548" t="s">
        <v>44972</v>
      </c>
      <c r="C548" t="s">
        <v>45824</v>
      </c>
      <c r="D548" t="s">
        <v>45825</v>
      </c>
      <c r="E548" t="s">
        <v>2808</v>
      </c>
      <c r="F548" t="s">
        <v>303</v>
      </c>
      <c r="G548" t="s">
        <v>9292</v>
      </c>
      <c r="H548" t="s">
        <v>44974</v>
      </c>
      <c r="I548" t="s">
        <v>3161</v>
      </c>
      <c r="J548">
        <v>32.003169999999997</v>
      </c>
      <c r="K548">
        <v>-102.07883</v>
      </c>
      <c r="L548">
        <v>211111</v>
      </c>
      <c r="M548" t="s">
        <v>116</v>
      </c>
      <c r="U548" s="49">
        <v>282.5</v>
      </c>
      <c r="V548" s="49">
        <v>282.60000000000002</v>
      </c>
    </row>
    <row r="549" spans="1:22" x14ac:dyDescent="0.3">
      <c r="A549">
        <v>1013113</v>
      </c>
      <c r="B549"/>
      <c r="C549" t="s">
        <v>45826</v>
      </c>
      <c r="D549" t="s">
        <v>44723</v>
      </c>
      <c r="E549" t="s">
        <v>9159</v>
      </c>
      <c r="F549" t="s">
        <v>311</v>
      </c>
      <c r="G549" t="s">
        <v>45827</v>
      </c>
      <c r="H549" t="s">
        <v>45828</v>
      </c>
      <c r="J549">
        <v>37.992360599999998</v>
      </c>
      <c r="K549">
        <v>-84.375232999999994</v>
      </c>
      <c r="L549">
        <v>211130</v>
      </c>
      <c r="M549" t="s">
        <v>116</v>
      </c>
      <c r="N549" s="49">
        <v>55534.546000000002</v>
      </c>
      <c r="O549" s="49">
        <v>51723.194000000003</v>
      </c>
      <c r="P549" s="49">
        <v>132014.04</v>
      </c>
    </row>
    <row r="550" spans="1:22" x14ac:dyDescent="0.3">
      <c r="A550">
        <v>1008502</v>
      </c>
      <c r="B550" t="s">
        <v>45015</v>
      </c>
      <c r="C550" t="s">
        <v>45829</v>
      </c>
      <c r="D550" t="s">
        <v>44723</v>
      </c>
      <c r="E550" t="s">
        <v>9159</v>
      </c>
      <c r="F550" t="s">
        <v>311</v>
      </c>
      <c r="G550" t="s">
        <v>45827</v>
      </c>
      <c r="H550" t="s">
        <v>45828</v>
      </c>
      <c r="I550" t="s">
        <v>483</v>
      </c>
      <c r="J550">
        <v>29.777909999999999</v>
      </c>
      <c r="K550">
        <v>-95.544399999999996</v>
      </c>
      <c r="L550">
        <v>211111</v>
      </c>
      <c r="M550" t="s">
        <v>116</v>
      </c>
      <c r="Q550" s="49">
        <v>12789.446</v>
      </c>
      <c r="R550" s="49">
        <v>15114.44</v>
      </c>
      <c r="S550" s="49">
        <v>17430.074000000001</v>
      </c>
      <c r="T550" s="49">
        <v>54477.288</v>
      </c>
      <c r="U550" s="49">
        <v>33560.394</v>
      </c>
      <c r="V550" s="49">
        <v>41230.843999999997</v>
      </c>
    </row>
    <row r="551" spans="1:22" x14ac:dyDescent="0.3">
      <c r="A551">
        <v>1012816</v>
      </c>
      <c r="B551" t="s">
        <v>45830</v>
      </c>
      <c r="C551" t="s">
        <v>45831</v>
      </c>
      <c r="D551" t="s">
        <v>44578</v>
      </c>
      <c r="E551" t="s">
        <v>4931</v>
      </c>
      <c r="F551" t="s">
        <v>583</v>
      </c>
      <c r="G551" t="s">
        <v>45533</v>
      </c>
      <c r="H551" t="s">
        <v>45832</v>
      </c>
      <c r="J551">
        <v>29.9335594</v>
      </c>
      <c r="K551">
        <v>-90.070005100000003</v>
      </c>
      <c r="L551">
        <v>211120</v>
      </c>
      <c r="M551" t="s">
        <v>116</v>
      </c>
      <c r="N551" s="49">
        <v>19273.04</v>
      </c>
      <c r="O551" s="49">
        <v>13512.76</v>
      </c>
      <c r="P551" s="49">
        <v>23915.977999999999</v>
      </c>
      <c r="Q551" s="49">
        <v>30999.612000000001</v>
      </c>
    </row>
    <row r="552" spans="1:22" x14ac:dyDescent="0.3">
      <c r="A552">
        <v>1009096</v>
      </c>
      <c r="B552" t="s">
        <v>45833</v>
      </c>
      <c r="C552" t="s">
        <v>45834</v>
      </c>
      <c r="D552" t="s">
        <v>44620</v>
      </c>
      <c r="E552" t="s">
        <v>5420</v>
      </c>
      <c r="F552" t="s">
        <v>303</v>
      </c>
      <c r="G552" t="s">
        <v>34102</v>
      </c>
      <c r="H552" t="s">
        <v>45835</v>
      </c>
      <c r="I552" t="s">
        <v>935</v>
      </c>
      <c r="J552">
        <v>29.730329999999999</v>
      </c>
      <c r="K552">
        <v>-95.431825000000003</v>
      </c>
      <c r="L552">
        <v>211111</v>
      </c>
      <c r="M552" t="s">
        <v>116</v>
      </c>
      <c r="S552" s="49">
        <v>193052.67</v>
      </c>
      <c r="T552" s="49">
        <v>164971.758</v>
      </c>
      <c r="U552" s="49">
        <v>161251.98800000001</v>
      </c>
      <c r="V552" s="49">
        <v>151759.13200000001</v>
      </c>
    </row>
    <row r="553" spans="1:22" x14ac:dyDescent="0.3">
      <c r="A553">
        <v>1010325</v>
      </c>
      <c r="B553" t="s">
        <v>44630</v>
      </c>
      <c r="C553" t="s">
        <v>45836</v>
      </c>
      <c r="D553" t="s">
        <v>44620</v>
      </c>
      <c r="E553" t="s">
        <v>5420</v>
      </c>
      <c r="F553" t="s">
        <v>303</v>
      </c>
      <c r="G553" t="s">
        <v>1810</v>
      </c>
      <c r="H553" t="s">
        <v>45837</v>
      </c>
      <c r="I553" t="s">
        <v>483</v>
      </c>
      <c r="J553">
        <v>29.756080000000001</v>
      </c>
      <c r="K553">
        <v>-95.364329999999995</v>
      </c>
      <c r="L553">
        <v>211120</v>
      </c>
      <c r="M553" t="s">
        <v>116</v>
      </c>
      <c r="N553" s="49">
        <v>1433116.51</v>
      </c>
      <c r="O553" s="49">
        <v>1415002.7080000001</v>
      </c>
      <c r="P553" s="49">
        <v>1172783.0759999999</v>
      </c>
      <c r="Q553" s="49">
        <v>674944.04799999995</v>
      </c>
      <c r="R553" s="49">
        <v>2507899.4900000002</v>
      </c>
      <c r="S553" s="49">
        <v>902953.94799999997</v>
      </c>
      <c r="T553" s="49">
        <v>938101.978</v>
      </c>
      <c r="U553" s="49">
        <v>265195.788</v>
      </c>
      <c r="V553" s="49">
        <v>363582.33799999999</v>
      </c>
    </row>
    <row r="554" spans="1:22" x14ac:dyDescent="0.3">
      <c r="A554">
        <v>1013393</v>
      </c>
      <c r="B554" t="s">
        <v>45838</v>
      </c>
      <c r="C554" t="s">
        <v>45839</v>
      </c>
      <c r="D554" t="s">
        <v>44628</v>
      </c>
      <c r="E554" t="s">
        <v>480</v>
      </c>
      <c r="F554" t="s">
        <v>303</v>
      </c>
      <c r="G554" t="s">
        <v>1810</v>
      </c>
      <c r="H554" t="s">
        <v>45840</v>
      </c>
      <c r="I554" t="s">
        <v>483</v>
      </c>
      <c r="J554">
        <v>29.756080000000001</v>
      </c>
      <c r="K554">
        <v>-95.364329999999995</v>
      </c>
      <c r="L554">
        <v>211120</v>
      </c>
      <c r="M554" t="s">
        <v>116</v>
      </c>
      <c r="N554" s="49">
        <v>78103.448000000004</v>
      </c>
      <c r="O554" s="49">
        <v>31081.56</v>
      </c>
    </row>
    <row r="555" spans="1:22" x14ac:dyDescent="0.3">
      <c r="A555">
        <v>1013123</v>
      </c>
      <c r="B555"/>
      <c r="C555" t="s">
        <v>45841</v>
      </c>
      <c r="D555" t="s">
        <v>44612</v>
      </c>
      <c r="E555" t="s">
        <v>9104</v>
      </c>
      <c r="F555" t="s">
        <v>1418</v>
      </c>
      <c r="G555" t="s">
        <v>45368</v>
      </c>
      <c r="H555" t="s">
        <v>45842</v>
      </c>
      <c r="J555">
        <v>35.6131551</v>
      </c>
      <c r="K555">
        <v>-97.638536799999997</v>
      </c>
      <c r="L555">
        <v>211120</v>
      </c>
      <c r="M555" t="s">
        <v>116</v>
      </c>
      <c r="N555" s="49">
        <v>290450.88400000002</v>
      </c>
      <c r="O555" s="49">
        <v>397474.68</v>
      </c>
      <c r="P555" s="49">
        <v>208792.9</v>
      </c>
    </row>
    <row r="556" spans="1:22" x14ac:dyDescent="0.3">
      <c r="A556">
        <v>1008090</v>
      </c>
      <c r="B556" t="s">
        <v>45310</v>
      </c>
      <c r="C556" t="s">
        <v>45843</v>
      </c>
      <c r="D556" t="s">
        <v>44578</v>
      </c>
      <c r="E556" t="s">
        <v>3191</v>
      </c>
      <c r="F556" t="s">
        <v>1487</v>
      </c>
      <c r="G556" t="s">
        <v>26216</v>
      </c>
      <c r="H556" t="s">
        <v>45844</v>
      </c>
      <c r="I556" t="s">
        <v>5884</v>
      </c>
      <c r="J556">
        <v>39.743517199999999</v>
      </c>
      <c r="K556">
        <v>-104.9884114</v>
      </c>
      <c r="L556">
        <v>211120</v>
      </c>
      <c r="M556" t="s">
        <v>116</v>
      </c>
      <c r="N556" s="49">
        <v>146734.56599999999</v>
      </c>
      <c r="O556" s="49">
        <v>122895.948</v>
      </c>
      <c r="P556" s="49">
        <v>122492.25</v>
      </c>
      <c r="Q556" s="49">
        <v>66063.88</v>
      </c>
      <c r="R556" s="49">
        <v>56086.002</v>
      </c>
      <c r="S556" s="49">
        <v>61271.498</v>
      </c>
      <c r="T556" s="49">
        <v>635.65</v>
      </c>
      <c r="U556" s="49">
        <v>756.4</v>
      </c>
      <c r="V556" s="49">
        <v>1967.3</v>
      </c>
    </row>
    <row r="557" spans="1:22" x14ac:dyDescent="0.3">
      <c r="A557">
        <v>1008331</v>
      </c>
      <c r="B557"/>
      <c r="C557" t="s">
        <v>45845</v>
      </c>
      <c r="D557" t="s">
        <v>44628</v>
      </c>
      <c r="E557" t="s">
        <v>3191</v>
      </c>
      <c r="F557" t="s">
        <v>1487</v>
      </c>
      <c r="G557" t="s">
        <v>26216</v>
      </c>
      <c r="H557" t="s">
        <v>45316</v>
      </c>
      <c r="J557">
        <v>39.754103200000003</v>
      </c>
      <c r="K557">
        <v>-105.00022420000001</v>
      </c>
      <c r="L557">
        <v>211120</v>
      </c>
      <c r="M557" t="s">
        <v>116</v>
      </c>
      <c r="N557" s="49">
        <v>835136.67799999996</v>
      </c>
      <c r="O557" s="49">
        <v>728221.03399999999</v>
      </c>
      <c r="P557" s="49">
        <v>564842.56799999997</v>
      </c>
      <c r="Q557" s="49">
        <v>261425.18</v>
      </c>
      <c r="R557" s="49">
        <v>186148.62</v>
      </c>
      <c r="S557" s="49">
        <v>101939.696</v>
      </c>
      <c r="T557" s="49">
        <v>67210.198000000004</v>
      </c>
      <c r="U557" s="49">
        <v>49962.697999999997</v>
      </c>
    </row>
    <row r="558" spans="1:22" x14ac:dyDescent="0.3">
      <c r="A558">
        <v>1008208</v>
      </c>
      <c r="B558" t="s">
        <v>30746</v>
      </c>
      <c r="C558" t="s">
        <v>45846</v>
      </c>
      <c r="D558" t="s">
        <v>44674</v>
      </c>
      <c r="E558" t="s">
        <v>3191</v>
      </c>
      <c r="F558" t="s">
        <v>1487</v>
      </c>
      <c r="G558" t="s">
        <v>26216</v>
      </c>
      <c r="H558" t="s">
        <v>45316</v>
      </c>
      <c r="I558" t="s">
        <v>5884</v>
      </c>
      <c r="J558">
        <v>39.743690000000001</v>
      </c>
      <c r="K558">
        <v>-104.98777</v>
      </c>
      <c r="L558">
        <v>211130</v>
      </c>
      <c r="M558" t="s">
        <v>116</v>
      </c>
      <c r="O558" s="49">
        <v>11375.448</v>
      </c>
      <c r="P558" s="49">
        <v>11634.098</v>
      </c>
      <c r="Q558" s="49">
        <v>13966</v>
      </c>
      <c r="R558" s="49">
        <v>27823.596000000001</v>
      </c>
      <c r="S558" s="49">
        <v>47519.065999999999</v>
      </c>
      <c r="T558" s="49">
        <v>50744.46</v>
      </c>
      <c r="U558" s="49">
        <v>54489.017999999996</v>
      </c>
    </row>
    <row r="559" spans="1:22" x14ac:dyDescent="0.3">
      <c r="A559">
        <v>1008134</v>
      </c>
      <c r="B559" t="s">
        <v>45806</v>
      </c>
      <c r="C559" t="s">
        <v>45847</v>
      </c>
      <c r="D559" t="s">
        <v>44605</v>
      </c>
      <c r="E559" t="s">
        <v>44493</v>
      </c>
      <c r="F559" t="s">
        <v>303</v>
      </c>
      <c r="G559" t="s">
        <v>44494</v>
      </c>
      <c r="H559" t="s">
        <v>45805</v>
      </c>
      <c r="I559" t="s">
        <v>1952</v>
      </c>
      <c r="J559">
        <v>30.16047</v>
      </c>
      <c r="K559">
        <v>-95.455938000000003</v>
      </c>
      <c r="L559">
        <v>211120</v>
      </c>
      <c r="M559" t="s">
        <v>116</v>
      </c>
      <c r="N559" s="49">
        <v>83061.919999999998</v>
      </c>
      <c r="O559" s="49">
        <v>95671.535999999993</v>
      </c>
      <c r="P559" s="49">
        <v>163122.288</v>
      </c>
      <c r="Q559" s="49">
        <v>93379.888000000006</v>
      </c>
      <c r="R559" s="49">
        <v>162723.17199999999</v>
      </c>
      <c r="S559" s="49">
        <v>122863.232</v>
      </c>
      <c r="T559" s="49">
        <v>71268.316000000006</v>
      </c>
      <c r="U559" s="49">
        <v>41568.368000000002</v>
      </c>
    </row>
    <row r="560" spans="1:22" x14ac:dyDescent="0.3">
      <c r="A560">
        <v>1009115</v>
      </c>
      <c r="B560" t="s">
        <v>45806</v>
      </c>
      <c r="C560" t="s">
        <v>45848</v>
      </c>
      <c r="D560" t="s">
        <v>44608</v>
      </c>
      <c r="E560" t="s">
        <v>44493</v>
      </c>
      <c r="F560" t="s">
        <v>303</v>
      </c>
      <c r="G560" t="s">
        <v>44494</v>
      </c>
      <c r="H560" t="s">
        <v>45805</v>
      </c>
      <c r="I560" t="s">
        <v>1952</v>
      </c>
      <c r="J560">
        <v>30.16047</v>
      </c>
      <c r="K560">
        <v>-95.455938000000003</v>
      </c>
      <c r="L560">
        <v>211120</v>
      </c>
      <c r="M560" t="s">
        <v>116</v>
      </c>
      <c r="N560" s="49">
        <v>31644.33</v>
      </c>
      <c r="O560" s="49">
        <v>52322.207999999999</v>
      </c>
      <c r="P560" s="49">
        <v>81708.933999999994</v>
      </c>
      <c r="Q560" s="49">
        <v>56406.273999999998</v>
      </c>
      <c r="R560" s="49">
        <v>32586.752</v>
      </c>
      <c r="S560" s="49">
        <v>19488.038</v>
      </c>
      <c r="T560" s="49">
        <v>20368.932000000001</v>
      </c>
      <c r="U560" s="49">
        <v>52381.411999999997</v>
      </c>
      <c r="V560" s="49">
        <v>52529.016000000003</v>
      </c>
    </row>
    <row r="561" spans="1:22" x14ac:dyDescent="0.3">
      <c r="A561">
        <v>1009260</v>
      </c>
      <c r="B561" t="s">
        <v>45806</v>
      </c>
      <c r="C561" t="s">
        <v>45849</v>
      </c>
      <c r="D561" t="s">
        <v>44612</v>
      </c>
      <c r="E561" t="s">
        <v>44493</v>
      </c>
      <c r="F561" t="s">
        <v>303</v>
      </c>
      <c r="G561" t="s">
        <v>44494</v>
      </c>
      <c r="H561" t="s">
        <v>45805</v>
      </c>
      <c r="I561" t="s">
        <v>1952</v>
      </c>
      <c r="J561">
        <v>30.16047</v>
      </c>
      <c r="K561">
        <v>-95.455938000000003</v>
      </c>
      <c r="L561">
        <v>211120</v>
      </c>
      <c r="M561" t="s">
        <v>116</v>
      </c>
      <c r="N561" s="49">
        <v>385985.55599999998</v>
      </c>
      <c r="O561" s="49">
        <v>362658.07799999998</v>
      </c>
      <c r="P561" s="49">
        <v>570600.41</v>
      </c>
      <c r="Q561" s="49">
        <v>368170.49</v>
      </c>
      <c r="R561" s="49">
        <v>265260.136</v>
      </c>
      <c r="S561" s="49">
        <v>92844.52</v>
      </c>
      <c r="T561" s="49">
        <v>141168.41</v>
      </c>
      <c r="U561" s="49">
        <v>156438.946</v>
      </c>
      <c r="V561" s="49">
        <v>187186.38800000001</v>
      </c>
    </row>
    <row r="562" spans="1:22" x14ac:dyDescent="0.3">
      <c r="A562">
        <v>1009261</v>
      </c>
      <c r="B562" t="s">
        <v>45806</v>
      </c>
      <c r="C562" t="s">
        <v>45850</v>
      </c>
      <c r="D562" t="s">
        <v>44620</v>
      </c>
      <c r="E562" t="s">
        <v>44493</v>
      </c>
      <c r="F562" t="s">
        <v>303</v>
      </c>
      <c r="G562" t="s">
        <v>44494</v>
      </c>
      <c r="H562" t="s">
        <v>45851</v>
      </c>
      <c r="I562" t="s">
        <v>1952</v>
      </c>
      <c r="J562">
        <v>30.16047</v>
      </c>
      <c r="K562">
        <v>-95.455938000000003</v>
      </c>
      <c r="L562">
        <v>211120</v>
      </c>
      <c r="M562" t="s">
        <v>116</v>
      </c>
      <c r="N562" s="49">
        <v>447750.18</v>
      </c>
      <c r="O562" s="49">
        <v>503717.82400000002</v>
      </c>
      <c r="P562" s="49">
        <v>369893.41600000003</v>
      </c>
      <c r="Q562" s="49">
        <v>172044.42600000001</v>
      </c>
      <c r="R562" s="49">
        <v>330157.23</v>
      </c>
      <c r="S562" s="49">
        <v>471339.21399999998</v>
      </c>
      <c r="T562" s="49">
        <v>189914.04</v>
      </c>
      <c r="U562" s="49">
        <v>11671.005999999999</v>
      </c>
      <c r="V562" s="49">
        <v>233438.28</v>
      </c>
    </row>
    <row r="563" spans="1:22" x14ac:dyDescent="0.3">
      <c r="A563">
        <v>1008407</v>
      </c>
      <c r="B563" t="s">
        <v>45806</v>
      </c>
      <c r="C563" t="s">
        <v>45852</v>
      </c>
      <c r="D563" t="s">
        <v>44649</v>
      </c>
      <c r="E563" t="s">
        <v>44493</v>
      </c>
      <c r="F563" t="s">
        <v>303</v>
      </c>
      <c r="G563" t="s">
        <v>44494</v>
      </c>
      <c r="H563" t="s">
        <v>45805</v>
      </c>
      <c r="I563" t="s">
        <v>1952</v>
      </c>
      <c r="J563">
        <v>30.16047</v>
      </c>
      <c r="K563">
        <v>-95.455938000000003</v>
      </c>
      <c r="L563">
        <v>211120</v>
      </c>
      <c r="M563" t="s">
        <v>116</v>
      </c>
      <c r="N563" s="49">
        <v>89586.566000000006</v>
      </c>
      <c r="O563" s="49">
        <v>100429.376</v>
      </c>
      <c r="P563" s="49">
        <v>102617.592</v>
      </c>
      <c r="Q563" s="49">
        <v>78050.202000000005</v>
      </c>
      <c r="R563" s="49">
        <v>96272.005999999994</v>
      </c>
      <c r="S563" s="49">
        <v>124411.746</v>
      </c>
      <c r="T563" s="49">
        <v>106369.132</v>
      </c>
      <c r="U563" s="49">
        <v>130448.564</v>
      </c>
      <c r="V563" s="49">
        <v>109583.046</v>
      </c>
    </row>
    <row r="564" spans="1:22" x14ac:dyDescent="0.3">
      <c r="A564">
        <v>1008053</v>
      </c>
      <c r="B564" t="s">
        <v>45853</v>
      </c>
      <c r="C564" t="s">
        <v>45854</v>
      </c>
      <c r="D564" t="s">
        <v>44574</v>
      </c>
      <c r="E564" t="s">
        <v>36942</v>
      </c>
      <c r="F564" t="s">
        <v>303</v>
      </c>
      <c r="G564" t="s">
        <v>45855</v>
      </c>
      <c r="H564" t="s">
        <v>45856</v>
      </c>
      <c r="I564" t="s">
        <v>4124</v>
      </c>
      <c r="J564">
        <v>45.784129999999998</v>
      </c>
      <c r="K564">
        <v>-108.56738</v>
      </c>
      <c r="L564">
        <v>211130</v>
      </c>
      <c r="M564" t="s">
        <v>116</v>
      </c>
      <c r="N564" s="49">
        <v>50339.728000000003</v>
      </c>
      <c r="O564" s="49">
        <v>34027.023999999998</v>
      </c>
      <c r="P564" s="49">
        <v>35722.9</v>
      </c>
      <c r="Q564" s="49">
        <v>39576.154000000002</v>
      </c>
      <c r="R564" s="49">
        <v>45412.014000000003</v>
      </c>
      <c r="S564" s="49">
        <v>51357.517999999996</v>
      </c>
      <c r="T564" s="49">
        <v>53349.56</v>
      </c>
      <c r="U564" s="49">
        <v>62882.45</v>
      </c>
      <c r="V564" s="49">
        <v>71126.176000000007</v>
      </c>
    </row>
    <row r="565" spans="1:22" x14ac:dyDescent="0.3">
      <c r="A565">
        <v>1009095</v>
      </c>
      <c r="B565" t="s">
        <v>45857</v>
      </c>
      <c r="C565" t="s">
        <v>45858</v>
      </c>
      <c r="D565" t="s">
        <v>44612</v>
      </c>
      <c r="E565" t="s">
        <v>29933</v>
      </c>
      <c r="F565" t="s">
        <v>542</v>
      </c>
      <c r="G565" t="s">
        <v>45859</v>
      </c>
      <c r="H565" t="s">
        <v>45860</v>
      </c>
      <c r="I565" t="s">
        <v>2124</v>
      </c>
      <c r="J565">
        <v>37.055689999999998</v>
      </c>
      <c r="K565">
        <v>-100.92225999999999</v>
      </c>
      <c r="L565">
        <v>211111</v>
      </c>
      <c r="M565" t="s">
        <v>116</v>
      </c>
      <c r="T565" s="49">
        <v>69144.240000000005</v>
      </c>
      <c r="U565" s="49">
        <v>70404.157999999996</v>
      </c>
      <c r="V565" s="49">
        <v>102705.31200000001</v>
      </c>
    </row>
    <row r="566" spans="1:22" x14ac:dyDescent="0.3">
      <c r="A566">
        <v>1009094</v>
      </c>
      <c r="B566" t="s">
        <v>45861</v>
      </c>
      <c r="C566" t="s">
        <v>45862</v>
      </c>
      <c r="D566" t="s">
        <v>44893</v>
      </c>
      <c r="E566" t="s">
        <v>45863</v>
      </c>
      <c r="F566" t="s">
        <v>1487</v>
      </c>
      <c r="G566" t="s">
        <v>45864</v>
      </c>
      <c r="H566" t="s">
        <v>45865</v>
      </c>
      <c r="I566" t="s">
        <v>4784</v>
      </c>
      <c r="J566">
        <v>39.115430000000003</v>
      </c>
      <c r="K566">
        <v>-108.53343</v>
      </c>
      <c r="L566">
        <v>211111</v>
      </c>
      <c r="M566" t="s">
        <v>116</v>
      </c>
      <c r="R566" s="49">
        <v>200784.14600000001</v>
      </c>
      <c r="S566" s="49">
        <v>200576.24600000001</v>
      </c>
      <c r="T566" s="49">
        <v>205308.848</v>
      </c>
      <c r="U566" s="49">
        <v>232107.318</v>
      </c>
      <c r="V566" s="49">
        <v>186568.18599999999</v>
      </c>
    </row>
    <row r="567" spans="1:22" x14ac:dyDescent="0.3">
      <c r="A567">
        <v>1008141</v>
      </c>
      <c r="B567" t="s">
        <v>45106</v>
      </c>
      <c r="C567" t="s">
        <v>45866</v>
      </c>
      <c r="D567" t="s">
        <v>44628</v>
      </c>
      <c r="E567" t="s">
        <v>2808</v>
      </c>
      <c r="F567" t="s">
        <v>303</v>
      </c>
      <c r="G567" t="s">
        <v>24072</v>
      </c>
      <c r="H567" t="s">
        <v>45867</v>
      </c>
      <c r="I567" t="s">
        <v>3161</v>
      </c>
      <c r="J567">
        <v>32.029940000000003</v>
      </c>
      <c r="K567">
        <v>-102.08741000000001</v>
      </c>
      <c r="L567">
        <v>211120</v>
      </c>
      <c r="M567" t="s">
        <v>116</v>
      </c>
      <c r="N567" s="49">
        <v>916258.08200000005</v>
      </c>
      <c r="O567" s="49">
        <v>778286.09199999995</v>
      </c>
      <c r="P567" s="49">
        <v>578774.50399999996</v>
      </c>
      <c r="Q567" s="49">
        <v>592293</v>
      </c>
      <c r="R567" s="49">
        <v>493248.31800000003</v>
      </c>
      <c r="S567" s="49">
        <v>275448.87400000001</v>
      </c>
      <c r="T567" s="49">
        <v>153123.60200000001</v>
      </c>
      <c r="U567" s="49">
        <v>174240.79399999999</v>
      </c>
      <c r="V567" s="49">
        <v>87273.733999999997</v>
      </c>
    </row>
    <row r="568" spans="1:22" x14ac:dyDescent="0.3">
      <c r="A568">
        <v>1009286</v>
      </c>
      <c r="B568"/>
      <c r="C568" t="s">
        <v>45868</v>
      </c>
      <c r="D568" t="s">
        <v>44574</v>
      </c>
      <c r="E568" t="s">
        <v>3191</v>
      </c>
      <c r="F568" t="s">
        <v>1487</v>
      </c>
      <c r="G568" t="s">
        <v>44347</v>
      </c>
      <c r="H568" t="s">
        <v>45869</v>
      </c>
      <c r="J568">
        <v>39.731209499999999</v>
      </c>
      <c r="K568">
        <v>-104.9826965</v>
      </c>
      <c r="L568">
        <v>211130</v>
      </c>
      <c r="M568" t="s">
        <v>116</v>
      </c>
      <c r="N568" s="49">
        <v>794972.88399999996</v>
      </c>
      <c r="O568" s="49">
        <v>720795.85600000003</v>
      </c>
      <c r="P568" s="49">
        <v>800600.38</v>
      </c>
      <c r="Q568" s="49">
        <v>699538.20200000005</v>
      </c>
      <c r="R568" s="49">
        <v>566403.82999999996</v>
      </c>
      <c r="S568" s="49">
        <v>640366.85600000003</v>
      </c>
      <c r="T568" s="49">
        <v>567721.47</v>
      </c>
      <c r="U568" s="49">
        <v>498363.98800000001</v>
      </c>
      <c r="V568" s="49">
        <v>370755.12800000003</v>
      </c>
    </row>
    <row r="569" spans="1:22" x14ac:dyDescent="0.3">
      <c r="A569">
        <v>1012376</v>
      </c>
      <c r="B569" t="s">
        <v>45870</v>
      </c>
      <c r="C569" t="s">
        <v>45871</v>
      </c>
      <c r="D569" t="s">
        <v>44628</v>
      </c>
      <c r="E569" t="s">
        <v>3191</v>
      </c>
      <c r="F569" t="s">
        <v>1487</v>
      </c>
      <c r="G569" t="s">
        <v>44347</v>
      </c>
      <c r="H569" t="s">
        <v>45869</v>
      </c>
      <c r="J569">
        <v>39.731209499999999</v>
      </c>
      <c r="K569">
        <v>-104.9826965</v>
      </c>
      <c r="L569">
        <v>211130</v>
      </c>
      <c r="M569" t="s">
        <v>116</v>
      </c>
      <c r="N569" s="49">
        <v>399230.11</v>
      </c>
      <c r="O569" s="49">
        <v>344022.28</v>
      </c>
      <c r="P569" s="49">
        <v>175979.68599999999</v>
      </c>
      <c r="Q569" s="49">
        <v>184483.63399999999</v>
      </c>
    </row>
    <row r="570" spans="1:22" x14ac:dyDescent="0.3">
      <c r="A570">
        <v>1010751</v>
      </c>
      <c r="B570" t="s">
        <v>45872</v>
      </c>
      <c r="C570" t="s">
        <v>45873</v>
      </c>
      <c r="D570" t="s">
        <v>44796</v>
      </c>
      <c r="E570" t="s">
        <v>10056</v>
      </c>
      <c r="F570" t="s">
        <v>1418</v>
      </c>
      <c r="G570" t="s">
        <v>43201</v>
      </c>
      <c r="H570" t="s">
        <v>45874</v>
      </c>
      <c r="I570" t="s">
        <v>1421</v>
      </c>
      <c r="J570">
        <v>36.07884</v>
      </c>
      <c r="K570">
        <v>-95.957089999999994</v>
      </c>
      <c r="L570">
        <v>211111</v>
      </c>
      <c r="M570" t="s">
        <v>116</v>
      </c>
      <c r="S570" s="49">
        <v>62481.03</v>
      </c>
      <c r="T570" s="49">
        <v>53073.98</v>
      </c>
      <c r="U570" s="49">
        <v>53064.13</v>
      </c>
    </row>
    <row r="571" spans="1:22" x14ac:dyDescent="0.3">
      <c r="A571">
        <v>1010752</v>
      </c>
      <c r="B571" t="s">
        <v>45872</v>
      </c>
      <c r="C571" t="s">
        <v>45875</v>
      </c>
      <c r="D571" t="s">
        <v>44623</v>
      </c>
      <c r="E571" t="s">
        <v>10056</v>
      </c>
      <c r="F571" t="s">
        <v>1418</v>
      </c>
      <c r="G571" t="s">
        <v>43201</v>
      </c>
      <c r="H571" t="s">
        <v>45874</v>
      </c>
      <c r="I571" t="s">
        <v>1421</v>
      </c>
      <c r="J571">
        <v>36.07884</v>
      </c>
      <c r="K571">
        <v>-95.957089999999994</v>
      </c>
      <c r="L571">
        <v>211111</v>
      </c>
      <c r="M571" t="s">
        <v>116</v>
      </c>
      <c r="S571" s="49">
        <v>152347.198</v>
      </c>
      <c r="T571" s="49">
        <v>144300.97200000001</v>
      </c>
      <c r="U571" s="49">
        <v>145536.37</v>
      </c>
    </row>
    <row r="572" spans="1:22" x14ac:dyDescent="0.3">
      <c r="A572">
        <v>1010730</v>
      </c>
      <c r="B572" t="s">
        <v>45872</v>
      </c>
      <c r="C572" t="s">
        <v>45876</v>
      </c>
      <c r="D572" t="s">
        <v>44625</v>
      </c>
      <c r="E572" t="s">
        <v>10056</v>
      </c>
      <c r="F572" t="s">
        <v>1418</v>
      </c>
      <c r="G572" t="s">
        <v>43201</v>
      </c>
      <c r="H572" t="s">
        <v>45874</v>
      </c>
      <c r="I572" t="s">
        <v>1421</v>
      </c>
      <c r="J572">
        <v>36.07884</v>
      </c>
      <c r="K572">
        <v>-95.957089999999994</v>
      </c>
      <c r="L572">
        <v>211111</v>
      </c>
      <c r="M572" t="s">
        <v>116</v>
      </c>
      <c r="S572" s="49">
        <v>73045.648000000001</v>
      </c>
      <c r="T572" s="49">
        <v>80654.77</v>
      </c>
      <c r="U572" s="49">
        <v>80953.372000000003</v>
      </c>
    </row>
    <row r="573" spans="1:22" x14ac:dyDescent="0.3">
      <c r="A573">
        <v>1009786</v>
      </c>
      <c r="B573" t="s">
        <v>45877</v>
      </c>
      <c r="C573" t="s">
        <v>45878</v>
      </c>
      <c r="D573" t="s">
        <v>44612</v>
      </c>
      <c r="E573" t="s">
        <v>5541</v>
      </c>
      <c r="F573" t="s">
        <v>303</v>
      </c>
      <c r="G573" t="s">
        <v>940</v>
      </c>
      <c r="H573" t="s">
        <v>45879</v>
      </c>
      <c r="I573" t="s">
        <v>428</v>
      </c>
      <c r="J573">
        <v>35.688800000000001</v>
      </c>
      <c r="K573">
        <v>-101.39002000000001</v>
      </c>
      <c r="L573">
        <v>211111</v>
      </c>
      <c r="M573" t="s">
        <v>116</v>
      </c>
      <c r="S573" s="49">
        <v>0</v>
      </c>
      <c r="T573" s="49">
        <v>0</v>
      </c>
      <c r="U573" s="49">
        <v>22858.85</v>
      </c>
      <c r="V573" s="49">
        <v>91428.695999999996</v>
      </c>
    </row>
    <row r="574" spans="1:22" x14ac:dyDescent="0.3">
      <c r="A574">
        <v>1004905</v>
      </c>
      <c r="B574" t="s">
        <v>26245</v>
      </c>
      <c r="C574" t="s">
        <v>26246</v>
      </c>
      <c r="D574" t="s">
        <v>45880</v>
      </c>
      <c r="E574" t="s">
        <v>26247</v>
      </c>
      <c r="F574" t="s">
        <v>323</v>
      </c>
      <c r="G574" t="s">
        <v>26248</v>
      </c>
      <c r="H574" t="s">
        <v>26249</v>
      </c>
      <c r="I574" t="s">
        <v>7193</v>
      </c>
      <c r="J574">
        <v>34.832417</v>
      </c>
      <c r="K574">
        <v>-120.416595</v>
      </c>
      <c r="L574">
        <v>211120</v>
      </c>
      <c r="M574" t="s">
        <v>116</v>
      </c>
      <c r="N574" s="49">
        <v>40172.65</v>
      </c>
      <c r="O574" s="49">
        <v>37777.758000000002</v>
      </c>
    </row>
    <row r="575" spans="1:22" x14ac:dyDescent="0.3">
      <c r="A575">
        <v>1012514</v>
      </c>
      <c r="B575" t="s">
        <v>45881</v>
      </c>
      <c r="C575" t="s">
        <v>45882</v>
      </c>
      <c r="D575" t="s">
        <v>44628</v>
      </c>
      <c r="E575" t="s">
        <v>10056</v>
      </c>
      <c r="F575" t="s">
        <v>1418</v>
      </c>
      <c r="G575" t="s">
        <v>29610</v>
      </c>
      <c r="H575" t="s">
        <v>45883</v>
      </c>
      <c r="J575">
        <v>36.061354600000001</v>
      </c>
      <c r="K575">
        <v>-95.9515399</v>
      </c>
      <c r="L575">
        <v>211111</v>
      </c>
      <c r="M575" t="s">
        <v>116</v>
      </c>
      <c r="Q575" s="49">
        <v>18494.292000000001</v>
      </c>
    </row>
    <row r="576" spans="1:22" x14ac:dyDescent="0.3">
      <c r="A576">
        <v>1010673</v>
      </c>
      <c r="B576" t="s">
        <v>45884</v>
      </c>
      <c r="C576" t="s">
        <v>45885</v>
      </c>
      <c r="D576" t="s">
        <v>45308</v>
      </c>
      <c r="E576" t="s">
        <v>5420</v>
      </c>
      <c r="F576" t="s">
        <v>303</v>
      </c>
      <c r="G576" t="s">
        <v>1810</v>
      </c>
      <c r="H576" t="s">
        <v>45886</v>
      </c>
      <c r="I576" t="s">
        <v>483</v>
      </c>
      <c r="J576">
        <v>29.75806</v>
      </c>
      <c r="K576">
        <v>-95.364009999999993</v>
      </c>
      <c r="L576">
        <v>211130</v>
      </c>
      <c r="M576" t="s">
        <v>116</v>
      </c>
      <c r="N576" s="49">
        <v>45972</v>
      </c>
      <c r="O576" s="49">
        <v>48033.25</v>
      </c>
      <c r="P576" s="49">
        <v>36229.75</v>
      </c>
      <c r="Q576" s="49">
        <v>64669.9</v>
      </c>
      <c r="R576" s="49">
        <v>25859.19</v>
      </c>
      <c r="S576" s="49">
        <v>29449.353999999999</v>
      </c>
      <c r="T576" s="49">
        <v>30548.563999999998</v>
      </c>
      <c r="U576" s="49">
        <v>38915.550000000003</v>
      </c>
    </row>
    <row r="577" spans="1:22" x14ac:dyDescent="0.3">
      <c r="A577">
        <v>1005728</v>
      </c>
      <c r="B577" t="s">
        <v>45887</v>
      </c>
      <c r="C577" t="s">
        <v>45888</v>
      </c>
      <c r="D577" t="s">
        <v>44612</v>
      </c>
      <c r="E577" t="s">
        <v>10056</v>
      </c>
      <c r="F577" t="s">
        <v>1418</v>
      </c>
      <c r="G577" t="s">
        <v>29610</v>
      </c>
      <c r="H577" t="s">
        <v>45889</v>
      </c>
      <c r="I577" t="s">
        <v>1421</v>
      </c>
      <c r="J577">
        <v>36.060760000000002</v>
      </c>
      <c r="K577">
        <v>-95.974350000000001</v>
      </c>
      <c r="L577">
        <v>211111</v>
      </c>
      <c r="M577" t="s">
        <v>116</v>
      </c>
      <c r="R577" s="49">
        <v>137784.83799999999</v>
      </c>
      <c r="S577" s="49">
        <v>140556.90599999999</v>
      </c>
      <c r="T577" s="49">
        <v>136064.334</v>
      </c>
      <c r="U577" s="49">
        <v>151515.89799999999</v>
      </c>
      <c r="V577" s="49">
        <v>155071.63</v>
      </c>
    </row>
    <row r="578" spans="1:22" x14ac:dyDescent="0.3">
      <c r="A578">
        <v>1009715</v>
      </c>
      <c r="B578" t="s">
        <v>45890</v>
      </c>
      <c r="C578" t="s">
        <v>45891</v>
      </c>
      <c r="D578" t="s">
        <v>44628</v>
      </c>
      <c r="E578" t="s">
        <v>2808</v>
      </c>
      <c r="F578" t="s">
        <v>303</v>
      </c>
      <c r="G578" t="s">
        <v>9292</v>
      </c>
      <c r="H578" t="s">
        <v>45892</v>
      </c>
      <c r="I578" t="s">
        <v>3161</v>
      </c>
      <c r="J578">
        <v>32.007080000000002</v>
      </c>
      <c r="K578">
        <v>-102.07817</v>
      </c>
      <c r="L578">
        <v>211111</v>
      </c>
      <c r="M578" t="s">
        <v>116</v>
      </c>
      <c r="S578" s="49">
        <v>0</v>
      </c>
      <c r="T578" s="49">
        <v>21504.799999999999</v>
      </c>
      <c r="U578" s="49">
        <v>18293.05</v>
      </c>
      <c r="V578" s="49">
        <v>13589.85</v>
      </c>
    </row>
    <row r="579" spans="1:22" x14ac:dyDescent="0.3">
      <c r="A579">
        <v>1011555</v>
      </c>
      <c r="B579" t="s">
        <v>45893</v>
      </c>
      <c r="C579" t="s">
        <v>45894</v>
      </c>
      <c r="D579" t="s">
        <v>44628</v>
      </c>
      <c r="E579" t="s">
        <v>2808</v>
      </c>
      <c r="F579" t="s">
        <v>303</v>
      </c>
      <c r="G579" t="s">
        <v>9292</v>
      </c>
      <c r="H579" t="s">
        <v>45895</v>
      </c>
      <c r="I579" t="s">
        <v>3161</v>
      </c>
      <c r="J579">
        <v>31.998439999999999</v>
      </c>
      <c r="K579">
        <v>-102.08054</v>
      </c>
      <c r="L579">
        <v>211120</v>
      </c>
      <c r="M579" t="s">
        <v>116</v>
      </c>
      <c r="N579" s="49">
        <v>720687.27599999995</v>
      </c>
      <c r="O579" s="49">
        <v>640932.37800000003</v>
      </c>
      <c r="P579" s="49">
        <v>424206.94</v>
      </c>
      <c r="Q579" s="49">
        <v>295621.40399999998</v>
      </c>
      <c r="R579" s="49">
        <v>209751.378</v>
      </c>
      <c r="S579" s="49">
        <v>304932.652</v>
      </c>
    </row>
    <row r="580" spans="1:22" x14ac:dyDescent="0.3">
      <c r="A580">
        <v>1011962</v>
      </c>
      <c r="B580" t="s">
        <v>45896</v>
      </c>
      <c r="C580" t="s">
        <v>45897</v>
      </c>
      <c r="D580" t="s">
        <v>45159</v>
      </c>
      <c r="E580" t="s">
        <v>9941</v>
      </c>
      <c r="F580" t="s">
        <v>454</v>
      </c>
      <c r="G580" t="s">
        <v>9942</v>
      </c>
      <c r="H580" t="s">
        <v>45898</v>
      </c>
      <c r="I580" t="s">
        <v>2892</v>
      </c>
      <c r="J580">
        <v>45.028509999999997</v>
      </c>
      <c r="K580">
        <v>-84.677160000000001</v>
      </c>
      <c r="L580">
        <v>211120</v>
      </c>
      <c r="M580" t="s">
        <v>116</v>
      </c>
      <c r="N580" s="49">
        <v>88218.99</v>
      </c>
      <c r="O580" s="49">
        <v>83951.38</v>
      </c>
      <c r="P580" s="49">
        <v>99888.906000000003</v>
      </c>
      <c r="Q580" s="49">
        <v>94784.388000000006</v>
      </c>
      <c r="R580" s="49">
        <v>148455.76199999999</v>
      </c>
      <c r="S580" s="49">
        <v>169863.364</v>
      </c>
      <c r="T580" s="49">
        <v>138573.84400000001</v>
      </c>
      <c r="U580" s="49">
        <v>121587.49400000001</v>
      </c>
      <c r="V580" s="49">
        <v>106652.122</v>
      </c>
    </row>
    <row r="581" spans="1:22" x14ac:dyDescent="0.3">
      <c r="A581">
        <v>1011318</v>
      </c>
      <c r="B581" t="s">
        <v>45899</v>
      </c>
      <c r="C581" t="s">
        <v>45900</v>
      </c>
      <c r="D581" t="s">
        <v>44637</v>
      </c>
      <c r="E581" t="s">
        <v>45901</v>
      </c>
      <c r="F581" t="s">
        <v>461</v>
      </c>
      <c r="G581" t="s">
        <v>45902</v>
      </c>
      <c r="H581" t="s">
        <v>45903</v>
      </c>
      <c r="I581" t="s">
        <v>464</v>
      </c>
      <c r="J581">
        <v>43.751882999999999</v>
      </c>
      <c r="K581">
        <v>-105.49133500000001</v>
      </c>
      <c r="L581">
        <v>211130</v>
      </c>
      <c r="M581" t="s">
        <v>116</v>
      </c>
      <c r="N581" s="49">
        <v>53434.455999999998</v>
      </c>
      <c r="O581" s="49">
        <v>31845.98</v>
      </c>
      <c r="P581" s="49">
        <v>13910.29</v>
      </c>
      <c r="Q581" s="49">
        <v>17515.437999999998</v>
      </c>
      <c r="R581" s="49">
        <v>47080.444000000003</v>
      </c>
      <c r="S581" s="49">
        <v>57337.995999999999</v>
      </c>
    </row>
    <row r="582" spans="1:22" x14ac:dyDescent="0.3">
      <c r="A582">
        <v>1012988</v>
      </c>
      <c r="B582"/>
      <c r="C582" t="s">
        <v>45904</v>
      </c>
      <c r="D582" t="s">
        <v>44657</v>
      </c>
      <c r="E582" t="s">
        <v>12861</v>
      </c>
      <c r="F582" t="s">
        <v>447</v>
      </c>
      <c r="G582" t="s">
        <v>44681</v>
      </c>
      <c r="H582" t="s">
        <v>45905</v>
      </c>
      <c r="J582">
        <v>40.682148881000003</v>
      </c>
      <c r="K582">
        <v>-80.349347011999896</v>
      </c>
      <c r="L582">
        <v>211130</v>
      </c>
      <c r="M582" t="s">
        <v>116</v>
      </c>
      <c r="N582" s="49">
        <v>123434.132</v>
      </c>
      <c r="O582" s="49">
        <v>170083.79199999999</v>
      </c>
      <c r="P582" s="49">
        <v>49932.851999999999</v>
      </c>
    </row>
    <row r="583" spans="1:22" x14ac:dyDescent="0.3">
      <c r="A583">
        <v>1008882</v>
      </c>
      <c r="B583" t="s">
        <v>45906</v>
      </c>
      <c r="C583" t="s">
        <v>45907</v>
      </c>
      <c r="D583" t="s">
        <v>44657</v>
      </c>
      <c r="E583" t="s">
        <v>4897</v>
      </c>
      <c r="F583" t="s">
        <v>447</v>
      </c>
      <c r="G583" t="s">
        <v>33398</v>
      </c>
      <c r="H583" t="s">
        <v>45908</v>
      </c>
      <c r="I583" t="s">
        <v>4118</v>
      </c>
      <c r="J583">
        <v>41.845100000000002</v>
      </c>
      <c r="K583">
        <v>-79.145359999999997</v>
      </c>
      <c r="L583">
        <v>211130</v>
      </c>
      <c r="M583" t="s">
        <v>116</v>
      </c>
      <c r="N583" s="49">
        <v>49403.714</v>
      </c>
      <c r="O583" s="49">
        <v>70234.203999999998</v>
      </c>
      <c r="P583" s="49">
        <v>30299.268</v>
      </c>
      <c r="Q583" s="49">
        <v>82990.737999999998</v>
      </c>
      <c r="R583" s="49">
        <v>91493.9</v>
      </c>
      <c r="S583" s="49">
        <v>201952.08799999999</v>
      </c>
      <c r="T583" s="49">
        <v>118632.03</v>
      </c>
      <c r="U583" s="49">
        <v>100436.68</v>
      </c>
      <c r="V583" s="49">
        <v>111766.948</v>
      </c>
    </row>
    <row r="584" spans="1:22" x14ac:dyDescent="0.3">
      <c r="A584">
        <v>1013379</v>
      </c>
      <c r="B584"/>
      <c r="C584" t="s">
        <v>45909</v>
      </c>
      <c r="D584" t="s">
        <v>44628</v>
      </c>
      <c r="E584" t="s">
        <v>5420</v>
      </c>
      <c r="F584" t="s">
        <v>303</v>
      </c>
      <c r="G584" t="s">
        <v>1810</v>
      </c>
      <c r="H584" t="s">
        <v>45910</v>
      </c>
      <c r="J584">
        <v>32.688290000000002</v>
      </c>
      <c r="K584">
        <v>-104.25</v>
      </c>
      <c r="L584">
        <v>211120</v>
      </c>
      <c r="M584" t="s">
        <v>116</v>
      </c>
      <c r="O584" s="49">
        <v>185426.95</v>
      </c>
    </row>
    <row r="585" spans="1:22" x14ac:dyDescent="0.3">
      <c r="A585">
        <v>1009846</v>
      </c>
      <c r="B585" t="s">
        <v>44695</v>
      </c>
      <c r="C585" t="s">
        <v>26477</v>
      </c>
      <c r="D585" t="s">
        <v>44628</v>
      </c>
      <c r="E585" t="s">
        <v>9282</v>
      </c>
      <c r="F585" t="s">
        <v>303</v>
      </c>
      <c r="G585" t="s">
        <v>44697</v>
      </c>
      <c r="H585" t="s">
        <v>44698</v>
      </c>
      <c r="I585" t="s">
        <v>483</v>
      </c>
      <c r="J585">
        <v>29.731770000000001</v>
      </c>
      <c r="K585">
        <v>-95.434439999999995</v>
      </c>
      <c r="L585">
        <v>211130</v>
      </c>
      <c r="M585" t="s">
        <v>116</v>
      </c>
      <c r="N585" s="49">
        <v>106027.352</v>
      </c>
      <c r="O585" s="49">
        <v>109672.412</v>
      </c>
      <c r="P585" s="49">
        <v>119972.738</v>
      </c>
      <c r="Q585" s="49">
        <v>114982.51</v>
      </c>
      <c r="R585" s="49">
        <v>129089.276</v>
      </c>
      <c r="S585" s="49">
        <v>69458.457999999999</v>
      </c>
      <c r="T585" s="49">
        <v>92712.516000000003</v>
      </c>
      <c r="U585" s="49">
        <v>83800.857999999993</v>
      </c>
      <c r="V585" s="49">
        <v>71231.191999999995</v>
      </c>
    </row>
    <row r="586" spans="1:22" x14ac:dyDescent="0.3">
      <c r="A586">
        <v>1008449</v>
      </c>
      <c r="B586" t="s">
        <v>44750</v>
      </c>
      <c r="C586" t="s">
        <v>45911</v>
      </c>
      <c r="D586" t="s">
        <v>44628</v>
      </c>
      <c r="E586" t="s">
        <v>5420</v>
      </c>
      <c r="F586" t="s">
        <v>303</v>
      </c>
      <c r="G586" t="s">
        <v>44494</v>
      </c>
      <c r="H586" t="s">
        <v>44764</v>
      </c>
      <c r="I586" t="s">
        <v>1952</v>
      </c>
      <c r="J586">
        <v>30.161149999999999</v>
      </c>
      <c r="K586">
        <v>-95.453890000000001</v>
      </c>
      <c r="L586">
        <v>211120</v>
      </c>
      <c r="M586" t="s">
        <v>116</v>
      </c>
      <c r="O586" s="49">
        <v>624033.20400000003</v>
      </c>
      <c r="P586" s="49">
        <v>938477.87600000005</v>
      </c>
      <c r="Q586" s="49">
        <v>412423.36800000002</v>
      </c>
      <c r="R586" s="49">
        <v>340065.10399999999</v>
      </c>
      <c r="S586" s="49">
        <v>339265.8</v>
      </c>
      <c r="T586" s="49">
        <v>253264.64000000001</v>
      </c>
      <c r="U586" s="49">
        <v>245964.302</v>
      </c>
      <c r="V586" s="49">
        <v>267950.78200000001</v>
      </c>
    </row>
    <row r="587" spans="1:22" x14ac:dyDescent="0.3">
      <c r="A587">
        <v>1012780</v>
      </c>
      <c r="B587" t="s">
        <v>45912</v>
      </c>
      <c r="C587" t="s">
        <v>45913</v>
      </c>
      <c r="D587" t="s">
        <v>44628</v>
      </c>
      <c r="E587" t="s">
        <v>5420</v>
      </c>
      <c r="F587" t="s">
        <v>303</v>
      </c>
      <c r="G587" t="s">
        <v>40269</v>
      </c>
      <c r="H587" t="s">
        <v>45914</v>
      </c>
      <c r="J587">
        <v>29.7246822</v>
      </c>
      <c r="K587">
        <v>-95.556477700000002</v>
      </c>
      <c r="L587">
        <v>211120</v>
      </c>
      <c r="M587" t="s">
        <v>116</v>
      </c>
      <c r="N587" s="49">
        <v>157109.67000000001</v>
      </c>
      <c r="O587" s="49">
        <v>112330.85</v>
      </c>
      <c r="P587" s="49">
        <v>74299.75</v>
      </c>
      <c r="Q587" s="49">
        <v>46998.79</v>
      </c>
    </row>
    <row r="588" spans="1:22" x14ac:dyDescent="0.3">
      <c r="A588">
        <v>1012129</v>
      </c>
      <c r="B588" t="s">
        <v>45915</v>
      </c>
      <c r="C588" t="s">
        <v>45916</v>
      </c>
      <c r="D588" t="s">
        <v>44628</v>
      </c>
      <c r="E588" t="s">
        <v>5420</v>
      </c>
      <c r="F588" t="s">
        <v>303</v>
      </c>
      <c r="G588" t="s">
        <v>36850</v>
      </c>
      <c r="H588" t="s">
        <v>45917</v>
      </c>
      <c r="J588">
        <v>31.575801299999998</v>
      </c>
      <c r="K588">
        <v>-91.3276422</v>
      </c>
      <c r="L588">
        <v>211120</v>
      </c>
      <c r="M588" t="s">
        <v>116</v>
      </c>
      <c r="N588" s="49">
        <v>203768.27799999999</v>
      </c>
      <c r="O588" s="49">
        <v>238193.54199999999</v>
      </c>
      <c r="P588" s="49">
        <v>90666.501999999993</v>
      </c>
      <c r="Q588" s="49">
        <v>42355.921999999999</v>
      </c>
    </row>
    <row r="589" spans="1:22" x14ac:dyDescent="0.3">
      <c r="A589">
        <v>1010588</v>
      </c>
      <c r="B589"/>
      <c r="C589" t="s">
        <v>45918</v>
      </c>
      <c r="D589" t="s">
        <v>44628</v>
      </c>
      <c r="E589" t="s">
        <v>5420</v>
      </c>
      <c r="F589" t="s">
        <v>303</v>
      </c>
      <c r="G589" t="s">
        <v>42546</v>
      </c>
      <c r="H589" t="s">
        <v>45919</v>
      </c>
      <c r="J589">
        <v>29.780188899999999</v>
      </c>
      <c r="K589">
        <v>-95.609000899999998</v>
      </c>
      <c r="L589">
        <v>211120</v>
      </c>
      <c r="M589" t="s">
        <v>116</v>
      </c>
      <c r="N589" s="49">
        <v>257506.46400000001</v>
      </c>
      <c r="O589" s="49">
        <v>397293.73599999998</v>
      </c>
      <c r="P589" s="49">
        <v>556698.00399999996</v>
      </c>
      <c r="Q589" s="49">
        <v>277288.56</v>
      </c>
      <c r="R589" s="49">
        <v>215007.372</v>
      </c>
      <c r="S589" s="49">
        <v>319883.07</v>
      </c>
      <c r="T589" s="49">
        <v>266643.06599999999</v>
      </c>
      <c r="U589" s="49">
        <v>169887.698</v>
      </c>
    </row>
    <row r="590" spans="1:22" x14ac:dyDescent="0.3">
      <c r="A590">
        <v>1011463</v>
      </c>
      <c r="B590" t="s">
        <v>45920</v>
      </c>
      <c r="C590" t="s">
        <v>45921</v>
      </c>
      <c r="D590" t="s">
        <v>44620</v>
      </c>
      <c r="E590" t="s">
        <v>43495</v>
      </c>
      <c r="F590" t="s">
        <v>303</v>
      </c>
      <c r="G590" t="s">
        <v>43496</v>
      </c>
      <c r="H590" t="s">
        <v>45922</v>
      </c>
      <c r="I590" t="s">
        <v>306</v>
      </c>
      <c r="J590">
        <v>33.065219999999997</v>
      </c>
      <c r="K590">
        <v>-96.803690000000003</v>
      </c>
      <c r="L590">
        <v>211120</v>
      </c>
      <c r="M590" t="s">
        <v>116</v>
      </c>
      <c r="N590" s="49">
        <v>65361.786</v>
      </c>
      <c r="O590" s="49">
        <v>45293.915999999997</v>
      </c>
      <c r="P590" s="49">
        <v>74124.466</v>
      </c>
      <c r="Q590" s="49">
        <v>51320.906000000003</v>
      </c>
      <c r="R590" s="49">
        <v>55236.144</v>
      </c>
      <c r="S590" s="49">
        <v>78873.347999999998</v>
      </c>
    </row>
    <row r="591" spans="1:22" x14ac:dyDescent="0.3">
      <c r="A591">
        <v>1013021</v>
      </c>
      <c r="B591"/>
      <c r="C591" t="s">
        <v>45923</v>
      </c>
      <c r="D591" t="s">
        <v>44620</v>
      </c>
      <c r="E591" t="s">
        <v>45924</v>
      </c>
      <c r="F591" t="s">
        <v>640</v>
      </c>
      <c r="G591" t="s">
        <v>26509</v>
      </c>
      <c r="H591" t="s">
        <v>45925</v>
      </c>
      <c r="J591">
        <v>47.927493718000001</v>
      </c>
      <c r="K591">
        <v>-102.909997590999</v>
      </c>
      <c r="L591">
        <v>211120</v>
      </c>
      <c r="M591" t="s">
        <v>116</v>
      </c>
      <c r="N591" s="49">
        <v>23895.966</v>
      </c>
      <c r="O591" s="49">
        <v>28858.401999999998</v>
      </c>
      <c r="P591" s="49">
        <v>35410.184000000001</v>
      </c>
    </row>
    <row r="592" spans="1:22" x14ac:dyDescent="0.3">
      <c r="A592">
        <v>1013044</v>
      </c>
      <c r="B592"/>
      <c r="C592" t="s">
        <v>45926</v>
      </c>
      <c r="D592" t="s">
        <v>45086</v>
      </c>
      <c r="E592" t="s">
        <v>45927</v>
      </c>
      <c r="F592" t="s">
        <v>303</v>
      </c>
      <c r="G592" t="s">
        <v>45928</v>
      </c>
      <c r="H592" t="s">
        <v>45929</v>
      </c>
      <c r="J592">
        <v>32.659507208999997</v>
      </c>
      <c r="K592">
        <v>-99.433895583999899</v>
      </c>
      <c r="L592">
        <v>211130</v>
      </c>
      <c r="M592" t="s">
        <v>116</v>
      </c>
      <c r="O592" s="49">
        <v>11864.656000000001</v>
      </c>
      <c r="P592" s="49">
        <v>31028.3</v>
      </c>
    </row>
    <row r="593" spans="1:22" x14ac:dyDescent="0.3">
      <c r="A593">
        <v>1013728</v>
      </c>
      <c r="B593"/>
      <c r="C593" t="s">
        <v>45930</v>
      </c>
      <c r="D593" t="s">
        <v>44620</v>
      </c>
      <c r="E593" t="s">
        <v>3191</v>
      </c>
      <c r="F593" t="s">
        <v>1487</v>
      </c>
      <c r="G593" t="s">
        <v>44347</v>
      </c>
      <c r="H593" t="s">
        <v>45931</v>
      </c>
      <c r="L593">
        <v>211120</v>
      </c>
      <c r="M593" t="s">
        <v>116</v>
      </c>
      <c r="N593" s="49">
        <v>59484.167999999998</v>
      </c>
    </row>
    <row r="594" spans="1:22" x14ac:dyDescent="0.3">
      <c r="A594">
        <v>1012909</v>
      </c>
      <c r="B594"/>
      <c r="C594" t="s">
        <v>45932</v>
      </c>
      <c r="D594" t="s">
        <v>44645</v>
      </c>
      <c r="E594" t="s">
        <v>10056</v>
      </c>
      <c r="F594" t="s">
        <v>1418</v>
      </c>
      <c r="G594" t="s">
        <v>29610</v>
      </c>
      <c r="H594" t="s">
        <v>45933</v>
      </c>
      <c r="J594">
        <v>36.061354600000001</v>
      </c>
      <c r="K594">
        <v>-95.9515399</v>
      </c>
      <c r="L594">
        <v>211130</v>
      </c>
      <c r="M594" t="s">
        <v>116</v>
      </c>
      <c r="N594" s="49">
        <v>90558.626000000004</v>
      </c>
      <c r="O594" s="49">
        <v>319267.81400000001</v>
      </c>
      <c r="P594" s="49">
        <v>307984.58399999997</v>
      </c>
    </row>
    <row r="595" spans="1:22" x14ac:dyDescent="0.3">
      <c r="A595">
        <v>1008605</v>
      </c>
      <c r="B595" t="s">
        <v>45934</v>
      </c>
      <c r="C595" t="s">
        <v>45935</v>
      </c>
      <c r="D595" t="s">
        <v>44612</v>
      </c>
      <c r="E595" t="s">
        <v>20466</v>
      </c>
      <c r="F595" t="s">
        <v>542</v>
      </c>
      <c r="G595" t="s">
        <v>4139</v>
      </c>
      <c r="H595" t="s">
        <v>45936</v>
      </c>
      <c r="I595" t="s">
        <v>20468</v>
      </c>
      <c r="J595">
        <v>37.460337000000003</v>
      </c>
      <c r="K595">
        <v>-101.36410600000001</v>
      </c>
      <c r="L595">
        <v>211111</v>
      </c>
      <c r="M595" t="s">
        <v>116</v>
      </c>
      <c r="P595" s="49">
        <v>22324.333999999999</v>
      </c>
      <c r="Q595" s="49">
        <v>21991.133999999998</v>
      </c>
      <c r="R595" s="49">
        <v>27699.905999999999</v>
      </c>
      <c r="S595" s="49">
        <v>27677.97</v>
      </c>
      <c r="T595" s="49">
        <v>42362.41</v>
      </c>
      <c r="U595" s="49">
        <v>42899.462</v>
      </c>
      <c r="V595" s="49">
        <v>43778.446000000004</v>
      </c>
    </row>
    <row r="596" spans="1:22" x14ac:dyDescent="0.3">
      <c r="A596">
        <v>1008607</v>
      </c>
      <c r="B596" t="s">
        <v>45937</v>
      </c>
      <c r="C596" t="s">
        <v>45938</v>
      </c>
      <c r="D596" t="s">
        <v>44628</v>
      </c>
      <c r="E596" t="s">
        <v>2808</v>
      </c>
      <c r="F596" t="s">
        <v>303</v>
      </c>
      <c r="G596" t="s">
        <v>45042</v>
      </c>
      <c r="H596" t="s">
        <v>45939</v>
      </c>
      <c r="I596" t="s">
        <v>3161</v>
      </c>
      <c r="J596">
        <v>31.997479999999999</v>
      </c>
      <c r="K596">
        <v>-102.07744</v>
      </c>
      <c r="L596">
        <v>211120</v>
      </c>
      <c r="M596" t="s">
        <v>116</v>
      </c>
      <c r="N596" s="49">
        <v>508061.10800000001</v>
      </c>
      <c r="O596" s="49">
        <v>406683.79599999997</v>
      </c>
      <c r="P596" s="49">
        <v>454018.38400000002</v>
      </c>
      <c r="Q596" s="49">
        <v>537301.674</v>
      </c>
      <c r="R596" s="49">
        <v>196111.93799999999</v>
      </c>
      <c r="S596" s="49">
        <v>335801.41</v>
      </c>
      <c r="T596" s="49">
        <v>188152.52799999999</v>
      </c>
      <c r="U596" s="49">
        <v>205236.804</v>
      </c>
      <c r="V596" s="49">
        <v>305116.09600000002</v>
      </c>
    </row>
    <row r="597" spans="1:22" x14ac:dyDescent="0.3">
      <c r="A597">
        <v>1009370</v>
      </c>
      <c r="B597" t="s">
        <v>45940</v>
      </c>
      <c r="C597" t="s">
        <v>45941</v>
      </c>
      <c r="D597" t="s">
        <v>44625</v>
      </c>
      <c r="E597" t="s">
        <v>17432</v>
      </c>
      <c r="F597" t="s">
        <v>303</v>
      </c>
      <c r="G597" t="s">
        <v>34350</v>
      </c>
      <c r="H597" t="s">
        <v>45942</v>
      </c>
      <c r="I597" t="s">
        <v>19128</v>
      </c>
      <c r="J597">
        <v>32.835946</v>
      </c>
      <c r="K597">
        <v>-97.856207999999995</v>
      </c>
      <c r="L597">
        <v>211111</v>
      </c>
      <c r="M597" t="s">
        <v>116</v>
      </c>
      <c r="S597" s="49">
        <v>169154.16800000001</v>
      </c>
      <c r="T597" s="49">
        <v>131155.97</v>
      </c>
      <c r="U597" s="49">
        <v>121439.6</v>
      </c>
      <c r="V597" s="49">
        <v>69003.402000000002</v>
      </c>
    </row>
    <row r="598" spans="1:22" x14ac:dyDescent="0.3">
      <c r="A598">
        <v>1011831</v>
      </c>
      <c r="B598" t="s">
        <v>45943</v>
      </c>
      <c r="C598" t="s">
        <v>45944</v>
      </c>
      <c r="E598" t="s">
        <v>45945</v>
      </c>
      <c r="F598" t="s">
        <v>1370</v>
      </c>
      <c r="G598" t="s">
        <v>1371</v>
      </c>
      <c r="I598" t="s">
        <v>1372</v>
      </c>
      <c r="J598">
        <v>70.170900000000003</v>
      </c>
      <c r="K598">
        <v>-146.25720000000001</v>
      </c>
      <c r="L598">
        <v>211130</v>
      </c>
      <c r="M598" t="s">
        <v>116</v>
      </c>
      <c r="N598" s="49">
        <v>95332.601999999999</v>
      </c>
      <c r="O598" s="49">
        <v>81148.144</v>
      </c>
      <c r="P598" s="49">
        <v>98416.284</v>
      </c>
      <c r="Q598" s="49">
        <v>168008.342</v>
      </c>
      <c r="R598" s="49">
        <v>45864.11</v>
      </c>
    </row>
    <row r="599" spans="1:22" x14ac:dyDescent="0.3">
      <c r="A599">
        <v>1008203</v>
      </c>
      <c r="B599" t="s">
        <v>44919</v>
      </c>
      <c r="C599" t="s">
        <v>45946</v>
      </c>
      <c r="D599" t="s">
        <v>44637</v>
      </c>
      <c r="E599" t="s">
        <v>3191</v>
      </c>
      <c r="F599" t="s">
        <v>1487</v>
      </c>
      <c r="G599" t="s">
        <v>26216</v>
      </c>
      <c r="H599" t="s">
        <v>45048</v>
      </c>
      <c r="I599" t="s">
        <v>5884</v>
      </c>
      <c r="J599">
        <v>39.74933</v>
      </c>
      <c r="K599">
        <v>-104.99275</v>
      </c>
      <c r="L599">
        <v>211120</v>
      </c>
      <c r="M599" t="s">
        <v>116</v>
      </c>
      <c r="N599" s="49">
        <v>36247.606</v>
      </c>
      <c r="O599" s="49">
        <v>15317.828</v>
      </c>
      <c r="P599" s="49">
        <v>2721.6280000000002</v>
      </c>
      <c r="Q599" s="49">
        <v>13135.85</v>
      </c>
      <c r="R599" s="49">
        <v>16156.768</v>
      </c>
      <c r="S599" s="49">
        <v>105225.336</v>
      </c>
      <c r="T599" s="49">
        <v>165253.32</v>
      </c>
      <c r="U599" s="49">
        <v>106162.06200000001</v>
      </c>
      <c r="V599" s="49">
        <v>63288.807999999997</v>
      </c>
    </row>
    <row r="600" spans="1:22" x14ac:dyDescent="0.3">
      <c r="A600">
        <v>1009961</v>
      </c>
      <c r="B600" t="s">
        <v>45872</v>
      </c>
      <c r="C600" t="s">
        <v>45947</v>
      </c>
      <c r="D600" t="s">
        <v>44623</v>
      </c>
      <c r="E600" t="s">
        <v>10056</v>
      </c>
      <c r="F600" t="s">
        <v>1418</v>
      </c>
      <c r="G600" t="s">
        <v>43201</v>
      </c>
      <c r="H600" t="s">
        <v>45948</v>
      </c>
      <c r="I600" t="s">
        <v>1421</v>
      </c>
      <c r="J600">
        <v>36.07884</v>
      </c>
      <c r="K600">
        <v>-95.957089999999994</v>
      </c>
      <c r="L600">
        <v>211111</v>
      </c>
      <c r="M600" t="s">
        <v>116</v>
      </c>
      <c r="V600" s="49">
        <v>83694.744000000006</v>
      </c>
    </row>
    <row r="601" spans="1:22" x14ac:dyDescent="0.3">
      <c r="A601">
        <v>1009252</v>
      </c>
      <c r="B601" t="s">
        <v>45872</v>
      </c>
      <c r="C601" t="s">
        <v>45949</v>
      </c>
      <c r="D601" t="s">
        <v>44625</v>
      </c>
      <c r="E601" t="s">
        <v>10056</v>
      </c>
      <c r="F601" t="s">
        <v>1418</v>
      </c>
      <c r="G601" t="s">
        <v>43201</v>
      </c>
      <c r="H601" t="s">
        <v>45948</v>
      </c>
      <c r="I601" t="s">
        <v>1421</v>
      </c>
      <c r="J601">
        <v>36.07884</v>
      </c>
      <c r="K601">
        <v>-95.957089999999994</v>
      </c>
      <c r="L601">
        <v>211111</v>
      </c>
      <c r="M601" t="s">
        <v>116</v>
      </c>
      <c r="V601" s="49">
        <v>216789.77</v>
      </c>
    </row>
    <row r="602" spans="1:22" x14ac:dyDescent="0.3">
      <c r="A602">
        <v>1009335</v>
      </c>
      <c r="B602" t="s">
        <v>44735</v>
      </c>
      <c r="C602" t="s">
        <v>45950</v>
      </c>
      <c r="D602" t="s">
        <v>44612</v>
      </c>
      <c r="E602" t="s">
        <v>3202</v>
      </c>
      <c r="F602" t="s">
        <v>303</v>
      </c>
      <c r="G602" t="s">
        <v>44821</v>
      </c>
      <c r="H602" t="s">
        <v>45951</v>
      </c>
      <c r="I602" t="s">
        <v>1421</v>
      </c>
      <c r="J602">
        <v>36.073217999999997</v>
      </c>
      <c r="K602">
        <v>-95.922257999999999</v>
      </c>
      <c r="L602">
        <v>211130</v>
      </c>
      <c r="M602" t="s">
        <v>116</v>
      </c>
      <c r="N602" s="49">
        <v>412035.74400000001</v>
      </c>
      <c r="O602" s="49">
        <v>492027.88199999998</v>
      </c>
      <c r="P602" s="49">
        <v>523741.75799999997</v>
      </c>
      <c r="Q602" s="49">
        <v>569358.46400000004</v>
      </c>
      <c r="R602" s="49">
        <v>633665.18200000003</v>
      </c>
      <c r="S602" s="49">
        <v>945008.96</v>
      </c>
      <c r="T602" s="49">
        <v>908230.36800000002</v>
      </c>
      <c r="U602" s="49">
        <v>574652.12600000005</v>
      </c>
      <c r="V602" s="49">
        <v>690842.78200000001</v>
      </c>
    </row>
    <row r="603" spans="1:22" x14ac:dyDescent="0.3">
      <c r="A603">
        <v>1009629</v>
      </c>
      <c r="B603" t="s">
        <v>45952</v>
      </c>
      <c r="C603" t="s">
        <v>45953</v>
      </c>
      <c r="D603" t="s">
        <v>44612</v>
      </c>
      <c r="E603" t="s">
        <v>10056</v>
      </c>
      <c r="F603" t="s">
        <v>1418</v>
      </c>
      <c r="G603" t="s">
        <v>29610</v>
      </c>
      <c r="H603" t="s">
        <v>45954</v>
      </c>
      <c r="I603" t="s">
        <v>1417</v>
      </c>
      <c r="J603">
        <v>36.060110000000002</v>
      </c>
      <c r="K603">
        <v>-95.922219999999996</v>
      </c>
      <c r="L603">
        <v>211111</v>
      </c>
      <c r="M603" t="s">
        <v>116</v>
      </c>
      <c r="S603" s="49">
        <v>0.25</v>
      </c>
      <c r="T603" s="49">
        <v>0</v>
      </c>
      <c r="U603" s="49">
        <v>5.75</v>
      </c>
      <c r="V603" s="49">
        <v>0.25</v>
      </c>
    </row>
    <row r="604" spans="1:22" x14ac:dyDescent="0.3">
      <c r="A604">
        <v>1009202</v>
      </c>
      <c r="B604" t="s">
        <v>45955</v>
      </c>
      <c r="C604" t="s">
        <v>45956</v>
      </c>
      <c r="D604" t="s">
        <v>44628</v>
      </c>
      <c r="E604" t="s">
        <v>5420</v>
      </c>
      <c r="F604" t="s">
        <v>303</v>
      </c>
      <c r="G604" t="s">
        <v>34629</v>
      </c>
      <c r="H604" t="s">
        <v>45957</v>
      </c>
      <c r="I604" t="s">
        <v>483</v>
      </c>
      <c r="J604">
        <v>29.78294</v>
      </c>
      <c r="K604">
        <v>-95.537300000000002</v>
      </c>
      <c r="L604">
        <v>211111</v>
      </c>
      <c r="M604" t="s">
        <v>116</v>
      </c>
      <c r="V604" s="49">
        <v>23705.95</v>
      </c>
    </row>
    <row r="605" spans="1:22" x14ac:dyDescent="0.3">
      <c r="A605">
        <v>1009885</v>
      </c>
      <c r="B605"/>
      <c r="C605" t="s">
        <v>45958</v>
      </c>
      <c r="D605" t="s">
        <v>44628</v>
      </c>
      <c r="E605" t="s">
        <v>3634</v>
      </c>
      <c r="F605" t="s">
        <v>303</v>
      </c>
      <c r="G605" t="s">
        <v>45959</v>
      </c>
      <c r="H605" t="s">
        <v>45960</v>
      </c>
      <c r="L605">
        <v>211130</v>
      </c>
      <c r="M605" t="s">
        <v>116</v>
      </c>
      <c r="N605" s="49">
        <v>438450.38</v>
      </c>
      <c r="O605" s="49">
        <v>183345.64600000001</v>
      </c>
    </row>
    <row r="606" spans="1:22" x14ac:dyDescent="0.3">
      <c r="A606">
        <v>1009069</v>
      </c>
      <c r="B606" t="s">
        <v>45961</v>
      </c>
      <c r="C606" t="s">
        <v>45962</v>
      </c>
      <c r="D606" t="s">
        <v>44623</v>
      </c>
      <c r="E606" t="s">
        <v>3202</v>
      </c>
      <c r="F606" t="s">
        <v>303</v>
      </c>
      <c r="G606" t="s">
        <v>44821</v>
      </c>
      <c r="H606" t="s">
        <v>45963</v>
      </c>
      <c r="I606" t="s">
        <v>2755</v>
      </c>
      <c r="J606">
        <v>32.750869999999999</v>
      </c>
      <c r="K606">
        <v>-97.334869999999995</v>
      </c>
      <c r="L606">
        <v>211111</v>
      </c>
      <c r="M606" t="s">
        <v>116</v>
      </c>
      <c r="R606" s="49">
        <v>73885.23</v>
      </c>
      <c r="S606" s="49">
        <v>37648</v>
      </c>
      <c r="T606" s="49">
        <v>40300</v>
      </c>
      <c r="U606" s="49">
        <v>42804.885999999999</v>
      </c>
      <c r="V606" s="49">
        <v>45689.836000000003</v>
      </c>
    </row>
    <row r="607" spans="1:22" x14ac:dyDescent="0.3">
      <c r="A607">
        <v>1010795</v>
      </c>
      <c r="B607" t="s">
        <v>45961</v>
      </c>
      <c r="C607" t="s">
        <v>45964</v>
      </c>
      <c r="D607" t="s">
        <v>44645</v>
      </c>
      <c r="E607" t="s">
        <v>3202</v>
      </c>
      <c r="F607" t="s">
        <v>303</v>
      </c>
      <c r="G607" t="s">
        <v>44821</v>
      </c>
      <c r="H607" t="s">
        <v>45965</v>
      </c>
      <c r="I607" t="s">
        <v>2755</v>
      </c>
      <c r="J607">
        <v>32.750869999999999</v>
      </c>
      <c r="K607">
        <v>-97.334869999999995</v>
      </c>
      <c r="L607">
        <v>211111</v>
      </c>
      <c r="M607" t="s">
        <v>116</v>
      </c>
      <c r="R607" s="49">
        <v>0</v>
      </c>
      <c r="S607" s="49">
        <v>3323.29</v>
      </c>
      <c r="T607" s="49">
        <v>54179.737999999998</v>
      </c>
      <c r="U607" s="49">
        <v>81418.097999999998</v>
      </c>
    </row>
    <row r="608" spans="1:22" x14ac:dyDescent="0.3">
      <c r="A608">
        <v>1009413</v>
      </c>
      <c r="B608" t="s">
        <v>45966</v>
      </c>
      <c r="C608" t="s">
        <v>45967</v>
      </c>
      <c r="D608" t="s">
        <v>44578</v>
      </c>
      <c r="E608" t="s">
        <v>10056</v>
      </c>
      <c r="F608" t="s">
        <v>1418</v>
      </c>
      <c r="G608" t="s">
        <v>45968</v>
      </c>
      <c r="H608" t="s">
        <v>45969</v>
      </c>
      <c r="I608" t="s">
        <v>1417</v>
      </c>
      <c r="J608">
        <v>36.096539999999997</v>
      </c>
      <c r="K608">
        <v>-95.920109999999994</v>
      </c>
      <c r="L608">
        <v>211111</v>
      </c>
      <c r="M608" t="s">
        <v>116</v>
      </c>
      <c r="S608" s="49">
        <v>0</v>
      </c>
      <c r="V608" s="49">
        <v>25681.256000000001</v>
      </c>
    </row>
    <row r="609" spans="1:22" x14ac:dyDescent="0.3">
      <c r="A609">
        <v>1009383</v>
      </c>
      <c r="B609" t="s">
        <v>45966</v>
      </c>
      <c r="C609" t="s">
        <v>45970</v>
      </c>
      <c r="D609" t="s">
        <v>44596</v>
      </c>
      <c r="E609" t="s">
        <v>10056</v>
      </c>
      <c r="F609" t="s">
        <v>1418</v>
      </c>
      <c r="G609" t="s">
        <v>45968</v>
      </c>
      <c r="H609" t="s">
        <v>45969</v>
      </c>
      <c r="I609" t="s">
        <v>1417</v>
      </c>
      <c r="J609">
        <v>36.096539999999997</v>
      </c>
      <c r="K609">
        <v>-95.920109999999994</v>
      </c>
      <c r="L609">
        <v>211111</v>
      </c>
      <c r="M609" t="s">
        <v>116</v>
      </c>
      <c r="S609" s="49">
        <v>0</v>
      </c>
      <c r="V609" s="49">
        <v>35730.199999999997</v>
      </c>
    </row>
    <row r="610" spans="1:22" x14ac:dyDescent="0.3">
      <c r="A610">
        <v>1009384</v>
      </c>
      <c r="B610" t="s">
        <v>45966</v>
      </c>
      <c r="C610" t="s">
        <v>45971</v>
      </c>
      <c r="D610" t="s">
        <v>44737</v>
      </c>
      <c r="E610" t="s">
        <v>10056</v>
      </c>
      <c r="F610" t="s">
        <v>1418</v>
      </c>
      <c r="G610" t="s">
        <v>45968</v>
      </c>
      <c r="H610" t="s">
        <v>45969</v>
      </c>
      <c r="I610" t="s">
        <v>1417</v>
      </c>
      <c r="J610">
        <v>36.096539999999997</v>
      </c>
      <c r="K610">
        <v>-95.920109999999994</v>
      </c>
      <c r="L610">
        <v>211111</v>
      </c>
      <c r="M610" t="s">
        <v>116</v>
      </c>
      <c r="S610" s="49">
        <v>0</v>
      </c>
      <c r="V610" s="49">
        <v>29381.276000000002</v>
      </c>
    </row>
    <row r="611" spans="1:22" x14ac:dyDescent="0.3">
      <c r="A611">
        <v>1009101</v>
      </c>
      <c r="B611" t="s">
        <v>45972</v>
      </c>
      <c r="C611" t="s">
        <v>45973</v>
      </c>
      <c r="D611" t="s">
        <v>45159</v>
      </c>
      <c r="E611" t="s">
        <v>45619</v>
      </c>
      <c r="F611" t="s">
        <v>454</v>
      </c>
      <c r="G611" t="s">
        <v>45974</v>
      </c>
      <c r="H611" t="s">
        <v>45975</v>
      </c>
      <c r="I611" t="s">
        <v>14431</v>
      </c>
      <c r="J611">
        <v>44.780650000000001</v>
      </c>
      <c r="K611">
        <v>-85.639629999999997</v>
      </c>
      <c r="L611">
        <v>211130</v>
      </c>
      <c r="M611" t="s">
        <v>116</v>
      </c>
      <c r="N611" s="49">
        <v>258988.946</v>
      </c>
      <c r="O611" s="49">
        <v>310170.23200000002</v>
      </c>
      <c r="P611" s="49">
        <v>324731.44199999998</v>
      </c>
      <c r="Q611" s="49">
        <v>291238.69</v>
      </c>
      <c r="R611" s="49">
        <v>252358.23800000001</v>
      </c>
      <c r="S611" s="49">
        <v>258601.98199999999</v>
      </c>
      <c r="T611" s="49">
        <v>257454.424</v>
      </c>
      <c r="U611" s="49">
        <v>291850.37</v>
      </c>
      <c r="V611" s="49">
        <v>239293.29199999999</v>
      </c>
    </row>
    <row r="612" spans="1:22" x14ac:dyDescent="0.3">
      <c r="A612">
        <v>1008273</v>
      </c>
      <c r="B612" t="s">
        <v>45976</v>
      </c>
      <c r="C612" t="s">
        <v>45977</v>
      </c>
      <c r="D612" t="s">
        <v>44651</v>
      </c>
      <c r="E612" t="s">
        <v>45179</v>
      </c>
      <c r="F612" t="s">
        <v>1487</v>
      </c>
      <c r="G612" t="s">
        <v>45180</v>
      </c>
      <c r="H612" t="s">
        <v>45978</v>
      </c>
      <c r="I612" t="s">
        <v>359</v>
      </c>
      <c r="J612">
        <v>36.723649999999999</v>
      </c>
      <c r="K612">
        <v>-108.18465</v>
      </c>
      <c r="L612">
        <v>211111</v>
      </c>
      <c r="M612" t="s">
        <v>116</v>
      </c>
      <c r="P612" s="49">
        <v>20987.878000000001</v>
      </c>
      <c r="Q612" s="49">
        <v>20675.25</v>
      </c>
      <c r="R612" s="49">
        <v>23492.77</v>
      </c>
      <c r="S612" s="49">
        <v>26919.508000000002</v>
      </c>
      <c r="T612" s="49">
        <v>28505.004000000001</v>
      </c>
      <c r="U612" s="49">
        <v>29909.45</v>
      </c>
      <c r="V612" s="49">
        <v>32759.502</v>
      </c>
    </row>
    <row r="613" spans="1:22" x14ac:dyDescent="0.3">
      <c r="A613">
        <v>1011846</v>
      </c>
      <c r="B613" t="s">
        <v>45979</v>
      </c>
      <c r="C613" t="s">
        <v>45980</v>
      </c>
      <c r="D613" t="s">
        <v>44628</v>
      </c>
      <c r="E613" t="s">
        <v>2808</v>
      </c>
      <c r="F613" t="s">
        <v>303</v>
      </c>
      <c r="G613" t="s">
        <v>9292</v>
      </c>
      <c r="H613" t="s">
        <v>45981</v>
      </c>
      <c r="I613" t="s">
        <v>3161</v>
      </c>
      <c r="J613">
        <v>31.99907</v>
      </c>
      <c r="K613">
        <v>-102.0753</v>
      </c>
      <c r="L613">
        <v>211111</v>
      </c>
      <c r="M613" t="s">
        <v>116</v>
      </c>
      <c r="P613" s="49">
        <v>78922.606</v>
      </c>
      <c r="Q613" s="49">
        <v>74217.22</v>
      </c>
      <c r="R613" s="49">
        <v>69368.978000000003</v>
      </c>
      <c r="S613" s="49">
        <v>69983.687999999995</v>
      </c>
    </row>
    <row r="614" spans="1:22" x14ac:dyDescent="0.3">
      <c r="A614">
        <v>1008051</v>
      </c>
      <c r="B614" t="s">
        <v>45982</v>
      </c>
      <c r="C614" t="s">
        <v>45983</v>
      </c>
      <c r="D614" t="s">
        <v>44657</v>
      </c>
      <c r="E614" t="s">
        <v>44991</v>
      </c>
      <c r="F614" t="s">
        <v>447</v>
      </c>
      <c r="G614" t="s">
        <v>44992</v>
      </c>
      <c r="H614" t="s">
        <v>45984</v>
      </c>
      <c r="I614" t="s">
        <v>416</v>
      </c>
      <c r="J614">
        <v>36.71</v>
      </c>
      <c r="K614">
        <v>-81.98</v>
      </c>
      <c r="L614">
        <v>211130</v>
      </c>
      <c r="M614" t="s">
        <v>116</v>
      </c>
      <c r="N614" s="49">
        <v>178477.36600000001</v>
      </c>
      <c r="O614" s="49">
        <v>292985.51799999998</v>
      </c>
      <c r="P614" s="49">
        <v>304976.62800000003</v>
      </c>
      <c r="Q614" s="49">
        <v>144173.20000000001</v>
      </c>
      <c r="R614" s="49">
        <v>275326.50199999998</v>
      </c>
      <c r="S614" s="49">
        <v>131574.16</v>
      </c>
      <c r="T614" s="49">
        <v>90000.604000000007</v>
      </c>
      <c r="U614" s="49">
        <v>152571.18799999999</v>
      </c>
      <c r="V614" s="49">
        <v>141635.894</v>
      </c>
    </row>
    <row r="615" spans="1:22" x14ac:dyDescent="0.3">
      <c r="A615">
        <v>1008918</v>
      </c>
      <c r="B615" t="s">
        <v>45985</v>
      </c>
      <c r="C615" t="s">
        <v>45986</v>
      </c>
      <c r="D615" t="s">
        <v>44723</v>
      </c>
      <c r="E615" t="s">
        <v>44991</v>
      </c>
      <c r="F615" t="s">
        <v>447</v>
      </c>
      <c r="G615" t="s">
        <v>44992</v>
      </c>
      <c r="H615" t="s">
        <v>45987</v>
      </c>
      <c r="I615" t="s">
        <v>416</v>
      </c>
      <c r="J615">
        <v>40.276707000000002</v>
      </c>
      <c r="K615">
        <v>-80.165184999999994</v>
      </c>
      <c r="L615">
        <v>211111</v>
      </c>
      <c r="M615" t="s">
        <v>116</v>
      </c>
      <c r="Q615" s="49">
        <v>4875.55</v>
      </c>
      <c r="R615" s="49">
        <v>5502.25</v>
      </c>
      <c r="S615" s="49">
        <v>5297.25</v>
      </c>
      <c r="T615" s="49">
        <v>18789.248</v>
      </c>
      <c r="U615" s="49">
        <v>12978.05</v>
      </c>
      <c r="V615" s="49">
        <v>58704.076000000001</v>
      </c>
    </row>
    <row r="616" spans="1:22" x14ac:dyDescent="0.3">
      <c r="A616">
        <v>1011998</v>
      </c>
      <c r="B616" t="s">
        <v>45988</v>
      </c>
      <c r="C616" t="s">
        <v>45989</v>
      </c>
      <c r="D616" t="s">
        <v>44584</v>
      </c>
      <c r="E616" t="s">
        <v>5420</v>
      </c>
      <c r="F616" t="s">
        <v>303</v>
      </c>
      <c r="G616" t="s">
        <v>1810</v>
      </c>
      <c r="H616" t="s">
        <v>45990</v>
      </c>
      <c r="I616" t="s">
        <v>483</v>
      </c>
      <c r="J616">
        <v>29.757539999999999</v>
      </c>
      <c r="K616">
        <v>-95.37039</v>
      </c>
      <c r="L616">
        <v>211130</v>
      </c>
      <c r="M616" t="s">
        <v>116</v>
      </c>
      <c r="N616" s="49">
        <v>69298.975999999995</v>
      </c>
      <c r="O616" s="49">
        <v>131786.97200000001</v>
      </c>
      <c r="P616" s="49">
        <v>166460.66200000001</v>
      </c>
      <c r="Q616" s="49">
        <v>190695.13200000001</v>
      </c>
      <c r="R616" s="49">
        <v>56598.42</v>
      </c>
    </row>
    <row r="617" spans="1:22" x14ac:dyDescent="0.3">
      <c r="A617">
        <v>1008914</v>
      </c>
      <c r="B617" t="s">
        <v>45991</v>
      </c>
      <c r="C617" t="s">
        <v>45992</v>
      </c>
      <c r="D617" t="s">
        <v>44628</v>
      </c>
      <c r="E617" t="s">
        <v>3202</v>
      </c>
      <c r="F617" t="s">
        <v>303</v>
      </c>
      <c r="G617" t="s">
        <v>44821</v>
      </c>
      <c r="H617" t="s">
        <v>45993</v>
      </c>
      <c r="I617" t="s">
        <v>2755</v>
      </c>
      <c r="J617">
        <v>32.755989999999997</v>
      </c>
      <c r="K617">
        <v>-97.334800000000001</v>
      </c>
      <c r="L617">
        <v>211111</v>
      </c>
      <c r="M617" t="s">
        <v>116</v>
      </c>
      <c r="S617" s="49">
        <v>1707.2</v>
      </c>
      <c r="T617" s="49">
        <v>69429.292000000001</v>
      </c>
      <c r="U617" s="49">
        <v>47529.35</v>
      </c>
      <c r="V617" s="49">
        <v>73445.789999999994</v>
      </c>
    </row>
    <row r="618" spans="1:22" x14ac:dyDescent="0.3">
      <c r="A618">
        <v>1013318</v>
      </c>
      <c r="B618"/>
      <c r="C618" t="s">
        <v>45994</v>
      </c>
      <c r="D618" t="s">
        <v>44578</v>
      </c>
      <c r="E618" t="s">
        <v>5420</v>
      </c>
      <c r="F618" t="s">
        <v>303</v>
      </c>
      <c r="G618" t="s">
        <v>34102</v>
      </c>
      <c r="H618" t="s">
        <v>45995</v>
      </c>
      <c r="J618">
        <v>29.163740000000001</v>
      </c>
      <c r="K618">
        <v>-98.029799999999994</v>
      </c>
      <c r="L618">
        <v>211120</v>
      </c>
      <c r="M618" t="s">
        <v>116</v>
      </c>
      <c r="N618" s="49">
        <v>87474.944000000003</v>
      </c>
      <c r="O618" s="49">
        <v>34864.536</v>
      </c>
    </row>
    <row r="619" spans="1:22" x14ac:dyDescent="0.3">
      <c r="A619">
        <v>1005963</v>
      </c>
      <c r="B619" t="s">
        <v>45996</v>
      </c>
      <c r="C619" t="s">
        <v>45997</v>
      </c>
      <c r="D619" t="s">
        <v>44651</v>
      </c>
      <c r="E619" t="s">
        <v>12104</v>
      </c>
      <c r="F619" t="s">
        <v>1487</v>
      </c>
      <c r="G619" t="s">
        <v>12105</v>
      </c>
      <c r="H619" t="s">
        <v>45998</v>
      </c>
      <c r="I619" t="s">
        <v>3457</v>
      </c>
      <c r="J619">
        <v>37.095278999999998</v>
      </c>
      <c r="K619">
        <v>-107.71625</v>
      </c>
      <c r="L619">
        <v>211130</v>
      </c>
      <c r="M619" t="s">
        <v>116</v>
      </c>
      <c r="N619" s="49">
        <v>132977.788</v>
      </c>
      <c r="O619" s="49">
        <v>135684.44200000001</v>
      </c>
      <c r="P619" s="49">
        <v>154204.98000000001</v>
      </c>
      <c r="Q619" s="49">
        <v>185004.93799999999</v>
      </c>
      <c r="R619" s="49">
        <v>95229.24</v>
      </c>
      <c r="S619" s="49">
        <v>82150.577999999994</v>
      </c>
      <c r="T619" s="49">
        <v>69026.100000000006</v>
      </c>
      <c r="U619" s="49">
        <v>103006.806</v>
      </c>
      <c r="V619" s="49">
        <v>108738.74800000001</v>
      </c>
    </row>
    <row r="620" spans="1:22" x14ac:dyDescent="0.3">
      <c r="A620">
        <v>1008220</v>
      </c>
      <c r="B620" t="s">
        <v>45999</v>
      </c>
      <c r="C620" t="s">
        <v>46000</v>
      </c>
      <c r="D620" t="s">
        <v>44596</v>
      </c>
      <c r="E620" t="s">
        <v>36942</v>
      </c>
      <c r="F620" t="s">
        <v>303</v>
      </c>
      <c r="G620" t="s">
        <v>46001</v>
      </c>
      <c r="H620" t="s">
        <v>46002</v>
      </c>
      <c r="I620" t="s">
        <v>483</v>
      </c>
      <c r="J620">
        <v>30.031427999999998</v>
      </c>
      <c r="K620">
        <v>-95.530233999999993</v>
      </c>
      <c r="L620">
        <v>211111</v>
      </c>
      <c r="M620" t="s">
        <v>116</v>
      </c>
      <c r="V620" s="49">
        <v>32042.923999999999</v>
      </c>
    </row>
    <row r="621" spans="1:22" x14ac:dyDescent="0.3">
      <c r="A621">
        <v>1008481</v>
      </c>
      <c r="B621" t="s">
        <v>46003</v>
      </c>
      <c r="C621" t="s">
        <v>46004</v>
      </c>
      <c r="D621" t="s">
        <v>44657</v>
      </c>
      <c r="E621" t="s">
        <v>22551</v>
      </c>
      <c r="F621" t="s">
        <v>447</v>
      </c>
      <c r="G621" t="s">
        <v>22552</v>
      </c>
      <c r="H621" t="s">
        <v>46005</v>
      </c>
      <c r="I621" t="s">
        <v>1104</v>
      </c>
      <c r="J621">
        <v>40.680557</v>
      </c>
      <c r="K621">
        <v>-80.111673999999994</v>
      </c>
      <c r="L621">
        <v>211130</v>
      </c>
      <c r="M621" t="s">
        <v>116</v>
      </c>
      <c r="N621" s="49">
        <v>82254.009999999995</v>
      </c>
      <c r="O621" s="49">
        <v>65665.334000000003</v>
      </c>
      <c r="P621" s="49">
        <v>80483.67</v>
      </c>
      <c r="Q621" s="49">
        <v>54030.788</v>
      </c>
      <c r="R621" s="49">
        <v>62746.05</v>
      </c>
      <c r="S621" s="49">
        <v>153165.25200000001</v>
      </c>
      <c r="T621" s="49">
        <v>65766.542000000001</v>
      </c>
      <c r="U621" s="49">
        <v>118737.476</v>
      </c>
      <c r="V621" s="49">
        <v>145488.886</v>
      </c>
    </row>
    <row r="622" spans="1:22" x14ac:dyDescent="0.3">
      <c r="A622">
        <v>1011735</v>
      </c>
      <c r="B622" t="s">
        <v>46006</v>
      </c>
      <c r="C622" t="s">
        <v>46007</v>
      </c>
      <c r="D622" t="s">
        <v>44628</v>
      </c>
      <c r="E622" t="s">
        <v>1417</v>
      </c>
      <c r="F622" t="s">
        <v>1418</v>
      </c>
      <c r="G622" t="s">
        <v>33925</v>
      </c>
      <c r="H622" t="s">
        <v>46008</v>
      </c>
      <c r="I622" t="s">
        <v>5884</v>
      </c>
      <c r="J622">
        <v>39.743662999999998</v>
      </c>
      <c r="K622">
        <v>-104.985311</v>
      </c>
      <c r="L622">
        <v>211120</v>
      </c>
      <c r="M622" t="s">
        <v>116</v>
      </c>
      <c r="N622" s="49">
        <v>137975.484</v>
      </c>
      <c r="O622" s="49">
        <v>377224.66399999999</v>
      </c>
      <c r="P622" s="49">
        <v>24461.495999999999</v>
      </c>
      <c r="Q622" s="49">
        <v>39717.942000000003</v>
      </c>
      <c r="R622" s="49">
        <v>58765.91</v>
      </c>
      <c r="S622" s="49">
        <v>52635.665999999997</v>
      </c>
    </row>
    <row r="623" spans="1:22" x14ac:dyDescent="0.3">
      <c r="A623">
        <v>1011250</v>
      </c>
      <c r="B623" t="s">
        <v>46009</v>
      </c>
      <c r="C623" t="s">
        <v>46010</v>
      </c>
      <c r="D623" t="s">
        <v>44620</v>
      </c>
      <c r="E623" t="s">
        <v>45183</v>
      </c>
      <c r="F623" t="s">
        <v>1487</v>
      </c>
      <c r="G623" t="s">
        <v>45184</v>
      </c>
      <c r="H623" t="s">
        <v>46011</v>
      </c>
      <c r="J623">
        <v>39.613729999999997</v>
      </c>
      <c r="K623">
        <v>-105.01783399999999</v>
      </c>
      <c r="L623">
        <v>211120</v>
      </c>
      <c r="M623" t="s">
        <v>116</v>
      </c>
      <c r="N623" s="49">
        <v>35829.324000000001</v>
      </c>
      <c r="O623" s="49">
        <v>39765.425999999999</v>
      </c>
      <c r="P623" s="49">
        <v>40600.726000000002</v>
      </c>
      <c r="Q623" s="49">
        <v>56263.898000000001</v>
      </c>
      <c r="R623" s="49">
        <v>18656.11</v>
      </c>
      <c r="S623" s="49">
        <v>40903.163999999997</v>
      </c>
      <c r="T623" s="49">
        <v>47356.788</v>
      </c>
    </row>
    <row r="624" spans="1:22" x14ac:dyDescent="0.3">
      <c r="A624">
        <v>1008509</v>
      </c>
      <c r="B624" t="s">
        <v>46012</v>
      </c>
      <c r="C624" t="s">
        <v>46013</v>
      </c>
      <c r="D624" t="s">
        <v>44723</v>
      </c>
      <c r="E624" t="s">
        <v>45301</v>
      </c>
      <c r="F624" t="s">
        <v>447</v>
      </c>
      <c r="G624" t="s">
        <v>46014</v>
      </c>
      <c r="H624" t="s">
        <v>46015</v>
      </c>
      <c r="I624" t="s">
        <v>46016</v>
      </c>
      <c r="J624">
        <v>40.78595</v>
      </c>
      <c r="K624">
        <v>-77.824370000000002</v>
      </c>
      <c r="L624">
        <v>211111</v>
      </c>
      <c r="M624" t="s">
        <v>116</v>
      </c>
      <c r="Q624" s="49">
        <v>4301.9459999999999</v>
      </c>
      <c r="R624" s="49">
        <v>3947</v>
      </c>
      <c r="S624" s="49">
        <v>12542.941999999999</v>
      </c>
      <c r="T624" s="49">
        <v>29946.941999999999</v>
      </c>
      <c r="U624" s="49">
        <v>79544.983999999997</v>
      </c>
      <c r="V624" s="49">
        <v>89701.02</v>
      </c>
    </row>
    <row r="625" spans="1:22" x14ac:dyDescent="0.3">
      <c r="A625">
        <v>1011308</v>
      </c>
      <c r="B625" t="s">
        <v>46017</v>
      </c>
      <c r="C625" t="s">
        <v>46018</v>
      </c>
      <c r="D625" t="s">
        <v>44657</v>
      </c>
      <c r="E625" t="s">
        <v>45301</v>
      </c>
      <c r="F625" t="s">
        <v>447</v>
      </c>
      <c r="G625" t="s">
        <v>46014</v>
      </c>
      <c r="H625" t="s">
        <v>46019</v>
      </c>
      <c r="I625" t="s">
        <v>11361</v>
      </c>
      <c r="J625">
        <v>40.816580000000002</v>
      </c>
      <c r="K625">
        <v>-77.830709999999996</v>
      </c>
      <c r="L625">
        <v>211111</v>
      </c>
      <c r="M625" t="s">
        <v>116</v>
      </c>
      <c r="P625" s="49">
        <v>81147.97</v>
      </c>
      <c r="Q625" s="49">
        <v>83156.846000000005</v>
      </c>
      <c r="R625" s="49">
        <v>81651.289999999994</v>
      </c>
      <c r="S625" s="49">
        <v>125499.446</v>
      </c>
      <c r="T625" s="49">
        <v>84235.956000000006</v>
      </c>
      <c r="U625" s="49">
        <v>54653.9</v>
      </c>
      <c r="V625" s="49">
        <v>89701.02</v>
      </c>
    </row>
    <row r="626" spans="1:22" x14ac:dyDescent="0.3">
      <c r="A626">
        <v>1011861</v>
      </c>
      <c r="B626"/>
      <c r="C626" t="s">
        <v>46020</v>
      </c>
      <c r="D626" t="s">
        <v>44657</v>
      </c>
      <c r="E626" t="s">
        <v>44991</v>
      </c>
      <c r="F626" t="s">
        <v>447</v>
      </c>
      <c r="G626" t="s">
        <v>44992</v>
      </c>
      <c r="H626" t="s">
        <v>46021</v>
      </c>
      <c r="J626">
        <v>40.276707299999998</v>
      </c>
      <c r="K626">
        <v>-80.165185399999999</v>
      </c>
      <c r="L626">
        <v>211130</v>
      </c>
      <c r="M626" t="s">
        <v>116</v>
      </c>
      <c r="N626" s="49">
        <v>161840.65400000001</v>
      </c>
      <c r="O626" s="49">
        <v>221182.69</v>
      </c>
      <c r="P626" s="49">
        <v>161201.82199999999</v>
      </c>
      <c r="Q626" s="49">
        <v>101740.076</v>
      </c>
      <c r="R626" s="49">
        <v>90015.356</v>
      </c>
      <c r="S626" s="49">
        <v>130797.204</v>
      </c>
      <c r="T626" s="49">
        <v>138563.47200000001</v>
      </c>
    </row>
    <row r="627" spans="1:22" x14ac:dyDescent="0.3">
      <c r="A627">
        <v>1011862</v>
      </c>
      <c r="B627" t="s">
        <v>46022</v>
      </c>
      <c r="C627" t="s">
        <v>46023</v>
      </c>
      <c r="D627" t="s">
        <v>44657</v>
      </c>
      <c r="E627" t="s">
        <v>44991</v>
      </c>
      <c r="F627" t="s">
        <v>447</v>
      </c>
      <c r="G627" t="s">
        <v>44992</v>
      </c>
      <c r="H627" t="s">
        <v>46021</v>
      </c>
      <c r="I627" t="s">
        <v>416</v>
      </c>
      <c r="J627">
        <v>40.278230000000001</v>
      </c>
      <c r="K627">
        <v>-80.170810000000003</v>
      </c>
      <c r="L627">
        <v>211130</v>
      </c>
      <c r="M627" t="s">
        <v>116</v>
      </c>
      <c r="N627" s="49">
        <v>44060.377999999997</v>
      </c>
      <c r="O627" s="49">
        <v>84668.365999999995</v>
      </c>
      <c r="P627" s="49">
        <v>117231.648</v>
      </c>
      <c r="Q627" s="49">
        <v>74562.156000000003</v>
      </c>
      <c r="R627" s="49">
        <v>40799.786</v>
      </c>
    </row>
    <row r="628" spans="1:22" x14ac:dyDescent="0.3">
      <c r="A628">
        <v>1008589</v>
      </c>
      <c r="B628" t="s">
        <v>46024</v>
      </c>
      <c r="C628" t="s">
        <v>46025</v>
      </c>
      <c r="D628" t="s">
        <v>44578</v>
      </c>
      <c r="E628" t="s">
        <v>2716</v>
      </c>
      <c r="F628" t="s">
        <v>303</v>
      </c>
      <c r="G628" t="s">
        <v>43755</v>
      </c>
      <c r="H628" t="s">
        <v>46026</v>
      </c>
      <c r="I628" t="s">
        <v>41605</v>
      </c>
      <c r="J628">
        <v>29.594076000000001</v>
      </c>
      <c r="K628">
        <v>-98.571521000000004</v>
      </c>
      <c r="L628">
        <v>211111</v>
      </c>
      <c r="M628" t="s">
        <v>116</v>
      </c>
      <c r="V628" s="49">
        <v>15942.494000000001</v>
      </c>
    </row>
    <row r="629" spans="1:22" x14ac:dyDescent="0.3">
      <c r="A629">
        <v>1013367</v>
      </c>
      <c r="B629"/>
      <c r="C629" t="s">
        <v>46027</v>
      </c>
      <c r="D629" t="s">
        <v>44620</v>
      </c>
      <c r="E629" t="s">
        <v>45528</v>
      </c>
      <c r="F629" t="s">
        <v>1487</v>
      </c>
      <c r="G629" t="s">
        <v>45529</v>
      </c>
      <c r="H629" t="s">
        <v>46028</v>
      </c>
      <c r="J629">
        <v>47.226559999999999</v>
      </c>
      <c r="K629">
        <v>-103.014</v>
      </c>
      <c r="L629">
        <v>211120</v>
      </c>
      <c r="M629" t="s">
        <v>116</v>
      </c>
      <c r="N629" s="49">
        <v>304698.89399999997</v>
      </c>
      <c r="O629" s="49">
        <v>232510.73</v>
      </c>
    </row>
    <row r="630" spans="1:22" x14ac:dyDescent="0.3">
      <c r="A630">
        <v>1011421</v>
      </c>
      <c r="B630"/>
      <c r="C630" t="s">
        <v>46029</v>
      </c>
      <c r="D630" t="s">
        <v>44578</v>
      </c>
      <c r="E630" t="s">
        <v>5420</v>
      </c>
      <c r="F630" t="s">
        <v>303</v>
      </c>
      <c r="G630" t="s">
        <v>1810</v>
      </c>
      <c r="H630" t="s">
        <v>46030</v>
      </c>
      <c r="I630" t="s">
        <v>828</v>
      </c>
      <c r="J630">
        <v>29.752554</v>
      </c>
      <c r="K630">
        <v>-95.370400900000007</v>
      </c>
      <c r="L630">
        <v>211111</v>
      </c>
      <c r="M630" t="s">
        <v>116</v>
      </c>
      <c r="Q630" s="49">
        <v>23503.387999999999</v>
      </c>
      <c r="R630" s="49">
        <v>17980.491999999998</v>
      </c>
      <c r="S630" s="49">
        <v>52296.088000000003</v>
      </c>
    </row>
    <row r="631" spans="1:22" x14ac:dyDescent="0.3">
      <c r="A631">
        <v>1010396</v>
      </c>
      <c r="B631"/>
      <c r="C631" t="s">
        <v>46031</v>
      </c>
      <c r="D631" t="s">
        <v>44591</v>
      </c>
      <c r="E631" t="s">
        <v>5420</v>
      </c>
      <c r="F631" t="s">
        <v>303</v>
      </c>
      <c r="G631" t="s">
        <v>1810</v>
      </c>
      <c r="H631" t="s">
        <v>46030</v>
      </c>
      <c r="J631">
        <v>29.752554</v>
      </c>
      <c r="K631">
        <v>-95.370400900000007</v>
      </c>
      <c r="L631">
        <v>211130</v>
      </c>
      <c r="M631" t="s">
        <v>116</v>
      </c>
      <c r="N631" s="49">
        <v>245313.06200000001</v>
      </c>
      <c r="O631" s="49">
        <v>248444.71799999999</v>
      </c>
      <c r="P631" s="49">
        <v>247689.07399999999</v>
      </c>
      <c r="Q631" s="49">
        <v>278376.016</v>
      </c>
      <c r="R631" s="49">
        <v>291883.66600000003</v>
      </c>
      <c r="S631" s="49">
        <v>317280.76400000002</v>
      </c>
      <c r="T631" s="49">
        <v>91174.422000000006</v>
      </c>
      <c r="U631" s="49">
        <v>70099.423999999999</v>
      </c>
    </row>
    <row r="632" spans="1:22" x14ac:dyDescent="0.3">
      <c r="A632">
        <v>1008363</v>
      </c>
      <c r="B632"/>
      <c r="C632" t="s">
        <v>46032</v>
      </c>
      <c r="D632" t="s">
        <v>45159</v>
      </c>
      <c r="E632" t="s">
        <v>5420</v>
      </c>
      <c r="F632" t="s">
        <v>303</v>
      </c>
      <c r="G632" t="s">
        <v>1810</v>
      </c>
      <c r="H632" t="s">
        <v>46030</v>
      </c>
      <c r="J632">
        <v>29.752554</v>
      </c>
      <c r="K632">
        <v>-95.370400900000007</v>
      </c>
      <c r="L632">
        <v>211130</v>
      </c>
      <c r="M632" t="s">
        <v>116</v>
      </c>
      <c r="O632" s="49">
        <v>118691.54</v>
      </c>
      <c r="P632" s="49">
        <v>108576.53200000001</v>
      </c>
      <c r="Q632" s="49">
        <v>124887.226</v>
      </c>
      <c r="R632" s="49">
        <v>86980.944000000003</v>
      </c>
      <c r="S632" s="49">
        <v>66843.570000000007</v>
      </c>
      <c r="T632" s="49">
        <v>86351.182000000001</v>
      </c>
      <c r="U632" s="49">
        <v>85981.707999999999</v>
      </c>
      <c r="V632" s="49">
        <v>85641.453999999998</v>
      </c>
    </row>
    <row r="633" spans="1:22" x14ac:dyDescent="0.3">
      <c r="A633">
        <v>1012012</v>
      </c>
      <c r="B633"/>
      <c r="C633" t="s">
        <v>46033</v>
      </c>
      <c r="D633" t="s">
        <v>44596</v>
      </c>
      <c r="E633" t="s">
        <v>5420</v>
      </c>
      <c r="F633" t="s">
        <v>303</v>
      </c>
      <c r="G633" t="s">
        <v>1810</v>
      </c>
      <c r="H633" t="s">
        <v>46030</v>
      </c>
      <c r="J633">
        <v>29.752554</v>
      </c>
      <c r="K633">
        <v>-95.370400900000007</v>
      </c>
      <c r="L633">
        <v>211130</v>
      </c>
      <c r="M633" t="s">
        <v>116</v>
      </c>
      <c r="O633" s="49">
        <v>36126.485999999997</v>
      </c>
      <c r="P633" s="49">
        <v>46281.633999999998</v>
      </c>
    </row>
    <row r="634" spans="1:22" x14ac:dyDescent="0.3">
      <c r="A634">
        <v>1008364</v>
      </c>
      <c r="B634"/>
      <c r="C634" t="s">
        <v>46034</v>
      </c>
      <c r="D634" t="s">
        <v>44608</v>
      </c>
      <c r="E634" t="s">
        <v>5420</v>
      </c>
      <c r="F634" t="s">
        <v>303</v>
      </c>
      <c r="G634" t="s">
        <v>1810</v>
      </c>
      <c r="H634" t="s">
        <v>46030</v>
      </c>
      <c r="J634">
        <v>29.752554</v>
      </c>
      <c r="K634">
        <v>-95.370400900000007</v>
      </c>
      <c r="L634">
        <v>211130</v>
      </c>
      <c r="M634" t="s">
        <v>116</v>
      </c>
      <c r="N634" s="49">
        <v>1991.45</v>
      </c>
      <c r="O634" s="49">
        <v>23803.892</v>
      </c>
      <c r="P634" s="49">
        <v>25326.144</v>
      </c>
    </row>
    <row r="635" spans="1:22" x14ac:dyDescent="0.3">
      <c r="A635">
        <v>1008306</v>
      </c>
      <c r="B635"/>
      <c r="C635" t="s">
        <v>46035</v>
      </c>
      <c r="D635" t="s">
        <v>44612</v>
      </c>
      <c r="E635" t="s">
        <v>5420</v>
      </c>
      <c r="F635" t="s">
        <v>303</v>
      </c>
      <c r="G635" t="s">
        <v>1810</v>
      </c>
      <c r="H635" t="s">
        <v>46030</v>
      </c>
      <c r="J635">
        <v>29.760120000000001</v>
      </c>
      <c r="K635">
        <v>-95.363799999999998</v>
      </c>
      <c r="L635">
        <v>211130</v>
      </c>
      <c r="M635" t="s">
        <v>116</v>
      </c>
      <c r="N635" s="49">
        <v>64548.398000000001</v>
      </c>
      <c r="O635" s="49">
        <v>123507.53599999999</v>
      </c>
      <c r="P635" s="49">
        <v>219385.12599999999</v>
      </c>
      <c r="Q635" s="49">
        <v>215064.932</v>
      </c>
      <c r="R635" s="49">
        <v>218776.78400000001</v>
      </c>
      <c r="S635" s="49">
        <v>239502.11</v>
      </c>
      <c r="T635" s="49">
        <v>568840.30799999996</v>
      </c>
      <c r="U635" s="49">
        <v>599758.77</v>
      </c>
      <c r="V635" s="49">
        <v>466255.71399999998</v>
      </c>
    </row>
    <row r="636" spans="1:22" x14ac:dyDescent="0.3">
      <c r="A636">
        <v>1008365</v>
      </c>
      <c r="B636" t="s">
        <v>46036</v>
      </c>
      <c r="C636" t="s">
        <v>46037</v>
      </c>
      <c r="D636" t="s">
        <v>44628</v>
      </c>
      <c r="E636" t="s">
        <v>5420</v>
      </c>
      <c r="F636" t="s">
        <v>303</v>
      </c>
      <c r="G636" t="s">
        <v>1810</v>
      </c>
      <c r="H636" t="s">
        <v>46038</v>
      </c>
      <c r="I636" t="s">
        <v>483</v>
      </c>
      <c r="J636">
        <v>29.760120000000001</v>
      </c>
      <c r="K636">
        <v>-95.363799999999998</v>
      </c>
      <c r="L636">
        <v>211111</v>
      </c>
      <c r="M636" t="s">
        <v>116</v>
      </c>
      <c r="P636" s="49">
        <v>48960.802000000003</v>
      </c>
      <c r="Q636" s="49">
        <v>49944.608</v>
      </c>
      <c r="R636" s="49">
        <v>84344.237999999998</v>
      </c>
      <c r="S636" s="49">
        <v>335421.96399999998</v>
      </c>
      <c r="T636" s="49">
        <v>195566.446</v>
      </c>
      <c r="U636" s="49">
        <v>61473.04</v>
      </c>
      <c r="V636" s="49">
        <v>51587.894</v>
      </c>
    </row>
    <row r="637" spans="1:22" x14ac:dyDescent="0.3">
      <c r="A637">
        <v>1010397</v>
      </c>
      <c r="B637"/>
      <c r="C637" t="s">
        <v>46039</v>
      </c>
      <c r="D637" t="s">
        <v>44645</v>
      </c>
      <c r="E637" t="s">
        <v>5420</v>
      </c>
      <c r="F637" t="s">
        <v>303</v>
      </c>
      <c r="G637" t="s">
        <v>1810</v>
      </c>
      <c r="H637" t="s">
        <v>46030</v>
      </c>
      <c r="J637">
        <v>29.752554</v>
      </c>
      <c r="K637">
        <v>-95.370400900000007</v>
      </c>
      <c r="L637">
        <v>211130</v>
      </c>
      <c r="M637" t="s">
        <v>116</v>
      </c>
      <c r="N637" s="49">
        <v>175370.932</v>
      </c>
      <c r="O637" s="49">
        <v>179098.82199999999</v>
      </c>
      <c r="P637" s="49">
        <v>182615.022</v>
      </c>
      <c r="Q637" s="49">
        <v>300110.14799999999</v>
      </c>
      <c r="R637" s="49">
        <v>310874.27</v>
      </c>
      <c r="S637" s="49">
        <v>234630.08799999999</v>
      </c>
      <c r="T637" s="49">
        <v>102671.728</v>
      </c>
      <c r="U637" s="49">
        <v>184278.06599999999</v>
      </c>
    </row>
    <row r="638" spans="1:22" x14ac:dyDescent="0.3">
      <c r="A638">
        <v>1011420</v>
      </c>
      <c r="B638" t="s">
        <v>46040</v>
      </c>
      <c r="C638" t="s">
        <v>46041</v>
      </c>
      <c r="D638" t="s">
        <v>44649</v>
      </c>
      <c r="E638" t="s">
        <v>5420</v>
      </c>
      <c r="F638" t="s">
        <v>303</v>
      </c>
      <c r="G638" t="s">
        <v>1810</v>
      </c>
      <c r="H638" t="s">
        <v>46030</v>
      </c>
      <c r="I638" t="s">
        <v>935</v>
      </c>
      <c r="J638">
        <v>29.760120000000001</v>
      </c>
      <c r="K638">
        <v>-95.363799999999998</v>
      </c>
      <c r="L638">
        <v>211111</v>
      </c>
      <c r="M638" t="s">
        <v>116</v>
      </c>
      <c r="P638" s="49">
        <v>15557.888000000001</v>
      </c>
      <c r="Q638" s="49">
        <v>136944.584</v>
      </c>
      <c r="R638" s="49">
        <v>140470.63</v>
      </c>
      <c r="S638" s="49">
        <v>112691.386</v>
      </c>
    </row>
    <row r="639" spans="1:22" x14ac:dyDescent="0.3">
      <c r="A639">
        <v>1013244</v>
      </c>
      <c r="B639"/>
      <c r="C639" t="s">
        <v>46042</v>
      </c>
      <c r="D639" t="s">
        <v>44612</v>
      </c>
      <c r="E639" t="s">
        <v>46043</v>
      </c>
      <c r="F639" t="s">
        <v>1418</v>
      </c>
      <c r="G639" t="s">
        <v>44870</v>
      </c>
      <c r="H639" t="s">
        <v>46044</v>
      </c>
      <c r="J639">
        <v>35.316180000000003</v>
      </c>
      <c r="K639">
        <v>-97.689400000000006</v>
      </c>
      <c r="L639">
        <v>211120</v>
      </c>
      <c r="M639" t="s">
        <v>116</v>
      </c>
      <c r="O639" s="49">
        <v>267105.85600000003</v>
      </c>
    </row>
    <row r="640" spans="1:22" x14ac:dyDescent="0.3">
      <c r="A640">
        <v>1011223</v>
      </c>
      <c r="B640" t="s">
        <v>46045</v>
      </c>
      <c r="C640" t="s">
        <v>46046</v>
      </c>
      <c r="D640" t="s">
        <v>44578</v>
      </c>
      <c r="E640" t="s">
        <v>43495</v>
      </c>
      <c r="F640" t="s">
        <v>303</v>
      </c>
      <c r="G640" t="s">
        <v>43496</v>
      </c>
      <c r="H640" t="s">
        <v>45922</v>
      </c>
      <c r="I640" t="s">
        <v>306</v>
      </c>
      <c r="J640">
        <v>33.065219999999997</v>
      </c>
      <c r="K640">
        <v>-96.803690000000003</v>
      </c>
      <c r="L640">
        <v>211120</v>
      </c>
      <c r="M640" t="s">
        <v>116</v>
      </c>
      <c r="N640" s="49">
        <v>60933.514000000003</v>
      </c>
      <c r="O640" s="49">
        <v>56082.326000000001</v>
      </c>
      <c r="P640" s="49">
        <v>39669.089999999997</v>
      </c>
      <c r="Q640" s="49">
        <v>42573.582000000002</v>
      </c>
      <c r="R640" s="49">
        <v>44267.976000000002</v>
      </c>
      <c r="S640" s="49">
        <v>50285.872000000003</v>
      </c>
      <c r="T640" s="49">
        <v>32095.937999999998</v>
      </c>
    </row>
    <row r="641" spans="1:22" x14ac:dyDescent="0.3">
      <c r="A641">
        <v>1013080</v>
      </c>
      <c r="B641"/>
      <c r="C641" t="s">
        <v>46047</v>
      </c>
      <c r="D641" t="s">
        <v>44591</v>
      </c>
      <c r="E641" t="s">
        <v>5420</v>
      </c>
      <c r="F641" t="s">
        <v>303</v>
      </c>
      <c r="G641" t="s">
        <v>43113</v>
      </c>
      <c r="H641" t="s">
        <v>46048</v>
      </c>
      <c r="J641">
        <v>29.753725599999999</v>
      </c>
      <c r="K641">
        <v>-95.3592814</v>
      </c>
      <c r="L641">
        <v>211130</v>
      </c>
      <c r="M641" t="s">
        <v>116</v>
      </c>
      <c r="N641" s="49">
        <v>368572.56400000001</v>
      </c>
      <c r="O641" s="49">
        <v>312818.462</v>
      </c>
      <c r="P641" s="49">
        <v>197369.62</v>
      </c>
    </row>
    <row r="642" spans="1:22" x14ac:dyDescent="0.3">
      <c r="A642">
        <v>1013377</v>
      </c>
      <c r="B642" t="s">
        <v>46049</v>
      </c>
      <c r="C642" t="s">
        <v>46050</v>
      </c>
      <c r="D642" t="s">
        <v>44628</v>
      </c>
      <c r="E642" t="s">
        <v>20512</v>
      </c>
      <c r="F642" t="s">
        <v>303</v>
      </c>
      <c r="G642" t="s">
        <v>20513</v>
      </c>
      <c r="I642" t="s">
        <v>20514</v>
      </c>
      <c r="J642">
        <v>31.928999999999998</v>
      </c>
      <c r="K642">
        <v>-103.6208</v>
      </c>
      <c r="L642">
        <v>213111</v>
      </c>
      <c r="M642" t="s">
        <v>116</v>
      </c>
      <c r="N642" s="49">
        <v>267488.85200000001</v>
      </c>
      <c r="O642" s="49">
        <v>41233.81</v>
      </c>
    </row>
    <row r="643" spans="1:22" x14ac:dyDescent="0.3">
      <c r="A643">
        <v>1010084</v>
      </c>
      <c r="B643" t="s">
        <v>46051</v>
      </c>
      <c r="C643" t="s">
        <v>46052</v>
      </c>
      <c r="D643" t="s">
        <v>44578</v>
      </c>
      <c r="E643" t="s">
        <v>5420</v>
      </c>
      <c r="F643" t="s">
        <v>303</v>
      </c>
      <c r="G643" t="s">
        <v>1810</v>
      </c>
      <c r="H643" t="s">
        <v>46053</v>
      </c>
      <c r="I643" t="s">
        <v>483</v>
      </c>
      <c r="J643">
        <v>29.761448999999999</v>
      </c>
      <c r="K643">
        <v>-95.364999999999995</v>
      </c>
      <c r="L643">
        <v>211130</v>
      </c>
      <c r="M643" t="s">
        <v>116</v>
      </c>
      <c r="N643" s="49">
        <v>47167.428</v>
      </c>
      <c r="O643" s="49">
        <v>123140.03599999999</v>
      </c>
      <c r="P643" s="49">
        <v>169298.386</v>
      </c>
      <c r="Q643" s="49">
        <v>147630.92600000001</v>
      </c>
      <c r="R643" s="49">
        <v>112677.39599999999</v>
      </c>
      <c r="S643" s="49">
        <v>46198.368000000002</v>
      </c>
      <c r="T643" s="49">
        <v>90766.092000000004</v>
      </c>
    </row>
    <row r="644" spans="1:22" x14ac:dyDescent="0.3">
      <c r="A644">
        <v>1011407</v>
      </c>
      <c r="B644" t="s">
        <v>46054</v>
      </c>
      <c r="C644" t="s">
        <v>46055</v>
      </c>
      <c r="D644" t="s">
        <v>44628</v>
      </c>
      <c r="E644" t="s">
        <v>5420</v>
      </c>
      <c r="F644" t="s">
        <v>303</v>
      </c>
      <c r="G644" t="s">
        <v>1810</v>
      </c>
      <c r="H644" t="s">
        <v>46053</v>
      </c>
      <c r="I644" t="s">
        <v>483</v>
      </c>
      <c r="J644">
        <v>29.758669999999999</v>
      </c>
      <c r="K644">
        <v>-95.370540000000005</v>
      </c>
      <c r="L644">
        <v>211111</v>
      </c>
      <c r="M644" t="s">
        <v>116</v>
      </c>
      <c r="P644" s="49">
        <v>145045.28</v>
      </c>
      <c r="Q644" s="49">
        <v>63689.599999999999</v>
      </c>
      <c r="R644" s="49">
        <v>82415.024000000005</v>
      </c>
    </row>
    <row r="645" spans="1:22" x14ac:dyDescent="0.3">
      <c r="A645">
        <v>1009490</v>
      </c>
      <c r="B645"/>
      <c r="C645" t="s">
        <v>46056</v>
      </c>
      <c r="D645" t="s">
        <v>44578</v>
      </c>
      <c r="E645" t="s">
        <v>3634</v>
      </c>
      <c r="F645" t="s">
        <v>303</v>
      </c>
      <c r="G645" t="s">
        <v>39864</v>
      </c>
      <c r="H645" t="s">
        <v>46057</v>
      </c>
      <c r="L645">
        <v>211130</v>
      </c>
      <c r="M645" t="s">
        <v>116</v>
      </c>
      <c r="N645" s="49">
        <v>57439.046000000002</v>
      </c>
    </row>
    <row r="646" spans="1:22" x14ac:dyDescent="0.3">
      <c r="A646">
        <v>1009488</v>
      </c>
      <c r="B646" t="s">
        <v>46058</v>
      </c>
      <c r="C646" t="s">
        <v>46059</v>
      </c>
      <c r="D646" t="s">
        <v>44574</v>
      </c>
      <c r="E646" t="s">
        <v>3634</v>
      </c>
      <c r="F646" t="s">
        <v>303</v>
      </c>
      <c r="G646" t="s">
        <v>39864</v>
      </c>
      <c r="H646" t="s">
        <v>46057</v>
      </c>
      <c r="I646" t="s">
        <v>3637</v>
      </c>
      <c r="J646">
        <v>32.793599999999998</v>
      </c>
      <c r="K646">
        <v>-96.805139999999994</v>
      </c>
      <c r="L646">
        <v>211111</v>
      </c>
      <c r="M646" t="s">
        <v>116</v>
      </c>
      <c r="Q646" s="49">
        <v>24708.045999999998</v>
      </c>
      <c r="R646" s="49">
        <v>24235.745999999999</v>
      </c>
      <c r="S646" s="49">
        <v>24654.844000000001</v>
      </c>
      <c r="T646" s="49">
        <v>24637.444</v>
      </c>
      <c r="U646" s="49">
        <v>23773.795999999998</v>
      </c>
      <c r="V646" s="49">
        <v>32162.2</v>
      </c>
    </row>
    <row r="647" spans="1:22" x14ac:dyDescent="0.3">
      <c r="A647">
        <v>1013034</v>
      </c>
      <c r="B647" t="s">
        <v>46060</v>
      </c>
      <c r="C647" t="s">
        <v>46061</v>
      </c>
      <c r="D647" t="s">
        <v>44591</v>
      </c>
      <c r="E647" t="s">
        <v>3634</v>
      </c>
      <c r="F647" t="s">
        <v>303</v>
      </c>
      <c r="G647" t="s">
        <v>46062</v>
      </c>
      <c r="H647" t="s">
        <v>46063</v>
      </c>
      <c r="I647" t="s">
        <v>3637</v>
      </c>
      <c r="J647">
        <v>32.926720000000003</v>
      </c>
      <c r="K647">
        <v>-96.823059999999998</v>
      </c>
      <c r="L647">
        <v>211120</v>
      </c>
      <c r="M647" t="s">
        <v>116</v>
      </c>
      <c r="N647" s="49">
        <v>28188.644</v>
      </c>
      <c r="O647" s="49">
        <v>39725.502</v>
      </c>
      <c r="P647" s="49">
        <v>35891.269999999997</v>
      </c>
    </row>
    <row r="648" spans="1:22" x14ac:dyDescent="0.3">
      <c r="A648">
        <v>1013214</v>
      </c>
      <c r="B648"/>
      <c r="C648" t="s">
        <v>46064</v>
      </c>
      <c r="D648" t="s">
        <v>44625</v>
      </c>
      <c r="E648" t="s">
        <v>3634</v>
      </c>
      <c r="F648" t="s">
        <v>303</v>
      </c>
      <c r="G648" t="s">
        <v>46062</v>
      </c>
      <c r="H648" t="s">
        <v>46063</v>
      </c>
      <c r="J648">
        <v>33.081429999999997</v>
      </c>
      <c r="K648">
        <v>-97.564800000000005</v>
      </c>
      <c r="L648">
        <v>211120</v>
      </c>
      <c r="M648" t="s">
        <v>116</v>
      </c>
      <c r="N648" s="49">
        <v>125866.628</v>
      </c>
      <c r="O648" s="49">
        <v>48573.582000000002</v>
      </c>
    </row>
    <row r="649" spans="1:22" x14ac:dyDescent="0.3">
      <c r="A649">
        <v>1012952</v>
      </c>
      <c r="B649" t="s">
        <v>46065</v>
      </c>
      <c r="C649" t="s">
        <v>46066</v>
      </c>
      <c r="D649" t="s">
        <v>44737</v>
      </c>
      <c r="E649" t="s">
        <v>3634</v>
      </c>
      <c r="F649" t="s">
        <v>303</v>
      </c>
      <c r="G649" t="s">
        <v>46062</v>
      </c>
      <c r="H649" t="s">
        <v>46063</v>
      </c>
      <c r="I649" t="s">
        <v>3637</v>
      </c>
      <c r="J649">
        <v>32.926720000000003</v>
      </c>
      <c r="K649">
        <v>-96.823059999999998</v>
      </c>
      <c r="L649">
        <v>211120</v>
      </c>
      <c r="M649" t="s">
        <v>116</v>
      </c>
      <c r="N649" s="49">
        <v>43002.264000000003</v>
      </c>
      <c r="O649" s="49">
        <v>41980.868000000002</v>
      </c>
      <c r="P649" s="49">
        <v>32791.148000000001</v>
      </c>
    </row>
    <row r="650" spans="1:22" x14ac:dyDescent="0.3">
      <c r="A650">
        <v>1012100</v>
      </c>
      <c r="B650" t="s">
        <v>46067</v>
      </c>
      <c r="C650" t="s">
        <v>46068</v>
      </c>
      <c r="D650" t="s">
        <v>44620</v>
      </c>
      <c r="E650" t="s">
        <v>3634</v>
      </c>
      <c r="F650" t="s">
        <v>303</v>
      </c>
      <c r="G650" t="s">
        <v>46062</v>
      </c>
      <c r="H650" t="s">
        <v>46063</v>
      </c>
      <c r="J650">
        <v>32.931247499999998</v>
      </c>
      <c r="K650">
        <v>-96.840459999999993</v>
      </c>
      <c r="L650">
        <v>211120</v>
      </c>
      <c r="M650" t="s">
        <v>116</v>
      </c>
      <c r="N650" s="49">
        <v>146219.11600000001</v>
      </c>
      <c r="O650" s="49">
        <v>122008.326</v>
      </c>
      <c r="P650" s="49">
        <v>101514.95600000001</v>
      </c>
      <c r="Q650" s="49">
        <v>98763.097999999998</v>
      </c>
      <c r="R650" s="49">
        <v>109933.9</v>
      </c>
    </row>
    <row r="651" spans="1:22" x14ac:dyDescent="0.3">
      <c r="A651">
        <v>1012059</v>
      </c>
      <c r="B651" t="s">
        <v>46069</v>
      </c>
      <c r="C651" t="s">
        <v>46070</v>
      </c>
      <c r="D651" t="s">
        <v>44620</v>
      </c>
      <c r="E651" t="s">
        <v>10461</v>
      </c>
      <c r="F651" t="s">
        <v>640</v>
      </c>
      <c r="G651" t="s">
        <v>31524</v>
      </c>
      <c r="H651" t="s">
        <v>46071</v>
      </c>
      <c r="J651">
        <v>48.407679999999999</v>
      </c>
      <c r="K651">
        <v>-102.927547</v>
      </c>
      <c r="L651">
        <v>211120</v>
      </c>
      <c r="M651" t="s">
        <v>116</v>
      </c>
      <c r="N651" s="49">
        <v>28274.524000000001</v>
      </c>
      <c r="O651" s="49">
        <v>60698.523999999998</v>
      </c>
      <c r="P651" s="49">
        <v>57233.97</v>
      </c>
      <c r="Q651" s="49">
        <v>91106.418000000005</v>
      </c>
      <c r="R651" s="49">
        <v>88470.682000000001</v>
      </c>
    </row>
    <row r="652" spans="1:22" x14ac:dyDescent="0.3">
      <c r="A652">
        <v>1011752</v>
      </c>
      <c r="B652" t="s">
        <v>46072</v>
      </c>
      <c r="C652" t="s">
        <v>46073</v>
      </c>
      <c r="D652" t="s">
        <v>44612</v>
      </c>
      <c r="E652" t="s">
        <v>10056</v>
      </c>
      <c r="F652" t="s">
        <v>1418</v>
      </c>
      <c r="G652" t="s">
        <v>29610</v>
      </c>
      <c r="H652" t="s">
        <v>46074</v>
      </c>
      <c r="I652" t="s">
        <v>1421</v>
      </c>
      <c r="J652">
        <v>36.072617000000001</v>
      </c>
      <c r="K652">
        <v>-95.923102</v>
      </c>
      <c r="L652">
        <v>211130</v>
      </c>
      <c r="M652" t="s">
        <v>116</v>
      </c>
      <c r="N652" s="49">
        <v>20128.642</v>
      </c>
      <c r="O652" s="49">
        <v>34202.048000000003</v>
      </c>
      <c r="P652" s="49">
        <v>40339.752</v>
      </c>
      <c r="Q652" s="49">
        <v>48167.052000000003</v>
      </c>
      <c r="R652" s="49">
        <v>70958.313999999998</v>
      </c>
      <c r="S652" s="49">
        <v>134638.682</v>
      </c>
    </row>
    <row r="653" spans="1:22" x14ac:dyDescent="0.3">
      <c r="A653">
        <v>1009624</v>
      </c>
      <c r="B653" t="s">
        <v>45025</v>
      </c>
      <c r="C653" t="s">
        <v>46075</v>
      </c>
      <c r="D653" t="s">
        <v>44578</v>
      </c>
      <c r="E653" t="s">
        <v>3191</v>
      </c>
      <c r="F653" t="s">
        <v>1487</v>
      </c>
      <c r="G653" t="s">
        <v>44347</v>
      </c>
      <c r="H653" t="s">
        <v>46076</v>
      </c>
      <c r="I653" t="s">
        <v>5884</v>
      </c>
      <c r="J653">
        <v>39.744540000000001</v>
      </c>
      <c r="K653">
        <v>-104.98486</v>
      </c>
      <c r="L653">
        <v>211130</v>
      </c>
      <c r="M653" t="s">
        <v>116</v>
      </c>
      <c r="N653" s="49">
        <v>83241.483999999997</v>
      </c>
      <c r="O653" s="49">
        <v>76211.320000000007</v>
      </c>
      <c r="P653" s="49">
        <v>65739.687999999995</v>
      </c>
      <c r="Q653" s="49">
        <v>66768.884000000005</v>
      </c>
      <c r="R653" s="49">
        <v>131186.33799999999</v>
      </c>
      <c r="S653" s="49">
        <v>230926.978</v>
      </c>
      <c r="T653" s="49">
        <v>224364.234</v>
      </c>
      <c r="U653" s="49">
        <v>161318.57</v>
      </c>
      <c r="V653" s="49">
        <v>182785.89199999999</v>
      </c>
    </row>
    <row r="654" spans="1:22" x14ac:dyDescent="0.3">
      <c r="A654">
        <v>1009673</v>
      </c>
      <c r="B654" t="s">
        <v>45025</v>
      </c>
      <c r="C654" t="s">
        <v>46077</v>
      </c>
      <c r="D654" t="s">
        <v>44591</v>
      </c>
      <c r="E654" t="s">
        <v>3191</v>
      </c>
      <c r="F654" t="s">
        <v>1487</v>
      </c>
      <c r="G654" t="s">
        <v>44347</v>
      </c>
      <c r="H654" t="s">
        <v>46078</v>
      </c>
      <c r="I654" t="s">
        <v>5884</v>
      </c>
      <c r="J654">
        <v>39.744540000000001</v>
      </c>
      <c r="K654">
        <v>-104.98486</v>
      </c>
      <c r="L654">
        <v>211111</v>
      </c>
      <c r="M654" t="s">
        <v>116</v>
      </c>
      <c r="R654" s="49">
        <v>0</v>
      </c>
      <c r="S654" s="49">
        <v>27425.324000000001</v>
      </c>
      <c r="T654" s="49">
        <v>26249.633999999998</v>
      </c>
      <c r="U654" s="49">
        <v>40295.512000000002</v>
      </c>
      <c r="V654" s="49">
        <v>101346.712</v>
      </c>
    </row>
    <row r="655" spans="1:22" x14ac:dyDescent="0.3">
      <c r="A655">
        <v>1009562</v>
      </c>
      <c r="B655" t="s">
        <v>45025</v>
      </c>
      <c r="C655" t="s">
        <v>46079</v>
      </c>
      <c r="D655" t="s">
        <v>44596</v>
      </c>
      <c r="E655" t="s">
        <v>3191</v>
      </c>
      <c r="F655" t="s">
        <v>1487</v>
      </c>
      <c r="G655" t="s">
        <v>44347</v>
      </c>
      <c r="H655" t="s">
        <v>46078</v>
      </c>
      <c r="I655" t="s">
        <v>5884</v>
      </c>
      <c r="J655">
        <v>39.744540000000001</v>
      </c>
      <c r="K655">
        <v>-104.98486</v>
      </c>
      <c r="L655">
        <v>211111</v>
      </c>
      <c r="M655" t="s">
        <v>116</v>
      </c>
      <c r="R655" s="49">
        <v>0</v>
      </c>
      <c r="S655" s="49">
        <v>31092.437999999998</v>
      </c>
      <c r="T655" s="49">
        <v>9751.6380000000008</v>
      </c>
      <c r="U655" s="49">
        <v>20799.338</v>
      </c>
      <c r="V655" s="49">
        <v>37058.519999999997</v>
      </c>
    </row>
    <row r="656" spans="1:22" x14ac:dyDescent="0.3">
      <c r="A656">
        <v>1009564</v>
      </c>
      <c r="B656" t="s">
        <v>45025</v>
      </c>
      <c r="C656" t="s">
        <v>46080</v>
      </c>
      <c r="D656" t="s">
        <v>44612</v>
      </c>
      <c r="E656" t="s">
        <v>3191</v>
      </c>
      <c r="F656" t="s">
        <v>1487</v>
      </c>
      <c r="G656" t="s">
        <v>44347</v>
      </c>
      <c r="H656" t="s">
        <v>46078</v>
      </c>
      <c r="I656" t="s">
        <v>5884</v>
      </c>
      <c r="J656">
        <v>39.744529999999997</v>
      </c>
      <c r="K656">
        <v>-104.98517</v>
      </c>
      <c r="L656">
        <v>211111</v>
      </c>
      <c r="M656" t="s">
        <v>116</v>
      </c>
      <c r="S656" s="49">
        <v>0</v>
      </c>
      <c r="T656" s="49">
        <v>0</v>
      </c>
      <c r="U656" s="49">
        <v>96781.918000000005</v>
      </c>
      <c r="V656" s="49">
        <v>123004.238</v>
      </c>
    </row>
    <row r="657" spans="1:22" x14ac:dyDescent="0.3">
      <c r="A657">
        <v>1009793</v>
      </c>
      <c r="B657" t="s">
        <v>45025</v>
      </c>
      <c r="C657" t="s">
        <v>46081</v>
      </c>
      <c r="D657" t="s">
        <v>44620</v>
      </c>
      <c r="E657" t="s">
        <v>3191</v>
      </c>
      <c r="F657" t="s">
        <v>1487</v>
      </c>
      <c r="G657" t="s">
        <v>44347</v>
      </c>
      <c r="H657" t="s">
        <v>46082</v>
      </c>
      <c r="I657" t="s">
        <v>5884</v>
      </c>
      <c r="J657">
        <v>39.744540000000001</v>
      </c>
      <c r="K657">
        <v>-104.98486</v>
      </c>
      <c r="L657">
        <v>211111</v>
      </c>
      <c r="M657" t="s">
        <v>116</v>
      </c>
      <c r="P657" s="49">
        <v>78407.767999999996</v>
      </c>
      <c r="Q657" s="49">
        <v>148382.77799999999</v>
      </c>
      <c r="R657" s="49">
        <v>431663.51</v>
      </c>
      <c r="S657" s="49">
        <v>400540.77600000001</v>
      </c>
      <c r="T657" s="49">
        <v>444159.32799999998</v>
      </c>
      <c r="U657" s="49">
        <v>393590.43</v>
      </c>
      <c r="V657" s="49">
        <v>184275.93799999999</v>
      </c>
    </row>
    <row r="658" spans="1:22" x14ac:dyDescent="0.3">
      <c r="A658">
        <v>1009674</v>
      </c>
      <c r="B658"/>
      <c r="C658" t="s">
        <v>46083</v>
      </c>
      <c r="D658" t="s">
        <v>44628</v>
      </c>
      <c r="E658" t="s">
        <v>3191</v>
      </c>
      <c r="F658" t="s">
        <v>1487</v>
      </c>
      <c r="G658" t="s">
        <v>44347</v>
      </c>
      <c r="H658" t="s">
        <v>46078</v>
      </c>
      <c r="J658">
        <v>39.731209499999999</v>
      </c>
      <c r="K658">
        <v>-104.9826965</v>
      </c>
      <c r="L658">
        <v>211120</v>
      </c>
      <c r="M658" t="s">
        <v>116</v>
      </c>
      <c r="N658" s="49">
        <v>692440.00199999998</v>
      </c>
      <c r="O658" s="49">
        <v>522845.72200000001</v>
      </c>
      <c r="P658" s="49">
        <v>263076.81199999998</v>
      </c>
      <c r="Q658" s="49">
        <v>109457.89599999999</v>
      </c>
      <c r="R658" s="49">
        <v>25139.57</v>
      </c>
      <c r="S658" s="49">
        <v>83280.240000000005</v>
      </c>
      <c r="T658" s="49">
        <v>49983.845999999998</v>
      </c>
      <c r="U658" s="49">
        <v>23226.558000000001</v>
      </c>
      <c r="V658" s="49">
        <v>24163.576000000001</v>
      </c>
    </row>
    <row r="659" spans="1:22" x14ac:dyDescent="0.3">
      <c r="A659">
        <v>1013128</v>
      </c>
      <c r="B659"/>
      <c r="C659" t="s">
        <v>46084</v>
      </c>
      <c r="D659" t="s">
        <v>44578</v>
      </c>
      <c r="E659" t="s">
        <v>5420</v>
      </c>
      <c r="F659" t="s">
        <v>303</v>
      </c>
      <c r="G659" t="s">
        <v>1810</v>
      </c>
      <c r="H659" t="s">
        <v>46085</v>
      </c>
      <c r="J659">
        <v>29.752554</v>
      </c>
      <c r="K659">
        <v>-95.370400900000007</v>
      </c>
      <c r="L659">
        <v>211120</v>
      </c>
      <c r="M659" t="s">
        <v>116</v>
      </c>
      <c r="N659" s="49">
        <v>92225.698000000004</v>
      </c>
      <c r="O659" s="49">
        <v>39655.171999999999</v>
      </c>
      <c r="P659" s="49">
        <v>113658.54399999999</v>
      </c>
    </row>
    <row r="660" spans="1:22" x14ac:dyDescent="0.3">
      <c r="A660">
        <v>1009720</v>
      </c>
      <c r="B660" t="s">
        <v>45234</v>
      </c>
      <c r="C660" t="s">
        <v>46086</v>
      </c>
      <c r="D660" t="s">
        <v>44578</v>
      </c>
      <c r="E660" t="s">
        <v>5420</v>
      </c>
      <c r="F660" t="s">
        <v>303</v>
      </c>
      <c r="G660" t="s">
        <v>1810</v>
      </c>
      <c r="H660" t="s">
        <v>46087</v>
      </c>
      <c r="I660" t="s">
        <v>483</v>
      </c>
      <c r="J660">
        <v>29.758939999999999</v>
      </c>
      <c r="K660">
        <v>-95.370959999999997</v>
      </c>
      <c r="L660">
        <v>211120</v>
      </c>
      <c r="M660" t="s">
        <v>116</v>
      </c>
      <c r="N660" s="49">
        <v>166611.584</v>
      </c>
      <c r="O660" s="49">
        <v>184871.75</v>
      </c>
      <c r="P660" s="49">
        <v>102845.15</v>
      </c>
      <c r="Q660" s="49">
        <v>149308.63200000001</v>
      </c>
      <c r="R660" s="49">
        <v>174775.41</v>
      </c>
      <c r="S660" s="49">
        <v>171685.47200000001</v>
      </c>
      <c r="T660" s="49">
        <v>72636.775999999998</v>
      </c>
      <c r="U660" s="49">
        <v>42728.194000000003</v>
      </c>
      <c r="V660" s="49">
        <v>60340.506000000001</v>
      </c>
    </row>
    <row r="661" spans="1:22" x14ac:dyDescent="0.3">
      <c r="A661">
        <v>1011978</v>
      </c>
      <c r="B661" t="s">
        <v>45174</v>
      </c>
      <c r="C661" t="s">
        <v>46088</v>
      </c>
      <c r="D661" t="s">
        <v>44651</v>
      </c>
      <c r="E661" t="s">
        <v>3202</v>
      </c>
      <c r="F661" t="s">
        <v>303</v>
      </c>
      <c r="G661" t="s">
        <v>44821</v>
      </c>
      <c r="H661" t="s">
        <v>45176</v>
      </c>
      <c r="I661" t="s">
        <v>2755</v>
      </c>
      <c r="J661">
        <v>32.751390000000001</v>
      </c>
      <c r="K661">
        <v>-97.332449999999994</v>
      </c>
      <c r="L661">
        <v>211130</v>
      </c>
      <c r="M661" t="s">
        <v>116</v>
      </c>
      <c r="N661" s="49">
        <v>173129.43</v>
      </c>
      <c r="O661" s="49">
        <v>167456.07800000001</v>
      </c>
      <c r="P661" s="49">
        <v>174540.182</v>
      </c>
      <c r="Q661" s="49">
        <v>167887.68599999999</v>
      </c>
      <c r="R661" s="49">
        <v>169716.07</v>
      </c>
    </row>
    <row r="662" spans="1:22" x14ac:dyDescent="0.3">
      <c r="A662">
        <v>1012664</v>
      </c>
      <c r="B662" t="s">
        <v>46089</v>
      </c>
      <c r="C662" t="s">
        <v>46090</v>
      </c>
      <c r="D662" t="s">
        <v>44645</v>
      </c>
      <c r="E662" t="s">
        <v>46091</v>
      </c>
      <c r="F662" t="s">
        <v>461</v>
      </c>
      <c r="G662" t="s">
        <v>7030</v>
      </c>
      <c r="H662" t="s">
        <v>46092</v>
      </c>
      <c r="J662">
        <v>41.750585000000001</v>
      </c>
      <c r="K662">
        <v>-108.1903059</v>
      </c>
      <c r="L662">
        <v>211130</v>
      </c>
      <c r="M662" t="s">
        <v>116</v>
      </c>
      <c r="N662" s="49">
        <v>320202.66399999999</v>
      </c>
      <c r="O662" s="49">
        <v>300490.85800000001</v>
      </c>
      <c r="P662" s="49">
        <v>201567.88399999999</v>
      </c>
      <c r="Q662" s="49">
        <v>142090.79800000001</v>
      </c>
    </row>
    <row r="663" spans="1:22" x14ac:dyDescent="0.3">
      <c r="A663">
        <v>1008689</v>
      </c>
      <c r="B663" t="s">
        <v>44972</v>
      </c>
      <c r="C663" t="s">
        <v>46093</v>
      </c>
      <c r="D663" t="s">
        <v>45086</v>
      </c>
      <c r="E663" t="s">
        <v>2808</v>
      </c>
      <c r="F663" t="s">
        <v>303</v>
      </c>
      <c r="G663" t="s">
        <v>9292</v>
      </c>
      <c r="H663" t="s">
        <v>44974</v>
      </c>
      <c r="I663" t="s">
        <v>3161</v>
      </c>
      <c r="J663">
        <v>32.003169999999997</v>
      </c>
      <c r="K663">
        <v>-102.07883</v>
      </c>
      <c r="L663">
        <v>211111</v>
      </c>
      <c r="M663" t="s">
        <v>116</v>
      </c>
      <c r="U663" s="49">
        <v>2333.5</v>
      </c>
      <c r="V663" s="49">
        <v>2333.6</v>
      </c>
    </row>
    <row r="664" spans="1:22" x14ac:dyDescent="0.3">
      <c r="A664">
        <v>1012378</v>
      </c>
      <c r="B664" t="s">
        <v>46094</v>
      </c>
      <c r="C664" t="s">
        <v>46095</v>
      </c>
      <c r="D664" t="s">
        <v>44654</v>
      </c>
      <c r="E664" t="s">
        <v>2870</v>
      </c>
      <c r="F664" t="s">
        <v>323</v>
      </c>
      <c r="G664" t="s">
        <v>15459</v>
      </c>
      <c r="H664" t="s">
        <v>46096</v>
      </c>
      <c r="J664">
        <v>35.351561099999998</v>
      </c>
      <c r="K664">
        <v>-119.0576298</v>
      </c>
      <c r="L664">
        <v>211120</v>
      </c>
      <c r="M664" t="s">
        <v>238</v>
      </c>
      <c r="P664" s="49">
        <v>810792.73</v>
      </c>
    </row>
    <row r="665" spans="1:22" x14ac:dyDescent="0.3">
      <c r="A665">
        <v>1011894</v>
      </c>
      <c r="B665" t="s">
        <v>46097</v>
      </c>
      <c r="C665" t="s">
        <v>46098</v>
      </c>
      <c r="D665" t="s">
        <v>44574</v>
      </c>
      <c r="E665" t="s">
        <v>3191</v>
      </c>
      <c r="F665" t="s">
        <v>1487</v>
      </c>
      <c r="G665" t="s">
        <v>26216</v>
      </c>
      <c r="H665" t="s">
        <v>46099</v>
      </c>
      <c r="I665" t="s">
        <v>5884</v>
      </c>
      <c r="J665">
        <v>39.742393999999997</v>
      </c>
      <c r="K665">
        <v>-104.987374</v>
      </c>
      <c r="L665">
        <v>211120</v>
      </c>
      <c r="M665" t="s">
        <v>116</v>
      </c>
      <c r="N665" s="49">
        <v>299480.84999999998</v>
      </c>
      <c r="O665" s="49">
        <v>245753.32800000001</v>
      </c>
      <c r="P665" s="49">
        <v>190469.78599999999</v>
      </c>
      <c r="Q665" s="49">
        <v>94942.987999999998</v>
      </c>
      <c r="R665" s="49">
        <v>61401.16</v>
      </c>
      <c r="S665" s="49">
        <v>44523.307999999997</v>
      </c>
    </row>
    <row r="666" spans="1:22" x14ac:dyDescent="0.3">
      <c r="A666">
        <v>1008213</v>
      </c>
      <c r="B666" t="s">
        <v>46100</v>
      </c>
      <c r="C666" t="s">
        <v>46101</v>
      </c>
      <c r="D666" t="s">
        <v>44645</v>
      </c>
      <c r="E666" t="s">
        <v>46102</v>
      </c>
      <c r="F666" t="s">
        <v>461</v>
      </c>
      <c r="G666" t="s">
        <v>5286</v>
      </c>
      <c r="H666" t="s">
        <v>46103</v>
      </c>
      <c r="I666" t="s">
        <v>5227</v>
      </c>
      <c r="J666">
        <v>42.863759999999999</v>
      </c>
      <c r="K666">
        <v>-109.87504</v>
      </c>
      <c r="L666">
        <v>211111</v>
      </c>
      <c r="M666" t="s">
        <v>116</v>
      </c>
      <c r="Q666" s="49">
        <v>0</v>
      </c>
      <c r="R666" s="49">
        <v>0</v>
      </c>
      <c r="S666" s="49">
        <v>0</v>
      </c>
      <c r="T666" s="49">
        <v>279016.43800000002</v>
      </c>
      <c r="U666" s="49">
        <v>154093.478</v>
      </c>
      <c r="V666" s="49">
        <v>193960.84</v>
      </c>
    </row>
    <row r="667" spans="1:22" x14ac:dyDescent="0.3">
      <c r="A667">
        <v>1008401</v>
      </c>
      <c r="B667" t="s">
        <v>46104</v>
      </c>
      <c r="C667" t="s">
        <v>46105</v>
      </c>
      <c r="D667" t="s">
        <v>44657</v>
      </c>
      <c r="E667" t="s">
        <v>45596</v>
      </c>
      <c r="F667" t="s">
        <v>447</v>
      </c>
      <c r="G667" t="s">
        <v>45597</v>
      </c>
      <c r="H667" t="s">
        <v>46106</v>
      </c>
      <c r="I667" t="s">
        <v>4017</v>
      </c>
      <c r="J667">
        <v>40.611089999999997</v>
      </c>
      <c r="K667">
        <v>-80.104500000000002</v>
      </c>
      <c r="L667">
        <v>211130</v>
      </c>
      <c r="M667" t="s">
        <v>116</v>
      </c>
      <c r="N667" s="49">
        <v>62032.794000000002</v>
      </c>
      <c r="O667" s="49">
        <v>109761.586</v>
      </c>
      <c r="P667" s="49">
        <v>110597.64599999999</v>
      </c>
      <c r="Q667" s="49">
        <v>131828.45199999999</v>
      </c>
      <c r="R667" s="49">
        <v>138864.50200000001</v>
      </c>
      <c r="S667" s="49">
        <v>158290.95800000001</v>
      </c>
      <c r="T667" s="49">
        <v>155897.16200000001</v>
      </c>
      <c r="U667" s="49">
        <v>244818.93799999999</v>
      </c>
      <c r="V667" s="49">
        <v>161336.86199999999</v>
      </c>
    </row>
    <row r="668" spans="1:22" x14ac:dyDescent="0.3">
      <c r="A668">
        <v>1013699</v>
      </c>
      <c r="B668"/>
      <c r="C668" t="s">
        <v>44492</v>
      </c>
      <c r="D668" t="s">
        <v>44628</v>
      </c>
      <c r="E668" t="s">
        <v>44493</v>
      </c>
      <c r="F668" t="s">
        <v>303</v>
      </c>
      <c r="G668" t="s">
        <v>44494</v>
      </c>
      <c r="H668" t="s">
        <v>44495</v>
      </c>
      <c r="L668">
        <v>211120</v>
      </c>
      <c r="M668" t="s">
        <v>44320</v>
      </c>
      <c r="N668" s="49">
        <v>79253.740000000005</v>
      </c>
    </row>
    <row r="669" spans="1:22" x14ac:dyDescent="0.3">
      <c r="A669">
        <v>1011275</v>
      </c>
      <c r="B669" t="s">
        <v>46107</v>
      </c>
      <c r="C669" t="s">
        <v>46108</v>
      </c>
      <c r="D669" t="s">
        <v>44578</v>
      </c>
      <c r="E669" t="s">
        <v>5420</v>
      </c>
      <c r="F669" t="s">
        <v>303</v>
      </c>
      <c r="G669" t="s">
        <v>1810</v>
      </c>
      <c r="H669" t="s">
        <v>46109</v>
      </c>
      <c r="I669" t="s">
        <v>483</v>
      </c>
      <c r="J669">
        <v>29.75507</v>
      </c>
      <c r="K669">
        <v>-95.370310000000003</v>
      </c>
      <c r="L669">
        <v>211120</v>
      </c>
      <c r="M669" t="s">
        <v>116</v>
      </c>
      <c r="O669" s="49">
        <v>29131.574000000001</v>
      </c>
      <c r="P669" s="49">
        <v>85832.792000000001</v>
      </c>
      <c r="Q669" s="49">
        <v>92397.373999999996</v>
      </c>
      <c r="R669" s="49">
        <v>155104.31200000001</v>
      </c>
      <c r="S669" s="49">
        <v>65203</v>
      </c>
      <c r="T669" s="49">
        <v>40963.648000000001</v>
      </c>
    </row>
    <row r="670" spans="1:22" x14ac:dyDescent="0.3">
      <c r="A670">
        <v>1009584</v>
      </c>
      <c r="B670" t="s">
        <v>45482</v>
      </c>
      <c r="C670" t="s">
        <v>46110</v>
      </c>
      <c r="D670" t="s">
        <v>44591</v>
      </c>
      <c r="E670" t="s">
        <v>5420</v>
      </c>
      <c r="F670" t="s">
        <v>303</v>
      </c>
      <c r="G670" t="s">
        <v>1810</v>
      </c>
      <c r="H670" t="s">
        <v>46111</v>
      </c>
      <c r="I670" t="s">
        <v>483</v>
      </c>
      <c r="J670">
        <v>29.75507</v>
      </c>
      <c r="K670">
        <v>-95.370310000000003</v>
      </c>
      <c r="L670">
        <v>211120</v>
      </c>
      <c r="M670" t="s">
        <v>116</v>
      </c>
      <c r="N670" s="49">
        <v>486127.47200000001</v>
      </c>
      <c r="O670" s="49">
        <v>468829.31800000003</v>
      </c>
      <c r="P670" s="49">
        <v>409375.66399999999</v>
      </c>
      <c r="Q670" s="49">
        <v>339305.55599999998</v>
      </c>
      <c r="R670" s="49">
        <v>515960.44199999998</v>
      </c>
      <c r="S670" s="49">
        <v>382387.41800000001</v>
      </c>
      <c r="T670" s="49">
        <v>242032.27799999999</v>
      </c>
      <c r="U670" s="49">
        <v>338016.24200000003</v>
      </c>
      <c r="V670" s="49">
        <v>265361.34600000002</v>
      </c>
    </row>
    <row r="671" spans="1:22" x14ac:dyDescent="0.3">
      <c r="A671">
        <v>1011276</v>
      </c>
      <c r="B671" t="s">
        <v>46112</v>
      </c>
      <c r="C671" t="s">
        <v>46113</v>
      </c>
      <c r="D671" t="s">
        <v>44612</v>
      </c>
      <c r="E671" t="s">
        <v>5420</v>
      </c>
      <c r="F671" t="s">
        <v>303</v>
      </c>
      <c r="G671" t="s">
        <v>1810</v>
      </c>
      <c r="H671" t="s">
        <v>46109</v>
      </c>
      <c r="I671" t="s">
        <v>483</v>
      </c>
      <c r="J671">
        <v>29.75507</v>
      </c>
      <c r="K671">
        <v>-95.370310000000003</v>
      </c>
      <c r="L671">
        <v>211130</v>
      </c>
      <c r="M671" t="s">
        <v>116</v>
      </c>
      <c r="O671" s="49">
        <v>27252.9</v>
      </c>
      <c r="P671" s="49">
        <v>28756.698</v>
      </c>
      <c r="Q671" s="49">
        <v>31354.682000000001</v>
      </c>
      <c r="R671" s="49">
        <v>83961.606</v>
      </c>
      <c r="S671" s="49">
        <v>29196.75</v>
      </c>
    </row>
    <row r="672" spans="1:22" x14ac:dyDescent="0.3">
      <c r="A672">
        <v>1012556</v>
      </c>
      <c r="B672" t="s">
        <v>46114</v>
      </c>
      <c r="C672" t="s">
        <v>46115</v>
      </c>
      <c r="D672" t="s">
        <v>44628</v>
      </c>
      <c r="E672" t="s">
        <v>5420</v>
      </c>
      <c r="F672" t="s">
        <v>303</v>
      </c>
      <c r="G672" t="s">
        <v>1810</v>
      </c>
      <c r="H672" t="s">
        <v>46116</v>
      </c>
      <c r="J672">
        <v>29.752554</v>
      </c>
      <c r="K672">
        <v>-95.370400900000007</v>
      </c>
      <c r="L672">
        <v>211120</v>
      </c>
      <c r="M672" t="s">
        <v>116</v>
      </c>
      <c r="N672" s="49">
        <v>385256.978</v>
      </c>
      <c r="O672" s="49">
        <v>232122.89600000001</v>
      </c>
      <c r="P672" s="49">
        <v>129734.512</v>
      </c>
      <c r="Q672" s="49">
        <v>173471.50200000001</v>
      </c>
    </row>
    <row r="673" spans="1:22" x14ac:dyDescent="0.3">
      <c r="A673">
        <v>1011295</v>
      </c>
      <c r="B673" t="s">
        <v>46117</v>
      </c>
      <c r="C673" t="s">
        <v>46118</v>
      </c>
      <c r="D673" t="s">
        <v>44657</v>
      </c>
      <c r="E673" t="s">
        <v>3191</v>
      </c>
      <c r="F673" t="s">
        <v>1487</v>
      </c>
      <c r="G673" t="s">
        <v>26216</v>
      </c>
      <c r="H673" t="s">
        <v>46119</v>
      </c>
      <c r="I673" t="s">
        <v>5884</v>
      </c>
      <c r="J673">
        <v>39.745649999999998</v>
      </c>
      <c r="K673">
        <v>-104.99037</v>
      </c>
      <c r="L673">
        <v>211111</v>
      </c>
      <c r="M673" t="s">
        <v>116</v>
      </c>
      <c r="Q673" s="49">
        <v>42353.5</v>
      </c>
      <c r="R673" s="49">
        <v>44165.05</v>
      </c>
      <c r="S673" s="49">
        <v>33360.92</v>
      </c>
      <c r="T673" s="49">
        <v>45558.826000000001</v>
      </c>
    </row>
    <row r="674" spans="1:22" x14ac:dyDescent="0.3">
      <c r="A674">
        <v>1011297</v>
      </c>
      <c r="B674" t="s">
        <v>46120</v>
      </c>
      <c r="C674" t="s">
        <v>46121</v>
      </c>
      <c r="D674" t="s">
        <v>46122</v>
      </c>
      <c r="E674" t="s">
        <v>3191</v>
      </c>
      <c r="F674" t="s">
        <v>1487</v>
      </c>
      <c r="G674" t="s">
        <v>26216</v>
      </c>
      <c r="H674" t="s">
        <v>46119</v>
      </c>
      <c r="I674" t="s">
        <v>5884</v>
      </c>
      <c r="J674">
        <v>39.745649999999998</v>
      </c>
      <c r="K674">
        <v>-104.99037</v>
      </c>
      <c r="L674">
        <v>211111</v>
      </c>
      <c r="M674" t="s">
        <v>116</v>
      </c>
      <c r="Q674" s="49">
        <v>51193.7</v>
      </c>
      <c r="R674" s="49">
        <v>49589.572</v>
      </c>
      <c r="S674" s="49">
        <v>46395.718000000001</v>
      </c>
      <c r="T674" s="49">
        <v>45156.154000000002</v>
      </c>
    </row>
    <row r="675" spans="1:22" x14ac:dyDescent="0.3">
      <c r="A675">
        <v>1011674</v>
      </c>
      <c r="B675" t="s">
        <v>46123</v>
      </c>
      <c r="C675" t="s">
        <v>46124</v>
      </c>
      <c r="D675" t="s">
        <v>44623</v>
      </c>
      <c r="E675" t="s">
        <v>10056</v>
      </c>
      <c r="F675" t="s">
        <v>1418</v>
      </c>
      <c r="G675" t="s">
        <v>29610</v>
      </c>
      <c r="H675" t="s">
        <v>46125</v>
      </c>
      <c r="I675" t="s">
        <v>10579</v>
      </c>
      <c r="J675">
        <v>39.57929</v>
      </c>
      <c r="K675">
        <v>-104.867</v>
      </c>
      <c r="L675">
        <v>211120</v>
      </c>
      <c r="M675" t="s">
        <v>116</v>
      </c>
      <c r="N675" s="49">
        <v>46574.696000000004</v>
      </c>
      <c r="O675" s="49">
        <v>28613.383999999998</v>
      </c>
      <c r="P675" s="49">
        <v>16838.02</v>
      </c>
      <c r="Q675" s="49">
        <v>22563.218000000001</v>
      </c>
      <c r="R675" s="49">
        <v>35157.101999999999</v>
      </c>
      <c r="S675" s="49">
        <v>25057.058000000001</v>
      </c>
    </row>
    <row r="676" spans="1:22" x14ac:dyDescent="0.3">
      <c r="A676">
        <v>1011684</v>
      </c>
      <c r="B676" t="s">
        <v>46126</v>
      </c>
      <c r="C676" t="s">
        <v>46127</v>
      </c>
      <c r="D676" t="s">
        <v>44625</v>
      </c>
      <c r="E676" t="s">
        <v>10056</v>
      </c>
      <c r="F676" t="s">
        <v>1418</v>
      </c>
      <c r="G676" t="s">
        <v>29610</v>
      </c>
      <c r="H676" t="s">
        <v>46125</v>
      </c>
      <c r="I676" t="s">
        <v>10579</v>
      </c>
      <c r="J676">
        <v>39.57929</v>
      </c>
      <c r="K676">
        <v>-104.867</v>
      </c>
      <c r="L676">
        <v>211130</v>
      </c>
      <c r="M676" t="s">
        <v>116</v>
      </c>
      <c r="N676" s="49">
        <v>35632.684000000001</v>
      </c>
      <c r="O676" s="49">
        <v>31442.901999999998</v>
      </c>
      <c r="P676" s="49">
        <v>24783.121999999999</v>
      </c>
      <c r="Q676" s="49">
        <v>38468.057999999997</v>
      </c>
      <c r="R676" s="49">
        <v>43733.536</v>
      </c>
      <c r="S676" s="49">
        <v>49466.408000000003</v>
      </c>
    </row>
    <row r="677" spans="1:22" x14ac:dyDescent="0.3">
      <c r="A677">
        <v>1008093</v>
      </c>
      <c r="B677" t="s">
        <v>46128</v>
      </c>
      <c r="C677" t="s">
        <v>46129</v>
      </c>
      <c r="D677" t="s">
        <v>44578</v>
      </c>
      <c r="E677" t="s">
        <v>10056</v>
      </c>
      <c r="F677" t="s">
        <v>1418</v>
      </c>
      <c r="G677" t="s">
        <v>45000</v>
      </c>
      <c r="H677" t="s">
        <v>46130</v>
      </c>
      <c r="J677">
        <v>36.159288199999999</v>
      </c>
      <c r="K677">
        <v>-95.996478300000007</v>
      </c>
      <c r="L677">
        <v>211130</v>
      </c>
      <c r="M677" t="s">
        <v>116</v>
      </c>
      <c r="O677" s="49">
        <v>3921.59</v>
      </c>
      <c r="P677" s="49">
        <v>2701.444</v>
      </c>
      <c r="Q677" s="49">
        <v>4285.09</v>
      </c>
      <c r="R677" s="49">
        <v>85178.864000000001</v>
      </c>
      <c r="S677" s="49">
        <v>88100.33</v>
      </c>
      <c r="T677" s="49">
        <v>102528.11599999999</v>
      </c>
      <c r="U677" s="49">
        <v>116645.808</v>
      </c>
      <c r="V677" s="49">
        <v>128057.764</v>
      </c>
    </row>
    <row r="678" spans="1:22" x14ac:dyDescent="0.3">
      <c r="A678">
        <v>1012620</v>
      </c>
      <c r="B678" t="s">
        <v>46131</v>
      </c>
      <c r="C678" t="s">
        <v>46132</v>
      </c>
      <c r="D678" t="s">
        <v>44628</v>
      </c>
      <c r="E678" t="s">
        <v>10056</v>
      </c>
      <c r="F678" t="s">
        <v>1418</v>
      </c>
      <c r="G678" t="s">
        <v>45000</v>
      </c>
      <c r="H678" t="s">
        <v>46130</v>
      </c>
      <c r="J678">
        <v>36.143317400000001</v>
      </c>
      <c r="K678">
        <v>-95.991189700000007</v>
      </c>
      <c r="L678">
        <v>211111</v>
      </c>
      <c r="M678" t="s">
        <v>116</v>
      </c>
      <c r="Q678" s="49">
        <v>28490.68</v>
      </c>
    </row>
    <row r="679" spans="1:22" x14ac:dyDescent="0.3">
      <c r="A679">
        <v>1008341</v>
      </c>
      <c r="B679" t="s">
        <v>46133</v>
      </c>
      <c r="C679" t="s">
        <v>46134</v>
      </c>
      <c r="D679" t="s">
        <v>44584</v>
      </c>
      <c r="E679" t="s">
        <v>10056</v>
      </c>
      <c r="F679" t="s">
        <v>1418</v>
      </c>
      <c r="G679" t="s">
        <v>33925</v>
      </c>
      <c r="H679" t="s">
        <v>46135</v>
      </c>
      <c r="I679" t="s">
        <v>1421</v>
      </c>
      <c r="J679">
        <v>36.159287999999997</v>
      </c>
      <c r="K679">
        <v>-95.996477999999996</v>
      </c>
      <c r="L679">
        <v>211111</v>
      </c>
      <c r="M679" t="s">
        <v>116</v>
      </c>
      <c r="Q679" s="49">
        <v>9039.4439999999995</v>
      </c>
      <c r="R679" s="49">
        <v>42003.75</v>
      </c>
      <c r="S679" s="49">
        <v>44153.987999999998</v>
      </c>
      <c r="T679" s="49">
        <v>79422.187999999995</v>
      </c>
      <c r="U679" s="49">
        <v>141951.85200000001</v>
      </c>
      <c r="V679" s="49">
        <v>130467.802</v>
      </c>
    </row>
    <row r="680" spans="1:22" x14ac:dyDescent="0.3">
      <c r="A680">
        <v>1008850</v>
      </c>
      <c r="B680" t="s">
        <v>46136</v>
      </c>
      <c r="C680" t="s">
        <v>46137</v>
      </c>
      <c r="D680" t="s">
        <v>44591</v>
      </c>
      <c r="E680" t="s">
        <v>10056</v>
      </c>
      <c r="F680" t="s">
        <v>1418</v>
      </c>
      <c r="G680" t="s">
        <v>33925</v>
      </c>
      <c r="H680" t="s">
        <v>46135</v>
      </c>
      <c r="I680" t="s">
        <v>1421</v>
      </c>
      <c r="J680">
        <v>36.15748</v>
      </c>
      <c r="K680">
        <v>-95.995689999999996</v>
      </c>
      <c r="L680">
        <v>211111</v>
      </c>
      <c r="M680" t="s">
        <v>116</v>
      </c>
      <c r="Q680" s="49">
        <v>261404.89</v>
      </c>
      <c r="R680" s="49">
        <v>306280.87</v>
      </c>
      <c r="S680" s="49">
        <v>310412.29399999999</v>
      </c>
      <c r="T680" s="49">
        <v>254381.37</v>
      </c>
      <c r="U680" s="49">
        <v>394397.56199999998</v>
      </c>
      <c r="V680" s="49">
        <v>471493.158</v>
      </c>
    </row>
    <row r="681" spans="1:22" x14ac:dyDescent="0.3">
      <c r="A681">
        <v>1008451</v>
      </c>
      <c r="B681" t="s">
        <v>46138</v>
      </c>
      <c r="C681" t="s">
        <v>46139</v>
      </c>
      <c r="D681" t="s">
        <v>44596</v>
      </c>
      <c r="E681" t="s">
        <v>10056</v>
      </c>
      <c r="F681" t="s">
        <v>1418</v>
      </c>
      <c r="G681" t="s">
        <v>33925</v>
      </c>
      <c r="H681" t="s">
        <v>46140</v>
      </c>
      <c r="I681" t="s">
        <v>1421</v>
      </c>
      <c r="J681">
        <v>36.159287999999997</v>
      </c>
      <c r="K681">
        <v>-95.996477999999996</v>
      </c>
      <c r="L681">
        <v>211111</v>
      </c>
      <c r="M681" t="s">
        <v>116</v>
      </c>
      <c r="S681" s="49">
        <v>154538.69</v>
      </c>
      <c r="T681" s="49">
        <v>170721.72200000001</v>
      </c>
      <c r="U681" s="49">
        <v>198515.04800000001</v>
      </c>
      <c r="V681" s="49">
        <v>201150.78599999999</v>
      </c>
    </row>
    <row r="682" spans="1:22" x14ac:dyDescent="0.3">
      <c r="A682">
        <v>1008321</v>
      </c>
      <c r="B682" t="s">
        <v>46141</v>
      </c>
      <c r="C682" t="s">
        <v>46142</v>
      </c>
      <c r="D682" t="s">
        <v>44612</v>
      </c>
      <c r="E682" t="s">
        <v>10056</v>
      </c>
      <c r="F682" t="s">
        <v>1418</v>
      </c>
      <c r="G682" t="s">
        <v>33925</v>
      </c>
      <c r="H682" t="s">
        <v>46135</v>
      </c>
      <c r="I682" t="s">
        <v>1421</v>
      </c>
      <c r="J682">
        <v>36.159287999999997</v>
      </c>
      <c r="K682">
        <v>-95.996477999999996</v>
      </c>
      <c r="L682">
        <v>211111</v>
      </c>
      <c r="M682" t="s">
        <v>116</v>
      </c>
      <c r="Q682" s="49">
        <v>18164.045999999998</v>
      </c>
      <c r="R682" s="49">
        <v>422862.00400000002</v>
      </c>
      <c r="S682" s="49">
        <v>537271.576</v>
      </c>
      <c r="T682" s="49">
        <v>552499.69400000002</v>
      </c>
      <c r="U682" s="49">
        <v>528230.86800000002</v>
      </c>
      <c r="V682" s="49">
        <v>473218.08799999999</v>
      </c>
    </row>
    <row r="683" spans="1:22" x14ac:dyDescent="0.3">
      <c r="A683">
        <v>1008859</v>
      </c>
      <c r="B683" t="s">
        <v>46143</v>
      </c>
      <c r="C683" t="s">
        <v>46144</v>
      </c>
      <c r="D683" t="s">
        <v>44620</v>
      </c>
      <c r="E683" t="s">
        <v>10056</v>
      </c>
      <c r="F683" t="s">
        <v>1418</v>
      </c>
      <c r="G683" t="s">
        <v>33925</v>
      </c>
      <c r="H683" t="s">
        <v>46140</v>
      </c>
      <c r="I683" t="s">
        <v>1421</v>
      </c>
      <c r="J683">
        <v>36.159287999999997</v>
      </c>
      <c r="K683">
        <v>-95.996477999999996</v>
      </c>
      <c r="L683">
        <v>211111</v>
      </c>
      <c r="M683" t="s">
        <v>116</v>
      </c>
      <c r="R683" s="49">
        <v>15316.59</v>
      </c>
      <c r="S683" s="49">
        <v>29593.078000000001</v>
      </c>
      <c r="T683" s="49">
        <v>227109.092</v>
      </c>
      <c r="U683" s="49">
        <v>180889.73</v>
      </c>
      <c r="V683" s="49">
        <v>81279.142000000007</v>
      </c>
    </row>
    <row r="684" spans="1:22" x14ac:dyDescent="0.3">
      <c r="A684">
        <v>1008857</v>
      </c>
      <c r="B684" t="s">
        <v>46145</v>
      </c>
      <c r="C684" t="s">
        <v>46146</v>
      </c>
      <c r="D684" t="s">
        <v>44637</v>
      </c>
      <c r="E684" t="s">
        <v>10056</v>
      </c>
      <c r="F684" t="s">
        <v>1418</v>
      </c>
      <c r="G684" t="s">
        <v>33925</v>
      </c>
      <c r="H684" t="s">
        <v>46135</v>
      </c>
      <c r="I684" t="s">
        <v>1421</v>
      </c>
      <c r="J684">
        <v>36.154409999999999</v>
      </c>
      <c r="K684">
        <v>-95.991489999999999</v>
      </c>
      <c r="L684">
        <v>211120</v>
      </c>
      <c r="M684" t="s">
        <v>116</v>
      </c>
      <c r="N684" s="49">
        <v>53404.482000000004</v>
      </c>
      <c r="O684" s="49">
        <v>15564.575999999999</v>
      </c>
      <c r="P684" s="49">
        <v>12393.52</v>
      </c>
      <c r="Q684" s="49">
        <v>17820.7</v>
      </c>
      <c r="R684" s="49">
        <v>20965.448</v>
      </c>
      <c r="S684" s="49">
        <v>25416.085999999999</v>
      </c>
      <c r="T684" s="49">
        <v>33090.519999999997</v>
      </c>
      <c r="U684" s="49">
        <v>28339.202000000001</v>
      </c>
    </row>
    <row r="685" spans="1:22" x14ac:dyDescent="0.3">
      <c r="A685">
        <v>1008852</v>
      </c>
      <c r="B685" t="s">
        <v>46147</v>
      </c>
      <c r="C685" t="s">
        <v>46148</v>
      </c>
      <c r="D685" t="s">
        <v>44645</v>
      </c>
      <c r="E685" t="s">
        <v>10056</v>
      </c>
      <c r="F685" t="s">
        <v>1418</v>
      </c>
      <c r="G685" t="s">
        <v>33925</v>
      </c>
      <c r="H685" t="s">
        <v>46135</v>
      </c>
      <c r="I685" t="s">
        <v>1421</v>
      </c>
      <c r="J685">
        <v>36.154409999999999</v>
      </c>
      <c r="K685">
        <v>-95.991489999999999</v>
      </c>
      <c r="L685">
        <v>211130</v>
      </c>
      <c r="M685" t="s">
        <v>116</v>
      </c>
      <c r="O685" s="49">
        <v>43238.39</v>
      </c>
      <c r="P685" s="49">
        <v>62343.756000000001</v>
      </c>
      <c r="Q685" s="49">
        <v>66136.501999999993</v>
      </c>
      <c r="R685" s="49">
        <v>73990.498000000007</v>
      </c>
      <c r="S685" s="49">
        <v>97346.012000000002</v>
      </c>
      <c r="T685" s="49">
        <v>124429.86599999999</v>
      </c>
      <c r="U685" s="49">
        <v>149168.326</v>
      </c>
      <c r="V685" s="49">
        <v>123194.42200000001</v>
      </c>
    </row>
    <row r="686" spans="1:22" x14ac:dyDescent="0.3">
      <c r="A686">
        <v>1008094</v>
      </c>
      <c r="B686" t="s">
        <v>46149</v>
      </c>
      <c r="C686" t="s">
        <v>46150</v>
      </c>
      <c r="D686" t="s">
        <v>44651</v>
      </c>
      <c r="E686" t="s">
        <v>10056</v>
      </c>
      <c r="F686" t="s">
        <v>1418</v>
      </c>
      <c r="G686" t="s">
        <v>33925</v>
      </c>
      <c r="H686" t="s">
        <v>46140</v>
      </c>
      <c r="I686" t="s">
        <v>1421</v>
      </c>
      <c r="J686">
        <v>36.159287999999997</v>
      </c>
      <c r="K686">
        <v>-95.996477999999996</v>
      </c>
      <c r="L686">
        <v>211111</v>
      </c>
      <c r="M686" t="s">
        <v>116</v>
      </c>
      <c r="R686" s="49">
        <v>86088</v>
      </c>
      <c r="S686" s="49">
        <v>101568.86199999999</v>
      </c>
      <c r="T686" s="49">
        <v>99610.368000000002</v>
      </c>
      <c r="U686" s="49">
        <v>117741.46799999999</v>
      </c>
      <c r="V686" s="49">
        <v>93505.55</v>
      </c>
    </row>
    <row r="687" spans="1:22" x14ac:dyDescent="0.3">
      <c r="A687">
        <v>1009112</v>
      </c>
      <c r="B687" t="s">
        <v>46151</v>
      </c>
      <c r="C687" t="s">
        <v>46152</v>
      </c>
      <c r="D687" t="s">
        <v>44716</v>
      </c>
      <c r="E687" t="s">
        <v>23259</v>
      </c>
      <c r="F687" t="s">
        <v>542</v>
      </c>
      <c r="G687" t="s">
        <v>3849</v>
      </c>
      <c r="H687" t="s">
        <v>46153</v>
      </c>
      <c r="I687" t="s">
        <v>46154</v>
      </c>
      <c r="J687">
        <v>38.362259000000002</v>
      </c>
      <c r="K687">
        <v>-98.762540000000001</v>
      </c>
      <c r="L687">
        <v>211111</v>
      </c>
      <c r="M687" t="s">
        <v>116</v>
      </c>
      <c r="Q687" s="49">
        <v>21073.898000000001</v>
      </c>
      <c r="R687" s="49">
        <v>32059.421999999999</v>
      </c>
      <c r="S687" s="49">
        <v>101619.37</v>
      </c>
      <c r="T687" s="49">
        <v>110072.708</v>
      </c>
      <c r="U687" s="49">
        <v>117488.63400000001</v>
      </c>
      <c r="V687" s="49">
        <v>94457.657999999996</v>
      </c>
    </row>
    <row r="688" spans="1:22" x14ac:dyDescent="0.3">
      <c r="A688">
        <v>1012823</v>
      </c>
      <c r="B688" t="s">
        <v>46155</v>
      </c>
      <c r="C688" t="s">
        <v>46156</v>
      </c>
      <c r="D688" t="s">
        <v>44654</v>
      </c>
      <c r="E688" t="s">
        <v>2870</v>
      </c>
      <c r="F688" t="s">
        <v>323</v>
      </c>
      <c r="G688" t="s">
        <v>10156</v>
      </c>
      <c r="H688" t="s">
        <v>46157</v>
      </c>
      <c r="J688">
        <v>35.126851299999998</v>
      </c>
      <c r="K688">
        <v>-119.18557850000001</v>
      </c>
      <c r="L688">
        <v>211130</v>
      </c>
      <c r="M688" t="s">
        <v>116</v>
      </c>
      <c r="N688" s="49">
        <v>312254.90999999997</v>
      </c>
      <c r="O688" s="49">
        <v>296589.17800000001</v>
      </c>
      <c r="P688" s="49">
        <v>321412.83399999997</v>
      </c>
      <c r="Q688" s="49">
        <v>286391.37</v>
      </c>
    </row>
    <row r="689" spans="1:22" x14ac:dyDescent="0.3">
      <c r="A689">
        <v>1009242</v>
      </c>
      <c r="B689" t="s">
        <v>27683</v>
      </c>
      <c r="C689" t="s">
        <v>46158</v>
      </c>
      <c r="D689" t="s">
        <v>44651</v>
      </c>
      <c r="E689" t="s">
        <v>13650</v>
      </c>
      <c r="F689" t="s">
        <v>339</v>
      </c>
      <c r="G689" t="s">
        <v>1670</v>
      </c>
      <c r="H689" t="s">
        <v>46159</v>
      </c>
      <c r="I689" t="s">
        <v>1001</v>
      </c>
      <c r="J689">
        <v>37.795963</v>
      </c>
      <c r="K689">
        <v>-122.022317</v>
      </c>
      <c r="L689">
        <v>211120</v>
      </c>
      <c r="M689" t="s">
        <v>116</v>
      </c>
      <c r="N689" s="49">
        <v>177453.462</v>
      </c>
      <c r="O689" s="49">
        <v>185573.628</v>
      </c>
      <c r="P689" s="49">
        <v>91599.26</v>
      </c>
      <c r="Q689" s="49">
        <v>109285.37</v>
      </c>
      <c r="R689" s="49">
        <v>158380.804</v>
      </c>
      <c r="S689" s="49">
        <v>180400.59</v>
      </c>
      <c r="T689" s="49">
        <v>185768.46799999999</v>
      </c>
      <c r="U689" s="49">
        <v>265258.00799999997</v>
      </c>
      <c r="V689" s="49">
        <v>256618.1</v>
      </c>
    </row>
    <row r="690" spans="1:22" x14ac:dyDescent="0.3">
      <c r="A690">
        <v>1007484</v>
      </c>
      <c r="B690" t="s">
        <v>46160</v>
      </c>
      <c r="C690" t="s">
        <v>46161</v>
      </c>
      <c r="D690" t="s">
        <v>44651</v>
      </c>
      <c r="E690" t="s">
        <v>5420</v>
      </c>
      <c r="F690" t="s">
        <v>303</v>
      </c>
      <c r="G690" t="s">
        <v>1810</v>
      </c>
      <c r="H690" t="s">
        <v>46162</v>
      </c>
      <c r="I690" t="s">
        <v>1672</v>
      </c>
      <c r="J690">
        <v>36.759</v>
      </c>
      <c r="K690">
        <v>-108.16097000000001</v>
      </c>
      <c r="L690">
        <v>211130</v>
      </c>
      <c r="M690" t="s">
        <v>116</v>
      </c>
      <c r="N690" s="49">
        <v>2874637.8319999999</v>
      </c>
      <c r="O690" s="49">
        <v>2917479.1860000002</v>
      </c>
      <c r="P690" s="49">
        <v>2224914.0219999999</v>
      </c>
      <c r="Q690" s="49">
        <v>2759590.94</v>
      </c>
      <c r="R690" s="49">
        <v>2767357.1060000001</v>
      </c>
      <c r="S690" s="49">
        <v>3745699.0780000002</v>
      </c>
      <c r="T690" s="49">
        <v>6607125.2920000004</v>
      </c>
      <c r="U690" s="49">
        <v>5020111.1260000002</v>
      </c>
      <c r="V690" s="49">
        <v>6181128.4840000002</v>
      </c>
    </row>
    <row r="691" spans="1:22" x14ac:dyDescent="0.3">
      <c r="A691">
        <v>1008802</v>
      </c>
      <c r="B691" t="s">
        <v>46163</v>
      </c>
      <c r="C691" t="s">
        <v>46164</v>
      </c>
      <c r="D691" t="s">
        <v>44591</v>
      </c>
      <c r="E691" t="s">
        <v>9104</v>
      </c>
      <c r="F691" t="s">
        <v>1418</v>
      </c>
      <c r="G691" t="s">
        <v>33978</v>
      </c>
      <c r="H691" t="s">
        <v>46165</v>
      </c>
      <c r="I691" t="s">
        <v>13690</v>
      </c>
      <c r="J691">
        <v>35.470039999999997</v>
      </c>
      <c r="K691">
        <v>-97.514769999999999</v>
      </c>
      <c r="L691">
        <v>211111</v>
      </c>
      <c r="M691" t="s">
        <v>116</v>
      </c>
      <c r="S691" s="49">
        <v>0</v>
      </c>
      <c r="T691" s="49">
        <v>16233.028</v>
      </c>
      <c r="U691" s="49">
        <v>43990.428</v>
      </c>
      <c r="V691" s="49">
        <v>39998.008000000002</v>
      </c>
    </row>
    <row r="692" spans="1:22" x14ac:dyDescent="0.3">
      <c r="A692">
        <v>1008803</v>
      </c>
      <c r="B692" t="s">
        <v>46163</v>
      </c>
      <c r="C692" t="s">
        <v>46166</v>
      </c>
      <c r="D692" t="s">
        <v>44591</v>
      </c>
      <c r="E692" t="s">
        <v>9104</v>
      </c>
      <c r="F692" t="s">
        <v>1418</v>
      </c>
      <c r="G692" t="s">
        <v>33978</v>
      </c>
      <c r="H692" t="s">
        <v>46165</v>
      </c>
      <c r="I692" t="s">
        <v>9107</v>
      </c>
      <c r="J692">
        <v>35.471180799999999</v>
      </c>
      <c r="K692">
        <v>-97.516602000000006</v>
      </c>
      <c r="L692">
        <v>211111</v>
      </c>
      <c r="M692" t="s">
        <v>116</v>
      </c>
      <c r="S692" s="49">
        <v>0</v>
      </c>
      <c r="U692" s="49">
        <v>120974.736</v>
      </c>
      <c r="V692" s="49">
        <v>118933.428</v>
      </c>
    </row>
    <row r="693" spans="1:22" x14ac:dyDescent="0.3">
      <c r="A693">
        <v>1008806</v>
      </c>
      <c r="B693" t="s">
        <v>46163</v>
      </c>
      <c r="C693" t="s">
        <v>46167</v>
      </c>
      <c r="D693" t="s">
        <v>44612</v>
      </c>
      <c r="E693" t="s">
        <v>9104</v>
      </c>
      <c r="F693" t="s">
        <v>1418</v>
      </c>
      <c r="G693" t="s">
        <v>33978</v>
      </c>
      <c r="H693" t="s">
        <v>46165</v>
      </c>
      <c r="I693" t="s">
        <v>13690</v>
      </c>
      <c r="J693">
        <v>35.469799999999999</v>
      </c>
      <c r="K693">
        <v>-97.514769999999999</v>
      </c>
      <c r="L693">
        <v>211120</v>
      </c>
      <c r="M693" t="s">
        <v>116</v>
      </c>
      <c r="N693" s="49">
        <v>336001.48200000002</v>
      </c>
      <c r="O693" s="49">
        <v>475572.09399999998</v>
      </c>
      <c r="P693" s="49">
        <v>833257.03599999996</v>
      </c>
      <c r="Q693" s="49">
        <v>966616.86</v>
      </c>
      <c r="R693" s="49">
        <v>1354807.1540000001</v>
      </c>
      <c r="S693" s="49">
        <v>1156476.182</v>
      </c>
      <c r="T693" s="49">
        <v>925584.83200000005</v>
      </c>
      <c r="U693" s="49">
        <v>2185884.3360000001</v>
      </c>
      <c r="V693" s="49">
        <v>247173.94</v>
      </c>
    </row>
    <row r="694" spans="1:22" x14ac:dyDescent="0.3">
      <c r="A694">
        <v>1008807</v>
      </c>
      <c r="B694" t="s">
        <v>46163</v>
      </c>
      <c r="C694" t="s">
        <v>46168</v>
      </c>
      <c r="D694" t="s">
        <v>44713</v>
      </c>
      <c r="E694" t="s">
        <v>9104</v>
      </c>
      <c r="F694" t="s">
        <v>1418</v>
      </c>
      <c r="G694" t="s">
        <v>33978</v>
      </c>
      <c r="H694" t="s">
        <v>46165</v>
      </c>
      <c r="I694" t="s">
        <v>13690</v>
      </c>
      <c r="J694">
        <v>35.469799999999999</v>
      </c>
      <c r="K694">
        <v>-97.514769999999999</v>
      </c>
      <c r="L694">
        <v>211120</v>
      </c>
      <c r="M694" t="s">
        <v>116</v>
      </c>
      <c r="N694" s="49">
        <v>27312.848000000002</v>
      </c>
      <c r="O694" s="49">
        <v>37248.474000000002</v>
      </c>
      <c r="P694" s="49">
        <v>82181.08</v>
      </c>
      <c r="Q694" s="49">
        <v>55988.292000000001</v>
      </c>
      <c r="R694" s="49">
        <v>110699.776</v>
      </c>
      <c r="S694" s="49">
        <v>112480.226</v>
      </c>
      <c r="T694" s="49">
        <v>54225.962</v>
      </c>
      <c r="U694" s="49">
        <v>829747.27399999998</v>
      </c>
      <c r="V694" s="49">
        <v>3956.8</v>
      </c>
    </row>
    <row r="695" spans="1:22" x14ac:dyDescent="0.3">
      <c r="A695">
        <v>1008809</v>
      </c>
      <c r="B695" t="s">
        <v>46163</v>
      </c>
      <c r="C695" t="s">
        <v>46169</v>
      </c>
      <c r="D695" t="s">
        <v>44628</v>
      </c>
      <c r="E695" t="s">
        <v>9104</v>
      </c>
      <c r="F695" t="s">
        <v>1418</v>
      </c>
      <c r="G695" t="s">
        <v>33978</v>
      </c>
      <c r="H695" t="s">
        <v>46165</v>
      </c>
      <c r="I695" t="s">
        <v>13690</v>
      </c>
      <c r="J695">
        <v>35.469799999999999</v>
      </c>
      <c r="K695">
        <v>-97.514769999999999</v>
      </c>
      <c r="L695">
        <v>211120</v>
      </c>
      <c r="M695" t="s">
        <v>116</v>
      </c>
      <c r="O695" s="49">
        <v>2357.6999999999998</v>
      </c>
      <c r="P695" s="49">
        <v>3030.7</v>
      </c>
      <c r="Q695" s="49">
        <v>2078.8000000000002</v>
      </c>
      <c r="R695" s="49">
        <v>160259.19399999999</v>
      </c>
      <c r="S695" s="49">
        <v>193803.17199999999</v>
      </c>
      <c r="T695" s="49">
        <v>180653.016</v>
      </c>
      <c r="U695" s="49">
        <v>491766.19</v>
      </c>
      <c r="V695" s="49">
        <v>225716.49600000001</v>
      </c>
    </row>
    <row r="696" spans="1:22" x14ac:dyDescent="0.3">
      <c r="A696">
        <v>1012077</v>
      </c>
      <c r="B696" t="s">
        <v>46170</v>
      </c>
      <c r="C696" t="s">
        <v>46171</v>
      </c>
      <c r="D696" t="s">
        <v>46172</v>
      </c>
      <c r="E696" t="s">
        <v>9104</v>
      </c>
      <c r="F696" t="s">
        <v>1418</v>
      </c>
      <c r="G696" t="s">
        <v>33978</v>
      </c>
      <c r="H696" t="s">
        <v>46173</v>
      </c>
      <c r="J696">
        <v>35.470117999999999</v>
      </c>
      <c r="K696">
        <v>-97.514830000000003</v>
      </c>
      <c r="L696">
        <v>211120</v>
      </c>
      <c r="M696" t="s">
        <v>116</v>
      </c>
      <c r="N696" s="49">
        <v>86739.774000000005</v>
      </c>
      <c r="O696" s="49">
        <v>121993.39</v>
      </c>
      <c r="P696" s="49">
        <v>64836.086000000003</v>
      </c>
      <c r="Q696" s="49">
        <v>81708.817999999999</v>
      </c>
      <c r="R696" s="49">
        <v>31814.022000000001</v>
      </c>
    </row>
    <row r="697" spans="1:22" x14ac:dyDescent="0.3">
      <c r="A697">
        <v>1010484</v>
      </c>
      <c r="B697" t="s">
        <v>46174</v>
      </c>
      <c r="C697" t="s">
        <v>46175</v>
      </c>
      <c r="D697" t="s">
        <v>44605</v>
      </c>
      <c r="E697" t="s">
        <v>10056</v>
      </c>
      <c r="F697" t="s">
        <v>1418</v>
      </c>
      <c r="G697" t="s">
        <v>46176</v>
      </c>
      <c r="H697" t="s">
        <v>46177</v>
      </c>
      <c r="I697" t="s">
        <v>1421</v>
      </c>
      <c r="J697">
        <v>36.062325999999999</v>
      </c>
      <c r="K697">
        <v>-95.960763</v>
      </c>
      <c r="L697">
        <v>211111</v>
      </c>
      <c r="M697" t="s">
        <v>116</v>
      </c>
      <c r="R697" s="49">
        <v>3275.75</v>
      </c>
      <c r="S697" s="49">
        <v>165.9</v>
      </c>
      <c r="T697" s="49">
        <v>1723.45</v>
      </c>
      <c r="U697" s="49">
        <v>635.54999999999995</v>
      </c>
    </row>
    <row r="698" spans="1:22" x14ac:dyDescent="0.3">
      <c r="A698">
        <v>1010485</v>
      </c>
      <c r="B698" t="s">
        <v>46178</v>
      </c>
      <c r="C698" t="s">
        <v>46179</v>
      </c>
      <c r="D698" t="s">
        <v>44612</v>
      </c>
      <c r="E698" t="s">
        <v>10056</v>
      </c>
      <c r="F698" t="s">
        <v>1418</v>
      </c>
      <c r="G698" t="s">
        <v>46176</v>
      </c>
      <c r="H698" t="s">
        <v>46177</v>
      </c>
      <c r="I698" t="s">
        <v>1421</v>
      </c>
      <c r="J698">
        <v>36.062325999999999</v>
      </c>
      <c r="K698">
        <v>-95.960763</v>
      </c>
      <c r="L698">
        <v>211130</v>
      </c>
      <c r="M698" t="s">
        <v>116</v>
      </c>
      <c r="N698" s="49">
        <v>52325.983999999997</v>
      </c>
      <c r="O698" s="49">
        <v>37122.998</v>
      </c>
      <c r="R698" s="49">
        <v>156905.9</v>
      </c>
      <c r="S698" s="49">
        <v>143080.4</v>
      </c>
      <c r="T698" s="49">
        <v>88756.4</v>
      </c>
      <c r="U698" s="49">
        <v>17580.45</v>
      </c>
    </row>
    <row r="699" spans="1:22" x14ac:dyDescent="0.3">
      <c r="A699">
        <v>1013626</v>
      </c>
      <c r="B699"/>
      <c r="C699" t="s">
        <v>46180</v>
      </c>
      <c r="D699" t="s">
        <v>44628</v>
      </c>
      <c r="E699" t="s">
        <v>5420</v>
      </c>
      <c r="F699" t="s">
        <v>303</v>
      </c>
      <c r="G699" t="s">
        <v>44854</v>
      </c>
      <c r="H699" t="s">
        <v>46181</v>
      </c>
      <c r="L699">
        <v>211120</v>
      </c>
      <c r="M699" t="s">
        <v>116</v>
      </c>
      <c r="N699" s="49">
        <v>57837.91</v>
      </c>
    </row>
    <row r="700" spans="1:22" x14ac:dyDescent="0.3">
      <c r="A700">
        <v>1012528</v>
      </c>
      <c r="B700" t="s">
        <v>46182</v>
      </c>
      <c r="C700" t="s">
        <v>46183</v>
      </c>
      <c r="D700" t="s">
        <v>44612</v>
      </c>
      <c r="E700" t="s">
        <v>3634</v>
      </c>
      <c r="F700" t="s">
        <v>303</v>
      </c>
      <c r="G700" t="s">
        <v>46062</v>
      </c>
      <c r="H700" t="s">
        <v>46184</v>
      </c>
      <c r="J700">
        <v>32.931247499999998</v>
      </c>
      <c r="K700">
        <v>-96.840459999999993</v>
      </c>
      <c r="L700">
        <v>211120</v>
      </c>
      <c r="M700" t="s">
        <v>116</v>
      </c>
      <c r="N700" s="49">
        <v>841690.51399999997</v>
      </c>
      <c r="O700" s="49">
        <v>734812.81599999999</v>
      </c>
      <c r="P700" s="49">
        <v>485740.00400000002</v>
      </c>
      <c r="Q700" s="49">
        <v>267485.95</v>
      </c>
    </row>
    <row r="701" spans="1:22" x14ac:dyDescent="0.3">
      <c r="A701">
        <v>1009301</v>
      </c>
      <c r="B701" t="s">
        <v>46185</v>
      </c>
      <c r="C701" t="s">
        <v>46186</v>
      </c>
      <c r="D701" t="s">
        <v>44657</v>
      </c>
      <c r="E701" t="s">
        <v>46187</v>
      </c>
      <c r="F701" t="s">
        <v>447</v>
      </c>
      <c r="G701" t="s">
        <v>46188</v>
      </c>
      <c r="H701" t="s">
        <v>46189</v>
      </c>
      <c r="I701" t="s">
        <v>536</v>
      </c>
      <c r="J701">
        <v>41.165430000000001</v>
      </c>
      <c r="K701">
        <v>-79.101010000000002</v>
      </c>
      <c r="L701">
        <v>211130</v>
      </c>
      <c r="M701" t="s">
        <v>116</v>
      </c>
      <c r="N701" s="49">
        <v>168939.92</v>
      </c>
      <c r="O701" s="49">
        <v>173036.698</v>
      </c>
      <c r="P701" s="49">
        <v>123404.21400000001</v>
      </c>
      <c r="Q701" s="49">
        <v>131859.92800000001</v>
      </c>
      <c r="R701" s="49">
        <v>198108.9</v>
      </c>
      <c r="S701" s="49">
        <v>223914.69399999999</v>
      </c>
      <c r="T701" s="49">
        <v>170476.734</v>
      </c>
      <c r="U701" s="49">
        <v>123277.186</v>
      </c>
      <c r="V701" s="49">
        <v>121854.038</v>
      </c>
    </row>
    <row r="702" spans="1:22" x14ac:dyDescent="0.3">
      <c r="A702">
        <v>1010716</v>
      </c>
      <c r="B702" t="s">
        <v>46190</v>
      </c>
      <c r="C702" t="s">
        <v>46191</v>
      </c>
      <c r="D702" t="s">
        <v>44578</v>
      </c>
      <c r="E702" t="s">
        <v>5420</v>
      </c>
      <c r="F702" t="s">
        <v>303</v>
      </c>
      <c r="G702" t="s">
        <v>38217</v>
      </c>
      <c r="H702" t="s">
        <v>46192</v>
      </c>
      <c r="I702" t="s">
        <v>483</v>
      </c>
      <c r="J702">
        <v>29.753920000000001</v>
      </c>
      <c r="K702">
        <v>-95.45702</v>
      </c>
      <c r="L702">
        <v>211111</v>
      </c>
      <c r="M702" t="s">
        <v>116</v>
      </c>
      <c r="S702" s="49">
        <v>15550.244000000001</v>
      </c>
      <c r="T702" s="49">
        <v>9915.36</v>
      </c>
      <c r="U702" s="49">
        <v>56560.902000000002</v>
      </c>
      <c r="V702" s="49">
        <v>46991.932000000001</v>
      </c>
    </row>
    <row r="703" spans="1:22" x14ac:dyDescent="0.3">
      <c r="A703">
        <v>1008392</v>
      </c>
      <c r="B703"/>
      <c r="C703" t="s">
        <v>46193</v>
      </c>
      <c r="D703" t="s">
        <v>44591</v>
      </c>
      <c r="E703" t="s">
        <v>5420</v>
      </c>
      <c r="F703" t="s">
        <v>303</v>
      </c>
      <c r="G703" t="s">
        <v>38217</v>
      </c>
      <c r="H703" t="s">
        <v>46194</v>
      </c>
      <c r="J703">
        <v>29.733422900000001</v>
      </c>
      <c r="K703">
        <v>-95.432578599999999</v>
      </c>
      <c r="L703">
        <v>211130</v>
      </c>
      <c r="M703" t="s">
        <v>116</v>
      </c>
      <c r="N703" s="49">
        <v>189697.97</v>
      </c>
      <c r="O703" s="49">
        <v>184255.274</v>
      </c>
      <c r="P703" s="49">
        <v>173033.766</v>
      </c>
      <c r="Q703" s="49">
        <v>185779.32399999999</v>
      </c>
      <c r="R703" s="49">
        <v>153356.4</v>
      </c>
      <c r="S703" s="49">
        <v>148894.33799999999</v>
      </c>
      <c r="T703" s="49">
        <v>308915.864</v>
      </c>
      <c r="U703" s="49">
        <v>372849.33199999999</v>
      </c>
      <c r="V703" s="49">
        <v>259096.64</v>
      </c>
    </row>
    <row r="704" spans="1:22" x14ac:dyDescent="0.3">
      <c r="A704">
        <v>1011260</v>
      </c>
      <c r="B704" t="s">
        <v>46195</v>
      </c>
      <c r="C704" t="s">
        <v>46196</v>
      </c>
      <c r="D704" t="s">
        <v>44578</v>
      </c>
      <c r="E704" t="s">
        <v>8491</v>
      </c>
      <c r="F704" t="s">
        <v>583</v>
      </c>
      <c r="G704" t="s">
        <v>16679</v>
      </c>
      <c r="H704" t="s">
        <v>46197</v>
      </c>
      <c r="I704" t="s">
        <v>2076</v>
      </c>
      <c r="J704">
        <v>30.19425</v>
      </c>
      <c r="K704">
        <v>-92.008840000000006</v>
      </c>
      <c r="L704">
        <v>211111</v>
      </c>
      <c r="M704" t="s">
        <v>116</v>
      </c>
      <c r="R704" s="49">
        <v>49529.603999999999</v>
      </c>
      <c r="S704" s="49">
        <v>39174.133999999998</v>
      </c>
      <c r="T704" s="49">
        <v>27701.758000000002</v>
      </c>
    </row>
    <row r="705" spans="1:22" x14ac:dyDescent="0.3">
      <c r="A705">
        <v>1009706</v>
      </c>
      <c r="B705" t="s">
        <v>46198</v>
      </c>
      <c r="C705" t="s">
        <v>46199</v>
      </c>
      <c r="D705" t="s">
        <v>44578</v>
      </c>
      <c r="E705" t="s">
        <v>5420</v>
      </c>
      <c r="F705" t="s">
        <v>303</v>
      </c>
      <c r="G705" t="s">
        <v>42546</v>
      </c>
      <c r="H705" t="s">
        <v>46200</v>
      </c>
      <c r="I705" t="s">
        <v>483</v>
      </c>
      <c r="J705">
        <v>29.944299999999998</v>
      </c>
      <c r="K705">
        <v>-95.404349999999994</v>
      </c>
      <c r="L705">
        <v>211120</v>
      </c>
      <c r="M705" t="s">
        <v>116</v>
      </c>
      <c r="N705" s="49">
        <v>220796.78</v>
      </c>
      <c r="O705" s="49">
        <v>175775.31</v>
      </c>
      <c r="P705" s="49">
        <v>217238.14799999999</v>
      </c>
      <c r="Q705" s="49">
        <v>280941.304</v>
      </c>
      <c r="R705" s="49">
        <v>281435.14399999997</v>
      </c>
      <c r="S705" s="49">
        <v>227717.16200000001</v>
      </c>
      <c r="T705" s="49">
        <v>272474.36800000002</v>
      </c>
      <c r="U705" s="49">
        <v>207719.18599999999</v>
      </c>
      <c r="V705" s="49">
        <v>173091.27600000001</v>
      </c>
    </row>
    <row r="706" spans="1:22" x14ac:dyDescent="0.3">
      <c r="A706">
        <v>1012070</v>
      </c>
      <c r="B706" t="s">
        <v>46201</v>
      </c>
      <c r="C706" t="s">
        <v>46202</v>
      </c>
      <c r="D706" t="s">
        <v>44608</v>
      </c>
      <c r="E706" t="s">
        <v>9282</v>
      </c>
      <c r="F706" t="s">
        <v>303</v>
      </c>
      <c r="G706" t="s">
        <v>45928</v>
      </c>
      <c r="H706" t="s">
        <v>46203</v>
      </c>
      <c r="J706">
        <v>32.886150999999998</v>
      </c>
      <c r="K706">
        <v>-96.964910000000003</v>
      </c>
      <c r="L706">
        <v>211120</v>
      </c>
      <c r="M706" t="s">
        <v>116</v>
      </c>
      <c r="N706" s="49">
        <v>14401.662</v>
      </c>
      <c r="O706" s="49">
        <v>20627.786</v>
      </c>
      <c r="P706" s="49">
        <v>36778.42</v>
      </c>
      <c r="Q706" s="49">
        <v>40143.684000000001</v>
      </c>
      <c r="R706" s="49">
        <v>39915.326000000001</v>
      </c>
    </row>
    <row r="707" spans="1:22" x14ac:dyDescent="0.3">
      <c r="A707">
        <v>1009106</v>
      </c>
      <c r="B707" t="s">
        <v>44345</v>
      </c>
      <c r="C707" t="s">
        <v>46204</v>
      </c>
      <c r="D707" t="s">
        <v>44620</v>
      </c>
      <c r="E707" t="s">
        <v>3191</v>
      </c>
      <c r="F707" t="s">
        <v>1487</v>
      </c>
      <c r="G707" t="s">
        <v>26216</v>
      </c>
      <c r="H707" t="s">
        <v>46205</v>
      </c>
      <c r="I707" t="s">
        <v>5884</v>
      </c>
      <c r="J707">
        <v>39.742905</v>
      </c>
      <c r="K707">
        <v>-104.98738</v>
      </c>
      <c r="L707">
        <v>211120</v>
      </c>
      <c r="M707" t="s">
        <v>116</v>
      </c>
      <c r="N707" s="49">
        <v>492470.72</v>
      </c>
      <c r="O707" s="49">
        <v>410412.93599999999</v>
      </c>
      <c r="P707" s="49">
        <v>207846.99799999999</v>
      </c>
      <c r="Q707" s="49">
        <v>169153.258</v>
      </c>
      <c r="R707" s="49">
        <v>274058.93599999999</v>
      </c>
      <c r="S707" s="49">
        <v>375492.68800000002</v>
      </c>
      <c r="T707" s="49">
        <v>167841.11600000001</v>
      </c>
      <c r="U707" s="49">
        <v>178852.32399999999</v>
      </c>
      <c r="V707" s="49">
        <v>161506.674</v>
      </c>
    </row>
    <row r="708" spans="1:22" x14ac:dyDescent="0.3">
      <c r="A708">
        <v>1002671</v>
      </c>
      <c r="B708" t="s">
        <v>46206</v>
      </c>
      <c r="C708" t="s">
        <v>46207</v>
      </c>
      <c r="D708" t="s">
        <v>44654</v>
      </c>
      <c r="E708" t="s">
        <v>322</v>
      </c>
      <c r="F708" t="s">
        <v>323</v>
      </c>
      <c r="G708" t="s">
        <v>324</v>
      </c>
      <c r="H708" t="s">
        <v>46208</v>
      </c>
      <c r="I708" t="s">
        <v>2876</v>
      </c>
      <c r="J708">
        <v>35.299878999999997</v>
      </c>
      <c r="K708">
        <v>-119.742604</v>
      </c>
      <c r="L708">
        <v>211111</v>
      </c>
      <c r="M708" t="s">
        <v>116</v>
      </c>
      <c r="S708" s="49">
        <v>0</v>
      </c>
      <c r="T708" s="49">
        <v>54279.913999999997</v>
      </c>
      <c r="U708" s="49">
        <v>54902.381999999998</v>
      </c>
      <c r="V708" s="49">
        <v>55799.722000000002</v>
      </c>
    </row>
    <row r="709" spans="1:22" x14ac:dyDescent="0.3">
      <c r="A709">
        <v>1008539</v>
      </c>
      <c r="B709" t="s">
        <v>44972</v>
      </c>
      <c r="C709" t="s">
        <v>46209</v>
      </c>
      <c r="D709" t="s">
        <v>44612</v>
      </c>
      <c r="E709" t="s">
        <v>2808</v>
      </c>
      <c r="F709" t="s">
        <v>303</v>
      </c>
      <c r="G709" t="s">
        <v>9292</v>
      </c>
      <c r="H709" t="s">
        <v>44974</v>
      </c>
      <c r="I709" t="s">
        <v>3161</v>
      </c>
      <c r="J709">
        <v>32.003169999999997</v>
      </c>
      <c r="K709">
        <v>-102.07883</v>
      </c>
      <c r="L709">
        <v>211111</v>
      </c>
      <c r="M709" t="s">
        <v>116</v>
      </c>
      <c r="U709" s="49">
        <v>282.5</v>
      </c>
    </row>
    <row r="710" spans="1:22" x14ac:dyDescent="0.3">
      <c r="A710">
        <v>1012984</v>
      </c>
      <c r="B710"/>
      <c r="C710" t="s">
        <v>46210</v>
      </c>
      <c r="D710" t="s">
        <v>44796</v>
      </c>
      <c r="E710" t="s">
        <v>16009</v>
      </c>
      <c r="F710" t="s">
        <v>1781</v>
      </c>
      <c r="G710" t="s">
        <v>16010</v>
      </c>
      <c r="H710" t="s">
        <v>46211</v>
      </c>
      <c r="J710">
        <v>31.640174992999999</v>
      </c>
      <c r="K710">
        <v>-89.883997218999895</v>
      </c>
      <c r="L710">
        <v>211130</v>
      </c>
      <c r="M710" t="s">
        <v>116</v>
      </c>
      <c r="N710" s="49">
        <v>85349.687999999995</v>
      </c>
      <c r="O710" s="49">
        <v>82668.03</v>
      </c>
      <c r="P710" s="49">
        <v>89595.964000000007</v>
      </c>
    </row>
    <row r="711" spans="1:22" x14ac:dyDescent="0.3">
      <c r="A711">
        <v>1006884</v>
      </c>
      <c r="B711" t="s">
        <v>45106</v>
      </c>
      <c r="C711" t="s">
        <v>46212</v>
      </c>
      <c r="D711" t="s">
        <v>44628</v>
      </c>
      <c r="E711" t="s">
        <v>2808</v>
      </c>
      <c r="F711" t="s">
        <v>303</v>
      </c>
      <c r="G711" t="s">
        <v>3159</v>
      </c>
      <c r="H711" t="s">
        <v>46213</v>
      </c>
      <c r="I711" t="s">
        <v>3161</v>
      </c>
      <c r="J711">
        <v>32.029940000000003</v>
      </c>
      <c r="K711">
        <v>-102.08741000000001</v>
      </c>
      <c r="L711">
        <v>211111</v>
      </c>
      <c r="M711" t="s">
        <v>116</v>
      </c>
      <c r="P711" s="49">
        <v>67951.25</v>
      </c>
      <c r="Q711" s="49">
        <v>29757.083999999999</v>
      </c>
      <c r="R711" s="49">
        <v>39405</v>
      </c>
      <c r="S711" s="49">
        <v>51248.6</v>
      </c>
      <c r="T711" s="49">
        <v>55811.35</v>
      </c>
      <c r="U711" s="49">
        <v>60362.05</v>
      </c>
      <c r="V711" s="49">
        <v>50839.4</v>
      </c>
    </row>
    <row r="712" spans="1:22" x14ac:dyDescent="0.3">
      <c r="A712">
        <v>1012947</v>
      </c>
      <c r="B712"/>
      <c r="C712" t="s">
        <v>46214</v>
      </c>
      <c r="D712" t="s">
        <v>44637</v>
      </c>
      <c r="E712" t="s">
        <v>44403</v>
      </c>
      <c r="F712" t="s">
        <v>1487</v>
      </c>
      <c r="G712" t="s">
        <v>46215</v>
      </c>
      <c r="H712" t="s">
        <v>46216</v>
      </c>
      <c r="J712">
        <v>43.457459999999998</v>
      </c>
      <c r="K712">
        <v>-105.471</v>
      </c>
      <c r="L712">
        <v>211120</v>
      </c>
      <c r="M712" t="s">
        <v>116</v>
      </c>
      <c r="N712" s="49">
        <v>26112.574000000001</v>
      </c>
      <c r="O712" s="49">
        <v>26138.281999999999</v>
      </c>
    </row>
    <row r="713" spans="1:22" x14ac:dyDescent="0.3">
      <c r="A713">
        <v>1013674</v>
      </c>
      <c r="B713"/>
      <c r="C713" t="s">
        <v>46217</v>
      </c>
      <c r="D713" t="s">
        <v>44628</v>
      </c>
      <c r="E713" t="s">
        <v>5420</v>
      </c>
      <c r="F713" t="s">
        <v>303</v>
      </c>
      <c r="G713" t="s">
        <v>34629</v>
      </c>
      <c r="H713" t="s">
        <v>46218</v>
      </c>
      <c r="L713">
        <v>211120</v>
      </c>
      <c r="M713" t="s">
        <v>116</v>
      </c>
      <c r="N713" s="49">
        <v>113527.014</v>
      </c>
    </row>
    <row r="714" spans="1:22" x14ac:dyDescent="0.3">
      <c r="A714">
        <v>1011662</v>
      </c>
      <c r="B714" t="s">
        <v>46219</v>
      </c>
      <c r="C714" t="s">
        <v>46220</v>
      </c>
      <c r="D714" t="s">
        <v>44628</v>
      </c>
      <c r="E714" t="s">
        <v>46221</v>
      </c>
      <c r="F714" t="s">
        <v>303</v>
      </c>
      <c r="G714" t="s">
        <v>9292</v>
      </c>
      <c r="H714" t="s">
        <v>46222</v>
      </c>
      <c r="I714" t="s">
        <v>4017</v>
      </c>
      <c r="J714">
        <v>40.442188000000002</v>
      </c>
      <c r="K714">
        <v>-80.000854000000004</v>
      </c>
      <c r="L714">
        <v>211120</v>
      </c>
      <c r="M714" t="s">
        <v>116</v>
      </c>
      <c r="N714" s="49">
        <v>88184.347999999998</v>
      </c>
      <c r="O714" s="49">
        <v>83027.407999999996</v>
      </c>
      <c r="P714" s="49">
        <v>32880.792000000001</v>
      </c>
      <c r="Q714" s="49">
        <v>85676.85</v>
      </c>
      <c r="R714" s="49">
        <v>86622.5</v>
      </c>
      <c r="S714" s="49">
        <v>30236.781999999999</v>
      </c>
    </row>
    <row r="715" spans="1:22" x14ac:dyDescent="0.3">
      <c r="A715">
        <v>1008474</v>
      </c>
      <c r="B715" t="s">
        <v>46223</v>
      </c>
      <c r="C715" t="s">
        <v>46224</v>
      </c>
      <c r="D715" t="s">
        <v>44596</v>
      </c>
      <c r="E715" t="s">
        <v>15237</v>
      </c>
      <c r="F715" t="s">
        <v>422</v>
      </c>
      <c r="G715" t="s">
        <v>46225</v>
      </c>
      <c r="H715" t="s">
        <v>46226</v>
      </c>
      <c r="I715" t="s">
        <v>13467</v>
      </c>
      <c r="J715">
        <v>35.386710000000001</v>
      </c>
      <c r="K715">
        <v>-94.424480000000003</v>
      </c>
      <c r="L715">
        <v>211130</v>
      </c>
      <c r="M715" t="s">
        <v>116</v>
      </c>
      <c r="N715" s="49">
        <v>690915.82799999998</v>
      </c>
      <c r="O715" s="49">
        <v>666601.27599999995</v>
      </c>
      <c r="P715" s="49">
        <v>261873.53200000001</v>
      </c>
      <c r="Q715" s="49">
        <v>261063.78400000001</v>
      </c>
      <c r="R715" s="49">
        <v>276770.47600000002</v>
      </c>
      <c r="S715" s="49">
        <v>279329.84999999998</v>
      </c>
      <c r="T715" s="49">
        <v>1090864.4879999999</v>
      </c>
      <c r="U715" s="49">
        <v>1317019.94</v>
      </c>
      <c r="V715" s="49">
        <v>1750914.69</v>
      </c>
    </row>
    <row r="716" spans="1:22" x14ac:dyDescent="0.3">
      <c r="A716">
        <v>1013735</v>
      </c>
      <c r="B716"/>
      <c r="C716" t="s">
        <v>46227</v>
      </c>
      <c r="D716" t="s">
        <v>44628</v>
      </c>
      <c r="E716" t="s">
        <v>45127</v>
      </c>
      <c r="F716" t="s">
        <v>303</v>
      </c>
      <c r="G716" t="s">
        <v>13536</v>
      </c>
      <c r="H716" t="s">
        <v>46228</v>
      </c>
      <c r="L716">
        <v>211120</v>
      </c>
      <c r="M716" t="s">
        <v>116</v>
      </c>
      <c r="N716" s="49">
        <v>205793.992</v>
      </c>
    </row>
    <row r="717" spans="1:22" x14ac:dyDescent="0.3">
      <c r="A717">
        <v>1009802</v>
      </c>
      <c r="B717" t="s">
        <v>46229</v>
      </c>
      <c r="C717" t="s">
        <v>46230</v>
      </c>
      <c r="D717" t="s">
        <v>44657</v>
      </c>
      <c r="E717" t="s">
        <v>22717</v>
      </c>
      <c r="F717" t="s">
        <v>1248</v>
      </c>
      <c r="G717" t="s">
        <v>46231</v>
      </c>
      <c r="H717" t="s">
        <v>46232</v>
      </c>
      <c r="I717" t="s">
        <v>5344</v>
      </c>
      <c r="J717">
        <v>39.653250999999997</v>
      </c>
      <c r="K717">
        <v>-79.936985000000007</v>
      </c>
      <c r="L717">
        <v>211111</v>
      </c>
      <c r="M717" t="s">
        <v>116</v>
      </c>
      <c r="Q717" s="49">
        <v>14915.55</v>
      </c>
      <c r="R717" s="49">
        <v>17992.578000000001</v>
      </c>
      <c r="S717" s="49">
        <v>68046.584000000003</v>
      </c>
      <c r="T717" s="49">
        <v>108243.052</v>
      </c>
      <c r="U717" s="49">
        <v>96675.118000000002</v>
      </c>
      <c r="V717" s="49">
        <v>59921.095999999998</v>
      </c>
    </row>
    <row r="718" spans="1:22" x14ac:dyDescent="0.3">
      <c r="A718">
        <v>1010291</v>
      </c>
      <c r="B718" t="s">
        <v>46233</v>
      </c>
      <c r="C718" t="s">
        <v>46234</v>
      </c>
      <c r="D718" t="s">
        <v>45159</v>
      </c>
      <c r="E718" t="s">
        <v>45619</v>
      </c>
      <c r="F718" t="s">
        <v>454</v>
      </c>
      <c r="G718" t="s">
        <v>45974</v>
      </c>
      <c r="H718" t="s">
        <v>46235</v>
      </c>
      <c r="I718" t="s">
        <v>6577</v>
      </c>
      <c r="J718">
        <v>43.622636999999997</v>
      </c>
      <c r="K718">
        <v>-84.767917999999995</v>
      </c>
      <c r="L718">
        <v>211120</v>
      </c>
      <c r="M718" t="s">
        <v>116</v>
      </c>
      <c r="N718" s="49">
        <v>23482.284</v>
      </c>
      <c r="O718" s="49">
        <v>16254.487999999999</v>
      </c>
      <c r="P718" s="49">
        <v>26125.067999999999</v>
      </c>
      <c r="Q718" s="49">
        <v>21350.425999999999</v>
      </c>
      <c r="R718" s="49">
        <v>23087.078000000001</v>
      </c>
      <c r="S718" s="49">
        <v>48541.98</v>
      </c>
      <c r="T718" s="49">
        <v>22419.928</v>
      </c>
      <c r="U718" s="49">
        <v>21862.027999999998</v>
      </c>
      <c r="V718" s="49">
        <v>30328.124</v>
      </c>
    </row>
    <row r="719" spans="1:22" x14ac:dyDescent="0.3">
      <c r="A719">
        <v>1008890</v>
      </c>
      <c r="B719" t="s">
        <v>46236</v>
      </c>
      <c r="C719" t="s">
        <v>46237</v>
      </c>
      <c r="D719" t="s">
        <v>44628</v>
      </c>
      <c r="E719" t="s">
        <v>2808</v>
      </c>
      <c r="F719" t="s">
        <v>303</v>
      </c>
      <c r="G719" t="s">
        <v>9292</v>
      </c>
      <c r="H719" t="s">
        <v>46238</v>
      </c>
      <c r="J719">
        <v>31.991600900000002</v>
      </c>
      <c r="K719">
        <v>-102.08325429999999</v>
      </c>
      <c r="L719">
        <v>211120</v>
      </c>
      <c r="M719" t="s">
        <v>116</v>
      </c>
      <c r="N719" s="49">
        <v>235957.25399999999</v>
      </c>
      <c r="O719" s="49">
        <v>55270.05</v>
      </c>
      <c r="P719" s="49">
        <v>56573.85</v>
      </c>
      <c r="Q719" s="49">
        <v>51616.498</v>
      </c>
    </row>
    <row r="720" spans="1:22" x14ac:dyDescent="0.3">
      <c r="A720">
        <v>1011261</v>
      </c>
      <c r="B720" t="s">
        <v>46239</v>
      </c>
      <c r="C720" t="s">
        <v>46240</v>
      </c>
      <c r="D720" t="s">
        <v>44574</v>
      </c>
      <c r="E720" t="s">
        <v>3191</v>
      </c>
      <c r="F720" t="s">
        <v>1487</v>
      </c>
      <c r="G720" t="s">
        <v>26216</v>
      </c>
      <c r="H720" t="s">
        <v>46241</v>
      </c>
      <c r="I720" t="s">
        <v>5884</v>
      </c>
      <c r="J720">
        <v>39.746090000000002</v>
      </c>
      <c r="K720">
        <v>-104.99046</v>
      </c>
      <c r="L720">
        <v>211111</v>
      </c>
      <c r="M720" t="s">
        <v>116</v>
      </c>
      <c r="T720" s="49">
        <v>62701.086000000003</v>
      </c>
    </row>
    <row r="721" spans="1:22" x14ac:dyDescent="0.3">
      <c r="A721">
        <v>1013023</v>
      </c>
      <c r="B721" t="s">
        <v>46242</v>
      </c>
      <c r="C721" t="s">
        <v>46243</v>
      </c>
      <c r="D721" t="s">
        <v>44578</v>
      </c>
      <c r="E721" t="s">
        <v>480</v>
      </c>
      <c r="F721" t="s">
        <v>303</v>
      </c>
      <c r="G721" t="s">
        <v>42546</v>
      </c>
      <c r="H721" t="s">
        <v>46244</v>
      </c>
      <c r="I721" t="s">
        <v>483</v>
      </c>
      <c r="J721">
        <v>29.781500000000001</v>
      </c>
      <c r="K721">
        <v>-95.606499999999997</v>
      </c>
      <c r="L721">
        <v>211120</v>
      </c>
      <c r="M721" t="s">
        <v>116</v>
      </c>
      <c r="O721" s="49">
        <v>164718.78200000001</v>
      </c>
      <c r="P721" s="49">
        <v>145136.00399999999</v>
      </c>
    </row>
    <row r="722" spans="1:22" x14ac:dyDescent="0.3">
      <c r="A722">
        <v>1013106</v>
      </c>
      <c r="B722"/>
      <c r="C722" t="s">
        <v>46245</v>
      </c>
      <c r="D722" t="s">
        <v>44628</v>
      </c>
      <c r="E722" t="s">
        <v>5420</v>
      </c>
      <c r="F722" t="s">
        <v>303</v>
      </c>
      <c r="G722" t="s">
        <v>30920</v>
      </c>
      <c r="H722" t="s">
        <v>46246</v>
      </c>
      <c r="J722">
        <v>29.916168299999999</v>
      </c>
      <c r="K722">
        <v>-95.530233699999997</v>
      </c>
      <c r="L722">
        <v>211120</v>
      </c>
      <c r="M722" t="s">
        <v>116</v>
      </c>
      <c r="N722" s="49">
        <v>418526.66200000001</v>
      </c>
      <c r="O722" s="49">
        <v>533863.69799999997</v>
      </c>
      <c r="P722" s="49">
        <v>119716.8</v>
      </c>
    </row>
    <row r="723" spans="1:22" x14ac:dyDescent="0.3">
      <c r="A723">
        <v>1009414</v>
      </c>
      <c r="B723" t="s">
        <v>46247</v>
      </c>
      <c r="C723" t="s">
        <v>46248</v>
      </c>
      <c r="D723" t="s">
        <v>44578</v>
      </c>
      <c r="E723" t="s">
        <v>46249</v>
      </c>
      <c r="F723" t="s">
        <v>303</v>
      </c>
      <c r="G723" t="s">
        <v>46250</v>
      </c>
      <c r="H723" t="s">
        <v>46251</v>
      </c>
      <c r="I723" t="s">
        <v>35565</v>
      </c>
      <c r="J723">
        <v>28.289449999999999</v>
      </c>
      <c r="K723">
        <v>-97.214449999999999</v>
      </c>
      <c r="L723">
        <v>211111</v>
      </c>
      <c r="M723" t="s">
        <v>116</v>
      </c>
      <c r="S723" s="49">
        <v>3919.49</v>
      </c>
      <c r="T723" s="49">
        <v>5675.09</v>
      </c>
      <c r="U723" s="49">
        <v>13507.026</v>
      </c>
      <c r="V723" s="49">
        <v>14727.822</v>
      </c>
    </row>
    <row r="724" spans="1:22" x14ac:dyDescent="0.3">
      <c r="A724">
        <v>1008536</v>
      </c>
      <c r="B724" t="s">
        <v>9102</v>
      </c>
      <c r="C724" t="s">
        <v>46252</v>
      </c>
      <c r="D724" t="s">
        <v>44623</v>
      </c>
      <c r="E724" t="s">
        <v>3202</v>
      </c>
      <c r="F724" t="s">
        <v>303</v>
      </c>
      <c r="G724" t="s">
        <v>44821</v>
      </c>
      <c r="H724" t="s">
        <v>46253</v>
      </c>
      <c r="J724">
        <v>35.533760000000001</v>
      </c>
      <c r="K724">
        <v>-97.529759999999996</v>
      </c>
      <c r="L724">
        <v>211130</v>
      </c>
      <c r="M724" t="s">
        <v>116</v>
      </c>
      <c r="N724" s="49">
        <v>621053.81400000001</v>
      </c>
      <c r="O724" s="49">
        <v>616133.80200000003</v>
      </c>
      <c r="P724" s="49">
        <v>615790.51399999997</v>
      </c>
      <c r="Q724" s="49">
        <v>691103.47</v>
      </c>
      <c r="R724" s="49">
        <v>830402.33600000001</v>
      </c>
      <c r="S724" s="49">
        <v>779469.59199999995</v>
      </c>
      <c r="T724" s="49">
        <v>736451.31200000003</v>
      </c>
      <c r="U724" s="49">
        <v>858837.66399999999</v>
      </c>
      <c r="V724" s="49">
        <v>865726.53200000001</v>
      </c>
    </row>
    <row r="725" spans="1:22" x14ac:dyDescent="0.3">
      <c r="A725">
        <v>1008355</v>
      </c>
      <c r="B725" t="s">
        <v>46254</v>
      </c>
      <c r="C725" t="s">
        <v>46255</v>
      </c>
      <c r="D725" t="s">
        <v>44893</v>
      </c>
      <c r="E725" t="s">
        <v>4783</v>
      </c>
      <c r="F725" t="s">
        <v>1487</v>
      </c>
      <c r="G725" t="s">
        <v>3821</v>
      </c>
      <c r="H725" t="s">
        <v>46256</v>
      </c>
      <c r="I725" t="s">
        <v>3191</v>
      </c>
      <c r="J725">
        <v>39.748930000000001</v>
      </c>
      <c r="K725">
        <v>-104.99342</v>
      </c>
      <c r="L725">
        <v>211130</v>
      </c>
      <c r="M725" t="s">
        <v>116</v>
      </c>
      <c r="N725" s="49">
        <v>1523159.4879999999</v>
      </c>
      <c r="O725" s="49">
        <v>1311509.5900000001</v>
      </c>
      <c r="P725" s="49">
        <v>1336185.338</v>
      </c>
      <c r="Q725" s="49">
        <v>1318556.858</v>
      </c>
      <c r="R725" s="49">
        <v>555965.39</v>
      </c>
      <c r="S725" s="49">
        <v>637582.75800000003</v>
      </c>
      <c r="T725" s="49">
        <v>644162.05200000003</v>
      </c>
      <c r="U725" s="49">
        <v>622609.79399999999</v>
      </c>
      <c r="V725" s="49">
        <v>682302.48400000005</v>
      </c>
    </row>
    <row r="726" spans="1:22" x14ac:dyDescent="0.3">
      <c r="A726">
        <v>1006770</v>
      </c>
      <c r="B726" t="s">
        <v>46257</v>
      </c>
      <c r="C726" t="s">
        <v>46258</v>
      </c>
      <c r="D726" t="s">
        <v>44578</v>
      </c>
      <c r="E726" t="s">
        <v>480</v>
      </c>
      <c r="F726" t="s">
        <v>303</v>
      </c>
      <c r="G726" t="s">
        <v>35922</v>
      </c>
      <c r="H726" t="s">
        <v>46259</v>
      </c>
      <c r="I726" t="s">
        <v>483</v>
      </c>
      <c r="J726">
        <v>29.750039999999998</v>
      </c>
      <c r="K726">
        <v>-95.483099999999993</v>
      </c>
      <c r="L726">
        <v>211120</v>
      </c>
      <c r="M726" t="s">
        <v>116</v>
      </c>
      <c r="N726" s="49">
        <v>288198.098</v>
      </c>
      <c r="O726" s="49">
        <v>139492.408</v>
      </c>
      <c r="P726" s="49">
        <v>63135.44</v>
      </c>
      <c r="Q726" s="49">
        <v>58994.47</v>
      </c>
      <c r="R726" s="49">
        <v>44635.455999999998</v>
      </c>
      <c r="S726" s="49">
        <v>20825.527999999998</v>
      </c>
      <c r="T726" s="49">
        <v>17645.846000000001</v>
      </c>
      <c r="U726" s="49">
        <v>16665.326000000001</v>
      </c>
      <c r="V726" s="49">
        <v>20363.263999999999</v>
      </c>
    </row>
    <row r="727" spans="1:22" x14ac:dyDescent="0.3">
      <c r="A727">
        <v>1006750</v>
      </c>
      <c r="B727" t="s">
        <v>46260</v>
      </c>
      <c r="C727" t="s">
        <v>46261</v>
      </c>
      <c r="D727" t="s">
        <v>44654</v>
      </c>
      <c r="E727" t="s">
        <v>45561</v>
      </c>
      <c r="F727" t="s">
        <v>323</v>
      </c>
      <c r="G727" t="s">
        <v>45562</v>
      </c>
      <c r="H727" t="s">
        <v>46262</v>
      </c>
      <c r="I727" t="s">
        <v>2179</v>
      </c>
      <c r="J727">
        <v>35.180630000000001</v>
      </c>
      <c r="K727">
        <v>-119.4592</v>
      </c>
      <c r="L727">
        <v>211120</v>
      </c>
      <c r="M727" t="s">
        <v>116</v>
      </c>
      <c r="N727" s="49">
        <v>33150.932000000001</v>
      </c>
      <c r="O727" s="49">
        <v>34842.375999999997</v>
      </c>
      <c r="P727" s="49">
        <v>34194.58</v>
      </c>
      <c r="Q727" s="49">
        <v>34802.33</v>
      </c>
      <c r="R727" s="49">
        <v>30050.245999999999</v>
      </c>
      <c r="S727" s="49">
        <v>27613.905999999999</v>
      </c>
      <c r="T727" s="49">
        <v>23293.018</v>
      </c>
      <c r="U727" s="49">
        <v>23892.21</v>
      </c>
      <c r="V727" s="49">
        <v>41437.053999999996</v>
      </c>
    </row>
    <row r="728" spans="1:22" x14ac:dyDescent="0.3">
      <c r="A728">
        <v>1008482</v>
      </c>
      <c r="B728" t="s">
        <v>46263</v>
      </c>
      <c r="C728" t="s">
        <v>46264</v>
      </c>
      <c r="D728" t="s">
        <v>44578</v>
      </c>
      <c r="E728" t="s">
        <v>44493</v>
      </c>
      <c r="F728" t="s">
        <v>303</v>
      </c>
      <c r="G728" t="s">
        <v>46265</v>
      </c>
      <c r="H728" t="s">
        <v>46266</v>
      </c>
      <c r="J728">
        <v>40.680557</v>
      </c>
      <c r="K728">
        <v>-80.111673999999994</v>
      </c>
      <c r="L728">
        <v>211111</v>
      </c>
      <c r="M728" t="s">
        <v>116</v>
      </c>
      <c r="R728" s="49">
        <v>92857.966</v>
      </c>
      <c r="S728" s="49">
        <v>117900.554</v>
      </c>
      <c r="T728" s="49">
        <v>365102.58</v>
      </c>
      <c r="U728" s="49">
        <v>504147.81599999999</v>
      </c>
      <c r="V728" s="49">
        <v>154547.24799999999</v>
      </c>
    </row>
    <row r="729" spans="1:22" x14ac:dyDescent="0.3">
      <c r="A729">
        <v>1013606</v>
      </c>
      <c r="B729"/>
      <c r="C729" t="s">
        <v>46267</v>
      </c>
      <c r="D729" t="s">
        <v>44628</v>
      </c>
      <c r="E729" t="s">
        <v>7196</v>
      </c>
      <c r="F729" t="s">
        <v>303</v>
      </c>
      <c r="G729" t="s">
        <v>9292</v>
      </c>
      <c r="H729" t="s">
        <v>46268</v>
      </c>
      <c r="L729">
        <v>211120</v>
      </c>
      <c r="M729" t="s">
        <v>116</v>
      </c>
      <c r="N729" s="49">
        <v>103781.056</v>
      </c>
    </row>
    <row r="730" spans="1:22" x14ac:dyDescent="0.3">
      <c r="A730">
        <v>1012040</v>
      </c>
      <c r="B730" t="s">
        <v>46269</v>
      </c>
      <c r="C730" t="s">
        <v>46270</v>
      </c>
      <c r="D730" t="s">
        <v>44591</v>
      </c>
      <c r="E730" t="s">
        <v>11130</v>
      </c>
      <c r="F730" t="s">
        <v>303</v>
      </c>
      <c r="G730" t="s">
        <v>46271</v>
      </c>
      <c r="H730" t="s">
        <v>46272</v>
      </c>
      <c r="J730">
        <v>32.302084999999998</v>
      </c>
      <c r="K730">
        <v>-95.292364000000006</v>
      </c>
      <c r="L730">
        <v>211130</v>
      </c>
      <c r="M730" t="s">
        <v>116</v>
      </c>
      <c r="N730" s="49">
        <v>176977.16200000001</v>
      </c>
      <c r="O730" s="49">
        <v>163273.94399999999</v>
      </c>
      <c r="P730" s="49">
        <v>144405.71400000001</v>
      </c>
      <c r="Q730" s="49">
        <v>93007.57</v>
      </c>
      <c r="R730" s="49">
        <v>117797.04399999999</v>
      </c>
    </row>
    <row r="731" spans="1:22" x14ac:dyDescent="0.3">
      <c r="A731">
        <v>1007486</v>
      </c>
      <c r="B731" t="s">
        <v>42094</v>
      </c>
      <c r="C731" t="s">
        <v>46273</v>
      </c>
      <c r="D731" t="s">
        <v>44584</v>
      </c>
      <c r="E731" t="s">
        <v>11130</v>
      </c>
      <c r="F731" t="s">
        <v>303</v>
      </c>
      <c r="G731" t="s">
        <v>46271</v>
      </c>
      <c r="H731" t="s">
        <v>46274</v>
      </c>
      <c r="J731">
        <v>29.78754</v>
      </c>
      <c r="K731">
        <v>-95.617670000000004</v>
      </c>
      <c r="L731">
        <v>211130</v>
      </c>
      <c r="M731" t="s">
        <v>116</v>
      </c>
      <c r="N731" s="49">
        <v>178322.61600000001</v>
      </c>
      <c r="O731" s="49">
        <v>149992.25200000001</v>
      </c>
      <c r="P731" s="49">
        <v>147259.44399999999</v>
      </c>
      <c r="Q731" s="49">
        <v>96299.966</v>
      </c>
      <c r="R731" s="49">
        <v>107045.114</v>
      </c>
      <c r="S731" s="49">
        <v>129868.648</v>
      </c>
      <c r="T731" s="49">
        <v>125109.292</v>
      </c>
      <c r="U731" s="49">
        <v>141643.514</v>
      </c>
      <c r="V731" s="49">
        <v>150351.79199999999</v>
      </c>
    </row>
    <row r="732" spans="1:22" x14ac:dyDescent="0.3">
      <c r="A732">
        <v>1013734</v>
      </c>
      <c r="B732" t="s">
        <v>46275</v>
      </c>
      <c r="C732" t="s">
        <v>46276</v>
      </c>
      <c r="D732" t="s">
        <v>44628</v>
      </c>
      <c r="E732" t="s">
        <v>46277</v>
      </c>
      <c r="F732" t="s">
        <v>1487</v>
      </c>
      <c r="G732" t="s">
        <v>9596</v>
      </c>
      <c r="H732" t="s">
        <v>46278</v>
      </c>
      <c r="I732" t="s">
        <v>536</v>
      </c>
      <c r="J732">
        <v>39.70684</v>
      </c>
      <c r="K732">
        <v>-105.29040000000001</v>
      </c>
      <c r="L732">
        <v>211120</v>
      </c>
      <c r="M732" t="s">
        <v>116</v>
      </c>
      <c r="N732" s="49">
        <v>136739.24799999999</v>
      </c>
      <c r="O732" s="49">
        <v>39555.998</v>
      </c>
    </row>
    <row r="733" spans="1:22" x14ac:dyDescent="0.3">
      <c r="A733">
        <v>1012024</v>
      </c>
      <c r="B733" t="s">
        <v>46279</v>
      </c>
      <c r="C733" t="s">
        <v>46280</v>
      </c>
      <c r="D733" t="s">
        <v>44612</v>
      </c>
      <c r="E733" t="s">
        <v>9104</v>
      </c>
      <c r="F733" t="s">
        <v>1418</v>
      </c>
      <c r="G733" t="s">
        <v>32975</v>
      </c>
      <c r="H733" t="s">
        <v>46281</v>
      </c>
      <c r="J733">
        <v>35.467314999999999</v>
      </c>
      <c r="K733">
        <v>-97.510185000000007</v>
      </c>
      <c r="L733">
        <v>211120</v>
      </c>
      <c r="M733" t="s">
        <v>116</v>
      </c>
      <c r="N733" s="49">
        <v>118458.734</v>
      </c>
      <c r="O733" s="49">
        <v>167620.65</v>
      </c>
      <c r="P733" s="49">
        <v>304406.77</v>
      </c>
      <c r="Q733" s="49">
        <v>139535.94399999999</v>
      </c>
      <c r="R733" s="49">
        <v>256495.03599999999</v>
      </c>
    </row>
    <row r="734" spans="1:22" x14ac:dyDescent="0.3">
      <c r="A734">
        <v>1009179</v>
      </c>
      <c r="B734" t="s">
        <v>46282</v>
      </c>
      <c r="C734" t="s">
        <v>46283</v>
      </c>
      <c r="D734" t="s">
        <v>44713</v>
      </c>
      <c r="E734" t="s">
        <v>9104</v>
      </c>
      <c r="F734" t="s">
        <v>1418</v>
      </c>
      <c r="G734" t="s">
        <v>32975</v>
      </c>
      <c r="H734" t="s">
        <v>46284</v>
      </c>
      <c r="I734" t="s">
        <v>13690</v>
      </c>
      <c r="J734">
        <v>35.468829999999997</v>
      </c>
      <c r="K734">
        <v>-97.517340000000004</v>
      </c>
      <c r="L734">
        <v>211120</v>
      </c>
      <c r="M734" t="s">
        <v>116</v>
      </c>
      <c r="O734" s="49">
        <v>25063.036</v>
      </c>
      <c r="P734" s="49">
        <v>45405.697999999997</v>
      </c>
      <c r="Q734" s="49">
        <v>29959.583999999999</v>
      </c>
      <c r="R734" s="49">
        <v>28916.67</v>
      </c>
      <c r="S734" s="49">
        <v>25000.194</v>
      </c>
      <c r="T734" s="49">
        <v>33881.853999999999</v>
      </c>
      <c r="U734" s="49">
        <v>33420.101999999999</v>
      </c>
    </row>
    <row r="735" spans="1:22" x14ac:dyDescent="0.3">
      <c r="A735">
        <v>1008885</v>
      </c>
      <c r="B735" t="s">
        <v>46285</v>
      </c>
      <c r="C735" t="s">
        <v>46286</v>
      </c>
      <c r="D735" t="s">
        <v>44796</v>
      </c>
      <c r="E735" t="s">
        <v>45780</v>
      </c>
      <c r="F735" t="s">
        <v>1781</v>
      </c>
      <c r="G735" t="s">
        <v>19837</v>
      </c>
      <c r="H735" t="s">
        <v>46287</v>
      </c>
      <c r="I735" t="s">
        <v>900</v>
      </c>
      <c r="J735">
        <v>32.452399999999997</v>
      </c>
      <c r="K735">
        <v>-90.153930000000003</v>
      </c>
      <c r="L735">
        <v>211120</v>
      </c>
      <c r="M735" t="s">
        <v>116</v>
      </c>
      <c r="N735" s="49">
        <v>25777.184000000001</v>
      </c>
      <c r="O735" s="49">
        <v>46682.06</v>
      </c>
      <c r="P735" s="49">
        <v>62800.31</v>
      </c>
      <c r="Q735" s="49">
        <v>55479.904000000002</v>
      </c>
      <c r="R735" s="49">
        <v>75856.805999999997</v>
      </c>
      <c r="S735" s="49">
        <v>83183.645999999993</v>
      </c>
      <c r="T735" s="49">
        <v>94745.57</v>
      </c>
      <c r="U735" s="49">
        <v>64958.241999999998</v>
      </c>
      <c r="V735" s="49">
        <v>53416.756000000001</v>
      </c>
    </row>
    <row r="736" spans="1:22" x14ac:dyDescent="0.3">
      <c r="A736">
        <v>1010258</v>
      </c>
      <c r="B736" t="s">
        <v>46288</v>
      </c>
      <c r="C736" t="s">
        <v>46289</v>
      </c>
      <c r="D736" t="s">
        <v>44612</v>
      </c>
      <c r="E736" t="s">
        <v>9104</v>
      </c>
      <c r="F736" t="s">
        <v>1418</v>
      </c>
      <c r="G736" t="s">
        <v>45368</v>
      </c>
      <c r="H736" t="s">
        <v>46290</v>
      </c>
      <c r="I736" t="s">
        <v>9107</v>
      </c>
      <c r="J736">
        <v>35.610689999999998</v>
      </c>
      <c r="K736">
        <v>-97.607789999999994</v>
      </c>
      <c r="L736">
        <v>211130</v>
      </c>
      <c r="M736" t="s">
        <v>116</v>
      </c>
      <c r="N736" s="49">
        <v>424830.636</v>
      </c>
      <c r="O736" s="49">
        <v>437796.87800000003</v>
      </c>
      <c r="P736" s="49">
        <v>426027.05800000002</v>
      </c>
      <c r="Q736" s="49">
        <v>412621.56199999998</v>
      </c>
      <c r="R736" s="49">
        <v>357123.886</v>
      </c>
      <c r="S736" s="49">
        <v>265918.01199999999</v>
      </c>
      <c r="T736" s="49">
        <v>167322.61799999999</v>
      </c>
      <c r="U736" s="49">
        <v>138463.53</v>
      </c>
      <c r="V736" s="49">
        <v>244037.35</v>
      </c>
    </row>
    <row r="737" spans="1:22" x14ac:dyDescent="0.3">
      <c r="A737">
        <v>1010738</v>
      </c>
      <c r="B737" t="s">
        <v>46291</v>
      </c>
      <c r="C737" t="s">
        <v>46292</v>
      </c>
      <c r="D737" t="s">
        <v>45880</v>
      </c>
      <c r="E737" t="s">
        <v>15835</v>
      </c>
      <c r="F737" t="s">
        <v>323</v>
      </c>
      <c r="G737" t="s">
        <v>28539</v>
      </c>
      <c r="H737" t="s">
        <v>46293</v>
      </c>
      <c r="I737" t="s">
        <v>7193</v>
      </c>
      <c r="J737">
        <v>34.761293999999999</v>
      </c>
      <c r="K737">
        <v>-120.293853</v>
      </c>
      <c r="L737">
        <v>211120</v>
      </c>
      <c r="M737" t="s">
        <v>116</v>
      </c>
      <c r="N737" s="49">
        <v>38794.462</v>
      </c>
      <c r="O737" s="49">
        <v>38725.714</v>
      </c>
      <c r="P737" s="49">
        <v>39585.26</v>
      </c>
      <c r="Q737" s="49">
        <v>29667.545999999998</v>
      </c>
      <c r="R737" s="49">
        <v>31935.741999999998</v>
      </c>
      <c r="S737" s="49">
        <v>64743.048000000003</v>
      </c>
      <c r="T737" s="49">
        <v>58251.957999999999</v>
      </c>
    </row>
    <row r="738" spans="1:22" x14ac:dyDescent="0.3">
      <c r="A738">
        <v>1013087</v>
      </c>
      <c r="B738"/>
      <c r="C738" t="s">
        <v>46294</v>
      </c>
      <c r="D738" t="s">
        <v>44578</v>
      </c>
      <c r="E738" t="s">
        <v>13331</v>
      </c>
      <c r="F738" t="s">
        <v>303</v>
      </c>
      <c r="G738" t="s">
        <v>46295</v>
      </c>
      <c r="H738" t="s">
        <v>46296</v>
      </c>
      <c r="J738">
        <v>30.272920899999999</v>
      </c>
      <c r="K738">
        <v>-97.744386300000002</v>
      </c>
      <c r="L738">
        <v>211120</v>
      </c>
      <c r="M738" t="s">
        <v>116</v>
      </c>
      <c r="N738" s="49">
        <v>5157.4920000000002</v>
      </c>
      <c r="O738" s="49">
        <v>630.65</v>
      </c>
      <c r="P738" s="49">
        <v>28948.648000000001</v>
      </c>
    </row>
    <row r="739" spans="1:22" x14ac:dyDescent="0.3">
      <c r="A739">
        <v>1008670</v>
      </c>
      <c r="B739" t="s">
        <v>46297</v>
      </c>
      <c r="C739" t="s">
        <v>46298</v>
      </c>
      <c r="D739" t="s">
        <v>44657</v>
      </c>
      <c r="E739" t="s">
        <v>12861</v>
      </c>
      <c r="F739" t="s">
        <v>447</v>
      </c>
      <c r="G739" t="s">
        <v>46299</v>
      </c>
      <c r="H739" t="s">
        <v>46300</v>
      </c>
      <c r="J739">
        <v>40.496830000000003</v>
      </c>
      <c r="K739">
        <v>-79.875900000000001</v>
      </c>
      <c r="L739">
        <v>211111</v>
      </c>
      <c r="M739" t="s">
        <v>116</v>
      </c>
      <c r="R739" s="49">
        <v>13097.2</v>
      </c>
      <c r="S739" s="49">
        <v>23976.25</v>
      </c>
      <c r="T739" s="49">
        <v>16808.7</v>
      </c>
      <c r="U739" s="49">
        <v>26208.15</v>
      </c>
      <c r="V739" s="49">
        <v>50132.5</v>
      </c>
    </row>
    <row r="740" spans="1:22" x14ac:dyDescent="0.3">
      <c r="A740">
        <v>1008788</v>
      </c>
      <c r="B740" t="s">
        <v>46301</v>
      </c>
      <c r="C740" t="s">
        <v>46302</v>
      </c>
      <c r="D740" t="s">
        <v>44628</v>
      </c>
      <c r="E740" t="s">
        <v>2752</v>
      </c>
      <c r="F740" t="s">
        <v>303</v>
      </c>
      <c r="G740" t="s">
        <v>44821</v>
      </c>
      <c r="H740" t="s">
        <v>46303</v>
      </c>
      <c r="J740">
        <v>32.757946799999999</v>
      </c>
      <c r="K740">
        <v>-97.324653400000003</v>
      </c>
      <c r="L740">
        <v>211120</v>
      </c>
      <c r="M740" t="s">
        <v>116</v>
      </c>
      <c r="N740" s="49">
        <v>20021.758000000002</v>
      </c>
      <c r="O740" s="49">
        <v>26083.24</v>
      </c>
      <c r="P740" s="49">
        <v>27593.108</v>
      </c>
      <c r="Q740" s="49">
        <v>28050.01</v>
      </c>
    </row>
    <row r="741" spans="1:22" x14ac:dyDescent="0.3">
      <c r="A741">
        <v>1009139</v>
      </c>
      <c r="B741" t="s">
        <v>46304</v>
      </c>
      <c r="C741" t="s">
        <v>46305</v>
      </c>
      <c r="D741" t="s">
        <v>45389</v>
      </c>
      <c r="E741" t="s">
        <v>32639</v>
      </c>
      <c r="F741" t="s">
        <v>1487</v>
      </c>
      <c r="G741" t="s">
        <v>25802</v>
      </c>
      <c r="H741" t="s">
        <v>46306</v>
      </c>
      <c r="I741" t="s">
        <v>1672</v>
      </c>
      <c r="J741">
        <v>36.756100000000004</v>
      </c>
      <c r="K741">
        <v>-108.05952000000001</v>
      </c>
      <c r="L741">
        <v>211130</v>
      </c>
      <c r="M741" t="s">
        <v>116</v>
      </c>
      <c r="N741" s="49">
        <v>104640.962</v>
      </c>
      <c r="O741" s="49">
        <v>125397.63</v>
      </c>
      <c r="P741" s="49">
        <v>294347.59600000002</v>
      </c>
      <c r="Q741" s="49">
        <v>88454.185599999997</v>
      </c>
      <c r="R741" s="49">
        <v>68454.179999999993</v>
      </c>
      <c r="S741" s="49">
        <v>48828.741999999998</v>
      </c>
      <c r="T741" s="49">
        <v>72810.957999999999</v>
      </c>
      <c r="U741" s="49">
        <v>85287.648000000001</v>
      </c>
      <c r="V741" s="49">
        <v>54113.896000000001</v>
      </c>
    </row>
    <row r="742" spans="1:22" x14ac:dyDescent="0.3">
      <c r="A742">
        <v>1013357</v>
      </c>
      <c r="B742"/>
      <c r="C742" t="s">
        <v>46307</v>
      </c>
      <c r="D742" t="s">
        <v>44591</v>
      </c>
      <c r="E742" t="s">
        <v>3634</v>
      </c>
      <c r="F742" t="s">
        <v>303</v>
      </c>
      <c r="G742" t="s">
        <v>39864</v>
      </c>
      <c r="H742" t="s">
        <v>46308</v>
      </c>
      <c r="J742">
        <v>32.524920000000002</v>
      </c>
      <c r="K742">
        <v>-94.834999999999994</v>
      </c>
      <c r="L742">
        <v>211130</v>
      </c>
      <c r="M742" t="s">
        <v>116</v>
      </c>
      <c r="N742" s="49">
        <v>55918.508000000002</v>
      </c>
      <c r="O742" s="49">
        <v>55978.858</v>
      </c>
    </row>
    <row r="743" spans="1:22" x14ac:dyDescent="0.3">
      <c r="A743">
        <v>1008348</v>
      </c>
      <c r="B743" t="s">
        <v>46309</v>
      </c>
      <c r="C743" t="s">
        <v>46310</v>
      </c>
      <c r="D743" t="s">
        <v>45159</v>
      </c>
      <c r="E743" t="s">
        <v>15996</v>
      </c>
      <c r="F743" t="s">
        <v>454</v>
      </c>
      <c r="G743" t="s">
        <v>46311</v>
      </c>
      <c r="H743" t="s">
        <v>46312</v>
      </c>
      <c r="I743" t="s">
        <v>618</v>
      </c>
      <c r="J743">
        <v>43.119774999999997</v>
      </c>
      <c r="K743">
        <v>-85.561689000000001</v>
      </c>
      <c r="L743">
        <v>211130</v>
      </c>
      <c r="M743" t="s">
        <v>116</v>
      </c>
      <c r="N743" s="49">
        <v>97943.278000000006</v>
      </c>
      <c r="O743" s="49">
        <v>93280.45</v>
      </c>
      <c r="P743" s="49">
        <v>112385.43</v>
      </c>
      <c r="Q743" s="49">
        <v>116466.78200000001</v>
      </c>
      <c r="R743" s="49">
        <v>165853.546</v>
      </c>
      <c r="S743" s="49">
        <v>106501.818</v>
      </c>
      <c r="T743" s="49">
        <v>113071.75</v>
      </c>
      <c r="U743" s="49">
        <v>114239.89599999999</v>
      </c>
      <c r="V743" s="49">
        <v>121569.28599999999</v>
      </c>
    </row>
    <row r="744" spans="1:22" x14ac:dyDescent="0.3">
      <c r="A744">
        <v>1013390</v>
      </c>
      <c r="B744"/>
      <c r="C744" t="s">
        <v>46313</v>
      </c>
      <c r="D744" t="s">
        <v>44657</v>
      </c>
      <c r="E744" t="s">
        <v>12974</v>
      </c>
      <c r="F744" t="s">
        <v>663</v>
      </c>
      <c r="G744" t="s">
        <v>12283</v>
      </c>
      <c r="H744" t="s">
        <v>46314</v>
      </c>
      <c r="J744">
        <v>39.48019</v>
      </c>
      <c r="K744">
        <v>-80.957599999999999</v>
      </c>
      <c r="L744">
        <v>211130</v>
      </c>
      <c r="M744" t="s">
        <v>116</v>
      </c>
      <c r="N744" s="49">
        <v>30792.918000000001</v>
      </c>
      <c r="O744" s="49">
        <v>63894.004000000001</v>
      </c>
    </row>
    <row r="745" spans="1:22" x14ac:dyDescent="0.3">
      <c r="A745">
        <v>1010756</v>
      </c>
      <c r="B745" t="s">
        <v>46315</v>
      </c>
      <c r="C745" t="s">
        <v>46316</v>
      </c>
      <c r="D745" t="s">
        <v>44628</v>
      </c>
      <c r="E745" t="s">
        <v>2808</v>
      </c>
      <c r="F745" t="s">
        <v>303</v>
      </c>
      <c r="G745" t="s">
        <v>9292</v>
      </c>
      <c r="H745" t="s">
        <v>46317</v>
      </c>
      <c r="I745" t="s">
        <v>7196</v>
      </c>
      <c r="J745">
        <v>31.997440000000001</v>
      </c>
      <c r="K745">
        <v>-102.07875</v>
      </c>
      <c r="L745">
        <v>211111</v>
      </c>
      <c r="M745" t="s">
        <v>116</v>
      </c>
      <c r="T745" s="49">
        <v>110.95</v>
      </c>
      <c r="U745" s="49">
        <v>2319.7979999999998</v>
      </c>
    </row>
    <row r="746" spans="1:22" x14ac:dyDescent="0.3">
      <c r="A746">
        <v>1013354</v>
      </c>
      <c r="B746"/>
      <c r="C746" t="s">
        <v>46318</v>
      </c>
      <c r="D746" t="s">
        <v>44578</v>
      </c>
      <c r="E746" t="s">
        <v>5420</v>
      </c>
      <c r="F746" t="s">
        <v>303</v>
      </c>
      <c r="G746" t="s">
        <v>1810</v>
      </c>
      <c r="H746" t="s">
        <v>46319</v>
      </c>
      <c r="J746">
        <v>28.24503</v>
      </c>
      <c r="K746">
        <v>-98.404200000000003</v>
      </c>
      <c r="L746">
        <v>211120</v>
      </c>
      <c r="M746" t="s">
        <v>116</v>
      </c>
      <c r="N746" s="49">
        <v>180090.19399999999</v>
      </c>
      <c r="O746" s="49">
        <v>129938.088</v>
      </c>
    </row>
    <row r="747" spans="1:22" x14ac:dyDescent="0.3">
      <c r="A747">
        <v>1013100</v>
      </c>
      <c r="B747"/>
      <c r="C747" t="s">
        <v>46320</v>
      </c>
      <c r="D747" t="s">
        <v>44596</v>
      </c>
      <c r="E747" t="s">
        <v>5420</v>
      </c>
      <c r="F747" t="s">
        <v>303</v>
      </c>
      <c r="G747" t="s">
        <v>1810</v>
      </c>
      <c r="H747" t="s">
        <v>46321</v>
      </c>
      <c r="J747">
        <v>29.752554</v>
      </c>
      <c r="K747">
        <v>-95.370400900000007</v>
      </c>
      <c r="L747">
        <v>211130</v>
      </c>
      <c r="M747" t="s">
        <v>116</v>
      </c>
      <c r="N747" s="49">
        <v>122989.814</v>
      </c>
      <c r="O747" s="49">
        <v>28561.905999999999</v>
      </c>
      <c r="P747" s="49">
        <v>27307.637999999999</v>
      </c>
    </row>
    <row r="748" spans="1:22" x14ac:dyDescent="0.3">
      <c r="A748">
        <v>1012605</v>
      </c>
      <c r="B748" t="s">
        <v>46322</v>
      </c>
      <c r="C748" t="s">
        <v>46323</v>
      </c>
      <c r="D748" t="s">
        <v>44608</v>
      </c>
      <c r="E748" t="s">
        <v>5420</v>
      </c>
      <c r="F748" t="s">
        <v>303</v>
      </c>
      <c r="G748" t="s">
        <v>1810</v>
      </c>
      <c r="H748" t="s">
        <v>46321</v>
      </c>
      <c r="J748">
        <v>29.752554</v>
      </c>
      <c r="K748">
        <v>-95.370400900000007</v>
      </c>
      <c r="L748">
        <v>211130</v>
      </c>
      <c r="M748" t="s">
        <v>116</v>
      </c>
      <c r="N748" s="49">
        <v>43388.394</v>
      </c>
      <c r="O748" s="49">
        <v>73991.77</v>
      </c>
      <c r="P748" s="49">
        <v>390186.97200000001</v>
      </c>
      <c r="Q748" s="49">
        <v>31494.256000000001</v>
      </c>
    </row>
    <row r="749" spans="1:22" x14ac:dyDescent="0.3">
      <c r="A749">
        <v>1009609</v>
      </c>
      <c r="B749" t="s">
        <v>46324</v>
      </c>
      <c r="C749" t="s">
        <v>46325</v>
      </c>
      <c r="D749" t="s">
        <v>44578</v>
      </c>
      <c r="E749" t="s">
        <v>45384</v>
      </c>
      <c r="F749" t="s">
        <v>303</v>
      </c>
      <c r="G749" t="s">
        <v>46326</v>
      </c>
      <c r="H749" t="s">
        <v>46327</v>
      </c>
      <c r="I749" t="s">
        <v>483</v>
      </c>
      <c r="J749">
        <v>29.77553</v>
      </c>
      <c r="K749">
        <v>-95.777839999999998</v>
      </c>
      <c r="L749">
        <v>211111</v>
      </c>
      <c r="M749" t="s">
        <v>116</v>
      </c>
      <c r="Q749" s="49">
        <v>134075.46799999999</v>
      </c>
      <c r="R749" s="49">
        <v>139159.36799999999</v>
      </c>
      <c r="S749" s="49">
        <v>118126.93</v>
      </c>
      <c r="T749" s="49">
        <v>129751.448</v>
      </c>
      <c r="U749" s="49">
        <v>132355.02799999999</v>
      </c>
      <c r="V749" s="49">
        <v>113607.856</v>
      </c>
    </row>
    <row r="750" spans="1:22" x14ac:dyDescent="0.3">
      <c r="A750">
        <v>1008188</v>
      </c>
      <c r="B750" t="s">
        <v>46324</v>
      </c>
      <c r="C750" t="s">
        <v>46328</v>
      </c>
      <c r="D750" t="s">
        <v>44623</v>
      </c>
      <c r="E750" t="s">
        <v>45384</v>
      </c>
      <c r="F750" t="s">
        <v>303</v>
      </c>
      <c r="G750" t="s">
        <v>46326</v>
      </c>
      <c r="H750" t="s">
        <v>46329</v>
      </c>
      <c r="I750" t="s">
        <v>483</v>
      </c>
      <c r="J750">
        <v>29.77553</v>
      </c>
      <c r="K750">
        <v>-95.777839999999998</v>
      </c>
      <c r="L750">
        <v>211111</v>
      </c>
      <c r="M750" t="s">
        <v>116</v>
      </c>
      <c r="Q750" s="49">
        <v>231011.22200000001</v>
      </c>
      <c r="R750" s="49">
        <v>317779.30200000003</v>
      </c>
      <c r="S750" s="49">
        <v>101650.92</v>
      </c>
      <c r="T750" s="49">
        <v>127454.65399999999</v>
      </c>
      <c r="U750" s="49">
        <v>124932.314</v>
      </c>
      <c r="V750" s="49">
        <v>91664.187999999995</v>
      </c>
    </row>
    <row r="751" spans="1:22" x14ac:dyDescent="0.3">
      <c r="A751">
        <v>1009441</v>
      </c>
      <c r="B751" t="s">
        <v>46324</v>
      </c>
      <c r="C751" t="s">
        <v>46330</v>
      </c>
      <c r="D751" t="s">
        <v>44625</v>
      </c>
      <c r="E751" t="s">
        <v>45384</v>
      </c>
      <c r="F751" t="s">
        <v>303</v>
      </c>
      <c r="G751" t="s">
        <v>46326</v>
      </c>
      <c r="H751" t="s">
        <v>46329</v>
      </c>
      <c r="I751" t="s">
        <v>483</v>
      </c>
      <c r="J751">
        <v>29.77553</v>
      </c>
      <c r="K751">
        <v>-95.777839999999998</v>
      </c>
      <c r="L751">
        <v>211111</v>
      </c>
      <c r="M751" t="s">
        <v>116</v>
      </c>
      <c r="Q751" s="49">
        <v>148709.552</v>
      </c>
      <c r="R751" s="49">
        <v>205332.17199999999</v>
      </c>
      <c r="S751" s="49">
        <v>43814.741999999998</v>
      </c>
      <c r="T751" s="49">
        <v>46501.561999999998</v>
      </c>
      <c r="U751" s="49">
        <v>41437.006000000001</v>
      </c>
      <c r="V751" s="49">
        <v>41180.175999999999</v>
      </c>
    </row>
    <row r="752" spans="1:22" x14ac:dyDescent="0.3">
      <c r="A752">
        <v>1012028</v>
      </c>
      <c r="B752" t="s">
        <v>46331</v>
      </c>
      <c r="C752" t="s">
        <v>46332</v>
      </c>
      <c r="D752" t="s">
        <v>44796</v>
      </c>
      <c r="E752" t="s">
        <v>45384</v>
      </c>
      <c r="F752" t="s">
        <v>303</v>
      </c>
      <c r="G752" t="s">
        <v>46326</v>
      </c>
      <c r="H752" t="s">
        <v>46329</v>
      </c>
      <c r="J752">
        <v>29.776181999999999</v>
      </c>
      <c r="K752">
        <v>-95.779403000000002</v>
      </c>
      <c r="L752">
        <v>211111</v>
      </c>
      <c r="M752" t="s">
        <v>116</v>
      </c>
      <c r="Q752" s="49">
        <v>104126.11199999999</v>
      </c>
      <c r="R752" s="49">
        <v>129236.338</v>
      </c>
    </row>
    <row r="753" spans="1:22" x14ac:dyDescent="0.3">
      <c r="A753">
        <v>1012018</v>
      </c>
      <c r="B753" t="s">
        <v>46333</v>
      </c>
      <c r="C753" t="s">
        <v>46334</v>
      </c>
      <c r="D753" t="s">
        <v>44584</v>
      </c>
      <c r="E753" t="s">
        <v>45384</v>
      </c>
      <c r="F753" t="s">
        <v>303</v>
      </c>
      <c r="G753" t="s">
        <v>46326</v>
      </c>
      <c r="H753" t="s">
        <v>46329</v>
      </c>
      <c r="J753">
        <v>29.776183</v>
      </c>
      <c r="K753">
        <v>-95.779404</v>
      </c>
      <c r="L753">
        <v>211111</v>
      </c>
      <c r="M753" t="s">
        <v>116</v>
      </c>
      <c r="Q753" s="49">
        <v>61851.692000000003</v>
      </c>
      <c r="R753" s="49">
        <v>61127.29</v>
      </c>
    </row>
    <row r="754" spans="1:22" x14ac:dyDescent="0.3">
      <c r="A754">
        <v>1013337</v>
      </c>
      <c r="B754"/>
      <c r="C754" t="s">
        <v>46335</v>
      </c>
      <c r="D754" t="s">
        <v>44612</v>
      </c>
      <c r="E754" t="s">
        <v>10056</v>
      </c>
      <c r="F754" t="s">
        <v>1418</v>
      </c>
      <c r="G754" t="s">
        <v>46336</v>
      </c>
      <c r="H754" t="s">
        <v>46337</v>
      </c>
      <c r="J754">
        <v>36.051400000000001</v>
      </c>
      <c r="K754">
        <v>-98.384200000000007</v>
      </c>
      <c r="L754">
        <v>211120</v>
      </c>
      <c r="M754" t="s">
        <v>116</v>
      </c>
      <c r="N754" s="49">
        <v>70869.017999999996</v>
      </c>
      <c r="O754" s="49">
        <v>47821.402000000002</v>
      </c>
    </row>
    <row r="755" spans="1:22" x14ac:dyDescent="0.3">
      <c r="A755">
        <v>1013386</v>
      </c>
      <c r="B755" t="s">
        <v>46338</v>
      </c>
      <c r="C755" t="s">
        <v>46339</v>
      </c>
      <c r="D755" t="s">
        <v>44657</v>
      </c>
      <c r="E755" t="s">
        <v>44991</v>
      </c>
      <c r="F755" t="s">
        <v>447</v>
      </c>
      <c r="G755" t="s">
        <v>44992</v>
      </c>
      <c r="H755" t="s">
        <v>46340</v>
      </c>
      <c r="I755" t="s">
        <v>416</v>
      </c>
      <c r="J755">
        <v>40.293993999999998</v>
      </c>
      <c r="K755">
        <v>-80.174312</v>
      </c>
      <c r="L755">
        <v>211130</v>
      </c>
      <c r="M755" t="s">
        <v>116</v>
      </c>
      <c r="N755" s="49">
        <v>125953.05</v>
      </c>
      <c r="O755" s="49">
        <v>67719.695999999996</v>
      </c>
    </row>
    <row r="756" spans="1:22" x14ac:dyDescent="0.3">
      <c r="A756">
        <v>1008684</v>
      </c>
      <c r="B756" t="s">
        <v>44972</v>
      </c>
      <c r="C756" t="s">
        <v>46341</v>
      </c>
      <c r="D756" t="s">
        <v>44628</v>
      </c>
      <c r="E756" t="s">
        <v>2808</v>
      </c>
      <c r="F756" t="s">
        <v>303</v>
      </c>
      <c r="G756" t="s">
        <v>9292</v>
      </c>
      <c r="H756" t="s">
        <v>44974</v>
      </c>
      <c r="I756" t="s">
        <v>3161</v>
      </c>
      <c r="J756">
        <v>32.003169999999997</v>
      </c>
      <c r="K756">
        <v>-102.07883</v>
      </c>
      <c r="L756">
        <v>211111</v>
      </c>
      <c r="M756" t="s">
        <v>116</v>
      </c>
      <c r="U756" s="49">
        <v>210</v>
      </c>
      <c r="V756" s="49">
        <v>210.7</v>
      </c>
    </row>
    <row r="757" spans="1:22" x14ac:dyDescent="0.3">
      <c r="A757">
        <v>1008517</v>
      </c>
      <c r="B757" t="s">
        <v>44972</v>
      </c>
      <c r="C757" t="s">
        <v>46342</v>
      </c>
      <c r="D757" t="s">
        <v>44628</v>
      </c>
      <c r="E757" t="s">
        <v>2808</v>
      </c>
      <c r="F757" t="s">
        <v>303</v>
      </c>
      <c r="G757" t="s">
        <v>9292</v>
      </c>
      <c r="H757" t="s">
        <v>44974</v>
      </c>
      <c r="I757" t="s">
        <v>3161</v>
      </c>
      <c r="J757">
        <v>32.003169999999997</v>
      </c>
      <c r="K757">
        <v>-102.07883</v>
      </c>
      <c r="L757">
        <v>211111</v>
      </c>
      <c r="M757" t="s">
        <v>116</v>
      </c>
      <c r="U757" s="49">
        <v>18.75</v>
      </c>
      <c r="V757" s="49">
        <v>18.850000000000001</v>
      </c>
    </row>
    <row r="758" spans="1:22" x14ac:dyDescent="0.3">
      <c r="A758">
        <v>1009165</v>
      </c>
      <c r="B758" t="s">
        <v>44919</v>
      </c>
      <c r="C758" t="s">
        <v>46343</v>
      </c>
      <c r="D758" t="s">
        <v>44649</v>
      </c>
      <c r="E758" t="s">
        <v>3191</v>
      </c>
      <c r="F758" t="s">
        <v>1487</v>
      </c>
      <c r="G758" t="s">
        <v>26216</v>
      </c>
      <c r="H758" t="s">
        <v>45048</v>
      </c>
      <c r="I758" t="s">
        <v>5884</v>
      </c>
      <c r="J758">
        <v>39.74933</v>
      </c>
      <c r="K758">
        <v>-104.99275</v>
      </c>
      <c r="L758">
        <v>211120</v>
      </c>
      <c r="M758" t="s">
        <v>116</v>
      </c>
      <c r="N758" s="49">
        <v>278644.51</v>
      </c>
      <c r="O758" s="49">
        <v>220666.978</v>
      </c>
      <c r="P758" s="49">
        <v>250071.9</v>
      </c>
      <c r="Q758" s="49">
        <v>250568.908</v>
      </c>
      <c r="R758" s="49">
        <v>326321.54399999999</v>
      </c>
      <c r="S758" s="49">
        <v>447640.02399999998</v>
      </c>
      <c r="T758" s="49">
        <v>440989.80200000003</v>
      </c>
      <c r="U758" s="49">
        <v>417721.272</v>
      </c>
      <c r="V758" s="49">
        <v>366724.47</v>
      </c>
    </row>
    <row r="759" spans="1:22" x14ac:dyDescent="0.3">
      <c r="A759">
        <v>1008169</v>
      </c>
      <c r="B759" t="s">
        <v>45219</v>
      </c>
      <c r="C759" t="s">
        <v>46344</v>
      </c>
      <c r="D759" t="s">
        <v>44649</v>
      </c>
      <c r="E759" t="s">
        <v>32233</v>
      </c>
      <c r="F759" t="s">
        <v>2294</v>
      </c>
      <c r="G759" t="s">
        <v>38644</v>
      </c>
      <c r="H759" t="s">
        <v>45221</v>
      </c>
      <c r="I759" t="s">
        <v>2302</v>
      </c>
      <c r="J759">
        <v>40.764969999999998</v>
      </c>
      <c r="K759">
        <v>-111.92439</v>
      </c>
      <c r="L759">
        <v>211111</v>
      </c>
      <c r="M759" t="s">
        <v>116</v>
      </c>
      <c r="R759" s="49">
        <v>13941.05</v>
      </c>
      <c r="S759" s="49">
        <v>16154.25</v>
      </c>
      <c r="T759" s="49">
        <v>18188.349999999999</v>
      </c>
      <c r="U759" s="49">
        <v>19865.25</v>
      </c>
      <c r="V759" s="49">
        <v>27403.55</v>
      </c>
    </row>
    <row r="760" spans="1:22" x14ac:dyDescent="0.3">
      <c r="A760">
        <v>1009125</v>
      </c>
      <c r="B760" t="s">
        <v>45177</v>
      </c>
      <c r="C760" t="s">
        <v>46345</v>
      </c>
      <c r="D760" t="s">
        <v>44645</v>
      </c>
      <c r="E760" t="s">
        <v>45179</v>
      </c>
      <c r="F760" t="s">
        <v>1487</v>
      </c>
      <c r="G760" t="s">
        <v>45180</v>
      </c>
      <c r="H760" t="s">
        <v>46346</v>
      </c>
      <c r="I760" t="s">
        <v>10728</v>
      </c>
      <c r="J760">
        <v>39.565010000000001</v>
      </c>
      <c r="K760">
        <v>-104.86521999999999</v>
      </c>
      <c r="L760">
        <v>211130</v>
      </c>
      <c r="M760" t="s">
        <v>116</v>
      </c>
      <c r="N760" s="49">
        <v>261036.97</v>
      </c>
      <c r="O760" s="49">
        <v>361675.02</v>
      </c>
      <c r="P760" s="49">
        <v>354522.39399999997</v>
      </c>
      <c r="Q760" s="49">
        <v>323107.84399999998</v>
      </c>
      <c r="R760" s="49">
        <v>313307.34600000002</v>
      </c>
      <c r="S760" s="49">
        <v>247733.628</v>
      </c>
      <c r="T760" s="49">
        <v>154139.734</v>
      </c>
      <c r="U760" s="49">
        <v>125361.662</v>
      </c>
      <c r="V760" s="49">
        <v>239403.50200000001</v>
      </c>
    </row>
    <row r="761" spans="1:22" x14ac:dyDescent="0.3">
      <c r="A761">
        <v>1008419</v>
      </c>
      <c r="B761" t="s">
        <v>45177</v>
      </c>
      <c r="C761" t="s">
        <v>46347</v>
      </c>
      <c r="D761" t="s">
        <v>44657</v>
      </c>
      <c r="E761" t="s">
        <v>45179</v>
      </c>
      <c r="F761" t="s">
        <v>1487</v>
      </c>
      <c r="G761" t="s">
        <v>45180</v>
      </c>
      <c r="H761" t="s">
        <v>46348</v>
      </c>
      <c r="I761" t="s">
        <v>10728</v>
      </c>
      <c r="J761">
        <v>39.56438</v>
      </c>
      <c r="K761">
        <v>-104.86508000000001</v>
      </c>
      <c r="L761">
        <v>211111</v>
      </c>
      <c r="M761" t="s">
        <v>116</v>
      </c>
      <c r="S761" s="49">
        <v>64.25</v>
      </c>
      <c r="T761" s="49">
        <v>28573.225999999999</v>
      </c>
      <c r="U761" s="49">
        <v>35517.798000000003</v>
      </c>
      <c r="V761" s="49">
        <v>44168.235999999997</v>
      </c>
    </row>
    <row r="762" spans="1:22" x14ac:dyDescent="0.3">
      <c r="A762">
        <v>1011221</v>
      </c>
      <c r="B762" t="s">
        <v>45177</v>
      </c>
      <c r="C762" t="s">
        <v>46349</v>
      </c>
      <c r="D762" t="s">
        <v>44649</v>
      </c>
      <c r="E762" t="s">
        <v>45179</v>
      </c>
      <c r="F762" t="s">
        <v>1487</v>
      </c>
      <c r="G762" t="s">
        <v>45180</v>
      </c>
      <c r="H762" t="s">
        <v>46346</v>
      </c>
      <c r="I762" t="s">
        <v>10728</v>
      </c>
      <c r="J762">
        <v>39.565010000000001</v>
      </c>
      <c r="K762">
        <v>-104.86521999999999</v>
      </c>
      <c r="L762">
        <v>211111</v>
      </c>
      <c r="M762" t="s">
        <v>116</v>
      </c>
      <c r="P762" s="49">
        <v>21345.968000000001</v>
      </c>
      <c r="Q762" s="49">
        <v>23646.148000000001</v>
      </c>
      <c r="R762" s="49">
        <v>39425.201999999997</v>
      </c>
      <c r="S762" s="49">
        <v>43623.955999999998</v>
      </c>
      <c r="T762" s="49">
        <v>43959.58</v>
      </c>
    </row>
    <row r="763" spans="1:22" x14ac:dyDescent="0.3">
      <c r="A763">
        <v>1008244</v>
      </c>
      <c r="B763" t="s">
        <v>35006</v>
      </c>
      <c r="C763" t="s">
        <v>46350</v>
      </c>
      <c r="D763" t="s">
        <v>44608</v>
      </c>
      <c r="E763" t="s">
        <v>10056</v>
      </c>
      <c r="F763" t="s">
        <v>1418</v>
      </c>
      <c r="G763" t="s">
        <v>29610</v>
      </c>
      <c r="H763" t="s">
        <v>46351</v>
      </c>
      <c r="I763" t="s">
        <v>1417</v>
      </c>
      <c r="J763">
        <v>36.059669999999997</v>
      </c>
      <c r="K763">
        <v>-95.957849999999993</v>
      </c>
      <c r="L763">
        <v>211111</v>
      </c>
      <c r="M763" t="s">
        <v>116</v>
      </c>
      <c r="Q763" s="49">
        <v>2756.1</v>
      </c>
      <c r="R763" s="49">
        <v>10975.096</v>
      </c>
      <c r="S763" s="49">
        <v>11538.74</v>
      </c>
      <c r="T763" s="49">
        <v>22016.473999999998</v>
      </c>
      <c r="U763" s="49">
        <v>33409.277999999998</v>
      </c>
      <c r="V763" s="49">
        <v>38792.959999999999</v>
      </c>
    </row>
    <row r="764" spans="1:22" x14ac:dyDescent="0.3">
      <c r="A764">
        <v>1008242</v>
      </c>
      <c r="B764" t="s">
        <v>35006</v>
      </c>
      <c r="C764" t="s">
        <v>46352</v>
      </c>
      <c r="D764" t="s">
        <v>44578</v>
      </c>
      <c r="E764" t="s">
        <v>10056</v>
      </c>
      <c r="F764" t="s">
        <v>1418</v>
      </c>
      <c r="G764" t="s">
        <v>29610</v>
      </c>
      <c r="H764" t="s">
        <v>46351</v>
      </c>
      <c r="I764" t="s">
        <v>1421</v>
      </c>
      <c r="J764">
        <v>36.059669999999997</v>
      </c>
      <c r="K764">
        <v>-95.957849999999993</v>
      </c>
      <c r="L764">
        <v>211120</v>
      </c>
      <c r="M764" t="s">
        <v>116</v>
      </c>
      <c r="N764" s="49">
        <v>78630.123999999996</v>
      </c>
      <c r="O764" s="49">
        <v>40047.154000000002</v>
      </c>
      <c r="P764" s="49">
        <v>38693.648000000001</v>
      </c>
      <c r="Q764" s="49">
        <v>48404.78</v>
      </c>
      <c r="R764" s="49">
        <v>58774.906000000003</v>
      </c>
      <c r="S764" s="49">
        <v>49614.771999999997</v>
      </c>
      <c r="T764" s="49">
        <v>39907.866000000002</v>
      </c>
      <c r="U764" s="49">
        <v>52584.01</v>
      </c>
      <c r="V764" s="49">
        <v>62852.678</v>
      </c>
    </row>
    <row r="765" spans="1:22" x14ac:dyDescent="0.3">
      <c r="A765">
        <v>1009339</v>
      </c>
      <c r="B765" t="s">
        <v>35006</v>
      </c>
      <c r="C765" t="s">
        <v>46353</v>
      </c>
      <c r="D765" t="s">
        <v>44628</v>
      </c>
      <c r="E765" t="s">
        <v>10056</v>
      </c>
      <c r="F765" t="s">
        <v>1418</v>
      </c>
      <c r="G765" t="s">
        <v>29610</v>
      </c>
      <c r="H765" t="s">
        <v>46351</v>
      </c>
      <c r="I765" t="s">
        <v>1421</v>
      </c>
      <c r="J765">
        <v>36.059669999999997</v>
      </c>
      <c r="K765">
        <v>-95.957849999999993</v>
      </c>
      <c r="L765">
        <v>211120</v>
      </c>
      <c r="M765" t="s">
        <v>116</v>
      </c>
      <c r="N765" s="49">
        <v>3285.05</v>
      </c>
      <c r="O765" s="49">
        <v>10328.897999999999</v>
      </c>
      <c r="P765" s="49">
        <v>6758.4979999999996</v>
      </c>
      <c r="Q765" s="49">
        <v>23456.144</v>
      </c>
      <c r="R765" s="49">
        <v>25898.191999999999</v>
      </c>
      <c r="S765" s="49">
        <v>13452.394</v>
      </c>
      <c r="T765" s="49">
        <v>28119.248</v>
      </c>
      <c r="U765" s="49">
        <v>35919.947999999997</v>
      </c>
      <c r="V765" s="49">
        <v>31519.918000000001</v>
      </c>
    </row>
    <row r="766" spans="1:22" x14ac:dyDescent="0.3">
      <c r="A766">
        <v>1009340</v>
      </c>
      <c r="B766" t="s">
        <v>35006</v>
      </c>
      <c r="C766" t="s">
        <v>46354</v>
      </c>
      <c r="D766" t="s">
        <v>44596</v>
      </c>
      <c r="E766" t="s">
        <v>10056</v>
      </c>
      <c r="F766" t="s">
        <v>1418</v>
      </c>
      <c r="G766" t="s">
        <v>29610</v>
      </c>
      <c r="H766" t="s">
        <v>46351</v>
      </c>
      <c r="I766" t="s">
        <v>1421</v>
      </c>
      <c r="J766">
        <v>36.059669999999997</v>
      </c>
      <c r="K766">
        <v>-95.957849999999993</v>
      </c>
      <c r="L766">
        <v>211120</v>
      </c>
      <c r="M766" t="s">
        <v>116</v>
      </c>
      <c r="O766" s="49">
        <v>11850.544</v>
      </c>
      <c r="P766" s="49">
        <v>13919.694</v>
      </c>
      <c r="Q766" s="49">
        <v>12710.448</v>
      </c>
      <c r="R766" s="49">
        <v>46027.338000000003</v>
      </c>
      <c r="S766" s="49">
        <v>32218.493999999999</v>
      </c>
      <c r="T766" s="49">
        <v>34981.788</v>
      </c>
      <c r="U766" s="49">
        <v>60936.027999999998</v>
      </c>
      <c r="V766" s="49">
        <v>37295.47</v>
      </c>
    </row>
    <row r="767" spans="1:22" x14ac:dyDescent="0.3">
      <c r="A767">
        <v>1008241</v>
      </c>
      <c r="B767" t="s">
        <v>35006</v>
      </c>
      <c r="C767" t="s">
        <v>46355</v>
      </c>
      <c r="D767" t="s">
        <v>44612</v>
      </c>
      <c r="E767" t="s">
        <v>10056</v>
      </c>
      <c r="F767" t="s">
        <v>1418</v>
      </c>
      <c r="G767" t="s">
        <v>29610</v>
      </c>
      <c r="H767" t="s">
        <v>46351</v>
      </c>
      <c r="I767" t="s">
        <v>1421</v>
      </c>
      <c r="J767">
        <v>36.059669999999997</v>
      </c>
      <c r="K767">
        <v>-95.957849999999993</v>
      </c>
      <c r="L767">
        <v>211120</v>
      </c>
      <c r="M767" t="s">
        <v>116</v>
      </c>
      <c r="N767" s="49">
        <v>299301.37400000001</v>
      </c>
      <c r="O767" s="49">
        <v>294943.62199999997</v>
      </c>
      <c r="P767" s="49">
        <v>276563.402</v>
      </c>
      <c r="Q767" s="49">
        <v>258625.77799999999</v>
      </c>
      <c r="R767" s="49">
        <v>269636.3</v>
      </c>
      <c r="S767" s="49">
        <v>201960.54199999999</v>
      </c>
      <c r="T767" s="49">
        <v>272779.68800000002</v>
      </c>
      <c r="U767" s="49">
        <v>404718.43800000002</v>
      </c>
      <c r="V767" s="49">
        <v>189368.234</v>
      </c>
    </row>
    <row r="768" spans="1:22" x14ac:dyDescent="0.3">
      <c r="A768">
        <v>1011652</v>
      </c>
      <c r="B768" t="s">
        <v>46356</v>
      </c>
      <c r="C768" t="s">
        <v>46357</v>
      </c>
      <c r="D768" t="s">
        <v>44578</v>
      </c>
      <c r="E768" t="s">
        <v>43495</v>
      </c>
      <c r="F768" t="s">
        <v>303</v>
      </c>
      <c r="G768" t="s">
        <v>44779</v>
      </c>
      <c r="H768" t="s">
        <v>46358</v>
      </c>
      <c r="I768" t="s">
        <v>306</v>
      </c>
      <c r="J768">
        <v>33.0184</v>
      </c>
      <c r="K768">
        <v>-96.700280000000006</v>
      </c>
      <c r="L768">
        <v>211130</v>
      </c>
      <c r="M768" t="s">
        <v>116</v>
      </c>
      <c r="N768" s="49">
        <v>26109.168000000001</v>
      </c>
      <c r="O768" s="49">
        <v>25708.004000000001</v>
      </c>
      <c r="P768" s="49">
        <v>23541.98</v>
      </c>
      <c r="Q768" s="49">
        <v>16116.842000000001</v>
      </c>
      <c r="R768" s="49">
        <v>57102.53</v>
      </c>
      <c r="S768" s="49">
        <v>120775.18799999999</v>
      </c>
    </row>
    <row r="769" spans="1:22" x14ac:dyDescent="0.3">
      <c r="A769">
        <v>1011654</v>
      </c>
      <c r="B769" t="s">
        <v>46359</v>
      </c>
      <c r="C769" t="s">
        <v>46360</v>
      </c>
      <c r="D769" t="s">
        <v>44645</v>
      </c>
      <c r="E769" t="s">
        <v>43495</v>
      </c>
      <c r="F769" t="s">
        <v>303</v>
      </c>
      <c r="G769" t="s">
        <v>44779</v>
      </c>
      <c r="H769" t="s">
        <v>46358</v>
      </c>
      <c r="J769">
        <v>33.024320600000003</v>
      </c>
      <c r="K769">
        <v>-96.674504200000001</v>
      </c>
      <c r="L769">
        <v>211130</v>
      </c>
      <c r="M769" t="s">
        <v>116</v>
      </c>
      <c r="N769" s="49">
        <v>10167.1</v>
      </c>
      <c r="O769" s="49">
        <v>14203.4</v>
      </c>
      <c r="P769" s="49">
        <v>15895.95</v>
      </c>
      <c r="Q769" s="49">
        <v>22698.799999999999</v>
      </c>
    </row>
    <row r="770" spans="1:22" x14ac:dyDescent="0.3">
      <c r="A770">
        <v>1013346</v>
      </c>
      <c r="B770"/>
      <c r="C770" t="s">
        <v>46361</v>
      </c>
      <c r="D770" t="s">
        <v>44584</v>
      </c>
      <c r="E770" t="s">
        <v>43495</v>
      </c>
      <c r="F770" t="s">
        <v>303</v>
      </c>
      <c r="G770" t="s">
        <v>44779</v>
      </c>
      <c r="H770" t="s">
        <v>46362</v>
      </c>
      <c r="J770">
        <v>32.634010000000004</v>
      </c>
      <c r="K770">
        <v>-93.173299999999998</v>
      </c>
      <c r="L770">
        <v>211120</v>
      </c>
      <c r="M770" t="s">
        <v>116</v>
      </c>
      <c r="N770" s="49">
        <v>46759.817999999999</v>
      </c>
      <c r="O770" s="49">
        <v>48067.91</v>
      </c>
    </row>
    <row r="771" spans="1:22" x14ac:dyDescent="0.3">
      <c r="A771">
        <v>1010181</v>
      </c>
      <c r="B771" t="s">
        <v>46363</v>
      </c>
      <c r="C771" t="s">
        <v>46364</v>
      </c>
      <c r="D771" t="s">
        <v>44893</v>
      </c>
      <c r="E771" t="s">
        <v>7013</v>
      </c>
      <c r="F771" t="s">
        <v>1487</v>
      </c>
      <c r="G771" t="s">
        <v>7014</v>
      </c>
      <c r="H771" t="s">
        <v>46365</v>
      </c>
      <c r="I771" t="s">
        <v>3191</v>
      </c>
      <c r="J771">
        <v>39.752310000000001</v>
      </c>
      <c r="K771">
        <v>-104.99906</v>
      </c>
      <c r="L771">
        <v>211130</v>
      </c>
      <c r="M771" t="s">
        <v>116</v>
      </c>
      <c r="N771" s="49">
        <v>127801.63800000001</v>
      </c>
      <c r="O771" s="49">
        <v>122176.42</v>
      </c>
      <c r="P771" s="49">
        <v>156901.91399999999</v>
      </c>
      <c r="Q771" s="49">
        <v>158637.56400000001</v>
      </c>
      <c r="R771" s="49">
        <v>147698.166</v>
      </c>
      <c r="S771" s="49">
        <v>127826.95</v>
      </c>
      <c r="T771" s="49">
        <v>116255.772</v>
      </c>
      <c r="U771" s="49">
        <v>64399.495999999999</v>
      </c>
      <c r="V771" s="49">
        <v>130011.84600000001</v>
      </c>
    </row>
    <row r="772" spans="1:22" x14ac:dyDescent="0.3">
      <c r="A772">
        <v>1008587</v>
      </c>
      <c r="B772" t="s">
        <v>46366</v>
      </c>
      <c r="C772" t="s">
        <v>46367</v>
      </c>
      <c r="D772" t="s">
        <v>44591</v>
      </c>
      <c r="E772" t="s">
        <v>46368</v>
      </c>
      <c r="F772" t="s">
        <v>303</v>
      </c>
      <c r="G772" t="s">
        <v>46369</v>
      </c>
      <c r="H772" t="s">
        <v>46370</v>
      </c>
      <c r="I772" t="s">
        <v>1952</v>
      </c>
      <c r="J772">
        <v>30.0533</v>
      </c>
      <c r="K772">
        <v>-95.244759999999999</v>
      </c>
      <c r="L772">
        <v>211130</v>
      </c>
      <c r="M772" t="s">
        <v>116</v>
      </c>
      <c r="N772" s="49">
        <v>113359.368</v>
      </c>
      <c r="O772" s="49">
        <v>112400.704</v>
      </c>
      <c r="P772" s="49">
        <v>138853.18400000001</v>
      </c>
      <c r="Q772" s="49">
        <v>149648.69399999999</v>
      </c>
      <c r="R772" s="49">
        <v>133230.92199999999</v>
      </c>
      <c r="S772" s="49">
        <v>143481.47399999999</v>
      </c>
      <c r="T772" s="49">
        <v>152508.774</v>
      </c>
      <c r="U772" s="49">
        <v>108066.79</v>
      </c>
      <c r="V772" s="49">
        <v>111890.496</v>
      </c>
    </row>
    <row r="773" spans="1:22" x14ac:dyDescent="0.3">
      <c r="A773">
        <v>1008640</v>
      </c>
      <c r="B773" t="s">
        <v>44864</v>
      </c>
      <c r="C773" t="s">
        <v>46371</v>
      </c>
      <c r="D773" t="s">
        <v>44584</v>
      </c>
      <c r="E773" t="s">
        <v>5420</v>
      </c>
      <c r="F773" t="s">
        <v>303</v>
      </c>
      <c r="G773" t="s">
        <v>35922</v>
      </c>
      <c r="H773" t="s">
        <v>45488</v>
      </c>
      <c r="I773" t="s">
        <v>3637</v>
      </c>
      <c r="J773">
        <v>32.787100000000002</v>
      </c>
      <c r="K773">
        <v>-96.802620000000005</v>
      </c>
      <c r="L773">
        <v>211111</v>
      </c>
      <c r="M773" t="s">
        <v>116</v>
      </c>
      <c r="P773" s="49">
        <v>14063.976000000001</v>
      </c>
      <c r="Q773" s="49">
        <v>16056.794</v>
      </c>
      <c r="R773" s="49">
        <v>21553.88</v>
      </c>
      <c r="S773" s="49">
        <v>16769.398000000001</v>
      </c>
      <c r="T773" s="49">
        <v>17123.045999999998</v>
      </c>
      <c r="U773" s="49">
        <v>35375.735999999997</v>
      </c>
    </row>
    <row r="774" spans="1:22" x14ac:dyDescent="0.3">
      <c r="A774">
        <v>1010340</v>
      </c>
      <c r="B774" t="s">
        <v>46372</v>
      </c>
      <c r="C774" t="s">
        <v>46373</v>
      </c>
      <c r="D774" t="s">
        <v>44620</v>
      </c>
      <c r="E774" t="s">
        <v>5420</v>
      </c>
      <c r="F774" t="s">
        <v>303</v>
      </c>
      <c r="G774" t="s">
        <v>35922</v>
      </c>
      <c r="H774" t="s">
        <v>45488</v>
      </c>
      <c r="J774">
        <v>44.8667017</v>
      </c>
      <c r="K774">
        <v>-108.81493380000001</v>
      </c>
      <c r="L774">
        <v>211111</v>
      </c>
      <c r="M774" t="s">
        <v>116</v>
      </c>
      <c r="T774" s="49">
        <v>22497.047999999999</v>
      </c>
      <c r="U774" s="49">
        <v>25174.880000000001</v>
      </c>
      <c r="V774" s="49">
        <v>23009.4</v>
      </c>
    </row>
    <row r="775" spans="1:22" x14ac:dyDescent="0.3">
      <c r="A775">
        <v>1011518</v>
      </c>
      <c r="B775" t="s">
        <v>46374</v>
      </c>
      <c r="C775" t="s">
        <v>46375</v>
      </c>
      <c r="D775" t="s">
        <v>44645</v>
      </c>
      <c r="E775" t="s">
        <v>5420</v>
      </c>
      <c r="F775" t="s">
        <v>303</v>
      </c>
      <c r="G775" t="s">
        <v>35922</v>
      </c>
      <c r="H775" t="s">
        <v>45488</v>
      </c>
      <c r="I775" t="s">
        <v>483</v>
      </c>
      <c r="J775">
        <v>29.749929999999999</v>
      </c>
      <c r="K775">
        <v>-95.481920000000002</v>
      </c>
      <c r="L775">
        <v>211111</v>
      </c>
      <c r="M775" t="s">
        <v>116</v>
      </c>
      <c r="P775" s="49">
        <v>33778.824000000001</v>
      </c>
      <c r="Q775" s="49">
        <v>38962.362000000001</v>
      </c>
      <c r="R775" s="49">
        <v>39191.56</v>
      </c>
      <c r="S775" s="49">
        <v>37323.1</v>
      </c>
    </row>
    <row r="776" spans="1:22" x14ac:dyDescent="0.3">
      <c r="A776">
        <v>1011678</v>
      </c>
      <c r="B776" t="s">
        <v>46376</v>
      </c>
      <c r="C776" t="s">
        <v>46377</v>
      </c>
      <c r="D776" t="s">
        <v>44657</v>
      </c>
      <c r="E776" t="s">
        <v>45179</v>
      </c>
      <c r="F776" t="s">
        <v>1487</v>
      </c>
      <c r="G776" t="s">
        <v>45180</v>
      </c>
      <c r="H776" t="s">
        <v>46378</v>
      </c>
      <c r="I776" t="s">
        <v>10579</v>
      </c>
      <c r="J776">
        <v>39.57929</v>
      </c>
      <c r="K776">
        <v>-104.867</v>
      </c>
      <c r="L776">
        <v>211111</v>
      </c>
      <c r="M776" t="s">
        <v>116</v>
      </c>
      <c r="Q776" s="49">
        <v>42716.406000000003</v>
      </c>
      <c r="R776" s="49">
        <v>44984</v>
      </c>
      <c r="S776" s="49">
        <v>71635.597999999998</v>
      </c>
    </row>
    <row r="777" spans="1:22" x14ac:dyDescent="0.3">
      <c r="A777">
        <v>1008439</v>
      </c>
      <c r="B777" t="s">
        <v>45015</v>
      </c>
      <c r="C777" t="s">
        <v>46379</v>
      </c>
      <c r="D777" t="s">
        <v>44578</v>
      </c>
      <c r="E777" t="s">
        <v>13331</v>
      </c>
      <c r="F777" t="s">
        <v>303</v>
      </c>
      <c r="G777" t="s">
        <v>44807</v>
      </c>
      <c r="H777" t="s">
        <v>46380</v>
      </c>
      <c r="I777" t="s">
        <v>483</v>
      </c>
      <c r="J777">
        <v>29.777909999999999</v>
      </c>
      <c r="K777">
        <v>-95.544399999999996</v>
      </c>
      <c r="L777">
        <v>211120</v>
      </c>
      <c r="M777" t="s">
        <v>116</v>
      </c>
      <c r="N777" s="49">
        <v>131183.698</v>
      </c>
      <c r="O777" s="49">
        <v>58288.74</v>
      </c>
      <c r="P777" s="49">
        <v>45609.802000000003</v>
      </c>
      <c r="Q777" s="49">
        <v>125172.43399999999</v>
      </c>
      <c r="R777" s="49">
        <v>171514.18400000001</v>
      </c>
      <c r="S777" s="49">
        <v>157686.96400000001</v>
      </c>
      <c r="T777" s="49">
        <v>143064.54999999999</v>
      </c>
      <c r="U777" s="49">
        <v>101346.804</v>
      </c>
      <c r="V777" s="49">
        <v>100225.656</v>
      </c>
    </row>
    <row r="778" spans="1:22" x14ac:dyDescent="0.3">
      <c r="A778">
        <v>1010172</v>
      </c>
      <c r="B778" t="s">
        <v>46381</v>
      </c>
      <c r="C778" t="s">
        <v>46382</v>
      </c>
      <c r="D778" t="s">
        <v>45033</v>
      </c>
      <c r="E778" t="s">
        <v>10800</v>
      </c>
      <c r="F778" t="s">
        <v>323</v>
      </c>
      <c r="G778" t="s">
        <v>1062</v>
      </c>
      <c r="H778" t="s">
        <v>46383</v>
      </c>
      <c r="I778" t="s">
        <v>2916</v>
      </c>
      <c r="J778">
        <v>37.854320000000001</v>
      </c>
      <c r="K778">
        <v>-121.42180999999999</v>
      </c>
      <c r="L778">
        <v>211111</v>
      </c>
      <c r="M778" t="s">
        <v>116</v>
      </c>
      <c r="S778" s="49">
        <v>0</v>
      </c>
      <c r="V778" s="49">
        <v>122443.41800000001</v>
      </c>
    </row>
    <row r="779" spans="1:22" x14ac:dyDescent="0.3">
      <c r="A779">
        <v>1009731</v>
      </c>
      <c r="B779" t="s">
        <v>40772</v>
      </c>
      <c r="C779" t="s">
        <v>46384</v>
      </c>
      <c r="D779" t="s">
        <v>44574</v>
      </c>
      <c r="E779" t="s">
        <v>3634</v>
      </c>
      <c r="F779" t="s">
        <v>303</v>
      </c>
      <c r="G779" t="s">
        <v>46385</v>
      </c>
      <c r="H779" t="s">
        <v>46386</v>
      </c>
      <c r="I779" t="s">
        <v>483</v>
      </c>
      <c r="J779">
        <v>29.75788</v>
      </c>
      <c r="K779">
        <v>-95.370130000000003</v>
      </c>
      <c r="L779">
        <v>211120</v>
      </c>
      <c r="M779" t="s">
        <v>116</v>
      </c>
      <c r="N779" s="49">
        <v>115698.666</v>
      </c>
      <c r="O779" s="49">
        <v>87415.894</v>
      </c>
      <c r="P779" s="49">
        <v>42955.392</v>
      </c>
      <c r="Q779" s="49">
        <v>64092.93</v>
      </c>
      <c r="R779" s="49">
        <v>57490.16</v>
      </c>
      <c r="S779" s="49">
        <v>100952.856</v>
      </c>
      <c r="T779" s="49">
        <v>165665.538</v>
      </c>
    </row>
    <row r="780" spans="1:22" x14ac:dyDescent="0.3">
      <c r="A780">
        <v>1013010</v>
      </c>
      <c r="B780"/>
      <c r="C780" t="s">
        <v>46387</v>
      </c>
      <c r="D780" t="s">
        <v>44578</v>
      </c>
      <c r="E780" t="s">
        <v>5420</v>
      </c>
      <c r="F780" t="s">
        <v>303</v>
      </c>
      <c r="G780" t="s">
        <v>43267</v>
      </c>
      <c r="H780" t="s">
        <v>46388</v>
      </c>
      <c r="L780">
        <v>211120</v>
      </c>
      <c r="M780" t="s">
        <v>116</v>
      </c>
      <c r="N780" s="49">
        <v>11154.17</v>
      </c>
    </row>
    <row r="781" spans="1:22" x14ac:dyDescent="0.3">
      <c r="A781">
        <v>1008081</v>
      </c>
      <c r="B781" t="s">
        <v>46389</v>
      </c>
      <c r="C781" t="s">
        <v>46390</v>
      </c>
      <c r="D781" t="s">
        <v>44584</v>
      </c>
      <c r="E781" t="s">
        <v>4882</v>
      </c>
      <c r="F781" t="s">
        <v>583</v>
      </c>
      <c r="G781" t="s">
        <v>4883</v>
      </c>
      <c r="H781" t="s">
        <v>46391</v>
      </c>
      <c r="I781" t="s">
        <v>4885</v>
      </c>
      <c r="J781">
        <v>32.098036</v>
      </c>
      <c r="K781">
        <v>-93.618533999999997</v>
      </c>
      <c r="L781">
        <v>211130</v>
      </c>
      <c r="M781" t="s">
        <v>116</v>
      </c>
      <c r="N781" s="49">
        <v>168332.96400000001</v>
      </c>
      <c r="O781" s="49">
        <v>189292.484</v>
      </c>
      <c r="P781" s="49">
        <v>150379.14199999999</v>
      </c>
      <c r="Q781" s="49">
        <v>150707.728</v>
      </c>
      <c r="R781" s="49">
        <v>68373.538</v>
      </c>
      <c r="S781" s="49">
        <v>49133.02</v>
      </c>
      <c r="T781" s="49">
        <v>57695.54</v>
      </c>
      <c r="U781" s="49">
        <v>144384.60399999999</v>
      </c>
      <c r="V781" s="49">
        <v>161694.66200000001</v>
      </c>
    </row>
    <row r="782" spans="1:22" x14ac:dyDescent="0.3">
      <c r="A782">
        <v>1010633</v>
      </c>
      <c r="B782" t="s">
        <v>46392</v>
      </c>
      <c r="C782" t="s">
        <v>46393</v>
      </c>
      <c r="D782" t="s">
        <v>44628</v>
      </c>
      <c r="E782" t="s">
        <v>5420</v>
      </c>
      <c r="F782" t="s">
        <v>303</v>
      </c>
      <c r="G782" t="s">
        <v>34102</v>
      </c>
      <c r="H782" t="s">
        <v>46394</v>
      </c>
      <c r="I782" t="s">
        <v>483</v>
      </c>
      <c r="J782">
        <v>29.733422999999998</v>
      </c>
      <c r="K782">
        <v>-95.432579000000004</v>
      </c>
      <c r="L782">
        <v>211111</v>
      </c>
      <c r="M782" t="s">
        <v>116</v>
      </c>
      <c r="S782" s="49">
        <v>43825.487999999998</v>
      </c>
      <c r="T782" s="49">
        <v>41711.192000000003</v>
      </c>
      <c r="U782" s="49">
        <v>34566.034</v>
      </c>
      <c r="V782" s="49">
        <v>31535.29</v>
      </c>
    </row>
    <row r="783" spans="1:22" x14ac:dyDescent="0.3">
      <c r="A783">
        <v>1012114</v>
      </c>
      <c r="B783" t="s">
        <v>34627</v>
      </c>
      <c r="C783" t="s">
        <v>34628</v>
      </c>
      <c r="D783" t="s">
        <v>44584</v>
      </c>
      <c r="E783" t="s">
        <v>5420</v>
      </c>
      <c r="F783" t="s">
        <v>303</v>
      </c>
      <c r="G783" t="s">
        <v>34629</v>
      </c>
      <c r="H783" t="s">
        <v>34630</v>
      </c>
      <c r="I783" t="s">
        <v>828</v>
      </c>
      <c r="J783">
        <v>29.772613799999998</v>
      </c>
      <c r="K783">
        <v>-95.514493000000002</v>
      </c>
      <c r="L783">
        <v>211111</v>
      </c>
      <c r="M783" t="s">
        <v>116</v>
      </c>
      <c r="P783" s="49">
        <v>97869.75</v>
      </c>
      <c r="Q783" s="49">
        <v>84167.686000000002</v>
      </c>
      <c r="R783" s="49">
        <v>41031.550000000003</v>
      </c>
    </row>
    <row r="784" spans="1:22" x14ac:dyDescent="0.3">
      <c r="A784">
        <v>1013019</v>
      </c>
      <c r="B784"/>
      <c r="C784" t="s">
        <v>46395</v>
      </c>
      <c r="D784" t="s">
        <v>44578</v>
      </c>
      <c r="E784" t="s">
        <v>5420</v>
      </c>
      <c r="F784" t="s">
        <v>303</v>
      </c>
      <c r="G784" t="s">
        <v>34629</v>
      </c>
      <c r="H784" t="s">
        <v>34630</v>
      </c>
      <c r="J784">
        <v>29.772613799999998</v>
      </c>
      <c r="K784">
        <v>-95.514493000000002</v>
      </c>
      <c r="L784">
        <v>211130</v>
      </c>
      <c r="M784" t="s">
        <v>116</v>
      </c>
      <c r="O784" s="49">
        <v>197996.54800000001</v>
      </c>
      <c r="P784" s="49">
        <v>132462.33799999999</v>
      </c>
    </row>
    <row r="785" spans="1:22" x14ac:dyDescent="0.3">
      <c r="A785">
        <v>1009039</v>
      </c>
      <c r="B785" t="s">
        <v>46396</v>
      </c>
      <c r="C785" t="s">
        <v>46397</v>
      </c>
      <c r="D785" t="s">
        <v>44628</v>
      </c>
      <c r="E785" t="s">
        <v>3191</v>
      </c>
      <c r="F785" t="s">
        <v>1487</v>
      </c>
      <c r="G785" t="s">
        <v>26216</v>
      </c>
      <c r="H785" t="s">
        <v>46398</v>
      </c>
      <c r="I785" t="s">
        <v>13690</v>
      </c>
      <c r="J785">
        <v>35.513563900000001</v>
      </c>
      <c r="K785">
        <v>-97.578897499999997</v>
      </c>
      <c r="L785">
        <v>211130</v>
      </c>
      <c r="M785" t="s">
        <v>116</v>
      </c>
      <c r="N785" s="49">
        <v>755468.58200000005</v>
      </c>
      <c r="O785" s="49">
        <v>1385199.4739999999</v>
      </c>
      <c r="P785" s="49">
        <v>709735.14399999997</v>
      </c>
      <c r="Q785" s="49">
        <v>137194.17000000001</v>
      </c>
      <c r="R785" s="49">
        <v>210348.17</v>
      </c>
      <c r="S785" s="49">
        <v>419852.22399999999</v>
      </c>
      <c r="T785" s="49">
        <v>79480.179999999993</v>
      </c>
      <c r="U785" s="49">
        <v>46916.15</v>
      </c>
      <c r="V785" s="49">
        <v>30838.462</v>
      </c>
    </row>
    <row r="786" spans="1:22" x14ac:dyDescent="0.3">
      <c r="A786">
        <v>1008982</v>
      </c>
      <c r="B786" t="s">
        <v>46254</v>
      </c>
      <c r="C786" t="s">
        <v>46399</v>
      </c>
      <c r="D786" t="s">
        <v>44651</v>
      </c>
      <c r="E786" t="s">
        <v>3191</v>
      </c>
      <c r="F786" t="s">
        <v>1487</v>
      </c>
      <c r="G786" t="s">
        <v>26216</v>
      </c>
      <c r="H786" t="s">
        <v>46398</v>
      </c>
      <c r="I786" t="s">
        <v>3191</v>
      </c>
      <c r="J786">
        <v>39.748460000000001</v>
      </c>
      <c r="K786">
        <v>-104.99402000000001</v>
      </c>
      <c r="L786">
        <v>211111</v>
      </c>
      <c r="M786" t="s">
        <v>116</v>
      </c>
      <c r="P786" s="49">
        <v>77842.198000000004</v>
      </c>
      <c r="Q786" s="49">
        <v>308959.49</v>
      </c>
      <c r="R786" s="49">
        <v>276679.63</v>
      </c>
      <c r="S786" s="49">
        <v>242612.22200000001</v>
      </c>
      <c r="T786" s="49">
        <v>241064.24600000001</v>
      </c>
      <c r="U786" s="49">
        <v>324256.00799999997</v>
      </c>
      <c r="V786" s="49">
        <v>382646.46399999998</v>
      </c>
    </row>
    <row r="787" spans="1:22" x14ac:dyDescent="0.3">
      <c r="A787">
        <v>1009253</v>
      </c>
      <c r="B787" t="s">
        <v>46254</v>
      </c>
      <c r="C787" t="s">
        <v>46400</v>
      </c>
      <c r="D787" t="s">
        <v>44620</v>
      </c>
      <c r="E787" t="s">
        <v>3191</v>
      </c>
      <c r="F787" t="s">
        <v>1487</v>
      </c>
      <c r="G787" t="s">
        <v>26216</v>
      </c>
      <c r="H787" t="s">
        <v>46398</v>
      </c>
      <c r="I787" t="s">
        <v>3191</v>
      </c>
      <c r="J787">
        <v>39.748460000000001</v>
      </c>
      <c r="K787">
        <v>-104.99402000000001</v>
      </c>
      <c r="L787">
        <v>211130</v>
      </c>
      <c r="M787" t="s">
        <v>116</v>
      </c>
      <c r="N787" s="49">
        <v>892338.54399999999</v>
      </c>
      <c r="O787" s="49">
        <v>592797.18999999994</v>
      </c>
      <c r="P787" s="49">
        <v>542256.59</v>
      </c>
      <c r="R787" s="49">
        <v>426161.72</v>
      </c>
      <c r="S787" s="49">
        <v>426024.72200000001</v>
      </c>
      <c r="T787" s="49">
        <v>441502.37800000003</v>
      </c>
      <c r="U787" s="49">
        <v>401565.64199999999</v>
      </c>
      <c r="V787" s="49">
        <v>125050.36599999999</v>
      </c>
    </row>
    <row r="788" spans="1:22" x14ac:dyDescent="0.3">
      <c r="A788">
        <v>1009652</v>
      </c>
      <c r="B788" t="s">
        <v>46401</v>
      </c>
      <c r="C788" t="s">
        <v>46402</v>
      </c>
      <c r="D788" t="s">
        <v>44628</v>
      </c>
      <c r="E788" t="s">
        <v>2808</v>
      </c>
      <c r="F788" t="s">
        <v>303</v>
      </c>
      <c r="G788" t="s">
        <v>3159</v>
      </c>
      <c r="H788" t="s">
        <v>46403</v>
      </c>
      <c r="I788" t="s">
        <v>7196</v>
      </c>
      <c r="J788">
        <v>32.02899</v>
      </c>
      <c r="K788">
        <v>-102.08512</v>
      </c>
      <c r="L788">
        <v>211111</v>
      </c>
      <c r="M788" t="s">
        <v>116</v>
      </c>
      <c r="T788" s="49">
        <v>8815.2999999999993</v>
      </c>
      <c r="U788" s="49">
        <v>7009.45</v>
      </c>
      <c r="V788" s="49">
        <v>9717.65</v>
      </c>
    </row>
    <row r="789" spans="1:22" x14ac:dyDescent="0.3">
      <c r="A789">
        <v>1011616</v>
      </c>
      <c r="B789" t="s">
        <v>46404</v>
      </c>
      <c r="C789" t="s">
        <v>46405</v>
      </c>
      <c r="D789" t="s">
        <v>44657</v>
      </c>
      <c r="E789" t="s">
        <v>17053</v>
      </c>
      <c r="F789" t="s">
        <v>447</v>
      </c>
      <c r="G789" t="s">
        <v>17054</v>
      </c>
      <c r="H789" t="s">
        <v>46406</v>
      </c>
      <c r="I789" t="s">
        <v>18741</v>
      </c>
      <c r="J789">
        <v>41.581327000000002</v>
      </c>
      <c r="K789">
        <v>-76.016299000000004</v>
      </c>
      <c r="L789">
        <v>211111</v>
      </c>
      <c r="M789" t="s">
        <v>116</v>
      </c>
      <c r="P789" s="49">
        <v>18307.826000000001</v>
      </c>
      <c r="Q789" s="49">
        <v>3970.5</v>
      </c>
      <c r="R789" s="49">
        <v>9138.7099999999991</v>
      </c>
      <c r="S789" s="49">
        <v>26926.5</v>
      </c>
    </row>
    <row r="790" spans="1:22" x14ac:dyDescent="0.3">
      <c r="A790">
        <v>1008190</v>
      </c>
      <c r="B790" t="s">
        <v>46407</v>
      </c>
      <c r="C790" t="s">
        <v>46408</v>
      </c>
      <c r="D790" t="s">
        <v>45159</v>
      </c>
      <c r="E790" t="s">
        <v>16028</v>
      </c>
      <c r="F790" t="s">
        <v>454</v>
      </c>
      <c r="G790" t="s">
        <v>46409</v>
      </c>
      <c r="H790" t="s">
        <v>46410</v>
      </c>
      <c r="I790" t="s">
        <v>11173</v>
      </c>
      <c r="J790">
        <v>42.593980000000002</v>
      </c>
      <c r="K790">
        <v>-84.469290000000001</v>
      </c>
      <c r="L790">
        <v>211120</v>
      </c>
      <c r="M790" t="s">
        <v>116</v>
      </c>
      <c r="N790" s="49">
        <v>47341.764000000003</v>
      </c>
      <c r="O790" s="49">
        <v>55519.737999999998</v>
      </c>
      <c r="P790" s="49">
        <v>105151.842</v>
      </c>
      <c r="Q790" s="49">
        <v>57487.15</v>
      </c>
      <c r="R790" s="49">
        <v>49160.514000000003</v>
      </c>
      <c r="S790" s="49">
        <v>58927.42</v>
      </c>
      <c r="T790" s="49">
        <v>133405.90599999999</v>
      </c>
      <c r="U790" s="49">
        <v>158135.43799999999</v>
      </c>
      <c r="V790" s="49">
        <v>117721.996</v>
      </c>
    </row>
    <row r="791" spans="1:22" x14ac:dyDescent="0.3">
      <c r="A791">
        <v>1012571</v>
      </c>
      <c r="B791" t="s">
        <v>44551</v>
      </c>
      <c r="C791" t="s">
        <v>44552</v>
      </c>
      <c r="D791" t="s">
        <v>44578</v>
      </c>
      <c r="E791" t="s">
        <v>44553</v>
      </c>
      <c r="F791" t="s">
        <v>303</v>
      </c>
      <c r="G791" t="s">
        <v>44554</v>
      </c>
      <c r="H791" t="s">
        <v>44555</v>
      </c>
      <c r="J791">
        <v>28.808408400000001</v>
      </c>
      <c r="K791">
        <v>-96.615719200000001</v>
      </c>
      <c r="L791">
        <v>211120</v>
      </c>
      <c r="M791" t="s">
        <v>44320</v>
      </c>
      <c r="N791" s="49">
        <v>37370.784</v>
      </c>
      <c r="O791" s="49">
        <v>34839.938000000002</v>
      </c>
      <c r="P791" s="49">
        <v>30546.77</v>
      </c>
      <c r="Q791" s="49">
        <v>26812.328000000001</v>
      </c>
    </row>
    <row r="792" spans="1:22" x14ac:dyDescent="0.3">
      <c r="A792">
        <v>1012014</v>
      </c>
      <c r="B792" t="s">
        <v>46411</v>
      </c>
      <c r="C792" t="s">
        <v>46412</v>
      </c>
      <c r="D792" t="s">
        <v>44625</v>
      </c>
      <c r="E792" t="s">
        <v>46413</v>
      </c>
      <c r="F792" t="s">
        <v>303</v>
      </c>
      <c r="G792" t="s">
        <v>18401</v>
      </c>
      <c r="H792" t="s">
        <v>46414</v>
      </c>
      <c r="J792">
        <v>32.751871999999999</v>
      </c>
      <c r="K792">
        <v>-97.332217</v>
      </c>
      <c r="L792">
        <v>211130</v>
      </c>
      <c r="M792" t="s">
        <v>116</v>
      </c>
      <c r="N792" s="49">
        <v>41552.58</v>
      </c>
      <c r="O792" s="49">
        <v>42369.83</v>
      </c>
      <c r="P792" s="49">
        <v>41840.980000000003</v>
      </c>
      <c r="Q792" s="49">
        <v>60931.122000000003</v>
      </c>
      <c r="R792" s="49">
        <v>38252.862000000001</v>
      </c>
    </row>
    <row r="793" spans="1:22" x14ac:dyDescent="0.3">
      <c r="A793">
        <v>1009783</v>
      </c>
      <c r="B793" t="s">
        <v>46415</v>
      </c>
      <c r="C793" t="s">
        <v>46416</v>
      </c>
      <c r="D793" t="s">
        <v>44578</v>
      </c>
      <c r="E793" t="s">
        <v>5420</v>
      </c>
      <c r="F793" t="s">
        <v>303</v>
      </c>
      <c r="G793" t="s">
        <v>45362</v>
      </c>
      <c r="H793" t="s">
        <v>46417</v>
      </c>
      <c r="I793" t="s">
        <v>483</v>
      </c>
      <c r="J793">
        <v>29.954933</v>
      </c>
      <c r="K793">
        <v>-95.41874</v>
      </c>
      <c r="L793">
        <v>211120</v>
      </c>
      <c r="M793" t="s">
        <v>116</v>
      </c>
      <c r="N793" s="49">
        <v>81359.457999999999</v>
      </c>
      <c r="O793" s="49">
        <v>92475.95</v>
      </c>
      <c r="P793" s="49">
        <v>100834.338</v>
      </c>
      <c r="Q793" s="49">
        <v>89805.656000000003</v>
      </c>
      <c r="R793" s="49">
        <v>157013.49</v>
      </c>
      <c r="S793" s="49">
        <v>59089.858</v>
      </c>
      <c r="T793" s="49">
        <v>16195.518</v>
      </c>
      <c r="U793" s="49">
        <v>47638.464</v>
      </c>
      <c r="V793" s="49">
        <v>29501.205999999998</v>
      </c>
    </row>
    <row r="794" spans="1:22" x14ac:dyDescent="0.3">
      <c r="A794">
        <v>1012060</v>
      </c>
      <c r="B794" t="s">
        <v>46418</v>
      </c>
      <c r="C794" t="s">
        <v>46419</v>
      </c>
      <c r="D794" t="s">
        <v>44584</v>
      </c>
      <c r="E794" t="s">
        <v>3634</v>
      </c>
      <c r="F794" t="s">
        <v>303</v>
      </c>
      <c r="G794" t="s">
        <v>46062</v>
      </c>
      <c r="H794" t="s">
        <v>46420</v>
      </c>
      <c r="J794">
        <v>32.939917999999999</v>
      </c>
      <c r="K794">
        <v>-96.823151999999993</v>
      </c>
      <c r="L794">
        <v>211120</v>
      </c>
      <c r="M794" t="s">
        <v>116</v>
      </c>
      <c r="N794" s="49">
        <v>18915.896000000001</v>
      </c>
      <c r="O794" s="49">
        <v>13905.13</v>
      </c>
      <c r="P794" s="49">
        <v>17414.995999999999</v>
      </c>
      <c r="Q794" s="49">
        <v>27487.624</v>
      </c>
      <c r="R794" s="49">
        <v>17727.937999999998</v>
      </c>
    </row>
    <row r="795" spans="1:22" x14ac:dyDescent="0.3">
      <c r="A795">
        <v>1011923</v>
      </c>
      <c r="B795" t="s">
        <v>46421</v>
      </c>
      <c r="C795" t="s">
        <v>46422</v>
      </c>
      <c r="D795" t="s">
        <v>44620</v>
      </c>
      <c r="E795" t="s">
        <v>3634</v>
      </c>
      <c r="F795" t="s">
        <v>303</v>
      </c>
      <c r="G795" t="s">
        <v>46062</v>
      </c>
      <c r="H795" t="s">
        <v>46420</v>
      </c>
      <c r="I795" t="s">
        <v>3637</v>
      </c>
      <c r="J795">
        <v>32.939990000000002</v>
      </c>
      <c r="K795">
        <v>-96.823620000000005</v>
      </c>
      <c r="L795">
        <v>211120</v>
      </c>
      <c r="M795" t="s">
        <v>116</v>
      </c>
      <c r="N795" s="49">
        <v>53506.055999999997</v>
      </c>
      <c r="O795" s="49">
        <v>101225.378</v>
      </c>
      <c r="P795" s="49">
        <v>115885.78599999999</v>
      </c>
      <c r="Q795" s="49">
        <v>49235.235999999997</v>
      </c>
      <c r="R795" s="49">
        <v>34941.536</v>
      </c>
    </row>
    <row r="796" spans="1:22" x14ac:dyDescent="0.3">
      <c r="A796">
        <v>1013412</v>
      </c>
      <c r="B796"/>
      <c r="C796" t="s">
        <v>46423</v>
      </c>
      <c r="D796" t="s">
        <v>44628</v>
      </c>
      <c r="E796" t="s">
        <v>43495</v>
      </c>
      <c r="F796" t="s">
        <v>303</v>
      </c>
      <c r="G796" t="s">
        <v>43496</v>
      </c>
      <c r="H796" t="s">
        <v>46424</v>
      </c>
      <c r="J796">
        <v>30.00761</v>
      </c>
      <c r="K796">
        <v>-102.047</v>
      </c>
      <c r="L796">
        <v>211120</v>
      </c>
      <c r="M796" t="s">
        <v>116</v>
      </c>
      <c r="N796" s="49">
        <v>116717.822</v>
      </c>
      <c r="O796" s="49">
        <v>135711.728</v>
      </c>
    </row>
    <row r="797" spans="1:22" x14ac:dyDescent="0.3">
      <c r="A797">
        <v>1013402</v>
      </c>
      <c r="B797"/>
      <c r="C797" t="s">
        <v>46425</v>
      </c>
      <c r="D797" t="s">
        <v>44612</v>
      </c>
      <c r="E797" t="s">
        <v>9104</v>
      </c>
      <c r="F797" t="s">
        <v>1418</v>
      </c>
      <c r="G797" t="s">
        <v>44783</v>
      </c>
      <c r="H797" t="s">
        <v>46426</v>
      </c>
      <c r="J797">
        <v>35.919759999999997</v>
      </c>
      <c r="K797">
        <v>-98.91</v>
      </c>
      <c r="L797">
        <v>211130</v>
      </c>
      <c r="M797" t="s">
        <v>116</v>
      </c>
      <c r="O797" s="49">
        <v>26155.002</v>
      </c>
    </row>
    <row r="798" spans="1:22" x14ac:dyDescent="0.3">
      <c r="A798">
        <v>1011395</v>
      </c>
      <c r="B798" t="s">
        <v>46427</v>
      </c>
      <c r="C798" t="s">
        <v>46428</v>
      </c>
      <c r="D798" t="s">
        <v>44608</v>
      </c>
      <c r="E798" t="s">
        <v>9104</v>
      </c>
      <c r="F798" t="s">
        <v>1418</v>
      </c>
      <c r="G798" t="s">
        <v>44783</v>
      </c>
      <c r="H798" t="s">
        <v>46426</v>
      </c>
      <c r="I798" t="s">
        <v>13690</v>
      </c>
      <c r="J798">
        <v>35.524085999999997</v>
      </c>
      <c r="K798">
        <v>-97.525739999999999</v>
      </c>
      <c r="L798">
        <v>211120</v>
      </c>
      <c r="M798" t="s">
        <v>116</v>
      </c>
      <c r="O798" s="49">
        <v>38488.311999999998</v>
      </c>
      <c r="P798" s="49">
        <v>115752.14200000001</v>
      </c>
      <c r="Q798" s="49">
        <v>72149.100000000006</v>
      </c>
      <c r="R798" s="49">
        <v>28351.5</v>
      </c>
      <c r="S798" s="49">
        <v>53779.56</v>
      </c>
    </row>
    <row r="799" spans="1:22" x14ac:dyDescent="0.3">
      <c r="A799">
        <v>1009189</v>
      </c>
      <c r="B799" t="s">
        <v>46429</v>
      </c>
      <c r="C799" t="s">
        <v>46430</v>
      </c>
      <c r="D799" t="s">
        <v>45159</v>
      </c>
      <c r="E799" t="s">
        <v>3191</v>
      </c>
      <c r="F799" t="s">
        <v>1487</v>
      </c>
      <c r="G799" t="s">
        <v>45473</v>
      </c>
      <c r="H799" t="s">
        <v>46431</v>
      </c>
      <c r="I799" t="s">
        <v>3188</v>
      </c>
      <c r="J799">
        <v>39.743400000000001</v>
      </c>
      <c r="K799">
        <v>-104.98739</v>
      </c>
      <c r="L799">
        <v>211111</v>
      </c>
      <c r="M799" t="s">
        <v>116</v>
      </c>
      <c r="Q799" s="49">
        <v>1687.846</v>
      </c>
      <c r="R799" s="49">
        <v>2561.7939999999999</v>
      </c>
      <c r="S799" s="49">
        <v>11953.126</v>
      </c>
      <c r="T799" s="49">
        <v>18827.628000000001</v>
      </c>
      <c r="U799" s="49">
        <v>23470.574000000001</v>
      </c>
      <c r="V799" s="49">
        <v>43708.974000000002</v>
      </c>
    </row>
    <row r="800" spans="1:22" x14ac:dyDescent="0.3">
      <c r="A800">
        <v>1009197</v>
      </c>
      <c r="B800"/>
      <c r="C800" t="s">
        <v>46432</v>
      </c>
      <c r="D800" t="s">
        <v>44620</v>
      </c>
      <c r="E800" t="s">
        <v>3191</v>
      </c>
      <c r="F800" t="s">
        <v>1487</v>
      </c>
      <c r="G800" t="s">
        <v>44347</v>
      </c>
      <c r="H800" t="s">
        <v>46433</v>
      </c>
      <c r="J800">
        <v>39.744228</v>
      </c>
      <c r="K800">
        <v>-104.9867131</v>
      </c>
      <c r="L800">
        <v>211120</v>
      </c>
      <c r="M800" t="s">
        <v>116</v>
      </c>
      <c r="N800" s="49">
        <v>2166782.2179999999</v>
      </c>
      <c r="O800" s="49">
        <v>3151116.2719999999</v>
      </c>
      <c r="P800" s="49">
        <v>1504564.7080000001</v>
      </c>
      <c r="Q800" s="49">
        <v>1160038.402</v>
      </c>
      <c r="R800" s="49">
        <v>2183686.088</v>
      </c>
      <c r="S800" s="49">
        <v>1929965.77</v>
      </c>
      <c r="T800" s="49">
        <v>665304.25399999996</v>
      </c>
      <c r="U800" s="49">
        <v>439895.68800000002</v>
      </c>
      <c r="V800" s="49">
        <v>381316.37400000001</v>
      </c>
    </row>
    <row r="801" spans="1:22" x14ac:dyDescent="0.3">
      <c r="A801">
        <v>1009192</v>
      </c>
      <c r="B801" t="s">
        <v>46434</v>
      </c>
      <c r="C801" t="s">
        <v>46435</v>
      </c>
      <c r="D801" t="s">
        <v>44628</v>
      </c>
      <c r="E801" t="s">
        <v>3191</v>
      </c>
      <c r="F801" t="s">
        <v>1487</v>
      </c>
      <c r="G801" t="s">
        <v>44347</v>
      </c>
      <c r="H801" t="s">
        <v>46436</v>
      </c>
      <c r="J801">
        <v>39.744228</v>
      </c>
      <c r="K801">
        <v>-104.9867131</v>
      </c>
      <c r="L801">
        <v>211120</v>
      </c>
      <c r="M801" t="s">
        <v>116</v>
      </c>
      <c r="N801" s="49">
        <v>36978.076000000001</v>
      </c>
      <c r="O801" s="49">
        <v>36666.275999999998</v>
      </c>
      <c r="P801" s="49">
        <v>32260.18</v>
      </c>
      <c r="Q801" s="49">
        <v>38334.078000000001</v>
      </c>
    </row>
    <row r="802" spans="1:22" x14ac:dyDescent="0.3">
      <c r="A802">
        <v>1009183</v>
      </c>
      <c r="B802" t="s">
        <v>46429</v>
      </c>
      <c r="C802" t="s">
        <v>46437</v>
      </c>
      <c r="D802" t="s">
        <v>44633</v>
      </c>
      <c r="E802" t="s">
        <v>3191</v>
      </c>
      <c r="F802" t="s">
        <v>1487</v>
      </c>
      <c r="G802" t="s">
        <v>45473</v>
      </c>
      <c r="H802" t="s">
        <v>46431</v>
      </c>
      <c r="I802" t="s">
        <v>3188</v>
      </c>
      <c r="J802">
        <v>39.743400000000001</v>
      </c>
      <c r="K802">
        <v>-104.98739</v>
      </c>
      <c r="L802">
        <v>211111</v>
      </c>
      <c r="M802" t="s">
        <v>116</v>
      </c>
      <c r="R802" s="49">
        <v>20515.599999999999</v>
      </c>
      <c r="S802" s="49">
        <v>23180.7</v>
      </c>
      <c r="T802" s="49">
        <v>34940.374000000003</v>
      </c>
      <c r="U802" s="49">
        <v>28147.727999999999</v>
      </c>
      <c r="V802" s="49">
        <v>35037.451999999997</v>
      </c>
    </row>
    <row r="803" spans="1:22" x14ac:dyDescent="0.3">
      <c r="A803">
        <v>1009185</v>
      </c>
      <c r="B803"/>
      <c r="C803" t="s">
        <v>46438</v>
      </c>
      <c r="D803" t="s">
        <v>44574</v>
      </c>
      <c r="E803" t="s">
        <v>3191</v>
      </c>
      <c r="F803" t="s">
        <v>1487</v>
      </c>
      <c r="G803" t="s">
        <v>44347</v>
      </c>
      <c r="H803" t="s">
        <v>46433</v>
      </c>
      <c r="J803">
        <v>39.744228</v>
      </c>
      <c r="K803">
        <v>-104.9867131</v>
      </c>
      <c r="L803">
        <v>211120</v>
      </c>
      <c r="M803" t="s">
        <v>116</v>
      </c>
      <c r="N803" s="49">
        <v>96781.433999999994</v>
      </c>
      <c r="O803" s="49">
        <v>208721.81</v>
      </c>
      <c r="P803" s="49">
        <v>232859.88399999999</v>
      </c>
      <c r="Q803" s="49">
        <v>128797.26</v>
      </c>
      <c r="R803" s="49">
        <v>122351.52</v>
      </c>
      <c r="S803" s="49">
        <v>136664.742</v>
      </c>
      <c r="T803" s="49">
        <v>78445.495999999999</v>
      </c>
    </row>
    <row r="804" spans="1:22" x14ac:dyDescent="0.3">
      <c r="A804">
        <v>1009193</v>
      </c>
      <c r="B804" t="s">
        <v>46429</v>
      </c>
      <c r="C804" t="s">
        <v>46439</v>
      </c>
      <c r="D804" t="s">
        <v>44893</v>
      </c>
      <c r="E804" t="s">
        <v>3191</v>
      </c>
      <c r="F804" t="s">
        <v>1487</v>
      </c>
      <c r="G804" t="s">
        <v>45473</v>
      </c>
      <c r="H804" t="s">
        <v>46431</v>
      </c>
      <c r="I804" t="s">
        <v>3188</v>
      </c>
      <c r="J804">
        <v>39.743400000000001</v>
      </c>
      <c r="K804">
        <v>-104.98739</v>
      </c>
      <c r="L804">
        <v>211111</v>
      </c>
      <c r="M804" t="s">
        <v>116</v>
      </c>
      <c r="Q804" s="49">
        <v>7337.098</v>
      </c>
      <c r="R804" s="49">
        <v>6536.2</v>
      </c>
      <c r="S804" s="49">
        <v>7141.7</v>
      </c>
      <c r="T804" s="49">
        <v>22413.85</v>
      </c>
      <c r="U804" s="49">
        <v>27438.799999999999</v>
      </c>
      <c r="V804" s="49">
        <v>31012.376</v>
      </c>
    </row>
    <row r="805" spans="1:22" x14ac:dyDescent="0.3">
      <c r="A805">
        <v>1009572</v>
      </c>
      <c r="B805" t="s">
        <v>46440</v>
      </c>
      <c r="C805" t="s">
        <v>46441</v>
      </c>
      <c r="D805" t="s">
        <v>44578</v>
      </c>
      <c r="E805" t="s">
        <v>5420</v>
      </c>
      <c r="F805" t="s">
        <v>303</v>
      </c>
      <c r="G805" t="s">
        <v>34629</v>
      </c>
      <c r="H805" t="s">
        <v>34630</v>
      </c>
      <c r="I805" t="s">
        <v>935</v>
      </c>
      <c r="J805">
        <v>29.78192</v>
      </c>
      <c r="K805">
        <v>-95.521270000000001</v>
      </c>
      <c r="L805">
        <v>211111</v>
      </c>
      <c r="M805" t="s">
        <v>116</v>
      </c>
      <c r="U805" s="49">
        <v>37344.021999999997</v>
      </c>
    </row>
    <row r="806" spans="1:22" x14ac:dyDescent="0.3">
      <c r="A806">
        <v>1009687</v>
      </c>
      <c r="B806" t="s">
        <v>46440</v>
      </c>
      <c r="C806" t="s">
        <v>46442</v>
      </c>
      <c r="D806" t="s">
        <v>44584</v>
      </c>
      <c r="E806" t="s">
        <v>5420</v>
      </c>
      <c r="F806" t="s">
        <v>303</v>
      </c>
      <c r="G806" t="s">
        <v>34629</v>
      </c>
      <c r="H806" t="s">
        <v>34630</v>
      </c>
      <c r="I806" t="s">
        <v>935</v>
      </c>
      <c r="J806">
        <v>29.78192</v>
      </c>
      <c r="K806">
        <v>-95.521270000000001</v>
      </c>
      <c r="L806">
        <v>211111</v>
      </c>
      <c r="M806" t="s">
        <v>116</v>
      </c>
      <c r="U806" s="49">
        <v>113837.976</v>
      </c>
      <c r="V806" s="49">
        <v>95835.687999999995</v>
      </c>
    </row>
    <row r="807" spans="1:22" x14ac:dyDescent="0.3">
      <c r="A807">
        <v>1010297</v>
      </c>
      <c r="B807" t="s">
        <v>46440</v>
      </c>
      <c r="C807" t="s">
        <v>46443</v>
      </c>
      <c r="D807" t="s">
        <v>44591</v>
      </c>
      <c r="E807" t="s">
        <v>5420</v>
      </c>
      <c r="F807" t="s">
        <v>303</v>
      </c>
      <c r="G807" t="s">
        <v>34629</v>
      </c>
      <c r="H807" t="s">
        <v>34630</v>
      </c>
      <c r="I807" t="s">
        <v>935</v>
      </c>
      <c r="J807">
        <v>29.78192</v>
      </c>
      <c r="K807">
        <v>-95.521270000000001</v>
      </c>
      <c r="L807">
        <v>211111</v>
      </c>
      <c r="M807" t="s">
        <v>116</v>
      </c>
      <c r="U807" s="49">
        <v>86506.682000000001</v>
      </c>
      <c r="V807" s="49">
        <v>127873.186</v>
      </c>
    </row>
    <row r="808" spans="1:22" x14ac:dyDescent="0.3">
      <c r="A808">
        <v>1010142</v>
      </c>
      <c r="B808" t="s">
        <v>46444</v>
      </c>
      <c r="C808" t="s">
        <v>46445</v>
      </c>
      <c r="D808" t="s">
        <v>44620</v>
      </c>
      <c r="E808" t="s">
        <v>46446</v>
      </c>
      <c r="F808" t="s">
        <v>1487</v>
      </c>
      <c r="G808" t="s">
        <v>45529</v>
      </c>
      <c r="H808" t="s">
        <v>46447</v>
      </c>
      <c r="J808">
        <v>39.616671500000002</v>
      </c>
      <c r="K808">
        <v>-104.8746508</v>
      </c>
      <c r="L808">
        <v>211111</v>
      </c>
      <c r="M808" t="s">
        <v>116</v>
      </c>
      <c r="Q808" s="49">
        <v>686.05</v>
      </c>
      <c r="R808" s="49">
        <v>6895.43</v>
      </c>
      <c r="S808" s="49">
        <v>459.6</v>
      </c>
      <c r="T808" s="49">
        <v>38548.317999999999</v>
      </c>
      <c r="U808" s="49">
        <v>28213.286</v>
      </c>
      <c r="V808" s="49">
        <v>23756.056</v>
      </c>
    </row>
    <row r="809" spans="1:22" x14ac:dyDescent="0.3">
      <c r="A809">
        <v>1010190</v>
      </c>
      <c r="B809" t="s">
        <v>46448</v>
      </c>
      <c r="C809" t="s">
        <v>46449</v>
      </c>
      <c r="D809" t="s">
        <v>44620</v>
      </c>
      <c r="E809" t="s">
        <v>45924</v>
      </c>
      <c r="F809" t="s">
        <v>640</v>
      </c>
      <c r="G809" t="s">
        <v>26509</v>
      </c>
      <c r="H809" t="s">
        <v>46450</v>
      </c>
      <c r="I809" t="s">
        <v>5233</v>
      </c>
      <c r="J809">
        <v>47.376559999999998</v>
      </c>
      <c r="K809">
        <v>-103.07778999999999</v>
      </c>
      <c r="L809">
        <v>211120</v>
      </c>
      <c r="M809" t="s">
        <v>116</v>
      </c>
      <c r="N809" s="49">
        <v>1455154.246</v>
      </c>
      <c r="O809" s="49">
        <v>880102.02399999998</v>
      </c>
      <c r="P809" s="49">
        <v>556413.44400000002</v>
      </c>
      <c r="Q809" s="49">
        <v>506775.72200000001</v>
      </c>
      <c r="R809" s="49">
        <v>1163253.7779999999</v>
      </c>
      <c r="S809" s="49">
        <v>928383.69200000004</v>
      </c>
      <c r="T809" s="49">
        <v>143682.82999999999</v>
      </c>
      <c r="U809" s="49">
        <v>192452.516</v>
      </c>
      <c r="V809" s="49">
        <v>210628.38399999999</v>
      </c>
    </row>
    <row r="810" spans="1:22" x14ac:dyDescent="0.3">
      <c r="A810">
        <v>1009607</v>
      </c>
      <c r="B810" t="s">
        <v>46451</v>
      </c>
      <c r="C810" t="s">
        <v>46452</v>
      </c>
      <c r="D810" t="s">
        <v>44620</v>
      </c>
      <c r="E810" t="s">
        <v>32233</v>
      </c>
      <c r="F810" t="s">
        <v>2294</v>
      </c>
      <c r="G810" t="s">
        <v>46453</v>
      </c>
      <c r="H810" t="s">
        <v>46454</v>
      </c>
      <c r="I810" t="s">
        <v>2302</v>
      </c>
      <c r="J810">
        <v>40.769350000000003</v>
      </c>
      <c r="K810">
        <v>-111.875269</v>
      </c>
      <c r="L810">
        <v>211120</v>
      </c>
      <c r="M810" t="s">
        <v>116</v>
      </c>
      <c r="N810" s="49">
        <v>107508.458</v>
      </c>
      <c r="O810" s="49">
        <v>55461.483999999997</v>
      </c>
      <c r="P810" s="49">
        <v>88220.385999999999</v>
      </c>
      <c r="Q810" s="49">
        <v>26056.511999999999</v>
      </c>
      <c r="R810" s="49">
        <v>44607.59</v>
      </c>
      <c r="S810" s="49">
        <v>40693.898000000001</v>
      </c>
      <c r="T810" s="49">
        <v>22485.513999999999</v>
      </c>
      <c r="U810" s="49">
        <v>36318.163999999997</v>
      </c>
      <c r="V810" s="49">
        <v>28698.338</v>
      </c>
    </row>
    <row r="811" spans="1:22" x14ac:dyDescent="0.3">
      <c r="A811">
        <v>1013288</v>
      </c>
      <c r="B811"/>
      <c r="C811" t="s">
        <v>46455</v>
      </c>
      <c r="D811" t="s">
        <v>44649</v>
      </c>
      <c r="E811" t="s">
        <v>5420</v>
      </c>
      <c r="F811" t="s">
        <v>303</v>
      </c>
      <c r="G811" t="s">
        <v>46456</v>
      </c>
      <c r="H811" t="s">
        <v>46457</v>
      </c>
      <c r="J811">
        <v>40.28304</v>
      </c>
      <c r="K811">
        <v>-110.71</v>
      </c>
      <c r="L811">
        <v>211120</v>
      </c>
      <c r="M811" t="s">
        <v>116</v>
      </c>
      <c r="N811" s="49">
        <v>36787.803999999996</v>
      </c>
      <c r="O811" s="49">
        <v>27892.292000000001</v>
      </c>
    </row>
    <row r="812" spans="1:22" x14ac:dyDescent="0.3">
      <c r="A812">
        <v>1008298</v>
      </c>
      <c r="B812" t="s">
        <v>46254</v>
      </c>
      <c r="C812" t="s">
        <v>46458</v>
      </c>
      <c r="D812" t="s">
        <v>44657</v>
      </c>
      <c r="E812" t="s">
        <v>46459</v>
      </c>
      <c r="F812" t="s">
        <v>447</v>
      </c>
      <c r="G812" t="s">
        <v>44992</v>
      </c>
      <c r="H812" t="s">
        <v>46460</v>
      </c>
      <c r="J812">
        <v>39.748460000000001</v>
      </c>
      <c r="K812">
        <v>-104.99402000000001</v>
      </c>
      <c r="L812">
        <v>211130</v>
      </c>
      <c r="M812" t="s">
        <v>238</v>
      </c>
      <c r="P812" s="49">
        <v>7924.1</v>
      </c>
      <c r="Q812" s="49">
        <v>11299</v>
      </c>
      <c r="R812" s="49">
        <v>11786.9</v>
      </c>
      <c r="S812" s="49">
        <v>55148.552000000003</v>
      </c>
      <c r="T812" s="49">
        <v>75250.142000000007</v>
      </c>
      <c r="U812" s="49">
        <v>103006.658</v>
      </c>
      <c r="V812" s="49">
        <v>69128.494000000006</v>
      </c>
    </row>
    <row r="813" spans="1:22" x14ac:dyDescent="0.3">
      <c r="A813">
        <v>1008116</v>
      </c>
      <c r="B813" t="s">
        <v>46461</v>
      </c>
      <c r="C813" t="s">
        <v>46462</v>
      </c>
      <c r="D813" t="s">
        <v>44657</v>
      </c>
      <c r="E813" t="s">
        <v>22551</v>
      </c>
      <c r="F813" t="s">
        <v>447</v>
      </c>
      <c r="G813" t="s">
        <v>22552</v>
      </c>
      <c r="H813" t="s">
        <v>46463</v>
      </c>
      <c r="I813" t="s">
        <v>4017</v>
      </c>
      <c r="J813">
        <v>40.671909999999997</v>
      </c>
      <c r="K813">
        <v>-80.114710000000002</v>
      </c>
      <c r="L813">
        <v>211130</v>
      </c>
      <c r="M813" t="s">
        <v>116</v>
      </c>
      <c r="N813" s="49">
        <v>129033.4007</v>
      </c>
      <c r="O813" s="49">
        <v>97371.227799999993</v>
      </c>
      <c r="P813" s="49">
        <v>74264.971300000005</v>
      </c>
      <c r="Q813" s="49">
        <v>106965.1235</v>
      </c>
      <c r="R813" s="49">
        <v>125164.538</v>
      </c>
      <c r="S813" s="49">
        <v>139120.25200000001</v>
      </c>
      <c r="T813" s="49">
        <v>134289.628</v>
      </c>
      <c r="U813" s="49">
        <v>74065.376000000004</v>
      </c>
      <c r="V813" s="49">
        <v>105435.822</v>
      </c>
    </row>
    <row r="814" spans="1:22" x14ac:dyDescent="0.3">
      <c r="A814">
        <v>1009386</v>
      </c>
      <c r="B814" t="s">
        <v>46464</v>
      </c>
      <c r="C814" t="s">
        <v>46465</v>
      </c>
      <c r="D814" t="s">
        <v>44578</v>
      </c>
      <c r="E814" t="s">
        <v>3202</v>
      </c>
      <c r="F814" t="s">
        <v>303</v>
      </c>
      <c r="G814" t="s">
        <v>46466</v>
      </c>
      <c r="H814" t="s">
        <v>46467</v>
      </c>
      <c r="I814" t="s">
        <v>2755</v>
      </c>
      <c r="J814">
        <v>32.788829999999997</v>
      </c>
      <c r="K814">
        <v>-97.34375</v>
      </c>
      <c r="L814">
        <v>211130</v>
      </c>
      <c r="M814" t="s">
        <v>116</v>
      </c>
      <c r="N814" s="49">
        <v>71938.385500000004</v>
      </c>
      <c r="O814" s="49">
        <v>84756.839500000002</v>
      </c>
      <c r="P814" s="49">
        <v>76572.698600000003</v>
      </c>
      <c r="Q814" s="49">
        <v>76538.081999999995</v>
      </c>
      <c r="R814" s="49">
        <v>187958.826</v>
      </c>
      <c r="S814" s="49">
        <v>227679.17199999999</v>
      </c>
      <c r="T814" s="49">
        <v>165689.68400000001</v>
      </c>
      <c r="U814" s="49">
        <v>491548.52</v>
      </c>
      <c r="V814" s="49">
        <v>640414.5</v>
      </c>
    </row>
    <row r="815" spans="1:22" x14ac:dyDescent="0.3">
      <c r="A815">
        <v>1009082</v>
      </c>
      <c r="B815" t="s">
        <v>46468</v>
      </c>
      <c r="C815" t="s">
        <v>46469</v>
      </c>
      <c r="D815" t="s">
        <v>44584</v>
      </c>
      <c r="E815" t="s">
        <v>11130</v>
      </c>
      <c r="F815" t="s">
        <v>303</v>
      </c>
      <c r="G815" t="s">
        <v>46470</v>
      </c>
      <c r="H815" t="s">
        <v>46471</v>
      </c>
      <c r="I815" t="s">
        <v>5525</v>
      </c>
      <c r="J815">
        <v>32.28248</v>
      </c>
      <c r="K815">
        <v>-95.278859999999995</v>
      </c>
      <c r="L815">
        <v>211130</v>
      </c>
      <c r="M815" t="s">
        <v>116</v>
      </c>
      <c r="N815" s="49">
        <v>45063.6201</v>
      </c>
      <c r="O815" s="49">
        <v>48690.039400000001</v>
      </c>
      <c r="P815" s="49">
        <v>60131.438600000001</v>
      </c>
      <c r="Q815" s="49">
        <v>61469.748</v>
      </c>
      <c r="R815" s="49">
        <v>78701.642000000007</v>
      </c>
      <c r="S815" s="49">
        <v>52247.271999999997</v>
      </c>
      <c r="T815" s="49">
        <v>90514.584000000003</v>
      </c>
      <c r="U815" s="49">
        <v>84360.758000000002</v>
      </c>
      <c r="V815" s="49">
        <v>98879.168000000005</v>
      </c>
    </row>
    <row r="816" spans="1:22" x14ac:dyDescent="0.3">
      <c r="A816">
        <v>1008079</v>
      </c>
      <c r="B816"/>
      <c r="C816" t="s">
        <v>46472</v>
      </c>
      <c r="D816" t="s">
        <v>44591</v>
      </c>
      <c r="E816" t="s">
        <v>11130</v>
      </c>
      <c r="F816" t="s">
        <v>303</v>
      </c>
      <c r="G816" t="s">
        <v>46470</v>
      </c>
      <c r="H816" t="s">
        <v>46473</v>
      </c>
      <c r="J816">
        <v>32.255661199999999</v>
      </c>
      <c r="K816">
        <v>-95.320706900000005</v>
      </c>
      <c r="L816">
        <v>211130</v>
      </c>
      <c r="M816" t="s">
        <v>116</v>
      </c>
      <c r="N816" s="49">
        <v>536691.47420000006</v>
      </c>
      <c r="O816" s="49">
        <v>634383.94039999996</v>
      </c>
      <c r="P816" s="49">
        <v>662541.67039999994</v>
      </c>
      <c r="Q816" s="49">
        <v>707212.24560000002</v>
      </c>
      <c r="R816" s="49">
        <v>894089.53200000001</v>
      </c>
      <c r="S816" s="49">
        <v>896841.29200000002</v>
      </c>
      <c r="T816" s="49">
        <v>1111721.7679999999</v>
      </c>
      <c r="U816" s="49">
        <v>727727.86800000002</v>
      </c>
      <c r="V816" s="49">
        <v>498268.4</v>
      </c>
    </row>
    <row r="817" spans="1:22" x14ac:dyDescent="0.3">
      <c r="A817">
        <v>1009392</v>
      </c>
      <c r="B817" t="s">
        <v>46474</v>
      </c>
      <c r="C817" t="s">
        <v>46475</v>
      </c>
      <c r="D817" t="s">
        <v>44596</v>
      </c>
      <c r="E817" t="s">
        <v>9104</v>
      </c>
      <c r="F817" t="s">
        <v>1418</v>
      </c>
      <c r="G817" t="s">
        <v>33978</v>
      </c>
      <c r="H817" t="s">
        <v>46476</v>
      </c>
      <c r="I817" t="s">
        <v>13690</v>
      </c>
      <c r="J817">
        <v>35.468820000000001</v>
      </c>
      <c r="K817">
        <v>-97.517340000000004</v>
      </c>
      <c r="L817">
        <v>211130</v>
      </c>
      <c r="M817" t="s">
        <v>116</v>
      </c>
      <c r="N817" s="49">
        <v>276930.50790000003</v>
      </c>
      <c r="O817" s="49">
        <v>345534.10590000002</v>
      </c>
      <c r="P817" s="49">
        <v>495764.00799999997</v>
      </c>
      <c r="Q817" s="49">
        <v>547351.61199999996</v>
      </c>
      <c r="R817" s="49">
        <v>641131.49199999997</v>
      </c>
      <c r="S817" s="49">
        <v>606415.97199999995</v>
      </c>
      <c r="T817" s="49">
        <v>631387.61600000004</v>
      </c>
      <c r="U817" s="49">
        <v>829779.076</v>
      </c>
      <c r="V817" s="49">
        <v>694491.17799999996</v>
      </c>
    </row>
    <row r="818" spans="1:22" x14ac:dyDescent="0.3">
      <c r="A818">
        <v>1008616</v>
      </c>
      <c r="B818" t="s">
        <v>46474</v>
      </c>
      <c r="C818" t="s">
        <v>46477</v>
      </c>
      <c r="D818" t="s">
        <v>44605</v>
      </c>
      <c r="E818" t="s">
        <v>9104</v>
      </c>
      <c r="F818" t="s">
        <v>1418</v>
      </c>
      <c r="G818" t="s">
        <v>33978</v>
      </c>
      <c r="H818" t="s">
        <v>46476</v>
      </c>
      <c r="I818" t="s">
        <v>13690</v>
      </c>
      <c r="J818">
        <v>35.468820000000001</v>
      </c>
      <c r="K818">
        <v>-97.517340000000004</v>
      </c>
      <c r="L818">
        <v>211130</v>
      </c>
      <c r="M818" t="s">
        <v>116</v>
      </c>
      <c r="N818" s="49">
        <v>140910.87220000001</v>
      </c>
      <c r="O818" s="49">
        <v>157707.7145</v>
      </c>
      <c r="P818" s="49">
        <v>130185.04180000001</v>
      </c>
      <c r="Q818" s="49">
        <v>151274.31570000001</v>
      </c>
      <c r="R818" s="49">
        <v>238045.98</v>
      </c>
      <c r="S818" s="49">
        <v>197630.424</v>
      </c>
      <c r="T818" s="49">
        <v>152098.06400000001</v>
      </c>
      <c r="U818" s="49">
        <v>123623.228</v>
      </c>
      <c r="V818" s="49">
        <v>64507.13</v>
      </c>
    </row>
    <row r="819" spans="1:22" x14ac:dyDescent="0.3">
      <c r="A819">
        <v>1009143</v>
      </c>
      <c r="B819" t="s">
        <v>46474</v>
      </c>
      <c r="C819" t="s">
        <v>46478</v>
      </c>
      <c r="D819" t="s">
        <v>44612</v>
      </c>
      <c r="E819" t="s">
        <v>9104</v>
      </c>
      <c r="F819" t="s">
        <v>1418</v>
      </c>
      <c r="G819" t="s">
        <v>33978</v>
      </c>
      <c r="H819" t="s">
        <v>46476</v>
      </c>
      <c r="I819" t="s">
        <v>13690</v>
      </c>
      <c r="J819">
        <v>35.468820000000001</v>
      </c>
      <c r="K819">
        <v>-97.517340000000004</v>
      </c>
      <c r="L819">
        <v>211130</v>
      </c>
      <c r="M819" t="s">
        <v>116</v>
      </c>
      <c r="N819" s="49">
        <v>97015.582500000004</v>
      </c>
      <c r="O819" s="49">
        <v>80890.306700000001</v>
      </c>
      <c r="P819" s="49">
        <v>105683.52</v>
      </c>
      <c r="Q819" s="49">
        <v>99132.469700000001</v>
      </c>
      <c r="R819" s="49">
        <v>106550.586</v>
      </c>
      <c r="S819" s="49">
        <v>108804.23</v>
      </c>
      <c r="T819" s="49">
        <v>250025.95800000001</v>
      </c>
      <c r="U819" s="49">
        <v>189138.87599999999</v>
      </c>
      <c r="V819" s="49">
        <v>146691.978</v>
      </c>
    </row>
    <row r="820" spans="1:22" x14ac:dyDescent="0.3">
      <c r="A820">
        <v>1008275</v>
      </c>
      <c r="B820" t="s">
        <v>46479</v>
      </c>
      <c r="C820" t="s">
        <v>46480</v>
      </c>
      <c r="D820" t="s">
        <v>44620</v>
      </c>
      <c r="E820" t="s">
        <v>45179</v>
      </c>
      <c r="F820" t="s">
        <v>1487</v>
      </c>
      <c r="G820" t="s">
        <v>45180</v>
      </c>
      <c r="H820" t="s">
        <v>46481</v>
      </c>
      <c r="I820" t="s">
        <v>10728</v>
      </c>
      <c r="J820">
        <v>39.55068</v>
      </c>
      <c r="K820">
        <v>-104.86584000000001</v>
      </c>
      <c r="L820">
        <v>211130</v>
      </c>
      <c r="M820" t="s">
        <v>116</v>
      </c>
      <c r="N820" s="49">
        <v>1735438.0345999999</v>
      </c>
      <c r="O820" s="49">
        <v>1048459.5693</v>
      </c>
      <c r="P820" s="49">
        <v>759815.2132</v>
      </c>
      <c r="Q820" s="49">
        <v>897826.81</v>
      </c>
      <c r="R820" s="49">
        <v>1113420.68</v>
      </c>
      <c r="S820" s="49">
        <v>1106020.808</v>
      </c>
      <c r="T820" s="49">
        <v>565682.64599999995</v>
      </c>
      <c r="U820" s="49">
        <v>434763.30200000003</v>
      </c>
      <c r="V820" s="49">
        <v>100287.56200000001</v>
      </c>
    </row>
    <row r="821" spans="1:22" x14ac:dyDescent="0.3">
      <c r="A821">
        <v>1009387</v>
      </c>
      <c r="B821"/>
      <c r="C821" t="s">
        <v>46482</v>
      </c>
      <c r="D821" t="s">
        <v>44623</v>
      </c>
      <c r="E821" t="s">
        <v>3202</v>
      </c>
      <c r="F821" t="s">
        <v>303</v>
      </c>
      <c r="G821" t="s">
        <v>46466</v>
      </c>
      <c r="H821" t="s">
        <v>46467</v>
      </c>
      <c r="J821">
        <v>32.778499699999998</v>
      </c>
      <c r="K821">
        <v>-97.357057600000005</v>
      </c>
      <c r="L821">
        <v>211130</v>
      </c>
      <c r="M821" t="s">
        <v>116</v>
      </c>
      <c r="N821" s="49">
        <v>532822.75340000005</v>
      </c>
      <c r="O821" s="49">
        <v>550478.79220000003</v>
      </c>
      <c r="P821" s="49">
        <v>368705.92619999999</v>
      </c>
      <c r="Q821" s="49">
        <v>299317.81400000001</v>
      </c>
      <c r="R821" s="49">
        <v>458065.97600000002</v>
      </c>
      <c r="S821" s="49">
        <v>475712.38</v>
      </c>
      <c r="T821" s="49">
        <v>538068.37399999995</v>
      </c>
      <c r="U821" s="49">
        <v>466198.70799999998</v>
      </c>
      <c r="V821" s="49">
        <v>243355.96400000001</v>
      </c>
    </row>
    <row r="822" spans="1:22" x14ac:dyDescent="0.3">
      <c r="A822">
        <v>1009388</v>
      </c>
      <c r="B822"/>
      <c r="C822" t="s">
        <v>46483</v>
      </c>
      <c r="D822" t="s">
        <v>44625</v>
      </c>
      <c r="E822" t="s">
        <v>3202</v>
      </c>
      <c r="F822" t="s">
        <v>303</v>
      </c>
      <c r="G822" t="s">
        <v>46466</v>
      </c>
      <c r="H822" t="s">
        <v>46467</v>
      </c>
      <c r="J822">
        <v>32.778499699999998</v>
      </c>
      <c r="K822">
        <v>-97.357057600000005</v>
      </c>
      <c r="L822">
        <v>211130</v>
      </c>
      <c r="M822" t="s">
        <v>116</v>
      </c>
      <c r="N822" s="49">
        <v>77934.436300000001</v>
      </c>
      <c r="O822" s="49">
        <v>78434.919200000004</v>
      </c>
      <c r="P822" s="49">
        <v>52289.404600000002</v>
      </c>
      <c r="Q822" s="49">
        <v>50198.574800000002</v>
      </c>
      <c r="R822" s="49">
        <v>65402.076000000001</v>
      </c>
      <c r="S822" s="49">
        <v>74580.173999999999</v>
      </c>
      <c r="T822" s="49">
        <v>83541.101999999999</v>
      </c>
      <c r="U822" s="49">
        <v>66927.69</v>
      </c>
      <c r="V822" s="49">
        <v>53484.864000000001</v>
      </c>
    </row>
    <row r="823" spans="1:22" x14ac:dyDescent="0.3">
      <c r="A823">
        <v>1009390</v>
      </c>
      <c r="B823"/>
      <c r="C823" t="s">
        <v>46484</v>
      </c>
      <c r="D823" t="s">
        <v>44628</v>
      </c>
      <c r="E823" t="s">
        <v>2808</v>
      </c>
      <c r="F823" t="s">
        <v>303</v>
      </c>
      <c r="G823" t="s">
        <v>9292</v>
      </c>
      <c r="H823" t="s">
        <v>46485</v>
      </c>
      <c r="J823">
        <v>31.991600900000002</v>
      </c>
      <c r="K823">
        <v>-102.08325429999999</v>
      </c>
      <c r="L823">
        <v>211130</v>
      </c>
      <c r="M823" t="s">
        <v>116</v>
      </c>
      <c r="N823" s="49">
        <v>1953411.7912000001</v>
      </c>
      <c r="O823" s="49">
        <v>1632900.1024</v>
      </c>
      <c r="P823" s="49">
        <v>647170.10030000005</v>
      </c>
      <c r="Q823" s="49">
        <v>485280.72899999999</v>
      </c>
      <c r="R823" s="49">
        <v>544433.098</v>
      </c>
      <c r="S823" s="49">
        <v>335163.14600000001</v>
      </c>
      <c r="T823" s="49">
        <v>262364.68</v>
      </c>
      <c r="U823" s="49">
        <v>276265.484</v>
      </c>
      <c r="V823" s="49">
        <v>132785.16200000001</v>
      </c>
    </row>
    <row r="824" spans="1:22" x14ac:dyDescent="0.3">
      <c r="A824">
        <v>1008078</v>
      </c>
      <c r="B824" t="s">
        <v>46479</v>
      </c>
      <c r="C824" t="s">
        <v>46486</v>
      </c>
      <c r="D824" t="s">
        <v>44633</v>
      </c>
      <c r="E824" t="s">
        <v>45179</v>
      </c>
      <c r="F824" t="s">
        <v>1487</v>
      </c>
      <c r="G824" t="s">
        <v>45180</v>
      </c>
      <c r="H824" t="s">
        <v>46487</v>
      </c>
      <c r="I824" t="s">
        <v>10728</v>
      </c>
      <c r="J824">
        <v>39.55068</v>
      </c>
      <c r="K824">
        <v>-104.86584000000001</v>
      </c>
      <c r="L824">
        <v>211130</v>
      </c>
      <c r="M824" t="s">
        <v>116</v>
      </c>
      <c r="N824" s="49">
        <v>54398.865700000002</v>
      </c>
      <c r="O824" s="49">
        <v>54131.745600000002</v>
      </c>
      <c r="P824" s="49">
        <v>56806.506200000003</v>
      </c>
      <c r="Q824" s="49">
        <v>58233.991999999998</v>
      </c>
      <c r="R824" s="49">
        <v>60247.942000000003</v>
      </c>
      <c r="S824" s="49">
        <v>66978.232000000004</v>
      </c>
      <c r="T824" s="49">
        <v>71244.974000000002</v>
      </c>
      <c r="U824" s="49">
        <v>43612.148000000001</v>
      </c>
      <c r="V824" s="49">
        <v>35205.449999999997</v>
      </c>
    </row>
    <row r="825" spans="1:22" x14ac:dyDescent="0.3">
      <c r="A825">
        <v>1009389</v>
      </c>
      <c r="B825" t="s">
        <v>46304</v>
      </c>
      <c r="C825" t="s">
        <v>46488</v>
      </c>
      <c r="D825" t="s">
        <v>44649</v>
      </c>
      <c r="E825" t="s">
        <v>343</v>
      </c>
      <c r="F825" t="s">
        <v>339</v>
      </c>
      <c r="G825" t="s">
        <v>344</v>
      </c>
      <c r="H825" t="s">
        <v>46489</v>
      </c>
      <c r="I825" t="s">
        <v>1672</v>
      </c>
      <c r="J825">
        <v>36.756100000000004</v>
      </c>
      <c r="K825">
        <v>-108.05952000000001</v>
      </c>
      <c r="L825">
        <v>211130</v>
      </c>
      <c r="M825" t="s">
        <v>116</v>
      </c>
      <c r="N825" s="49">
        <v>150785.50649999999</v>
      </c>
      <c r="O825" s="49">
        <v>154222.8302</v>
      </c>
      <c r="P825" s="49">
        <v>186921.30110000001</v>
      </c>
      <c r="Q825" s="49">
        <v>192596.6422</v>
      </c>
      <c r="R825" s="49">
        <v>281043.59399999998</v>
      </c>
      <c r="S825" s="49">
        <v>233591.17</v>
      </c>
      <c r="T825" s="49">
        <v>201700.77</v>
      </c>
      <c r="U825" s="49">
        <v>129132.48</v>
      </c>
      <c r="V825" s="49">
        <v>89152.293999999994</v>
      </c>
    </row>
    <row r="826" spans="1:22" x14ac:dyDescent="0.3">
      <c r="A826">
        <v>1009142</v>
      </c>
      <c r="B826" t="s">
        <v>46304</v>
      </c>
      <c r="C826" t="s">
        <v>46490</v>
      </c>
      <c r="D826" t="s">
        <v>44651</v>
      </c>
      <c r="E826" t="s">
        <v>343</v>
      </c>
      <c r="F826" t="s">
        <v>339</v>
      </c>
      <c r="G826" t="s">
        <v>344</v>
      </c>
      <c r="H826" t="s">
        <v>46489</v>
      </c>
      <c r="I826" t="s">
        <v>359</v>
      </c>
      <c r="J826">
        <v>36.756100000000004</v>
      </c>
      <c r="K826">
        <v>-108.05952000000001</v>
      </c>
      <c r="L826">
        <v>211111</v>
      </c>
      <c r="M826" t="s">
        <v>116</v>
      </c>
      <c r="P826" s="49">
        <v>668926.02410000004</v>
      </c>
      <c r="Q826" s="49">
        <v>663217.77480000001</v>
      </c>
      <c r="R826" s="49">
        <v>738788.41599999997</v>
      </c>
      <c r="S826" s="49">
        <v>840361.09199999995</v>
      </c>
      <c r="T826" s="49">
        <v>726663.598</v>
      </c>
      <c r="U826" s="49">
        <v>1264727.73</v>
      </c>
      <c r="V826" s="49">
        <v>1080097.8359999999</v>
      </c>
    </row>
    <row r="827" spans="1:22" x14ac:dyDescent="0.3">
      <c r="A827">
        <v>1009141</v>
      </c>
      <c r="B827" t="s">
        <v>46304</v>
      </c>
      <c r="C827" t="s">
        <v>46491</v>
      </c>
      <c r="D827" t="s">
        <v>44893</v>
      </c>
      <c r="E827" t="s">
        <v>343</v>
      </c>
      <c r="F827" t="s">
        <v>339</v>
      </c>
      <c r="G827" t="s">
        <v>344</v>
      </c>
      <c r="H827" t="s">
        <v>46489</v>
      </c>
      <c r="I827" t="s">
        <v>1672</v>
      </c>
      <c r="J827">
        <v>36.756100000000004</v>
      </c>
      <c r="K827">
        <v>-108.05952000000001</v>
      </c>
      <c r="L827">
        <v>211130</v>
      </c>
      <c r="M827" t="s">
        <v>116</v>
      </c>
      <c r="N827" s="49">
        <v>42347.764000000003</v>
      </c>
      <c r="O827" s="49">
        <v>29470.6865</v>
      </c>
      <c r="P827" s="49">
        <v>17678.9339</v>
      </c>
      <c r="Q827" s="49">
        <v>11817.737300000001</v>
      </c>
      <c r="R827" s="49">
        <v>14159.842000000001</v>
      </c>
      <c r="S827" s="49">
        <v>79515.183999999994</v>
      </c>
      <c r="T827" s="49">
        <v>34598.199999999997</v>
      </c>
    </row>
    <row r="828" spans="1:22" x14ac:dyDescent="0.3">
      <c r="A828">
        <v>1008229</v>
      </c>
      <c r="B828" t="s">
        <v>46492</v>
      </c>
      <c r="C828" t="s">
        <v>46493</v>
      </c>
      <c r="D828" t="s">
        <v>44628</v>
      </c>
      <c r="E828" t="s">
        <v>2535</v>
      </c>
      <c r="F828" t="s">
        <v>339</v>
      </c>
      <c r="G828" t="s">
        <v>2170</v>
      </c>
      <c r="H828" t="s">
        <v>46494</v>
      </c>
      <c r="I828" t="s">
        <v>2171</v>
      </c>
      <c r="J828">
        <v>32.841419999999999</v>
      </c>
      <c r="K828">
        <v>-104.40106</v>
      </c>
      <c r="L828">
        <v>211111</v>
      </c>
      <c r="M828" t="s">
        <v>116</v>
      </c>
      <c r="Q828" s="49">
        <v>226931.872</v>
      </c>
      <c r="R828" s="49">
        <v>239875.66800000001</v>
      </c>
      <c r="S828" s="49">
        <v>284746.58199999999</v>
      </c>
      <c r="T828" s="49">
        <v>427609.61</v>
      </c>
      <c r="U828" s="49">
        <v>496304.076</v>
      </c>
      <c r="V828" s="49">
        <v>666922.022</v>
      </c>
    </row>
    <row r="829" spans="1:22" x14ac:dyDescent="0.3">
      <c r="A829">
        <v>1008230</v>
      </c>
      <c r="B829" t="s">
        <v>46492</v>
      </c>
      <c r="C829" t="s">
        <v>46495</v>
      </c>
      <c r="D829" t="s">
        <v>44637</v>
      </c>
      <c r="E829" t="s">
        <v>2535</v>
      </c>
      <c r="F829" t="s">
        <v>339</v>
      </c>
      <c r="G829" t="s">
        <v>2170</v>
      </c>
      <c r="H829" t="s">
        <v>46494</v>
      </c>
      <c r="I829" t="s">
        <v>2171</v>
      </c>
      <c r="J829">
        <v>32.841419999999999</v>
      </c>
      <c r="K829">
        <v>-104.40106</v>
      </c>
      <c r="L829">
        <v>211111</v>
      </c>
      <c r="M829" t="s">
        <v>116</v>
      </c>
      <c r="Q829" s="49">
        <v>22385.853999999999</v>
      </c>
      <c r="R829" s="49">
        <v>25840.297999999999</v>
      </c>
      <c r="S829" s="49">
        <v>45038.493999999999</v>
      </c>
      <c r="T829" s="49">
        <v>56420.822</v>
      </c>
      <c r="U829" s="49">
        <v>75396.008000000002</v>
      </c>
      <c r="V829" s="49">
        <v>72656.885999999999</v>
      </c>
    </row>
    <row r="830" spans="1:22" x14ac:dyDescent="0.3">
      <c r="A830">
        <v>1008232</v>
      </c>
      <c r="B830" t="s">
        <v>46492</v>
      </c>
      <c r="C830" t="s">
        <v>46496</v>
      </c>
      <c r="D830" t="s">
        <v>44645</v>
      </c>
      <c r="E830" t="s">
        <v>2535</v>
      </c>
      <c r="F830" t="s">
        <v>339</v>
      </c>
      <c r="G830" t="s">
        <v>2170</v>
      </c>
      <c r="H830" t="s">
        <v>46494</v>
      </c>
      <c r="I830" t="s">
        <v>2171</v>
      </c>
      <c r="J830">
        <v>32.841419999999999</v>
      </c>
      <c r="K830">
        <v>-104.40106</v>
      </c>
      <c r="L830">
        <v>211111</v>
      </c>
      <c r="M830" t="s">
        <v>116</v>
      </c>
      <c r="Q830" s="49">
        <v>13971.944</v>
      </c>
      <c r="R830" s="49">
        <v>33990.086000000003</v>
      </c>
      <c r="S830" s="49">
        <v>44747.288</v>
      </c>
      <c r="T830" s="49">
        <v>40908.050000000003</v>
      </c>
      <c r="U830" s="49">
        <v>36944.347999999998</v>
      </c>
      <c r="V830" s="49">
        <v>42213.495999999999</v>
      </c>
    </row>
    <row r="831" spans="1:22" x14ac:dyDescent="0.3">
      <c r="A831">
        <v>1013771</v>
      </c>
      <c r="B831"/>
      <c r="C831" t="s">
        <v>46497</v>
      </c>
      <c r="D831" t="s">
        <v>44620</v>
      </c>
      <c r="E831" t="s">
        <v>3191</v>
      </c>
      <c r="F831" t="s">
        <v>1487</v>
      </c>
      <c r="G831" t="s">
        <v>26216</v>
      </c>
      <c r="H831" t="s">
        <v>46498</v>
      </c>
      <c r="L831">
        <v>211120</v>
      </c>
      <c r="M831" t="s">
        <v>116</v>
      </c>
      <c r="N831" s="49">
        <v>222764.01199999999</v>
      </c>
      <c r="O831" s="49">
        <v>139071.76199999999</v>
      </c>
      <c r="P831" s="49">
        <v>94372.1</v>
      </c>
      <c r="Q831" s="49">
        <v>123021.17600000001</v>
      </c>
      <c r="R831" s="49">
        <v>155444.766</v>
      </c>
    </row>
    <row r="832" spans="1:22" x14ac:dyDescent="0.3">
      <c r="A832">
        <v>1009162</v>
      </c>
      <c r="B832" t="s">
        <v>44585</v>
      </c>
      <c r="C832" t="s">
        <v>46499</v>
      </c>
      <c r="D832" t="s">
        <v>44620</v>
      </c>
      <c r="E832" t="s">
        <v>10056</v>
      </c>
      <c r="F832" t="s">
        <v>1418</v>
      </c>
      <c r="G832" t="s">
        <v>29610</v>
      </c>
      <c r="H832" t="s">
        <v>46500</v>
      </c>
      <c r="I832" t="s">
        <v>1421</v>
      </c>
      <c r="J832">
        <v>36.072609999999997</v>
      </c>
      <c r="K832">
        <v>-95.923100000000005</v>
      </c>
      <c r="L832">
        <v>211111</v>
      </c>
      <c r="M832" t="s">
        <v>116</v>
      </c>
      <c r="U832" s="49">
        <v>165694.22200000001</v>
      </c>
      <c r="V832" s="49">
        <v>110888.946</v>
      </c>
    </row>
  </sheetData>
  <mergeCells count="1">
    <mergeCell ref="A3:D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W395"/>
  <sheetViews>
    <sheetView workbookViewId="0">
      <pane xSplit="4" ySplit="3" topLeftCell="E4" activePane="bottomRight" state="frozenSplit"/>
      <selection activeCell="A3" sqref="A3:C3"/>
      <selection pane="topRight" activeCell="A3" sqref="A3:C3"/>
      <selection pane="bottomLeft" activeCell="A3" sqref="A3:C3"/>
      <selection pane="bottomRight"/>
    </sheetView>
  </sheetViews>
  <sheetFormatPr defaultRowHeight="14.4" x14ac:dyDescent="0.3"/>
  <cols>
    <col min="1" max="1" width="10.6640625" style="22" customWidth="1" collapsed="1"/>
    <col min="2" max="2" width="14.6640625" style="38" customWidth="1" collapsed="1"/>
    <col min="3" max="3" width="40.6640625" customWidth="1" collapsed="1"/>
    <col min="4" max="4" width="21.6640625" customWidth="1" collapsed="1"/>
    <col min="5" max="5" width="15.5546875" customWidth="1" collapsed="1"/>
    <col min="6" max="6" width="10.5546875" customWidth="1" collapsed="1"/>
    <col min="7" max="7" width="10.6640625" style="22" customWidth="1" collapsed="1"/>
    <col min="8" max="8" width="41.6640625" customWidth="1" collapsed="1"/>
    <col min="9" max="9" width="13.44140625" customWidth="1" collapsed="1"/>
    <col min="10" max="10" width="12" customWidth="1" collapsed="1"/>
    <col min="11" max="11" width="13.5546875" customWidth="1" collapsed="1"/>
    <col min="12" max="12" width="11.33203125" style="22" customWidth="1" collapsed="1"/>
    <col min="13" max="13" width="13.88671875" customWidth="1" collapsed="1"/>
    <col min="14" max="17" width="27.88671875" style="49" customWidth="1" collapsed="1"/>
  </cols>
  <sheetData>
    <row r="1" spans="1:49" x14ac:dyDescent="0.3">
      <c r="A1" s="24" t="s">
        <v>178</v>
      </c>
      <c r="B1" s="36"/>
      <c r="C1" s="2"/>
      <c r="D1" s="2"/>
      <c r="E1" s="2"/>
      <c r="F1" s="2"/>
      <c r="G1" s="24"/>
      <c r="H1" s="2"/>
      <c r="I1" s="2"/>
      <c r="J1" s="2"/>
      <c r="K1" s="2"/>
      <c r="L1" s="24"/>
      <c r="M1" s="2"/>
      <c r="N1" s="46"/>
      <c r="O1" s="46"/>
      <c r="P1" s="46"/>
      <c r="Q1" s="46"/>
    </row>
    <row r="2" spans="1:49" s="31" customFormat="1" x14ac:dyDescent="0.3">
      <c r="A2" s="24" t="s">
        <v>299</v>
      </c>
      <c r="B2" s="36"/>
      <c r="C2" s="24"/>
      <c r="D2" s="24"/>
      <c r="E2" s="24"/>
      <c r="F2" s="24"/>
      <c r="G2" s="24"/>
      <c r="H2" s="24"/>
      <c r="I2" s="24"/>
      <c r="J2" s="24"/>
      <c r="K2" s="24"/>
      <c r="L2" s="24"/>
      <c r="M2" s="24"/>
      <c r="N2" s="46"/>
      <c r="O2" s="46"/>
      <c r="P2" s="46"/>
      <c r="Q2" s="46"/>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row>
    <row r="3" spans="1:49" ht="29.4" customHeight="1" x14ac:dyDescent="0.3">
      <c r="A3" s="44" t="s">
        <v>179</v>
      </c>
      <c r="B3" s="44"/>
      <c r="C3" s="44"/>
      <c r="D3" s="44"/>
      <c r="E3" s="2"/>
      <c r="F3" s="2"/>
      <c r="G3" s="24"/>
      <c r="H3" s="2"/>
      <c r="I3" s="2"/>
      <c r="J3" s="2"/>
      <c r="K3" s="2"/>
      <c r="L3" s="24"/>
      <c r="M3" s="2"/>
      <c r="N3" s="46"/>
      <c r="O3" s="46"/>
      <c r="P3" s="46"/>
      <c r="Q3" s="46"/>
    </row>
    <row r="4" spans="1:49" ht="57.6" x14ac:dyDescent="0.3">
      <c r="A4" s="25" t="s">
        <v>72</v>
      </c>
      <c r="B4" s="37" t="s">
        <v>0</v>
      </c>
      <c r="C4" s="1" t="s">
        <v>1</v>
      </c>
      <c r="D4" s="1" t="s">
        <v>107</v>
      </c>
      <c r="E4" s="1" t="s">
        <v>108</v>
      </c>
      <c r="F4" s="1" t="s">
        <v>109</v>
      </c>
      <c r="G4" s="25" t="s">
        <v>110</v>
      </c>
      <c r="H4" s="1" t="s">
        <v>146</v>
      </c>
      <c r="I4" s="1" t="s">
        <v>111</v>
      </c>
      <c r="J4" s="1" t="s">
        <v>112</v>
      </c>
      <c r="K4" s="1" t="s">
        <v>113</v>
      </c>
      <c r="L4" s="25" t="s">
        <v>6</v>
      </c>
      <c r="M4" s="1" t="s">
        <v>220</v>
      </c>
      <c r="N4" s="47" t="s">
        <v>295</v>
      </c>
      <c r="O4" s="47" t="s">
        <v>266</v>
      </c>
      <c r="P4" s="47" t="s">
        <v>250</v>
      </c>
      <c r="Q4" s="47" t="s">
        <v>234</v>
      </c>
    </row>
    <row r="5" spans="1:49" x14ac:dyDescent="0.3">
      <c r="A5">
        <v>1012156</v>
      </c>
      <c r="B5" t="s">
        <v>46935</v>
      </c>
      <c r="C5" t="s">
        <v>46936</v>
      </c>
      <c r="D5" t="s">
        <v>44591</v>
      </c>
      <c r="E5" t="s">
        <v>5420</v>
      </c>
      <c r="F5" t="s">
        <v>303</v>
      </c>
      <c r="G5" t="s">
        <v>42546</v>
      </c>
      <c r="H5" t="s">
        <v>46937</v>
      </c>
      <c r="I5" t="s">
        <v>483</v>
      </c>
      <c r="J5">
        <v>29.774550000000001</v>
      </c>
      <c r="K5">
        <v>-95.619489999999999</v>
      </c>
      <c r="L5">
        <v>211130</v>
      </c>
      <c r="M5" t="s">
        <v>238</v>
      </c>
      <c r="N5" s="49">
        <v>9775.9419999999991</v>
      </c>
      <c r="O5" s="49">
        <v>42127.186000000002</v>
      </c>
      <c r="P5" s="49">
        <v>46091.872000000003</v>
      </c>
      <c r="Q5" s="49">
        <v>46921.114000000001</v>
      </c>
    </row>
    <row r="6" spans="1:49" x14ac:dyDescent="0.3">
      <c r="A6">
        <v>1012155</v>
      </c>
      <c r="B6" t="s">
        <v>46938</v>
      </c>
      <c r="C6" t="s">
        <v>46939</v>
      </c>
      <c r="D6" t="s">
        <v>44596</v>
      </c>
      <c r="E6" t="s">
        <v>5420</v>
      </c>
      <c r="F6" t="s">
        <v>303</v>
      </c>
      <c r="G6" t="s">
        <v>42546</v>
      </c>
      <c r="H6" t="s">
        <v>46937</v>
      </c>
      <c r="I6" t="s">
        <v>483</v>
      </c>
      <c r="J6">
        <v>29.774550000000001</v>
      </c>
      <c r="K6">
        <v>-95.619489999999999</v>
      </c>
      <c r="L6">
        <v>211130</v>
      </c>
      <c r="M6" t="s">
        <v>238</v>
      </c>
      <c r="N6" s="49">
        <v>57854.928</v>
      </c>
      <c r="O6" s="49">
        <v>61835.214</v>
      </c>
      <c r="P6" s="49">
        <v>79632.81</v>
      </c>
      <c r="Q6" s="49">
        <v>78994.210000000006</v>
      </c>
    </row>
    <row r="7" spans="1:49" x14ac:dyDescent="0.3">
      <c r="A7">
        <v>1012353</v>
      </c>
      <c r="B7" t="s">
        <v>46940</v>
      </c>
      <c r="C7" t="s">
        <v>46941</v>
      </c>
      <c r="D7" t="s">
        <v>44628</v>
      </c>
      <c r="E7" t="s">
        <v>9104</v>
      </c>
      <c r="F7" t="s">
        <v>1418</v>
      </c>
      <c r="G7" t="s">
        <v>33978</v>
      </c>
      <c r="H7" t="s">
        <v>44296</v>
      </c>
      <c r="I7" t="s">
        <v>13690</v>
      </c>
      <c r="J7">
        <v>35.466459999999998</v>
      </c>
      <c r="K7">
        <v>-97.518270000000001</v>
      </c>
      <c r="L7">
        <v>211120</v>
      </c>
      <c r="M7" t="s">
        <v>238</v>
      </c>
      <c r="N7" s="49">
        <v>63401</v>
      </c>
      <c r="O7" s="49">
        <v>36639.171999999999</v>
      </c>
      <c r="P7" s="49">
        <v>31431.578000000001</v>
      </c>
      <c r="Q7" s="49">
        <v>49090.544000000002</v>
      </c>
    </row>
    <row r="8" spans="1:49" x14ac:dyDescent="0.3">
      <c r="A8">
        <v>1013748</v>
      </c>
      <c r="B8"/>
      <c r="C8" t="s">
        <v>46942</v>
      </c>
      <c r="D8" t="s">
        <v>44674</v>
      </c>
      <c r="E8" t="s">
        <v>9104</v>
      </c>
      <c r="F8" t="s">
        <v>1418</v>
      </c>
      <c r="G8" t="s">
        <v>33978</v>
      </c>
      <c r="H8" t="s">
        <v>46943</v>
      </c>
      <c r="L8">
        <v>211120</v>
      </c>
      <c r="M8" t="s">
        <v>238</v>
      </c>
      <c r="N8" s="49">
        <v>48658.536</v>
      </c>
    </row>
    <row r="9" spans="1:49" x14ac:dyDescent="0.3">
      <c r="A9">
        <v>1012154</v>
      </c>
      <c r="B9" t="s">
        <v>46944</v>
      </c>
      <c r="C9" t="s">
        <v>46945</v>
      </c>
      <c r="D9" t="s">
        <v>44651</v>
      </c>
      <c r="E9" t="s">
        <v>5420</v>
      </c>
      <c r="F9" t="s">
        <v>303</v>
      </c>
      <c r="G9" t="s">
        <v>42546</v>
      </c>
      <c r="H9" t="s">
        <v>46937</v>
      </c>
      <c r="I9" t="s">
        <v>483</v>
      </c>
      <c r="J9">
        <v>29.774550000000001</v>
      </c>
      <c r="K9">
        <v>-95.619489999999999</v>
      </c>
      <c r="L9">
        <v>211130</v>
      </c>
      <c r="M9" t="s">
        <v>238</v>
      </c>
      <c r="N9" s="49">
        <v>295182.28200000001</v>
      </c>
      <c r="O9" s="49">
        <v>289504.11599999998</v>
      </c>
      <c r="P9" s="49">
        <v>296458.09399999998</v>
      </c>
      <c r="Q9" s="49">
        <v>302681.24800000002</v>
      </c>
    </row>
    <row r="10" spans="1:49" x14ac:dyDescent="0.3">
      <c r="A10">
        <v>1012251</v>
      </c>
      <c r="B10" t="s">
        <v>46946</v>
      </c>
      <c r="C10" t="s">
        <v>46947</v>
      </c>
      <c r="D10" t="s">
        <v>44645</v>
      </c>
      <c r="E10" t="s">
        <v>3191</v>
      </c>
      <c r="F10" t="s">
        <v>1487</v>
      </c>
      <c r="G10" t="s">
        <v>26216</v>
      </c>
      <c r="H10" t="s">
        <v>46948</v>
      </c>
      <c r="I10" t="s">
        <v>5884</v>
      </c>
      <c r="J10">
        <v>39.747079999999997</v>
      </c>
      <c r="K10">
        <v>-104.98968000000001</v>
      </c>
      <c r="L10">
        <v>486210</v>
      </c>
      <c r="M10" t="s">
        <v>238</v>
      </c>
      <c r="N10" s="49">
        <v>238400.62</v>
      </c>
      <c r="O10" s="49">
        <v>249598.01800000001</v>
      </c>
      <c r="P10" s="49">
        <v>207744.75599999999</v>
      </c>
      <c r="Q10" s="49">
        <v>244379.68400000001</v>
      </c>
    </row>
    <row r="11" spans="1:49" x14ac:dyDescent="0.3">
      <c r="A11">
        <v>1012248</v>
      </c>
      <c r="B11" t="s">
        <v>46949</v>
      </c>
      <c r="C11" t="s">
        <v>46950</v>
      </c>
      <c r="D11" t="s">
        <v>44649</v>
      </c>
      <c r="E11" t="s">
        <v>3191</v>
      </c>
      <c r="F11" t="s">
        <v>1487</v>
      </c>
      <c r="G11" t="s">
        <v>26216</v>
      </c>
      <c r="H11" t="s">
        <v>46951</v>
      </c>
      <c r="I11" t="s">
        <v>5884</v>
      </c>
      <c r="J11">
        <v>39.747079999999997</v>
      </c>
      <c r="K11">
        <v>-104.98968000000001</v>
      </c>
      <c r="L11">
        <v>486210</v>
      </c>
      <c r="M11" t="s">
        <v>238</v>
      </c>
      <c r="N11" s="49">
        <v>124295.19</v>
      </c>
      <c r="O11" s="49">
        <v>154761.89199999999</v>
      </c>
      <c r="P11" s="49">
        <v>145125.584</v>
      </c>
      <c r="Q11" s="49">
        <v>205637.636</v>
      </c>
    </row>
    <row r="12" spans="1:49" x14ac:dyDescent="0.3">
      <c r="A12">
        <v>1012787</v>
      </c>
      <c r="B12" t="s">
        <v>46952</v>
      </c>
      <c r="C12" t="s">
        <v>46953</v>
      </c>
      <c r="D12" t="s">
        <v>44578</v>
      </c>
      <c r="E12" t="s">
        <v>46954</v>
      </c>
      <c r="F12" t="s">
        <v>303</v>
      </c>
      <c r="G12" t="s">
        <v>46955</v>
      </c>
      <c r="I12" t="s">
        <v>27045</v>
      </c>
      <c r="J12">
        <v>29.462769999999999</v>
      </c>
      <c r="K12">
        <v>-97.195958000000005</v>
      </c>
      <c r="L12">
        <v>211130</v>
      </c>
      <c r="M12" t="s">
        <v>238</v>
      </c>
      <c r="N12" s="49">
        <v>145951.18400000001</v>
      </c>
      <c r="O12" s="49">
        <v>89022.115999999995</v>
      </c>
      <c r="P12" s="49">
        <v>134824.478</v>
      </c>
      <c r="Q12" s="49">
        <v>127482.848</v>
      </c>
    </row>
    <row r="13" spans="1:49" x14ac:dyDescent="0.3">
      <c r="A13">
        <v>1013405</v>
      </c>
      <c r="B13" t="s">
        <v>46956</v>
      </c>
      <c r="C13" t="s">
        <v>46957</v>
      </c>
      <c r="D13" t="s">
        <v>44591</v>
      </c>
      <c r="E13" t="s">
        <v>3634</v>
      </c>
      <c r="F13" t="s">
        <v>303</v>
      </c>
      <c r="G13" t="s">
        <v>39864</v>
      </c>
      <c r="H13" t="s">
        <v>46958</v>
      </c>
      <c r="I13" t="s">
        <v>3637</v>
      </c>
      <c r="J13">
        <v>32.78857</v>
      </c>
      <c r="K13">
        <v>-96.797319999999999</v>
      </c>
      <c r="L13">
        <v>211130</v>
      </c>
      <c r="M13" t="s">
        <v>238</v>
      </c>
      <c r="N13" s="49">
        <v>210780.1</v>
      </c>
      <c r="O13" s="49">
        <v>32227.856</v>
      </c>
    </row>
    <row r="14" spans="1:49" x14ac:dyDescent="0.3">
      <c r="A14">
        <v>1013737</v>
      </c>
      <c r="B14" t="s">
        <v>46959</v>
      </c>
      <c r="C14" t="s">
        <v>46960</v>
      </c>
      <c r="D14" t="s">
        <v>44628</v>
      </c>
      <c r="E14" t="s">
        <v>2808</v>
      </c>
      <c r="F14" t="s">
        <v>303</v>
      </c>
      <c r="G14" t="s">
        <v>9292</v>
      </c>
      <c r="H14" t="s">
        <v>44660</v>
      </c>
      <c r="I14" t="s">
        <v>3161</v>
      </c>
      <c r="J14">
        <v>31.99954</v>
      </c>
      <c r="K14">
        <v>-102.07847</v>
      </c>
      <c r="L14">
        <v>211130</v>
      </c>
      <c r="M14" t="s">
        <v>238</v>
      </c>
      <c r="N14" s="49">
        <v>159164.44</v>
      </c>
    </row>
    <row r="15" spans="1:49" x14ac:dyDescent="0.3">
      <c r="A15">
        <v>1012817</v>
      </c>
      <c r="B15" t="s">
        <v>46961</v>
      </c>
      <c r="C15" t="s">
        <v>46962</v>
      </c>
      <c r="D15" t="s">
        <v>44596</v>
      </c>
      <c r="E15" t="s">
        <v>44766</v>
      </c>
      <c r="F15" t="s">
        <v>1418</v>
      </c>
      <c r="G15" t="s">
        <v>33978</v>
      </c>
      <c r="H15" t="s">
        <v>44767</v>
      </c>
      <c r="J15">
        <v>35.527425000000001</v>
      </c>
      <c r="K15">
        <v>-97.568747999999999</v>
      </c>
      <c r="L15">
        <v>211130</v>
      </c>
      <c r="M15" t="s">
        <v>238</v>
      </c>
      <c r="N15" s="49">
        <v>1289575.716</v>
      </c>
      <c r="O15" s="49">
        <v>1410447.0319999999</v>
      </c>
      <c r="P15" s="49">
        <v>1875181.57</v>
      </c>
      <c r="Q15" s="49">
        <v>1817085.554</v>
      </c>
    </row>
    <row r="16" spans="1:49" x14ac:dyDescent="0.3">
      <c r="A16">
        <v>1012355</v>
      </c>
      <c r="B16" t="s">
        <v>2508</v>
      </c>
      <c r="C16" t="s">
        <v>46963</v>
      </c>
      <c r="D16" t="s">
        <v>44771</v>
      </c>
      <c r="E16" t="s">
        <v>2510</v>
      </c>
      <c r="F16" t="s">
        <v>323</v>
      </c>
      <c r="G16" t="s">
        <v>2511</v>
      </c>
      <c r="H16" t="s">
        <v>2512</v>
      </c>
      <c r="I16" t="s">
        <v>2513</v>
      </c>
      <c r="J16">
        <v>35.954968999999998</v>
      </c>
      <c r="K16">
        <v>-120.86408900000001</v>
      </c>
      <c r="L16">
        <v>211120</v>
      </c>
      <c r="M16" t="s">
        <v>238</v>
      </c>
      <c r="N16" s="49">
        <v>2411.3000000000002</v>
      </c>
      <c r="O16" s="49">
        <v>2364.8000000000002</v>
      </c>
      <c r="P16" s="49">
        <v>3499.95</v>
      </c>
      <c r="Q16" s="49">
        <v>3616.55</v>
      </c>
    </row>
    <row r="17" spans="1:17" x14ac:dyDescent="0.3">
      <c r="A17">
        <v>1012357</v>
      </c>
      <c r="B17" t="s">
        <v>46964</v>
      </c>
      <c r="C17" t="s">
        <v>46965</v>
      </c>
      <c r="D17" t="s">
        <v>44654</v>
      </c>
      <c r="E17" t="s">
        <v>2870</v>
      </c>
      <c r="F17" t="s">
        <v>323</v>
      </c>
      <c r="G17" t="s">
        <v>10156</v>
      </c>
      <c r="H17" t="s">
        <v>44667</v>
      </c>
      <c r="J17">
        <v>35.126851299999998</v>
      </c>
      <c r="K17">
        <v>-119.18557850000001</v>
      </c>
      <c r="L17">
        <v>211120</v>
      </c>
      <c r="M17" t="s">
        <v>238</v>
      </c>
      <c r="N17" s="49">
        <v>64153.017999999996</v>
      </c>
      <c r="O17" s="49">
        <v>61412.993999999999</v>
      </c>
      <c r="P17" s="49">
        <v>68654.982000000004</v>
      </c>
      <c r="Q17" s="49">
        <v>115805.39599999999</v>
      </c>
    </row>
    <row r="18" spans="1:17" x14ac:dyDescent="0.3">
      <c r="A18">
        <v>1012439</v>
      </c>
      <c r="B18" t="s">
        <v>46966</v>
      </c>
      <c r="C18" t="s">
        <v>46967</v>
      </c>
      <c r="D18" t="s">
        <v>44574</v>
      </c>
      <c r="E18" t="s">
        <v>16554</v>
      </c>
      <c r="F18" t="s">
        <v>1487</v>
      </c>
      <c r="G18" t="s">
        <v>16555</v>
      </c>
      <c r="H18" t="s">
        <v>46968</v>
      </c>
      <c r="J18">
        <v>40.2847036</v>
      </c>
      <c r="K18">
        <v>-104.77616</v>
      </c>
      <c r="L18">
        <v>486210</v>
      </c>
      <c r="M18" t="s">
        <v>238</v>
      </c>
      <c r="N18" s="49">
        <v>73869.134000000005</v>
      </c>
      <c r="O18" s="49">
        <v>68652.464000000007</v>
      </c>
      <c r="P18" s="49">
        <v>64640.480000000003</v>
      </c>
      <c r="Q18" s="49">
        <v>64371.076000000001</v>
      </c>
    </row>
    <row r="19" spans="1:17" x14ac:dyDescent="0.3">
      <c r="A19">
        <v>1013096</v>
      </c>
      <c r="B19" t="s">
        <v>46969</v>
      </c>
      <c r="C19" t="s">
        <v>46970</v>
      </c>
      <c r="D19" t="s">
        <v>44657</v>
      </c>
      <c r="E19" t="s">
        <v>2879</v>
      </c>
      <c r="F19" t="s">
        <v>663</v>
      </c>
      <c r="G19" t="s">
        <v>11318</v>
      </c>
      <c r="H19" t="s">
        <v>46971</v>
      </c>
      <c r="I19" t="s">
        <v>5051</v>
      </c>
      <c r="J19">
        <v>40.855240000000002</v>
      </c>
      <c r="K19">
        <v>-81.426140000000004</v>
      </c>
      <c r="L19">
        <v>213112</v>
      </c>
      <c r="M19" t="s">
        <v>238</v>
      </c>
      <c r="P19" s="49">
        <v>178765.61799999999</v>
      </c>
      <c r="Q19" s="49">
        <v>147677.89199999999</v>
      </c>
    </row>
    <row r="20" spans="1:17" x14ac:dyDescent="0.3">
      <c r="A20">
        <v>1013388</v>
      </c>
      <c r="B20" t="s">
        <v>46972</v>
      </c>
      <c r="C20" t="s">
        <v>46973</v>
      </c>
      <c r="D20" t="s">
        <v>44628</v>
      </c>
      <c r="E20" t="s">
        <v>2716</v>
      </c>
      <c r="F20" t="s">
        <v>303</v>
      </c>
      <c r="G20" t="s">
        <v>41603</v>
      </c>
      <c r="H20" t="s">
        <v>46974</v>
      </c>
      <c r="I20" t="s">
        <v>2719</v>
      </c>
      <c r="J20">
        <v>29.609750999999999</v>
      </c>
      <c r="K20">
        <v>-98.603690999999998</v>
      </c>
      <c r="L20">
        <v>211130</v>
      </c>
      <c r="M20" t="s">
        <v>238</v>
      </c>
      <c r="N20" s="49">
        <v>1203535.4879999999</v>
      </c>
      <c r="O20" s="49">
        <v>332743.13199999998</v>
      </c>
    </row>
    <row r="21" spans="1:17" x14ac:dyDescent="0.3">
      <c r="A21">
        <v>1012777</v>
      </c>
      <c r="B21" t="s">
        <v>46975</v>
      </c>
      <c r="C21" t="s">
        <v>46976</v>
      </c>
      <c r="D21" t="s">
        <v>44591</v>
      </c>
      <c r="E21" t="s">
        <v>5420</v>
      </c>
      <c r="F21" t="s">
        <v>303</v>
      </c>
      <c r="G21" t="s">
        <v>1810</v>
      </c>
      <c r="H21" t="s">
        <v>44689</v>
      </c>
      <c r="I21" t="s">
        <v>483</v>
      </c>
      <c r="J21">
        <v>29.75788</v>
      </c>
      <c r="K21">
        <v>-95.370130000000003</v>
      </c>
      <c r="L21">
        <v>486210</v>
      </c>
      <c r="M21" t="s">
        <v>238</v>
      </c>
      <c r="N21" s="49">
        <v>40254.226000000002</v>
      </c>
      <c r="O21" s="49">
        <v>40334.521999999997</v>
      </c>
      <c r="P21" s="49">
        <v>42919.675999999999</v>
      </c>
    </row>
    <row r="22" spans="1:17" x14ac:dyDescent="0.3">
      <c r="A22">
        <v>1012663</v>
      </c>
      <c r="B22" t="s">
        <v>46977</v>
      </c>
      <c r="C22" t="s">
        <v>46978</v>
      </c>
      <c r="D22" t="s">
        <v>44612</v>
      </c>
      <c r="E22" t="s">
        <v>5420</v>
      </c>
      <c r="F22" t="s">
        <v>303</v>
      </c>
      <c r="G22" t="s">
        <v>1810</v>
      </c>
      <c r="H22" t="s">
        <v>46979</v>
      </c>
      <c r="J22">
        <v>32.746310000000001</v>
      </c>
      <c r="K22">
        <v>-97.3416</v>
      </c>
      <c r="L22">
        <v>486210</v>
      </c>
      <c r="M22" t="s">
        <v>238</v>
      </c>
      <c r="N22" s="49">
        <v>2897.59</v>
      </c>
      <c r="O22" s="49">
        <v>13705.852000000001</v>
      </c>
      <c r="P22" s="49">
        <v>19978.830000000002</v>
      </c>
      <c r="Q22" s="49">
        <v>26431.405999999999</v>
      </c>
    </row>
    <row r="23" spans="1:17" x14ac:dyDescent="0.3">
      <c r="A23">
        <v>1012714</v>
      </c>
      <c r="B23" t="s">
        <v>46980</v>
      </c>
      <c r="C23" t="s">
        <v>46981</v>
      </c>
      <c r="D23" t="s">
        <v>44723</v>
      </c>
      <c r="E23" t="s">
        <v>3191</v>
      </c>
      <c r="F23" t="s">
        <v>1487</v>
      </c>
      <c r="G23" t="s">
        <v>26216</v>
      </c>
      <c r="H23" t="s">
        <v>44724</v>
      </c>
      <c r="I23" t="s">
        <v>5884</v>
      </c>
      <c r="J23">
        <v>39.752015999999998</v>
      </c>
      <c r="K23">
        <v>-105.00073399999999</v>
      </c>
      <c r="L23">
        <v>221210</v>
      </c>
      <c r="M23" t="s">
        <v>238</v>
      </c>
      <c r="N23" s="49">
        <v>57094.9</v>
      </c>
      <c r="O23" s="49">
        <v>56027.557999999997</v>
      </c>
      <c r="P23" s="49">
        <v>55330.745999999999</v>
      </c>
      <c r="Q23" s="49">
        <v>59320.733999999997</v>
      </c>
    </row>
    <row r="24" spans="1:17" x14ac:dyDescent="0.3">
      <c r="A24">
        <v>1012652</v>
      </c>
      <c r="B24" t="s">
        <v>46980</v>
      </c>
      <c r="C24" t="s">
        <v>46982</v>
      </c>
      <c r="D24" t="s">
        <v>44657</v>
      </c>
      <c r="E24" t="s">
        <v>3191</v>
      </c>
      <c r="F24" t="s">
        <v>1487</v>
      </c>
      <c r="G24" t="s">
        <v>26216</v>
      </c>
      <c r="H24" t="s">
        <v>44724</v>
      </c>
      <c r="I24" t="s">
        <v>5884</v>
      </c>
      <c r="J24">
        <v>39.752015999999998</v>
      </c>
      <c r="K24">
        <v>-105.00073399999999</v>
      </c>
      <c r="L24">
        <v>221210</v>
      </c>
      <c r="M24" t="s">
        <v>238</v>
      </c>
      <c r="N24" s="49">
        <v>1330408.0460000001</v>
      </c>
      <c r="O24" s="49">
        <v>911389.32799999998</v>
      </c>
      <c r="P24" s="49">
        <v>711419.71400000004</v>
      </c>
      <c r="Q24" s="49">
        <v>369513.598</v>
      </c>
    </row>
    <row r="25" spans="1:17" x14ac:dyDescent="0.3">
      <c r="A25">
        <v>1012584</v>
      </c>
      <c r="B25" t="s">
        <v>46983</v>
      </c>
      <c r="C25" t="s">
        <v>46984</v>
      </c>
      <c r="D25" t="s">
        <v>44657</v>
      </c>
      <c r="E25" t="s">
        <v>3202</v>
      </c>
      <c r="F25" t="s">
        <v>303</v>
      </c>
      <c r="G25" t="s">
        <v>44821</v>
      </c>
      <c r="H25" t="s">
        <v>46985</v>
      </c>
      <c r="I25" t="s">
        <v>2755</v>
      </c>
      <c r="J25">
        <v>32.746310000000001</v>
      </c>
      <c r="K25">
        <v>-97.3416</v>
      </c>
      <c r="L25">
        <v>486210</v>
      </c>
      <c r="M25" t="s">
        <v>238</v>
      </c>
      <c r="N25" s="49">
        <v>291361.712</v>
      </c>
      <c r="O25" s="49">
        <v>370876.63799999998</v>
      </c>
      <c r="P25" s="49">
        <v>388378.66200000001</v>
      </c>
      <c r="Q25" s="49">
        <v>386765.92599999998</v>
      </c>
    </row>
    <row r="26" spans="1:17" x14ac:dyDescent="0.3">
      <c r="A26">
        <v>1012241</v>
      </c>
      <c r="B26" t="s">
        <v>46986</v>
      </c>
      <c r="C26" t="s">
        <v>46987</v>
      </c>
      <c r="D26" t="s">
        <v>44657</v>
      </c>
      <c r="E26" t="s">
        <v>13707</v>
      </c>
      <c r="F26" t="s">
        <v>447</v>
      </c>
      <c r="G26" t="s">
        <v>44752</v>
      </c>
      <c r="H26" t="s">
        <v>44753</v>
      </c>
      <c r="J26">
        <v>30.161149999999999</v>
      </c>
      <c r="K26">
        <v>-95.453890000000001</v>
      </c>
      <c r="L26">
        <v>211130</v>
      </c>
      <c r="M26" t="s">
        <v>238</v>
      </c>
      <c r="N26" s="49">
        <v>116283.486</v>
      </c>
      <c r="O26" s="49">
        <v>112082.9</v>
      </c>
      <c r="P26" s="49">
        <v>110825.694</v>
      </c>
      <c r="Q26" s="49">
        <v>91414.292000000001</v>
      </c>
    </row>
    <row r="27" spans="1:17" x14ac:dyDescent="0.3">
      <c r="A27">
        <v>1013076</v>
      </c>
      <c r="B27" t="s">
        <v>46988</v>
      </c>
      <c r="C27" t="s">
        <v>46989</v>
      </c>
      <c r="D27" t="s">
        <v>44584</v>
      </c>
      <c r="E27" t="s">
        <v>3191</v>
      </c>
      <c r="F27" t="s">
        <v>1487</v>
      </c>
      <c r="G27" t="s">
        <v>46990</v>
      </c>
      <c r="H27" t="s">
        <v>46991</v>
      </c>
      <c r="I27" t="s">
        <v>5884</v>
      </c>
      <c r="J27">
        <v>39.748472</v>
      </c>
      <c r="K27">
        <v>-104.994034</v>
      </c>
      <c r="L27">
        <v>211130</v>
      </c>
      <c r="M27" t="s">
        <v>238</v>
      </c>
      <c r="O27" s="49">
        <v>29591.268</v>
      </c>
      <c r="P27" s="49">
        <v>37816.080000000002</v>
      </c>
    </row>
    <row r="28" spans="1:17" x14ac:dyDescent="0.3">
      <c r="A28">
        <v>1012656</v>
      </c>
      <c r="B28" t="s">
        <v>46992</v>
      </c>
      <c r="C28" t="s">
        <v>46993</v>
      </c>
      <c r="D28" t="s">
        <v>44596</v>
      </c>
      <c r="E28" t="s">
        <v>5420</v>
      </c>
      <c r="F28" t="s">
        <v>303</v>
      </c>
      <c r="G28" t="s">
        <v>1810</v>
      </c>
      <c r="H28" t="s">
        <v>46979</v>
      </c>
      <c r="J28">
        <v>32.746310000000001</v>
      </c>
      <c r="K28">
        <v>-97.3416</v>
      </c>
      <c r="L28">
        <v>486210</v>
      </c>
      <c r="M28" t="s">
        <v>238</v>
      </c>
      <c r="N28" s="49">
        <v>70565.372000000003</v>
      </c>
      <c r="O28" s="49">
        <v>85820.572</v>
      </c>
      <c r="P28" s="49">
        <v>96391.75</v>
      </c>
      <c r="Q28" s="49">
        <v>101084.234</v>
      </c>
    </row>
    <row r="29" spans="1:17" x14ac:dyDescent="0.3">
      <c r="A29">
        <v>1012861</v>
      </c>
      <c r="B29" t="s">
        <v>46994</v>
      </c>
      <c r="C29" t="s">
        <v>46995</v>
      </c>
      <c r="D29" t="s">
        <v>44657</v>
      </c>
      <c r="E29" t="s">
        <v>44774</v>
      </c>
      <c r="F29" t="s">
        <v>447</v>
      </c>
      <c r="G29" t="s">
        <v>44775</v>
      </c>
      <c r="H29" t="s">
        <v>46996</v>
      </c>
      <c r="I29" t="s">
        <v>4017</v>
      </c>
      <c r="J29">
        <v>40.633809999999997</v>
      </c>
      <c r="K29">
        <v>-80.064599999999999</v>
      </c>
      <c r="L29">
        <v>211130</v>
      </c>
      <c r="M29" t="s">
        <v>238</v>
      </c>
      <c r="N29" s="49">
        <v>68025.365999999995</v>
      </c>
      <c r="O29" s="49">
        <v>64570.83</v>
      </c>
      <c r="P29" s="49">
        <v>32114.112000000001</v>
      </c>
      <c r="Q29" s="49">
        <v>32431.006000000001</v>
      </c>
    </row>
    <row r="30" spans="1:17" x14ac:dyDescent="0.3">
      <c r="A30">
        <v>1012440</v>
      </c>
      <c r="B30" t="s">
        <v>46997</v>
      </c>
      <c r="C30" t="s">
        <v>46998</v>
      </c>
      <c r="D30" t="s">
        <v>44723</v>
      </c>
      <c r="E30" t="s">
        <v>12861</v>
      </c>
      <c r="F30" t="s">
        <v>447</v>
      </c>
      <c r="G30" t="s">
        <v>44681</v>
      </c>
      <c r="H30" t="s">
        <v>46999</v>
      </c>
      <c r="I30" t="s">
        <v>4017</v>
      </c>
      <c r="J30">
        <v>40.459099999999999</v>
      </c>
      <c r="K30">
        <v>-80.196259999999995</v>
      </c>
      <c r="L30">
        <v>211130</v>
      </c>
      <c r="M30" t="s">
        <v>238</v>
      </c>
      <c r="O30" s="49">
        <v>0</v>
      </c>
      <c r="P30" s="49">
        <v>25215.124</v>
      </c>
      <c r="Q30" s="49">
        <v>69974.084000000003</v>
      </c>
    </row>
    <row r="31" spans="1:17" x14ac:dyDescent="0.3">
      <c r="A31">
        <v>1012621</v>
      </c>
      <c r="B31" t="s">
        <v>47000</v>
      </c>
      <c r="C31" t="s">
        <v>47001</v>
      </c>
      <c r="D31" t="s">
        <v>44578</v>
      </c>
      <c r="E31" t="s">
        <v>2716</v>
      </c>
      <c r="F31" t="s">
        <v>303</v>
      </c>
      <c r="G31" t="s">
        <v>44662</v>
      </c>
      <c r="H31" t="s">
        <v>44804</v>
      </c>
      <c r="I31" t="s">
        <v>2719</v>
      </c>
      <c r="J31">
        <v>29.611820000000002</v>
      </c>
      <c r="K31">
        <v>-98.490290000000002</v>
      </c>
      <c r="L31">
        <v>213112</v>
      </c>
      <c r="M31" t="s">
        <v>238</v>
      </c>
      <c r="Q31" s="49">
        <v>42688.728000000003</v>
      </c>
    </row>
    <row r="32" spans="1:17" x14ac:dyDescent="0.3">
      <c r="A32">
        <v>1013731</v>
      </c>
      <c r="B32" t="s">
        <v>47002</v>
      </c>
      <c r="C32" t="s">
        <v>47003</v>
      </c>
      <c r="D32" t="s">
        <v>44612</v>
      </c>
      <c r="E32" t="s">
        <v>5420</v>
      </c>
      <c r="F32" t="s">
        <v>303</v>
      </c>
      <c r="G32" t="s">
        <v>1810</v>
      </c>
      <c r="H32" t="s">
        <v>47004</v>
      </c>
      <c r="I32" t="s">
        <v>483</v>
      </c>
      <c r="J32">
        <v>29.760120000000001</v>
      </c>
      <c r="K32">
        <v>-95.363799999999998</v>
      </c>
      <c r="L32">
        <v>486210</v>
      </c>
      <c r="M32" t="s">
        <v>238</v>
      </c>
      <c r="N32" s="49">
        <v>43224.444000000003</v>
      </c>
    </row>
    <row r="33" spans="1:17" x14ac:dyDescent="0.3">
      <c r="A33">
        <v>1012135</v>
      </c>
      <c r="B33" t="s">
        <v>47005</v>
      </c>
      <c r="C33" t="s">
        <v>47006</v>
      </c>
      <c r="E33" t="s">
        <v>4395</v>
      </c>
      <c r="F33" t="s">
        <v>1370</v>
      </c>
      <c r="G33" t="s">
        <v>1371</v>
      </c>
      <c r="I33" t="s">
        <v>1372</v>
      </c>
      <c r="J33">
        <v>70.257844000000006</v>
      </c>
      <c r="K33">
        <v>-148.43581</v>
      </c>
      <c r="L33">
        <v>211120</v>
      </c>
      <c r="M33" t="s">
        <v>238</v>
      </c>
      <c r="N33" s="49">
        <v>3561123.22</v>
      </c>
      <c r="O33" s="49">
        <v>3329625.4539999999</v>
      </c>
      <c r="P33" s="49">
        <v>3726705.304</v>
      </c>
      <c r="Q33" s="49">
        <v>3274432.26</v>
      </c>
    </row>
    <row r="34" spans="1:17" x14ac:dyDescent="0.3">
      <c r="A34">
        <v>1012452</v>
      </c>
      <c r="B34" t="s">
        <v>47007</v>
      </c>
      <c r="C34" t="s">
        <v>47008</v>
      </c>
      <c r="D34" t="s">
        <v>44578</v>
      </c>
      <c r="E34" t="s">
        <v>5420</v>
      </c>
      <c r="F34" t="s">
        <v>303</v>
      </c>
      <c r="G34" t="s">
        <v>42546</v>
      </c>
      <c r="H34" t="s">
        <v>44614</v>
      </c>
      <c r="I34" t="s">
        <v>483</v>
      </c>
      <c r="J34">
        <v>29.780370000000001</v>
      </c>
      <c r="K34">
        <v>-95.629499999999993</v>
      </c>
      <c r="L34">
        <v>211130</v>
      </c>
      <c r="M34" t="s">
        <v>238</v>
      </c>
      <c r="N34" s="49">
        <v>179931.02</v>
      </c>
      <c r="O34" s="49">
        <v>181892.32800000001</v>
      </c>
      <c r="P34" s="49">
        <v>218530.11799999999</v>
      </c>
      <c r="Q34" s="49">
        <v>244969.52600000001</v>
      </c>
    </row>
    <row r="35" spans="1:17" x14ac:dyDescent="0.3">
      <c r="A35">
        <v>1012477</v>
      </c>
      <c r="B35" t="s">
        <v>47009</v>
      </c>
      <c r="C35" t="s">
        <v>47010</v>
      </c>
      <c r="D35" t="s">
        <v>44620</v>
      </c>
      <c r="E35" t="s">
        <v>8070</v>
      </c>
      <c r="F35" t="s">
        <v>2235</v>
      </c>
      <c r="G35" t="s">
        <v>8071</v>
      </c>
      <c r="H35" t="s">
        <v>47011</v>
      </c>
      <c r="I35" t="s">
        <v>8073</v>
      </c>
      <c r="J35">
        <v>46.367370000000001</v>
      </c>
      <c r="K35">
        <v>-104.25973999999999</v>
      </c>
      <c r="L35">
        <v>486210</v>
      </c>
      <c r="M35" t="s">
        <v>238</v>
      </c>
      <c r="N35" s="49">
        <v>50262.091999999997</v>
      </c>
      <c r="O35" s="49">
        <v>50973.088000000003</v>
      </c>
      <c r="P35" s="49">
        <v>52055.233999999997</v>
      </c>
      <c r="Q35" s="49">
        <v>55669.082000000002</v>
      </c>
    </row>
    <row r="36" spans="1:17" x14ac:dyDescent="0.3">
      <c r="A36">
        <v>1012748</v>
      </c>
      <c r="B36" t="s">
        <v>47012</v>
      </c>
      <c r="C36" t="s">
        <v>47013</v>
      </c>
      <c r="D36" t="s">
        <v>44578</v>
      </c>
      <c r="E36" t="s">
        <v>3634</v>
      </c>
      <c r="F36" t="s">
        <v>303</v>
      </c>
      <c r="G36" t="s">
        <v>39864</v>
      </c>
      <c r="H36" t="s">
        <v>47014</v>
      </c>
      <c r="I36" t="s">
        <v>3637</v>
      </c>
      <c r="J36">
        <v>32.787100000000002</v>
      </c>
      <c r="K36">
        <v>-96.802620000000005</v>
      </c>
      <c r="L36">
        <v>211130</v>
      </c>
      <c r="M36" t="s">
        <v>238</v>
      </c>
      <c r="N36" s="49">
        <v>2606.9</v>
      </c>
      <c r="O36" s="49">
        <v>2087.5</v>
      </c>
      <c r="P36" s="49">
        <v>15823.611999999999</v>
      </c>
      <c r="Q36" s="49">
        <v>28255.518</v>
      </c>
    </row>
    <row r="37" spans="1:17" x14ac:dyDescent="0.3">
      <c r="A37">
        <v>1012807</v>
      </c>
      <c r="B37" t="s">
        <v>47015</v>
      </c>
      <c r="C37" t="s">
        <v>47016</v>
      </c>
      <c r="D37" t="s">
        <v>44620</v>
      </c>
      <c r="E37" t="s">
        <v>3634</v>
      </c>
      <c r="F37" t="s">
        <v>303</v>
      </c>
      <c r="G37" t="s">
        <v>39864</v>
      </c>
      <c r="H37" t="s">
        <v>47017</v>
      </c>
      <c r="I37" t="s">
        <v>3637</v>
      </c>
      <c r="J37">
        <v>32.787100000000002</v>
      </c>
      <c r="K37">
        <v>-96.802620000000005</v>
      </c>
      <c r="L37">
        <v>211120</v>
      </c>
      <c r="M37" t="s">
        <v>238</v>
      </c>
      <c r="N37" s="49">
        <v>812.1</v>
      </c>
      <c r="O37" s="49">
        <v>0</v>
      </c>
      <c r="P37" s="49">
        <v>0</v>
      </c>
      <c r="Q37" s="49">
        <v>53</v>
      </c>
    </row>
    <row r="38" spans="1:17" x14ac:dyDescent="0.3">
      <c r="A38">
        <v>1012712</v>
      </c>
      <c r="B38" t="s">
        <v>44864</v>
      </c>
      <c r="C38" t="s">
        <v>47018</v>
      </c>
      <c r="D38" t="s">
        <v>44628</v>
      </c>
      <c r="E38" t="s">
        <v>3634</v>
      </c>
      <c r="F38" t="s">
        <v>303</v>
      </c>
      <c r="G38" t="s">
        <v>39864</v>
      </c>
      <c r="H38" t="s">
        <v>47017</v>
      </c>
      <c r="I38" t="s">
        <v>3637</v>
      </c>
      <c r="J38">
        <v>32.787100000000002</v>
      </c>
      <c r="K38">
        <v>-96.802620000000005</v>
      </c>
      <c r="L38">
        <v>211120</v>
      </c>
      <c r="M38" t="s">
        <v>238</v>
      </c>
      <c r="N38" s="49">
        <v>141529.03200000001</v>
      </c>
      <c r="O38" s="49">
        <v>181685.56400000001</v>
      </c>
      <c r="P38" s="49">
        <v>215685.774</v>
      </c>
      <c r="Q38" s="49">
        <v>19447.144</v>
      </c>
    </row>
    <row r="39" spans="1:17" x14ac:dyDescent="0.3">
      <c r="A39">
        <v>1012826</v>
      </c>
      <c r="B39" t="s">
        <v>47019</v>
      </c>
      <c r="C39" t="s">
        <v>47020</v>
      </c>
      <c r="D39" t="s">
        <v>44574</v>
      </c>
      <c r="E39" t="s">
        <v>5420</v>
      </c>
      <c r="F39" t="s">
        <v>303</v>
      </c>
      <c r="G39" t="s">
        <v>44854</v>
      </c>
      <c r="H39" t="s">
        <v>44855</v>
      </c>
      <c r="J39">
        <v>29.960187900000001</v>
      </c>
      <c r="K39">
        <v>-95.558799199999996</v>
      </c>
      <c r="L39">
        <v>486210</v>
      </c>
      <c r="M39" t="s">
        <v>238</v>
      </c>
      <c r="N39" s="49">
        <v>490897.696</v>
      </c>
      <c r="O39" s="49">
        <v>459426.03399999999</v>
      </c>
      <c r="P39" s="49">
        <v>408001.85600000003</v>
      </c>
      <c r="Q39" s="49">
        <v>473771.08799999999</v>
      </c>
    </row>
    <row r="40" spans="1:17" x14ac:dyDescent="0.3">
      <c r="A40">
        <v>1012272</v>
      </c>
      <c r="B40" t="s">
        <v>47019</v>
      </c>
      <c r="C40" t="s">
        <v>47021</v>
      </c>
      <c r="D40" t="s">
        <v>44574</v>
      </c>
      <c r="E40" t="s">
        <v>5420</v>
      </c>
      <c r="F40" t="s">
        <v>303</v>
      </c>
      <c r="G40" t="s">
        <v>44854</v>
      </c>
      <c r="H40" t="s">
        <v>44855</v>
      </c>
      <c r="J40">
        <v>29.960187900000001</v>
      </c>
      <c r="K40">
        <v>-95.558799199999996</v>
      </c>
      <c r="L40">
        <v>486210</v>
      </c>
      <c r="M40" t="s">
        <v>238</v>
      </c>
      <c r="N40" s="49">
        <v>42242.472000000002</v>
      </c>
      <c r="O40" s="49">
        <v>54931.446000000004</v>
      </c>
      <c r="P40" s="49">
        <v>68619.13</v>
      </c>
      <c r="Q40" s="49">
        <v>56895.362000000001</v>
      </c>
    </row>
    <row r="41" spans="1:17" x14ac:dyDescent="0.3">
      <c r="A41">
        <v>1012713</v>
      </c>
      <c r="B41" t="s">
        <v>47022</v>
      </c>
      <c r="C41" t="s">
        <v>47023</v>
      </c>
      <c r="D41" t="s">
        <v>44649</v>
      </c>
      <c r="E41" t="s">
        <v>2870</v>
      </c>
      <c r="F41" t="s">
        <v>323</v>
      </c>
      <c r="G41" t="s">
        <v>15459</v>
      </c>
      <c r="H41" t="s">
        <v>47024</v>
      </c>
      <c r="I41" t="s">
        <v>2179</v>
      </c>
      <c r="J41">
        <v>35.368561999999997</v>
      </c>
      <c r="K41">
        <v>-119.060231</v>
      </c>
      <c r="L41">
        <v>211130</v>
      </c>
      <c r="M41" t="s">
        <v>238</v>
      </c>
      <c r="N41" s="49">
        <v>33764.372000000003</v>
      </c>
      <c r="O41" s="49">
        <v>47442.593999999997</v>
      </c>
      <c r="P41" s="49">
        <v>37372.273999999998</v>
      </c>
      <c r="Q41" s="49">
        <v>53353.212</v>
      </c>
    </row>
    <row r="42" spans="1:17" x14ac:dyDescent="0.3">
      <c r="A42">
        <v>1012219</v>
      </c>
      <c r="B42" t="s">
        <v>47025</v>
      </c>
      <c r="C42" t="s">
        <v>47026</v>
      </c>
      <c r="D42" t="s">
        <v>44637</v>
      </c>
      <c r="E42" t="s">
        <v>5420</v>
      </c>
      <c r="F42" t="s">
        <v>303</v>
      </c>
      <c r="G42" t="s">
        <v>1810</v>
      </c>
      <c r="H42" t="s">
        <v>47027</v>
      </c>
      <c r="I42" t="s">
        <v>483</v>
      </c>
      <c r="J42">
        <v>29.75816</v>
      </c>
      <c r="K42">
        <v>-95.367819999999995</v>
      </c>
      <c r="L42">
        <v>211130</v>
      </c>
      <c r="M42" t="s">
        <v>238</v>
      </c>
      <c r="N42" s="49">
        <v>1209.95</v>
      </c>
      <c r="O42" s="49">
        <v>1385</v>
      </c>
      <c r="P42" s="49">
        <v>29946.84</v>
      </c>
    </row>
    <row r="43" spans="1:17" x14ac:dyDescent="0.3">
      <c r="A43">
        <v>1012412</v>
      </c>
      <c r="B43" t="s">
        <v>47028</v>
      </c>
      <c r="C43" t="s">
        <v>47029</v>
      </c>
      <c r="D43" t="s">
        <v>44584</v>
      </c>
      <c r="E43" t="s">
        <v>24235</v>
      </c>
      <c r="F43" t="s">
        <v>583</v>
      </c>
      <c r="G43" t="s">
        <v>24257</v>
      </c>
      <c r="H43" t="s">
        <v>47030</v>
      </c>
      <c r="I43" t="s">
        <v>4885</v>
      </c>
      <c r="J43">
        <v>32.234479</v>
      </c>
      <c r="K43">
        <v>-93.681889999999996</v>
      </c>
      <c r="L43">
        <v>486210</v>
      </c>
      <c r="M43" t="s">
        <v>238</v>
      </c>
      <c r="N43" s="49">
        <v>21400.027999999998</v>
      </c>
      <c r="O43" s="49">
        <v>26311.511999999999</v>
      </c>
      <c r="P43" s="49">
        <v>43036.85</v>
      </c>
      <c r="Q43" s="49">
        <v>33949.241999999998</v>
      </c>
    </row>
    <row r="44" spans="1:17" x14ac:dyDescent="0.3">
      <c r="A44">
        <v>1012800</v>
      </c>
      <c r="B44" t="s">
        <v>47031</v>
      </c>
      <c r="C44" t="s">
        <v>47032</v>
      </c>
      <c r="D44" t="s">
        <v>44596</v>
      </c>
      <c r="E44" t="s">
        <v>8495</v>
      </c>
      <c r="F44" t="s">
        <v>422</v>
      </c>
      <c r="G44" t="s">
        <v>36501</v>
      </c>
      <c r="H44" t="s">
        <v>36502</v>
      </c>
      <c r="I44" t="s">
        <v>416</v>
      </c>
      <c r="J44">
        <v>36.11468</v>
      </c>
      <c r="K44">
        <v>-94.148229999999998</v>
      </c>
      <c r="L44">
        <v>486210</v>
      </c>
      <c r="M44" t="s">
        <v>238</v>
      </c>
      <c r="N44" s="49">
        <v>62937.031999999999</v>
      </c>
      <c r="O44" s="49">
        <v>66194.53</v>
      </c>
      <c r="P44" s="49">
        <v>67560.929999999993</v>
      </c>
      <c r="Q44" s="49">
        <v>89819.127999999997</v>
      </c>
    </row>
    <row r="45" spans="1:17" x14ac:dyDescent="0.3">
      <c r="A45">
        <v>1012563</v>
      </c>
      <c r="B45" t="s">
        <v>47033</v>
      </c>
      <c r="C45" t="s">
        <v>47034</v>
      </c>
      <c r="D45" t="s">
        <v>44723</v>
      </c>
      <c r="E45" t="s">
        <v>3634</v>
      </c>
      <c r="F45" t="s">
        <v>303</v>
      </c>
      <c r="G45" t="s">
        <v>45080</v>
      </c>
      <c r="H45" t="s">
        <v>47035</v>
      </c>
      <c r="I45" t="s">
        <v>3637</v>
      </c>
      <c r="J45">
        <v>32.862299999999998</v>
      </c>
      <c r="K45">
        <v>-96.810100000000006</v>
      </c>
      <c r="L45">
        <v>211130</v>
      </c>
      <c r="M45" t="s">
        <v>238</v>
      </c>
      <c r="N45" s="49">
        <v>45245.042000000001</v>
      </c>
      <c r="O45" s="49">
        <v>36179.466</v>
      </c>
      <c r="P45" s="49">
        <v>30769.186000000002</v>
      </c>
      <c r="Q45" s="49">
        <v>12077</v>
      </c>
    </row>
    <row r="46" spans="1:17" x14ac:dyDescent="0.3">
      <c r="A46">
        <v>1012532</v>
      </c>
      <c r="B46" t="s">
        <v>47033</v>
      </c>
      <c r="C46" t="s">
        <v>47036</v>
      </c>
      <c r="D46" t="s">
        <v>44657</v>
      </c>
      <c r="E46" t="s">
        <v>3634</v>
      </c>
      <c r="F46" t="s">
        <v>303</v>
      </c>
      <c r="G46" t="s">
        <v>45080</v>
      </c>
      <c r="H46" t="s">
        <v>47035</v>
      </c>
      <c r="I46" t="s">
        <v>3637</v>
      </c>
      <c r="J46">
        <v>32.862299999999998</v>
      </c>
      <c r="K46">
        <v>-96.810100000000006</v>
      </c>
      <c r="L46">
        <v>211130</v>
      </c>
      <c r="M46" t="s">
        <v>238</v>
      </c>
      <c r="N46" s="49">
        <v>85043.415999999997</v>
      </c>
      <c r="O46" s="49">
        <v>63378.205999999998</v>
      </c>
      <c r="P46" s="49">
        <v>233006.902</v>
      </c>
      <c r="Q46" s="49">
        <v>20688.495999999999</v>
      </c>
    </row>
    <row r="47" spans="1:17" x14ac:dyDescent="0.3">
      <c r="A47">
        <v>1012589</v>
      </c>
      <c r="B47" t="s">
        <v>47037</v>
      </c>
      <c r="C47" t="s">
        <v>47038</v>
      </c>
      <c r="D47" t="s">
        <v>44657</v>
      </c>
      <c r="E47" t="s">
        <v>21245</v>
      </c>
      <c r="F47" t="s">
        <v>447</v>
      </c>
      <c r="G47" t="s">
        <v>21246</v>
      </c>
      <c r="H47" t="s">
        <v>47039</v>
      </c>
      <c r="I47" t="s">
        <v>6983</v>
      </c>
      <c r="J47">
        <v>41.821100000000001</v>
      </c>
      <c r="K47">
        <v>-75.684814000000003</v>
      </c>
      <c r="L47">
        <v>486210</v>
      </c>
      <c r="M47" t="s">
        <v>238</v>
      </c>
      <c r="N47" s="49">
        <v>194552.24</v>
      </c>
      <c r="O47" s="49">
        <v>188622.31599999999</v>
      </c>
      <c r="P47" s="49">
        <v>131525.204</v>
      </c>
      <c r="Q47" s="49">
        <v>109835.47199999999</v>
      </c>
    </row>
    <row r="48" spans="1:17" x14ac:dyDescent="0.3">
      <c r="A48">
        <v>1012996</v>
      </c>
      <c r="B48" t="s">
        <v>47040</v>
      </c>
      <c r="C48" t="s">
        <v>47041</v>
      </c>
      <c r="D48" t="s">
        <v>44628</v>
      </c>
      <c r="E48" t="s">
        <v>3202</v>
      </c>
      <c r="F48" t="s">
        <v>303</v>
      </c>
      <c r="G48" t="s">
        <v>45189</v>
      </c>
      <c r="H48" t="s">
        <v>47042</v>
      </c>
      <c r="I48" t="s">
        <v>2755</v>
      </c>
      <c r="J48">
        <v>32.751080000000002</v>
      </c>
      <c r="K48">
        <v>-97.360749999999996</v>
      </c>
      <c r="L48">
        <v>486210</v>
      </c>
      <c r="M48" t="s">
        <v>238</v>
      </c>
      <c r="N48" s="49">
        <v>213724.83</v>
      </c>
      <c r="O48" s="49">
        <v>161525.07</v>
      </c>
      <c r="P48" s="49">
        <v>128057.788</v>
      </c>
    </row>
    <row r="49" spans="1:17" x14ac:dyDescent="0.3">
      <c r="A49">
        <v>1012145</v>
      </c>
      <c r="B49"/>
      <c r="C49" t="s">
        <v>47043</v>
      </c>
      <c r="D49" t="s">
        <v>44649</v>
      </c>
      <c r="E49" t="s">
        <v>3202</v>
      </c>
      <c r="F49" t="s">
        <v>303</v>
      </c>
      <c r="G49" t="s">
        <v>44986</v>
      </c>
      <c r="H49" t="s">
        <v>44987</v>
      </c>
      <c r="J49">
        <v>39.744970000000002</v>
      </c>
      <c r="K49">
        <v>-104.98943</v>
      </c>
      <c r="L49">
        <v>486210</v>
      </c>
      <c r="M49" t="s">
        <v>238</v>
      </c>
      <c r="N49" s="49">
        <v>58434.775999999998</v>
      </c>
      <c r="O49" s="49">
        <v>38135.89</v>
      </c>
      <c r="P49" s="49">
        <v>32231.707999999999</v>
      </c>
    </row>
    <row r="50" spans="1:17" x14ac:dyDescent="0.3">
      <c r="A50">
        <v>1012761</v>
      </c>
      <c r="B50" t="s">
        <v>47044</v>
      </c>
      <c r="C50" t="s">
        <v>47045</v>
      </c>
      <c r="D50" t="s">
        <v>44723</v>
      </c>
      <c r="E50" t="s">
        <v>44991</v>
      </c>
      <c r="F50" t="s">
        <v>447</v>
      </c>
      <c r="G50" t="s">
        <v>44992</v>
      </c>
      <c r="H50" t="s">
        <v>47046</v>
      </c>
      <c r="I50" t="s">
        <v>416</v>
      </c>
      <c r="J50">
        <v>40.277239999999999</v>
      </c>
      <c r="K50">
        <v>-80.166229999999999</v>
      </c>
      <c r="L50">
        <v>213112</v>
      </c>
      <c r="M50" t="s">
        <v>238</v>
      </c>
      <c r="N50" s="49">
        <v>94.25</v>
      </c>
      <c r="O50" s="49">
        <v>370.6</v>
      </c>
      <c r="P50" s="49">
        <v>37242.534</v>
      </c>
    </row>
    <row r="51" spans="1:17" x14ac:dyDescent="0.3">
      <c r="A51">
        <v>1012729</v>
      </c>
      <c r="B51" t="s">
        <v>47044</v>
      </c>
      <c r="C51" t="s">
        <v>47047</v>
      </c>
      <c r="D51" t="s">
        <v>44657</v>
      </c>
      <c r="E51" t="s">
        <v>44991</v>
      </c>
      <c r="F51" t="s">
        <v>447</v>
      </c>
      <c r="G51" t="s">
        <v>44992</v>
      </c>
      <c r="H51" t="s">
        <v>47046</v>
      </c>
      <c r="I51" t="s">
        <v>416</v>
      </c>
      <c r="J51">
        <v>40.277239999999999</v>
      </c>
      <c r="K51">
        <v>-80.166229999999999</v>
      </c>
      <c r="L51">
        <v>213112</v>
      </c>
      <c r="M51" t="s">
        <v>238</v>
      </c>
      <c r="N51" s="49">
        <v>129459.734</v>
      </c>
      <c r="O51" s="49">
        <v>40761.78</v>
      </c>
      <c r="P51" s="49">
        <v>113178.24800000001</v>
      </c>
      <c r="Q51" s="49">
        <v>132340.34599999999</v>
      </c>
    </row>
    <row r="52" spans="1:17" x14ac:dyDescent="0.3">
      <c r="A52">
        <v>1012762</v>
      </c>
      <c r="B52" t="s">
        <v>47044</v>
      </c>
      <c r="C52" t="s">
        <v>47048</v>
      </c>
      <c r="D52" t="s">
        <v>44657</v>
      </c>
      <c r="E52" t="s">
        <v>44991</v>
      </c>
      <c r="F52" t="s">
        <v>447</v>
      </c>
      <c r="G52" t="s">
        <v>44992</v>
      </c>
      <c r="H52" t="s">
        <v>47046</v>
      </c>
      <c r="I52" t="s">
        <v>416</v>
      </c>
      <c r="J52">
        <v>40.277239999999999</v>
      </c>
      <c r="K52">
        <v>-80.166229999999999</v>
      </c>
      <c r="L52">
        <v>486210</v>
      </c>
      <c r="M52" t="s">
        <v>238</v>
      </c>
      <c r="N52" s="49">
        <v>214679.63800000001</v>
      </c>
      <c r="O52" s="49">
        <v>220811.92199999999</v>
      </c>
      <c r="P52" s="49">
        <v>357355.66</v>
      </c>
      <c r="Q52" s="49">
        <v>129324.32399999999</v>
      </c>
    </row>
    <row r="53" spans="1:17" x14ac:dyDescent="0.3">
      <c r="A53">
        <v>1013712</v>
      </c>
      <c r="B53" t="s">
        <v>45002</v>
      </c>
      <c r="C53" t="s">
        <v>47049</v>
      </c>
      <c r="D53" t="s">
        <v>44620</v>
      </c>
      <c r="E53" t="s">
        <v>9104</v>
      </c>
      <c r="F53" t="s">
        <v>1418</v>
      </c>
      <c r="G53" t="s">
        <v>33978</v>
      </c>
      <c r="H53" t="s">
        <v>47050</v>
      </c>
      <c r="I53" t="s">
        <v>9107</v>
      </c>
      <c r="J53">
        <v>35.467350000000003</v>
      </c>
      <c r="K53">
        <v>-97.514499999999998</v>
      </c>
      <c r="L53">
        <v>211120</v>
      </c>
      <c r="M53" t="s">
        <v>238</v>
      </c>
      <c r="N53" s="49">
        <v>42800.531999999999</v>
      </c>
      <c r="O53" s="49">
        <v>38162.453999999998</v>
      </c>
      <c r="P53" s="49">
        <v>33324.03</v>
      </c>
      <c r="Q53" s="49">
        <v>29985.495999999999</v>
      </c>
    </row>
    <row r="54" spans="1:17" x14ac:dyDescent="0.3">
      <c r="A54">
        <v>1012360</v>
      </c>
      <c r="B54" t="s">
        <v>47051</v>
      </c>
      <c r="C54" t="s">
        <v>47052</v>
      </c>
      <c r="D54" t="s">
        <v>44654</v>
      </c>
      <c r="E54" t="s">
        <v>2870</v>
      </c>
      <c r="F54" t="s">
        <v>323</v>
      </c>
      <c r="G54" t="s">
        <v>10156</v>
      </c>
      <c r="H54" t="s">
        <v>47053</v>
      </c>
      <c r="J54">
        <v>35.126851299999998</v>
      </c>
      <c r="K54">
        <v>-119.18557850000001</v>
      </c>
      <c r="L54">
        <v>211120</v>
      </c>
      <c r="M54" t="s">
        <v>238</v>
      </c>
      <c r="N54" s="49">
        <v>1033236.1459999999</v>
      </c>
      <c r="O54" s="49">
        <v>1310228.598</v>
      </c>
      <c r="P54" s="49">
        <v>1498936.642</v>
      </c>
      <c r="Q54" s="49">
        <v>1624683.21</v>
      </c>
    </row>
    <row r="55" spans="1:17" x14ac:dyDescent="0.3">
      <c r="A55">
        <v>1012361</v>
      </c>
      <c r="B55" t="s">
        <v>47054</v>
      </c>
      <c r="C55" t="s">
        <v>47055</v>
      </c>
      <c r="D55" t="s">
        <v>45033</v>
      </c>
      <c r="E55" t="s">
        <v>2870</v>
      </c>
      <c r="F55" t="s">
        <v>323</v>
      </c>
      <c r="G55" t="s">
        <v>10156</v>
      </c>
      <c r="H55" t="s">
        <v>47053</v>
      </c>
      <c r="J55">
        <v>35.126851299999998</v>
      </c>
      <c r="K55">
        <v>-119.18557850000001</v>
      </c>
      <c r="L55">
        <v>211130</v>
      </c>
      <c r="M55" t="s">
        <v>238</v>
      </c>
      <c r="N55" s="49">
        <v>136443.85</v>
      </c>
      <c r="O55" s="49">
        <v>142521.834</v>
      </c>
      <c r="P55" s="49">
        <v>166318.16399999999</v>
      </c>
      <c r="Q55" s="49">
        <v>198138.584</v>
      </c>
    </row>
    <row r="56" spans="1:17" x14ac:dyDescent="0.3">
      <c r="A56">
        <v>1011304</v>
      </c>
      <c r="B56" t="s">
        <v>45009</v>
      </c>
      <c r="C56" t="s">
        <v>45010</v>
      </c>
      <c r="D56" t="s">
        <v>44620</v>
      </c>
      <c r="E56" t="s">
        <v>45011</v>
      </c>
      <c r="F56" t="s">
        <v>640</v>
      </c>
      <c r="G56" t="s">
        <v>45012</v>
      </c>
      <c r="H56" t="s">
        <v>45013</v>
      </c>
      <c r="I56" t="s">
        <v>45014</v>
      </c>
      <c r="J56">
        <v>48.938161000000001</v>
      </c>
      <c r="K56">
        <v>-103.74676599999999</v>
      </c>
      <c r="L56">
        <v>211112</v>
      </c>
      <c r="M56" t="s">
        <v>238</v>
      </c>
      <c r="P56" s="49">
        <v>11811.574000000001</v>
      </c>
      <c r="Q56" s="49">
        <v>7947.88</v>
      </c>
    </row>
    <row r="57" spans="1:17" x14ac:dyDescent="0.3">
      <c r="A57">
        <v>1012689</v>
      </c>
      <c r="B57" t="s">
        <v>47056</v>
      </c>
      <c r="C57" t="s">
        <v>47057</v>
      </c>
      <c r="D57" t="s">
        <v>44723</v>
      </c>
      <c r="E57" t="s">
        <v>5420</v>
      </c>
      <c r="F57" t="s">
        <v>303</v>
      </c>
      <c r="G57" t="s">
        <v>34629</v>
      </c>
      <c r="H57" t="s">
        <v>47058</v>
      </c>
      <c r="I57" t="s">
        <v>483</v>
      </c>
      <c r="J57">
        <v>29.777909999999999</v>
      </c>
      <c r="K57">
        <v>-95.544399999999996</v>
      </c>
      <c r="L57">
        <v>211111</v>
      </c>
      <c r="M57" t="s">
        <v>238</v>
      </c>
      <c r="Q57" s="49">
        <v>38771.968000000001</v>
      </c>
    </row>
    <row r="58" spans="1:17" x14ac:dyDescent="0.3">
      <c r="A58">
        <v>1013095</v>
      </c>
      <c r="B58" t="s">
        <v>47059</v>
      </c>
      <c r="C58" t="s">
        <v>47060</v>
      </c>
      <c r="D58" t="s">
        <v>44893</v>
      </c>
      <c r="E58" t="s">
        <v>3191</v>
      </c>
      <c r="F58" t="s">
        <v>1487</v>
      </c>
      <c r="G58" t="s">
        <v>26216</v>
      </c>
      <c r="H58" t="s">
        <v>47061</v>
      </c>
      <c r="I58" t="s">
        <v>3191</v>
      </c>
      <c r="J58">
        <v>39.748460000000001</v>
      </c>
      <c r="K58">
        <v>-104.99402000000001</v>
      </c>
      <c r="L58">
        <v>211130</v>
      </c>
      <c r="M58" t="s">
        <v>238</v>
      </c>
      <c r="N58" s="49">
        <v>184469.47</v>
      </c>
      <c r="O58" s="49">
        <v>112766.74</v>
      </c>
      <c r="P58" s="49">
        <v>180481.5</v>
      </c>
    </row>
    <row r="59" spans="1:17" x14ac:dyDescent="0.3">
      <c r="A59">
        <v>1012348</v>
      </c>
      <c r="B59" t="s">
        <v>47062</v>
      </c>
      <c r="C59" t="s">
        <v>47063</v>
      </c>
      <c r="D59" t="s">
        <v>44910</v>
      </c>
      <c r="E59" t="s">
        <v>23132</v>
      </c>
      <c r="F59" t="s">
        <v>323</v>
      </c>
      <c r="G59" t="s">
        <v>20584</v>
      </c>
      <c r="H59" t="s">
        <v>47064</v>
      </c>
      <c r="J59">
        <v>33.741531700000003</v>
      </c>
      <c r="K59">
        <v>-118.19417850000001</v>
      </c>
      <c r="L59">
        <v>211120</v>
      </c>
      <c r="M59" t="s">
        <v>238</v>
      </c>
      <c r="N59" s="49">
        <v>219337.42</v>
      </c>
      <c r="O59" s="49">
        <v>256664.584</v>
      </c>
      <c r="P59" s="49">
        <v>259890.97200000001</v>
      </c>
      <c r="Q59" s="49">
        <v>268543.54599999997</v>
      </c>
    </row>
    <row r="60" spans="1:17" x14ac:dyDescent="0.3">
      <c r="A60">
        <v>1012351</v>
      </c>
      <c r="B60" t="s">
        <v>47065</v>
      </c>
      <c r="C60" t="s">
        <v>47066</v>
      </c>
      <c r="D60" t="s">
        <v>47067</v>
      </c>
      <c r="E60" t="s">
        <v>2516</v>
      </c>
      <c r="F60" t="s">
        <v>323</v>
      </c>
      <c r="G60" t="s">
        <v>2517</v>
      </c>
      <c r="H60" t="s">
        <v>47068</v>
      </c>
      <c r="J60">
        <v>34.276946199999998</v>
      </c>
      <c r="K60">
        <v>-119.2769253</v>
      </c>
      <c r="L60">
        <v>211120</v>
      </c>
      <c r="M60" t="s">
        <v>238</v>
      </c>
      <c r="N60" s="49">
        <v>40456.436000000002</v>
      </c>
      <c r="O60" s="49">
        <v>49373.173999999999</v>
      </c>
      <c r="P60" s="49">
        <v>45264.097999999998</v>
      </c>
      <c r="Q60" s="49">
        <v>53651.733999999997</v>
      </c>
    </row>
    <row r="61" spans="1:17" x14ac:dyDescent="0.3">
      <c r="A61">
        <v>1012742</v>
      </c>
      <c r="B61" t="s">
        <v>47069</v>
      </c>
      <c r="C61" t="s">
        <v>47070</v>
      </c>
      <c r="D61" t="s">
        <v>44578</v>
      </c>
      <c r="E61" t="s">
        <v>5420</v>
      </c>
      <c r="F61" t="s">
        <v>303</v>
      </c>
      <c r="G61" t="s">
        <v>40269</v>
      </c>
      <c r="H61" t="s">
        <v>47071</v>
      </c>
      <c r="J61">
        <v>29.75788</v>
      </c>
      <c r="K61">
        <v>-95.370130000000003</v>
      </c>
      <c r="L61">
        <v>211120</v>
      </c>
      <c r="M61" t="s">
        <v>238</v>
      </c>
      <c r="N61" s="49">
        <v>581212.728</v>
      </c>
      <c r="O61" s="49">
        <v>420966.81599999999</v>
      </c>
      <c r="P61" s="49">
        <v>105569.194</v>
      </c>
      <c r="Q61" s="49">
        <v>134024.10200000001</v>
      </c>
    </row>
    <row r="62" spans="1:17" x14ac:dyDescent="0.3">
      <c r="A62">
        <v>1013338</v>
      </c>
      <c r="B62"/>
      <c r="C62" t="s">
        <v>47072</v>
      </c>
      <c r="D62" t="s">
        <v>44628</v>
      </c>
      <c r="E62" t="s">
        <v>5420</v>
      </c>
      <c r="F62" t="s">
        <v>303</v>
      </c>
      <c r="G62" t="s">
        <v>40269</v>
      </c>
      <c r="H62" t="s">
        <v>45039</v>
      </c>
      <c r="J62">
        <v>29.75788</v>
      </c>
      <c r="K62">
        <v>-95.370130000000003</v>
      </c>
      <c r="L62">
        <v>211120</v>
      </c>
      <c r="M62" t="s">
        <v>238</v>
      </c>
      <c r="N62" s="49">
        <v>221264.30600000001</v>
      </c>
      <c r="O62" s="49">
        <v>42046.853999999999</v>
      </c>
    </row>
    <row r="63" spans="1:17" x14ac:dyDescent="0.3">
      <c r="A63">
        <v>1012632</v>
      </c>
      <c r="B63" t="s">
        <v>47073</v>
      </c>
      <c r="C63" t="s">
        <v>47074</v>
      </c>
      <c r="D63" t="s">
        <v>44628</v>
      </c>
      <c r="E63" t="s">
        <v>8717</v>
      </c>
      <c r="F63" t="s">
        <v>303</v>
      </c>
      <c r="G63" t="s">
        <v>5632</v>
      </c>
      <c r="I63" t="s">
        <v>10877</v>
      </c>
      <c r="J63">
        <v>31.642800000000001</v>
      </c>
      <c r="K63">
        <v>-103.8597</v>
      </c>
      <c r="L63">
        <v>213112</v>
      </c>
      <c r="M63" t="s">
        <v>238</v>
      </c>
      <c r="O63" s="49">
        <v>254511.802</v>
      </c>
      <c r="P63" s="49">
        <v>206157.15</v>
      </c>
      <c r="Q63" s="49">
        <v>71004.028000000006</v>
      </c>
    </row>
    <row r="64" spans="1:17" x14ac:dyDescent="0.3">
      <c r="A64">
        <v>1013086</v>
      </c>
      <c r="B64" t="s">
        <v>47075</v>
      </c>
      <c r="C64" t="s">
        <v>47076</v>
      </c>
      <c r="D64" t="s">
        <v>44578</v>
      </c>
      <c r="E64" t="s">
        <v>5420</v>
      </c>
      <c r="F64" t="s">
        <v>303</v>
      </c>
      <c r="G64" t="s">
        <v>1810</v>
      </c>
      <c r="H64" t="s">
        <v>46085</v>
      </c>
      <c r="I64" t="s">
        <v>483</v>
      </c>
      <c r="J64">
        <v>29.756609999999998</v>
      </c>
      <c r="K64">
        <v>-95.365279999999998</v>
      </c>
      <c r="L64">
        <v>486210</v>
      </c>
      <c r="M64" t="s">
        <v>238</v>
      </c>
      <c r="N64" s="49">
        <v>115485.39</v>
      </c>
      <c r="O64" s="49">
        <v>115873.09</v>
      </c>
      <c r="P64" s="49">
        <v>74668.478000000003</v>
      </c>
    </row>
    <row r="65" spans="1:17" x14ac:dyDescent="0.3">
      <c r="A65">
        <v>1012635</v>
      </c>
      <c r="B65" t="s">
        <v>47077</v>
      </c>
      <c r="C65" t="s">
        <v>47078</v>
      </c>
      <c r="D65" t="s">
        <v>45825</v>
      </c>
      <c r="E65" t="s">
        <v>17811</v>
      </c>
      <c r="F65" t="s">
        <v>542</v>
      </c>
      <c r="G65" t="s">
        <v>30479</v>
      </c>
      <c r="H65" t="s">
        <v>47079</v>
      </c>
      <c r="I65" t="s">
        <v>1952</v>
      </c>
      <c r="J65">
        <v>37.224379999999996</v>
      </c>
      <c r="K65">
        <v>-95.708160000000007</v>
      </c>
      <c r="L65">
        <v>221210</v>
      </c>
      <c r="M65" t="s">
        <v>238</v>
      </c>
      <c r="Q65" s="49">
        <v>119327.526</v>
      </c>
    </row>
    <row r="66" spans="1:17" x14ac:dyDescent="0.3">
      <c r="A66">
        <v>1012323</v>
      </c>
      <c r="B66" t="s">
        <v>47080</v>
      </c>
      <c r="C66" t="s">
        <v>47081</v>
      </c>
      <c r="D66" t="s">
        <v>44723</v>
      </c>
      <c r="E66" t="s">
        <v>9104</v>
      </c>
      <c r="F66" t="s">
        <v>1418</v>
      </c>
      <c r="G66" t="s">
        <v>9105</v>
      </c>
      <c r="H66" t="s">
        <v>9106</v>
      </c>
      <c r="I66" t="s">
        <v>9107</v>
      </c>
      <c r="J66">
        <v>35.533760000000001</v>
      </c>
      <c r="K66">
        <v>-97.529759999999996</v>
      </c>
      <c r="L66">
        <v>211111</v>
      </c>
      <c r="M66" t="s">
        <v>238</v>
      </c>
      <c r="Q66" s="49">
        <v>288428.64799999999</v>
      </c>
    </row>
    <row r="67" spans="1:17" x14ac:dyDescent="0.3">
      <c r="A67">
        <v>1012325</v>
      </c>
      <c r="B67" t="s">
        <v>47082</v>
      </c>
      <c r="C67" t="s">
        <v>47083</v>
      </c>
      <c r="D67" t="s">
        <v>44578</v>
      </c>
      <c r="E67" t="s">
        <v>9104</v>
      </c>
      <c r="F67" t="s">
        <v>1418</v>
      </c>
      <c r="G67" t="s">
        <v>9105</v>
      </c>
      <c r="H67" t="s">
        <v>9106</v>
      </c>
      <c r="I67" t="s">
        <v>9107</v>
      </c>
      <c r="J67">
        <v>35.533760000000001</v>
      </c>
      <c r="K67">
        <v>-97.529759999999996</v>
      </c>
      <c r="L67">
        <v>211120</v>
      </c>
      <c r="M67" t="s">
        <v>238</v>
      </c>
      <c r="N67" s="49">
        <v>25835.38</v>
      </c>
      <c r="O67" s="49">
        <v>19595.763999999999</v>
      </c>
      <c r="P67" s="49">
        <v>61776.375999999997</v>
      </c>
      <c r="Q67" s="49">
        <v>81587.915999999997</v>
      </c>
    </row>
    <row r="68" spans="1:17" x14ac:dyDescent="0.3">
      <c r="A68">
        <v>1012257</v>
      </c>
      <c r="B68" t="s">
        <v>27683</v>
      </c>
      <c r="C68" t="s">
        <v>47084</v>
      </c>
      <c r="D68" t="s">
        <v>44591</v>
      </c>
      <c r="E68" t="s">
        <v>35972</v>
      </c>
      <c r="F68" t="s">
        <v>323</v>
      </c>
      <c r="G68" t="s">
        <v>35973</v>
      </c>
      <c r="H68" t="s">
        <v>37326</v>
      </c>
      <c r="I68" t="s">
        <v>1001</v>
      </c>
      <c r="J68">
        <v>37.795963</v>
      </c>
      <c r="K68">
        <v>-122.022317</v>
      </c>
      <c r="L68">
        <v>211130</v>
      </c>
      <c r="M68" t="s">
        <v>238</v>
      </c>
      <c r="N68" s="49">
        <v>26934.621999999999</v>
      </c>
      <c r="O68" s="49">
        <v>22789.964</v>
      </c>
      <c r="P68" s="49">
        <v>13139.861999999999</v>
      </c>
      <c r="Q68" s="49">
        <v>25112.268</v>
      </c>
    </row>
    <row r="69" spans="1:17" x14ac:dyDescent="0.3">
      <c r="A69">
        <v>1012305</v>
      </c>
      <c r="B69" t="s">
        <v>27683</v>
      </c>
      <c r="C69" t="s">
        <v>47085</v>
      </c>
      <c r="D69" t="s">
        <v>44628</v>
      </c>
      <c r="E69" t="s">
        <v>35972</v>
      </c>
      <c r="F69" t="s">
        <v>323</v>
      </c>
      <c r="G69" t="s">
        <v>35973</v>
      </c>
      <c r="H69" t="s">
        <v>37326</v>
      </c>
      <c r="I69" t="s">
        <v>1001</v>
      </c>
      <c r="J69">
        <v>37.795963</v>
      </c>
      <c r="K69">
        <v>-122.022317</v>
      </c>
      <c r="L69">
        <v>211130</v>
      </c>
      <c r="M69" t="s">
        <v>238</v>
      </c>
      <c r="N69" s="49">
        <v>735115.69799999997</v>
      </c>
      <c r="O69" s="49">
        <v>367701.37400000001</v>
      </c>
      <c r="P69" s="49">
        <v>164306.93</v>
      </c>
      <c r="Q69" s="49">
        <v>177147.94399999999</v>
      </c>
    </row>
    <row r="70" spans="1:17" x14ac:dyDescent="0.3">
      <c r="A70">
        <v>1012311</v>
      </c>
      <c r="B70" t="s">
        <v>27683</v>
      </c>
      <c r="C70" t="s">
        <v>47086</v>
      </c>
      <c r="D70" t="s">
        <v>44893</v>
      </c>
      <c r="E70" t="s">
        <v>35972</v>
      </c>
      <c r="F70" t="s">
        <v>323</v>
      </c>
      <c r="G70" t="s">
        <v>35973</v>
      </c>
      <c r="H70" t="s">
        <v>37326</v>
      </c>
      <c r="I70" t="s">
        <v>1001</v>
      </c>
      <c r="J70">
        <v>37.795963</v>
      </c>
      <c r="K70">
        <v>-122.022317</v>
      </c>
      <c r="L70">
        <v>211130</v>
      </c>
      <c r="M70" t="s">
        <v>238</v>
      </c>
      <c r="N70" s="49">
        <v>31559.46</v>
      </c>
      <c r="O70" s="49">
        <v>34547.495999999999</v>
      </c>
      <c r="P70" s="49">
        <v>54185.68</v>
      </c>
      <c r="Q70" s="49">
        <v>36432.716</v>
      </c>
    </row>
    <row r="71" spans="1:17" x14ac:dyDescent="0.3">
      <c r="A71">
        <v>1012708</v>
      </c>
      <c r="B71" t="s">
        <v>47087</v>
      </c>
      <c r="C71" t="s">
        <v>47088</v>
      </c>
      <c r="D71" t="s">
        <v>44628</v>
      </c>
      <c r="E71" t="s">
        <v>10056</v>
      </c>
      <c r="F71" t="s">
        <v>1418</v>
      </c>
      <c r="G71" t="s">
        <v>33925</v>
      </c>
      <c r="H71" t="s">
        <v>47089</v>
      </c>
      <c r="I71" t="s">
        <v>1421</v>
      </c>
      <c r="J71">
        <v>36.153260000000003</v>
      </c>
      <c r="K71">
        <v>-95.993809999999996</v>
      </c>
      <c r="L71">
        <v>211130</v>
      </c>
      <c r="M71" t="s">
        <v>238</v>
      </c>
      <c r="N71" s="49">
        <v>860622.43599999999</v>
      </c>
      <c r="O71" s="49">
        <v>840801.97199999995</v>
      </c>
      <c r="P71" s="49">
        <v>712059.38600000006</v>
      </c>
      <c r="Q71" s="49">
        <v>566520.78</v>
      </c>
    </row>
    <row r="72" spans="1:17" x14ac:dyDescent="0.3">
      <c r="A72">
        <v>1012146</v>
      </c>
      <c r="B72" t="s">
        <v>27683</v>
      </c>
      <c r="C72" t="s">
        <v>47090</v>
      </c>
      <c r="D72" t="s">
        <v>44771</v>
      </c>
      <c r="E72" t="s">
        <v>35972</v>
      </c>
      <c r="F72" t="s">
        <v>323</v>
      </c>
      <c r="G72" t="s">
        <v>35973</v>
      </c>
      <c r="H72" t="s">
        <v>44655</v>
      </c>
      <c r="I72" t="s">
        <v>1001</v>
      </c>
      <c r="J72">
        <v>37.795963</v>
      </c>
      <c r="K72">
        <v>-122.022317</v>
      </c>
      <c r="L72">
        <v>211120</v>
      </c>
      <c r="M72" t="s">
        <v>238</v>
      </c>
      <c r="N72" s="49">
        <v>229050.91800000001</v>
      </c>
      <c r="O72" s="49">
        <v>219920.55</v>
      </c>
      <c r="P72" s="49">
        <v>303110.34399999998</v>
      </c>
      <c r="Q72" s="49">
        <v>350547.95799999998</v>
      </c>
    </row>
    <row r="73" spans="1:17" x14ac:dyDescent="0.3">
      <c r="A73">
        <v>1013311</v>
      </c>
      <c r="B73" t="s">
        <v>47091</v>
      </c>
      <c r="C73" t="s">
        <v>47092</v>
      </c>
      <c r="D73" t="s">
        <v>44628</v>
      </c>
      <c r="E73" t="s">
        <v>3634</v>
      </c>
      <c r="F73" t="s">
        <v>303</v>
      </c>
      <c r="G73" t="s">
        <v>39864</v>
      </c>
      <c r="H73" t="s">
        <v>47093</v>
      </c>
      <c r="I73" t="s">
        <v>3637</v>
      </c>
      <c r="J73">
        <v>32.791110000000003</v>
      </c>
      <c r="K73">
        <v>-96.803449999999998</v>
      </c>
      <c r="L73">
        <v>486210</v>
      </c>
      <c r="M73" t="s">
        <v>238</v>
      </c>
      <c r="N73" s="49">
        <v>168432.166</v>
      </c>
      <c r="O73" s="49">
        <v>179222.2</v>
      </c>
    </row>
    <row r="74" spans="1:17" x14ac:dyDescent="0.3">
      <c r="A74">
        <v>1012607</v>
      </c>
      <c r="B74" t="s">
        <v>47094</v>
      </c>
      <c r="C74" t="s">
        <v>47095</v>
      </c>
      <c r="D74" t="s">
        <v>45086</v>
      </c>
      <c r="E74" t="s">
        <v>5420</v>
      </c>
      <c r="F74" t="s">
        <v>303</v>
      </c>
      <c r="G74" t="s">
        <v>38217</v>
      </c>
      <c r="H74" t="s">
        <v>47096</v>
      </c>
      <c r="I74" t="s">
        <v>483</v>
      </c>
      <c r="J74">
        <v>29.740130000000001</v>
      </c>
      <c r="K74">
        <v>-95.473089999999999</v>
      </c>
      <c r="L74">
        <v>211130</v>
      </c>
      <c r="M74" t="s">
        <v>238</v>
      </c>
      <c r="N74" s="49">
        <v>35609.167999999998</v>
      </c>
      <c r="O74" s="49">
        <v>39675.455999999998</v>
      </c>
      <c r="P74" s="49">
        <v>37040.794000000002</v>
      </c>
      <c r="Q74" s="49">
        <v>49079.103999999999</v>
      </c>
    </row>
    <row r="75" spans="1:17" x14ac:dyDescent="0.3">
      <c r="A75">
        <v>1012672</v>
      </c>
      <c r="B75" t="s">
        <v>47097</v>
      </c>
      <c r="C75" t="s">
        <v>47098</v>
      </c>
      <c r="D75" t="s">
        <v>44625</v>
      </c>
      <c r="E75" t="s">
        <v>5420</v>
      </c>
      <c r="F75" t="s">
        <v>303</v>
      </c>
      <c r="G75" t="s">
        <v>38217</v>
      </c>
      <c r="H75" t="s">
        <v>47096</v>
      </c>
      <c r="I75" t="s">
        <v>483</v>
      </c>
      <c r="J75">
        <v>29.740130000000001</v>
      </c>
      <c r="K75">
        <v>-95.473089999999999</v>
      </c>
      <c r="L75">
        <v>211130</v>
      </c>
      <c r="M75" t="s">
        <v>238</v>
      </c>
      <c r="N75" s="49">
        <v>89070.288</v>
      </c>
      <c r="O75" s="49">
        <v>85679.914000000004</v>
      </c>
      <c r="P75" s="49">
        <v>88125.144</v>
      </c>
      <c r="Q75" s="49">
        <v>117882.99800000001</v>
      </c>
    </row>
    <row r="76" spans="1:17" x14ac:dyDescent="0.3">
      <c r="A76">
        <v>1013415</v>
      </c>
      <c r="B76" t="s">
        <v>47099</v>
      </c>
      <c r="C76" t="s">
        <v>47100</v>
      </c>
      <c r="D76" t="s">
        <v>44578</v>
      </c>
      <c r="E76" t="s">
        <v>5420</v>
      </c>
      <c r="F76" t="s">
        <v>303</v>
      </c>
      <c r="G76" t="s">
        <v>34629</v>
      </c>
      <c r="H76" t="s">
        <v>47101</v>
      </c>
      <c r="I76" t="s">
        <v>483</v>
      </c>
      <c r="J76">
        <v>29.778580000000002</v>
      </c>
      <c r="K76">
        <v>-95.481039999999993</v>
      </c>
      <c r="L76">
        <v>211130</v>
      </c>
      <c r="M76" t="s">
        <v>238</v>
      </c>
      <c r="N76" s="49">
        <v>25526.263999999999</v>
      </c>
      <c r="O76" s="49">
        <v>26626.462</v>
      </c>
    </row>
    <row r="77" spans="1:17" x14ac:dyDescent="0.3">
      <c r="A77">
        <v>1012534</v>
      </c>
      <c r="B77" t="s">
        <v>47102</v>
      </c>
      <c r="C77" t="s">
        <v>47103</v>
      </c>
      <c r="D77" t="s">
        <v>44584</v>
      </c>
      <c r="E77" t="s">
        <v>9104</v>
      </c>
      <c r="F77" t="s">
        <v>1418</v>
      </c>
      <c r="G77" t="s">
        <v>33978</v>
      </c>
      <c r="H77" t="s">
        <v>45120</v>
      </c>
      <c r="I77" t="s">
        <v>13690</v>
      </c>
      <c r="J77">
        <v>35.46884</v>
      </c>
      <c r="K77">
        <v>-97.516450000000006</v>
      </c>
      <c r="L77">
        <v>211130</v>
      </c>
      <c r="M77" t="s">
        <v>238</v>
      </c>
      <c r="N77" s="49">
        <v>41013.277999999998</v>
      </c>
      <c r="O77" s="49">
        <v>41060.328000000001</v>
      </c>
      <c r="P77" s="49">
        <v>31214.653999999999</v>
      </c>
      <c r="Q77" s="49">
        <v>38046.178</v>
      </c>
    </row>
    <row r="78" spans="1:17" x14ac:dyDescent="0.3">
      <c r="A78">
        <v>1012157</v>
      </c>
      <c r="B78" t="s">
        <v>47104</v>
      </c>
      <c r="C78" t="s">
        <v>47105</v>
      </c>
      <c r="D78" t="s">
        <v>44578</v>
      </c>
      <c r="E78" t="s">
        <v>5420</v>
      </c>
      <c r="F78" t="s">
        <v>303</v>
      </c>
      <c r="G78" t="s">
        <v>42546</v>
      </c>
      <c r="H78" t="s">
        <v>47106</v>
      </c>
      <c r="I78" t="s">
        <v>483</v>
      </c>
      <c r="J78">
        <v>29.782</v>
      </c>
      <c r="K78">
        <v>-95.617490000000004</v>
      </c>
      <c r="L78">
        <v>211120</v>
      </c>
      <c r="M78" t="s">
        <v>238</v>
      </c>
      <c r="N78" s="49">
        <v>1128368.3640000001</v>
      </c>
      <c r="O78" s="49">
        <v>764001.81400000001</v>
      </c>
      <c r="P78" s="49">
        <v>687154.94200000004</v>
      </c>
      <c r="Q78" s="49">
        <v>690021.60199999996</v>
      </c>
    </row>
    <row r="79" spans="1:17" x14ac:dyDescent="0.3">
      <c r="A79">
        <v>1012230</v>
      </c>
      <c r="B79" t="s">
        <v>47107</v>
      </c>
      <c r="C79" t="s">
        <v>47108</v>
      </c>
      <c r="D79" t="s">
        <v>44628</v>
      </c>
      <c r="E79" t="s">
        <v>5420</v>
      </c>
      <c r="F79" t="s">
        <v>303</v>
      </c>
      <c r="G79" t="s">
        <v>42546</v>
      </c>
      <c r="H79" t="s">
        <v>44331</v>
      </c>
      <c r="I79" t="s">
        <v>483</v>
      </c>
      <c r="J79">
        <v>29.782</v>
      </c>
      <c r="K79">
        <v>-95.617490000000004</v>
      </c>
      <c r="L79">
        <v>211120</v>
      </c>
      <c r="M79" t="s">
        <v>238</v>
      </c>
      <c r="N79" s="49">
        <v>285634.32799999998</v>
      </c>
      <c r="O79" s="49">
        <v>331928.49599999998</v>
      </c>
      <c r="P79" s="49">
        <v>263746.76400000002</v>
      </c>
      <c r="Q79" s="49">
        <v>265754.022</v>
      </c>
    </row>
    <row r="80" spans="1:17" x14ac:dyDescent="0.3">
      <c r="A80">
        <v>1012301</v>
      </c>
      <c r="B80" t="s">
        <v>47109</v>
      </c>
      <c r="C80" t="s">
        <v>47110</v>
      </c>
      <c r="D80" t="s">
        <v>44620</v>
      </c>
      <c r="E80" t="s">
        <v>5420</v>
      </c>
      <c r="F80" t="s">
        <v>303</v>
      </c>
      <c r="G80" t="s">
        <v>42546</v>
      </c>
      <c r="H80" t="s">
        <v>44331</v>
      </c>
      <c r="I80" t="s">
        <v>483</v>
      </c>
      <c r="J80">
        <v>29.78754</v>
      </c>
      <c r="K80">
        <v>-95.617670000000004</v>
      </c>
      <c r="L80">
        <v>211120</v>
      </c>
      <c r="M80" t="s">
        <v>238</v>
      </c>
      <c r="N80" s="49">
        <v>278041.03600000002</v>
      </c>
      <c r="O80" s="49">
        <v>84990.346000000005</v>
      </c>
      <c r="P80" s="49">
        <v>73975.161999999997</v>
      </c>
      <c r="Q80" s="49">
        <v>183540.15599999999</v>
      </c>
    </row>
    <row r="81" spans="1:17" x14ac:dyDescent="0.3">
      <c r="A81">
        <v>1013004</v>
      </c>
      <c r="B81" t="s">
        <v>47111</v>
      </c>
      <c r="C81" t="s">
        <v>47112</v>
      </c>
      <c r="E81" t="s">
        <v>2722</v>
      </c>
      <c r="F81" t="s">
        <v>1370</v>
      </c>
      <c r="G81" t="s">
        <v>2723</v>
      </c>
      <c r="H81" t="s">
        <v>45152</v>
      </c>
      <c r="I81" t="s">
        <v>1576</v>
      </c>
      <c r="J81">
        <v>61.217559999999999</v>
      </c>
      <c r="K81">
        <v>-149.89404999999999</v>
      </c>
      <c r="L81">
        <v>211120</v>
      </c>
      <c r="M81" t="s">
        <v>238</v>
      </c>
      <c r="N81" s="49">
        <v>38652.762000000002</v>
      </c>
      <c r="O81" s="49">
        <v>36683.165999999997</v>
      </c>
      <c r="P81" s="49">
        <v>35464.720000000001</v>
      </c>
      <c r="Q81" s="49">
        <v>31876.633999999998</v>
      </c>
    </row>
    <row r="82" spans="1:17" x14ac:dyDescent="0.3">
      <c r="A82">
        <v>1012976</v>
      </c>
      <c r="B82" t="s">
        <v>45156</v>
      </c>
      <c r="C82" t="s">
        <v>47113</v>
      </c>
      <c r="D82" t="s">
        <v>44723</v>
      </c>
      <c r="E82" t="s">
        <v>8973</v>
      </c>
      <c r="F82" t="s">
        <v>1248</v>
      </c>
      <c r="G82" t="s">
        <v>44756</v>
      </c>
      <c r="H82" t="s">
        <v>45158</v>
      </c>
      <c r="I82" t="s">
        <v>2970</v>
      </c>
      <c r="J82">
        <v>38.352440000000001</v>
      </c>
      <c r="K82">
        <v>-81.632369999999995</v>
      </c>
      <c r="L82">
        <v>211111</v>
      </c>
      <c r="M82" t="s">
        <v>238</v>
      </c>
      <c r="P82" s="49">
        <v>186248.70600000001</v>
      </c>
    </row>
    <row r="83" spans="1:17" x14ac:dyDescent="0.3">
      <c r="A83">
        <v>1011226</v>
      </c>
      <c r="B83" t="s">
        <v>10154</v>
      </c>
      <c r="C83" t="s">
        <v>10155</v>
      </c>
      <c r="D83" t="s">
        <v>44654</v>
      </c>
      <c r="E83" t="s">
        <v>2870</v>
      </c>
      <c r="F83" t="s">
        <v>323</v>
      </c>
      <c r="G83" t="s">
        <v>10156</v>
      </c>
      <c r="H83" t="s">
        <v>10157</v>
      </c>
      <c r="I83" t="s">
        <v>2179</v>
      </c>
      <c r="J83">
        <v>35.363340000000001</v>
      </c>
      <c r="K83">
        <v>-119.05781</v>
      </c>
      <c r="L83">
        <v>211120</v>
      </c>
      <c r="M83" t="s">
        <v>238</v>
      </c>
      <c r="N83" s="49">
        <v>368656.05800000002</v>
      </c>
      <c r="O83" s="49">
        <v>54729.697999999997</v>
      </c>
      <c r="P83" s="49">
        <v>41895.093999999997</v>
      </c>
      <c r="Q83" s="49">
        <v>40113.052000000003</v>
      </c>
    </row>
    <row r="84" spans="1:17" x14ac:dyDescent="0.3">
      <c r="A84">
        <v>1012209</v>
      </c>
      <c r="B84" t="s">
        <v>47114</v>
      </c>
      <c r="C84" t="s">
        <v>47115</v>
      </c>
      <c r="D84" t="s">
        <v>44578</v>
      </c>
      <c r="E84" t="s">
        <v>3191</v>
      </c>
      <c r="F84" t="s">
        <v>1487</v>
      </c>
      <c r="G84" t="s">
        <v>26216</v>
      </c>
      <c r="H84" t="s">
        <v>47116</v>
      </c>
      <c r="I84" t="s">
        <v>5884</v>
      </c>
      <c r="J84">
        <v>39.743690000000001</v>
      </c>
      <c r="K84">
        <v>-104.98777</v>
      </c>
      <c r="L84">
        <v>211130</v>
      </c>
      <c r="M84" t="s">
        <v>238</v>
      </c>
      <c r="N84" s="49">
        <v>242448.05</v>
      </c>
      <c r="O84" s="49">
        <v>329633.15600000002</v>
      </c>
      <c r="P84" s="49">
        <v>239985.65400000001</v>
      </c>
      <c r="Q84" s="49">
        <v>319878.15600000002</v>
      </c>
    </row>
    <row r="85" spans="1:17" x14ac:dyDescent="0.3">
      <c r="A85">
        <v>1012238</v>
      </c>
      <c r="B85" t="s">
        <v>47117</v>
      </c>
      <c r="C85" t="s">
        <v>47118</v>
      </c>
      <c r="D85" t="s">
        <v>44591</v>
      </c>
      <c r="E85" t="s">
        <v>3191</v>
      </c>
      <c r="F85" t="s">
        <v>1487</v>
      </c>
      <c r="G85" t="s">
        <v>26216</v>
      </c>
      <c r="H85" t="s">
        <v>47116</v>
      </c>
      <c r="I85" t="s">
        <v>5884</v>
      </c>
      <c r="J85">
        <v>39.743690000000001</v>
      </c>
      <c r="K85">
        <v>-104.98777</v>
      </c>
      <c r="L85">
        <v>211130</v>
      </c>
      <c r="M85" t="s">
        <v>238</v>
      </c>
      <c r="N85" s="49">
        <v>125258.02800000001</v>
      </c>
      <c r="O85" s="49">
        <v>187756.56400000001</v>
      </c>
      <c r="P85" s="49">
        <v>105477.518</v>
      </c>
      <c r="Q85" s="49">
        <v>99519.804000000004</v>
      </c>
    </row>
    <row r="86" spans="1:17" x14ac:dyDescent="0.3">
      <c r="A86">
        <v>1012240</v>
      </c>
      <c r="B86" t="s">
        <v>47119</v>
      </c>
      <c r="C86" t="s">
        <v>47120</v>
      </c>
      <c r="D86" t="s">
        <v>44605</v>
      </c>
      <c r="E86" t="s">
        <v>3191</v>
      </c>
      <c r="F86" t="s">
        <v>1487</v>
      </c>
      <c r="G86" t="s">
        <v>26216</v>
      </c>
      <c r="H86" t="s">
        <v>47116</v>
      </c>
      <c r="I86" t="s">
        <v>5884</v>
      </c>
      <c r="J86">
        <v>39.743690000000001</v>
      </c>
      <c r="K86">
        <v>-104.98777</v>
      </c>
      <c r="L86">
        <v>211130</v>
      </c>
      <c r="M86" t="s">
        <v>238</v>
      </c>
      <c r="N86" s="49">
        <v>391349.098</v>
      </c>
      <c r="O86" s="49">
        <v>464354.16</v>
      </c>
      <c r="P86" s="49">
        <v>401644.65399999998</v>
      </c>
      <c r="Q86" s="49">
        <v>429041.16600000003</v>
      </c>
    </row>
    <row r="87" spans="1:17" x14ac:dyDescent="0.3">
      <c r="A87">
        <v>1012208</v>
      </c>
      <c r="B87" t="s">
        <v>47121</v>
      </c>
      <c r="C87" t="s">
        <v>47122</v>
      </c>
      <c r="D87" t="s">
        <v>44608</v>
      </c>
      <c r="E87" t="s">
        <v>3191</v>
      </c>
      <c r="F87" t="s">
        <v>1487</v>
      </c>
      <c r="G87" t="s">
        <v>26216</v>
      </c>
      <c r="H87" t="s">
        <v>47116</v>
      </c>
      <c r="I87" t="s">
        <v>5884</v>
      </c>
      <c r="J87">
        <v>39.743690000000001</v>
      </c>
      <c r="K87">
        <v>-104.98777</v>
      </c>
      <c r="L87">
        <v>211130</v>
      </c>
      <c r="M87" t="s">
        <v>238</v>
      </c>
      <c r="N87" s="49">
        <v>121029.24</v>
      </c>
      <c r="O87" s="49">
        <v>102380.42200000001</v>
      </c>
      <c r="P87" s="49">
        <v>108229.11</v>
      </c>
      <c r="Q87" s="49">
        <v>120595.92200000001</v>
      </c>
    </row>
    <row r="88" spans="1:17" x14ac:dyDescent="0.3">
      <c r="A88">
        <v>1012207</v>
      </c>
      <c r="B88" t="s">
        <v>47123</v>
      </c>
      <c r="C88" t="s">
        <v>47124</v>
      </c>
      <c r="D88" t="s">
        <v>44612</v>
      </c>
      <c r="E88" t="s">
        <v>3191</v>
      </c>
      <c r="F88" t="s">
        <v>1487</v>
      </c>
      <c r="G88" t="s">
        <v>26216</v>
      </c>
      <c r="H88" t="s">
        <v>47116</v>
      </c>
      <c r="I88" t="s">
        <v>5884</v>
      </c>
      <c r="J88">
        <v>39.743690000000001</v>
      </c>
      <c r="K88">
        <v>-104.98777</v>
      </c>
      <c r="L88">
        <v>211130</v>
      </c>
      <c r="M88" t="s">
        <v>238</v>
      </c>
      <c r="N88" s="49">
        <v>1469807.3060000001</v>
      </c>
      <c r="O88" s="49">
        <v>1753625.0379999999</v>
      </c>
      <c r="P88" s="49">
        <v>1604242.6159999999</v>
      </c>
      <c r="Q88" s="49">
        <v>1740507.9720000001</v>
      </c>
    </row>
    <row r="89" spans="1:17" x14ac:dyDescent="0.3">
      <c r="A89">
        <v>1012204</v>
      </c>
      <c r="B89" t="s">
        <v>47125</v>
      </c>
      <c r="C89" t="s">
        <v>47126</v>
      </c>
      <c r="D89" t="s">
        <v>44628</v>
      </c>
      <c r="E89" t="s">
        <v>3191</v>
      </c>
      <c r="F89" t="s">
        <v>1487</v>
      </c>
      <c r="G89" t="s">
        <v>26216</v>
      </c>
      <c r="H89" t="s">
        <v>47116</v>
      </c>
      <c r="I89" t="s">
        <v>5884</v>
      </c>
      <c r="J89">
        <v>39.743690000000001</v>
      </c>
      <c r="K89">
        <v>-104.98777</v>
      </c>
      <c r="L89">
        <v>211130</v>
      </c>
      <c r="M89" t="s">
        <v>238</v>
      </c>
      <c r="N89" s="49">
        <v>1280908.058</v>
      </c>
      <c r="O89" s="49">
        <v>1790374.0160000001</v>
      </c>
      <c r="P89" s="49">
        <v>1841402.672</v>
      </c>
      <c r="Q89" s="49">
        <v>1928560.3659999999</v>
      </c>
    </row>
    <row r="90" spans="1:17" x14ac:dyDescent="0.3">
      <c r="A90">
        <v>1012239</v>
      </c>
      <c r="B90" t="s">
        <v>47127</v>
      </c>
      <c r="C90" t="s">
        <v>47128</v>
      </c>
      <c r="D90" t="s">
        <v>44719</v>
      </c>
      <c r="E90" t="s">
        <v>3191</v>
      </c>
      <c r="F90" t="s">
        <v>1487</v>
      </c>
      <c r="G90" t="s">
        <v>26216</v>
      </c>
      <c r="H90" t="s">
        <v>47116</v>
      </c>
      <c r="I90" t="s">
        <v>5884</v>
      </c>
      <c r="J90">
        <v>39.743690000000001</v>
      </c>
      <c r="K90">
        <v>-104.98777</v>
      </c>
      <c r="L90">
        <v>211130</v>
      </c>
      <c r="M90" t="s">
        <v>238</v>
      </c>
      <c r="O90" s="49">
        <v>89315.89</v>
      </c>
      <c r="P90" s="49">
        <v>93107.428</v>
      </c>
      <c r="Q90" s="49">
        <v>83656.305999999997</v>
      </c>
    </row>
    <row r="91" spans="1:17" x14ac:dyDescent="0.3">
      <c r="A91">
        <v>1012214</v>
      </c>
      <c r="B91" t="s">
        <v>47129</v>
      </c>
      <c r="C91" t="s">
        <v>47130</v>
      </c>
      <c r="D91" t="s">
        <v>44574</v>
      </c>
      <c r="E91" t="s">
        <v>3191</v>
      </c>
      <c r="F91" t="s">
        <v>1487</v>
      </c>
      <c r="G91" t="s">
        <v>26216</v>
      </c>
      <c r="H91" t="s">
        <v>47116</v>
      </c>
      <c r="I91" t="s">
        <v>5884</v>
      </c>
      <c r="J91">
        <v>39.743690000000001</v>
      </c>
      <c r="K91">
        <v>-104.98777</v>
      </c>
      <c r="L91">
        <v>211130</v>
      </c>
      <c r="M91" t="s">
        <v>238</v>
      </c>
      <c r="N91" s="49">
        <v>600197.26599999995</v>
      </c>
      <c r="O91" s="49">
        <v>673691.34600000002</v>
      </c>
      <c r="P91" s="49">
        <v>419390.62</v>
      </c>
      <c r="Q91" s="49">
        <v>460971.5</v>
      </c>
    </row>
    <row r="92" spans="1:17" x14ac:dyDescent="0.3">
      <c r="A92">
        <v>1012211</v>
      </c>
      <c r="B92" t="s">
        <v>47131</v>
      </c>
      <c r="C92" t="s">
        <v>47132</v>
      </c>
      <c r="D92" t="s">
        <v>44893</v>
      </c>
      <c r="E92" t="s">
        <v>3191</v>
      </c>
      <c r="F92" t="s">
        <v>1487</v>
      </c>
      <c r="G92" t="s">
        <v>26216</v>
      </c>
      <c r="H92" t="s">
        <v>47116</v>
      </c>
      <c r="I92" t="s">
        <v>5884</v>
      </c>
      <c r="J92">
        <v>39.743690000000001</v>
      </c>
      <c r="K92">
        <v>-104.98777</v>
      </c>
      <c r="L92">
        <v>211130</v>
      </c>
      <c r="M92" t="s">
        <v>238</v>
      </c>
      <c r="N92" s="49">
        <v>31522.973999999998</v>
      </c>
      <c r="O92" s="49">
        <v>41821.438000000002</v>
      </c>
      <c r="P92" s="49">
        <v>25691.194</v>
      </c>
      <c r="Q92" s="49">
        <v>41655.887999999999</v>
      </c>
    </row>
    <row r="93" spans="1:17" x14ac:dyDescent="0.3">
      <c r="A93">
        <v>1013064</v>
      </c>
      <c r="B93" t="s">
        <v>47133</v>
      </c>
      <c r="C93" t="s">
        <v>47134</v>
      </c>
      <c r="D93" t="s">
        <v>44723</v>
      </c>
      <c r="E93" t="s">
        <v>657</v>
      </c>
      <c r="F93" t="s">
        <v>663</v>
      </c>
      <c r="G93" t="s">
        <v>38472</v>
      </c>
      <c r="H93" t="s">
        <v>38473</v>
      </c>
      <c r="I93" t="s">
        <v>18737</v>
      </c>
      <c r="J93">
        <v>41.03875</v>
      </c>
      <c r="K93">
        <v>-81.067080000000004</v>
      </c>
      <c r="L93">
        <v>211130</v>
      </c>
      <c r="M93" t="s">
        <v>238</v>
      </c>
      <c r="N93" s="49">
        <v>150375.04999999999</v>
      </c>
      <c r="O93" s="49">
        <v>150375.04999999999</v>
      </c>
    </row>
    <row r="94" spans="1:17" x14ac:dyDescent="0.3">
      <c r="A94">
        <v>1013033</v>
      </c>
      <c r="B94" t="s">
        <v>47135</v>
      </c>
      <c r="C94" t="s">
        <v>47136</v>
      </c>
      <c r="D94" t="s">
        <v>44657</v>
      </c>
      <c r="E94" t="s">
        <v>45192</v>
      </c>
      <c r="F94" t="s">
        <v>447</v>
      </c>
      <c r="G94" t="s">
        <v>45193</v>
      </c>
      <c r="H94" t="s">
        <v>45194</v>
      </c>
      <c r="I94" t="s">
        <v>3244</v>
      </c>
      <c r="J94">
        <v>41.26079</v>
      </c>
      <c r="K94">
        <v>-80.162300000000002</v>
      </c>
      <c r="L94">
        <v>211130</v>
      </c>
      <c r="M94" t="s">
        <v>238</v>
      </c>
      <c r="N94" s="49">
        <v>823985.446</v>
      </c>
      <c r="O94" s="49">
        <v>823985.446</v>
      </c>
    </row>
    <row r="95" spans="1:17" x14ac:dyDescent="0.3">
      <c r="A95">
        <v>1012555</v>
      </c>
      <c r="B95" t="s">
        <v>47137</v>
      </c>
      <c r="C95" t="s">
        <v>47138</v>
      </c>
      <c r="D95" t="s">
        <v>45086</v>
      </c>
      <c r="E95" t="s">
        <v>2808</v>
      </c>
      <c r="F95" t="s">
        <v>303</v>
      </c>
      <c r="G95" t="s">
        <v>9292</v>
      </c>
      <c r="H95" t="s">
        <v>44074</v>
      </c>
      <c r="I95" t="s">
        <v>3161</v>
      </c>
      <c r="J95">
        <v>31.99906</v>
      </c>
      <c r="K95">
        <v>-102.07688</v>
      </c>
      <c r="L95">
        <v>211120</v>
      </c>
      <c r="M95" t="s">
        <v>238</v>
      </c>
      <c r="N95" s="49">
        <v>28646.666000000001</v>
      </c>
      <c r="O95" s="49">
        <v>30486.959999999999</v>
      </c>
      <c r="P95" s="49">
        <v>31041.353999999999</v>
      </c>
      <c r="Q95" s="49">
        <v>29438.723999999998</v>
      </c>
    </row>
    <row r="96" spans="1:17" x14ac:dyDescent="0.3">
      <c r="A96">
        <v>1013077</v>
      </c>
      <c r="B96" t="s">
        <v>47139</v>
      </c>
      <c r="C96" t="s">
        <v>47140</v>
      </c>
      <c r="D96" t="s">
        <v>44657</v>
      </c>
      <c r="E96" t="s">
        <v>22717</v>
      </c>
      <c r="F96" t="s">
        <v>1248</v>
      </c>
      <c r="G96" t="s">
        <v>46231</v>
      </c>
      <c r="H96" t="s">
        <v>47141</v>
      </c>
      <c r="I96" t="s">
        <v>5344</v>
      </c>
      <c r="J96">
        <v>39.683166</v>
      </c>
      <c r="K96">
        <v>-79.924368000000001</v>
      </c>
      <c r="L96">
        <v>486210</v>
      </c>
      <c r="M96" t="s">
        <v>238</v>
      </c>
      <c r="N96" s="49">
        <v>114458.27</v>
      </c>
      <c r="O96" s="49">
        <v>95120.686000000002</v>
      </c>
      <c r="P96" s="49">
        <v>71187.486000000004</v>
      </c>
      <c r="Q96" s="49">
        <v>64762.97</v>
      </c>
    </row>
    <row r="97" spans="1:17" x14ac:dyDescent="0.3">
      <c r="A97">
        <v>1013593</v>
      </c>
      <c r="B97"/>
      <c r="C97" t="s">
        <v>47142</v>
      </c>
      <c r="D97" t="s">
        <v>44584</v>
      </c>
      <c r="E97" t="s">
        <v>30943</v>
      </c>
      <c r="F97" t="s">
        <v>583</v>
      </c>
      <c r="G97" t="s">
        <v>30944</v>
      </c>
      <c r="H97" t="s">
        <v>47143</v>
      </c>
      <c r="L97">
        <v>486210</v>
      </c>
      <c r="M97" t="s">
        <v>238</v>
      </c>
      <c r="N97" s="49">
        <v>228216.948</v>
      </c>
    </row>
    <row r="98" spans="1:17" x14ac:dyDescent="0.3">
      <c r="A98">
        <v>1012445</v>
      </c>
      <c r="B98" t="s">
        <v>47144</v>
      </c>
      <c r="C98" t="s">
        <v>47145</v>
      </c>
      <c r="D98" t="s">
        <v>44628</v>
      </c>
      <c r="E98" t="s">
        <v>2808</v>
      </c>
      <c r="F98" t="s">
        <v>303</v>
      </c>
      <c r="G98" t="s">
        <v>9292</v>
      </c>
      <c r="H98" t="s">
        <v>44074</v>
      </c>
      <c r="J98">
        <v>31.99906</v>
      </c>
      <c r="K98">
        <v>-102.07688</v>
      </c>
      <c r="L98">
        <v>211120</v>
      </c>
      <c r="M98" t="s">
        <v>238</v>
      </c>
      <c r="N98" s="49">
        <v>97480.74</v>
      </c>
      <c r="O98" s="49">
        <v>165132.82800000001</v>
      </c>
      <c r="P98" s="49">
        <v>139401.24600000001</v>
      </c>
      <c r="Q98" s="49">
        <v>184734.342</v>
      </c>
    </row>
    <row r="99" spans="1:17" x14ac:dyDescent="0.3">
      <c r="A99">
        <v>1012810</v>
      </c>
      <c r="B99" t="s">
        <v>47146</v>
      </c>
      <c r="C99" t="s">
        <v>47147</v>
      </c>
      <c r="D99" t="s">
        <v>44628</v>
      </c>
      <c r="E99" t="s">
        <v>3634</v>
      </c>
      <c r="F99" t="s">
        <v>303</v>
      </c>
      <c r="G99" t="s">
        <v>39864</v>
      </c>
      <c r="H99" t="s">
        <v>47148</v>
      </c>
      <c r="I99" t="s">
        <v>3637</v>
      </c>
      <c r="J99">
        <v>32.798659999999998</v>
      </c>
      <c r="K99">
        <v>-96.805409999999995</v>
      </c>
      <c r="L99">
        <v>486210</v>
      </c>
      <c r="M99" t="s">
        <v>238</v>
      </c>
      <c r="N99" s="49">
        <v>67628.55</v>
      </c>
      <c r="O99" s="49">
        <v>68320.415999999997</v>
      </c>
    </row>
    <row r="100" spans="1:17" x14ac:dyDescent="0.3">
      <c r="A100">
        <v>1012755</v>
      </c>
      <c r="B100" t="s">
        <v>47149</v>
      </c>
      <c r="C100" t="s">
        <v>47150</v>
      </c>
      <c r="D100" t="s">
        <v>44796</v>
      </c>
      <c r="E100" t="s">
        <v>43495</v>
      </c>
      <c r="F100" t="s">
        <v>303</v>
      </c>
      <c r="G100" t="s">
        <v>43496</v>
      </c>
      <c r="H100" t="s">
        <v>45209</v>
      </c>
      <c r="I100" t="s">
        <v>306</v>
      </c>
      <c r="J100">
        <v>33.075670000000002</v>
      </c>
      <c r="K100">
        <v>-96.805940000000007</v>
      </c>
      <c r="L100">
        <v>211120</v>
      </c>
      <c r="M100" t="s">
        <v>238</v>
      </c>
      <c r="N100" s="49">
        <v>122567.16</v>
      </c>
      <c r="O100" s="49">
        <v>154990.17600000001</v>
      </c>
      <c r="P100" s="49">
        <v>151004.9</v>
      </c>
      <c r="Q100" s="49">
        <v>114868.15</v>
      </c>
    </row>
    <row r="101" spans="1:17" x14ac:dyDescent="0.3">
      <c r="A101">
        <v>1012718</v>
      </c>
      <c r="B101" t="s">
        <v>47151</v>
      </c>
      <c r="C101" t="s">
        <v>47152</v>
      </c>
      <c r="D101" t="s">
        <v>44578</v>
      </c>
      <c r="E101" t="s">
        <v>43495</v>
      </c>
      <c r="F101" t="s">
        <v>303</v>
      </c>
      <c r="G101" t="s">
        <v>43496</v>
      </c>
      <c r="H101" t="s">
        <v>45209</v>
      </c>
      <c r="I101" t="s">
        <v>306</v>
      </c>
      <c r="J101">
        <v>33.075670000000002</v>
      </c>
      <c r="K101">
        <v>-96.805940000000007</v>
      </c>
      <c r="L101">
        <v>211120</v>
      </c>
      <c r="M101" t="s">
        <v>238</v>
      </c>
      <c r="N101" s="49">
        <v>189914.67199999999</v>
      </c>
      <c r="O101" s="49">
        <v>227186.386</v>
      </c>
      <c r="P101" s="49">
        <v>184933.6</v>
      </c>
      <c r="Q101" s="49">
        <v>180307.45</v>
      </c>
    </row>
    <row r="102" spans="1:17" x14ac:dyDescent="0.3">
      <c r="A102">
        <v>1012727</v>
      </c>
      <c r="B102" t="s">
        <v>47153</v>
      </c>
      <c r="C102" t="s">
        <v>47154</v>
      </c>
      <c r="D102" t="s">
        <v>44584</v>
      </c>
      <c r="E102" t="s">
        <v>43495</v>
      </c>
      <c r="F102" t="s">
        <v>303</v>
      </c>
      <c r="G102" t="s">
        <v>43496</v>
      </c>
      <c r="H102" t="s">
        <v>45209</v>
      </c>
      <c r="I102" t="s">
        <v>306</v>
      </c>
      <c r="J102">
        <v>33.075670000000002</v>
      </c>
      <c r="K102">
        <v>-96.805940000000007</v>
      </c>
      <c r="L102">
        <v>211111</v>
      </c>
      <c r="M102" t="s">
        <v>238</v>
      </c>
      <c r="P102" s="49">
        <v>8872.7999999999993</v>
      </c>
      <c r="Q102" s="49">
        <v>23214.1</v>
      </c>
    </row>
    <row r="103" spans="1:17" x14ac:dyDescent="0.3">
      <c r="A103">
        <v>1012759</v>
      </c>
      <c r="B103" t="s">
        <v>47155</v>
      </c>
      <c r="C103" t="s">
        <v>47156</v>
      </c>
      <c r="D103" t="s">
        <v>44620</v>
      </c>
      <c r="E103" t="s">
        <v>43495</v>
      </c>
      <c r="F103" t="s">
        <v>303</v>
      </c>
      <c r="G103" t="s">
        <v>43496</v>
      </c>
      <c r="H103" t="s">
        <v>45209</v>
      </c>
      <c r="I103" t="s">
        <v>306</v>
      </c>
      <c r="J103">
        <v>33.075670000000002</v>
      </c>
      <c r="K103">
        <v>-96.805940000000007</v>
      </c>
      <c r="L103">
        <v>211120</v>
      </c>
      <c r="M103" t="s">
        <v>238</v>
      </c>
      <c r="N103" s="49">
        <v>136370.42199999999</v>
      </c>
      <c r="O103" s="49">
        <v>128476.19</v>
      </c>
      <c r="P103" s="49">
        <v>136051.79999999999</v>
      </c>
      <c r="Q103" s="49">
        <v>195053.65</v>
      </c>
    </row>
    <row r="104" spans="1:17" x14ac:dyDescent="0.3">
      <c r="A104">
        <v>1012763</v>
      </c>
      <c r="B104" t="s">
        <v>45214</v>
      </c>
      <c r="C104" t="s">
        <v>47157</v>
      </c>
      <c r="D104" t="s">
        <v>44637</v>
      </c>
      <c r="E104" t="s">
        <v>43495</v>
      </c>
      <c r="F104" t="s">
        <v>303</v>
      </c>
      <c r="G104" t="s">
        <v>43496</v>
      </c>
      <c r="H104" t="s">
        <v>45209</v>
      </c>
      <c r="I104" t="s">
        <v>306</v>
      </c>
      <c r="J104">
        <v>33.075670000000002</v>
      </c>
      <c r="K104">
        <v>-96.805940000000007</v>
      </c>
      <c r="L104">
        <v>211120</v>
      </c>
      <c r="M104" t="s">
        <v>238</v>
      </c>
      <c r="N104" s="49">
        <v>40012.313999999998</v>
      </c>
      <c r="O104" s="49">
        <v>35306.68</v>
      </c>
      <c r="P104" s="49">
        <v>32396.45</v>
      </c>
      <c r="Q104" s="49">
        <v>33082.15</v>
      </c>
    </row>
    <row r="105" spans="1:17" x14ac:dyDescent="0.3">
      <c r="A105">
        <v>1012286</v>
      </c>
      <c r="B105" t="s">
        <v>47158</v>
      </c>
      <c r="C105" t="s">
        <v>47159</v>
      </c>
      <c r="D105" t="s">
        <v>44574</v>
      </c>
      <c r="E105" t="s">
        <v>3191</v>
      </c>
      <c r="F105" t="s">
        <v>1487</v>
      </c>
      <c r="G105" t="s">
        <v>26216</v>
      </c>
      <c r="H105" t="s">
        <v>45048</v>
      </c>
      <c r="I105" t="s">
        <v>5884</v>
      </c>
      <c r="J105">
        <v>39.74933</v>
      </c>
      <c r="K105">
        <v>-104.99275</v>
      </c>
      <c r="L105">
        <v>211130</v>
      </c>
      <c r="M105" t="s">
        <v>238</v>
      </c>
      <c r="N105" s="49">
        <v>452652.71</v>
      </c>
      <c r="O105" s="49">
        <v>385776.91399999999</v>
      </c>
      <c r="P105" s="49">
        <v>377247.38</v>
      </c>
      <c r="Q105" s="49">
        <v>467228.45</v>
      </c>
    </row>
    <row r="106" spans="1:17" x14ac:dyDescent="0.3">
      <c r="A106">
        <v>1012464</v>
      </c>
      <c r="B106" t="s">
        <v>47160</v>
      </c>
      <c r="C106" t="s">
        <v>47161</v>
      </c>
      <c r="D106" t="s">
        <v>44893</v>
      </c>
      <c r="E106" t="s">
        <v>33910</v>
      </c>
      <c r="F106" t="s">
        <v>1487</v>
      </c>
      <c r="G106" t="s">
        <v>33911</v>
      </c>
      <c r="H106" t="s">
        <v>47162</v>
      </c>
      <c r="J106">
        <v>39.4967167</v>
      </c>
      <c r="K106">
        <v>-107.6452085</v>
      </c>
      <c r="L106">
        <v>213112</v>
      </c>
      <c r="M106" t="s">
        <v>238</v>
      </c>
      <c r="N106" s="49">
        <v>28353.382000000001</v>
      </c>
      <c r="O106" s="49">
        <v>32335.534</v>
      </c>
      <c r="P106" s="49">
        <v>28649.786</v>
      </c>
      <c r="Q106" s="49">
        <v>33541.773999999998</v>
      </c>
    </row>
    <row r="107" spans="1:17" x14ac:dyDescent="0.3">
      <c r="A107">
        <v>1012142</v>
      </c>
      <c r="B107" t="s">
        <v>47163</v>
      </c>
      <c r="C107" t="s">
        <v>47164</v>
      </c>
      <c r="D107" t="s">
        <v>44723</v>
      </c>
      <c r="E107" t="s">
        <v>9434</v>
      </c>
      <c r="F107" t="s">
        <v>663</v>
      </c>
      <c r="G107" t="s">
        <v>10445</v>
      </c>
      <c r="H107" t="s">
        <v>47165</v>
      </c>
      <c r="I107" t="s">
        <v>3285</v>
      </c>
      <c r="J107">
        <v>41.527119999999996</v>
      </c>
      <c r="K107">
        <v>-81.652000000000001</v>
      </c>
      <c r="L107">
        <v>486210</v>
      </c>
      <c r="M107" t="s">
        <v>238</v>
      </c>
      <c r="N107" s="49">
        <v>91795.754000000001</v>
      </c>
      <c r="O107" s="49">
        <v>96004.237999999998</v>
      </c>
      <c r="P107" s="49">
        <v>96778.04</v>
      </c>
      <c r="Q107" s="49">
        <v>56731.038</v>
      </c>
    </row>
    <row r="108" spans="1:17" x14ac:dyDescent="0.3">
      <c r="A108">
        <v>1012140</v>
      </c>
      <c r="B108" t="s">
        <v>47166</v>
      </c>
      <c r="C108" t="s">
        <v>47167</v>
      </c>
      <c r="D108" t="s">
        <v>44657</v>
      </c>
      <c r="E108" t="s">
        <v>15473</v>
      </c>
      <c r="F108" t="s">
        <v>1248</v>
      </c>
      <c r="G108" t="s">
        <v>20996</v>
      </c>
      <c r="H108" t="s">
        <v>47168</v>
      </c>
      <c r="I108" t="s">
        <v>987</v>
      </c>
      <c r="J108">
        <v>39.333669999999998</v>
      </c>
      <c r="K108">
        <v>-80.234780000000001</v>
      </c>
      <c r="L108">
        <v>486210</v>
      </c>
      <c r="M108" t="s">
        <v>238</v>
      </c>
      <c r="N108" s="49">
        <v>50647.87</v>
      </c>
      <c r="O108" s="49">
        <v>79450.601999999999</v>
      </c>
      <c r="P108" s="49">
        <v>65087.991999999998</v>
      </c>
      <c r="Q108" s="49">
        <v>75472.872000000003</v>
      </c>
    </row>
    <row r="109" spans="1:17" x14ac:dyDescent="0.3">
      <c r="A109">
        <v>1012486</v>
      </c>
      <c r="B109" t="s">
        <v>47169</v>
      </c>
      <c r="C109" t="s">
        <v>47170</v>
      </c>
      <c r="D109" t="s">
        <v>44645</v>
      </c>
      <c r="E109" t="s">
        <v>32233</v>
      </c>
      <c r="F109" t="s">
        <v>2294</v>
      </c>
      <c r="G109" t="s">
        <v>38644</v>
      </c>
      <c r="H109" t="s">
        <v>45221</v>
      </c>
      <c r="I109" t="s">
        <v>2302</v>
      </c>
      <c r="J109">
        <v>40.764969999999998</v>
      </c>
      <c r="K109">
        <v>-111.92439</v>
      </c>
      <c r="L109">
        <v>486210</v>
      </c>
      <c r="M109" t="s">
        <v>238</v>
      </c>
      <c r="N109" s="49">
        <v>28042.802</v>
      </c>
      <c r="O109" s="49">
        <v>34730.142</v>
      </c>
      <c r="P109" s="49">
        <v>24363.135999999999</v>
      </c>
      <c r="Q109" s="49">
        <v>28853.921999999999</v>
      </c>
    </row>
    <row r="110" spans="1:17" x14ac:dyDescent="0.3">
      <c r="A110">
        <v>1012453</v>
      </c>
      <c r="B110" t="s">
        <v>47171</v>
      </c>
      <c r="C110" t="s">
        <v>47172</v>
      </c>
      <c r="D110" t="s">
        <v>44651</v>
      </c>
      <c r="E110" t="s">
        <v>47173</v>
      </c>
      <c r="F110" t="s">
        <v>339</v>
      </c>
      <c r="G110" t="s">
        <v>47174</v>
      </c>
      <c r="H110" t="s">
        <v>47175</v>
      </c>
      <c r="J110">
        <v>36.269940300000002</v>
      </c>
      <c r="K110">
        <v>-108.1903059</v>
      </c>
      <c r="L110">
        <v>211130</v>
      </c>
      <c r="M110" t="s">
        <v>238</v>
      </c>
      <c r="N110" s="49">
        <v>41686.85</v>
      </c>
      <c r="O110" s="49">
        <v>42058.75</v>
      </c>
      <c r="P110" s="49">
        <v>41482.9</v>
      </c>
      <c r="Q110" s="49">
        <v>53706.925999999999</v>
      </c>
    </row>
    <row r="111" spans="1:17" x14ac:dyDescent="0.3">
      <c r="A111">
        <v>1012438</v>
      </c>
      <c r="B111" t="s">
        <v>47176</v>
      </c>
      <c r="C111" t="s">
        <v>47177</v>
      </c>
      <c r="D111" t="s">
        <v>44612</v>
      </c>
      <c r="E111" t="s">
        <v>44493</v>
      </c>
      <c r="F111" t="s">
        <v>303</v>
      </c>
      <c r="G111" t="s">
        <v>44494</v>
      </c>
      <c r="H111" t="s">
        <v>47178</v>
      </c>
      <c r="I111" t="s">
        <v>1952</v>
      </c>
      <c r="J111">
        <v>30.158550000000002</v>
      </c>
      <c r="K111">
        <v>-95.462192999999999</v>
      </c>
      <c r="L111">
        <v>486210</v>
      </c>
      <c r="M111" t="s">
        <v>238</v>
      </c>
      <c r="N111" s="49">
        <v>10728.132227992412</v>
      </c>
      <c r="O111" s="49">
        <v>46394.608</v>
      </c>
      <c r="P111" s="49">
        <v>38202.19</v>
      </c>
      <c r="Q111" s="49">
        <v>32980.85</v>
      </c>
    </row>
    <row r="112" spans="1:17" x14ac:dyDescent="0.3">
      <c r="A112">
        <v>1012432</v>
      </c>
      <c r="B112" t="s">
        <v>47179</v>
      </c>
      <c r="C112" t="s">
        <v>47180</v>
      </c>
      <c r="D112" t="s">
        <v>44628</v>
      </c>
      <c r="E112" t="s">
        <v>44493</v>
      </c>
      <c r="F112" t="s">
        <v>303</v>
      </c>
      <c r="G112" t="s">
        <v>44494</v>
      </c>
      <c r="I112" t="s">
        <v>367</v>
      </c>
      <c r="J112">
        <v>32.814599999999999</v>
      </c>
      <c r="K112">
        <v>-103.7705</v>
      </c>
      <c r="L112">
        <v>486210</v>
      </c>
      <c r="M112" t="s">
        <v>238</v>
      </c>
      <c r="N112" s="49">
        <v>141716.03444224069</v>
      </c>
      <c r="O112" s="49">
        <v>117141.402</v>
      </c>
      <c r="P112" s="49">
        <v>116424.454</v>
      </c>
      <c r="Q112" s="49">
        <v>124267.554</v>
      </c>
    </row>
    <row r="113" spans="1:17" x14ac:dyDescent="0.3">
      <c r="A113">
        <v>1012455</v>
      </c>
      <c r="B113" t="s">
        <v>47181</v>
      </c>
      <c r="C113" t="s">
        <v>47182</v>
      </c>
      <c r="D113" t="s">
        <v>44713</v>
      </c>
      <c r="E113" t="s">
        <v>44493</v>
      </c>
      <c r="F113" t="s">
        <v>303</v>
      </c>
      <c r="G113" t="s">
        <v>44494</v>
      </c>
      <c r="H113" t="s">
        <v>47178</v>
      </c>
      <c r="I113" t="s">
        <v>1952</v>
      </c>
      <c r="J113">
        <v>30.158550000000002</v>
      </c>
      <c r="K113">
        <v>-95.462192999999999</v>
      </c>
      <c r="L113">
        <v>486210</v>
      </c>
      <c r="M113" t="s">
        <v>238</v>
      </c>
      <c r="N113" s="49">
        <v>57749.09589110432</v>
      </c>
      <c r="O113" s="49">
        <v>56655.667999999998</v>
      </c>
      <c r="P113" s="49">
        <v>57106.758000000002</v>
      </c>
      <c r="Q113" s="49">
        <v>63071.66</v>
      </c>
    </row>
    <row r="114" spans="1:17" x14ac:dyDescent="0.3">
      <c r="A114">
        <v>1012753</v>
      </c>
      <c r="B114" t="s">
        <v>47183</v>
      </c>
      <c r="C114" t="s">
        <v>47184</v>
      </c>
      <c r="D114" t="s">
        <v>44723</v>
      </c>
      <c r="E114" t="s">
        <v>3634</v>
      </c>
      <c r="F114" t="s">
        <v>303</v>
      </c>
      <c r="G114" t="s">
        <v>39864</v>
      </c>
      <c r="H114" t="s">
        <v>47185</v>
      </c>
      <c r="I114" t="s">
        <v>3637</v>
      </c>
      <c r="J114">
        <v>32.791379999999997</v>
      </c>
      <c r="K114">
        <v>-96.795699999999997</v>
      </c>
      <c r="L114">
        <v>486210</v>
      </c>
      <c r="M114" t="s">
        <v>238</v>
      </c>
      <c r="N114" s="49">
        <v>176772.25200000001</v>
      </c>
      <c r="O114" s="49">
        <v>256870.234</v>
      </c>
      <c r="P114" s="49">
        <v>248356.95600000001</v>
      </c>
      <c r="Q114" s="49">
        <v>341373.674</v>
      </c>
    </row>
    <row r="115" spans="1:17" x14ac:dyDescent="0.3">
      <c r="A115">
        <v>1012736</v>
      </c>
      <c r="B115" t="s">
        <v>47183</v>
      </c>
      <c r="C115" t="s">
        <v>47186</v>
      </c>
      <c r="D115" t="s">
        <v>44657</v>
      </c>
      <c r="E115" t="s">
        <v>3634</v>
      </c>
      <c r="F115" t="s">
        <v>303</v>
      </c>
      <c r="G115" t="s">
        <v>39864</v>
      </c>
      <c r="H115" t="s">
        <v>47185</v>
      </c>
      <c r="I115" t="s">
        <v>3637</v>
      </c>
      <c r="J115">
        <v>32.791379999999997</v>
      </c>
      <c r="K115">
        <v>-96.795699999999997</v>
      </c>
      <c r="L115">
        <v>486210</v>
      </c>
      <c r="M115" t="s">
        <v>238</v>
      </c>
      <c r="N115" s="49">
        <v>47440.712</v>
      </c>
      <c r="O115" s="49">
        <v>87739.042000000001</v>
      </c>
      <c r="P115" s="49">
        <v>135496.29</v>
      </c>
      <c r="Q115" s="49">
        <v>197006.24600000001</v>
      </c>
    </row>
    <row r="116" spans="1:17" x14ac:dyDescent="0.3">
      <c r="A116">
        <v>1012676</v>
      </c>
      <c r="B116" t="s">
        <v>47187</v>
      </c>
      <c r="C116" t="s">
        <v>47188</v>
      </c>
      <c r="D116" t="s">
        <v>44628</v>
      </c>
      <c r="E116" t="s">
        <v>8717</v>
      </c>
      <c r="F116" t="s">
        <v>303</v>
      </c>
      <c r="G116" t="s">
        <v>5632</v>
      </c>
      <c r="H116" t="s">
        <v>12513</v>
      </c>
      <c r="J116">
        <v>31.351124599999999</v>
      </c>
      <c r="K116">
        <v>-103.63627150000001</v>
      </c>
      <c r="L116">
        <v>211130</v>
      </c>
      <c r="M116" t="s">
        <v>238</v>
      </c>
      <c r="N116" s="49">
        <v>1051642.7379999999</v>
      </c>
      <c r="O116" s="49">
        <v>688654.50600000005</v>
      </c>
      <c r="P116" s="49">
        <v>309993.34399999998</v>
      </c>
      <c r="Q116" s="49">
        <v>170427.64600000001</v>
      </c>
    </row>
    <row r="117" spans="1:17" x14ac:dyDescent="0.3">
      <c r="A117">
        <v>1012508</v>
      </c>
      <c r="B117" t="s">
        <v>47189</v>
      </c>
      <c r="C117" t="s">
        <v>47190</v>
      </c>
      <c r="D117" t="s">
        <v>44596</v>
      </c>
      <c r="E117" t="s">
        <v>9104</v>
      </c>
      <c r="F117" t="s">
        <v>1418</v>
      </c>
      <c r="G117" t="s">
        <v>47191</v>
      </c>
      <c r="H117" t="s">
        <v>47192</v>
      </c>
      <c r="I117" t="s">
        <v>13690</v>
      </c>
      <c r="J117">
        <v>35.466459999999998</v>
      </c>
      <c r="K117">
        <v>-97.521240000000006</v>
      </c>
      <c r="L117">
        <v>486210</v>
      </c>
      <c r="M117" t="s">
        <v>238</v>
      </c>
      <c r="N117" s="49">
        <v>142614.67199999999</v>
      </c>
      <c r="O117" s="49">
        <v>136762.848</v>
      </c>
      <c r="P117" s="49">
        <v>128975.962</v>
      </c>
      <c r="Q117" s="49">
        <v>125765.326</v>
      </c>
    </row>
    <row r="118" spans="1:17" x14ac:dyDescent="0.3">
      <c r="A118">
        <v>1012491</v>
      </c>
      <c r="B118" t="s">
        <v>47193</v>
      </c>
      <c r="C118" t="s">
        <v>47194</v>
      </c>
      <c r="D118" t="s">
        <v>44605</v>
      </c>
      <c r="E118" t="s">
        <v>9104</v>
      </c>
      <c r="F118" t="s">
        <v>1418</v>
      </c>
      <c r="G118" t="s">
        <v>47191</v>
      </c>
      <c r="H118" t="s">
        <v>47192</v>
      </c>
      <c r="I118" t="s">
        <v>13690</v>
      </c>
      <c r="J118">
        <v>35.466459999999998</v>
      </c>
      <c r="K118">
        <v>-97.521240000000006</v>
      </c>
      <c r="L118">
        <v>486210</v>
      </c>
      <c r="M118" t="s">
        <v>238</v>
      </c>
      <c r="N118" s="49">
        <v>285358.71600000001</v>
      </c>
      <c r="O118" s="49">
        <v>281448.78399999999</v>
      </c>
      <c r="P118" s="49">
        <v>311592.98</v>
      </c>
      <c r="Q118" s="49">
        <v>219181.66800000001</v>
      </c>
    </row>
    <row r="119" spans="1:17" x14ac:dyDescent="0.3">
      <c r="A119">
        <v>1012650</v>
      </c>
      <c r="B119" t="s">
        <v>47195</v>
      </c>
      <c r="C119" t="s">
        <v>47196</v>
      </c>
      <c r="D119" t="s">
        <v>44608</v>
      </c>
      <c r="E119" t="s">
        <v>9104</v>
      </c>
      <c r="F119" t="s">
        <v>1418</v>
      </c>
      <c r="G119" t="s">
        <v>33978</v>
      </c>
      <c r="H119" t="s">
        <v>47197</v>
      </c>
      <c r="I119" t="s">
        <v>13690</v>
      </c>
      <c r="J119">
        <v>35.469009999999997</v>
      </c>
      <c r="K119">
        <v>-97.516450000000006</v>
      </c>
      <c r="L119">
        <v>486210</v>
      </c>
      <c r="M119" t="s">
        <v>238</v>
      </c>
      <c r="Q119" s="49">
        <v>3554.442</v>
      </c>
    </row>
    <row r="120" spans="1:17" x14ac:dyDescent="0.3">
      <c r="A120">
        <v>1012518</v>
      </c>
      <c r="B120" t="s">
        <v>47198</v>
      </c>
      <c r="C120" t="s">
        <v>47199</v>
      </c>
      <c r="D120" t="s">
        <v>44612</v>
      </c>
      <c r="E120" t="s">
        <v>9104</v>
      </c>
      <c r="F120" t="s">
        <v>1418</v>
      </c>
      <c r="G120" t="s">
        <v>47191</v>
      </c>
      <c r="H120" t="s">
        <v>47192</v>
      </c>
      <c r="J120">
        <v>35.469009999999997</v>
      </c>
      <c r="K120">
        <v>-97.516450000000006</v>
      </c>
      <c r="L120">
        <v>486210</v>
      </c>
      <c r="M120" t="s">
        <v>238</v>
      </c>
      <c r="N120" s="49">
        <v>1350473.162</v>
      </c>
      <c r="O120" s="49">
        <v>1122658.848</v>
      </c>
      <c r="P120" s="49">
        <v>1281267.1240000001</v>
      </c>
      <c r="Q120" s="49">
        <v>761873.33</v>
      </c>
    </row>
    <row r="121" spans="1:17" x14ac:dyDescent="0.3">
      <c r="A121">
        <v>1012533</v>
      </c>
      <c r="B121" t="s">
        <v>47200</v>
      </c>
      <c r="C121" t="s">
        <v>47201</v>
      </c>
      <c r="D121" t="s">
        <v>44584</v>
      </c>
      <c r="E121" t="s">
        <v>9104</v>
      </c>
      <c r="F121" t="s">
        <v>1418</v>
      </c>
      <c r="G121" t="s">
        <v>47191</v>
      </c>
      <c r="H121" t="s">
        <v>47192</v>
      </c>
      <c r="I121" t="s">
        <v>13690</v>
      </c>
      <c r="J121">
        <v>35.466459999999998</v>
      </c>
      <c r="K121">
        <v>-97.521240000000006</v>
      </c>
      <c r="L121">
        <v>486210</v>
      </c>
      <c r="M121" t="s">
        <v>238</v>
      </c>
      <c r="N121" s="49">
        <v>76759.23</v>
      </c>
      <c r="O121" s="49">
        <v>80106.876000000004</v>
      </c>
      <c r="P121" s="49">
        <v>78284.89</v>
      </c>
      <c r="Q121" s="49">
        <v>101640.124</v>
      </c>
    </row>
    <row r="122" spans="1:17" x14ac:dyDescent="0.3">
      <c r="A122">
        <v>1012570</v>
      </c>
      <c r="B122" t="s">
        <v>47202</v>
      </c>
      <c r="C122" t="s">
        <v>47203</v>
      </c>
      <c r="D122" t="s">
        <v>44591</v>
      </c>
      <c r="E122" t="s">
        <v>9104</v>
      </c>
      <c r="F122" t="s">
        <v>1418</v>
      </c>
      <c r="G122" t="s">
        <v>47191</v>
      </c>
      <c r="H122" t="s">
        <v>47192</v>
      </c>
      <c r="I122" t="s">
        <v>13690</v>
      </c>
      <c r="J122">
        <v>35.466459999999998</v>
      </c>
      <c r="K122">
        <v>-97.521240000000006</v>
      </c>
      <c r="L122">
        <v>486210</v>
      </c>
      <c r="M122" t="s">
        <v>238</v>
      </c>
      <c r="N122" s="49">
        <v>53807.697999999997</v>
      </c>
      <c r="O122" s="49">
        <v>58978.288</v>
      </c>
      <c r="P122" s="49">
        <v>78807.826000000001</v>
      </c>
      <c r="Q122" s="49">
        <v>121907.51</v>
      </c>
    </row>
    <row r="123" spans="1:17" x14ac:dyDescent="0.3">
      <c r="A123">
        <v>1012591</v>
      </c>
      <c r="B123" t="s">
        <v>47189</v>
      </c>
      <c r="C123" t="s">
        <v>47204</v>
      </c>
      <c r="D123" t="s">
        <v>44596</v>
      </c>
      <c r="E123" t="s">
        <v>9104</v>
      </c>
      <c r="F123" t="s">
        <v>1418</v>
      </c>
      <c r="G123" t="s">
        <v>47191</v>
      </c>
      <c r="H123" t="s">
        <v>47192</v>
      </c>
      <c r="I123" t="s">
        <v>13690</v>
      </c>
      <c r="J123">
        <v>35.466459999999998</v>
      </c>
      <c r="K123">
        <v>-97.521240000000006</v>
      </c>
      <c r="L123">
        <v>486210</v>
      </c>
      <c r="M123" t="s">
        <v>238</v>
      </c>
      <c r="N123" s="49">
        <v>376693.27600000001</v>
      </c>
      <c r="O123" s="49">
        <v>419045.848</v>
      </c>
      <c r="P123" s="49">
        <v>603787.27399999998</v>
      </c>
      <c r="Q123" s="49">
        <v>675298.78599999996</v>
      </c>
    </row>
    <row r="124" spans="1:17" x14ac:dyDescent="0.3">
      <c r="A124">
        <v>1012592</v>
      </c>
      <c r="B124" t="s">
        <v>47198</v>
      </c>
      <c r="C124" t="s">
        <v>47205</v>
      </c>
      <c r="D124" t="s">
        <v>44612</v>
      </c>
      <c r="E124" t="s">
        <v>9104</v>
      </c>
      <c r="F124" t="s">
        <v>1418</v>
      </c>
      <c r="G124" t="s">
        <v>47191</v>
      </c>
      <c r="H124" t="s">
        <v>47192</v>
      </c>
      <c r="I124" t="s">
        <v>13690</v>
      </c>
      <c r="J124">
        <v>35.466459999999998</v>
      </c>
      <c r="K124">
        <v>-97.521240000000006</v>
      </c>
      <c r="L124">
        <v>486210</v>
      </c>
      <c r="M124" t="s">
        <v>238</v>
      </c>
      <c r="N124" s="49">
        <v>31375.13</v>
      </c>
      <c r="O124" s="49">
        <v>41903.053999999996</v>
      </c>
      <c r="P124" s="49">
        <v>46519.057999999997</v>
      </c>
      <c r="Q124" s="49">
        <v>31504.204000000002</v>
      </c>
    </row>
    <row r="125" spans="1:17" x14ac:dyDescent="0.3">
      <c r="A125">
        <v>1013127</v>
      </c>
      <c r="B125" t="s">
        <v>47206</v>
      </c>
      <c r="C125" t="s">
        <v>47207</v>
      </c>
      <c r="D125" t="s">
        <v>44649</v>
      </c>
      <c r="E125" t="s">
        <v>5420</v>
      </c>
      <c r="F125" t="s">
        <v>303</v>
      </c>
      <c r="G125" t="s">
        <v>1810</v>
      </c>
      <c r="H125" t="s">
        <v>45240</v>
      </c>
      <c r="I125" t="s">
        <v>483</v>
      </c>
      <c r="J125">
        <v>29.758939999999999</v>
      </c>
      <c r="K125">
        <v>-95.370959999999997</v>
      </c>
      <c r="L125">
        <v>211120</v>
      </c>
      <c r="M125" t="s">
        <v>238</v>
      </c>
      <c r="N125" s="49">
        <v>24076.011999999999</v>
      </c>
      <c r="O125" s="49">
        <v>43611.464</v>
      </c>
      <c r="P125" s="49">
        <v>36674.578000000001</v>
      </c>
    </row>
    <row r="126" spans="1:17" x14ac:dyDescent="0.3">
      <c r="A126">
        <v>1013709</v>
      </c>
      <c r="B126" t="s">
        <v>47206</v>
      </c>
      <c r="C126" t="s">
        <v>47208</v>
      </c>
      <c r="D126" t="s">
        <v>44637</v>
      </c>
      <c r="E126" t="s">
        <v>5420</v>
      </c>
      <c r="F126" t="s">
        <v>303</v>
      </c>
      <c r="G126" t="s">
        <v>1810</v>
      </c>
      <c r="H126" t="s">
        <v>45240</v>
      </c>
      <c r="I126" t="s">
        <v>483</v>
      </c>
      <c r="J126">
        <v>29.758939999999999</v>
      </c>
      <c r="K126">
        <v>-95.370959999999997</v>
      </c>
      <c r="L126">
        <v>211120</v>
      </c>
      <c r="M126" t="s">
        <v>238</v>
      </c>
      <c r="N126" s="49">
        <v>37044.705999999998</v>
      </c>
    </row>
    <row r="127" spans="1:17" x14ac:dyDescent="0.3">
      <c r="A127">
        <v>1012711</v>
      </c>
      <c r="B127" t="s">
        <v>47209</v>
      </c>
      <c r="C127" t="s">
        <v>47210</v>
      </c>
      <c r="D127" t="s">
        <v>44657</v>
      </c>
      <c r="E127" t="s">
        <v>5420</v>
      </c>
      <c r="F127" t="s">
        <v>303</v>
      </c>
      <c r="G127" t="s">
        <v>1810</v>
      </c>
      <c r="H127" t="s">
        <v>12075</v>
      </c>
      <c r="I127" t="s">
        <v>483</v>
      </c>
      <c r="J127">
        <v>29.758939999999999</v>
      </c>
      <c r="K127">
        <v>-95.370959999999997</v>
      </c>
      <c r="L127">
        <v>211120</v>
      </c>
      <c r="M127" t="s">
        <v>238</v>
      </c>
      <c r="N127" s="49">
        <v>10754.406000000001</v>
      </c>
      <c r="O127" s="49">
        <v>20222.266</v>
      </c>
      <c r="P127" s="49">
        <v>18964.326000000001</v>
      </c>
      <c r="Q127" s="49">
        <v>47663.624000000003</v>
      </c>
    </row>
    <row r="128" spans="1:17" x14ac:dyDescent="0.3">
      <c r="A128">
        <v>1012710</v>
      </c>
      <c r="B128" t="s">
        <v>47211</v>
      </c>
      <c r="C128" t="s">
        <v>47212</v>
      </c>
      <c r="D128" t="s">
        <v>44578</v>
      </c>
      <c r="E128" t="s">
        <v>5420</v>
      </c>
      <c r="F128" t="s">
        <v>303</v>
      </c>
      <c r="G128" t="s">
        <v>1810</v>
      </c>
      <c r="H128" t="s">
        <v>12075</v>
      </c>
      <c r="I128" t="s">
        <v>483</v>
      </c>
      <c r="J128">
        <v>29.758939999999999</v>
      </c>
      <c r="K128">
        <v>-95.370959999999997</v>
      </c>
      <c r="L128">
        <v>211120</v>
      </c>
      <c r="M128" t="s">
        <v>238</v>
      </c>
      <c r="N128" s="49">
        <v>703718.16799999995</v>
      </c>
      <c r="O128" s="49">
        <v>862450.60600000003</v>
      </c>
      <c r="P128" s="49">
        <v>510727.06599999999</v>
      </c>
      <c r="Q128" s="49">
        <v>637900.65599999996</v>
      </c>
    </row>
    <row r="129" spans="1:17" x14ac:dyDescent="0.3">
      <c r="A129">
        <v>1008984</v>
      </c>
      <c r="B129" t="s">
        <v>45234</v>
      </c>
      <c r="C129" t="s">
        <v>47213</v>
      </c>
      <c r="D129" t="s">
        <v>44608</v>
      </c>
      <c r="E129" t="s">
        <v>5420</v>
      </c>
      <c r="F129" t="s">
        <v>303</v>
      </c>
      <c r="G129" t="s">
        <v>1810</v>
      </c>
      <c r="H129" t="s">
        <v>45233</v>
      </c>
      <c r="I129" t="s">
        <v>483</v>
      </c>
      <c r="J129">
        <v>29.758939999999999</v>
      </c>
      <c r="K129">
        <v>-95.370959999999997</v>
      </c>
      <c r="L129">
        <v>211120</v>
      </c>
      <c r="M129" t="s">
        <v>238</v>
      </c>
      <c r="N129" s="49">
        <v>32624.436000000002</v>
      </c>
    </row>
    <row r="130" spans="1:17" x14ac:dyDescent="0.3">
      <c r="A130">
        <v>1012784</v>
      </c>
      <c r="B130" t="s">
        <v>12073</v>
      </c>
      <c r="C130" t="s">
        <v>47214</v>
      </c>
      <c r="D130" t="s">
        <v>44612</v>
      </c>
      <c r="E130" t="s">
        <v>5420</v>
      </c>
      <c r="F130" t="s">
        <v>303</v>
      </c>
      <c r="G130" t="s">
        <v>1810</v>
      </c>
      <c r="H130" t="s">
        <v>12075</v>
      </c>
      <c r="I130" t="s">
        <v>483</v>
      </c>
      <c r="J130">
        <v>29.758939999999999</v>
      </c>
      <c r="K130">
        <v>-95.370959999999997</v>
      </c>
      <c r="L130">
        <v>211120</v>
      </c>
      <c r="M130" t="s">
        <v>238</v>
      </c>
      <c r="N130" s="49">
        <v>38064.57</v>
      </c>
    </row>
    <row r="131" spans="1:17" x14ac:dyDescent="0.3">
      <c r="A131">
        <v>1012796</v>
      </c>
      <c r="B131" t="s">
        <v>47215</v>
      </c>
      <c r="C131" t="s">
        <v>47216</v>
      </c>
      <c r="D131" t="s">
        <v>44625</v>
      </c>
      <c r="E131" t="s">
        <v>5420</v>
      </c>
      <c r="F131" t="s">
        <v>303</v>
      </c>
      <c r="G131" t="s">
        <v>1810</v>
      </c>
      <c r="H131" t="s">
        <v>12075</v>
      </c>
      <c r="I131" t="s">
        <v>483</v>
      </c>
      <c r="J131">
        <v>29.758939999999999</v>
      </c>
      <c r="K131">
        <v>-95.370959999999997</v>
      </c>
      <c r="L131">
        <v>211120</v>
      </c>
      <c r="M131" t="s">
        <v>238</v>
      </c>
      <c r="N131" s="49">
        <v>186435.60800000001</v>
      </c>
      <c r="O131" s="49">
        <v>146119.34599999999</v>
      </c>
      <c r="P131" s="49">
        <v>163420.402</v>
      </c>
      <c r="Q131" s="49">
        <v>158222.34599999999</v>
      </c>
    </row>
    <row r="132" spans="1:17" x14ac:dyDescent="0.3">
      <c r="A132">
        <v>1012726</v>
      </c>
      <c r="B132" t="s">
        <v>12073</v>
      </c>
      <c r="C132" t="s">
        <v>47217</v>
      </c>
      <c r="D132" t="s">
        <v>44628</v>
      </c>
      <c r="E132" t="s">
        <v>5420</v>
      </c>
      <c r="F132" t="s">
        <v>303</v>
      </c>
      <c r="G132" t="s">
        <v>1810</v>
      </c>
      <c r="H132" t="s">
        <v>12075</v>
      </c>
      <c r="I132" t="s">
        <v>483</v>
      </c>
      <c r="J132">
        <v>29.758939999999999</v>
      </c>
      <c r="K132">
        <v>-95.370959999999997</v>
      </c>
      <c r="L132">
        <v>211120</v>
      </c>
      <c r="M132" t="s">
        <v>238</v>
      </c>
      <c r="N132" s="49">
        <v>918016.40399999998</v>
      </c>
      <c r="O132" s="49">
        <v>715123.772</v>
      </c>
      <c r="P132" s="49">
        <v>417649.69</v>
      </c>
      <c r="Q132" s="49">
        <v>348229.37400000001</v>
      </c>
    </row>
    <row r="133" spans="1:17" x14ac:dyDescent="0.3">
      <c r="A133">
        <v>1013710</v>
      </c>
      <c r="B133" t="s">
        <v>47206</v>
      </c>
      <c r="C133" t="s">
        <v>47218</v>
      </c>
      <c r="D133" t="s">
        <v>44574</v>
      </c>
      <c r="E133" t="s">
        <v>5420</v>
      </c>
      <c r="F133" t="s">
        <v>303</v>
      </c>
      <c r="G133" t="s">
        <v>1810</v>
      </c>
      <c r="H133" t="s">
        <v>45240</v>
      </c>
      <c r="I133" t="s">
        <v>483</v>
      </c>
      <c r="J133">
        <v>29.758939999999999</v>
      </c>
      <c r="K133">
        <v>-95.370959999999997</v>
      </c>
      <c r="L133">
        <v>211120</v>
      </c>
      <c r="M133" t="s">
        <v>238</v>
      </c>
      <c r="N133" s="49">
        <v>67692.323999999993</v>
      </c>
    </row>
    <row r="134" spans="1:17" x14ac:dyDescent="0.3">
      <c r="A134">
        <v>1012783</v>
      </c>
      <c r="B134" t="s">
        <v>47219</v>
      </c>
      <c r="C134" t="s">
        <v>47220</v>
      </c>
      <c r="D134" t="s">
        <v>44620</v>
      </c>
      <c r="E134" t="s">
        <v>5420</v>
      </c>
      <c r="F134" t="s">
        <v>303</v>
      </c>
      <c r="G134" t="s">
        <v>1810</v>
      </c>
      <c r="H134" t="s">
        <v>12075</v>
      </c>
      <c r="I134" t="s">
        <v>483</v>
      </c>
      <c r="J134">
        <v>29.758939999999999</v>
      </c>
      <c r="K134">
        <v>-95.370959999999997</v>
      </c>
      <c r="L134">
        <v>211120</v>
      </c>
      <c r="M134" t="s">
        <v>238</v>
      </c>
      <c r="N134" s="49">
        <v>100347.882</v>
      </c>
      <c r="O134" s="49">
        <v>74271.47</v>
      </c>
      <c r="P134" s="49">
        <v>91148.656000000003</v>
      </c>
      <c r="Q134" s="49">
        <v>1305.25</v>
      </c>
    </row>
    <row r="135" spans="1:17" x14ac:dyDescent="0.3">
      <c r="A135">
        <v>1012628</v>
      </c>
      <c r="B135" t="s">
        <v>47221</v>
      </c>
      <c r="C135" t="s">
        <v>47222</v>
      </c>
      <c r="D135" t="s">
        <v>44578</v>
      </c>
      <c r="E135" t="s">
        <v>5420</v>
      </c>
      <c r="F135" t="s">
        <v>303</v>
      </c>
      <c r="G135" t="s">
        <v>44275</v>
      </c>
      <c r="H135" t="s">
        <v>47223</v>
      </c>
      <c r="I135" t="s">
        <v>483</v>
      </c>
      <c r="J135">
        <v>29.75816</v>
      </c>
      <c r="K135">
        <v>-95.367819999999995</v>
      </c>
      <c r="L135">
        <v>211130</v>
      </c>
      <c r="M135" t="s">
        <v>238</v>
      </c>
      <c r="N135" s="49">
        <v>556152.51</v>
      </c>
      <c r="O135" s="49">
        <v>625834.91399999999</v>
      </c>
      <c r="P135" s="49">
        <v>560352.12600000005</v>
      </c>
      <c r="Q135" s="49">
        <v>2034697.2479999999</v>
      </c>
    </row>
    <row r="136" spans="1:17" x14ac:dyDescent="0.3">
      <c r="A136">
        <v>1012623</v>
      </c>
      <c r="B136" t="s">
        <v>47224</v>
      </c>
      <c r="C136" t="s">
        <v>47225</v>
      </c>
      <c r="D136" t="s">
        <v>44628</v>
      </c>
      <c r="E136" t="s">
        <v>5420</v>
      </c>
      <c r="F136" t="s">
        <v>303</v>
      </c>
      <c r="G136" t="s">
        <v>1810</v>
      </c>
      <c r="H136" t="s">
        <v>47223</v>
      </c>
      <c r="I136" t="s">
        <v>483</v>
      </c>
      <c r="J136">
        <v>29.75816</v>
      </c>
      <c r="K136">
        <v>-95.367819999999995</v>
      </c>
      <c r="L136">
        <v>211130</v>
      </c>
      <c r="M136" t="s">
        <v>238</v>
      </c>
      <c r="N136" s="49">
        <v>275051.26199999999</v>
      </c>
      <c r="O136" s="49">
        <v>206111.158</v>
      </c>
      <c r="P136" s="49">
        <v>130439.026</v>
      </c>
      <c r="Q136" s="49">
        <v>51629.87</v>
      </c>
    </row>
    <row r="137" spans="1:17" x14ac:dyDescent="0.3">
      <c r="A137">
        <v>1012681</v>
      </c>
      <c r="B137" t="s">
        <v>47226</v>
      </c>
      <c r="C137" t="s">
        <v>47227</v>
      </c>
      <c r="D137" t="s">
        <v>44657</v>
      </c>
      <c r="E137" t="s">
        <v>44991</v>
      </c>
      <c r="F137" t="s">
        <v>447</v>
      </c>
      <c r="G137" t="s">
        <v>44992</v>
      </c>
      <c r="H137" t="s">
        <v>47228</v>
      </c>
      <c r="J137">
        <v>40.442188000000002</v>
      </c>
      <c r="K137">
        <v>-80.000854000000004</v>
      </c>
      <c r="L137">
        <v>211130</v>
      </c>
      <c r="M137" t="s">
        <v>238</v>
      </c>
      <c r="N137" s="49">
        <v>608119.12</v>
      </c>
      <c r="O137" s="49">
        <v>588283.76399999997</v>
      </c>
      <c r="P137" s="49">
        <v>456149.386</v>
      </c>
      <c r="Q137" s="49">
        <v>354130.49400000001</v>
      </c>
    </row>
    <row r="138" spans="1:17" x14ac:dyDescent="0.3">
      <c r="A138">
        <v>1012467</v>
      </c>
      <c r="B138" t="s">
        <v>47229</v>
      </c>
      <c r="C138" t="s">
        <v>47230</v>
      </c>
      <c r="D138" t="s">
        <v>44657</v>
      </c>
      <c r="E138" t="s">
        <v>44991</v>
      </c>
      <c r="F138" t="s">
        <v>447</v>
      </c>
      <c r="G138" t="s">
        <v>44992</v>
      </c>
      <c r="H138" t="s">
        <v>47228</v>
      </c>
      <c r="I138" t="s">
        <v>4017</v>
      </c>
      <c r="J138">
        <v>40.336917</v>
      </c>
      <c r="K138">
        <v>-80.136168999999995</v>
      </c>
      <c r="L138">
        <v>211130</v>
      </c>
      <c r="M138" t="s">
        <v>238</v>
      </c>
      <c r="N138" s="49">
        <v>198069.41800000001</v>
      </c>
      <c r="O138" s="49">
        <v>129870.284</v>
      </c>
      <c r="P138" s="49">
        <v>52085.055999999997</v>
      </c>
      <c r="Q138" s="49">
        <v>34253.923999999999</v>
      </c>
    </row>
    <row r="139" spans="1:17" x14ac:dyDescent="0.3">
      <c r="A139">
        <v>1012471</v>
      </c>
      <c r="B139" t="s">
        <v>47229</v>
      </c>
      <c r="C139" t="s">
        <v>47231</v>
      </c>
      <c r="D139" t="s">
        <v>44657</v>
      </c>
      <c r="E139" t="s">
        <v>44991</v>
      </c>
      <c r="F139" t="s">
        <v>447</v>
      </c>
      <c r="G139" t="s">
        <v>44992</v>
      </c>
      <c r="H139" t="s">
        <v>47228</v>
      </c>
      <c r="I139" t="s">
        <v>4017</v>
      </c>
      <c r="J139">
        <v>40.336917</v>
      </c>
      <c r="K139">
        <v>-80.136168999999995</v>
      </c>
      <c r="L139">
        <v>211130</v>
      </c>
      <c r="M139" t="s">
        <v>238</v>
      </c>
      <c r="N139" s="49">
        <v>246009.57</v>
      </c>
      <c r="O139" s="49">
        <v>265664.24800000002</v>
      </c>
      <c r="P139" s="49">
        <v>224105.712</v>
      </c>
      <c r="Q139" s="49">
        <v>131601.86199999999</v>
      </c>
    </row>
    <row r="140" spans="1:17" x14ac:dyDescent="0.3">
      <c r="A140">
        <v>1012601</v>
      </c>
      <c r="B140" t="s">
        <v>47226</v>
      </c>
      <c r="C140" t="s">
        <v>47232</v>
      </c>
      <c r="D140" t="s">
        <v>44723</v>
      </c>
      <c r="E140" t="s">
        <v>12861</v>
      </c>
      <c r="F140" t="s">
        <v>447</v>
      </c>
      <c r="G140" t="s">
        <v>45266</v>
      </c>
      <c r="H140" t="s">
        <v>45267</v>
      </c>
      <c r="I140" t="s">
        <v>4017</v>
      </c>
      <c r="J140">
        <v>40.442188000000002</v>
      </c>
      <c r="K140">
        <v>-80.000854000000004</v>
      </c>
      <c r="L140">
        <v>211111</v>
      </c>
      <c r="M140" t="s">
        <v>238</v>
      </c>
      <c r="P140" s="49">
        <v>393074.73599999998</v>
      </c>
      <c r="Q140" s="49">
        <v>425080.03</v>
      </c>
    </row>
    <row r="141" spans="1:17" x14ac:dyDescent="0.3">
      <c r="A141">
        <v>1012637</v>
      </c>
      <c r="B141" t="s">
        <v>47226</v>
      </c>
      <c r="C141" t="s">
        <v>47233</v>
      </c>
      <c r="D141" t="s">
        <v>44657</v>
      </c>
      <c r="E141" t="s">
        <v>12861</v>
      </c>
      <c r="F141" t="s">
        <v>447</v>
      </c>
      <c r="G141" t="s">
        <v>45266</v>
      </c>
      <c r="H141" t="s">
        <v>45267</v>
      </c>
      <c r="I141" t="s">
        <v>4017</v>
      </c>
      <c r="J141">
        <v>40.442188000000002</v>
      </c>
      <c r="K141">
        <v>-80.000854000000004</v>
      </c>
      <c r="L141">
        <v>211130</v>
      </c>
      <c r="M141" t="s">
        <v>238</v>
      </c>
      <c r="N141" s="49">
        <v>21279.795999999998</v>
      </c>
      <c r="O141" s="49">
        <v>23082.295999999998</v>
      </c>
      <c r="P141" s="49">
        <v>168815.83</v>
      </c>
      <c r="Q141" s="49">
        <v>158879.93400000001</v>
      </c>
    </row>
    <row r="142" spans="1:17" x14ac:dyDescent="0.3">
      <c r="A142">
        <v>1012602</v>
      </c>
      <c r="B142" t="s">
        <v>47226</v>
      </c>
      <c r="C142" t="s">
        <v>47234</v>
      </c>
      <c r="D142" t="s">
        <v>44657</v>
      </c>
      <c r="E142" t="s">
        <v>12861</v>
      </c>
      <c r="F142" t="s">
        <v>447</v>
      </c>
      <c r="G142" t="s">
        <v>45266</v>
      </c>
      <c r="H142" t="s">
        <v>45267</v>
      </c>
      <c r="I142" t="s">
        <v>4017</v>
      </c>
      <c r="J142">
        <v>40.442188000000002</v>
      </c>
      <c r="K142">
        <v>-80.000854000000004</v>
      </c>
      <c r="L142">
        <v>211130</v>
      </c>
      <c r="M142" t="s">
        <v>238</v>
      </c>
      <c r="N142" s="49">
        <v>59058.777999999998</v>
      </c>
      <c r="O142" s="49">
        <v>50601.716</v>
      </c>
      <c r="P142" s="49">
        <v>98181.486000000004</v>
      </c>
      <c r="Q142" s="49">
        <v>65828.448000000004</v>
      </c>
    </row>
    <row r="143" spans="1:17" x14ac:dyDescent="0.3">
      <c r="A143">
        <v>1013058</v>
      </c>
      <c r="B143" t="s">
        <v>47202</v>
      </c>
      <c r="C143" t="s">
        <v>47235</v>
      </c>
      <c r="D143" t="s">
        <v>44591</v>
      </c>
      <c r="E143" t="s">
        <v>9104</v>
      </c>
      <c r="F143" t="s">
        <v>1418</v>
      </c>
      <c r="G143" t="s">
        <v>47191</v>
      </c>
      <c r="H143" t="s">
        <v>47192</v>
      </c>
      <c r="I143" t="s">
        <v>13690</v>
      </c>
      <c r="J143">
        <v>35.466459999999998</v>
      </c>
      <c r="K143">
        <v>-97.521240000000006</v>
      </c>
      <c r="L143">
        <v>486210</v>
      </c>
      <c r="M143" t="s">
        <v>238</v>
      </c>
      <c r="N143" s="49">
        <v>47696.480000000003</v>
      </c>
      <c r="O143" s="49">
        <v>50693.26</v>
      </c>
      <c r="P143" s="49">
        <v>51755.658000000003</v>
      </c>
    </row>
    <row r="144" spans="1:17" x14ac:dyDescent="0.3">
      <c r="A144">
        <v>1013049</v>
      </c>
      <c r="B144" t="s">
        <v>47236</v>
      </c>
      <c r="C144" t="s">
        <v>47237</v>
      </c>
      <c r="D144" t="s">
        <v>44657</v>
      </c>
      <c r="E144" t="s">
        <v>47238</v>
      </c>
      <c r="F144" t="s">
        <v>447</v>
      </c>
      <c r="G144" t="s">
        <v>47239</v>
      </c>
      <c r="H144" t="s">
        <v>47240</v>
      </c>
      <c r="I144" t="s">
        <v>10963</v>
      </c>
      <c r="J144">
        <v>40.80077</v>
      </c>
      <c r="K144">
        <v>-79.485039999999998</v>
      </c>
      <c r="L144">
        <v>211130</v>
      </c>
      <c r="M144" t="s">
        <v>238</v>
      </c>
      <c r="N144" s="49">
        <v>36057.648000000001</v>
      </c>
      <c r="O144" s="49">
        <v>35938.896000000001</v>
      </c>
      <c r="P144" s="49">
        <v>36674.298000000003</v>
      </c>
      <c r="Q144" s="49">
        <v>30081.3</v>
      </c>
    </row>
    <row r="145" spans="1:17" x14ac:dyDescent="0.3">
      <c r="A145">
        <v>1012696</v>
      </c>
      <c r="B145" t="s">
        <v>47241</v>
      </c>
      <c r="C145" t="s">
        <v>47242</v>
      </c>
      <c r="D145" t="s">
        <v>44591</v>
      </c>
      <c r="E145" t="s">
        <v>5420</v>
      </c>
      <c r="F145" t="s">
        <v>303</v>
      </c>
      <c r="G145" t="s">
        <v>43113</v>
      </c>
      <c r="H145" t="s">
        <v>47243</v>
      </c>
      <c r="I145" t="s">
        <v>483</v>
      </c>
      <c r="J145">
        <v>29.75421</v>
      </c>
      <c r="K145">
        <v>-95.360209999999995</v>
      </c>
      <c r="L145">
        <v>211130</v>
      </c>
      <c r="M145" t="s">
        <v>238</v>
      </c>
      <c r="N145" s="49">
        <v>200331.52799999999</v>
      </c>
      <c r="O145" s="49">
        <v>244995.27799999999</v>
      </c>
      <c r="P145" s="49">
        <v>233776.38800000001</v>
      </c>
      <c r="Q145" s="49">
        <v>254618.84599999999</v>
      </c>
    </row>
    <row r="146" spans="1:17" x14ac:dyDescent="0.3">
      <c r="A146">
        <v>1013411</v>
      </c>
      <c r="B146" t="s">
        <v>45482</v>
      </c>
      <c r="C146" t="s">
        <v>47244</v>
      </c>
      <c r="D146" t="s">
        <v>44591</v>
      </c>
      <c r="E146" t="s">
        <v>5420</v>
      </c>
      <c r="F146" t="s">
        <v>303</v>
      </c>
      <c r="G146" t="s">
        <v>1810</v>
      </c>
      <c r="H146" t="s">
        <v>47245</v>
      </c>
      <c r="I146" t="s">
        <v>483</v>
      </c>
      <c r="J146">
        <v>29.75507</v>
      </c>
      <c r="K146">
        <v>-95.370310000000003</v>
      </c>
      <c r="L146">
        <v>486210</v>
      </c>
      <c r="M146" t="s">
        <v>238</v>
      </c>
      <c r="O146" s="49">
        <v>40872.720000000001</v>
      </c>
    </row>
    <row r="147" spans="1:17" x14ac:dyDescent="0.3">
      <c r="A147">
        <v>1012731</v>
      </c>
      <c r="B147" t="s">
        <v>47246</v>
      </c>
      <c r="C147" t="s">
        <v>47247</v>
      </c>
      <c r="D147" t="s">
        <v>44612</v>
      </c>
      <c r="E147" t="s">
        <v>15473</v>
      </c>
      <c r="F147" t="s">
        <v>303</v>
      </c>
      <c r="G147" t="s">
        <v>3766</v>
      </c>
      <c r="H147" t="s">
        <v>47248</v>
      </c>
      <c r="I147" t="s">
        <v>4486</v>
      </c>
      <c r="J147">
        <v>33.22345</v>
      </c>
      <c r="K147">
        <v>-97.737200000000001</v>
      </c>
      <c r="L147">
        <v>213112</v>
      </c>
      <c r="M147" t="s">
        <v>238</v>
      </c>
      <c r="N147" s="49">
        <v>253612.39</v>
      </c>
      <c r="O147" s="49">
        <v>225778.54199999999</v>
      </c>
      <c r="P147" s="49">
        <v>390898.61200000002</v>
      </c>
      <c r="Q147" s="49">
        <v>347686.05200000003</v>
      </c>
    </row>
    <row r="148" spans="1:17" x14ac:dyDescent="0.3">
      <c r="A148">
        <v>1012768</v>
      </c>
      <c r="B148" t="s">
        <v>47249</v>
      </c>
      <c r="C148" t="s">
        <v>47250</v>
      </c>
      <c r="D148" t="s">
        <v>44625</v>
      </c>
      <c r="E148" t="s">
        <v>3634</v>
      </c>
      <c r="F148" t="s">
        <v>303</v>
      </c>
      <c r="G148" t="s">
        <v>39864</v>
      </c>
      <c r="H148" t="s">
        <v>47148</v>
      </c>
      <c r="I148" t="s">
        <v>3637</v>
      </c>
      <c r="J148">
        <v>32.798659999999998</v>
      </c>
      <c r="K148">
        <v>-96.805409999999995</v>
      </c>
      <c r="L148">
        <v>486210</v>
      </c>
      <c r="M148" t="s">
        <v>238</v>
      </c>
      <c r="N148" s="49">
        <v>280918.83600000001</v>
      </c>
      <c r="O148" s="49">
        <v>381356.66200000001</v>
      </c>
      <c r="P148" s="49">
        <v>429362.09</v>
      </c>
      <c r="Q148" s="49">
        <v>791860.42</v>
      </c>
    </row>
    <row r="149" spans="1:17" x14ac:dyDescent="0.3">
      <c r="A149">
        <v>1012804</v>
      </c>
      <c r="B149" t="s">
        <v>47251</v>
      </c>
      <c r="C149" t="s">
        <v>47252</v>
      </c>
      <c r="D149" t="s">
        <v>44623</v>
      </c>
      <c r="E149" t="s">
        <v>3634</v>
      </c>
      <c r="F149" t="s">
        <v>303</v>
      </c>
      <c r="G149" t="s">
        <v>39864</v>
      </c>
      <c r="H149" t="s">
        <v>47148</v>
      </c>
      <c r="I149" t="s">
        <v>3637</v>
      </c>
      <c r="J149">
        <v>32.798659999999998</v>
      </c>
      <c r="K149">
        <v>-96.805409999999995</v>
      </c>
      <c r="L149">
        <v>486210</v>
      </c>
      <c r="M149" t="s">
        <v>238</v>
      </c>
      <c r="N149" s="49">
        <v>154921.41200000001</v>
      </c>
      <c r="O149" s="49">
        <v>118787.662</v>
      </c>
      <c r="P149" s="49">
        <v>175142.40599999999</v>
      </c>
      <c r="Q149" s="49">
        <v>202200.05</v>
      </c>
    </row>
    <row r="150" spans="1:17" x14ac:dyDescent="0.3">
      <c r="A150">
        <v>1012811</v>
      </c>
      <c r="B150" t="s">
        <v>47249</v>
      </c>
      <c r="C150" t="s">
        <v>47253</v>
      </c>
      <c r="D150" t="s">
        <v>44625</v>
      </c>
      <c r="E150" t="s">
        <v>3634</v>
      </c>
      <c r="F150" t="s">
        <v>303</v>
      </c>
      <c r="G150" t="s">
        <v>39864</v>
      </c>
      <c r="H150" t="s">
        <v>47148</v>
      </c>
      <c r="I150" t="s">
        <v>3637</v>
      </c>
      <c r="J150">
        <v>32.798659999999998</v>
      </c>
      <c r="K150">
        <v>-96.805409999999995</v>
      </c>
      <c r="L150">
        <v>486210</v>
      </c>
      <c r="M150" t="s">
        <v>238</v>
      </c>
      <c r="N150" s="49">
        <v>111333.38400000001</v>
      </c>
      <c r="O150" s="49">
        <v>52187.45</v>
      </c>
      <c r="P150" s="49">
        <v>115168.16800000001</v>
      </c>
      <c r="Q150" s="49">
        <v>126397.914</v>
      </c>
    </row>
    <row r="151" spans="1:17" x14ac:dyDescent="0.3">
      <c r="A151">
        <v>1012812</v>
      </c>
      <c r="B151" t="s">
        <v>47146</v>
      </c>
      <c r="C151" t="s">
        <v>47254</v>
      </c>
      <c r="D151" t="s">
        <v>44628</v>
      </c>
      <c r="E151" t="s">
        <v>3634</v>
      </c>
      <c r="F151" t="s">
        <v>303</v>
      </c>
      <c r="G151" t="s">
        <v>39864</v>
      </c>
      <c r="H151" t="s">
        <v>47148</v>
      </c>
      <c r="I151" t="s">
        <v>3637</v>
      </c>
      <c r="J151">
        <v>32.798659999999998</v>
      </c>
      <c r="K151">
        <v>-96.805409999999995</v>
      </c>
      <c r="L151">
        <v>486210</v>
      </c>
      <c r="M151" t="s">
        <v>238</v>
      </c>
      <c r="N151" s="49">
        <v>201967.19399999999</v>
      </c>
      <c r="O151" s="49">
        <v>313971.842</v>
      </c>
      <c r="P151" s="49">
        <v>220403.484</v>
      </c>
      <c r="Q151" s="49">
        <v>224895.35</v>
      </c>
    </row>
    <row r="152" spans="1:17" x14ac:dyDescent="0.3">
      <c r="A152">
        <v>1012700</v>
      </c>
      <c r="B152" t="s">
        <v>47255</v>
      </c>
      <c r="C152" t="s">
        <v>47256</v>
      </c>
      <c r="D152" t="s">
        <v>44578</v>
      </c>
      <c r="E152" t="s">
        <v>5420</v>
      </c>
      <c r="F152" t="s">
        <v>303</v>
      </c>
      <c r="G152" t="s">
        <v>43113</v>
      </c>
      <c r="H152" t="s">
        <v>47243</v>
      </c>
      <c r="J152">
        <v>29.757400000000001</v>
      </c>
      <c r="K152">
        <v>-95.368430000000004</v>
      </c>
      <c r="L152">
        <v>211130</v>
      </c>
      <c r="M152" t="s">
        <v>238</v>
      </c>
      <c r="O152" s="49">
        <v>3967.498</v>
      </c>
      <c r="P152" s="49">
        <v>4951.7879999999996</v>
      </c>
      <c r="Q152" s="49">
        <v>5899.5839999999998</v>
      </c>
    </row>
    <row r="153" spans="1:17" x14ac:dyDescent="0.3">
      <c r="A153">
        <v>1012831</v>
      </c>
      <c r="B153" t="s">
        <v>47257</v>
      </c>
      <c r="C153" t="s">
        <v>47258</v>
      </c>
      <c r="D153" t="s">
        <v>44893</v>
      </c>
      <c r="E153" t="s">
        <v>3191</v>
      </c>
      <c r="F153" t="s">
        <v>1487</v>
      </c>
      <c r="G153" t="s">
        <v>26216</v>
      </c>
      <c r="H153" t="s">
        <v>45316</v>
      </c>
      <c r="I153" t="s">
        <v>5884</v>
      </c>
      <c r="J153">
        <v>39.743690000000001</v>
      </c>
      <c r="K153">
        <v>-104.98777</v>
      </c>
      <c r="L153">
        <v>211111</v>
      </c>
      <c r="M153" t="s">
        <v>238</v>
      </c>
      <c r="Q153" s="49">
        <v>113010.46400000001</v>
      </c>
    </row>
    <row r="154" spans="1:17" x14ac:dyDescent="0.3">
      <c r="A154">
        <v>1012590</v>
      </c>
      <c r="B154" t="s">
        <v>47259</v>
      </c>
      <c r="C154" t="s">
        <v>47260</v>
      </c>
      <c r="D154" t="s">
        <v>44649</v>
      </c>
      <c r="E154" t="s">
        <v>10934</v>
      </c>
      <c r="F154" t="s">
        <v>2294</v>
      </c>
      <c r="G154" t="s">
        <v>12842</v>
      </c>
      <c r="I154" t="s">
        <v>3006</v>
      </c>
      <c r="J154">
        <v>39.782601</v>
      </c>
      <c r="K154">
        <v>-110.171846</v>
      </c>
      <c r="L154">
        <v>211130</v>
      </c>
      <c r="M154" t="s">
        <v>238</v>
      </c>
      <c r="N154" s="49">
        <v>37834.302000000003</v>
      </c>
      <c r="O154" s="49">
        <v>41213.99</v>
      </c>
      <c r="P154" s="49">
        <v>43629.54</v>
      </c>
      <c r="Q154" s="49">
        <v>60315.065999999999</v>
      </c>
    </row>
    <row r="155" spans="1:17" x14ac:dyDescent="0.3">
      <c r="A155">
        <v>1012395</v>
      </c>
      <c r="B155" t="s">
        <v>47261</v>
      </c>
      <c r="C155" t="s">
        <v>47262</v>
      </c>
      <c r="D155" t="s">
        <v>44657</v>
      </c>
      <c r="E155" t="s">
        <v>3634</v>
      </c>
      <c r="F155" t="s">
        <v>303</v>
      </c>
      <c r="G155" t="s">
        <v>45080</v>
      </c>
      <c r="H155" t="s">
        <v>47263</v>
      </c>
      <c r="I155" t="s">
        <v>3637</v>
      </c>
      <c r="J155">
        <v>32.861516000000002</v>
      </c>
      <c r="K155">
        <v>-96.806516000000002</v>
      </c>
      <c r="L155">
        <v>486210</v>
      </c>
      <c r="M155" t="s">
        <v>238</v>
      </c>
      <c r="N155" s="49">
        <v>405793.88</v>
      </c>
      <c r="O155" s="49">
        <v>468711.75799999997</v>
      </c>
      <c r="P155" s="49">
        <v>413209.636</v>
      </c>
      <c r="Q155" s="49">
        <v>335163.93</v>
      </c>
    </row>
    <row r="156" spans="1:17" x14ac:dyDescent="0.3">
      <c r="A156">
        <v>1012392</v>
      </c>
      <c r="B156" t="s">
        <v>47264</v>
      </c>
      <c r="C156" t="s">
        <v>47265</v>
      </c>
      <c r="D156" t="s">
        <v>44578</v>
      </c>
      <c r="E156" t="s">
        <v>3634</v>
      </c>
      <c r="F156" t="s">
        <v>303</v>
      </c>
      <c r="G156" t="s">
        <v>45080</v>
      </c>
      <c r="H156" t="s">
        <v>47263</v>
      </c>
      <c r="I156" t="s">
        <v>3637</v>
      </c>
      <c r="J156">
        <v>32.861516000000002</v>
      </c>
      <c r="K156">
        <v>-96.806516000000002</v>
      </c>
      <c r="L156">
        <v>486210</v>
      </c>
      <c r="M156" t="s">
        <v>238</v>
      </c>
      <c r="N156" s="49">
        <v>4751218.3559999997</v>
      </c>
      <c r="O156" s="49">
        <v>2172013.142</v>
      </c>
      <c r="P156" s="49">
        <v>1641748.7</v>
      </c>
      <c r="Q156" s="49">
        <v>3567959.8360000001</v>
      </c>
    </row>
    <row r="157" spans="1:17" x14ac:dyDescent="0.3">
      <c r="A157">
        <v>1012393</v>
      </c>
      <c r="B157" t="s">
        <v>47266</v>
      </c>
      <c r="C157" t="s">
        <v>47267</v>
      </c>
      <c r="D157" t="s">
        <v>44584</v>
      </c>
      <c r="E157" t="s">
        <v>3634</v>
      </c>
      <c r="F157" t="s">
        <v>303</v>
      </c>
      <c r="G157" t="s">
        <v>45080</v>
      </c>
      <c r="H157" t="s">
        <v>47263</v>
      </c>
      <c r="I157" t="s">
        <v>3637</v>
      </c>
      <c r="J157">
        <v>32.861516000000002</v>
      </c>
      <c r="K157">
        <v>-96.806516000000002</v>
      </c>
      <c r="L157">
        <v>486210</v>
      </c>
      <c r="M157" t="s">
        <v>238</v>
      </c>
      <c r="N157" s="49">
        <v>460375.79200000002</v>
      </c>
      <c r="O157" s="49">
        <v>388561.18599999999</v>
      </c>
      <c r="P157" s="49">
        <v>402949.18</v>
      </c>
      <c r="Q157" s="49">
        <v>456143.36800000002</v>
      </c>
    </row>
    <row r="158" spans="1:17" x14ac:dyDescent="0.3">
      <c r="A158">
        <v>1012383</v>
      </c>
      <c r="B158" t="s">
        <v>47268</v>
      </c>
      <c r="C158" t="s">
        <v>47269</v>
      </c>
      <c r="D158" t="s">
        <v>44591</v>
      </c>
      <c r="E158" t="s">
        <v>3634</v>
      </c>
      <c r="F158" t="s">
        <v>303</v>
      </c>
      <c r="G158" t="s">
        <v>45080</v>
      </c>
      <c r="H158" t="s">
        <v>47263</v>
      </c>
      <c r="I158" t="s">
        <v>3637</v>
      </c>
      <c r="J158">
        <v>32.861516000000002</v>
      </c>
      <c r="K158">
        <v>-96.806516000000002</v>
      </c>
      <c r="L158">
        <v>486210</v>
      </c>
      <c r="M158" t="s">
        <v>238</v>
      </c>
      <c r="N158" s="49">
        <v>105589.68</v>
      </c>
      <c r="O158" s="49">
        <v>176816.766</v>
      </c>
      <c r="P158" s="49">
        <v>79935.78</v>
      </c>
      <c r="Q158" s="49">
        <v>142490.84599999999</v>
      </c>
    </row>
    <row r="159" spans="1:17" x14ac:dyDescent="0.3">
      <c r="A159">
        <v>1012387</v>
      </c>
      <c r="B159" t="s">
        <v>47270</v>
      </c>
      <c r="C159" t="s">
        <v>47271</v>
      </c>
      <c r="D159" t="s">
        <v>44608</v>
      </c>
      <c r="E159" t="s">
        <v>3634</v>
      </c>
      <c r="F159" t="s">
        <v>303</v>
      </c>
      <c r="G159" t="s">
        <v>45080</v>
      </c>
      <c r="H159" t="s">
        <v>47263</v>
      </c>
      <c r="I159" t="s">
        <v>3637</v>
      </c>
      <c r="J159">
        <v>32.861516000000002</v>
      </c>
      <c r="K159">
        <v>-96.806516000000002</v>
      </c>
      <c r="L159">
        <v>486210</v>
      </c>
      <c r="M159" t="s">
        <v>238</v>
      </c>
      <c r="N159" s="49">
        <v>59713.546000000002</v>
      </c>
      <c r="O159" s="49">
        <v>133294.15</v>
      </c>
      <c r="P159" s="49">
        <v>101052.08</v>
      </c>
      <c r="Q159" s="49">
        <v>97731.474000000002</v>
      </c>
    </row>
    <row r="160" spans="1:17" x14ac:dyDescent="0.3">
      <c r="A160">
        <v>1012388</v>
      </c>
      <c r="B160" t="s">
        <v>47272</v>
      </c>
      <c r="C160" t="s">
        <v>47273</v>
      </c>
      <c r="D160" t="s">
        <v>44612</v>
      </c>
      <c r="E160" t="s">
        <v>3634</v>
      </c>
      <c r="F160" t="s">
        <v>303</v>
      </c>
      <c r="G160" t="s">
        <v>45080</v>
      </c>
      <c r="H160" t="s">
        <v>47263</v>
      </c>
      <c r="I160" t="s">
        <v>3637</v>
      </c>
      <c r="J160">
        <v>32.861516000000002</v>
      </c>
      <c r="K160">
        <v>-96.806516000000002</v>
      </c>
      <c r="L160">
        <v>486210</v>
      </c>
      <c r="M160" t="s">
        <v>238</v>
      </c>
      <c r="N160" s="49">
        <v>1565984.182</v>
      </c>
      <c r="O160" s="49">
        <v>1647830.564</v>
      </c>
      <c r="P160" s="49">
        <v>2024650.36</v>
      </c>
      <c r="Q160" s="49">
        <v>4603801.3279999997</v>
      </c>
    </row>
    <row r="161" spans="1:17" x14ac:dyDescent="0.3">
      <c r="A161">
        <v>1012385</v>
      </c>
      <c r="B161" t="s">
        <v>47274</v>
      </c>
      <c r="C161" t="s">
        <v>47275</v>
      </c>
      <c r="D161" t="s">
        <v>44623</v>
      </c>
      <c r="E161" t="s">
        <v>3634</v>
      </c>
      <c r="F161" t="s">
        <v>303</v>
      </c>
      <c r="G161" t="s">
        <v>45080</v>
      </c>
      <c r="H161" t="s">
        <v>47263</v>
      </c>
      <c r="I161" t="s">
        <v>3637</v>
      </c>
      <c r="J161">
        <v>32.861516000000002</v>
      </c>
      <c r="K161">
        <v>-96.806516000000002</v>
      </c>
      <c r="L161">
        <v>486210</v>
      </c>
      <c r="M161" t="s">
        <v>238</v>
      </c>
      <c r="N161" s="49">
        <v>69596.941999999995</v>
      </c>
      <c r="O161" s="49">
        <v>84304.198000000004</v>
      </c>
      <c r="P161" s="49">
        <v>76054.297999999995</v>
      </c>
      <c r="Q161" s="49">
        <v>77580.051999999996</v>
      </c>
    </row>
    <row r="162" spans="1:17" x14ac:dyDescent="0.3">
      <c r="A162">
        <v>1012386</v>
      </c>
      <c r="B162" t="s">
        <v>47276</v>
      </c>
      <c r="C162" t="s">
        <v>47277</v>
      </c>
      <c r="D162" t="s">
        <v>44625</v>
      </c>
      <c r="E162" t="s">
        <v>3634</v>
      </c>
      <c r="F162" t="s">
        <v>303</v>
      </c>
      <c r="G162" t="s">
        <v>45080</v>
      </c>
      <c r="H162" t="s">
        <v>47263</v>
      </c>
      <c r="I162" t="s">
        <v>3637</v>
      </c>
      <c r="J162">
        <v>32.861516000000002</v>
      </c>
      <c r="K162">
        <v>-96.806516000000002</v>
      </c>
      <c r="L162">
        <v>486210</v>
      </c>
      <c r="M162" t="s">
        <v>238</v>
      </c>
      <c r="N162" s="49">
        <v>60645.324000000001</v>
      </c>
      <c r="O162" s="49">
        <v>72780.67</v>
      </c>
      <c r="P162" s="49">
        <v>47157.095999999998</v>
      </c>
      <c r="Q162" s="49">
        <v>46984.491999999998</v>
      </c>
    </row>
    <row r="163" spans="1:17" x14ac:dyDescent="0.3">
      <c r="A163">
        <v>1012390</v>
      </c>
      <c r="B163" t="s">
        <v>47278</v>
      </c>
      <c r="C163" t="s">
        <v>47279</v>
      </c>
      <c r="D163" t="s">
        <v>44628</v>
      </c>
      <c r="E163" t="s">
        <v>3634</v>
      </c>
      <c r="F163" t="s">
        <v>303</v>
      </c>
      <c r="G163" t="s">
        <v>45080</v>
      </c>
      <c r="H163" t="s">
        <v>47263</v>
      </c>
      <c r="I163" t="s">
        <v>3637</v>
      </c>
      <c r="J163">
        <v>32.861516000000002</v>
      </c>
      <c r="K163">
        <v>-96.806516000000002</v>
      </c>
      <c r="L163">
        <v>486210</v>
      </c>
      <c r="M163" t="s">
        <v>238</v>
      </c>
      <c r="N163" s="49">
        <v>2005215.048</v>
      </c>
      <c r="O163" s="49">
        <v>1925753.3419999999</v>
      </c>
      <c r="P163" s="49">
        <v>1530700.8659999999</v>
      </c>
      <c r="Q163" s="49">
        <v>1774799.102</v>
      </c>
    </row>
    <row r="164" spans="1:17" x14ac:dyDescent="0.3">
      <c r="A164">
        <v>1013124</v>
      </c>
      <c r="B164" t="s">
        <v>47280</v>
      </c>
      <c r="C164" t="s">
        <v>47281</v>
      </c>
      <c r="D164" t="s">
        <v>44623</v>
      </c>
      <c r="E164" t="s">
        <v>5420</v>
      </c>
      <c r="F164" t="s">
        <v>303</v>
      </c>
      <c r="G164" t="s">
        <v>1810</v>
      </c>
      <c r="H164" t="s">
        <v>45342</v>
      </c>
      <c r="I164" t="s">
        <v>483</v>
      </c>
      <c r="J164">
        <v>29.756080000000001</v>
      </c>
      <c r="K164">
        <v>-95.364329999999995</v>
      </c>
      <c r="L164">
        <v>211130</v>
      </c>
      <c r="M164" t="s">
        <v>238</v>
      </c>
      <c r="O164" s="49">
        <v>21893.4</v>
      </c>
      <c r="P164" s="49">
        <v>176665.79</v>
      </c>
    </row>
    <row r="165" spans="1:17" x14ac:dyDescent="0.3">
      <c r="A165">
        <v>1012669</v>
      </c>
      <c r="B165" t="s">
        <v>47282</v>
      </c>
      <c r="C165" t="s">
        <v>47283</v>
      </c>
      <c r="D165" t="s">
        <v>44723</v>
      </c>
      <c r="E165" t="s">
        <v>5420</v>
      </c>
      <c r="F165" t="s">
        <v>303</v>
      </c>
      <c r="G165" t="s">
        <v>1810</v>
      </c>
      <c r="H165" t="s">
        <v>45342</v>
      </c>
      <c r="I165" t="s">
        <v>483</v>
      </c>
      <c r="J165">
        <v>29.756080000000001</v>
      </c>
      <c r="K165">
        <v>-95.364329999999995</v>
      </c>
      <c r="L165">
        <v>211130</v>
      </c>
      <c r="M165" t="s">
        <v>238</v>
      </c>
      <c r="N165" s="49">
        <v>10570.932000000001</v>
      </c>
      <c r="O165" s="49">
        <v>9543.8340000000007</v>
      </c>
      <c r="P165" s="49">
        <v>12020.974</v>
      </c>
      <c r="Q165" s="49">
        <v>27967.97</v>
      </c>
    </row>
    <row r="166" spans="1:17" x14ac:dyDescent="0.3">
      <c r="A166">
        <v>1012705</v>
      </c>
      <c r="B166" t="s">
        <v>47282</v>
      </c>
      <c r="C166" t="s">
        <v>47284</v>
      </c>
      <c r="D166" t="s">
        <v>44657</v>
      </c>
      <c r="E166" t="s">
        <v>5420</v>
      </c>
      <c r="F166" t="s">
        <v>303</v>
      </c>
      <c r="G166" t="s">
        <v>1810</v>
      </c>
      <c r="H166" t="s">
        <v>45342</v>
      </c>
      <c r="I166" t="s">
        <v>483</v>
      </c>
      <c r="J166">
        <v>29.756080000000001</v>
      </c>
      <c r="K166">
        <v>-95.364329999999995</v>
      </c>
      <c r="L166">
        <v>211130</v>
      </c>
      <c r="M166" t="s">
        <v>238</v>
      </c>
      <c r="N166" s="49">
        <v>162355.196</v>
      </c>
      <c r="O166" s="49">
        <v>146523.32</v>
      </c>
      <c r="P166" s="49">
        <v>163459.18</v>
      </c>
      <c r="Q166" s="49">
        <v>137763.9</v>
      </c>
    </row>
    <row r="167" spans="1:17" x14ac:dyDescent="0.3">
      <c r="A167">
        <v>1012335</v>
      </c>
      <c r="B167" t="s">
        <v>47285</v>
      </c>
      <c r="C167" t="s">
        <v>47286</v>
      </c>
      <c r="D167" t="s">
        <v>44578</v>
      </c>
      <c r="E167" t="s">
        <v>3406</v>
      </c>
      <c r="F167" t="s">
        <v>303</v>
      </c>
      <c r="G167" t="s">
        <v>3407</v>
      </c>
      <c r="H167" t="s">
        <v>45359</v>
      </c>
      <c r="J167">
        <v>28.6516366</v>
      </c>
      <c r="K167">
        <v>-98.000844700000002</v>
      </c>
      <c r="L167">
        <v>211120</v>
      </c>
      <c r="M167" t="s">
        <v>238</v>
      </c>
      <c r="N167" s="49">
        <v>117256.54</v>
      </c>
      <c r="O167" s="49">
        <v>130504.702</v>
      </c>
      <c r="P167" s="49">
        <v>74158.097999999998</v>
      </c>
      <c r="Q167" s="49">
        <v>45837.038</v>
      </c>
    </row>
    <row r="168" spans="1:17" x14ac:dyDescent="0.3">
      <c r="A168">
        <v>1012478</v>
      </c>
      <c r="B168" t="s">
        <v>47255</v>
      </c>
      <c r="C168" t="s">
        <v>47287</v>
      </c>
      <c r="D168" t="s">
        <v>44578</v>
      </c>
      <c r="E168" t="s">
        <v>5420</v>
      </c>
      <c r="F168" t="s">
        <v>303</v>
      </c>
      <c r="G168" t="s">
        <v>1810</v>
      </c>
      <c r="H168" t="s">
        <v>47288</v>
      </c>
      <c r="I168" t="s">
        <v>483</v>
      </c>
      <c r="J168">
        <v>29.757400000000001</v>
      </c>
      <c r="K168">
        <v>-95.368430000000004</v>
      </c>
      <c r="L168">
        <v>486210</v>
      </c>
      <c r="M168" t="s">
        <v>238</v>
      </c>
      <c r="N168" s="49">
        <v>522614.71399999998</v>
      </c>
      <c r="O168" s="49">
        <v>488440.12599999999</v>
      </c>
      <c r="P168" s="49">
        <v>521722.848</v>
      </c>
      <c r="Q168" s="49">
        <v>542130.924</v>
      </c>
    </row>
    <row r="169" spans="1:17" x14ac:dyDescent="0.3">
      <c r="A169">
        <v>1012520</v>
      </c>
      <c r="B169" t="s">
        <v>47289</v>
      </c>
      <c r="C169" t="s">
        <v>47290</v>
      </c>
      <c r="D169" t="s">
        <v>44584</v>
      </c>
      <c r="E169" t="s">
        <v>5420</v>
      </c>
      <c r="F169" t="s">
        <v>303</v>
      </c>
      <c r="G169" t="s">
        <v>1810</v>
      </c>
      <c r="H169" t="s">
        <v>47288</v>
      </c>
      <c r="I169" t="s">
        <v>483</v>
      </c>
      <c r="J169">
        <v>29.757400000000001</v>
      </c>
      <c r="K169">
        <v>-95.368430000000004</v>
      </c>
      <c r="L169">
        <v>486210</v>
      </c>
      <c r="M169" t="s">
        <v>238</v>
      </c>
      <c r="N169" s="49">
        <v>15853.281999999999</v>
      </c>
      <c r="O169" s="49">
        <v>21266.374</v>
      </c>
      <c r="P169" s="49">
        <v>20723.475999999999</v>
      </c>
      <c r="Q169" s="49">
        <v>35205.142</v>
      </c>
    </row>
    <row r="170" spans="1:17" x14ac:dyDescent="0.3">
      <c r="A170">
        <v>1012487</v>
      </c>
      <c r="B170" t="s">
        <v>47241</v>
      </c>
      <c r="C170" t="s">
        <v>47291</v>
      </c>
      <c r="D170" t="s">
        <v>44591</v>
      </c>
      <c r="E170" t="s">
        <v>5420</v>
      </c>
      <c r="F170" t="s">
        <v>303</v>
      </c>
      <c r="G170" t="s">
        <v>1810</v>
      </c>
      <c r="H170" t="s">
        <v>47288</v>
      </c>
      <c r="I170" t="s">
        <v>483</v>
      </c>
      <c r="J170">
        <v>29.75421</v>
      </c>
      <c r="K170">
        <v>-95.360209999999995</v>
      </c>
      <c r="L170">
        <v>486210</v>
      </c>
      <c r="M170" t="s">
        <v>238</v>
      </c>
      <c r="N170" s="49">
        <v>117279.45600000001</v>
      </c>
      <c r="O170" s="49">
        <v>114711.988</v>
      </c>
      <c r="P170" s="49">
        <v>120428.444</v>
      </c>
      <c r="Q170" s="49">
        <v>58277.135999999999</v>
      </c>
    </row>
    <row r="171" spans="1:17" x14ac:dyDescent="0.3">
      <c r="A171">
        <v>1012492</v>
      </c>
      <c r="B171" t="s">
        <v>47292</v>
      </c>
      <c r="C171" t="s">
        <v>47293</v>
      </c>
      <c r="D171" t="s">
        <v>44628</v>
      </c>
      <c r="E171" t="s">
        <v>5420</v>
      </c>
      <c r="F171" t="s">
        <v>303</v>
      </c>
      <c r="G171" t="s">
        <v>1810</v>
      </c>
      <c r="H171" t="s">
        <v>47288</v>
      </c>
      <c r="I171" t="s">
        <v>483</v>
      </c>
      <c r="J171">
        <v>29.740130000000001</v>
      </c>
      <c r="K171">
        <v>-95.473089999999999</v>
      </c>
      <c r="L171">
        <v>486210</v>
      </c>
      <c r="M171" t="s">
        <v>238</v>
      </c>
      <c r="N171" s="49">
        <v>271249.14399999997</v>
      </c>
      <c r="O171" s="49">
        <v>218666.674</v>
      </c>
      <c r="P171" s="49">
        <v>219142.33199999999</v>
      </c>
      <c r="Q171" s="49">
        <v>300787.89199999999</v>
      </c>
    </row>
    <row r="172" spans="1:17" x14ac:dyDescent="0.3">
      <c r="A172">
        <v>1012524</v>
      </c>
      <c r="B172" t="s">
        <v>47294</v>
      </c>
      <c r="C172" t="s">
        <v>47295</v>
      </c>
      <c r="D172" t="s">
        <v>44645</v>
      </c>
      <c r="E172" t="s">
        <v>5420</v>
      </c>
      <c r="F172" t="s">
        <v>303</v>
      </c>
      <c r="G172" t="s">
        <v>1810</v>
      </c>
      <c r="H172" t="s">
        <v>47288</v>
      </c>
      <c r="I172" t="s">
        <v>483</v>
      </c>
      <c r="J172">
        <v>29.757400000000001</v>
      </c>
      <c r="K172">
        <v>-95.368430000000004</v>
      </c>
      <c r="L172">
        <v>486210</v>
      </c>
      <c r="M172" t="s">
        <v>238</v>
      </c>
      <c r="N172" s="49">
        <v>505610.91800000001</v>
      </c>
      <c r="O172" s="49">
        <v>549820.83200000005</v>
      </c>
      <c r="P172" s="49">
        <v>507812.74</v>
      </c>
      <c r="Q172" s="49">
        <v>534060.902</v>
      </c>
    </row>
    <row r="173" spans="1:17" x14ac:dyDescent="0.3">
      <c r="A173">
        <v>1012468</v>
      </c>
      <c r="B173" t="s">
        <v>47296</v>
      </c>
      <c r="C173" t="s">
        <v>47297</v>
      </c>
      <c r="D173" t="s">
        <v>44651</v>
      </c>
      <c r="E173" t="s">
        <v>5420</v>
      </c>
      <c r="F173" t="s">
        <v>303</v>
      </c>
      <c r="G173" t="s">
        <v>1810</v>
      </c>
      <c r="H173" t="s">
        <v>47288</v>
      </c>
      <c r="I173" t="s">
        <v>483</v>
      </c>
      <c r="J173">
        <v>29.757400000000001</v>
      </c>
      <c r="K173">
        <v>-95.368430000000004</v>
      </c>
      <c r="L173">
        <v>486210</v>
      </c>
      <c r="M173" t="s">
        <v>238</v>
      </c>
      <c r="N173" s="49">
        <v>700492.35400000005</v>
      </c>
      <c r="O173" s="49">
        <v>725804.01</v>
      </c>
      <c r="P173" s="49">
        <v>712811.65800000005</v>
      </c>
      <c r="Q173" s="49">
        <v>693599.08799999999</v>
      </c>
    </row>
    <row r="174" spans="1:17" x14ac:dyDescent="0.3">
      <c r="A174">
        <v>1013675</v>
      </c>
      <c r="B174" t="s">
        <v>47298</v>
      </c>
      <c r="C174" t="s">
        <v>47299</v>
      </c>
      <c r="D174" t="s">
        <v>44893</v>
      </c>
      <c r="E174" t="s">
        <v>5420</v>
      </c>
      <c r="F174" t="s">
        <v>303</v>
      </c>
      <c r="G174" t="s">
        <v>1810</v>
      </c>
      <c r="H174" t="s">
        <v>47288</v>
      </c>
      <c r="I174" t="s">
        <v>483</v>
      </c>
      <c r="J174">
        <v>29.757400000000001</v>
      </c>
      <c r="K174">
        <v>-95.368430000000004</v>
      </c>
      <c r="L174">
        <v>486210</v>
      </c>
      <c r="M174" t="s">
        <v>238</v>
      </c>
      <c r="N174" s="49">
        <v>37814.472000000002</v>
      </c>
    </row>
    <row r="175" spans="1:17" x14ac:dyDescent="0.3">
      <c r="A175">
        <v>1012733</v>
      </c>
      <c r="B175" t="s">
        <v>47300</v>
      </c>
      <c r="C175" t="s">
        <v>47301</v>
      </c>
      <c r="D175" t="s">
        <v>45159</v>
      </c>
      <c r="E175" t="s">
        <v>5420</v>
      </c>
      <c r="F175" t="s">
        <v>303</v>
      </c>
      <c r="G175" t="s">
        <v>1810</v>
      </c>
      <c r="H175" t="s">
        <v>45342</v>
      </c>
      <c r="I175" t="s">
        <v>483</v>
      </c>
      <c r="J175">
        <v>29.756080000000001</v>
      </c>
      <c r="K175">
        <v>-95.364329999999995</v>
      </c>
      <c r="L175">
        <v>211130</v>
      </c>
      <c r="M175" t="s">
        <v>238</v>
      </c>
      <c r="N175" s="49">
        <v>66000.755999999994</v>
      </c>
      <c r="O175" s="49">
        <v>71257.038</v>
      </c>
      <c r="P175" s="49">
        <v>82242.23</v>
      </c>
      <c r="Q175" s="49">
        <v>79149.521999999997</v>
      </c>
    </row>
    <row r="176" spans="1:17" x14ac:dyDescent="0.3">
      <c r="A176">
        <v>1012687</v>
      </c>
      <c r="B176" t="s">
        <v>47302</v>
      </c>
      <c r="C176" t="s">
        <v>47303</v>
      </c>
      <c r="D176" t="s">
        <v>44628</v>
      </c>
      <c r="E176" t="s">
        <v>5420</v>
      </c>
      <c r="F176" t="s">
        <v>303</v>
      </c>
      <c r="G176" t="s">
        <v>1810</v>
      </c>
      <c r="H176" t="s">
        <v>45342</v>
      </c>
      <c r="I176" t="s">
        <v>483</v>
      </c>
      <c r="J176">
        <v>29.756080000000001</v>
      </c>
      <c r="K176">
        <v>-95.364329999999995</v>
      </c>
      <c r="L176">
        <v>211130</v>
      </c>
      <c r="M176" t="s">
        <v>238</v>
      </c>
      <c r="O176" s="49">
        <v>62587.35</v>
      </c>
      <c r="P176" s="49">
        <v>290654.04200000002</v>
      </c>
      <c r="Q176" s="49">
        <v>305550.77</v>
      </c>
    </row>
    <row r="177" spans="1:17" x14ac:dyDescent="0.3">
      <c r="A177">
        <v>1012557</v>
      </c>
      <c r="B177" t="s">
        <v>47304</v>
      </c>
      <c r="C177" t="s">
        <v>47305</v>
      </c>
      <c r="D177" t="s">
        <v>44620</v>
      </c>
      <c r="E177" t="s">
        <v>13331</v>
      </c>
      <c r="F177" t="s">
        <v>303</v>
      </c>
      <c r="G177" t="s">
        <v>45373</v>
      </c>
      <c r="H177" t="s">
        <v>47306</v>
      </c>
      <c r="I177" t="s">
        <v>2347</v>
      </c>
      <c r="J177">
        <v>30.354150000000001</v>
      </c>
      <c r="K177">
        <v>-97.801270000000002</v>
      </c>
      <c r="L177">
        <v>486110</v>
      </c>
      <c r="M177" t="s">
        <v>238</v>
      </c>
      <c r="N177" s="49">
        <v>63448.392</v>
      </c>
      <c r="O177" s="49">
        <v>53770.122000000003</v>
      </c>
      <c r="P177" s="49">
        <v>48702.006000000001</v>
      </c>
      <c r="Q177" s="49">
        <v>53129.05</v>
      </c>
    </row>
    <row r="178" spans="1:17" x14ac:dyDescent="0.3">
      <c r="A178">
        <v>1012624</v>
      </c>
      <c r="B178" t="s">
        <v>47307</v>
      </c>
      <c r="C178" t="s">
        <v>47308</v>
      </c>
      <c r="D178" t="s">
        <v>44578</v>
      </c>
      <c r="E178" t="s">
        <v>13331</v>
      </c>
      <c r="F178" t="s">
        <v>303</v>
      </c>
      <c r="G178" t="s">
        <v>45373</v>
      </c>
      <c r="H178" t="s">
        <v>45377</v>
      </c>
      <c r="I178" t="s">
        <v>2347</v>
      </c>
      <c r="J178">
        <v>30.354150000000001</v>
      </c>
      <c r="K178">
        <v>-97.801270000000002</v>
      </c>
      <c r="L178">
        <v>211130</v>
      </c>
      <c r="M178" t="s">
        <v>238</v>
      </c>
      <c r="N178" s="49">
        <v>218954.122</v>
      </c>
      <c r="O178" s="49">
        <v>219055.93400000001</v>
      </c>
      <c r="P178" s="49">
        <v>147884.65400000001</v>
      </c>
      <c r="Q178" s="49">
        <v>111604.27800000001</v>
      </c>
    </row>
    <row r="179" spans="1:17" x14ac:dyDescent="0.3">
      <c r="A179">
        <v>1011702</v>
      </c>
      <c r="B179" t="s">
        <v>12972</v>
      </c>
      <c r="C179" t="s">
        <v>12973</v>
      </c>
      <c r="D179" t="s">
        <v>44657</v>
      </c>
      <c r="E179" t="s">
        <v>12974</v>
      </c>
      <c r="F179" t="s">
        <v>663</v>
      </c>
      <c r="G179" t="s">
        <v>12283</v>
      </c>
      <c r="H179" t="s">
        <v>12975</v>
      </c>
      <c r="I179" t="s">
        <v>416</v>
      </c>
      <c r="J179">
        <v>39.541049899999997</v>
      </c>
      <c r="K179">
        <v>-80.661801400000002</v>
      </c>
      <c r="L179">
        <v>211130</v>
      </c>
      <c r="M179" t="s">
        <v>238</v>
      </c>
      <c r="N179" s="49">
        <v>115562.66</v>
      </c>
      <c r="O179" s="49">
        <v>111156.49800000001</v>
      </c>
      <c r="P179" s="49">
        <v>59857.516000000003</v>
      </c>
      <c r="Q179" s="49">
        <v>58099.536</v>
      </c>
    </row>
    <row r="180" spans="1:17" x14ac:dyDescent="0.3">
      <c r="A180">
        <v>1012298</v>
      </c>
      <c r="B180" t="s">
        <v>47309</v>
      </c>
      <c r="C180" t="s">
        <v>45388</v>
      </c>
      <c r="D180" t="s">
        <v>45389</v>
      </c>
      <c r="E180" t="s">
        <v>32639</v>
      </c>
      <c r="F180" t="s">
        <v>1487</v>
      </c>
      <c r="G180" t="s">
        <v>25802</v>
      </c>
      <c r="H180" t="s">
        <v>45390</v>
      </c>
      <c r="J180">
        <v>37.1583021</v>
      </c>
      <c r="K180">
        <v>-104.5655273</v>
      </c>
      <c r="L180">
        <v>211130</v>
      </c>
      <c r="M180" t="s">
        <v>238</v>
      </c>
      <c r="N180" s="49">
        <v>261709.14</v>
      </c>
      <c r="O180" s="49">
        <v>275533.10600000003</v>
      </c>
      <c r="P180" s="49">
        <v>296086.66600000003</v>
      </c>
      <c r="Q180" s="49">
        <v>321904.96600000001</v>
      </c>
    </row>
    <row r="181" spans="1:17" x14ac:dyDescent="0.3">
      <c r="A181">
        <v>1012459</v>
      </c>
      <c r="B181" t="s">
        <v>47310</v>
      </c>
      <c r="C181" t="s">
        <v>47311</v>
      </c>
      <c r="D181" t="s">
        <v>44645</v>
      </c>
      <c r="E181" t="s">
        <v>47312</v>
      </c>
      <c r="F181" t="s">
        <v>461</v>
      </c>
      <c r="G181" t="s">
        <v>47313</v>
      </c>
      <c r="H181" t="s">
        <v>47314</v>
      </c>
      <c r="J181">
        <v>42.251572000000003</v>
      </c>
      <c r="K181">
        <v>-110.2593928</v>
      </c>
      <c r="L181">
        <v>211130</v>
      </c>
      <c r="M181" t="s">
        <v>238</v>
      </c>
      <c r="N181" s="49">
        <v>28447.119999999999</v>
      </c>
      <c r="O181" s="49">
        <v>32602.668000000001</v>
      </c>
      <c r="P181" s="49">
        <v>36443.847999999998</v>
      </c>
      <c r="Q181" s="49">
        <v>56116.525999999998</v>
      </c>
    </row>
    <row r="182" spans="1:17" x14ac:dyDescent="0.3">
      <c r="A182">
        <v>1012498</v>
      </c>
      <c r="B182" t="s">
        <v>47315</v>
      </c>
      <c r="C182" t="s">
        <v>47316</v>
      </c>
      <c r="D182" t="s">
        <v>44578</v>
      </c>
      <c r="E182" t="s">
        <v>3634</v>
      </c>
      <c r="F182" t="s">
        <v>303</v>
      </c>
      <c r="G182" t="s">
        <v>39864</v>
      </c>
      <c r="H182" t="s">
        <v>47317</v>
      </c>
      <c r="I182" t="s">
        <v>3637</v>
      </c>
      <c r="J182">
        <v>32.781230000000001</v>
      </c>
      <c r="K182">
        <v>-96.796419999999998</v>
      </c>
      <c r="L182">
        <v>211130</v>
      </c>
      <c r="M182" t="s">
        <v>238</v>
      </c>
      <c r="N182" s="49">
        <v>62564.703999999998</v>
      </c>
      <c r="O182" s="49">
        <v>63678.451999999997</v>
      </c>
      <c r="P182" s="49">
        <v>73475.308000000005</v>
      </c>
    </row>
    <row r="183" spans="1:17" x14ac:dyDescent="0.3">
      <c r="A183">
        <v>1012841</v>
      </c>
      <c r="B183" t="s">
        <v>47318</v>
      </c>
      <c r="C183" t="s">
        <v>47319</v>
      </c>
      <c r="D183" t="s">
        <v>44574</v>
      </c>
      <c r="E183" t="s">
        <v>3634</v>
      </c>
      <c r="F183" t="s">
        <v>303</v>
      </c>
      <c r="G183" t="s">
        <v>45435</v>
      </c>
      <c r="H183" t="s">
        <v>45436</v>
      </c>
      <c r="I183" t="s">
        <v>3637</v>
      </c>
      <c r="J183">
        <v>32.966149999999999</v>
      </c>
      <c r="K183">
        <v>-96.821039999999996</v>
      </c>
      <c r="L183">
        <v>211130</v>
      </c>
      <c r="M183" t="s">
        <v>238</v>
      </c>
      <c r="N183" s="49">
        <v>64946.913999999997</v>
      </c>
      <c r="O183" s="49">
        <v>70493.597999999998</v>
      </c>
      <c r="P183" s="49">
        <v>42165.398000000001</v>
      </c>
      <c r="Q183" s="49">
        <v>39600.394</v>
      </c>
    </row>
    <row r="184" spans="1:17" x14ac:dyDescent="0.3">
      <c r="A184">
        <v>1012611</v>
      </c>
      <c r="B184" t="s">
        <v>47320</v>
      </c>
      <c r="C184" t="s">
        <v>47321</v>
      </c>
      <c r="D184" t="s">
        <v>44596</v>
      </c>
      <c r="E184" t="s">
        <v>10056</v>
      </c>
      <c r="F184" t="s">
        <v>1418</v>
      </c>
      <c r="G184" t="s">
        <v>29610</v>
      </c>
      <c r="H184" t="s">
        <v>47322</v>
      </c>
      <c r="I184" t="s">
        <v>1421</v>
      </c>
      <c r="J184">
        <v>36.060760000000002</v>
      </c>
      <c r="K184">
        <v>-95.974350000000001</v>
      </c>
      <c r="L184">
        <v>211130</v>
      </c>
      <c r="M184" t="s">
        <v>238</v>
      </c>
      <c r="O184" s="49">
        <v>66327.649999999994</v>
      </c>
      <c r="P184" s="49">
        <v>68164.55</v>
      </c>
      <c r="Q184" s="49">
        <v>69541.962</v>
      </c>
    </row>
    <row r="185" spans="1:17" x14ac:dyDescent="0.3">
      <c r="A185">
        <v>1012907</v>
      </c>
      <c r="B185" t="s">
        <v>47323</v>
      </c>
      <c r="C185" t="s">
        <v>47324</v>
      </c>
      <c r="D185" t="s">
        <v>44608</v>
      </c>
      <c r="E185" t="s">
        <v>10056</v>
      </c>
      <c r="F185" t="s">
        <v>1418</v>
      </c>
      <c r="G185" t="s">
        <v>29610</v>
      </c>
      <c r="H185" t="s">
        <v>47322</v>
      </c>
      <c r="I185" t="s">
        <v>1421</v>
      </c>
      <c r="J185">
        <v>36.060760000000002</v>
      </c>
      <c r="K185">
        <v>-95.974350000000001</v>
      </c>
      <c r="L185">
        <v>211130</v>
      </c>
      <c r="M185" t="s">
        <v>238</v>
      </c>
      <c r="O185" s="49">
        <v>28496.59</v>
      </c>
      <c r="P185" s="49">
        <v>41347.050000000003</v>
      </c>
    </row>
    <row r="186" spans="1:17" x14ac:dyDescent="0.3">
      <c r="A186">
        <v>1012626</v>
      </c>
      <c r="B186" t="s">
        <v>47325</v>
      </c>
      <c r="C186" t="s">
        <v>47326</v>
      </c>
      <c r="D186" t="s">
        <v>44651</v>
      </c>
      <c r="E186" t="s">
        <v>47327</v>
      </c>
      <c r="F186" t="s">
        <v>339</v>
      </c>
      <c r="G186" t="s">
        <v>6399</v>
      </c>
      <c r="H186" t="s">
        <v>47328</v>
      </c>
      <c r="J186">
        <v>36.8599119</v>
      </c>
      <c r="K186">
        <v>-107.6215321</v>
      </c>
      <c r="L186">
        <v>211130</v>
      </c>
      <c r="M186" t="s">
        <v>238</v>
      </c>
      <c r="N186" s="49">
        <v>26090.356</v>
      </c>
      <c r="O186" s="49">
        <v>25656.606</v>
      </c>
      <c r="P186" s="49">
        <v>30761.137999999999</v>
      </c>
      <c r="Q186" s="49">
        <v>26165.704000000002</v>
      </c>
    </row>
    <row r="187" spans="1:17" x14ac:dyDescent="0.3">
      <c r="A187">
        <v>1013368</v>
      </c>
      <c r="B187" t="s">
        <v>47329</v>
      </c>
      <c r="C187" t="s">
        <v>47330</v>
      </c>
      <c r="D187" t="s">
        <v>44628</v>
      </c>
      <c r="E187" t="s">
        <v>20512</v>
      </c>
      <c r="F187" t="s">
        <v>303</v>
      </c>
      <c r="G187" t="s">
        <v>20513</v>
      </c>
      <c r="I187" t="s">
        <v>20514</v>
      </c>
      <c r="J187">
        <v>31.931000000000001</v>
      </c>
      <c r="K187">
        <v>-103.6267</v>
      </c>
      <c r="L187">
        <v>211130</v>
      </c>
      <c r="M187" t="s">
        <v>238</v>
      </c>
      <c r="N187" s="49">
        <v>78042.627999999997</v>
      </c>
      <c r="O187" s="49">
        <v>49809.226000000002</v>
      </c>
    </row>
    <row r="188" spans="1:17" x14ac:dyDescent="0.3">
      <c r="A188">
        <v>1013745</v>
      </c>
      <c r="B188"/>
      <c r="C188" t="s">
        <v>47331</v>
      </c>
      <c r="D188" t="s">
        <v>44591</v>
      </c>
      <c r="E188" t="s">
        <v>5420</v>
      </c>
      <c r="F188" t="s">
        <v>303</v>
      </c>
      <c r="G188" t="s">
        <v>43113</v>
      </c>
      <c r="H188" t="s">
        <v>47332</v>
      </c>
      <c r="L188">
        <v>486210</v>
      </c>
      <c r="M188" t="s">
        <v>238</v>
      </c>
      <c r="N188" s="49">
        <v>32652.26</v>
      </c>
    </row>
    <row r="189" spans="1:17" x14ac:dyDescent="0.3">
      <c r="A189">
        <v>1013738</v>
      </c>
      <c r="B189"/>
      <c r="C189" t="s">
        <v>47333</v>
      </c>
      <c r="D189" t="s">
        <v>44612</v>
      </c>
      <c r="E189" t="s">
        <v>47334</v>
      </c>
      <c r="F189" t="s">
        <v>1418</v>
      </c>
      <c r="G189" t="s">
        <v>44870</v>
      </c>
      <c r="H189" t="s">
        <v>47335</v>
      </c>
      <c r="L189">
        <v>211130</v>
      </c>
      <c r="M189" t="s">
        <v>238</v>
      </c>
      <c r="N189" s="49">
        <v>38996.137999999999</v>
      </c>
    </row>
    <row r="190" spans="1:17" x14ac:dyDescent="0.3">
      <c r="A190">
        <v>1012341</v>
      </c>
      <c r="B190" t="s">
        <v>47336</v>
      </c>
      <c r="C190" t="s">
        <v>47337</v>
      </c>
      <c r="D190" t="s">
        <v>44645</v>
      </c>
      <c r="E190" t="s">
        <v>3191</v>
      </c>
      <c r="F190" t="s">
        <v>1487</v>
      </c>
      <c r="G190" t="s">
        <v>26216</v>
      </c>
      <c r="H190" t="s">
        <v>45048</v>
      </c>
      <c r="I190" t="s">
        <v>5884</v>
      </c>
      <c r="J190">
        <v>39.74933</v>
      </c>
      <c r="K190">
        <v>-104.99275</v>
      </c>
      <c r="L190">
        <v>211130</v>
      </c>
      <c r="M190" t="s">
        <v>238</v>
      </c>
      <c r="N190" s="49">
        <v>155627.67000000001</v>
      </c>
      <c r="O190" s="49">
        <v>142330.63800000001</v>
      </c>
      <c r="P190" s="49">
        <v>102783.96</v>
      </c>
      <c r="Q190" s="49">
        <v>157826.42199999999</v>
      </c>
    </row>
    <row r="191" spans="1:17" x14ac:dyDescent="0.3">
      <c r="A191">
        <v>1012377</v>
      </c>
      <c r="B191" t="s">
        <v>47338</v>
      </c>
      <c r="C191" t="s">
        <v>47339</v>
      </c>
      <c r="D191" t="s">
        <v>44893</v>
      </c>
      <c r="E191" t="s">
        <v>5420</v>
      </c>
      <c r="F191" t="s">
        <v>303</v>
      </c>
      <c r="G191" t="s">
        <v>45491</v>
      </c>
      <c r="H191" t="s">
        <v>45488</v>
      </c>
      <c r="I191" t="s">
        <v>483</v>
      </c>
      <c r="J191">
        <v>29.749929999999999</v>
      </c>
      <c r="K191">
        <v>-95.481930000000006</v>
      </c>
      <c r="L191">
        <v>211130</v>
      </c>
      <c r="M191" t="s">
        <v>238</v>
      </c>
      <c r="N191" s="49">
        <v>54819.002</v>
      </c>
      <c r="O191" s="49">
        <v>52368.915999999997</v>
      </c>
      <c r="P191" s="49">
        <v>51124.766000000003</v>
      </c>
      <c r="Q191" s="49">
        <v>60418.73</v>
      </c>
    </row>
    <row r="192" spans="1:17" x14ac:dyDescent="0.3">
      <c r="A192">
        <v>1012747</v>
      </c>
      <c r="B192" t="s">
        <v>47340</v>
      </c>
      <c r="C192" t="s">
        <v>47341</v>
      </c>
      <c r="D192" t="s">
        <v>44674</v>
      </c>
      <c r="E192" t="s">
        <v>5420</v>
      </c>
      <c r="F192" t="s">
        <v>303</v>
      </c>
      <c r="G192" t="s">
        <v>35922</v>
      </c>
      <c r="H192" t="s">
        <v>45488</v>
      </c>
      <c r="I192" t="s">
        <v>483</v>
      </c>
      <c r="J192">
        <v>29.749929999999999</v>
      </c>
      <c r="K192">
        <v>-95.481930000000006</v>
      </c>
      <c r="L192">
        <v>211130</v>
      </c>
      <c r="M192" t="s">
        <v>238</v>
      </c>
      <c r="N192" s="49">
        <v>17411.698</v>
      </c>
      <c r="O192" s="49">
        <v>19122.54</v>
      </c>
      <c r="P192" s="49">
        <v>30862.1</v>
      </c>
      <c r="Q192" s="49">
        <v>29934.302</v>
      </c>
    </row>
    <row r="193" spans="1:17" x14ac:dyDescent="0.3">
      <c r="A193">
        <v>1012198</v>
      </c>
      <c r="B193" t="s">
        <v>47342</v>
      </c>
      <c r="C193" t="s">
        <v>47343</v>
      </c>
      <c r="D193" t="s">
        <v>44578</v>
      </c>
      <c r="E193" t="s">
        <v>44493</v>
      </c>
      <c r="F193" t="s">
        <v>303</v>
      </c>
      <c r="G193" t="s">
        <v>44494</v>
      </c>
      <c r="H193" t="s">
        <v>47344</v>
      </c>
      <c r="I193" t="s">
        <v>1952</v>
      </c>
      <c r="J193">
        <v>30.161149999999999</v>
      </c>
      <c r="K193">
        <v>-95.453890000000001</v>
      </c>
      <c r="L193">
        <v>211130</v>
      </c>
      <c r="M193" t="s">
        <v>238</v>
      </c>
      <c r="N193" s="49">
        <v>447771.076</v>
      </c>
      <c r="O193" s="49">
        <v>525847.88199999998</v>
      </c>
      <c r="P193" s="49">
        <v>510418.12599999999</v>
      </c>
      <c r="Q193" s="49">
        <v>1182642.814</v>
      </c>
    </row>
    <row r="194" spans="1:17" x14ac:dyDescent="0.3">
      <c r="A194">
        <v>1012256</v>
      </c>
      <c r="B194" t="s">
        <v>47345</v>
      </c>
      <c r="C194" t="s">
        <v>47346</v>
      </c>
      <c r="D194" t="s">
        <v>44657</v>
      </c>
      <c r="E194" t="s">
        <v>26299</v>
      </c>
      <c r="F194" t="s">
        <v>447</v>
      </c>
      <c r="G194" t="s">
        <v>14435</v>
      </c>
      <c r="H194" t="s">
        <v>47347</v>
      </c>
      <c r="I194" t="s">
        <v>2882</v>
      </c>
      <c r="J194">
        <v>41.742637000000002</v>
      </c>
      <c r="K194">
        <v>-76.447846999999996</v>
      </c>
      <c r="L194">
        <v>486210</v>
      </c>
      <c r="M194" t="s">
        <v>238</v>
      </c>
      <c r="N194" s="49">
        <v>279371.90000000002</v>
      </c>
      <c r="O194" s="49">
        <v>264098.984</v>
      </c>
      <c r="P194" s="49">
        <v>217947.94</v>
      </c>
      <c r="Q194" s="49">
        <v>199548.76800000001</v>
      </c>
    </row>
    <row r="195" spans="1:17" x14ac:dyDescent="0.3">
      <c r="A195">
        <v>1009289</v>
      </c>
      <c r="B195" t="s">
        <v>16830</v>
      </c>
      <c r="C195" t="s">
        <v>16831</v>
      </c>
      <c r="D195" t="s">
        <v>44584</v>
      </c>
      <c r="E195" t="s">
        <v>8706</v>
      </c>
      <c r="F195" t="s">
        <v>583</v>
      </c>
      <c r="G195" t="s">
        <v>15919</v>
      </c>
      <c r="H195" t="s">
        <v>16832</v>
      </c>
      <c r="I195" t="s">
        <v>5185</v>
      </c>
      <c r="J195">
        <v>32.243782000000003</v>
      </c>
      <c r="K195">
        <v>-93.283327999999997</v>
      </c>
      <c r="L195">
        <v>211130</v>
      </c>
      <c r="M195" t="s">
        <v>238</v>
      </c>
      <c r="N195" s="49">
        <v>53413.254000000001</v>
      </c>
    </row>
    <row r="196" spans="1:17" x14ac:dyDescent="0.3">
      <c r="A196">
        <v>1012790</v>
      </c>
      <c r="B196" t="s">
        <v>47348</v>
      </c>
      <c r="C196" t="s">
        <v>47349</v>
      </c>
      <c r="D196" t="s">
        <v>44620</v>
      </c>
      <c r="E196" t="s">
        <v>10461</v>
      </c>
      <c r="F196" t="s">
        <v>640</v>
      </c>
      <c r="G196" t="s">
        <v>31524</v>
      </c>
      <c r="H196" t="s">
        <v>47350</v>
      </c>
      <c r="J196">
        <v>48.346561800000003</v>
      </c>
      <c r="K196">
        <v>-102.9789899</v>
      </c>
      <c r="L196">
        <v>211130</v>
      </c>
      <c r="M196" t="s">
        <v>238</v>
      </c>
      <c r="N196" s="49">
        <v>332953.56259042257</v>
      </c>
      <c r="O196" s="49">
        <v>327167.50736157177</v>
      </c>
      <c r="P196" s="49">
        <v>190497.54800000001</v>
      </c>
      <c r="Q196" s="49">
        <v>328516.36</v>
      </c>
    </row>
    <row r="197" spans="1:17" x14ac:dyDescent="0.3">
      <c r="A197">
        <v>1012184</v>
      </c>
      <c r="B197" t="s">
        <v>47351</v>
      </c>
      <c r="C197" t="s">
        <v>47352</v>
      </c>
      <c r="D197" t="s">
        <v>44620</v>
      </c>
      <c r="E197" t="s">
        <v>5420</v>
      </c>
      <c r="F197" t="s">
        <v>303</v>
      </c>
      <c r="G197" t="s">
        <v>1810</v>
      </c>
      <c r="H197" t="s">
        <v>47027</v>
      </c>
      <c r="I197" t="s">
        <v>483</v>
      </c>
      <c r="J197">
        <v>29.75816</v>
      </c>
      <c r="K197">
        <v>-95.367819999999995</v>
      </c>
      <c r="L197">
        <v>211130</v>
      </c>
      <c r="M197" t="s">
        <v>238</v>
      </c>
      <c r="N197" s="49">
        <v>420944.78</v>
      </c>
      <c r="O197" s="49">
        <v>399284.91399999999</v>
      </c>
      <c r="P197" s="49">
        <v>312186.984</v>
      </c>
      <c r="Q197" s="49">
        <v>349224.45600000001</v>
      </c>
    </row>
    <row r="198" spans="1:17" x14ac:dyDescent="0.3">
      <c r="A198">
        <v>1012165</v>
      </c>
      <c r="B198" t="s">
        <v>47353</v>
      </c>
      <c r="C198" t="s">
        <v>47354</v>
      </c>
      <c r="E198" t="s">
        <v>17007</v>
      </c>
      <c r="F198" t="s">
        <v>1370</v>
      </c>
      <c r="G198" t="s">
        <v>17008</v>
      </c>
      <c r="I198" t="s">
        <v>4057</v>
      </c>
      <c r="J198">
        <v>60.745649999999998</v>
      </c>
      <c r="K198">
        <v>-150.85723899999999</v>
      </c>
      <c r="L198">
        <v>211120</v>
      </c>
      <c r="M198" t="s">
        <v>238</v>
      </c>
      <c r="N198" s="49">
        <v>73109.758000000002</v>
      </c>
      <c r="O198" s="49">
        <v>74342.604000000007</v>
      </c>
      <c r="P198" s="49">
        <v>164317.72</v>
      </c>
      <c r="Q198" s="49">
        <v>253790.05600000001</v>
      </c>
    </row>
    <row r="199" spans="1:17" x14ac:dyDescent="0.3">
      <c r="A199">
        <v>1012164</v>
      </c>
      <c r="B199" t="s">
        <v>21274</v>
      </c>
      <c r="C199" t="s">
        <v>47355</v>
      </c>
      <c r="E199" t="s">
        <v>4395</v>
      </c>
      <c r="F199" t="s">
        <v>1370</v>
      </c>
      <c r="G199" t="s">
        <v>1371</v>
      </c>
      <c r="I199" t="s">
        <v>1372</v>
      </c>
      <c r="J199">
        <v>70.458965000000006</v>
      </c>
      <c r="K199">
        <v>-149.44156699999999</v>
      </c>
      <c r="L199">
        <v>211120</v>
      </c>
      <c r="M199" t="s">
        <v>238</v>
      </c>
      <c r="N199" s="49">
        <v>214912.08</v>
      </c>
      <c r="O199" s="49">
        <v>215196.42800000001</v>
      </c>
      <c r="P199" s="49">
        <v>214664.88800000001</v>
      </c>
      <c r="Q199" s="49">
        <v>278389.60399999999</v>
      </c>
    </row>
    <row r="200" spans="1:17" x14ac:dyDescent="0.3">
      <c r="A200">
        <v>1012722</v>
      </c>
      <c r="B200" t="s">
        <v>47356</v>
      </c>
      <c r="C200" t="s">
        <v>47357</v>
      </c>
      <c r="D200" t="s">
        <v>44578</v>
      </c>
      <c r="E200" t="s">
        <v>5420</v>
      </c>
      <c r="F200" t="s">
        <v>303</v>
      </c>
      <c r="G200" t="s">
        <v>1810</v>
      </c>
      <c r="H200" t="s">
        <v>44394</v>
      </c>
      <c r="I200" t="s">
        <v>483</v>
      </c>
      <c r="J200">
        <v>29.756665999999999</v>
      </c>
      <c r="K200">
        <v>-95.366421000000003</v>
      </c>
      <c r="L200">
        <v>211120</v>
      </c>
      <c r="M200" t="s">
        <v>238</v>
      </c>
      <c r="N200" s="49">
        <v>157589.274</v>
      </c>
      <c r="O200" s="49">
        <v>161559.91399999999</v>
      </c>
      <c r="P200" s="49">
        <v>160430.326</v>
      </c>
      <c r="Q200" s="49">
        <v>203601.36199999999</v>
      </c>
    </row>
    <row r="201" spans="1:17" x14ac:dyDescent="0.3">
      <c r="A201">
        <v>1013144</v>
      </c>
      <c r="B201" t="s">
        <v>47358</v>
      </c>
      <c r="C201" t="s">
        <v>47359</v>
      </c>
      <c r="D201" t="s">
        <v>44628</v>
      </c>
      <c r="E201" t="s">
        <v>3634</v>
      </c>
      <c r="F201" t="s">
        <v>303</v>
      </c>
      <c r="G201" t="s">
        <v>46062</v>
      </c>
      <c r="H201" t="s">
        <v>47360</v>
      </c>
      <c r="I201" t="s">
        <v>3637</v>
      </c>
      <c r="J201">
        <v>32.926909999999999</v>
      </c>
      <c r="K201">
        <v>-96.822730000000007</v>
      </c>
      <c r="L201">
        <v>486210</v>
      </c>
      <c r="M201" t="s">
        <v>238</v>
      </c>
      <c r="N201" s="49">
        <v>45488.03</v>
      </c>
      <c r="O201" s="49">
        <v>48451.432000000001</v>
      </c>
      <c r="P201" s="49">
        <v>27896.342000000001</v>
      </c>
    </row>
    <row r="202" spans="1:17" x14ac:dyDescent="0.3">
      <c r="A202">
        <v>1012723</v>
      </c>
      <c r="B202" t="s">
        <v>45118</v>
      </c>
      <c r="C202" t="s">
        <v>47361</v>
      </c>
      <c r="D202" t="s">
        <v>44584</v>
      </c>
      <c r="E202" t="s">
        <v>3634</v>
      </c>
      <c r="F202" t="s">
        <v>303</v>
      </c>
      <c r="G202" t="s">
        <v>30948</v>
      </c>
      <c r="H202" t="s">
        <v>44670</v>
      </c>
      <c r="I202" t="s">
        <v>3637</v>
      </c>
      <c r="J202">
        <v>32.915930000000003</v>
      </c>
      <c r="K202">
        <v>-96.772490000000005</v>
      </c>
      <c r="L202">
        <v>211130</v>
      </c>
      <c r="M202" t="s">
        <v>238</v>
      </c>
      <c r="N202" s="49">
        <v>151488.47200000001</v>
      </c>
      <c r="O202" s="49">
        <v>170580.67</v>
      </c>
      <c r="P202" s="49">
        <v>201014.78200000001</v>
      </c>
      <c r="Q202" s="49">
        <v>174060.02</v>
      </c>
    </row>
    <row r="203" spans="1:17" x14ac:dyDescent="0.3">
      <c r="A203">
        <v>1012908</v>
      </c>
      <c r="B203" t="s">
        <v>47362</v>
      </c>
      <c r="C203" t="s">
        <v>47363</v>
      </c>
      <c r="D203" t="s">
        <v>44651</v>
      </c>
      <c r="E203" t="s">
        <v>12104</v>
      </c>
      <c r="F203" t="s">
        <v>1487</v>
      </c>
      <c r="G203" t="s">
        <v>12105</v>
      </c>
      <c r="I203" t="s">
        <v>3457</v>
      </c>
      <c r="J203">
        <v>37.105063889999997</v>
      </c>
      <c r="K203">
        <v>-107.77194444</v>
      </c>
      <c r="L203">
        <v>211130</v>
      </c>
      <c r="M203" t="s">
        <v>238</v>
      </c>
      <c r="N203" s="49">
        <v>35075.046000000002</v>
      </c>
      <c r="O203" s="49">
        <v>43061.196000000004</v>
      </c>
      <c r="P203" s="49">
        <v>28689.563999999998</v>
      </c>
    </row>
    <row r="204" spans="1:17" x14ac:dyDescent="0.3">
      <c r="A204">
        <v>1013692</v>
      </c>
      <c r="B204"/>
      <c r="C204" t="s">
        <v>47364</v>
      </c>
      <c r="D204" t="s">
        <v>44584</v>
      </c>
      <c r="E204" t="s">
        <v>480</v>
      </c>
      <c r="F204" t="s">
        <v>303</v>
      </c>
      <c r="G204" t="s">
        <v>1810</v>
      </c>
      <c r="H204" t="s">
        <v>47365</v>
      </c>
      <c r="L204">
        <v>211130</v>
      </c>
      <c r="M204" t="s">
        <v>238</v>
      </c>
      <c r="N204" s="49">
        <v>65350.044000000002</v>
      </c>
    </row>
    <row r="205" spans="1:17" x14ac:dyDescent="0.3">
      <c r="A205">
        <v>1013638</v>
      </c>
      <c r="B205"/>
      <c r="C205" t="s">
        <v>47366</v>
      </c>
      <c r="D205" t="s">
        <v>44612</v>
      </c>
      <c r="E205" t="s">
        <v>18075</v>
      </c>
      <c r="F205" t="s">
        <v>1418</v>
      </c>
      <c r="G205" t="s">
        <v>2945</v>
      </c>
      <c r="H205" t="s">
        <v>47367</v>
      </c>
      <c r="L205">
        <v>211130</v>
      </c>
      <c r="M205" t="s">
        <v>238</v>
      </c>
      <c r="N205" s="49">
        <v>86784.635999999999</v>
      </c>
    </row>
    <row r="206" spans="1:17" x14ac:dyDescent="0.3">
      <c r="A206">
        <v>1012194</v>
      </c>
      <c r="B206" t="s">
        <v>47368</v>
      </c>
      <c r="C206" t="s">
        <v>47369</v>
      </c>
      <c r="D206" t="s">
        <v>44637</v>
      </c>
      <c r="E206" t="s">
        <v>5420</v>
      </c>
      <c r="F206" t="s">
        <v>303</v>
      </c>
      <c r="G206" t="s">
        <v>1810</v>
      </c>
      <c r="H206" t="s">
        <v>47370</v>
      </c>
      <c r="I206" t="s">
        <v>483</v>
      </c>
      <c r="J206">
        <v>29.75808</v>
      </c>
      <c r="K206">
        <v>-95.364000000000004</v>
      </c>
      <c r="L206">
        <v>213112</v>
      </c>
      <c r="M206" t="s">
        <v>238</v>
      </c>
      <c r="N206" s="49">
        <v>126406.306</v>
      </c>
      <c r="O206" s="49">
        <v>123815.77800000001</v>
      </c>
      <c r="P206" s="49">
        <v>85271.156000000003</v>
      </c>
      <c r="Q206" s="49">
        <v>65402.252</v>
      </c>
    </row>
    <row r="207" spans="1:17" x14ac:dyDescent="0.3">
      <c r="A207">
        <v>1012451</v>
      </c>
      <c r="B207" t="s">
        <v>47371</v>
      </c>
      <c r="C207" t="s">
        <v>47372</v>
      </c>
      <c r="D207" t="s">
        <v>44628</v>
      </c>
      <c r="E207" t="s">
        <v>5420</v>
      </c>
      <c r="F207" t="s">
        <v>303</v>
      </c>
      <c r="G207" t="s">
        <v>1810</v>
      </c>
      <c r="H207" t="s">
        <v>47373</v>
      </c>
      <c r="I207" t="s">
        <v>483</v>
      </c>
      <c r="J207">
        <v>29.756869999999999</v>
      </c>
      <c r="K207">
        <v>-95.37218</v>
      </c>
      <c r="L207">
        <v>211120</v>
      </c>
      <c r="M207" t="s">
        <v>238</v>
      </c>
      <c r="O207" s="49">
        <v>118357.90399999999</v>
      </c>
      <c r="P207" s="49">
        <v>128422.476</v>
      </c>
      <c r="Q207" s="49">
        <v>117870.034</v>
      </c>
    </row>
    <row r="208" spans="1:17" x14ac:dyDescent="0.3">
      <c r="A208">
        <v>1012750</v>
      </c>
      <c r="B208" t="s">
        <v>47374</v>
      </c>
      <c r="C208" t="s">
        <v>47375</v>
      </c>
      <c r="D208" t="s">
        <v>44657</v>
      </c>
      <c r="E208" t="s">
        <v>36976</v>
      </c>
      <c r="F208" t="s">
        <v>1248</v>
      </c>
      <c r="G208" t="s">
        <v>45607</v>
      </c>
      <c r="H208" t="s">
        <v>45608</v>
      </c>
      <c r="I208" t="s">
        <v>3156</v>
      </c>
      <c r="J208">
        <v>39.215940000000003</v>
      </c>
      <c r="K208">
        <v>-81.159099999999995</v>
      </c>
      <c r="L208">
        <v>211130</v>
      </c>
      <c r="M208" t="s">
        <v>238</v>
      </c>
      <c r="N208" s="49">
        <v>56557.144</v>
      </c>
      <c r="O208" s="49">
        <v>90413.661999999997</v>
      </c>
      <c r="P208" s="49">
        <v>73034.423999999999</v>
      </c>
      <c r="Q208" s="49">
        <v>31295.031999999999</v>
      </c>
    </row>
    <row r="209" spans="1:17" x14ac:dyDescent="0.3">
      <c r="A209">
        <v>1013697</v>
      </c>
      <c r="B209" t="s">
        <v>45121</v>
      </c>
      <c r="C209" t="s">
        <v>47376</v>
      </c>
      <c r="D209" t="s">
        <v>44591</v>
      </c>
      <c r="E209" t="s">
        <v>3634</v>
      </c>
      <c r="F209" t="s">
        <v>303</v>
      </c>
      <c r="G209" t="s">
        <v>30948</v>
      </c>
      <c r="H209" t="s">
        <v>44670</v>
      </c>
      <c r="I209" t="s">
        <v>3637</v>
      </c>
      <c r="J209">
        <v>32.915930000000003</v>
      </c>
      <c r="K209">
        <v>-96.772490000000005</v>
      </c>
      <c r="L209">
        <v>211130</v>
      </c>
      <c r="M209" t="s">
        <v>238</v>
      </c>
      <c r="N209" s="49">
        <v>68928.422000000006</v>
      </c>
    </row>
    <row r="210" spans="1:17" x14ac:dyDescent="0.3">
      <c r="A210">
        <v>1012201</v>
      </c>
      <c r="B210" t="s">
        <v>45258</v>
      </c>
      <c r="C210" t="s">
        <v>47377</v>
      </c>
      <c r="D210" t="s">
        <v>44649</v>
      </c>
      <c r="E210" t="s">
        <v>5420</v>
      </c>
      <c r="F210" t="s">
        <v>303</v>
      </c>
      <c r="G210" t="s">
        <v>1810</v>
      </c>
      <c r="H210" t="s">
        <v>47027</v>
      </c>
      <c r="I210" t="s">
        <v>483</v>
      </c>
      <c r="J210">
        <v>29.75816</v>
      </c>
      <c r="K210">
        <v>-95.367819999999995</v>
      </c>
      <c r="L210">
        <v>211130</v>
      </c>
      <c r="M210" t="s">
        <v>238</v>
      </c>
      <c r="N210" s="49">
        <v>293591.93199999997</v>
      </c>
      <c r="O210" s="49">
        <v>346039.87199999997</v>
      </c>
      <c r="P210" s="49">
        <v>329246.45400000003</v>
      </c>
      <c r="Q210" s="49">
        <v>194748.2</v>
      </c>
    </row>
    <row r="211" spans="1:17" x14ac:dyDescent="0.3">
      <c r="A211">
        <v>1012576</v>
      </c>
      <c r="B211" t="s">
        <v>47221</v>
      </c>
      <c r="C211" t="s">
        <v>47378</v>
      </c>
      <c r="D211" t="s">
        <v>44578</v>
      </c>
      <c r="E211" t="s">
        <v>5420</v>
      </c>
      <c r="F211" t="s">
        <v>303</v>
      </c>
      <c r="G211" t="s">
        <v>1810</v>
      </c>
      <c r="H211" t="s">
        <v>47027</v>
      </c>
      <c r="I211" t="s">
        <v>483</v>
      </c>
      <c r="J211">
        <v>29.75816</v>
      </c>
      <c r="K211">
        <v>-95.367819999999995</v>
      </c>
      <c r="L211">
        <v>211130</v>
      </c>
      <c r="M211" t="s">
        <v>238</v>
      </c>
      <c r="N211" s="49">
        <v>87294.334000000003</v>
      </c>
      <c r="O211" s="49">
        <v>82263.744000000006</v>
      </c>
      <c r="P211" s="49">
        <v>77272.017999999996</v>
      </c>
      <c r="Q211" s="49">
        <v>80076.694000000003</v>
      </c>
    </row>
    <row r="212" spans="1:17" x14ac:dyDescent="0.3">
      <c r="A212">
        <v>1012558</v>
      </c>
      <c r="B212" t="s">
        <v>45106</v>
      </c>
      <c r="C212" t="s">
        <v>47379</v>
      </c>
      <c r="D212" t="s">
        <v>44628</v>
      </c>
      <c r="E212" t="s">
        <v>2808</v>
      </c>
      <c r="F212" t="s">
        <v>303</v>
      </c>
      <c r="G212" t="s">
        <v>3159</v>
      </c>
      <c r="H212" t="s">
        <v>47380</v>
      </c>
      <c r="I212" t="s">
        <v>3161</v>
      </c>
      <c r="J212">
        <v>32.029940000000003</v>
      </c>
      <c r="K212">
        <v>-102.08741000000001</v>
      </c>
      <c r="L212">
        <v>211130</v>
      </c>
      <c r="M212" t="s">
        <v>238</v>
      </c>
      <c r="N212" s="49">
        <v>36396.326000000001</v>
      </c>
      <c r="O212" s="49">
        <v>39400.362000000001</v>
      </c>
      <c r="P212" s="49">
        <v>46067.792000000001</v>
      </c>
      <c r="Q212" s="49">
        <v>38619.612000000001</v>
      </c>
    </row>
    <row r="213" spans="1:17" x14ac:dyDescent="0.3">
      <c r="A213">
        <v>1012566</v>
      </c>
      <c r="B213" t="s">
        <v>47381</v>
      </c>
      <c r="C213" t="s">
        <v>47382</v>
      </c>
      <c r="D213" t="s">
        <v>44596</v>
      </c>
      <c r="E213" t="s">
        <v>5420</v>
      </c>
      <c r="F213" t="s">
        <v>303</v>
      </c>
      <c r="G213" t="s">
        <v>1810</v>
      </c>
      <c r="H213" t="s">
        <v>47027</v>
      </c>
      <c r="I213" t="s">
        <v>483</v>
      </c>
      <c r="J213">
        <v>29.75816</v>
      </c>
      <c r="K213">
        <v>-95.367819999999995</v>
      </c>
      <c r="L213">
        <v>211130</v>
      </c>
      <c r="M213" t="s">
        <v>238</v>
      </c>
      <c r="N213" s="49">
        <v>195531.53</v>
      </c>
      <c r="O213" s="49">
        <v>211506.21799999999</v>
      </c>
      <c r="P213" s="49">
        <v>211805.79399999999</v>
      </c>
      <c r="Q213" s="49">
        <v>244679.9</v>
      </c>
    </row>
    <row r="214" spans="1:17" x14ac:dyDescent="0.3">
      <c r="A214">
        <v>1012562</v>
      </c>
      <c r="B214" t="s">
        <v>47383</v>
      </c>
      <c r="C214" t="s">
        <v>47384</v>
      </c>
      <c r="D214" t="s">
        <v>44605</v>
      </c>
      <c r="E214" t="s">
        <v>5420</v>
      </c>
      <c r="F214" t="s">
        <v>303</v>
      </c>
      <c r="G214" t="s">
        <v>1810</v>
      </c>
      <c r="H214" t="s">
        <v>47027</v>
      </c>
      <c r="I214" t="s">
        <v>483</v>
      </c>
      <c r="J214">
        <v>29.75816</v>
      </c>
      <c r="K214">
        <v>-95.367819999999995</v>
      </c>
      <c r="L214">
        <v>211130</v>
      </c>
      <c r="M214" t="s">
        <v>238</v>
      </c>
      <c r="N214" s="49">
        <v>53953.01</v>
      </c>
      <c r="O214" s="49">
        <v>51511.048000000003</v>
      </c>
      <c r="P214" s="49">
        <v>53277.565999999999</v>
      </c>
      <c r="Q214" s="49">
        <v>64354.383999999998</v>
      </c>
    </row>
    <row r="215" spans="1:17" x14ac:dyDescent="0.3">
      <c r="A215">
        <v>1012597</v>
      </c>
      <c r="B215" t="s">
        <v>47385</v>
      </c>
      <c r="C215" t="s">
        <v>47386</v>
      </c>
      <c r="D215" t="s">
        <v>44608</v>
      </c>
      <c r="E215" t="s">
        <v>5420</v>
      </c>
      <c r="F215" t="s">
        <v>303</v>
      </c>
      <c r="G215" t="s">
        <v>1810</v>
      </c>
      <c r="H215" t="s">
        <v>47027</v>
      </c>
      <c r="I215" t="s">
        <v>483</v>
      </c>
      <c r="J215">
        <v>29.75816</v>
      </c>
      <c r="K215">
        <v>-95.367819999999995</v>
      </c>
      <c r="L215">
        <v>211130</v>
      </c>
      <c r="M215" t="s">
        <v>238</v>
      </c>
      <c r="N215" s="49">
        <v>253935.234</v>
      </c>
      <c r="O215" s="49">
        <v>266234.02399999998</v>
      </c>
      <c r="P215" s="49">
        <v>240491.47200000001</v>
      </c>
      <c r="Q215" s="49">
        <v>304052.94</v>
      </c>
    </row>
    <row r="216" spans="1:17" x14ac:dyDescent="0.3">
      <c r="A216">
        <v>1012565</v>
      </c>
      <c r="B216" t="s">
        <v>47387</v>
      </c>
      <c r="C216" t="s">
        <v>47388</v>
      </c>
      <c r="D216" t="s">
        <v>44612</v>
      </c>
      <c r="E216" t="s">
        <v>5420</v>
      </c>
      <c r="F216" t="s">
        <v>303</v>
      </c>
      <c r="G216" t="s">
        <v>1810</v>
      </c>
      <c r="H216" t="s">
        <v>47027</v>
      </c>
      <c r="I216" t="s">
        <v>483</v>
      </c>
      <c r="J216">
        <v>29.75816</v>
      </c>
      <c r="K216">
        <v>-95.367819999999995</v>
      </c>
      <c r="L216">
        <v>211130</v>
      </c>
      <c r="M216" t="s">
        <v>238</v>
      </c>
      <c r="N216" s="49">
        <v>34699.446000000004</v>
      </c>
      <c r="O216" s="49">
        <v>44312.661999999997</v>
      </c>
      <c r="P216" s="49">
        <v>34875.487999999998</v>
      </c>
    </row>
    <row r="217" spans="1:17" x14ac:dyDescent="0.3">
      <c r="A217">
        <v>1012579</v>
      </c>
      <c r="B217" t="s">
        <v>47389</v>
      </c>
      <c r="C217" t="s">
        <v>47390</v>
      </c>
      <c r="D217" t="s">
        <v>44625</v>
      </c>
      <c r="E217" t="s">
        <v>5420</v>
      </c>
      <c r="F217" t="s">
        <v>303</v>
      </c>
      <c r="G217" t="s">
        <v>1810</v>
      </c>
      <c r="H217" t="s">
        <v>47027</v>
      </c>
      <c r="I217" t="s">
        <v>483</v>
      </c>
      <c r="J217">
        <v>29.75816</v>
      </c>
      <c r="K217">
        <v>-95.367819999999995</v>
      </c>
      <c r="L217">
        <v>211130</v>
      </c>
      <c r="M217" t="s">
        <v>238</v>
      </c>
      <c r="N217" s="49">
        <v>32360.518</v>
      </c>
      <c r="O217" s="49">
        <v>32609.268</v>
      </c>
      <c r="P217" s="49">
        <v>30232.33</v>
      </c>
      <c r="Q217" s="49">
        <v>37898.370000000003</v>
      </c>
    </row>
    <row r="218" spans="1:17" x14ac:dyDescent="0.3">
      <c r="A218">
        <v>1012200</v>
      </c>
      <c r="B218" t="s">
        <v>47391</v>
      </c>
      <c r="C218" t="s">
        <v>47392</v>
      </c>
      <c r="D218" t="s">
        <v>44584</v>
      </c>
      <c r="E218" t="s">
        <v>5420</v>
      </c>
      <c r="F218" t="s">
        <v>303</v>
      </c>
      <c r="G218" t="s">
        <v>1810</v>
      </c>
      <c r="H218" t="s">
        <v>47027</v>
      </c>
      <c r="I218" t="s">
        <v>483</v>
      </c>
      <c r="J218">
        <v>29.75816</v>
      </c>
      <c r="K218">
        <v>-95.367819999999995</v>
      </c>
      <c r="L218">
        <v>211130</v>
      </c>
      <c r="M218" t="s">
        <v>238</v>
      </c>
      <c r="N218" s="49">
        <v>114676.432</v>
      </c>
      <c r="O218" s="49">
        <v>110317.796</v>
      </c>
      <c r="P218" s="49">
        <v>50854.684000000001</v>
      </c>
      <c r="Q218" s="49">
        <v>44644.86</v>
      </c>
    </row>
    <row r="219" spans="1:17" x14ac:dyDescent="0.3">
      <c r="A219">
        <v>1013230</v>
      </c>
      <c r="B219" t="s">
        <v>47393</v>
      </c>
      <c r="C219" t="s">
        <v>47394</v>
      </c>
      <c r="D219" t="s">
        <v>44612</v>
      </c>
      <c r="E219" t="s">
        <v>47395</v>
      </c>
      <c r="F219" t="s">
        <v>303</v>
      </c>
      <c r="G219" t="s">
        <v>44494</v>
      </c>
      <c r="H219" t="s">
        <v>47396</v>
      </c>
      <c r="I219" t="s">
        <v>1952</v>
      </c>
      <c r="J219">
        <v>30.167392</v>
      </c>
      <c r="K219">
        <v>-95.464713000000003</v>
      </c>
      <c r="L219">
        <v>211130</v>
      </c>
      <c r="M219" t="s">
        <v>238</v>
      </c>
      <c r="N219" s="49">
        <v>123433.372</v>
      </c>
      <c r="O219" s="49">
        <v>84948.356</v>
      </c>
    </row>
    <row r="220" spans="1:17" x14ac:dyDescent="0.3">
      <c r="A220">
        <v>1012819</v>
      </c>
      <c r="B220" t="s">
        <v>47397</v>
      </c>
      <c r="C220" t="s">
        <v>47398</v>
      </c>
      <c r="D220" t="s">
        <v>45159</v>
      </c>
      <c r="E220" t="s">
        <v>480</v>
      </c>
      <c r="F220" t="s">
        <v>303</v>
      </c>
      <c r="G220" t="s">
        <v>42546</v>
      </c>
      <c r="H220" t="s">
        <v>47399</v>
      </c>
      <c r="I220" t="s">
        <v>483</v>
      </c>
      <c r="J220">
        <v>29.788499999999999</v>
      </c>
      <c r="K220">
        <v>-95.599419999999995</v>
      </c>
      <c r="L220">
        <v>211130</v>
      </c>
      <c r="M220" t="s">
        <v>238</v>
      </c>
      <c r="N220" s="49">
        <v>35227.232000000004</v>
      </c>
      <c r="O220" s="49">
        <v>95455.504000000001</v>
      </c>
      <c r="P220" s="49">
        <v>186058.34599999999</v>
      </c>
      <c r="Q220" s="49">
        <v>40461.368000000002</v>
      </c>
    </row>
    <row r="221" spans="1:17" x14ac:dyDescent="0.3">
      <c r="A221">
        <v>1012785</v>
      </c>
      <c r="B221" t="s">
        <v>47400</v>
      </c>
      <c r="C221" t="s">
        <v>47401</v>
      </c>
      <c r="D221" t="s">
        <v>44893</v>
      </c>
      <c r="E221" t="s">
        <v>3191</v>
      </c>
      <c r="F221" t="s">
        <v>1487</v>
      </c>
      <c r="G221" t="s">
        <v>26216</v>
      </c>
      <c r="H221" t="s">
        <v>47402</v>
      </c>
      <c r="I221" t="s">
        <v>5884</v>
      </c>
      <c r="J221">
        <v>39.750990000000002</v>
      </c>
      <c r="K221">
        <v>-104.99733000000001</v>
      </c>
      <c r="L221">
        <v>211130</v>
      </c>
      <c r="M221" t="s">
        <v>238</v>
      </c>
      <c r="N221" s="49">
        <v>157470.60399999999</v>
      </c>
      <c r="O221" s="49">
        <v>142160.774</v>
      </c>
      <c r="P221" s="49">
        <v>132654.092</v>
      </c>
      <c r="Q221" s="49">
        <v>132050.90400000001</v>
      </c>
    </row>
    <row r="222" spans="1:17" x14ac:dyDescent="0.3">
      <c r="A222">
        <v>1012359</v>
      </c>
      <c r="B222" t="s">
        <v>45652</v>
      </c>
      <c r="C222" t="s">
        <v>47403</v>
      </c>
      <c r="D222" t="s">
        <v>44628</v>
      </c>
      <c r="E222" t="s">
        <v>10056</v>
      </c>
      <c r="F222" t="s">
        <v>1418</v>
      </c>
      <c r="G222" t="s">
        <v>45000</v>
      </c>
      <c r="H222" t="s">
        <v>47404</v>
      </c>
      <c r="I222" t="s">
        <v>1421</v>
      </c>
      <c r="J222">
        <v>36.150441999999998</v>
      </c>
      <c r="K222">
        <v>-95.989750000000001</v>
      </c>
      <c r="L222">
        <v>211120</v>
      </c>
      <c r="M222" t="s">
        <v>238</v>
      </c>
      <c r="N222" s="49">
        <v>254164.3</v>
      </c>
      <c r="O222" s="49">
        <v>146206.872</v>
      </c>
      <c r="P222" s="49">
        <v>77476.826000000001</v>
      </c>
      <c r="Q222" s="49">
        <v>60902.637999999999</v>
      </c>
    </row>
    <row r="223" spans="1:17" x14ac:dyDescent="0.3">
      <c r="A223">
        <v>1012818</v>
      </c>
      <c r="B223" t="s">
        <v>47405</v>
      </c>
      <c r="C223" t="s">
        <v>47406</v>
      </c>
      <c r="D223" t="s">
        <v>44578</v>
      </c>
      <c r="E223" t="s">
        <v>2716</v>
      </c>
      <c r="F223" t="s">
        <v>303</v>
      </c>
      <c r="G223" t="s">
        <v>39322</v>
      </c>
      <c r="H223" t="s">
        <v>47407</v>
      </c>
      <c r="I223" t="s">
        <v>2719</v>
      </c>
      <c r="J223">
        <v>29.532060000000001</v>
      </c>
      <c r="K223">
        <v>-98.484889999999993</v>
      </c>
      <c r="L223">
        <v>211130</v>
      </c>
      <c r="M223" t="s">
        <v>238</v>
      </c>
      <c r="N223" s="49">
        <v>249227.11600000001</v>
      </c>
      <c r="O223" s="49">
        <v>257751.682</v>
      </c>
      <c r="P223" s="49">
        <v>192489.88399999999</v>
      </c>
      <c r="Q223" s="49">
        <v>211201.13200000001</v>
      </c>
    </row>
    <row r="224" spans="1:17" x14ac:dyDescent="0.3">
      <c r="A224">
        <v>1013401</v>
      </c>
      <c r="B224"/>
      <c r="C224" t="s">
        <v>47408</v>
      </c>
      <c r="D224" t="s">
        <v>44584</v>
      </c>
      <c r="E224" t="s">
        <v>19117</v>
      </c>
      <c r="F224" t="s">
        <v>583</v>
      </c>
      <c r="G224" t="s">
        <v>19118</v>
      </c>
      <c r="H224" t="s">
        <v>47409</v>
      </c>
      <c r="J224">
        <v>32.315576229999998</v>
      </c>
      <c r="K224">
        <v>-92.245402560000002</v>
      </c>
      <c r="L224">
        <v>211130</v>
      </c>
      <c r="M224" t="s">
        <v>238</v>
      </c>
      <c r="O224" s="49">
        <v>109323.004</v>
      </c>
    </row>
    <row r="225" spans="1:17" x14ac:dyDescent="0.3">
      <c r="A225">
        <v>1013416</v>
      </c>
      <c r="B225" t="s">
        <v>47410</v>
      </c>
      <c r="C225" t="s">
        <v>47411</v>
      </c>
      <c r="D225" t="s">
        <v>44628</v>
      </c>
      <c r="E225" t="s">
        <v>3634</v>
      </c>
      <c r="F225" t="s">
        <v>303</v>
      </c>
      <c r="G225" t="s">
        <v>39864</v>
      </c>
      <c r="H225" t="s">
        <v>47412</v>
      </c>
      <c r="I225" t="s">
        <v>3637</v>
      </c>
      <c r="J225">
        <v>32.797289999999997</v>
      </c>
      <c r="K225">
        <v>-96.810720000000003</v>
      </c>
      <c r="L225">
        <v>486210</v>
      </c>
      <c r="M225" t="s">
        <v>238</v>
      </c>
      <c r="N225" s="49">
        <v>46679.856</v>
      </c>
      <c r="O225" s="49">
        <v>48261.453999999998</v>
      </c>
    </row>
    <row r="226" spans="1:17" x14ac:dyDescent="0.3">
      <c r="A226">
        <v>1012529</v>
      </c>
      <c r="B226" t="s">
        <v>47410</v>
      </c>
      <c r="C226" t="s">
        <v>47413</v>
      </c>
      <c r="D226" t="s">
        <v>44628</v>
      </c>
      <c r="E226" t="s">
        <v>3634</v>
      </c>
      <c r="F226" t="s">
        <v>303</v>
      </c>
      <c r="G226" t="s">
        <v>39864</v>
      </c>
      <c r="H226" t="s">
        <v>47412</v>
      </c>
      <c r="I226" t="s">
        <v>3637</v>
      </c>
      <c r="J226">
        <v>32.797289999999997</v>
      </c>
      <c r="K226">
        <v>-96.810720000000003</v>
      </c>
      <c r="L226">
        <v>486210</v>
      </c>
      <c r="M226" t="s">
        <v>238</v>
      </c>
      <c r="N226" s="49">
        <v>455558.75400000002</v>
      </c>
      <c r="O226" s="49">
        <v>240705.054</v>
      </c>
      <c r="P226" s="49">
        <v>260180.50200000001</v>
      </c>
      <c r="Q226" s="49">
        <v>257656.13200000001</v>
      </c>
    </row>
    <row r="227" spans="1:17" x14ac:dyDescent="0.3">
      <c r="A227">
        <v>1012574</v>
      </c>
      <c r="B227" t="s">
        <v>47410</v>
      </c>
      <c r="C227" t="s">
        <v>47414</v>
      </c>
      <c r="D227" t="s">
        <v>44628</v>
      </c>
      <c r="E227" t="s">
        <v>3634</v>
      </c>
      <c r="F227" t="s">
        <v>303</v>
      </c>
      <c r="G227" t="s">
        <v>39864</v>
      </c>
      <c r="H227" t="s">
        <v>47412</v>
      </c>
      <c r="I227" t="s">
        <v>3637</v>
      </c>
      <c r="J227">
        <v>32.797289999999997</v>
      </c>
      <c r="K227">
        <v>-96.810720000000003</v>
      </c>
      <c r="L227">
        <v>221210</v>
      </c>
      <c r="M227" t="s">
        <v>238</v>
      </c>
      <c r="P227" s="49">
        <v>194552.628</v>
      </c>
      <c r="Q227" s="49">
        <v>126834.474</v>
      </c>
    </row>
    <row r="228" spans="1:17" x14ac:dyDescent="0.3">
      <c r="A228">
        <v>1012450</v>
      </c>
      <c r="B228" t="s">
        <v>47415</v>
      </c>
      <c r="C228" t="s">
        <v>47416</v>
      </c>
      <c r="D228" t="s">
        <v>45159</v>
      </c>
      <c r="E228" t="s">
        <v>20500</v>
      </c>
      <c r="F228" t="s">
        <v>454</v>
      </c>
      <c r="G228" t="s">
        <v>9942</v>
      </c>
      <c r="H228" t="s">
        <v>45699</v>
      </c>
      <c r="I228" t="s">
        <v>2892</v>
      </c>
      <c r="J228">
        <v>45.013680000000001</v>
      </c>
      <c r="K228">
        <v>-84.673509999999993</v>
      </c>
      <c r="L228">
        <v>211130</v>
      </c>
      <c r="M228" t="s">
        <v>238</v>
      </c>
      <c r="N228" s="49">
        <v>94238.53</v>
      </c>
      <c r="O228" s="49">
        <v>105153.93799999999</v>
      </c>
      <c r="P228" s="49">
        <v>110946.882</v>
      </c>
      <c r="Q228" s="49">
        <v>112772.03200000001</v>
      </c>
    </row>
    <row r="229" spans="1:17" x14ac:dyDescent="0.3">
      <c r="A229">
        <v>1012778</v>
      </c>
      <c r="B229" t="s">
        <v>47417</v>
      </c>
      <c r="C229" t="s">
        <v>47418</v>
      </c>
      <c r="D229" t="s">
        <v>44612</v>
      </c>
      <c r="E229" t="s">
        <v>2121</v>
      </c>
      <c r="F229" t="s">
        <v>542</v>
      </c>
      <c r="G229" t="s">
        <v>45859</v>
      </c>
      <c r="H229" t="s">
        <v>47419</v>
      </c>
      <c r="I229" t="s">
        <v>2124</v>
      </c>
      <c r="J229">
        <v>37.057049999999997</v>
      </c>
      <c r="K229">
        <v>-100.92224</v>
      </c>
      <c r="L229">
        <v>211130</v>
      </c>
      <c r="M229" t="s">
        <v>238</v>
      </c>
      <c r="N229" s="49">
        <v>294597.83799999999</v>
      </c>
      <c r="O229" s="49">
        <v>406232.91</v>
      </c>
      <c r="P229" s="49">
        <v>420256.09399999998</v>
      </c>
      <c r="Q229" s="49">
        <v>390683.69799999997</v>
      </c>
    </row>
    <row r="230" spans="1:17" x14ac:dyDescent="0.3">
      <c r="A230">
        <v>1012572</v>
      </c>
      <c r="B230" t="s">
        <v>47420</v>
      </c>
      <c r="C230" t="s">
        <v>47421</v>
      </c>
      <c r="D230" t="s">
        <v>44578</v>
      </c>
      <c r="E230" t="s">
        <v>2716</v>
      </c>
      <c r="F230" t="s">
        <v>303</v>
      </c>
      <c r="G230" t="s">
        <v>43755</v>
      </c>
      <c r="H230" t="s">
        <v>47422</v>
      </c>
      <c r="I230" t="s">
        <v>2719</v>
      </c>
      <c r="J230">
        <v>29.544779999999999</v>
      </c>
      <c r="K230">
        <v>-98.589290000000005</v>
      </c>
      <c r="L230">
        <v>211120</v>
      </c>
      <c r="M230" t="s">
        <v>238</v>
      </c>
      <c r="N230" s="49">
        <v>1103303.3</v>
      </c>
      <c r="O230" s="49">
        <v>709887.18599999999</v>
      </c>
      <c r="P230" s="49">
        <v>568972.13</v>
      </c>
      <c r="Q230" s="49">
        <v>608483.04399999999</v>
      </c>
    </row>
    <row r="231" spans="1:17" x14ac:dyDescent="0.3">
      <c r="A231">
        <v>1012484</v>
      </c>
      <c r="B231" t="s">
        <v>47423</v>
      </c>
      <c r="C231" t="s">
        <v>47424</v>
      </c>
      <c r="D231" t="s">
        <v>44591</v>
      </c>
      <c r="E231" t="s">
        <v>3191</v>
      </c>
      <c r="F231" t="s">
        <v>1487</v>
      </c>
      <c r="G231" t="s">
        <v>26216</v>
      </c>
      <c r="H231" t="s">
        <v>47425</v>
      </c>
      <c r="I231" t="s">
        <v>5884</v>
      </c>
      <c r="J231">
        <v>39.747140000000002</v>
      </c>
      <c r="K231">
        <v>-104.99657999999999</v>
      </c>
      <c r="L231">
        <v>486210</v>
      </c>
      <c r="M231" t="s">
        <v>238</v>
      </c>
      <c r="N231" s="49">
        <v>271167.62199999997</v>
      </c>
      <c r="O231" s="49">
        <v>340402.17</v>
      </c>
      <c r="P231" s="49">
        <v>359499.88199999998</v>
      </c>
      <c r="Q231" s="49">
        <v>382299.86599999998</v>
      </c>
    </row>
    <row r="232" spans="1:17" x14ac:dyDescent="0.3">
      <c r="A232">
        <v>1012497</v>
      </c>
      <c r="B232" t="s">
        <v>47426</v>
      </c>
      <c r="C232" t="s">
        <v>47427</v>
      </c>
      <c r="D232" t="s">
        <v>44578</v>
      </c>
      <c r="E232" t="s">
        <v>3191</v>
      </c>
      <c r="F232" t="s">
        <v>1487</v>
      </c>
      <c r="G232" t="s">
        <v>26216</v>
      </c>
      <c r="H232" t="s">
        <v>47425</v>
      </c>
      <c r="I232" t="s">
        <v>5884</v>
      </c>
      <c r="J232">
        <v>39.747140000000002</v>
      </c>
      <c r="K232">
        <v>-104.99657999999999</v>
      </c>
      <c r="L232">
        <v>486210</v>
      </c>
      <c r="M232" t="s">
        <v>238</v>
      </c>
      <c r="N232" s="49">
        <v>52563.982000000004</v>
      </c>
      <c r="O232" s="49">
        <v>35150.875999999997</v>
      </c>
      <c r="P232" s="49">
        <v>28174.804</v>
      </c>
      <c r="Q232" s="49">
        <v>27439.157999999999</v>
      </c>
    </row>
    <row r="233" spans="1:17" x14ac:dyDescent="0.3">
      <c r="A233">
        <v>1012483</v>
      </c>
      <c r="B233" t="s">
        <v>47428</v>
      </c>
      <c r="C233" t="s">
        <v>47429</v>
      </c>
      <c r="D233" t="s">
        <v>44657</v>
      </c>
      <c r="E233" t="s">
        <v>3191</v>
      </c>
      <c r="F233" t="s">
        <v>1487</v>
      </c>
      <c r="G233" t="s">
        <v>26216</v>
      </c>
      <c r="H233" t="s">
        <v>47425</v>
      </c>
      <c r="I233" t="s">
        <v>5884</v>
      </c>
      <c r="J233">
        <v>39.747140000000002</v>
      </c>
      <c r="K233">
        <v>-104.99657999999999</v>
      </c>
      <c r="L233">
        <v>486210</v>
      </c>
      <c r="M233" t="s">
        <v>238</v>
      </c>
      <c r="N233" s="49">
        <v>112223.124</v>
      </c>
      <c r="O233" s="49">
        <v>113265.87</v>
      </c>
      <c r="P233" s="49">
        <v>130596.568</v>
      </c>
      <c r="Q233" s="49">
        <v>115097.34</v>
      </c>
    </row>
    <row r="234" spans="1:17" x14ac:dyDescent="0.3">
      <c r="A234">
        <v>1012504</v>
      </c>
      <c r="B234" t="s">
        <v>47428</v>
      </c>
      <c r="C234" t="s">
        <v>47430</v>
      </c>
      <c r="D234" t="s">
        <v>44657</v>
      </c>
      <c r="E234" t="s">
        <v>3191</v>
      </c>
      <c r="F234" t="s">
        <v>1487</v>
      </c>
      <c r="G234" t="s">
        <v>26216</v>
      </c>
      <c r="H234" t="s">
        <v>47425</v>
      </c>
      <c r="I234" t="s">
        <v>5884</v>
      </c>
      <c r="J234">
        <v>39.747140000000002</v>
      </c>
      <c r="K234">
        <v>-104.99657999999999</v>
      </c>
      <c r="L234">
        <v>486210</v>
      </c>
      <c r="M234" t="s">
        <v>238</v>
      </c>
      <c r="N234" s="49">
        <v>539612.70600000001</v>
      </c>
      <c r="O234" s="49">
        <v>435020.81199999998</v>
      </c>
      <c r="P234" s="49">
        <v>458658.81599999999</v>
      </c>
      <c r="Q234" s="49">
        <v>459882.1</v>
      </c>
    </row>
    <row r="235" spans="1:17" x14ac:dyDescent="0.3">
      <c r="A235">
        <v>1012503</v>
      </c>
      <c r="B235" t="s">
        <v>47431</v>
      </c>
      <c r="C235" t="s">
        <v>47432</v>
      </c>
      <c r="D235" t="s">
        <v>44596</v>
      </c>
      <c r="E235" t="s">
        <v>3191</v>
      </c>
      <c r="F235" t="s">
        <v>1487</v>
      </c>
      <c r="G235" t="s">
        <v>26216</v>
      </c>
      <c r="H235" t="s">
        <v>47425</v>
      </c>
      <c r="I235" t="s">
        <v>5884</v>
      </c>
      <c r="J235">
        <v>39.747140000000002</v>
      </c>
      <c r="K235">
        <v>-104.99657999999999</v>
      </c>
      <c r="L235">
        <v>486210</v>
      </c>
      <c r="M235" t="s">
        <v>238</v>
      </c>
      <c r="N235" s="49">
        <v>322825.08600000001</v>
      </c>
      <c r="O235" s="49">
        <v>363694.42800000001</v>
      </c>
      <c r="P235" s="49">
        <v>331665.44799999997</v>
      </c>
      <c r="Q235" s="49">
        <v>307224.97600000002</v>
      </c>
    </row>
    <row r="236" spans="1:17" x14ac:dyDescent="0.3">
      <c r="A236">
        <v>1012479</v>
      </c>
      <c r="B236" t="s">
        <v>47433</v>
      </c>
      <c r="C236" t="s">
        <v>47434</v>
      </c>
      <c r="D236" t="s">
        <v>44608</v>
      </c>
      <c r="E236" t="s">
        <v>3191</v>
      </c>
      <c r="F236" t="s">
        <v>1487</v>
      </c>
      <c r="G236" t="s">
        <v>26216</v>
      </c>
      <c r="H236" t="s">
        <v>47425</v>
      </c>
      <c r="I236" t="s">
        <v>5884</v>
      </c>
      <c r="J236">
        <v>39.747140000000002</v>
      </c>
      <c r="K236">
        <v>-104.99657999999999</v>
      </c>
      <c r="L236">
        <v>486210</v>
      </c>
      <c r="M236" t="s">
        <v>238</v>
      </c>
      <c r="N236" s="49">
        <v>274505.50599999999</v>
      </c>
      <c r="O236" s="49">
        <v>254017.66</v>
      </c>
      <c r="P236" s="49">
        <v>259002.58</v>
      </c>
      <c r="Q236" s="49">
        <v>230093.31599999999</v>
      </c>
    </row>
    <row r="237" spans="1:17" x14ac:dyDescent="0.3">
      <c r="A237">
        <v>1012496</v>
      </c>
      <c r="B237" t="s">
        <v>47435</v>
      </c>
      <c r="C237" t="s">
        <v>47436</v>
      </c>
      <c r="D237" t="s">
        <v>44612</v>
      </c>
      <c r="E237" t="s">
        <v>3191</v>
      </c>
      <c r="F237" t="s">
        <v>1487</v>
      </c>
      <c r="G237" t="s">
        <v>26216</v>
      </c>
      <c r="H237" t="s">
        <v>47425</v>
      </c>
      <c r="I237" t="s">
        <v>5884</v>
      </c>
      <c r="J237">
        <v>39.747140000000002</v>
      </c>
      <c r="K237">
        <v>-104.99657999999999</v>
      </c>
      <c r="L237">
        <v>486210</v>
      </c>
      <c r="M237" t="s">
        <v>238</v>
      </c>
      <c r="N237" s="49">
        <v>614516.16</v>
      </c>
      <c r="O237" s="49">
        <v>492334.11200000002</v>
      </c>
      <c r="P237" s="49">
        <v>496869.9</v>
      </c>
      <c r="Q237" s="49">
        <v>442341.114</v>
      </c>
    </row>
    <row r="238" spans="1:17" x14ac:dyDescent="0.3">
      <c r="A238">
        <v>1013280</v>
      </c>
      <c r="B238" t="s">
        <v>47437</v>
      </c>
      <c r="C238" t="s">
        <v>47438</v>
      </c>
      <c r="D238" t="s">
        <v>44628</v>
      </c>
      <c r="E238" t="s">
        <v>9282</v>
      </c>
      <c r="F238" t="s">
        <v>303</v>
      </c>
      <c r="G238" t="s">
        <v>44697</v>
      </c>
      <c r="H238" t="s">
        <v>47439</v>
      </c>
      <c r="I238" t="s">
        <v>3637</v>
      </c>
      <c r="J238">
        <v>32.868865999999997</v>
      </c>
      <c r="K238">
        <v>-96.93365</v>
      </c>
      <c r="L238">
        <v>211130</v>
      </c>
      <c r="M238" t="s">
        <v>238</v>
      </c>
      <c r="N238" s="49">
        <v>33919.228000000003</v>
      </c>
      <c r="O238" s="49">
        <v>31727.232</v>
      </c>
    </row>
    <row r="239" spans="1:17" x14ac:dyDescent="0.3">
      <c r="A239">
        <v>1012433</v>
      </c>
      <c r="B239" t="s">
        <v>47440</v>
      </c>
      <c r="C239" t="s">
        <v>47441</v>
      </c>
      <c r="D239" t="s">
        <v>44596</v>
      </c>
      <c r="E239" t="s">
        <v>3634</v>
      </c>
      <c r="F239" t="s">
        <v>303</v>
      </c>
      <c r="G239" t="s">
        <v>3635</v>
      </c>
      <c r="H239" t="s">
        <v>45754</v>
      </c>
      <c r="I239" t="s">
        <v>3637</v>
      </c>
      <c r="J239">
        <v>32.934759999999997</v>
      </c>
      <c r="K239">
        <v>-96.818010000000001</v>
      </c>
      <c r="L239">
        <v>211130</v>
      </c>
      <c r="M239" t="s">
        <v>238</v>
      </c>
      <c r="N239" s="49">
        <v>135877.696</v>
      </c>
      <c r="O239" s="49">
        <v>216988.446</v>
      </c>
      <c r="P239" s="49">
        <v>102654.966</v>
      </c>
      <c r="Q239" s="49">
        <v>110850.836</v>
      </c>
    </row>
    <row r="240" spans="1:17" x14ac:dyDescent="0.3">
      <c r="A240">
        <v>1012358</v>
      </c>
      <c r="B240" t="s">
        <v>47442</v>
      </c>
      <c r="C240" t="s">
        <v>47443</v>
      </c>
      <c r="D240" t="s">
        <v>44578</v>
      </c>
      <c r="E240" t="s">
        <v>3634</v>
      </c>
      <c r="F240" t="s">
        <v>303</v>
      </c>
      <c r="G240" t="s">
        <v>3635</v>
      </c>
      <c r="H240" t="s">
        <v>45757</v>
      </c>
      <c r="I240" t="s">
        <v>3637</v>
      </c>
      <c r="J240">
        <v>32.934759999999997</v>
      </c>
      <c r="K240">
        <v>-96.818010000000001</v>
      </c>
      <c r="L240">
        <v>211130</v>
      </c>
      <c r="M240" t="s">
        <v>238</v>
      </c>
      <c r="N240" s="49">
        <v>268893.31400000001</v>
      </c>
      <c r="O240" s="49">
        <v>277486.13400000002</v>
      </c>
      <c r="P240" s="49">
        <v>369126.24200000003</v>
      </c>
      <c r="Q240" s="49">
        <v>92065.672000000006</v>
      </c>
    </row>
    <row r="241" spans="1:17" x14ac:dyDescent="0.3">
      <c r="A241">
        <v>1012638</v>
      </c>
      <c r="B241" t="s">
        <v>47444</v>
      </c>
      <c r="C241" t="s">
        <v>47445</v>
      </c>
      <c r="D241" t="s">
        <v>44612</v>
      </c>
      <c r="E241" t="s">
        <v>5420</v>
      </c>
      <c r="F241" t="s">
        <v>303</v>
      </c>
      <c r="G241" t="s">
        <v>43113</v>
      </c>
      <c r="H241" t="s">
        <v>47446</v>
      </c>
      <c r="J241">
        <v>29.757400000000001</v>
      </c>
      <c r="K241">
        <v>-95.368430000000004</v>
      </c>
      <c r="L241">
        <v>211130</v>
      </c>
      <c r="M241" t="s">
        <v>238</v>
      </c>
      <c r="N241" s="49">
        <v>428130.64600000001</v>
      </c>
      <c r="O241" s="49">
        <v>454163.96600000001</v>
      </c>
      <c r="P241" s="49">
        <v>518322.64399999997</v>
      </c>
      <c r="Q241" s="49">
        <v>794423.52</v>
      </c>
    </row>
    <row r="242" spans="1:17" x14ac:dyDescent="0.3">
      <c r="A242">
        <v>1012690</v>
      </c>
      <c r="B242" t="s">
        <v>47447</v>
      </c>
      <c r="C242" t="s">
        <v>47448</v>
      </c>
      <c r="D242" t="s">
        <v>44737</v>
      </c>
      <c r="E242" t="s">
        <v>5420</v>
      </c>
      <c r="F242" t="s">
        <v>303</v>
      </c>
      <c r="G242" t="s">
        <v>38217</v>
      </c>
      <c r="H242" t="s">
        <v>47096</v>
      </c>
      <c r="I242" t="s">
        <v>483</v>
      </c>
      <c r="J242">
        <v>29.740130000000001</v>
      </c>
      <c r="K242">
        <v>-95.473089999999999</v>
      </c>
      <c r="L242">
        <v>211111</v>
      </c>
      <c r="M242" t="s">
        <v>238</v>
      </c>
      <c r="P242" s="49">
        <v>9175.0280000000002</v>
      </c>
      <c r="Q242" s="49">
        <v>5955.7780000000002</v>
      </c>
    </row>
    <row r="243" spans="1:17" x14ac:dyDescent="0.3">
      <c r="A243">
        <v>1012653</v>
      </c>
      <c r="B243" t="s">
        <v>47292</v>
      </c>
      <c r="C243" t="s">
        <v>47449</v>
      </c>
      <c r="D243" t="s">
        <v>44628</v>
      </c>
      <c r="E243" t="s">
        <v>5420</v>
      </c>
      <c r="F243" t="s">
        <v>303</v>
      </c>
      <c r="G243" t="s">
        <v>38217</v>
      </c>
      <c r="H243" t="s">
        <v>47096</v>
      </c>
      <c r="I243" t="s">
        <v>483</v>
      </c>
      <c r="J243">
        <v>29.740130000000001</v>
      </c>
      <c r="K243">
        <v>-95.473089999999999</v>
      </c>
      <c r="L243">
        <v>211111</v>
      </c>
      <c r="M243" t="s">
        <v>238</v>
      </c>
      <c r="P243" s="49">
        <v>5516.982</v>
      </c>
      <c r="Q243" s="49">
        <v>4657.732</v>
      </c>
    </row>
    <row r="244" spans="1:17" x14ac:dyDescent="0.3">
      <c r="A244">
        <v>1012608</v>
      </c>
      <c r="B244" t="s">
        <v>47450</v>
      </c>
      <c r="C244" t="s">
        <v>47451</v>
      </c>
      <c r="D244" t="s">
        <v>44623</v>
      </c>
      <c r="E244" t="s">
        <v>5420</v>
      </c>
      <c r="F244" t="s">
        <v>303</v>
      </c>
      <c r="G244" t="s">
        <v>38217</v>
      </c>
      <c r="H244" t="s">
        <v>47096</v>
      </c>
      <c r="I244" t="s">
        <v>483</v>
      </c>
      <c r="J244">
        <v>29.740130000000001</v>
      </c>
      <c r="K244">
        <v>-95.473089999999999</v>
      </c>
      <c r="L244">
        <v>211111</v>
      </c>
      <c r="M244" t="s">
        <v>238</v>
      </c>
      <c r="P244" s="49">
        <v>8438.1740000000009</v>
      </c>
      <c r="Q244" s="49">
        <v>6791.8819999999996</v>
      </c>
    </row>
    <row r="245" spans="1:17" x14ac:dyDescent="0.3">
      <c r="A245">
        <v>1013355</v>
      </c>
      <c r="B245" t="s">
        <v>47452</v>
      </c>
      <c r="C245" t="s">
        <v>47453</v>
      </c>
      <c r="D245" t="s">
        <v>44612</v>
      </c>
      <c r="E245" t="s">
        <v>1072</v>
      </c>
      <c r="F245" t="s">
        <v>303</v>
      </c>
      <c r="G245" t="s">
        <v>11592</v>
      </c>
      <c r="H245" t="s">
        <v>47454</v>
      </c>
      <c r="I245" t="s">
        <v>1074</v>
      </c>
      <c r="J245">
        <v>35.444690999999999</v>
      </c>
      <c r="K245">
        <v>-100.292914</v>
      </c>
      <c r="L245">
        <v>211130</v>
      </c>
      <c r="M245" t="s">
        <v>238</v>
      </c>
      <c r="N245" s="49">
        <v>57563.572</v>
      </c>
      <c r="O245" s="49">
        <v>70710.524000000005</v>
      </c>
    </row>
    <row r="246" spans="1:17" x14ac:dyDescent="0.3">
      <c r="A246">
        <v>1012536</v>
      </c>
      <c r="B246" t="s">
        <v>47455</v>
      </c>
      <c r="C246" t="s">
        <v>47456</v>
      </c>
      <c r="D246" t="s">
        <v>44637</v>
      </c>
      <c r="E246" t="s">
        <v>460</v>
      </c>
      <c r="F246" t="s">
        <v>461</v>
      </c>
      <c r="G246" t="s">
        <v>462</v>
      </c>
      <c r="H246" t="s">
        <v>47457</v>
      </c>
      <c r="I246" t="s">
        <v>464</v>
      </c>
      <c r="J246">
        <v>44.297690000000003</v>
      </c>
      <c r="K246">
        <v>-105.48574000000001</v>
      </c>
      <c r="L246">
        <v>211111</v>
      </c>
      <c r="M246" t="s">
        <v>238</v>
      </c>
      <c r="P246" s="49">
        <v>45077.81</v>
      </c>
      <c r="Q246" s="49">
        <v>43816.266000000003</v>
      </c>
    </row>
    <row r="247" spans="1:17" x14ac:dyDescent="0.3">
      <c r="A247">
        <v>1012764</v>
      </c>
      <c r="B247" t="s">
        <v>47458</v>
      </c>
      <c r="C247" t="s">
        <v>47459</v>
      </c>
      <c r="D247" t="s">
        <v>44723</v>
      </c>
      <c r="E247" t="s">
        <v>8973</v>
      </c>
      <c r="F247" t="s">
        <v>1248</v>
      </c>
      <c r="G247" t="s">
        <v>8974</v>
      </c>
      <c r="H247" t="s">
        <v>41127</v>
      </c>
      <c r="I247" t="s">
        <v>2970</v>
      </c>
      <c r="J247">
        <v>38.313369999999999</v>
      </c>
      <c r="K247">
        <v>-81.570880000000002</v>
      </c>
      <c r="L247">
        <v>486210</v>
      </c>
      <c r="M247" t="s">
        <v>238</v>
      </c>
      <c r="N247" s="49">
        <v>1058.55</v>
      </c>
      <c r="O247" s="49">
        <v>1058.55</v>
      </c>
      <c r="P247" s="49">
        <v>1057.3</v>
      </c>
      <c r="Q247" s="49">
        <v>988.8</v>
      </c>
    </row>
    <row r="248" spans="1:17" x14ac:dyDescent="0.3">
      <c r="A248">
        <v>1012583</v>
      </c>
      <c r="B248" t="s">
        <v>47460</v>
      </c>
      <c r="C248" t="s">
        <v>47461</v>
      </c>
      <c r="D248" t="s">
        <v>44578</v>
      </c>
      <c r="E248" t="s">
        <v>5420</v>
      </c>
      <c r="F248" t="s">
        <v>303</v>
      </c>
      <c r="G248" t="s">
        <v>34629</v>
      </c>
      <c r="H248" t="s">
        <v>47462</v>
      </c>
      <c r="I248" t="s">
        <v>483</v>
      </c>
      <c r="J248">
        <v>29.78388</v>
      </c>
      <c r="K248">
        <v>-95.535430000000005</v>
      </c>
      <c r="L248">
        <v>211120</v>
      </c>
      <c r="M248" t="s">
        <v>238</v>
      </c>
      <c r="N248" s="49">
        <v>563256.91799999995</v>
      </c>
      <c r="O248" s="49">
        <v>342251.88</v>
      </c>
      <c r="P248" s="49">
        <v>352865.97399999999</v>
      </c>
      <c r="Q248" s="49">
        <v>360795.60800000001</v>
      </c>
    </row>
    <row r="249" spans="1:17" x14ac:dyDescent="0.3">
      <c r="A249">
        <v>1012340</v>
      </c>
      <c r="B249" t="s">
        <v>47463</v>
      </c>
      <c r="C249" t="s">
        <v>47464</v>
      </c>
      <c r="D249" t="s">
        <v>44608</v>
      </c>
      <c r="E249" t="s">
        <v>9104</v>
      </c>
      <c r="F249" t="s">
        <v>1418</v>
      </c>
      <c r="G249" t="s">
        <v>44579</v>
      </c>
      <c r="H249" t="s">
        <v>47465</v>
      </c>
      <c r="I249" t="s">
        <v>13690</v>
      </c>
      <c r="J249">
        <v>35.56982</v>
      </c>
      <c r="K249">
        <v>-97.509219999999999</v>
      </c>
      <c r="L249">
        <v>211130</v>
      </c>
      <c r="M249" t="s">
        <v>238</v>
      </c>
      <c r="N249" s="49">
        <v>29492.812000000002</v>
      </c>
      <c r="O249" s="49">
        <v>27860.268</v>
      </c>
      <c r="P249" s="49">
        <v>16322.897999999999</v>
      </c>
      <c r="Q249" s="49">
        <v>28631.457999999999</v>
      </c>
    </row>
    <row r="250" spans="1:17" x14ac:dyDescent="0.3">
      <c r="A250">
        <v>1012332</v>
      </c>
      <c r="B250" t="s">
        <v>47466</v>
      </c>
      <c r="C250" t="s">
        <v>47467</v>
      </c>
      <c r="D250" t="s">
        <v>44612</v>
      </c>
      <c r="E250" t="s">
        <v>9104</v>
      </c>
      <c r="F250" t="s">
        <v>1418</v>
      </c>
      <c r="G250" t="s">
        <v>44579</v>
      </c>
      <c r="H250" t="s">
        <v>47465</v>
      </c>
      <c r="I250" t="s">
        <v>13690</v>
      </c>
      <c r="J250">
        <v>35.56982</v>
      </c>
      <c r="K250">
        <v>-97.509219999999999</v>
      </c>
      <c r="L250">
        <v>211130</v>
      </c>
      <c r="M250" t="s">
        <v>238</v>
      </c>
      <c r="N250" s="49">
        <v>329975.00799999997</v>
      </c>
      <c r="O250" s="49">
        <v>369226.93400000001</v>
      </c>
      <c r="P250" s="49">
        <v>313945.24800000002</v>
      </c>
      <c r="Q250" s="49">
        <v>318575.484</v>
      </c>
    </row>
    <row r="251" spans="1:17" x14ac:dyDescent="0.3">
      <c r="A251">
        <v>1013392</v>
      </c>
      <c r="B251"/>
      <c r="C251" t="s">
        <v>47468</v>
      </c>
      <c r="D251" t="s">
        <v>44628</v>
      </c>
      <c r="E251" t="s">
        <v>2716</v>
      </c>
      <c r="F251" t="s">
        <v>303</v>
      </c>
      <c r="G251" t="s">
        <v>41603</v>
      </c>
      <c r="H251" t="s">
        <v>44746</v>
      </c>
      <c r="J251">
        <v>29.468433990000001</v>
      </c>
      <c r="K251">
        <v>-102.96056938</v>
      </c>
      <c r="L251">
        <v>211120</v>
      </c>
      <c r="M251" t="s">
        <v>238</v>
      </c>
      <c r="N251" s="49">
        <v>237574.092</v>
      </c>
      <c r="O251" s="49">
        <v>99289.24</v>
      </c>
      <c r="P251" s="49">
        <v>29972.41</v>
      </c>
    </row>
    <row r="252" spans="1:17" x14ac:dyDescent="0.3">
      <c r="A252">
        <v>1012336</v>
      </c>
      <c r="B252" t="s">
        <v>47469</v>
      </c>
      <c r="C252" t="s">
        <v>47470</v>
      </c>
      <c r="D252" t="s">
        <v>44657</v>
      </c>
      <c r="E252" t="s">
        <v>47471</v>
      </c>
      <c r="F252" t="s">
        <v>447</v>
      </c>
      <c r="G252" t="s">
        <v>47472</v>
      </c>
      <c r="H252" t="s">
        <v>47473</v>
      </c>
      <c r="J252">
        <v>41.700449599999999</v>
      </c>
      <c r="K252">
        <v>-78.622850400000004</v>
      </c>
      <c r="L252">
        <v>211130</v>
      </c>
      <c r="M252" t="s">
        <v>238</v>
      </c>
      <c r="N252" s="49">
        <v>70055.394</v>
      </c>
      <c r="O252" s="49">
        <v>132435.00399999999</v>
      </c>
      <c r="P252" s="49">
        <v>119648.33199999999</v>
      </c>
      <c r="Q252" s="49">
        <v>75750.767999999996</v>
      </c>
    </row>
    <row r="253" spans="1:17" x14ac:dyDescent="0.3">
      <c r="A253">
        <v>1013217</v>
      </c>
      <c r="B253" t="s">
        <v>47474</v>
      </c>
      <c r="C253" t="s">
        <v>47475</v>
      </c>
      <c r="D253" t="s">
        <v>44657</v>
      </c>
      <c r="E253" t="s">
        <v>4882</v>
      </c>
      <c r="F253" t="s">
        <v>447</v>
      </c>
      <c r="G253" t="s">
        <v>47476</v>
      </c>
      <c r="H253" t="s">
        <v>47477</v>
      </c>
      <c r="I253" t="s">
        <v>9089</v>
      </c>
      <c r="J253">
        <v>41.788339999999998</v>
      </c>
      <c r="K253">
        <v>-77.131180000000001</v>
      </c>
      <c r="L253">
        <v>211130</v>
      </c>
      <c r="M253" t="s">
        <v>238</v>
      </c>
      <c r="N253" s="49">
        <v>44016.222000000002</v>
      </c>
      <c r="O253" s="49">
        <v>46398.114000000001</v>
      </c>
    </row>
    <row r="254" spans="1:17" x14ac:dyDescent="0.3">
      <c r="A254">
        <v>1012322</v>
      </c>
      <c r="B254" t="s">
        <v>47478</v>
      </c>
      <c r="C254" t="s">
        <v>47479</v>
      </c>
      <c r="D254" t="s">
        <v>44657</v>
      </c>
      <c r="E254" t="s">
        <v>13707</v>
      </c>
      <c r="F254" t="s">
        <v>447</v>
      </c>
      <c r="G254" t="s">
        <v>44752</v>
      </c>
      <c r="H254" t="s">
        <v>47480</v>
      </c>
      <c r="I254" t="s">
        <v>8353</v>
      </c>
      <c r="J254">
        <v>41.274290000000001</v>
      </c>
      <c r="K254">
        <v>-77.042000000000002</v>
      </c>
      <c r="L254">
        <v>211130</v>
      </c>
      <c r="M254" t="s">
        <v>238</v>
      </c>
      <c r="N254" s="49">
        <v>75312.179999999993</v>
      </c>
      <c r="O254" s="49">
        <v>79141.52</v>
      </c>
      <c r="P254" s="49">
        <v>77000.873999999996</v>
      </c>
      <c r="Q254" s="49">
        <v>61426.239999999998</v>
      </c>
    </row>
    <row r="255" spans="1:17" x14ac:dyDescent="0.3">
      <c r="A255">
        <v>1013221</v>
      </c>
      <c r="B255"/>
      <c r="C255" t="s">
        <v>47481</v>
      </c>
      <c r="D255" t="s">
        <v>44628</v>
      </c>
      <c r="E255" t="s">
        <v>5420</v>
      </c>
      <c r="F255" t="s">
        <v>303</v>
      </c>
      <c r="G255" t="s">
        <v>44854</v>
      </c>
      <c r="H255" t="s">
        <v>44855</v>
      </c>
      <c r="J255">
        <v>30.11396916</v>
      </c>
      <c r="K255">
        <v>-104.41454851</v>
      </c>
      <c r="L255">
        <v>486210</v>
      </c>
      <c r="M255" t="s">
        <v>238</v>
      </c>
      <c r="N255" s="49">
        <v>258619.18</v>
      </c>
      <c r="O255" s="49">
        <v>159792.872</v>
      </c>
    </row>
    <row r="256" spans="1:17" x14ac:dyDescent="0.3">
      <c r="A256">
        <v>1008139</v>
      </c>
      <c r="B256" t="s">
        <v>45641</v>
      </c>
      <c r="C256" t="s">
        <v>47482</v>
      </c>
      <c r="D256" t="s">
        <v>44633</v>
      </c>
      <c r="E256" t="s">
        <v>8812</v>
      </c>
      <c r="F256" t="s">
        <v>303</v>
      </c>
      <c r="G256" t="s">
        <v>3635</v>
      </c>
      <c r="H256" t="s">
        <v>45702</v>
      </c>
      <c r="I256" t="s">
        <v>3637</v>
      </c>
      <c r="J256">
        <v>32.934759999999997</v>
      </c>
      <c r="K256">
        <v>-96.818010000000001</v>
      </c>
      <c r="L256">
        <v>211130</v>
      </c>
      <c r="M256" t="s">
        <v>238</v>
      </c>
      <c r="N256" s="49">
        <v>48527.218000000001</v>
      </c>
    </row>
    <row r="257" spans="1:17" x14ac:dyDescent="0.3">
      <c r="A257">
        <v>1013041</v>
      </c>
      <c r="B257" t="s">
        <v>47483</v>
      </c>
      <c r="C257" t="s">
        <v>47484</v>
      </c>
      <c r="D257" t="s">
        <v>44723</v>
      </c>
      <c r="E257" t="s">
        <v>9159</v>
      </c>
      <c r="F257" t="s">
        <v>311</v>
      </c>
      <c r="G257" t="s">
        <v>45827</v>
      </c>
      <c r="H257" t="s">
        <v>45828</v>
      </c>
      <c r="I257" t="s">
        <v>6925</v>
      </c>
      <c r="J257">
        <v>38.032089999999997</v>
      </c>
      <c r="K257">
        <v>-84.445220000000006</v>
      </c>
      <c r="L257">
        <v>211130</v>
      </c>
      <c r="M257" t="s">
        <v>238</v>
      </c>
      <c r="N257" s="49">
        <v>179693.23800000001</v>
      </c>
      <c r="O257" s="49">
        <v>183583.04</v>
      </c>
      <c r="P257" s="49">
        <v>147019.29</v>
      </c>
    </row>
    <row r="258" spans="1:17" x14ac:dyDescent="0.3">
      <c r="A258">
        <v>1012659</v>
      </c>
      <c r="B258" t="s">
        <v>47485</v>
      </c>
      <c r="C258" t="s">
        <v>47486</v>
      </c>
      <c r="D258" t="s">
        <v>44605</v>
      </c>
      <c r="E258" t="s">
        <v>10056</v>
      </c>
      <c r="F258" t="s">
        <v>1418</v>
      </c>
      <c r="G258" t="s">
        <v>33925</v>
      </c>
      <c r="H258" t="s">
        <v>47487</v>
      </c>
      <c r="I258" t="s">
        <v>1421</v>
      </c>
      <c r="J258">
        <v>36.151060000000001</v>
      </c>
      <c r="K258">
        <v>-95.99127</v>
      </c>
      <c r="L258">
        <v>211130</v>
      </c>
      <c r="M258" t="s">
        <v>238</v>
      </c>
      <c r="N258" s="49">
        <v>202771.14199999999</v>
      </c>
      <c r="O258" s="49">
        <v>127191.198</v>
      </c>
      <c r="P258" s="49">
        <v>136375.842</v>
      </c>
      <c r="Q258" s="49">
        <v>121450.092</v>
      </c>
    </row>
    <row r="259" spans="1:17" x14ac:dyDescent="0.3">
      <c r="A259">
        <v>1012658</v>
      </c>
      <c r="B259" t="s">
        <v>47488</v>
      </c>
      <c r="C259" t="s">
        <v>47489</v>
      </c>
      <c r="D259" t="s">
        <v>44612</v>
      </c>
      <c r="E259" t="s">
        <v>10056</v>
      </c>
      <c r="F259" t="s">
        <v>1418</v>
      </c>
      <c r="G259" t="s">
        <v>33925</v>
      </c>
      <c r="H259" t="s">
        <v>47487</v>
      </c>
      <c r="I259" t="s">
        <v>1421</v>
      </c>
      <c r="J259">
        <v>36.151060000000001</v>
      </c>
      <c r="K259">
        <v>-95.99127</v>
      </c>
      <c r="L259">
        <v>211130</v>
      </c>
      <c r="M259" t="s">
        <v>238</v>
      </c>
      <c r="N259" s="49">
        <v>992874.49800000002</v>
      </c>
      <c r="O259" s="49">
        <v>824683.63199999998</v>
      </c>
      <c r="P259" s="49">
        <v>707131.92</v>
      </c>
      <c r="Q259" s="49">
        <v>486302.83600000001</v>
      </c>
    </row>
    <row r="260" spans="1:17" x14ac:dyDescent="0.3">
      <c r="A260">
        <v>1012667</v>
      </c>
      <c r="B260" t="s">
        <v>47490</v>
      </c>
      <c r="C260" t="s">
        <v>47491</v>
      </c>
      <c r="D260" t="s">
        <v>44620</v>
      </c>
      <c r="E260" t="s">
        <v>10056</v>
      </c>
      <c r="F260" t="s">
        <v>1418</v>
      </c>
      <c r="G260" t="s">
        <v>33925</v>
      </c>
      <c r="H260" t="s">
        <v>47487</v>
      </c>
      <c r="I260" t="s">
        <v>1421</v>
      </c>
      <c r="J260">
        <v>36.151060000000001</v>
      </c>
      <c r="K260">
        <v>-95.99127</v>
      </c>
      <c r="L260">
        <v>211130</v>
      </c>
      <c r="M260" t="s">
        <v>238</v>
      </c>
      <c r="N260" s="49">
        <v>254720.28400000001</v>
      </c>
      <c r="O260" s="49">
        <v>197784.88800000001</v>
      </c>
      <c r="P260" s="49">
        <v>180135.234</v>
      </c>
      <c r="Q260" s="49">
        <v>128585.50599999999</v>
      </c>
    </row>
    <row r="261" spans="1:17" x14ac:dyDescent="0.3">
      <c r="A261">
        <v>1012618</v>
      </c>
      <c r="B261" t="s">
        <v>47492</v>
      </c>
      <c r="C261" t="s">
        <v>47493</v>
      </c>
      <c r="D261" t="s">
        <v>44637</v>
      </c>
      <c r="E261" t="s">
        <v>10056</v>
      </c>
      <c r="F261" t="s">
        <v>1418</v>
      </c>
      <c r="G261" t="s">
        <v>33925</v>
      </c>
      <c r="H261" t="s">
        <v>47487</v>
      </c>
      <c r="I261" t="s">
        <v>1421</v>
      </c>
      <c r="J261">
        <v>36.151060000000001</v>
      </c>
      <c r="K261">
        <v>-95.99127</v>
      </c>
      <c r="L261">
        <v>211130</v>
      </c>
      <c r="M261" t="s">
        <v>238</v>
      </c>
      <c r="N261" s="49">
        <v>34420.216</v>
      </c>
      <c r="O261" s="49">
        <v>29821.385999999999</v>
      </c>
      <c r="P261" s="49">
        <v>15050.204</v>
      </c>
      <c r="Q261" s="49">
        <v>27150.437999999998</v>
      </c>
    </row>
    <row r="262" spans="1:17" x14ac:dyDescent="0.3">
      <c r="A262">
        <v>1012551</v>
      </c>
      <c r="B262" t="s">
        <v>47494</v>
      </c>
      <c r="C262" t="s">
        <v>47495</v>
      </c>
      <c r="D262" t="s">
        <v>44628</v>
      </c>
      <c r="E262" t="s">
        <v>2808</v>
      </c>
      <c r="F262" t="s">
        <v>303</v>
      </c>
      <c r="G262" t="s">
        <v>24072</v>
      </c>
      <c r="H262" t="s">
        <v>45867</v>
      </c>
      <c r="I262" t="s">
        <v>3161</v>
      </c>
      <c r="J262">
        <v>31.99267</v>
      </c>
      <c r="K262">
        <v>-102.16365999999999</v>
      </c>
      <c r="L262">
        <v>211120</v>
      </c>
      <c r="M262" t="s">
        <v>238</v>
      </c>
      <c r="N262" s="49">
        <v>743468.402</v>
      </c>
      <c r="O262" s="49">
        <v>817979.64599999995</v>
      </c>
      <c r="P262" s="49">
        <v>536198.52599999995</v>
      </c>
      <c r="Q262" s="49">
        <v>589630.32799999998</v>
      </c>
    </row>
    <row r="263" spans="1:17" x14ac:dyDescent="0.3">
      <c r="A263">
        <v>1013045</v>
      </c>
      <c r="B263" t="s">
        <v>47496</v>
      </c>
      <c r="C263" t="s">
        <v>47497</v>
      </c>
      <c r="D263" t="s">
        <v>44620</v>
      </c>
      <c r="E263" t="s">
        <v>5420</v>
      </c>
      <c r="F263" t="s">
        <v>303</v>
      </c>
      <c r="G263" t="s">
        <v>44275</v>
      </c>
      <c r="H263" t="s">
        <v>47498</v>
      </c>
      <c r="I263" t="s">
        <v>483</v>
      </c>
      <c r="J263">
        <v>29.756080000000001</v>
      </c>
      <c r="K263">
        <v>-95.364329999999995</v>
      </c>
      <c r="L263">
        <v>486210</v>
      </c>
      <c r="M263" t="s">
        <v>238</v>
      </c>
      <c r="N263" s="49">
        <v>245514.95600000001</v>
      </c>
      <c r="O263" s="49">
        <v>22048</v>
      </c>
      <c r="P263" s="49">
        <v>48714.79</v>
      </c>
    </row>
    <row r="264" spans="1:17" x14ac:dyDescent="0.3">
      <c r="A264">
        <v>1012833</v>
      </c>
      <c r="B264" t="s">
        <v>47499</v>
      </c>
      <c r="C264" t="s">
        <v>47500</v>
      </c>
      <c r="D264" t="s">
        <v>44578</v>
      </c>
      <c r="E264" t="s">
        <v>3191</v>
      </c>
      <c r="F264" t="s">
        <v>1487</v>
      </c>
      <c r="G264" t="s">
        <v>26216</v>
      </c>
      <c r="H264" t="s">
        <v>45316</v>
      </c>
      <c r="I264" t="s">
        <v>5884</v>
      </c>
      <c r="J264">
        <v>39.743690000000001</v>
      </c>
      <c r="K264">
        <v>-104.98777</v>
      </c>
      <c r="L264">
        <v>211120</v>
      </c>
      <c r="M264" t="s">
        <v>238</v>
      </c>
      <c r="N264" s="49">
        <v>345596.55599999998</v>
      </c>
      <c r="O264" s="49">
        <v>374930.37</v>
      </c>
      <c r="P264" s="49">
        <v>399546.152</v>
      </c>
      <c r="Q264" s="49">
        <v>343306.17</v>
      </c>
    </row>
    <row r="265" spans="1:17" x14ac:dyDescent="0.3">
      <c r="A265">
        <v>1012835</v>
      </c>
      <c r="B265" t="s">
        <v>47501</v>
      </c>
      <c r="C265" t="s">
        <v>47502</v>
      </c>
      <c r="D265" t="s">
        <v>44628</v>
      </c>
      <c r="E265" t="s">
        <v>3191</v>
      </c>
      <c r="F265" t="s">
        <v>1487</v>
      </c>
      <c r="G265" t="s">
        <v>26216</v>
      </c>
      <c r="H265" t="s">
        <v>45316</v>
      </c>
      <c r="I265" t="s">
        <v>5884</v>
      </c>
      <c r="J265">
        <v>39.743690000000001</v>
      </c>
      <c r="K265">
        <v>-104.98777</v>
      </c>
      <c r="L265">
        <v>211120</v>
      </c>
      <c r="M265" t="s">
        <v>238</v>
      </c>
      <c r="N265" s="49">
        <v>80668.648000000001</v>
      </c>
      <c r="O265" s="49">
        <v>100524.908</v>
      </c>
      <c r="P265" s="49">
        <v>82569.342000000004</v>
      </c>
      <c r="Q265" s="49">
        <v>44461.014000000003</v>
      </c>
    </row>
    <row r="266" spans="1:17" x14ac:dyDescent="0.3">
      <c r="A266">
        <v>1012760</v>
      </c>
      <c r="B266" t="s">
        <v>47503</v>
      </c>
      <c r="C266" t="s">
        <v>47504</v>
      </c>
      <c r="D266" t="s">
        <v>44649</v>
      </c>
      <c r="E266" t="s">
        <v>44493</v>
      </c>
      <c r="F266" t="s">
        <v>303</v>
      </c>
      <c r="G266" t="s">
        <v>44494</v>
      </c>
      <c r="H266" t="s">
        <v>47505</v>
      </c>
      <c r="I266" t="s">
        <v>1952</v>
      </c>
      <c r="J266">
        <v>30.160530000000001</v>
      </c>
      <c r="K266">
        <v>-95.456389999999999</v>
      </c>
      <c r="L266">
        <v>211120</v>
      </c>
      <c r="M266" t="s">
        <v>238</v>
      </c>
      <c r="N266" s="49">
        <v>89530.31</v>
      </c>
      <c r="O266" s="49">
        <v>71447.395999999993</v>
      </c>
      <c r="P266" s="49">
        <v>85625.356</v>
      </c>
      <c r="Q266" s="49">
        <v>42581.311999999998</v>
      </c>
    </row>
    <row r="267" spans="1:17" x14ac:dyDescent="0.3">
      <c r="A267">
        <v>1012421</v>
      </c>
      <c r="B267" t="s">
        <v>47506</v>
      </c>
      <c r="C267" t="s">
        <v>47507</v>
      </c>
      <c r="D267" t="s">
        <v>44596</v>
      </c>
      <c r="E267" t="s">
        <v>5420</v>
      </c>
      <c r="F267" t="s">
        <v>303</v>
      </c>
      <c r="G267" t="s">
        <v>38217</v>
      </c>
      <c r="H267" t="s">
        <v>47508</v>
      </c>
      <c r="I267" t="s">
        <v>483</v>
      </c>
      <c r="J267">
        <v>29.740130000000001</v>
      </c>
      <c r="K267">
        <v>-95.473089999999999</v>
      </c>
      <c r="L267">
        <v>486210</v>
      </c>
      <c r="M267" t="s">
        <v>238</v>
      </c>
      <c r="N267" s="49">
        <v>46919.031999999999</v>
      </c>
      <c r="O267" s="49">
        <v>47949.934000000001</v>
      </c>
      <c r="P267" s="49">
        <v>31307.364000000001</v>
      </c>
      <c r="Q267" s="49">
        <v>35677.57</v>
      </c>
    </row>
    <row r="268" spans="1:17" x14ac:dyDescent="0.3">
      <c r="A268">
        <v>1012460</v>
      </c>
      <c r="B268" t="s">
        <v>47509</v>
      </c>
      <c r="C268" t="s">
        <v>47510</v>
      </c>
      <c r="D268" t="s">
        <v>44628</v>
      </c>
      <c r="E268" t="s">
        <v>3191</v>
      </c>
      <c r="F268" t="s">
        <v>1487</v>
      </c>
      <c r="G268" t="s">
        <v>44347</v>
      </c>
      <c r="H268" t="s">
        <v>45869</v>
      </c>
      <c r="I268" t="s">
        <v>5884</v>
      </c>
      <c r="J268">
        <v>39.744540000000001</v>
      </c>
      <c r="K268">
        <v>-104.98486</v>
      </c>
      <c r="L268">
        <v>211130</v>
      </c>
      <c r="M268" t="s">
        <v>238</v>
      </c>
      <c r="O268" s="49">
        <v>67773.009999999995</v>
      </c>
      <c r="P268" s="49">
        <v>2924.05</v>
      </c>
      <c r="Q268" s="49">
        <v>38200.633999999998</v>
      </c>
    </row>
    <row r="269" spans="1:17" x14ac:dyDescent="0.3">
      <c r="A269">
        <v>1012707</v>
      </c>
      <c r="B269" t="s">
        <v>47511</v>
      </c>
      <c r="C269" t="s">
        <v>47512</v>
      </c>
      <c r="D269" t="s">
        <v>44657</v>
      </c>
      <c r="E269" t="s">
        <v>4897</v>
      </c>
      <c r="F269" t="s">
        <v>447</v>
      </c>
      <c r="G269" t="s">
        <v>33398</v>
      </c>
      <c r="H269" t="s">
        <v>45908</v>
      </c>
      <c r="I269" t="s">
        <v>4118</v>
      </c>
      <c r="J269">
        <v>41.844850000000001</v>
      </c>
      <c r="K269">
        <v>-79.145300000000006</v>
      </c>
      <c r="L269">
        <v>211130</v>
      </c>
      <c r="M269" t="s">
        <v>238</v>
      </c>
      <c r="N269" s="49">
        <v>65261.667999999998</v>
      </c>
      <c r="O269" s="49">
        <v>67938.804000000004</v>
      </c>
      <c r="P269" s="49">
        <v>69331.998000000007</v>
      </c>
      <c r="Q269" s="49">
        <v>73866.490000000005</v>
      </c>
    </row>
    <row r="270" spans="1:17" x14ac:dyDescent="0.3">
      <c r="A270">
        <v>1012510</v>
      </c>
      <c r="B270"/>
      <c r="C270" t="s">
        <v>47513</v>
      </c>
      <c r="D270" t="s">
        <v>44612</v>
      </c>
      <c r="E270" t="s">
        <v>10773</v>
      </c>
      <c r="F270" t="s">
        <v>1418</v>
      </c>
      <c r="G270" t="s">
        <v>10774</v>
      </c>
      <c r="H270" t="s">
        <v>47514</v>
      </c>
      <c r="J270">
        <v>36.740660439999999</v>
      </c>
      <c r="K270">
        <v>-99.596306889999994</v>
      </c>
      <c r="L270">
        <v>211120</v>
      </c>
      <c r="M270" t="s">
        <v>238</v>
      </c>
      <c r="N270" s="49">
        <v>31705.385999999999</v>
      </c>
      <c r="O270" s="49">
        <v>47927.576000000001</v>
      </c>
    </row>
    <row r="271" spans="1:17" x14ac:dyDescent="0.3">
      <c r="A271">
        <v>1013529</v>
      </c>
      <c r="B271" t="s">
        <v>47515</v>
      </c>
      <c r="C271" t="s">
        <v>47516</v>
      </c>
      <c r="D271" t="s">
        <v>44637</v>
      </c>
      <c r="E271" t="s">
        <v>25840</v>
      </c>
      <c r="F271" t="s">
        <v>461</v>
      </c>
      <c r="G271" t="s">
        <v>47517</v>
      </c>
      <c r="H271" t="s">
        <v>47518</v>
      </c>
      <c r="I271" t="s">
        <v>47519</v>
      </c>
      <c r="J271">
        <v>44.563845000000001</v>
      </c>
      <c r="K271">
        <v>-106.100441</v>
      </c>
      <c r="L271">
        <v>211130</v>
      </c>
      <c r="M271" t="s">
        <v>238</v>
      </c>
      <c r="N271" s="49">
        <v>751613.07</v>
      </c>
      <c r="O271" s="49">
        <v>814633.54399999999</v>
      </c>
      <c r="P271" s="49">
        <v>886284.65</v>
      </c>
      <c r="Q271" s="49">
        <v>1057113.628</v>
      </c>
    </row>
    <row r="272" spans="1:17" x14ac:dyDescent="0.3">
      <c r="A272">
        <v>1013061</v>
      </c>
      <c r="B272" t="s">
        <v>47520</v>
      </c>
      <c r="C272" t="s">
        <v>47521</v>
      </c>
      <c r="D272" t="s">
        <v>44578</v>
      </c>
      <c r="E272" t="s">
        <v>9282</v>
      </c>
      <c r="F272" t="s">
        <v>303</v>
      </c>
      <c r="G272" t="s">
        <v>47522</v>
      </c>
      <c r="H272" t="s">
        <v>47523</v>
      </c>
      <c r="I272" t="s">
        <v>3637</v>
      </c>
      <c r="J272">
        <v>32.859301000000002</v>
      </c>
      <c r="K272">
        <v>-96.933976000000001</v>
      </c>
      <c r="L272">
        <v>213112</v>
      </c>
      <c r="M272" t="s">
        <v>238</v>
      </c>
      <c r="N272" s="49">
        <v>59968.557999999997</v>
      </c>
      <c r="O272" s="49">
        <v>70391.118000000002</v>
      </c>
      <c r="P272" s="49">
        <v>62888.241999999998</v>
      </c>
    </row>
    <row r="273" spans="1:17" x14ac:dyDescent="0.3">
      <c r="A273">
        <v>1012213</v>
      </c>
      <c r="B273" t="s">
        <v>47524</v>
      </c>
      <c r="C273" t="s">
        <v>47525</v>
      </c>
      <c r="D273" t="s">
        <v>44628</v>
      </c>
      <c r="E273" t="s">
        <v>44493</v>
      </c>
      <c r="F273" t="s">
        <v>303</v>
      </c>
      <c r="G273" t="s">
        <v>44494</v>
      </c>
      <c r="H273" t="s">
        <v>47344</v>
      </c>
      <c r="I273" t="s">
        <v>1952</v>
      </c>
      <c r="J273">
        <v>30.161149999999999</v>
      </c>
      <c r="K273">
        <v>-95.453890000000001</v>
      </c>
      <c r="L273">
        <v>211130</v>
      </c>
      <c r="M273" t="s">
        <v>238</v>
      </c>
      <c r="N273" s="49">
        <v>997416.41399999999</v>
      </c>
      <c r="O273" s="49">
        <v>950284.35600000003</v>
      </c>
      <c r="P273" s="49">
        <v>703618.73400000005</v>
      </c>
      <c r="Q273" s="49">
        <v>649983.69999999995</v>
      </c>
    </row>
    <row r="274" spans="1:17" x14ac:dyDescent="0.3">
      <c r="A274">
        <v>1013307</v>
      </c>
      <c r="B274" t="s">
        <v>47526</v>
      </c>
      <c r="C274" t="s">
        <v>47527</v>
      </c>
      <c r="D274" t="s">
        <v>44628</v>
      </c>
      <c r="E274" t="s">
        <v>5420</v>
      </c>
      <c r="F274" t="s">
        <v>303</v>
      </c>
      <c r="G274" t="s">
        <v>36850</v>
      </c>
      <c r="H274" t="s">
        <v>47528</v>
      </c>
      <c r="I274" t="s">
        <v>483</v>
      </c>
      <c r="J274">
        <v>29.757770000000001</v>
      </c>
      <c r="K274">
        <v>-95.618669999999995</v>
      </c>
      <c r="L274">
        <v>211120</v>
      </c>
      <c r="M274" t="s">
        <v>238</v>
      </c>
      <c r="N274" s="49">
        <v>141150.242</v>
      </c>
      <c r="O274" s="49">
        <v>191238.84400000001</v>
      </c>
    </row>
    <row r="275" spans="1:17" x14ac:dyDescent="0.3">
      <c r="A275">
        <v>1012684</v>
      </c>
      <c r="B275" t="s">
        <v>47529</v>
      </c>
      <c r="C275" t="s">
        <v>47527</v>
      </c>
      <c r="D275" t="s">
        <v>44628</v>
      </c>
      <c r="E275" t="s">
        <v>5420</v>
      </c>
      <c r="F275" t="s">
        <v>303</v>
      </c>
      <c r="G275" t="s">
        <v>1810</v>
      </c>
      <c r="H275" t="s">
        <v>46979</v>
      </c>
      <c r="J275">
        <v>32.746310000000001</v>
      </c>
      <c r="K275">
        <v>-97.3416</v>
      </c>
      <c r="L275">
        <v>486210</v>
      </c>
      <c r="M275" t="s">
        <v>238</v>
      </c>
      <c r="N275" s="49">
        <v>52007.275999999998</v>
      </c>
      <c r="O275" s="49">
        <v>55322.767999999996</v>
      </c>
      <c r="P275" s="49">
        <v>28911.056</v>
      </c>
    </row>
    <row r="276" spans="1:17" x14ac:dyDescent="0.3">
      <c r="A276">
        <v>1013334</v>
      </c>
      <c r="B276" t="s">
        <v>47530</v>
      </c>
      <c r="C276" t="s">
        <v>47531</v>
      </c>
      <c r="D276" t="s">
        <v>44628</v>
      </c>
      <c r="E276" t="s">
        <v>3191</v>
      </c>
      <c r="F276" t="s">
        <v>1487</v>
      </c>
      <c r="G276" t="s">
        <v>44587</v>
      </c>
      <c r="H276" t="s">
        <v>47532</v>
      </c>
      <c r="I276" t="s">
        <v>3191</v>
      </c>
      <c r="J276">
        <v>39.748460000000001</v>
      </c>
      <c r="K276">
        <v>-104.99402000000001</v>
      </c>
      <c r="L276">
        <v>211120</v>
      </c>
      <c r="M276" t="s">
        <v>238</v>
      </c>
      <c r="N276" s="49">
        <v>131757.02600000001</v>
      </c>
      <c r="O276" s="49">
        <v>86689.343999999997</v>
      </c>
    </row>
    <row r="277" spans="1:17" x14ac:dyDescent="0.3">
      <c r="A277">
        <v>1012982</v>
      </c>
      <c r="B277" t="s">
        <v>46997</v>
      </c>
      <c r="C277" t="s">
        <v>47533</v>
      </c>
      <c r="D277" t="s">
        <v>44657</v>
      </c>
      <c r="E277" t="s">
        <v>12861</v>
      </c>
      <c r="F277" t="s">
        <v>447</v>
      </c>
      <c r="G277" t="s">
        <v>44681</v>
      </c>
      <c r="H277" t="s">
        <v>45905</v>
      </c>
      <c r="I277" t="s">
        <v>4017</v>
      </c>
      <c r="J277">
        <v>40.459099999999999</v>
      </c>
      <c r="K277">
        <v>-80.196259999999995</v>
      </c>
      <c r="L277">
        <v>211130</v>
      </c>
      <c r="M277" t="s">
        <v>238</v>
      </c>
      <c r="N277" s="49">
        <v>73177.198000000004</v>
      </c>
      <c r="O277" s="49">
        <v>52414.608</v>
      </c>
      <c r="P277" s="49">
        <v>30772.137999999999</v>
      </c>
    </row>
    <row r="278" spans="1:17" x14ac:dyDescent="0.3">
      <c r="A278">
        <v>1012342</v>
      </c>
      <c r="B278" t="s">
        <v>47534</v>
      </c>
      <c r="C278" t="s">
        <v>47535</v>
      </c>
      <c r="D278" t="s">
        <v>44612</v>
      </c>
      <c r="E278" t="s">
        <v>9449</v>
      </c>
      <c r="F278" t="s">
        <v>303</v>
      </c>
      <c r="G278" t="s">
        <v>47536</v>
      </c>
      <c r="H278" t="s">
        <v>47537</v>
      </c>
      <c r="J278">
        <v>35.720782423000003</v>
      </c>
      <c r="K278">
        <v>-100.636560270999</v>
      </c>
      <c r="L278">
        <v>211111</v>
      </c>
      <c r="M278" t="s">
        <v>238</v>
      </c>
      <c r="P278" s="49">
        <v>76934.95</v>
      </c>
      <c r="Q278" s="49">
        <v>98138.6</v>
      </c>
    </row>
    <row r="279" spans="1:17" x14ac:dyDescent="0.3">
      <c r="A279">
        <v>1012321</v>
      </c>
      <c r="B279" t="s">
        <v>47538</v>
      </c>
      <c r="C279" t="s">
        <v>47539</v>
      </c>
      <c r="D279" t="s">
        <v>44628</v>
      </c>
      <c r="E279" t="s">
        <v>2808</v>
      </c>
      <c r="F279" t="s">
        <v>303</v>
      </c>
      <c r="G279" t="s">
        <v>45042</v>
      </c>
      <c r="H279" t="s">
        <v>47540</v>
      </c>
      <c r="I279" t="s">
        <v>3161</v>
      </c>
      <c r="J279">
        <v>31.997479999999999</v>
      </c>
      <c r="K279">
        <v>-102.07744</v>
      </c>
      <c r="L279">
        <v>211120</v>
      </c>
      <c r="M279" t="s">
        <v>238</v>
      </c>
      <c r="N279" s="49">
        <v>1091560.2180000001</v>
      </c>
      <c r="O279" s="49">
        <v>1064595.6599999999</v>
      </c>
      <c r="P279" s="49">
        <v>788382.58400000003</v>
      </c>
      <c r="Q279" s="49">
        <v>580895.14</v>
      </c>
    </row>
    <row r="280" spans="1:17" x14ac:dyDescent="0.3">
      <c r="A280">
        <v>1013722</v>
      </c>
      <c r="B280" t="s">
        <v>47541</v>
      </c>
      <c r="C280" t="s">
        <v>47542</v>
      </c>
      <c r="D280" t="s">
        <v>44596</v>
      </c>
      <c r="E280" t="s">
        <v>5420</v>
      </c>
      <c r="F280" t="s">
        <v>303</v>
      </c>
      <c r="G280" t="s">
        <v>1810</v>
      </c>
      <c r="H280" t="s">
        <v>47543</v>
      </c>
      <c r="I280" t="s">
        <v>483</v>
      </c>
      <c r="J280">
        <v>29.76003</v>
      </c>
      <c r="K280">
        <v>-95.363870000000006</v>
      </c>
      <c r="L280">
        <v>486210</v>
      </c>
      <c r="M280" t="s">
        <v>238</v>
      </c>
      <c r="N280" s="49">
        <v>120736.944</v>
      </c>
    </row>
    <row r="281" spans="1:17" x14ac:dyDescent="0.3">
      <c r="A281">
        <v>1012329</v>
      </c>
      <c r="B281" t="s">
        <v>47544</v>
      </c>
      <c r="C281" t="s">
        <v>47545</v>
      </c>
      <c r="D281" t="s">
        <v>44637</v>
      </c>
      <c r="E281" t="s">
        <v>3191</v>
      </c>
      <c r="F281" t="s">
        <v>1487</v>
      </c>
      <c r="G281" t="s">
        <v>26216</v>
      </c>
      <c r="H281" t="s">
        <v>45048</v>
      </c>
      <c r="I281" t="s">
        <v>5884</v>
      </c>
      <c r="J281">
        <v>39.74933</v>
      </c>
      <c r="K281">
        <v>-104.99275</v>
      </c>
      <c r="L281">
        <v>211130</v>
      </c>
      <c r="M281" t="s">
        <v>238</v>
      </c>
      <c r="N281" s="49">
        <v>330940.158</v>
      </c>
      <c r="O281" s="49">
        <v>73729.070000000007</v>
      </c>
      <c r="P281" s="49">
        <v>92281.797999999995</v>
      </c>
      <c r="Q281" s="49">
        <v>203253.57800000001</v>
      </c>
    </row>
    <row r="282" spans="1:17" x14ac:dyDescent="0.3">
      <c r="A282">
        <v>1013772</v>
      </c>
      <c r="B282" t="s">
        <v>47546</v>
      </c>
      <c r="C282" t="s">
        <v>47547</v>
      </c>
      <c r="D282" t="s">
        <v>44628</v>
      </c>
      <c r="E282" t="s">
        <v>3634</v>
      </c>
      <c r="F282" t="s">
        <v>303</v>
      </c>
      <c r="G282" t="s">
        <v>45959</v>
      </c>
      <c r="H282" t="s">
        <v>45960</v>
      </c>
      <c r="I282" t="s">
        <v>3637</v>
      </c>
      <c r="J282">
        <v>32.846519999999998</v>
      </c>
      <c r="K282">
        <v>-96.770150000000001</v>
      </c>
      <c r="L282">
        <v>486210</v>
      </c>
      <c r="M282" t="s">
        <v>238</v>
      </c>
      <c r="N282" s="49">
        <v>26427.052</v>
      </c>
    </row>
    <row r="283" spans="1:17" x14ac:dyDescent="0.3">
      <c r="A283">
        <v>1012582</v>
      </c>
      <c r="B283" t="s">
        <v>45972</v>
      </c>
      <c r="C283" t="s">
        <v>47548</v>
      </c>
      <c r="D283" t="s">
        <v>45159</v>
      </c>
      <c r="E283" t="s">
        <v>45619</v>
      </c>
      <c r="F283" t="s">
        <v>454</v>
      </c>
      <c r="G283" t="s">
        <v>45974</v>
      </c>
      <c r="H283" t="s">
        <v>45975</v>
      </c>
      <c r="I283" t="s">
        <v>14431</v>
      </c>
      <c r="J283">
        <v>44.780650000000001</v>
      </c>
      <c r="K283">
        <v>-85.639629999999997</v>
      </c>
      <c r="L283">
        <v>211130</v>
      </c>
      <c r="M283" t="s">
        <v>238</v>
      </c>
      <c r="N283" s="49">
        <v>291136.59600000002</v>
      </c>
      <c r="O283" s="49">
        <v>186126.742</v>
      </c>
      <c r="P283" s="49">
        <v>186900.4</v>
      </c>
      <c r="Q283" s="49">
        <v>162048.51199999999</v>
      </c>
    </row>
    <row r="284" spans="1:17" x14ac:dyDescent="0.3">
      <c r="A284">
        <v>1012797</v>
      </c>
      <c r="B284" t="s">
        <v>47549</v>
      </c>
      <c r="C284" t="s">
        <v>47550</v>
      </c>
      <c r="D284" t="s">
        <v>44657</v>
      </c>
      <c r="E284" t="s">
        <v>44991</v>
      </c>
      <c r="F284" t="s">
        <v>447</v>
      </c>
      <c r="G284" t="s">
        <v>44992</v>
      </c>
      <c r="H284" t="s">
        <v>45984</v>
      </c>
      <c r="I284" t="s">
        <v>416</v>
      </c>
      <c r="J284">
        <v>40.277101000000002</v>
      </c>
      <c r="K284">
        <v>-80.164218000000005</v>
      </c>
      <c r="L284">
        <v>211130</v>
      </c>
      <c r="M284" t="s">
        <v>238</v>
      </c>
      <c r="N284" s="49">
        <v>20722.914000000001</v>
      </c>
      <c r="O284" s="49">
        <v>28425.144</v>
      </c>
      <c r="P284" s="49">
        <v>30556.94</v>
      </c>
      <c r="Q284" s="49">
        <v>31649.331999999999</v>
      </c>
    </row>
    <row r="285" spans="1:17" x14ac:dyDescent="0.3">
      <c r="A285">
        <v>1012686</v>
      </c>
      <c r="B285" t="s">
        <v>47551</v>
      </c>
      <c r="C285" t="s">
        <v>47552</v>
      </c>
      <c r="D285" t="s">
        <v>47553</v>
      </c>
      <c r="E285" t="s">
        <v>13751</v>
      </c>
      <c r="F285" t="s">
        <v>1487</v>
      </c>
      <c r="G285" t="s">
        <v>5509</v>
      </c>
      <c r="H285" t="s">
        <v>47554</v>
      </c>
      <c r="I285" t="s">
        <v>3457</v>
      </c>
      <c r="J285">
        <v>37.237819999999999</v>
      </c>
      <c r="K285">
        <v>-107.82274</v>
      </c>
      <c r="L285">
        <v>486210</v>
      </c>
      <c r="M285" t="s">
        <v>238</v>
      </c>
      <c r="N285" s="49">
        <v>508989.67599999998</v>
      </c>
      <c r="O285" s="49">
        <v>508110.06400000001</v>
      </c>
      <c r="P285" s="49">
        <v>508260.01400000002</v>
      </c>
      <c r="Q285" s="49">
        <v>501855.864</v>
      </c>
    </row>
    <row r="286" spans="1:17" x14ac:dyDescent="0.3">
      <c r="A286">
        <v>1012454</v>
      </c>
      <c r="B286" t="s">
        <v>47555</v>
      </c>
      <c r="C286" t="s">
        <v>47556</v>
      </c>
      <c r="D286" t="s">
        <v>44651</v>
      </c>
      <c r="E286" t="s">
        <v>12104</v>
      </c>
      <c r="F286" t="s">
        <v>1487</v>
      </c>
      <c r="G286" t="s">
        <v>12105</v>
      </c>
      <c r="H286" t="s">
        <v>47557</v>
      </c>
      <c r="I286" t="s">
        <v>47558</v>
      </c>
      <c r="J286">
        <v>37.095278800000003</v>
      </c>
      <c r="K286">
        <v>-107.71625</v>
      </c>
      <c r="L286">
        <v>211111</v>
      </c>
      <c r="M286" t="s">
        <v>238</v>
      </c>
      <c r="Q286" s="49">
        <v>22032.94</v>
      </c>
    </row>
    <row r="287" spans="1:17" x14ac:dyDescent="0.3">
      <c r="A287">
        <v>1012192</v>
      </c>
      <c r="B287" t="s">
        <v>47559</v>
      </c>
      <c r="C287" t="s">
        <v>47560</v>
      </c>
      <c r="D287" t="s">
        <v>44657</v>
      </c>
      <c r="E287" t="s">
        <v>22551</v>
      </c>
      <c r="F287" t="s">
        <v>447</v>
      </c>
      <c r="G287" t="s">
        <v>22552</v>
      </c>
      <c r="H287" t="s">
        <v>46005</v>
      </c>
      <c r="I287" t="s">
        <v>1104</v>
      </c>
      <c r="J287">
        <v>40.680557</v>
      </c>
      <c r="K287">
        <v>-80.111673999999994</v>
      </c>
      <c r="L287">
        <v>211130</v>
      </c>
      <c r="M287" t="s">
        <v>238</v>
      </c>
      <c r="N287" s="49">
        <v>316345.11200000002</v>
      </c>
      <c r="O287" s="49">
        <v>299855.658</v>
      </c>
      <c r="P287" s="49">
        <v>286775.87199999997</v>
      </c>
      <c r="Q287" s="49">
        <v>289269.68800000002</v>
      </c>
    </row>
    <row r="288" spans="1:17" x14ac:dyDescent="0.3">
      <c r="A288">
        <v>1012847</v>
      </c>
      <c r="B288" t="s">
        <v>47561</v>
      </c>
      <c r="C288" t="s">
        <v>47562</v>
      </c>
      <c r="D288" t="s">
        <v>44578</v>
      </c>
      <c r="E288" t="s">
        <v>5420</v>
      </c>
      <c r="F288" t="s">
        <v>303</v>
      </c>
      <c r="G288" t="s">
        <v>1810</v>
      </c>
      <c r="H288" t="s">
        <v>46038</v>
      </c>
      <c r="I288" t="s">
        <v>483</v>
      </c>
      <c r="J288">
        <v>29.760120000000001</v>
      </c>
      <c r="K288">
        <v>-95.363799999999998</v>
      </c>
      <c r="L288">
        <v>211111</v>
      </c>
      <c r="M288" t="s">
        <v>238</v>
      </c>
      <c r="Q288" s="49">
        <v>68016.888000000006</v>
      </c>
    </row>
    <row r="289" spans="1:17" x14ac:dyDescent="0.3">
      <c r="A289">
        <v>1012715</v>
      </c>
      <c r="B289" t="s">
        <v>47563</v>
      </c>
      <c r="C289" t="s">
        <v>47564</v>
      </c>
      <c r="D289" t="s">
        <v>44591</v>
      </c>
      <c r="E289" t="s">
        <v>5420</v>
      </c>
      <c r="F289" t="s">
        <v>303</v>
      </c>
      <c r="G289" t="s">
        <v>1810</v>
      </c>
      <c r="H289" t="s">
        <v>46038</v>
      </c>
      <c r="I289" t="s">
        <v>483</v>
      </c>
      <c r="J289">
        <v>29.760120000000001</v>
      </c>
      <c r="K289">
        <v>-95.363799999999998</v>
      </c>
      <c r="L289">
        <v>211130</v>
      </c>
      <c r="M289" t="s">
        <v>238</v>
      </c>
      <c r="N289" s="49">
        <v>92330.728000000003</v>
      </c>
      <c r="O289" s="49">
        <v>89348.73</v>
      </c>
      <c r="P289" s="49">
        <v>93945.88</v>
      </c>
      <c r="Q289" s="49">
        <v>106610.446</v>
      </c>
    </row>
    <row r="290" spans="1:17" x14ac:dyDescent="0.3">
      <c r="A290">
        <v>1012547</v>
      </c>
      <c r="B290" t="s">
        <v>47565</v>
      </c>
      <c r="C290" t="s">
        <v>47566</v>
      </c>
      <c r="D290" t="s">
        <v>45159</v>
      </c>
      <c r="E290" t="s">
        <v>5420</v>
      </c>
      <c r="F290" t="s">
        <v>303</v>
      </c>
      <c r="G290" t="s">
        <v>1810</v>
      </c>
      <c r="H290" t="s">
        <v>46030</v>
      </c>
      <c r="I290" t="s">
        <v>483</v>
      </c>
      <c r="J290">
        <v>29.760120000000001</v>
      </c>
      <c r="K290">
        <v>-95.363799999999998</v>
      </c>
      <c r="L290">
        <v>211130</v>
      </c>
      <c r="M290" t="s">
        <v>238</v>
      </c>
      <c r="O290" s="49">
        <v>130737.306</v>
      </c>
      <c r="P290" s="49">
        <v>129461.254</v>
      </c>
      <c r="Q290" s="49">
        <v>167325.04199999999</v>
      </c>
    </row>
    <row r="291" spans="1:17" x14ac:dyDescent="0.3">
      <c r="A291">
        <v>1012779</v>
      </c>
      <c r="B291" t="s">
        <v>47567</v>
      </c>
      <c r="C291" t="s">
        <v>47568</v>
      </c>
      <c r="D291" t="s">
        <v>44612</v>
      </c>
      <c r="E291" t="s">
        <v>5420</v>
      </c>
      <c r="F291" t="s">
        <v>303</v>
      </c>
      <c r="G291" t="s">
        <v>1810</v>
      </c>
      <c r="H291" t="s">
        <v>46030</v>
      </c>
      <c r="I291" t="s">
        <v>483</v>
      </c>
      <c r="J291">
        <v>29.760120000000001</v>
      </c>
      <c r="K291">
        <v>-95.363799999999998</v>
      </c>
      <c r="L291">
        <v>211130</v>
      </c>
      <c r="M291" t="s">
        <v>238</v>
      </c>
      <c r="N291" s="49">
        <v>725.9</v>
      </c>
      <c r="O291" s="49">
        <v>245403.64799999999</v>
      </c>
      <c r="P291" s="49">
        <v>260212.726</v>
      </c>
      <c r="Q291" s="49">
        <v>253824.99799999999</v>
      </c>
    </row>
    <row r="292" spans="1:17" x14ac:dyDescent="0.3">
      <c r="A292">
        <v>1012746</v>
      </c>
      <c r="B292" t="s">
        <v>47569</v>
      </c>
      <c r="C292" t="s">
        <v>47570</v>
      </c>
      <c r="D292" t="s">
        <v>44628</v>
      </c>
      <c r="E292" t="s">
        <v>5420</v>
      </c>
      <c r="F292" t="s">
        <v>303</v>
      </c>
      <c r="G292" t="s">
        <v>1810</v>
      </c>
      <c r="H292" t="s">
        <v>46038</v>
      </c>
      <c r="I292" t="s">
        <v>483</v>
      </c>
      <c r="J292">
        <v>29.760120000000001</v>
      </c>
      <c r="K292">
        <v>-95.363799999999998</v>
      </c>
      <c r="L292">
        <v>211111</v>
      </c>
      <c r="M292" t="s">
        <v>238</v>
      </c>
      <c r="P292" s="49">
        <v>23985.903999999999</v>
      </c>
      <c r="Q292" s="49">
        <v>25146.15</v>
      </c>
    </row>
    <row r="293" spans="1:17" x14ac:dyDescent="0.3">
      <c r="A293">
        <v>1012725</v>
      </c>
      <c r="B293" t="s">
        <v>46036</v>
      </c>
      <c r="C293" t="s">
        <v>47571</v>
      </c>
      <c r="D293" t="s">
        <v>44645</v>
      </c>
      <c r="E293" t="s">
        <v>5420</v>
      </c>
      <c r="F293" t="s">
        <v>303</v>
      </c>
      <c r="G293" t="s">
        <v>1810</v>
      </c>
      <c r="H293" t="s">
        <v>46038</v>
      </c>
      <c r="J293">
        <v>29.760120000000001</v>
      </c>
      <c r="K293">
        <v>-95.363799999999998</v>
      </c>
      <c r="L293">
        <v>211130</v>
      </c>
      <c r="M293" t="s">
        <v>238</v>
      </c>
      <c r="N293" s="49">
        <v>5842.55</v>
      </c>
      <c r="O293" s="49">
        <v>19077.900000000001</v>
      </c>
      <c r="P293" s="49">
        <v>25641.072</v>
      </c>
      <c r="Q293" s="49">
        <v>27610.66</v>
      </c>
    </row>
    <row r="294" spans="1:17" x14ac:dyDescent="0.3">
      <c r="A294">
        <v>1013717</v>
      </c>
      <c r="B294" t="s">
        <v>47572</v>
      </c>
      <c r="C294" t="s">
        <v>47573</v>
      </c>
      <c r="D294" t="s">
        <v>44612</v>
      </c>
      <c r="E294" t="s">
        <v>5541</v>
      </c>
      <c r="F294" t="s">
        <v>303</v>
      </c>
      <c r="G294" t="s">
        <v>940</v>
      </c>
      <c r="H294" t="s">
        <v>47574</v>
      </c>
      <c r="I294" t="s">
        <v>942</v>
      </c>
      <c r="J294">
        <v>35.652379000000003</v>
      </c>
      <c r="K294">
        <v>-101.452082</v>
      </c>
      <c r="L294">
        <v>486210</v>
      </c>
      <c r="M294" t="s">
        <v>238</v>
      </c>
      <c r="N294" s="49">
        <v>47628.63</v>
      </c>
    </row>
    <row r="295" spans="1:17" x14ac:dyDescent="0.3">
      <c r="A295">
        <v>1013053</v>
      </c>
      <c r="B295" t="s">
        <v>44687</v>
      </c>
      <c r="C295" t="s">
        <v>47575</v>
      </c>
      <c r="D295" t="s">
        <v>44591</v>
      </c>
      <c r="E295" t="s">
        <v>5420</v>
      </c>
      <c r="F295" t="s">
        <v>303</v>
      </c>
      <c r="G295" t="s">
        <v>43113</v>
      </c>
      <c r="H295" t="s">
        <v>46048</v>
      </c>
      <c r="I295" t="s">
        <v>483</v>
      </c>
      <c r="J295">
        <v>29.755120000000002</v>
      </c>
      <c r="K295">
        <v>-95.361879999999999</v>
      </c>
      <c r="L295">
        <v>211130</v>
      </c>
      <c r="M295" t="s">
        <v>238</v>
      </c>
      <c r="N295" s="49">
        <v>95326.384000000005</v>
      </c>
      <c r="O295" s="49">
        <v>133453.09</v>
      </c>
      <c r="P295" s="49">
        <v>116873.89599999999</v>
      </c>
    </row>
    <row r="296" spans="1:17" x14ac:dyDescent="0.3">
      <c r="A296">
        <v>1012721</v>
      </c>
      <c r="B296" t="s">
        <v>47211</v>
      </c>
      <c r="C296" t="s">
        <v>47576</v>
      </c>
      <c r="D296" t="s">
        <v>44578</v>
      </c>
      <c r="E296" t="s">
        <v>5420</v>
      </c>
      <c r="F296" t="s">
        <v>303</v>
      </c>
      <c r="G296" t="s">
        <v>1810</v>
      </c>
      <c r="H296" t="s">
        <v>46053</v>
      </c>
      <c r="I296" t="s">
        <v>483</v>
      </c>
      <c r="J296">
        <v>29.758939999999999</v>
      </c>
      <c r="K296">
        <v>-95.370959999999997</v>
      </c>
      <c r="L296">
        <v>486210</v>
      </c>
      <c r="M296" t="s">
        <v>238</v>
      </c>
      <c r="N296" s="49">
        <v>333463.63400000002</v>
      </c>
      <c r="O296" s="49">
        <v>276702.86599999998</v>
      </c>
      <c r="P296" s="49">
        <v>215488.51800000001</v>
      </c>
      <c r="Q296" s="49">
        <v>202966.802</v>
      </c>
    </row>
    <row r="297" spans="1:17" x14ac:dyDescent="0.3">
      <c r="A297">
        <v>1012535</v>
      </c>
      <c r="B297" t="s">
        <v>47577</v>
      </c>
      <c r="C297" t="s">
        <v>47578</v>
      </c>
      <c r="D297" t="s">
        <v>44637</v>
      </c>
      <c r="E297" t="s">
        <v>460</v>
      </c>
      <c r="F297" t="s">
        <v>461</v>
      </c>
      <c r="G297" t="s">
        <v>462</v>
      </c>
      <c r="H297" t="s">
        <v>42385</v>
      </c>
      <c r="J297">
        <v>44.452416700000001</v>
      </c>
      <c r="K297">
        <v>-105.58280600000001</v>
      </c>
      <c r="L297">
        <v>486210</v>
      </c>
      <c r="M297" t="s">
        <v>238</v>
      </c>
      <c r="N297" s="49">
        <v>90276.258000000002</v>
      </c>
      <c r="O297" s="49">
        <v>112462.07</v>
      </c>
      <c r="P297" s="49">
        <v>126438.178</v>
      </c>
      <c r="Q297" s="49">
        <v>144444.23000000001</v>
      </c>
    </row>
    <row r="298" spans="1:17" x14ac:dyDescent="0.3">
      <c r="A298">
        <v>1013613</v>
      </c>
      <c r="B298" t="s">
        <v>47579</v>
      </c>
      <c r="C298" t="s">
        <v>47580</v>
      </c>
      <c r="D298" t="s">
        <v>44605</v>
      </c>
      <c r="E298" t="s">
        <v>9104</v>
      </c>
      <c r="F298" t="s">
        <v>1418</v>
      </c>
      <c r="G298" t="s">
        <v>9105</v>
      </c>
      <c r="H298" t="s">
        <v>47581</v>
      </c>
      <c r="I298" t="s">
        <v>13690</v>
      </c>
      <c r="J298">
        <v>35.526668999999998</v>
      </c>
      <c r="K298">
        <v>-97.527456000000001</v>
      </c>
      <c r="L298">
        <v>211130</v>
      </c>
      <c r="M298" t="s">
        <v>238</v>
      </c>
      <c r="N298" s="49">
        <v>26582.892</v>
      </c>
    </row>
    <row r="299" spans="1:17" x14ac:dyDescent="0.3">
      <c r="A299">
        <v>1012953</v>
      </c>
      <c r="B299" t="s">
        <v>47582</v>
      </c>
      <c r="C299" t="s">
        <v>47583</v>
      </c>
      <c r="D299" t="s">
        <v>44612</v>
      </c>
      <c r="E299" t="s">
        <v>3634</v>
      </c>
      <c r="F299" t="s">
        <v>303</v>
      </c>
      <c r="G299" t="s">
        <v>46062</v>
      </c>
      <c r="H299" t="s">
        <v>46063</v>
      </c>
      <c r="I299" t="s">
        <v>3637</v>
      </c>
      <c r="J299">
        <v>32.926720000000003</v>
      </c>
      <c r="K299">
        <v>-96.823059999999998</v>
      </c>
      <c r="L299">
        <v>211130</v>
      </c>
      <c r="M299" t="s">
        <v>238</v>
      </c>
      <c r="N299" s="49">
        <v>432077.60399999999</v>
      </c>
      <c r="O299" s="49">
        <v>121565.10799999999</v>
      </c>
      <c r="P299" s="49">
        <v>104497.58</v>
      </c>
    </row>
    <row r="300" spans="1:17" x14ac:dyDescent="0.3">
      <c r="A300">
        <v>1013085</v>
      </c>
      <c r="B300" t="s">
        <v>47075</v>
      </c>
      <c r="C300" t="s">
        <v>47584</v>
      </c>
      <c r="D300" t="s">
        <v>44578</v>
      </c>
      <c r="E300" t="s">
        <v>5420</v>
      </c>
      <c r="F300" t="s">
        <v>303</v>
      </c>
      <c r="G300" t="s">
        <v>1810</v>
      </c>
      <c r="H300" t="s">
        <v>46085</v>
      </c>
      <c r="I300" t="s">
        <v>483</v>
      </c>
      <c r="J300">
        <v>29.756609999999998</v>
      </c>
      <c r="K300">
        <v>-95.365279999999998</v>
      </c>
      <c r="L300">
        <v>486210</v>
      </c>
      <c r="M300" t="s">
        <v>238</v>
      </c>
      <c r="N300" s="49">
        <v>878511.51599999995</v>
      </c>
      <c r="O300" s="49">
        <v>877856.946</v>
      </c>
      <c r="P300" s="49">
        <v>614533.67200000002</v>
      </c>
    </row>
    <row r="301" spans="1:17" x14ac:dyDescent="0.3">
      <c r="A301">
        <v>1012735</v>
      </c>
      <c r="B301" t="s">
        <v>47075</v>
      </c>
      <c r="C301" t="s">
        <v>47585</v>
      </c>
      <c r="D301" t="s">
        <v>44578</v>
      </c>
      <c r="E301" t="s">
        <v>5420</v>
      </c>
      <c r="F301" t="s">
        <v>303</v>
      </c>
      <c r="G301" t="s">
        <v>1810</v>
      </c>
      <c r="H301" t="s">
        <v>46085</v>
      </c>
      <c r="I301" t="s">
        <v>483</v>
      </c>
      <c r="J301">
        <v>29.756609999999998</v>
      </c>
      <c r="K301">
        <v>-95.365279999999998</v>
      </c>
      <c r="L301">
        <v>486210</v>
      </c>
      <c r="M301" t="s">
        <v>238</v>
      </c>
      <c r="N301" s="49">
        <v>48445.874000000003</v>
      </c>
      <c r="O301" s="49">
        <v>48834.173999999999</v>
      </c>
      <c r="P301" s="49">
        <v>21424.822</v>
      </c>
      <c r="Q301" s="49">
        <v>87310.9</v>
      </c>
    </row>
    <row r="302" spans="1:17" x14ac:dyDescent="0.3">
      <c r="A302">
        <v>1012378</v>
      </c>
      <c r="B302" t="s">
        <v>46094</v>
      </c>
      <c r="C302" t="s">
        <v>46095</v>
      </c>
      <c r="D302" t="s">
        <v>44654</v>
      </c>
      <c r="E302" t="s">
        <v>2870</v>
      </c>
      <c r="F302" t="s">
        <v>323</v>
      </c>
      <c r="G302" t="s">
        <v>15459</v>
      </c>
      <c r="H302" t="s">
        <v>46096</v>
      </c>
      <c r="J302">
        <v>35.351561099999998</v>
      </c>
      <c r="K302">
        <v>-119.0576298</v>
      </c>
      <c r="L302">
        <v>211120</v>
      </c>
      <c r="M302" t="s">
        <v>238</v>
      </c>
      <c r="N302" s="49">
        <v>867757.46600000001</v>
      </c>
      <c r="O302" s="49">
        <v>796222.022</v>
      </c>
      <c r="Q302" s="49">
        <v>871032.978</v>
      </c>
    </row>
    <row r="303" spans="1:17" x14ac:dyDescent="0.3">
      <c r="A303">
        <v>1012462</v>
      </c>
      <c r="B303" t="s">
        <v>47586</v>
      </c>
      <c r="C303" t="s">
        <v>47587</v>
      </c>
      <c r="D303" t="s">
        <v>44657</v>
      </c>
      <c r="E303" t="s">
        <v>5420</v>
      </c>
      <c r="F303" t="s">
        <v>303</v>
      </c>
      <c r="G303" t="s">
        <v>42546</v>
      </c>
      <c r="H303" t="s">
        <v>47588</v>
      </c>
      <c r="I303" t="s">
        <v>483</v>
      </c>
      <c r="J303">
        <v>29.785789999999999</v>
      </c>
      <c r="K303">
        <v>-95.606459999999998</v>
      </c>
      <c r="L303">
        <v>211130</v>
      </c>
      <c r="M303" t="s">
        <v>238</v>
      </c>
      <c r="N303" s="49">
        <v>173068.228</v>
      </c>
      <c r="O303" s="49">
        <v>178582.83</v>
      </c>
      <c r="P303" s="49">
        <v>181134.66800000001</v>
      </c>
      <c r="Q303" s="49">
        <v>196760.62</v>
      </c>
    </row>
    <row r="304" spans="1:17" x14ac:dyDescent="0.3">
      <c r="A304">
        <v>1012737</v>
      </c>
      <c r="B304" t="s">
        <v>47251</v>
      </c>
      <c r="C304" t="s">
        <v>47589</v>
      </c>
      <c r="D304" t="s">
        <v>44623</v>
      </c>
      <c r="E304" t="s">
        <v>3634</v>
      </c>
      <c r="F304" t="s">
        <v>303</v>
      </c>
      <c r="G304" t="s">
        <v>39864</v>
      </c>
      <c r="H304" t="s">
        <v>47148</v>
      </c>
      <c r="I304" t="s">
        <v>3637</v>
      </c>
      <c r="J304">
        <v>32.798659999999998</v>
      </c>
      <c r="K304">
        <v>-96.805409999999995</v>
      </c>
      <c r="L304">
        <v>486210</v>
      </c>
      <c r="M304" t="s">
        <v>238</v>
      </c>
      <c r="N304" s="49">
        <v>185028.28200000001</v>
      </c>
      <c r="O304" s="49">
        <v>191021.91200000001</v>
      </c>
      <c r="P304" s="49">
        <v>204628.03599999999</v>
      </c>
      <c r="Q304" s="49">
        <v>181035.17800000001</v>
      </c>
    </row>
    <row r="305" spans="1:17" x14ac:dyDescent="0.3">
      <c r="A305">
        <v>1012769</v>
      </c>
      <c r="B305" t="s">
        <v>47249</v>
      </c>
      <c r="C305" t="s">
        <v>47590</v>
      </c>
      <c r="D305" t="s">
        <v>44625</v>
      </c>
      <c r="E305" t="s">
        <v>3634</v>
      </c>
      <c r="F305" t="s">
        <v>303</v>
      </c>
      <c r="G305" t="s">
        <v>39864</v>
      </c>
      <c r="H305" t="s">
        <v>47148</v>
      </c>
      <c r="I305" t="s">
        <v>3637</v>
      </c>
      <c r="J305">
        <v>32.798659999999998</v>
      </c>
      <c r="K305">
        <v>-96.805409999999995</v>
      </c>
      <c r="L305">
        <v>486210</v>
      </c>
      <c r="M305" t="s">
        <v>238</v>
      </c>
      <c r="N305" s="49">
        <v>120097.962</v>
      </c>
      <c r="O305" s="49">
        <v>142406.83199999999</v>
      </c>
      <c r="P305" s="49">
        <v>143718.02799999999</v>
      </c>
      <c r="Q305" s="49">
        <v>131425.962</v>
      </c>
    </row>
    <row r="306" spans="1:17" x14ac:dyDescent="0.3">
      <c r="A306">
        <v>1012515</v>
      </c>
      <c r="B306" t="s">
        <v>47591</v>
      </c>
      <c r="C306" t="s">
        <v>47592</v>
      </c>
      <c r="D306" t="s">
        <v>44591</v>
      </c>
      <c r="E306" t="s">
        <v>10056</v>
      </c>
      <c r="F306" t="s">
        <v>1418</v>
      </c>
      <c r="G306" t="s">
        <v>33925</v>
      </c>
      <c r="H306" t="s">
        <v>46135</v>
      </c>
      <c r="I306" t="s">
        <v>1421</v>
      </c>
      <c r="J306">
        <v>36.151561000000001</v>
      </c>
      <c r="K306">
        <v>-95.989756</v>
      </c>
      <c r="L306">
        <v>211111</v>
      </c>
      <c r="M306" t="s">
        <v>238</v>
      </c>
      <c r="Q306" s="49">
        <v>135957.74799999999</v>
      </c>
    </row>
    <row r="307" spans="1:17" x14ac:dyDescent="0.3">
      <c r="A307">
        <v>1012143</v>
      </c>
      <c r="B307" t="s">
        <v>47593</v>
      </c>
      <c r="C307" t="s">
        <v>47594</v>
      </c>
      <c r="D307" t="s">
        <v>44654</v>
      </c>
      <c r="E307" t="s">
        <v>35972</v>
      </c>
      <c r="F307" t="s">
        <v>323</v>
      </c>
      <c r="G307" t="s">
        <v>35973</v>
      </c>
      <c r="H307" t="s">
        <v>47595</v>
      </c>
      <c r="J307">
        <v>37.762464199999997</v>
      </c>
      <c r="K307">
        <v>-121.9814354</v>
      </c>
      <c r="L307">
        <v>211120</v>
      </c>
      <c r="M307" t="s">
        <v>238</v>
      </c>
      <c r="N307" s="49">
        <v>2429710.5780000002</v>
      </c>
      <c r="O307" s="49">
        <v>2471677.4440000001</v>
      </c>
      <c r="P307" s="49">
        <v>2486521.84</v>
      </c>
      <c r="Q307" s="49">
        <v>2750198.648</v>
      </c>
    </row>
    <row r="308" spans="1:17" x14ac:dyDescent="0.3">
      <c r="A308">
        <v>1012300</v>
      </c>
      <c r="B308" t="s">
        <v>47596</v>
      </c>
      <c r="C308" t="s">
        <v>47597</v>
      </c>
      <c r="D308" t="s">
        <v>44651</v>
      </c>
      <c r="E308" t="s">
        <v>5420</v>
      </c>
      <c r="F308" t="s">
        <v>303</v>
      </c>
      <c r="G308" t="s">
        <v>1810</v>
      </c>
      <c r="H308" t="s">
        <v>46162</v>
      </c>
      <c r="I308" t="s">
        <v>483</v>
      </c>
      <c r="J308">
        <v>29.756665999999999</v>
      </c>
      <c r="K308">
        <v>-95.366421000000003</v>
      </c>
      <c r="L308">
        <v>211120</v>
      </c>
      <c r="M308" t="s">
        <v>238</v>
      </c>
      <c r="N308" s="49">
        <v>135826.06200000001</v>
      </c>
      <c r="O308" s="49">
        <v>134016.85</v>
      </c>
      <c r="P308" s="49">
        <v>89740.881999999998</v>
      </c>
      <c r="Q308" s="49">
        <v>137413.652</v>
      </c>
    </row>
    <row r="309" spans="1:17" x14ac:dyDescent="0.3">
      <c r="A309">
        <v>1012310</v>
      </c>
      <c r="B309" t="s">
        <v>27683</v>
      </c>
      <c r="C309" t="s">
        <v>47598</v>
      </c>
      <c r="D309" t="s">
        <v>44651</v>
      </c>
      <c r="E309" t="s">
        <v>13650</v>
      </c>
      <c r="F309" t="s">
        <v>339</v>
      </c>
      <c r="G309" t="s">
        <v>1670</v>
      </c>
      <c r="H309" t="s">
        <v>46159</v>
      </c>
      <c r="I309" t="s">
        <v>1001</v>
      </c>
      <c r="J309">
        <v>37.795963</v>
      </c>
      <c r="K309">
        <v>-122.022317</v>
      </c>
      <c r="L309">
        <v>211120</v>
      </c>
      <c r="M309" t="s">
        <v>238</v>
      </c>
      <c r="N309" s="49">
        <v>36634.025999999998</v>
      </c>
      <c r="O309" s="49">
        <v>55429.455999999998</v>
      </c>
      <c r="P309" s="49">
        <v>61484.218000000001</v>
      </c>
      <c r="Q309" s="49">
        <v>43489.851999999999</v>
      </c>
    </row>
    <row r="310" spans="1:17" x14ac:dyDescent="0.3">
      <c r="A310">
        <v>1013075</v>
      </c>
      <c r="B310" t="s">
        <v>47599</v>
      </c>
      <c r="C310" t="s">
        <v>47600</v>
      </c>
      <c r="D310" t="s">
        <v>46172</v>
      </c>
      <c r="E310" t="s">
        <v>9104</v>
      </c>
      <c r="F310" t="s">
        <v>1418</v>
      </c>
      <c r="G310" t="s">
        <v>33978</v>
      </c>
      <c r="H310" t="s">
        <v>47601</v>
      </c>
      <c r="I310" t="s">
        <v>13690</v>
      </c>
      <c r="J310">
        <v>35.469799999999999</v>
      </c>
      <c r="K310">
        <v>-97.514769999999999</v>
      </c>
      <c r="L310">
        <v>211120</v>
      </c>
      <c r="M310" t="s">
        <v>238</v>
      </c>
      <c r="N310" s="49">
        <v>104823.47199999999</v>
      </c>
      <c r="O310" s="49">
        <v>81431.448000000004</v>
      </c>
      <c r="P310" s="49">
        <v>34220.637999999999</v>
      </c>
    </row>
    <row r="311" spans="1:17" x14ac:dyDescent="0.3">
      <c r="A311">
        <v>1012364</v>
      </c>
      <c r="B311" t="s">
        <v>47602</v>
      </c>
      <c r="C311" t="s">
        <v>47603</v>
      </c>
      <c r="D311" t="s">
        <v>44612</v>
      </c>
      <c r="E311" t="s">
        <v>10056</v>
      </c>
      <c r="F311" t="s">
        <v>1418</v>
      </c>
      <c r="G311" t="s">
        <v>29610</v>
      </c>
      <c r="H311" t="s">
        <v>47604</v>
      </c>
      <c r="I311" t="s">
        <v>1421</v>
      </c>
      <c r="J311">
        <v>36.072867000000002</v>
      </c>
      <c r="K311">
        <v>-95.922252999999998</v>
      </c>
      <c r="L311">
        <v>211130</v>
      </c>
      <c r="M311" t="s">
        <v>238</v>
      </c>
      <c r="N311" s="49">
        <v>360336.65399999998</v>
      </c>
      <c r="O311" s="49">
        <v>395474.22600000002</v>
      </c>
      <c r="P311" s="49">
        <v>406564.902</v>
      </c>
      <c r="Q311" s="49">
        <v>492072.48599999998</v>
      </c>
    </row>
    <row r="312" spans="1:17" x14ac:dyDescent="0.3">
      <c r="A312">
        <v>1013679</v>
      </c>
      <c r="B312" t="s">
        <v>47605</v>
      </c>
      <c r="C312" t="s">
        <v>47606</v>
      </c>
      <c r="D312" t="s">
        <v>44628</v>
      </c>
      <c r="E312" t="s">
        <v>5420</v>
      </c>
      <c r="F312" t="s">
        <v>303</v>
      </c>
      <c r="G312" t="s">
        <v>1810</v>
      </c>
      <c r="H312" t="s">
        <v>47607</v>
      </c>
      <c r="I312" t="s">
        <v>483</v>
      </c>
      <c r="J312">
        <v>29.758150000000001</v>
      </c>
      <c r="K312">
        <v>-95.367829999999998</v>
      </c>
      <c r="L312">
        <v>211130</v>
      </c>
      <c r="M312" t="s">
        <v>238</v>
      </c>
      <c r="N312" s="49">
        <v>63908.904000000002</v>
      </c>
    </row>
    <row r="313" spans="1:17" x14ac:dyDescent="0.3">
      <c r="A313">
        <v>1012744</v>
      </c>
      <c r="B313" t="s">
        <v>47608</v>
      </c>
      <c r="C313" t="s">
        <v>47609</v>
      </c>
      <c r="D313" t="s">
        <v>44657</v>
      </c>
      <c r="E313" t="s">
        <v>46187</v>
      </c>
      <c r="F313" t="s">
        <v>447</v>
      </c>
      <c r="G313" t="s">
        <v>46188</v>
      </c>
      <c r="H313" t="s">
        <v>47610</v>
      </c>
      <c r="I313" t="s">
        <v>536</v>
      </c>
      <c r="J313">
        <v>41.165430000000001</v>
      </c>
      <c r="K313">
        <v>-79.101010000000002</v>
      </c>
      <c r="L313">
        <v>211130</v>
      </c>
      <c r="M313" t="s">
        <v>238</v>
      </c>
      <c r="N313" s="49">
        <v>21025.936000000002</v>
      </c>
      <c r="O313" s="49">
        <v>26742.714</v>
      </c>
      <c r="P313" s="49">
        <v>47362.69</v>
      </c>
      <c r="Q313" s="49">
        <v>30438.153999999999</v>
      </c>
    </row>
    <row r="314" spans="1:17" x14ac:dyDescent="0.3">
      <c r="A314">
        <v>1013011</v>
      </c>
      <c r="B314" t="s">
        <v>47611</v>
      </c>
      <c r="C314" t="s">
        <v>47612</v>
      </c>
      <c r="D314" t="s">
        <v>44628</v>
      </c>
      <c r="E314" t="s">
        <v>5420</v>
      </c>
      <c r="F314" t="s">
        <v>303</v>
      </c>
      <c r="G314" t="s">
        <v>40269</v>
      </c>
      <c r="H314" t="s">
        <v>47613</v>
      </c>
      <c r="I314" t="s">
        <v>483</v>
      </c>
      <c r="J314">
        <v>29.745051</v>
      </c>
      <c r="K314">
        <v>-95.558295999999999</v>
      </c>
      <c r="L314">
        <v>211120</v>
      </c>
      <c r="M314" t="s">
        <v>238</v>
      </c>
      <c r="N314" s="49">
        <v>101648.57799999999</v>
      </c>
      <c r="O314" s="49">
        <v>93713.724000000002</v>
      </c>
      <c r="P314" s="49">
        <v>73046.305999999997</v>
      </c>
      <c r="Q314" s="49">
        <v>84035.07</v>
      </c>
    </row>
    <row r="315" spans="1:17" x14ac:dyDescent="0.3">
      <c r="A315">
        <v>1004651</v>
      </c>
      <c r="B315" t="s">
        <v>30110</v>
      </c>
      <c r="C315" t="s">
        <v>30111</v>
      </c>
      <c r="D315" t="s">
        <v>44910</v>
      </c>
      <c r="E315" t="s">
        <v>30112</v>
      </c>
      <c r="F315" t="s">
        <v>323</v>
      </c>
      <c r="G315" t="s">
        <v>30113</v>
      </c>
      <c r="H315" t="s">
        <v>30114</v>
      </c>
      <c r="I315" t="s">
        <v>963</v>
      </c>
      <c r="J315">
        <v>33.809840999999999</v>
      </c>
      <c r="K315">
        <v>-118.176168</v>
      </c>
      <c r="L315">
        <v>211120</v>
      </c>
      <c r="M315" t="s">
        <v>238</v>
      </c>
      <c r="N315" s="49">
        <v>33900.625999999997</v>
      </c>
      <c r="O315" s="49">
        <v>32067.144</v>
      </c>
      <c r="P315" s="49">
        <v>31461.786</v>
      </c>
      <c r="Q315" s="49">
        <v>29368.196</v>
      </c>
    </row>
    <row r="316" spans="1:17" x14ac:dyDescent="0.3">
      <c r="A316">
        <v>1012586</v>
      </c>
      <c r="B316" t="s">
        <v>47614</v>
      </c>
      <c r="C316" t="s">
        <v>47615</v>
      </c>
      <c r="D316" t="s">
        <v>44628</v>
      </c>
      <c r="E316" t="s">
        <v>44493</v>
      </c>
      <c r="F316" t="s">
        <v>303</v>
      </c>
      <c r="G316" t="s">
        <v>46265</v>
      </c>
      <c r="H316" t="s">
        <v>47616</v>
      </c>
      <c r="I316" t="s">
        <v>1952</v>
      </c>
      <c r="J316">
        <v>30.17529</v>
      </c>
      <c r="K316">
        <v>-95.483009999999993</v>
      </c>
      <c r="L316">
        <v>211130</v>
      </c>
      <c r="M316" t="s">
        <v>238</v>
      </c>
      <c r="N316" s="49">
        <v>546889.54399999999</v>
      </c>
      <c r="O316" s="49">
        <v>233494.742</v>
      </c>
      <c r="P316" s="49">
        <v>87278.191999999995</v>
      </c>
      <c r="Q316" s="49">
        <v>70288.245999999999</v>
      </c>
    </row>
    <row r="317" spans="1:17" x14ac:dyDescent="0.3">
      <c r="A317">
        <v>1012603</v>
      </c>
      <c r="B317" t="s">
        <v>47617</v>
      </c>
      <c r="C317" t="s">
        <v>47618</v>
      </c>
      <c r="D317" t="s">
        <v>44628</v>
      </c>
      <c r="E317" t="s">
        <v>2808</v>
      </c>
      <c r="F317" t="s">
        <v>303</v>
      </c>
      <c r="G317" t="s">
        <v>9292</v>
      </c>
      <c r="H317" t="s">
        <v>47619</v>
      </c>
      <c r="I317" t="s">
        <v>3161</v>
      </c>
      <c r="J317">
        <v>31.99747</v>
      </c>
      <c r="K317">
        <v>-102.07785</v>
      </c>
      <c r="L317">
        <v>211120</v>
      </c>
      <c r="M317" t="s">
        <v>238</v>
      </c>
      <c r="N317" s="49">
        <v>24141.416000000001</v>
      </c>
      <c r="O317" s="49">
        <v>28097.254000000001</v>
      </c>
      <c r="P317" s="49">
        <v>28588.538</v>
      </c>
      <c r="Q317" s="49">
        <v>26938.078000000001</v>
      </c>
    </row>
    <row r="318" spans="1:17" x14ac:dyDescent="0.3">
      <c r="A318">
        <v>1012964</v>
      </c>
      <c r="B318" t="s">
        <v>47000</v>
      </c>
      <c r="C318" t="s">
        <v>47620</v>
      </c>
      <c r="D318" t="s">
        <v>44578</v>
      </c>
      <c r="E318" t="s">
        <v>2716</v>
      </c>
      <c r="F318" t="s">
        <v>303</v>
      </c>
      <c r="G318" t="s">
        <v>44662</v>
      </c>
      <c r="H318" t="s">
        <v>47621</v>
      </c>
      <c r="I318" t="s">
        <v>2719</v>
      </c>
      <c r="J318">
        <v>29.611820000000002</v>
      </c>
      <c r="K318">
        <v>-98.490290000000002</v>
      </c>
      <c r="L318">
        <v>213112</v>
      </c>
      <c r="M318" t="s">
        <v>238</v>
      </c>
      <c r="N318" s="49">
        <v>33729.767999999996</v>
      </c>
      <c r="O318" s="49">
        <v>33952.298000000003</v>
      </c>
      <c r="P318" s="49">
        <v>25592.516</v>
      </c>
    </row>
    <row r="319" spans="1:17" x14ac:dyDescent="0.3">
      <c r="A319">
        <v>1012668</v>
      </c>
      <c r="B319" t="s">
        <v>47622</v>
      </c>
      <c r="C319" t="s">
        <v>47623</v>
      </c>
      <c r="D319" t="s">
        <v>44623</v>
      </c>
      <c r="E319" t="s">
        <v>5420</v>
      </c>
      <c r="F319" t="s">
        <v>303</v>
      </c>
      <c r="G319" t="s">
        <v>1810</v>
      </c>
      <c r="H319" t="s">
        <v>46979</v>
      </c>
      <c r="J319">
        <v>32.746310000000001</v>
      </c>
      <c r="K319">
        <v>-97.3416</v>
      </c>
      <c r="L319">
        <v>486210</v>
      </c>
      <c r="M319" t="s">
        <v>238</v>
      </c>
      <c r="N319" s="49">
        <v>74496.111999999994</v>
      </c>
      <c r="O319" s="49">
        <v>66132.944000000003</v>
      </c>
      <c r="P319" s="49">
        <v>66289.944000000003</v>
      </c>
      <c r="Q319" s="49">
        <v>96874.937999999995</v>
      </c>
    </row>
    <row r="320" spans="1:17" x14ac:dyDescent="0.3">
      <c r="A320">
        <v>1013676</v>
      </c>
      <c r="B320"/>
      <c r="C320" t="s">
        <v>47624</v>
      </c>
      <c r="D320" t="s">
        <v>44657</v>
      </c>
      <c r="E320" t="s">
        <v>44991</v>
      </c>
      <c r="F320" t="s">
        <v>447</v>
      </c>
      <c r="G320" t="s">
        <v>44992</v>
      </c>
      <c r="H320" t="s">
        <v>47228</v>
      </c>
      <c r="L320">
        <v>211130</v>
      </c>
      <c r="M320" t="s">
        <v>238</v>
      </c>
      <c r="N320" s="49">
        <v>44188.328000000001</v>
      </c>
    </row>
    <row r="321" spans="1:17" x14ac:dyDescent="0.3">
      <c r="A321">
        <v>1013785</v>
      </c>
      <c r="B321" t="s">
        <v>47229</v>
      </c>
      <c r="C321" t="s">
        <v>47625</v>
      </c>
      <c r="D321" t="s">
        <v>44657</v>
      </c>
      <c r="E321" t="s">
        <v>44991</v>
      </c>
      <c r="F321" t="s">
        <v>447</v>
      </c>
      <c r="G321" t="s">
        <v>44992</v>
      </c>
      <c r="H321" t="s">
        <v>47228</v>
      </c>
      <c r="I321" t="s">
        <v>4017</v>
      </c>
      <c r="J321">
        <v>40.336917</v>
      </c>
      <c r="K321">
        <v>-80.136168999999995</v>
      </c>
      <c r="L321">
        <v>211130</v>
      </c>
      <c r="M321" t="s">
        <v>238</v>
      </c>
      <c r="N321" s="49">
        <v>23762.268</v>
      </c>
    </row>
    <row r="322" spans="1:17" x14ac:dyDescent="0.3">
      <c r="A322">
        <v>1012615</v>
      </c>
      <c r="B322" t="s">
        <v>47626</v>
      </c>
      <c r="C322" t="s">
        <v>47627</v>
      </c>
      <c r="D322" t="s">
        <v>44657</v>
      </c>
      <c r="E322" t="s">
        <v>3191</v>
      </c>
      <c r="F322" t="s">
        <v>1487</v>
      </c>
      <c r="G322" t="s">
        <v>26216</v>
      </c>
      <c r="H322" t="s">
        <v>47628</v>
      </c>
      <c r="I322" t="s">
        <v>5884</v>
      </c>
      <c r="J322">
        <v>39.748739999999998</v>
      </c>
      <c r="K322">
        <v>-104.99196000000001</v>
      </c>
      <c r="L322">
        <v>211130</v>
      </c>
      <c r="M322" t="s">
        <v>238</v>
      </c>
      <c r="N322" s="49">
        <v>64687.040000000001</v>
      </c>
      <c r="O322" s="49">
        <v>94463.638000000006</v>
      </c>
      <c r="P322" s="49">
        <v>85064.94</v>
      </c>
      <c r="Q322" s="49">
        <v>74951.884000000005</v>
      </c>
    </row>
    <row r="323" spans="1:17" x14ac:dyDescent="0.3">
      <c r="A323">
        <v>1012622</v>
      </c>
      <c r="B323" t="s">
        <v>47629</v>
      </c>
      <c r="C323" t="s">
        <v>47630</v>
      </c>
      <c r="D323" t="s">
        <v>44623</v>
      </c>
      <c r="E323" t="s">
        <v>3191</v>
      </c>
      <c r="F323" t="s">
        <v>1487</v>
      </c>
      <c r="G323" t="s">
        <v>26216</v>
      </c>
      <c r="H323" t="s">
        <v>47628</v>
      </c>
      <c r="I323" t="s">
        <v>5884</v>
      </c>
      <c r="J323">
        <v>39.748739999999998</v>
      </c>
      <c r="K323">
        <v>-104.99196000000001</v>
      </c>
      <c r="L323">
        <v>211130</v>
      </c>
      <c r="M323" t="s">
        <v>238</v>
      </c>
      <c r="N323" s="49">
        <v>47354.04</v>
      </c>
      <c r="O323" s="49">
        <v>52376.493999999999</v>
      </c>
      <c r="P323" s="49">
        <v>63750.404000000002</v>
      </c>
      <c r="Q323" s="49">
        <v>52105.11</v>
      </c>
    </row>
    <row r="324" spans="1:17" x14ac:dyDescent="0.3">
      <c r="A324">
        <v>1013743</v>
      </c>
      <c r="B324" t="s">
        <v>47626</v>
      </c>
      <c r="C324" t="s">
        <v>47631</v>
      </c>
      <c r="D324" t="s">
        <v>44628</v>
      </c>
      <c r="E324" t="s">
        <v>3191</v>
      </c>
      <c r="F324" t="s">
        <v>1487</v>
      </c>
      <c r="G324" t="s">
        <v>26216</v>
      </c>
      <c r="H324" t="s">
        <v>47628</v>
      </c>
      <c r="I324" t="s">
        <v>5884</v>
      </c>
      <c r="J324">
        <v>39.748739999999998</v>
      </c>
      <c r="K324">
        <v>-104.99196000000001</v>
      </c>
      <c r="L324">
        <v>211130</v>
      </c>
      <c r="M324" t="s">
        <v>238</v>
      </c>
      <c r="N324" s="49">
        <v>25971.5</v>
      </c>
    </row>
    <row r="325" spans="1:17" x14ac:dyDescent="0.3">
      <c r="A325">
        <v>1012631</v>
      </c>
      <c r="B325" t="s">
        <v>47632</v>
      </c>
      <c r="C325" t="s">
        <v>47633</v>
      </c>
      <c r="D325" t="s">
        <v>44893</v>
      </c>
      <c r="E325" t="s">
        <v>3191</v>
      </c>
      <c r="F325" t="s">
        <v>1487</v>
      </c>
      <c r="G325" t="s">
        <v>26216</v>
      </c>
      <c r="H325" t="s">
        <v>47628</v>
      </c>
      <c r="I325" t="s">
        <v>5884</v>
      </c>
      <c r="J325">
        <v>39.748739999999998</v>
      </c>
      <c r="K325">
        <v>-104.99196000000001</v>
      </c>
      <c r="L325">
        <v>211130</v>
      </c>
      <c r="M325" t="s">
        <v>238</v>
      </c>
      <c r="N325" s="49">
        <v>73824.491999999998</v>
      </c>
      <c r="O325" s="49">
        <v>239871.69</v>
      </c>
      <c r="P325" s="49">
        <v>250732.04199999999</v>
      </c>
      <c r="Q325" s="49">
        <v>243646.09</v>
      </c>
    </row>
    <row r="326" spans="1:17" x14ac:dyDescent="0.3">
      <c r="A326">
        <v>1012538</v>
      </c>
      <c r="B326" t="s">
        <v>47634</v>
      </c>
      <c r="C326" t="s">
        <v>47635</v>
      </c>
      <c r="D326" t="s">
        <v>44657</v>
      </c>
      <c r="E326" t="s">
        <v>47636</v>
      </c>
      <c r="F326" t="s">
        <v>447</v>
      </c>
      <c r="G326" t="s">
        <v>44992</v>
      </c>
      <c r="H326" t="s">
        <v>47637</v>
      </c>
      <c r="I326" t="s">
        <v>416</v>
      </c>
      <c r="J326">
        <v>40.277239999999999</v>
      </c>
      <c r="K326">
        <v>-80.166229999999999</v>
      </c>
      <c r="L326">
        <v>486210</v>
      </c>
      <c r="M326" t="s">
        <v>238</v>
      </c>
      <c r="N326" s="49">
        <v>53295.868000000002</v>
      </c>
      <c r="O326" s="49">
        <v>52760.904000000002</v>
      </c>
      <c r="P326" s="49">
        <v>54634.35</v>
      </c>
      <c r="Q326" s="49">
        <v>49999.345999999998</v>
      </c>
    </row>
    <row r="327" spans="1:17" x14ac:dyDescent="0.3">
      <c r="A327">
        <v>1012720</v>
      </c>
      <c r="B327" t="s">
        <v>47638</v>
      </c>
      <c r="C327" t="s">
        <v>47639</v>
      </c>
      <c r="D327" t="s">
        <v>44612</v>
      </c>
      <c r="E327" t="s">
        <v>10056</v>
      </c>
      <c r="F327" t="s">
        <v>1418</v>
      </c>
      <c r="G327" t="s">
        <v>46176</v>
      </c>
      <c r="H327" t="s">
        <v>47640</v>
      </c>
      <c r="J327">
        <v>37.241724937000001</v>
      </c>
      <c r="K327">
        <v>-99.780985046999902</v>
      </c>
      <c r="L327">
        <v>486210</v>
      </c>
      <c r="M327" t="s">
        <v>238</v>
      </c>
      <c r="N327" s="49">
        <v>90459.520000000004</v>
      </c>
      <c r="O327" s="49">
        <v>100976.976</v>
      </c>
      <c r="P327" s="49">
        <v>96098.547999999995</v>
      </c>
      <c r="Q327" s="49">
        <v>92716.160000000003</v>
      </c>
    </row>
    <row r="328" spans="1:17" x14ac:dyDescent="0.3">
      <c r="A328">
        <v>1013065</v>
      </c>
      <c r="B328" t="s">
        <v>47641</v>
      </c>
      <c r="C328" t="s">
        <v>47642</v>
      </c>
      <c r="D328" t="s">
        <v>44657</v>
      </c>
      <c r="E328" t="s">
        <v>21245</v>
      </c>
      <c r="F328" t="s">
        <v>447</v>
      </c>
      <c r="G328" t="s">
        <v>21246</v>
      </c>
      <c r="H328" t="s">
        <v>47643</v>
      </c>
      <c r="I328" t="s">
        <v>6983</v>
      </c>
      <c r="J328">
        <v>41.821100000000001</v>
      </c>
      <c r="K328">
        <v>-75.684814000000003</v>
      </c>
      <c r="L328">
        <v>486210</v>
      </c>
      <c r="M328" t="s">
        <v>238</v>
      </c>
      <c r="N328" s="49">
        <v>287061.08399999997</v>
      </c>
      <c r="O328" s="49">
        <v>262289.12599999999</v>
      </c>
      <c r="P328" s="49">
        <v>220126.408</v>
      </c>
      <c r="Q328" s="49">
        <v>222027.35399999999</v>
      </c>
    </row>
    <row r="329" spans="1:17" x14ac:dyDescent="0.3">
      <c r="A329">
        <v>1012773</v>
      </c>
      <c r="B329" t="s">
        <v>47644</v>
      </c>
      <c r="C329" t="s">
        <v>47645</v>
      </c>
      <c r="D329" t="s">
        <v>44893</v>
      </c>
      <c r="E329" t="s">
        <v>4783</v>
      </c>
      <c r="F329" t="s">
        <v>1487</v>
      </c>
      <c r="G329" t="s">
        <v>3821</v>
      </c>
      <c r="H329" t="s">
        <v>46256</v>
      </c>
      <c r="I329" t="s">
        <v>3826</v>
      </c>
      <c r="J329">
        <v>39.46114</v>
      </c>
      <c r="K329">
        <v>-108.06665</v>
      </c>
      <c r="L329">
        <v>213111</v>
      </c>
      <c r="M329" t="s">
        <v>238</v>
      </c>
      <c r="N329" s="49">
        <v>4641.442</v>
      </c>
      <c r="O329" s="49">
        <v>5694.79</v>
      </c>
      <c r="P329" s="49">
        <v>7747.49</v>
      </c>
      <c r="Q329" s="49">
        <v>31562.088</v>
      </c>
    </row>
    <row r="330" spans="1:17" x14ac:dyDescent="0.3">
      <c r="A330">
        <v>1012806</v>
      </c>
      <c r="B330" t="s">
        <v>47246</v>
      </c>
      <c r="C330" t="s">
        <v>47646</v>
      </c>
      <c r="D330" t="s">
        <v>44612</v>
      </c>
      <c r="E330" t="s">
        <v>15473</v>
      </c>
      <c r="F330" t="s">
        <v>303</v>
      </c>
      <c r="G330" t="s">
        <v>3766</v>
      </c>
      <c r="H330" t="s">
        <v>47248</v>
      </c>
      <c r="I330" t="s">
        <v>4486</v>
      </c>
      <c r="J330">
        <v>33.22345</v>
      </c>
      <c r="K330">
        <v>-97.737200000000001</v>
      </c>
      <c r="L330">
        <v>213112</v>
      </c>
      <c r="M330" t="s">
        <v>238</v>
      </c>
      <c r="N330" s="49">
        <v>515138.18</v>
      </c>
      <c r="O330" s="49">
        <v>361726.69799999997</v>
      </c>
      <c r="P330" s="49">
        <v>506702.78</v>
      </c>
      <c r="Q330" s="49">
        <v>211834.53400000001</v>
      </c>
    </row>
    <row r="331" spans="1:17" x14ac:dyDescent="0.3">
      <c r="A331">
        <v>1012814</v>
      </c>
      <c r="B331" t="s">
        <v>47647</v>
      </c>
      <c r="C331" t="s">
        <v>47648</v>
      </c>
      <c r="D331" t="s">
        <v>44608</v>
      </c>
      <c r="E331" t="s">
        <v>15473</v>
      </c>
      <c r="F331" t="s">
        <v>303</v>
      </c>
      <c r="G331" t="s">
        <v>3766</v>
      </c>
      <c r="H331" t="s">
        <v>47248</v>
      </c>
      <c r="I331" t="s">
        <v>4486</v>
      </c>
      <c r="J331">
        <v>33.22345</v>
      </c>
      <c r="K331">
        <v>-97.737200000000001</v>
      </c>
      <c r="L331">
        <v>213112</v>
      </c>
      <c r="M331" t="s">
        <v>238</v>
      </c>
      <c r="N331" s="49">
        <v>13012.81</v>
      </c>
      <c r="O331" s="49">
        <v>16309.598</v>
      </c>
      <c r="P331" s="49">
        <v>34324.154000000002</v>
      </c>
      <c r="Q331" s="49">
        <v>51315.807999999997</v>
      </c>
    </row>
    <row r="332" spans="1:17" x14ac:dyDescent="0.3">
      <c r="A332">
        <v>1013373</v>
      </c>
      <c r="B332" t="s">
        <v>47649</v>
      </c>
      <c r="C332" t="s">
        <v>47650</v>
      </c>
      <c r="D332" t="s">
        <v>44608</v>
      </c>
      <c r="E332" t="s">
        <v>30551</v>
      </c>
      <c r="F332" t="s">
        <v>1418</v>
      </c>
      <c r="G332" t="s">
        <v>47651</v>
      </c>
      <c r="H332" t="s">
        <v>47652</v>
      </c>
      <c r="I332" t="s">
        <v>13690</v>
      </c>
      <c r="J332">
        <v>35.629190000000001</v>
      </c>
      <c r="K332">
        <v>-97.498050000000006</v>
      </c>
      <c r="L332">
        <v>211130</v>
      </c>
      <c r="M332" t="s">
        <v>238</v>
      </c>
      <c r="N332" s="49">
        <v>101894.368</v>
      </c>
      <c r="O332" s="49">
        <v>36213.991999999998</v>
      </c>
    </row>
    <row r="333" spans="1:17" x14ac:dyDescent="0.3">
      <c r="A333">
        <v>1013378</v>
      </c>
      <c r="B333" t="s">
        <v>47649</v>
      </c>
      <c r="C333" t="s">
        <v>47653</v>
      </c>
      <c r="D333" t="s">
        <v>44612</v>
      </c>
      <c r="E333" t="s">
        <v>30551</v>
      </c>
      <c r="F333" t="s">
        <v>1418</v>
      </c>
      <c r="G333" t="s">
        <v>47651</v>
      </c>
      <c r="H333" t="s">
        <v>47652</v>
      </c>
      <c r="I333" t="s">
        <v>13690</v>
      </c>
      <c r="J333">
        <v>35.629190000000001</v>
      </c>
      <c r="K333">
        <v>-97.498050000000006</v>
      </c>
      <c r="L333">
        <v>211130</v>
      </c>
      <c r="M333" t="s">
        <v>238</v>
      </c>
      <c r="N333" s="49">
        <v>43944.868000000002</v>
      </c>
      <c r="O333" s="49">
        <v>67982.679999999993</v>
      </c>
      <c r="P333" s="49">
        <v>36289.660000000003</v>
      </c>
    </row>
    <row r="334" spans="1:17" x14ac:dyDescent="0.3">
      <c r="A334">
        <v>1012205</v>
      </c>
      <c r="B334" t="s">
        <v>47654</v>
      </c>
      <c r="C334" t="s">
        <v>47655</v>
      </c>
      <c r="D334" t="s">
        <v>44637</v>
      </c>
      <c r="E334" t="s">
        <v>44403</v>
      </c>
      <c r="F334" t="s">
        <v>1487</v>
      </c>
      <c r="G334" t="s">
        <v>46215</v>
      </c>
      <c r="H334" t="s">
        <v>47656</v>
      </c>
      <c r="I334" t="s">
        <v>536</v>
      </c>
      <c r="J334">
        <v>39.722098000000003</v>
      </c>
      <c r="K334">
        <v>-105.13520200000001</v>
      </c>
      <c r="L334">
        <v>211130</v>
      </c>
      <c r="M334" t="s">
        <v>238</v>
      </c>
      <c r="N334" s="49">
        <v>115729.576</v>
      </c>
      <c r="O334" s="49">
        <v>88916.714000000007</v>
      </c>
      <c r="P334" s="49">
        <v>69261.740000000005</v>
      </c>
      <c r="Q334" s="49">
        <v>113668.402</v>
      </c>
    </row>
    <row r="335" spans="1:17" x14ac:dyDescent="0.3">
      <c r="A335">
        <v>1013310</v>
      </c>
      <c r="B335" t="s">
        <v>47657</v>
      </c>
      <c r="C335" t="s">
        <v>47658</v>
      </c>
      <c r="D335" t="s">
        <v>44612</v>
      </c>
      <c r="E335" t="s">
        <v>9104</v>
      </c>
      <c r="F335" t="s">
        <v>1418</v>
      </c>
      <c r="G335" t="s">
        <v>32975</v>
      </c>
      <c r="H335" t="s">
        <v>46281</v>
      </c>
      <c r="I335" t="s">
        <v>13690</v>
      </c>
      <c r="J335">
        <v>35.467590000000001</v>
      </c>
      <c r="K335">
        <v>-97.510210000000001</v>
      </c>
      <c r="L335">
        <v>211130</v>
      </c>
      <c r="M335" t="s">
        <v>238</v>
      </c>
      <c r="O335" s="49">
        <v>100376.24</v>
      </c>
      <c r="P335" s="49">
        <v>107156.024</v>
      </c>
      <c r="Q335" s="49">
        <v>112253.65</v>
      </c>
    </row>
    <row r="336" spans="1:17" x14ac:dyDescent="0.3">
      <c r="A336">
        <v>1012507</v>
      </c>
      <c r="B336" t="s">
        <v>47659</v>
      </c>
      <c r="C336" t="s">
        <v>47660</v>
      </c>
      <c r="D336" t="s">
        <v>44578</v>
      </c>
      <c r="E336" t="s">
        <v>5420</v>
      </c>
      <c r="F336" t="s">
        <v>303</v>
      </c>
      <c r="G336" t="s">
        <v>1810</v>
      </c>
      <c r="H336" t="s">
        <v>47661</v>
      </c>
      <c r="I336" t="s">
        <v>483</v>
      </c>
      <c r="J336">
        <v>29.759930000000001</v>
      </c>
      <c r="K336">
        <v>-95.366412999999994</v>
      </c>
      <c r="L336">
        <v>211130</v>
      </c>
      <c r="M336" t="s">
        <v>238</v>
      </c>
      <c r="N336" s="49">
        <v>108171.47690814007</v>
      </c>
      <c r="O336" s="49">
        <v>118832.91120125593</v>
      </c>
      <c r="P336" s="49">
        <v>101559.004</v>
      </c>
      <c r="Q336" s="49">
        <v>44304.292000000001</v>
      </c>
    </row>
    <row r="337" spans="1:17" x14ac:dyDescent="0.3">
      <c r="A337">
        <v>1012472</v>
      </c>
      <c r="B337" t="s">
        <v>47662</v>
      </c>
      <c r="C337" t="s">
        <v>47663</v>
      </c>
      <c r="D337" t="s">
        <v>44596</v>
      </c>
      <c r="E337" t="s">
        <v>5420</v>
      </c>
      <c r="F337" t="s">
        <v>303</v>
      </c>
      <c r="G337" t="s">
        <v>1810</v>
      </c>
      <c r="H337" t="s">
        <v>47661</v>
      </c>
      <c r="I337" t="s">
        <v>483</v>
      </c>
      <c r="J337">
        <v>29.759930000000001</v>
      </c>
      <c r="K337">
        <v>-95.366412999999994</v>
      </c>
      <c r="L337">
        <v>211130</v>
      </c>
      <c r="M337" t="s">
        <v>238</v>
      </c>
      <c r="N337" s="49">
        <v>78340.289669050268</v>
      </c>
      <c r="O337" s="49">
        <v>75659.551455831388</v>
      </c>
      <c r="P337" s="49">
        <v>76630.638000000006</v>
      </c>
      <c r="Q337" s="49">
        <v>55733.472000000002</v>
      </c>
    </row>
    <row r="338" spans="1:17" x14ac:dyDescent="0.3">
      <c r="A338">
        <v>1012466</v>
      </c>
      <c r="B338" t="s">
        <v>47664</v>
      </c>
      <c r="C338" t="s">
        <v>47665</v>
      </c>
      <c r="D338" t="s">
        <v>44605</v>
      </c>
      <c r="E338" t="s">
        <v>5420</v>
      </c>
      <c r="F338" t="s">
        <v>303</v>
      </c>
      <c r="G338" t="s">
        <v>1810</v>
      </c>
      <c r="H338" t="s">
        <v>47661</v>
      </c>
      <c r="I338" t="s">
        <v>483</v>
      </c>
      <c r="J338">
        <v>29.759930000000001</v>
      </c>
      <c r="K338">
        <v>-95.366412999999994</v>
      </c>
      <c r="L338">
        <v>211130</v>
      </c>
      <c r="M338" t="s">
        <v>238</v>
      </c>
      <c r="N338" s="49">
        <v>179280.32680597156</v>
      </c>
      <c r="O338" s="49">
        <v>181005.22190281952</v>
      </c>
      <c r="P338" s="49">
        <v>248983.54199999999</v>
      </c>
      <c r="Q338" s="49">
        <v>177420.49400000001</v>
      </c>
    </row>
    <row r="339" spans="1:17" x14ac:dyDescent="0.3">
      <c r="A339">
        <v>1012522</v>
      </c>
      <c r="B339" t="s">
        <v>47666</v>
      </c>
      <c r="C339" t="s">
        <v>47667</v>
      </c>
      <c r="D339" t="s">
        <v>44612</v>
      </c>
      <c r="E339" t="s">
        <v>5420</v>
      </c>
      <c r="F339" t="s">
        <v>303</v>
      </c>
      <c r="G339" t="s">
        <v>1810</v>
      </c>
      <c r="H339" t="s">
        <v>47668</v>
      </c>
      <c r="I339" t="s">
        <v>483</v>
      </c>
      <c r="J339">
        <v>29.759930000000001</v>
      </c>
      <c r="K339">
        <v>-95.366412999999994</v>
      </c>
      <c r="L339">
        <v>211130</v>
      </c>
      <c r="M339" t="s">
        <v>238</v>
      </c>
      <c r="N339" s="49">
        <v>467309.12658581982</v>
      </c>
      <c r="O339" s="49">
        <v>505632.37218459649</v>
      </c>
      <c r="P339" s="49">
        <v>496050.05200000003</v>
      </c>
      <c r="Q339" s="49">
        <v>425139.51799999998</v>
      </c>
    </row>
    <row r="340" spans="1:17" x14ac:dyDescent="0.3">
      <c r="A340">
        <v>1012523</v>
      </c>
      <c r="B340" t="s">
        <v>47669</v>
      </c>
      <c r="C340" t="s">
        <v>47670</v>
      </c>
      <c r="D340" t="s">
        <v>44713</v>
      </c>
      <c r="E340" t="s">
        <v>5420</v>
      </c>
      <c r="F340" t="s">
        <v>303</v>
      </c>
      <c r="G340" t="s">
        <v>1810</v>
      </c>
      <c r="H340" t="s">
        <v>47661</v>
      </c>
      <c r="I340" t="s">
        <v>483</v>
      </c>
      <c r="J340">
        <v>29.759930000000001</v>
      </c>
      <c r="K340">
        <v>-95.366412999999994</v>
      </c>
      <c r="L340">
        <v>211130</v>
      </c>
      <c r="M340" t="s">
        <v>238</v>
      </c>
      <c r="N340" s="49">
        <v>71270.443676512907</v>
      </c>
      <c r="O340" s="49">
        <v>82615.600771217825</v>
      </c>
      <c r="P340" s="49">
        <v>97460.588000000003</v>
      </c>
      <c r="Q340" s="49">
        <v>89575.854000000007</v>
      </c>
    </row>
    <row r="341" spans="1:17" x14ac:dyDescent="0.3">
      <c r="A341">
        <v>1012526</v>
      </c>
      <c r="B341" t="s">
        <v>47671</v>
      </c>
      <c r="C341" t="s">
        <v>47672</v>
      </c>
      <c r="D341" t="s">
        <v>44620</v>
      </c>
      <c r="E341" t="s">
        <v>5420</v>
      </c>
      <c r="F341" t="s">
        <v>303</v>
      </c>
      <c r="G341" t="s">
        <v>1810</v>
      </c>
      <c r="H341" t="s">
        <v>47661</v>
      </c>
      <c r="I341" t="s">
        <v>483</v>
      </c>
      <c r="J341">
        <v>29.759930000000001</v>
      </c>
      <c r="K341">
        <v>-95.366412999999994</v>
      </c>
      <c r="L341">
        <v>211130</v>
      </c>
      <c r="M341" t="s">
        <v>238</v>
      </c>
      <c r="N341" s="49">
        <v>121275.84143595819</v>
      </c>
      <c r="O341" s="49">
        <v>93274.031793691582</v>
      </c>
      <c r="P341" s="49">
        <v>77640.678</v>
      </c>
      <c r="Q341" s="49">
        <v>96379.804000000004</v>
      </c>
    </row>
    <row r="342" spans="1:17" x14ac:dyDescent="0.3">
      <c r="A342">
        <v>1012495</v>
      </c>
      <c r="B342" t="s">
        <v>47673</v>
      </c>
      <c r="C342" t="s">
        <v>47674</v>
      </c>
      <c r="D342" t="s">
        <v>44625</v>
      </c>
      <c r="E342" t="s">
        <v>5420</v>
      </c>
      <c r="F342" t="s">
        <v>303</v>
      </c>
      <c r="G342" t="s">
        <v>1810</v>
      </c>
      <c r="H342" t="s">
        <v>47661</v>
      </c>
      <c r="I342" t="s">
        <v>483</v>
      </c>
      <c r="J342">
        <v>29.759930000000001</v>
      </c>
      <c r="K342">
        <v>-95.366412999999994</v>
      </c>
      <c r="L342">
        <v>211130</v>
      </c>
      <c r="M342" t="s">
        <v>238</v>
      </c>
      <c r="N342" s="49">
        <v>222285.96216998567</v>
      </c>
      <c r="O342" s="49">
        <v>200906.65235586016</v>
      </c>
      <c r="P342" s="49">
        <v>229757.01800000001</v>
      </c>
      <c r="Q342" s="49">
        <v>267262.64199999999</v>
      </c>
    </row>
    <row r="343" spans="1:17" x14ac:dyDescent="0.3">
      <c r="A343">
        <v>1012470</v>
      </c>
      <c r="B343" t="s">
        <v>47675</v>
      </c>
      <c r="C343" t="s">
        <v>47676</v>
      </c>
      <c r="D343" t="s">
        <v>45086</v>
      </c>
      <c r="E343" t="s">
        <v>5420</v>
      </c>
      <c r="F343" t="s">
        <v>303</v>
      </c>
      <c r="G343" t="s">
        <v>1810</v>
      </c>
      <c r="H343" t="s">
        <v>47661</v>
      </c>
      <c r="I343" t="s">
        <v>483</v>
      </c>
      <c r="J343">
        <v>29.759930000000001</v>
      </c>
      <c r="K343">
        <v>-95.366412999999994</v>
      </c>
      <c r="L343">
        <v>211130</v>
      </c>
      <c r="M343" t="s">
        <v>238</v>
      </c>
      <c r="N343" s="49">
        <v>67799.999207966292</v>
      </c>
      <c r="O343" s="49">
        <v>48250.827842159117</v>
      </c>
      <c r="P343" s="49">
        <v>64896.864000000001</v>
      </c>
      <c r="Q343" s="49">
        <v>77514.92</v>
      </c>
    </row>
    <row r="344" spans="1:17" x14ac:dyDescent="0.3">
      <c r="A344">
        <v>1012500</v>
      </c>
      <c r="B344" t="s">
        <v>47677</v>
      </c>
      <c r="C344" t="s">
        <v>47678</v>
      </c>
      <c r="D344" t="s">
        <v>44628</v>
      </c>
      <c r="E344" t="s">
        <v>5420</v>
      </c>
      <c r="F344" t="s">
        <v>303</v>
      </c>
      <c r="G344" t="s">
        <v>1810</v>
      </c>
      <c r="H344" t="s">
        <v>47661</v>
      </c>
      <c r="I344" t="s">
        <v>483</v>
      </c>
      <c r="J344">
        <v>29.759930000000001</v>
      </c>
      <c r="K344">
        <v>-95.366412999999994</v>
      </c>
      <c r="L344">
        <v>211130</v>
      </c>
      <c r="M344" t="s">
        <v>238</v>
      </c>
      <c r="N344" s="49">
        <v>2101875.4422767591</v>
      </c>
      <c r="O344" s="49">
        <v>2000329.2769199759</v>
      </c>
      <c r="P344" s="49">
        <v>1746389.662</v>
      </c>
      <c r="Q344" s="49">
        <v>1562381.8319999999</v>
      </c>
    </row>
    <row r="345" spans="1:17" x14ac:dyDescent="0.3">
      <c r="A345">
        <v>1012482</v>
      </c>
      <c r="B345" t="s">
        <v>47428</v>
      </c>
      <c r="C345" t="s">
        <v>47679</v>
      </c>
      <c r="D345" t="s">
        <v>44657</v>
      </c>
      <c r="E345" t="s">
        <v>3191</v>
      </c>
      <c r="F345" t="s">
        <v>1487</v>
      </c>
      <c r="G345" t="s">
        <v>26216</v>
      </c>
      <c r="H345" t="s">
        <v>47425</v>
      </c>
      <c r="I345" t="s">
        <v>5884</v>
      </c>
      <c r="J345">
        <v>39.747140000000002</v>
      </c>
      <c r="K345">
        <v>-104.99657999999999</v>
      </c>
      <c r="L345">
        <v>486210</v>
      </c>
      <c r="M345" t="s">
        <v>238</v>
      </c>
      <c r="N345" s="49">
        <v>334880.94199999998</v>
      </c>
      <c r="O345" s="49">
        <v>331144.304</v>
      </c>
      <c r="P345" s="49">
        <v>320644.24800000002</v>
      </c>
      <c r="Q345" s="49">
        <v>271215.804</v>
      </c>
    </row>
    <row r="346" spans="1:17" x14ac:dyDescent="0.3">
      <c r="A346">
        <v>1012177</v>
      </c>
      <c r="B346" t="s">
        <v>47680</v>
      </c>
      <c r="C346" t="s">
        <v>47681</v>
      </c>
      <c r="D346" t="s">
        <v>44637</v>
      </c>
      <c r="E346" t="s">
        <v>460</v>
      </c>
      <c r="F346" t="s">
        <v>461</v>
      </c>
      <c r="G346" t="s">
        <v>462</v>
      </c>
      <c r="H346" t="s">
        <v>47682</v>
      </c>
      <c r="I346" t="s">
        <v>464</v>
      </c>
      <c r="J346">
        <v>44.297690000000003</v>
      </c>
      <c r="K346">
        <v>-105.48555</v>
      </c>
      <c r="L346">
        <v>211130</v>
      </c>
      <c r="M346" t="s">
        <v>238</v>
      </c>
      <c r="N346" s="49">
        <v>236425.71799999999</v>
      </c>
      <c r="O346" s="49">
        <v>157956.45000000001</v>
      </c>
      <c r="P346" s="49">
        <v>141137.9</v>
      </c>
      <c r="Q346" s="49">
        <v>137194.622</v>
      </c>
    </row>
    <row r="347" spans="1:17" x14ac:dyDescent="0.3">
      <c r="A347">
        <v>1012598</v>
      </c>
      <c r="B347" t="s">
        <v>47683</v>
      </c>
      <c r="C347" t="s">
        <v>47684</v>
      </c>
      <c r="D347" t="s">
        <v>45389</v>
      </c>
      <c r="E347" t="s">
        <v>32639</v>
      </c>
      <c r="F347" t="s">
        <v>1487</v>
      </c>
      <c r="G347" t="s">
        <v>25802</v>
      </c>
      <c r="H347" t="s">
        <v>46306</v>
      </c>
      <c r="I347" t="s">
        <v>45391</v>
      </c>
      <c r="J347">
        <v>37.121763999999999</v>
      </c>
      <c r="K347">
        <v>-104.7685</v>
      </c>
      <c r="L347">
        <v>211130</v>
      </c>
      <c r="M347" t="s">
        <v>238</v>
      </c>
      <c r="N347" s="49">
        <v>92223.894</v>
      </c>
      <c r="O347" s="49">
        <v>92434.293999999994</v>
      </c>
      <c r="P347" s="49">
        <v>84263.088000000003</v>
      </c>
      <c r="Q347" s="49">
        <v>67577.505999999994</v>
      </c>
    </row>
    <row r="348" spans="1:17" x14ac:dyDescent="0.3">
      <c r="A348">
        <v>1008888</v>
      </c>
      <c r="B348" t="s">
        <v>47685</v>
      </c>
      <c r="C348" t="s">
        <v>47686</v>
      </c>
      <c r="D348" t="s">
        <v>44796</v>
      </c>
      <c r="E348" t="s">
        <v>45780</v>
      </c>
      <c r="F348" t="s">
        <v>1781</v>
      </c>
      <c r="G348" t="s">
        <v>19837</v>
      </c>
      <c r="H348" t="s">
        <v>46287</v>
      </c>
      <c r="I348" t="s">
        <v>900</v>
      </c>
      <c r="J348">
        <v>32.452399999999997</v>
      </c>
      <c r="K348">
        <v>-90.153930000000003</v>
      </c>
      <c r="L348">
        <v>211120</v>
      </c>
      <c r="M348" t="s">
        <v>238</v>
      </c>
      <c r="N348" s="49">
        <v>55363.767999999996</v>
      </c>
      <c r="O348" s="49">
        <v>43866.016000000003</v>
      </c>
      <c r="P348" s="49">
        <v>60897.847999999998</v>
      </c>
      <c r="Q348" s="49">
        <v>41698.370000000003</v>
      </c>
    </row>
    <row r="349" spans="1:17" x14ac:dyDescent="0.3">
      <c r="A349">
        <v>1013685</v>
      </c>
      <c r="B349"/>
      <c r="C349" t="s">
        <v>47687</v>
      </c>
      <c r="D349" t="s">
        <v>44657</v>
      </c>
      <c r="E349" t="s">
        <v>47688</v>
      </c>
      <c r="F349" t="s">
        <v>447</v>
      </c>
      <c r="G349" t="s">
        <v>47689</v>
      </c>
      <c r="H349" t="s">
        <v>47690</v>
      </c>
      <c r="L349">
        <v>211130</v>
      </c>
      <c r="M349" t="s">
        <v>238</v>
      </c>
      <c r="N349" s="49">
        <v>1003358.902</v>
      </c>
    </row>
    <row r="350" spans="1:17" x14ac:dyDescent="0.3">
      <c r="A350">
        <v>1012680</v>
      </c>
      <c r="B350" t="s">
        <v>47691</v>
      </c>
      <c r="C350" t="s">
        <v>47692</v>
      </c>
      <c r="D350" t="s">
        <v>44645</v>
      </c>
      <c r="E350" t="s">
        <v>4373</v>
      </c>
      <c r="F350" t="s">
        <v>461</v>
      </c>
      <c r="G350" t="s">
        <v>4374</v>
      </c>
      <c r="H350" t="s">
        <v>47693</v>
      </c>
      <c r="J350">
        <v>42.249006885</v>
      </c>
      <c r="K350">
        <v>-107.279769345999</v>
      </c>
      <c r="L350">
        <v>211130</v>
      </c>
      <c r="M350" t="s">
        <v>238</v>
      </c>
      <c r="N350" s="49">
        <v>93834.067999999999</v>
      </c>
      <c r="O350" s="49">
        <v>74299.08</v>
      </c>
      <c r="P350" s="49">
        <v>118124.54399999999</v>
      </c>
      <c r="Q350" s="49">
        <v>102640.83</v>
      </c>
    </row>
    <row r="351" spans="1:17" x14ac:dyDescent="0.3">
      <c r="A351">
        <v>1012317</v>
      </c>
      <c r="B351" t="s">
        <v>47694</v>
      </c>
      <c r="C351" t="s">
        <v>47695</v>
      </c>
      <c r="D351" t="s">
        <v>44649</v>
      </c>
      <c r="E351" t="s">
        <v>47696</v>
      </c>
      <c r="F351" t="s">
        <v>2294</v>
      </c>
      <c r="G351" t="s">
        <v>47697</v>
      </c>
      <c r="I351" t="s">
        <v>19217</v>
      </c>
      <c r="J351">
        <v>40.381208999999998</v>
      </c>
      <c r="K351">
        <v>-110.162285</v>
      </c>
      <c r="L351">
        <v>211130</v>
      </c>
      <c r="M351" t="s">
        <v>238</v>
      </c>
      <c r="N351" s="49">
        <v>125282.12</v>
      </c>
      <c r="O351" s="49">
        <v>256432.89199999999</v>
      </c>
      <c r="P351" s="49">
        <v>315937.05800000002</v>
      </c>
      <c r="Q351" s="49">
        <v>633418.66399999999</v>
      </c>
    </row>
    <row r="352" spans="1:17" x14ac:dyDescent="0.3">
      <c r="A352">
        <v>1013245</v>
      </c>
      <c r="B352" t="s">
        <v>47698</v>
      </c>
      <c r="C352" t="s">
        <v>47699</v>
      </c>
      <c r="D352" t="s">
        <v>46122</v>
      </c>
      <c r="E352" t="s">
        <v>43495</v>
      </c>
      <c r="F352" t="s">
        <v>303</v>
      </c>
      <c r="G352" t="s">
        <v>44779</v>
      </c>
      <c r="H352" t="s">
        <v>47700</v>
      </c>
      <c r="I352" t="s">
        <v>306</v>
      </c>
      <c r="J352">
        <v>33.0184</v>
      </c>
      <c r="K352">
        <v>-96.700280000000006</v>
      </c>
      <c r="L352">
        <v>486210</v>
      </c>
      <c r="M352" t="s">
        <v>238</v>
      </c>
      <c r="N352" s="49">
        <v>102453.75199999999</v>
      </c>
      <c r="O352" s="49">
        <v>56199.701999999997</v>
      </c>
      <c r="P352" s="49">
        <v>49001.23</v>
      </c>
    </row>
    <row r="353" spans="1:17" x14ac:dyDescent="0.3">
      <c r="A353">
        <v>1012822</v>
      </c>
      <c r="B353" t="s">
        <v>47698</v>
      </c>
      <c r="C353" t="s">
        <v>47701</v>
      </c>
      <c r="D353" t="s">
        <v>44578</v>
      </c>
      <c r="E353" t="s">
        <v>43495</v>
      </c>
      <c r="F353" t="s">
        <v>303</v>
      </c>
      <c r="G353" t="s">
        <v>44779</v>
      </c>
      <c r="H353" t="s">
        <v>47700</v>
      </c>
      <c r="I353" t="s">
        <v>306</v>
      </c>
      <c r="J353">
        <v>33.0184</v>
      </c>
      <c r="K353">
        <v>-96.700280000000006</v>
      </c>
      <c r="L353">
        <v>486210</v>
      </c>
      <c r="M353" t="s">
        <v>238</v>
      </c>
      <c r="N353" s="49">
        <v>65742.100000000006</v>
      </c>
      <c r="O353" s="49">
        <v>71432.974000000002</v>
      </c>
      <c r="P353" s="49">
        <v>70502.483999999997</v>
      </c>
      <c r="Q353" s="49">
        <v>68928.284</v>
      </c>
    </row>
    <row r="354" spans="1:17" x14ac:dyDescent="0.3">
      <c r="A354">
        <v>1012970</v>
      </c>
      <c r="B354" t="s">
        <v>47702</v>
      </c>
      <c r="C354" t="s">
        <v>47703</v>
      </c>
      <c r="D354" t="s">
        <v>44628</v>
      </c>
      <c r="E354" t="s">
        <v>44493</v>
      </c>
      <c r="F354" t="s">
        <v>303</v>
      </c>
      <c r="G354" t="s">
        <v>44494</v>
      </c>
      <c r="H354" t="s">
        <v>47704</v>
      </c>
      <c r="I354" t="s">
        <v>1952</v>
      </c>
      <c r="J354">
        <v>30.172685999999999</v>
      </c>
      <c r="K354">
        <v>-95.467485999999994</v>
      </c>
      <c r="L354">
        <v>213112</v>
      </c>
      <c r="M354" t="s">
        <v>238</v>
      </c>
      <c r="N354" s="49">
        <v>131982.99</v>
      </c>
      <c r="O354" s="49">
        <v>114589.43399999999</v>
      </c>
      <c r="P354" s="49">
        <v>71992.282000000007</v>
      </c>
    </row>
    <row r="355" spans="1:17" x14ac:dyDescent="0.3">
      <c r="A355">
        <v>1012594</v>
      </c>
      <c r="B355" t="s">
        <v>47705</v>
      </c>
      <c r="C355" t="s">
        <v>47706</v>
      </c>
      <c r="D355" t="s">
        <v>44578</v>
      </c>
      <c r="E355" t="s">
        <v>5420</v>
      </c>
      <c r="F355" t="s">
        <v>303</v>
      </c>
      <c r="G355" t="s">
        <v>43267</v>
      </c>
      <c r="H355" t="s">
        <v>46388</v>
      </c>
      <c r="J355">
        <v>29.754494999999999</v>
      </c>
      <c r="K355">
        <v>-95.362678000000002</v>
      </c>
      <c r="L355">
        <v>211120</v>
      </c>
      <c r="M355" t="s">
        <v>238</v>
      </c>
      <c r="N355" s="49">
        <v>143010.11199999999</v>
      </c>
      <c r="O355" s="49">
        <v>67491.505999999994</v>
      </c>
      <c r="P355" s="49">
        <v>66502.338000000003</v>
      </c>
      <c r="Q355" s="49">
        <v>28258.57</v>
      </c>
    </row>
    <row r="356" spans="1:17" x14ac:dyDescent="0.3">
      <c r="A356">
        <v>1013579</v>
      </c>
      <c r="B356" t="s">
        <v>47707</v>
      </c>
      <c r="C356" t="s">
        <v>47708</v>
      </c>
      <c r="D356" t="s">
        <v>44605</v>
      </c>
      <c r="E356" t="s">
        <v>9104</v>
      </c>
      <c r="F356" t="s">
        <v>1418</v>
      </c>
      <c r="G356" t="s">
        <v>45571</v>
      </c>
      <c r="H356" t="s">
        <v>47709</v>
      </c>
      <c r="I356" t="s">
        <v>13690</v>
      </c>
      <c r="J356">
        <v>35.536859999999997</v>
      </c>
      <c r="K356">
        <v>-97.518439999999998</v>
      </c>
      <c r="L356">
        <v>211130</v>
      </c>
      <c r="M356" t="s">
        <v>238</v>
      </c>
      <c r="N356" s="49">
        <v>140170.09</v>
      </c>
    </row>
    <row r="357" spans="1:17" x14ac:dyDescent="0.3">
      <c r="A357">
        <v>1013615</v>
      </c>
      <c r="B357" t="s">
        <v>47707</v>
      </c>
      <c r="C357" t="s">
        <v>47710</v>
      </c>
      <c r="D357" t="s">
        <v>44608</v>
      </c>
      <c r="E357" t="s">
        <v>9104</v>
      </c>
      <c r="F357" t="s">
        <v>1418</v>
      </c>
      <c r="G357" t="s">
        <v>45571</v>
      </c>
      <c r="H357" t="s">
        <v>47709</v>
      </c>
      <c r="I357" t="s">
        <v>13690</v>
      </c>
      <c r="J357">
        <v>35.536859999999997</v>
      </c>
      <c r="K357">
        <v>-97.518439999999998</v>
      </c>
      <c r="L357">
        <v>211130</v>
      </c>
      <c r="M357" t="s">
        <v>238</v>
      </c>
      <c r="N357" s="49">
        <v>44206.148000000001</v>
      </c>
    </row>
    <row r="358" spans="1:17" x14ac:dyDescent="0.3">
      <c r="A358">
        <v>1013664</v>
      </c>
      <c r="B358" t="s">
        <v>47711</v>
      </c>
      <c r="C358" t="s">
        <v>47712</v>
      </c>
      <c r="D358" t="s">
        <v>44591</v>
      </c>
      <c r="E358" t="s">
        <v>9104</v>
      </c>
      <c r="F358" t="s">
        <v>1418</v>
      </c>
      <c r="G358" t="s">
        <v>47191</v>
      </c>
      <c r="H358" t="s">
        <v>47192</v>
      </c>
      <c r="I358" t="s">
        <v>13690</v>
      </c>
      <c r="J358">
        <v>35.466459999999998</v>
      </c>
      <c r="K358">
        <v>-97.521240000000006</v>
      </c>
      <c r="L358">
        <v>486210</v>
      </c>
      <c r="M358" t="s">
        <v>238</v>
      </c>
      <c r="N358" s="49">
        <v>36374.699999999997</v>
      </c>
    </row>
    <row r="359" spans="1:17" x14ac:dyDescent="0.3">
      <c r="A359">
        <v>1012365</v>
      </c>
      <c r="B359" t="s">
        <v>47713</v>
      </c>
      <c r="C359" t="s">
        <v>47714</v>
      </c>
      <c r="D359" t="s">
        <v>44628</v>
      </c>
      <c r="E359" t="s">
        <v>47715</v>
      </c>
      <c r="F359" t="s">
        <v>1487</v>
      </c>
      <c r="G359" t="s">
        <v>26216</v>
      </c>
      <c r="H359" t="s">
        <v>46398</v>
      </c>
      <c r="I359" t="s">
        <v>3191</v>
      </c>
      <c r="J359">
        <v>39.748460000000001</v>
      </c>
      <c r="K359">
        <v>-104.99402000000001</v>
      </c>
      <c r="L359">
        <v>486210</v>
      </c>
      <c r="M359" t="s">
        <v>238</v>
      </c>
      <c r="N359" s="49">
        <v>59042.87</v>
      </c>
      <c r="O359" s="49">
        <v>52114.745999999999</v>
      </c>
      <c r="P359" s="49">
        <v>57338.14</v>
      </c>
      <c r="Q359" s="49">
        <v>49205.71</v>
      </c>
    </row>
    <row r="360" spans="1:17" x14ac:dyDescent="0.3">
      <c r="A360">
        <v>1012989</v>
      </c>
      <c r="B360"/>
      <c r="C360" t="s">
        <v>47716</v>
      </c>
      <c r="D360" t="s">
        <v>44893</v>
      </c>
      <c r="E360" t="s">
        <v>8842</v>
      </c>
      <c r="F360" t="s">
        <v>1487</v>
      </c>
      <c r="G360" t="s">
        <v>8843</v>
      </c>
      <c r="H360" t="s">
        <v>47717</v>
      </c>
      <c r="J360">
        <v>39.977742399999997</v>
      </c>
      <c r="K360">
        <v>-107.763621</v>
      </c>
      <c r="L360">
        <v>211130</v>
      </c>
      <c r="M360" t="s">
        <v>238</v>
      </c>
      <c r="N360" s="49">
        <v>40272.398000000001</v>
      </c>
      <c r="O360" s="49">
        <v>47998.248</v>
      </c>
      <c r="P360" s="49">
        <v>48070.637999999999</v>
      </c>
    </row>
    <row r="361" spans="1:17" x14ac:dyDescent="0.3">
      <c r="A361">
        <v>1012457</v>
      </c>
      <c r="B361" t="s">
        <v>47144</v>
      </c>
      <c r="C361" t="s">
        <v>47718</v>
      </c>
      <c r="D361" t="s">
        <v>44628</v>
      </c>
      <c r="E361" t="s">
        <v>2808</v>
      </c>
      <c r="F361" t="s">
        <v>303</v>
      </c>
      <c r="G361" t="s">
        <v>9292</v>
      </c>
      <c r="H361" t="s">
        <v>44074</v>
      </c>
      <c r="J361">
        <v>31.99906</v>
      </c>
      <c r="K361">
        <v>-102.07688</v>
      </c>
      <c r="L361">
        <v>211120</v>
      </c>
      <c r="M361" t="s">
        <v>238</v>
      </c>
      <c r="N361" s="49">
        <v>332780.23800000001</v>
      </c>
      <c r="O361" s="49">
        <v>428834.95600000001</v>
      </c>
      <c r="P361" s="49">
        <v>379238.114</v>
      </c>
      <c r="Q361" s="49">
        <v>410159.27399999998</v>
      </c>
    </row>
    <row r="362" spans="1:17" x14ac:dyDescent="0.3">
      <c r="A362">
        <v>1012446</v>
      </c>
      <c r="B362" t="s">
        <v>47144</v>
      </c>
      <c r="C362" t="s">
        <v>47719</v>
      </c>
      <c r="D362" t="s">
        <v>44628</v>
      </c>
      <c r="E362" t="s">
        <v>2808</v>
      </c>
      <c r="F362" t="s">
        <v>303</v>
      </c>
      <c r="G362" t="s">
        <v>9292</v>
      </c>
      <c r="H362" t="s">
        <v>44074</v>
      </c>
      <c r="J362">
        <v>31.99906</v>
      </c>
      <c r="K362">
        <v>-102.07688</v>
      </c>
      <c r="L362">
        <v>211120</v>
      </c>
      <c r="M362" t="s">
        <v>238</v>
      </c>
      <c r="N362" s="49">
        <v>115400.594</v>
      </c>
      <c r="O362" s="49">
        <v>128469.594</v>
      </c>
      <c r="P362" s="49">
        <v>118157.292</v>
      </c>
      <c r="Q362" s="49">
        <v>137706.56</v>
      </c>
    </row>
    <row r="363" spans="1:17" x14ac:dyDescent="0.3">
      <c r="A363">
        <v>1013612</v>
      </c>
      <c r="B363"/>
      <c r="C363" t="s">
        <v>47720</v>
      </c>
      <c r="D363" t="s">
        <v>44628</v>
      </c>
      <c r="E363" t="s">
        <v>2808</v>
      </c>
      <c r="F363" t="s">
        <v>303</v>
      </c>
      <c r="G363" t="s">
        <v>9292</v>
      </c>
      <c r="H363" t="s">
        <v>47721</v>
      </c>
      <c r="L363">
        <v>211120</v>
      </c>
      <c r="M363" t="s">
        <v>238</v>
      </c>
      <c r="N363" s="49">
        <v>127677.708</v>
      </c>
    </row>
    <row r="364" spans="1:17" x14ac:dyDescent="0.3">
      <c r="A364">
        <v>1012461</v>
      </c>
      <c r="B364" t="s">
        <v>47144</v>
      </c>
      <c r="C364" t="s">
        <v>47722</v>
      </c>
      <c r="D364" t="s">
        <v>44628</v>
      </c>
      <c r="E364" t="s">
        <v>2808</v>
      </c>
      <c r="F364" t="s">
        <v>303</v>
      </c>
      <c r="G364" t="s">
        <v>9292</v>
      </c>
      <c r="H364" t="s">
        <v>44074</v>
      </c>
      <c r="J364">
        <v>31.99906</v>
      </c>
      <c r="K364">
        <v>-102.07688</v>
      </c>
      <c r="L364">
        <v>211120</v>
      </c>
      <c r="M364" t="s">
        <v>238</v>
      </c>
      <c r="N364" s="49">
        <v>547502.45600000001</v>
      </c>
      <c r="O364" s="49">
        <v>356516.37400000001</v>
      </c>
      <c r="P364" s="49">
        <v>284230.88199999998</v>
      </c>
      <c r="Q364" s="49">
        <v>314292.49800000002</v>
      </c>
    </row>
    <row r="365" spans="1:17" x14ac:dyDescent="0.3">
      <c r="A365">
        <v>1012828</v>
      </c>
      <c r="B365" t="s">
        <v>47723</v>
      </c>
      <c r="C365" t="s">
        <v>47724</v>
      </c>
      <c r="D365" t="s">
        <v>44578</v>
      </c>
      <c r="E365" t="s">
        <v>5420</v>
      </c>
      <c r="F365" t="s">
        <v>303</v>
      </c>
      <c r="G365" t="s">
        <v>45362</v>
      </c>
      <c r="H365" t="s">
        <v>47725</v>
      </c>
      <c r="I365" t="s">
        <v>483</v>
      </c>
      <c r="J365">
        <v>29.947510000000001</v>
      </c>
      <c r="K365">
        <v>-95.405869999999993</v>
      </c>
      <c r="L365">
        <v>486210</v>
      </c>
      <c r="M365" t="s">
        <v>238</v>
      </c>
      <c r="N365" s="49">
        <v>59800.947999999997</v>
      </c>
      <c r="O365" s="49">
        <v>62884.991999999998</v>
      </c>
      <c r="P365" s="49">
        <v>69911.284</v>
      </c>
      <c r="Q365" s="49">
        <v>70181.035999999993</v>
      </c>
    </row>
    <row r="366" spans="1:17" x14ac:dyDescent="0.3">
      <c r="A366">
        <v>1013203</v>
      </c>
      <c r="B366" t="s">
        <v>47726</v>
      </c>
      <c r="C366" t="s">
        <v>47727</v>
      </c>
      <c r="D366" t="s">
        <v>44574</v>
      </c>
      <c r="E366" t="s">
        <v>10056</v>
      </c>
      <c r="F366" t="s">
        <v>1418</v>
      </c>
      <c r="G366" t="s">
        <v>44123</v>
      </c>
      <c r="H366" t="s">
        <v>47728</v>
      </c>
      <c r="I366" t="s">
        <v>4533</v>
      </c>
      <c r="J366">
        <v>36.082560000000001</v>
      </c>
      <c r="K366">
        <v>-95.672449999999998</v>
      </c>
      <c r="L366">
        <v>211130</v>
      </c>
      <c r="M366" t="s">
        <v>238</v>
      </c>
      <c r="N366" s="49">
        <v>124585.864</v>
      </c>
      <c r="O366" s="49">
        <v>33889.99</v>
      </c>
    </row>
    <row r="367" spans="1:17" x14ac:dyDescent="0.3">
      <c r="A367">
        <v>1012233</v>
      </c>
      <c r="B367" t="s">
        <v>47729</v>
      </c>
      <c r="C367" t="s">
        <v>47730</v>
      </c>
      <c r="D367" t="s">
        <v>44612</v>
      </c>
      <c r="E367" t="s">
        <v>10056</v>
      </c>
      <c r="F367" t="s">
        <v>1418</v>
      </c>
      <c r="G367" t="s">
        <v>44123</v>
      </c>
      <c r="H367" t="s">
        <v>47728</v>
      </c>
      <c r="I367" t="s">
        <v>4533</v>
      </c>
      <c r="J367">
        <v>36.082560000000001</v>
      </c>
      <c r="K367">
        <v>-95.672449999999998</v>
      </c>
      <c r="L367">
        <v>213112</v>
      </c>
      <c r="M367" t="s">
        <v>238</v>
      </c>
      <c r="N367" s="49">
        <v>266105.99599999998</v>
      </c>
      <c r="O367" s="49">
        <v>247517.00200000001</v>
      </c>
      <c r="P367" s="49">
        <v>246608.08199999999</v>
      </c>
      <c r="Q367" s="49">
        <v>251841.658</v>
      </c>
    </row>
    <row r="368" spans="1:17" x14ac:dyDescent="0.3">
      <c r="A368">
        <v>1012236</v>
      </c>
      <c r="B368" t="s">
        <v>47731</v>
      </c>
      <c r="C368" t="s">
        <v>47732</v>
      </c>
      <c r="D368" t="s">
        <v>44657</v>
      </c>
      <c r="E368" t="s">
        <v>10056</v>
      </c>
      <c r="F368" t="s">
        <v>1418</v>
      </c>
      <c r="G368" t="s">
        <v>44123</v>
      </c>
      <c r="H368" t="s">
        <v>47728</v>
      </c>
      <c r="I368" t="s">
        <v>4533</v>
      </c>
      <c r="J368">
        <v>36.082560000000001</v>
      </c>
      <c r="K368">
        <v>-95.672449999999998</v>
      </c>
      <c r="L368">
        <v>213112</v>
      </c>
      <c r="M368" t="s">
        <v>238</v>
      </c>
      <c r="N368" s="49">
        <v>2396165.6379999998</v>
      </c>
      <c r="O368" s="49">
        <v>2068819.53</v>
      </c>
      <c r="P368" s="49">
        <v>1869196.716</v>
      </c>
      <c r="Q368" s="49">
        <v>1757936.55</v>
      </c>
    </row>
    <row r="369" spans="1:17" x14ac:dyDescent="0.3">
      <c r="A369">
        <v>1012218</v>
      </c>
      <c r="B369" t="s">
        <v>47731</v>
      </c>
      <c r="C369" t="s">
        <v>47733</v>
      </c>
      <c r="D369" t="s">
        <v>44723</v>
      </c>
      <c r="E369" t="s">
        <v>10056</v>
      </c>
      <c r="F369" t="s">
        <v>1418</v>
      </c>
      <c r="G369" t="s">
        <v>44123</v>
      </c>
      <c r="H369" t="s">
        <v>47728</v>
      </c>
      <c r="I369" t="s">
        <v>4533</v>
      </c>
      <c r="J369">
        <v>36.082560000000001</v>
      </c>
      <c r="K369">
        <v>-95.672449999999998</v>
      </c>
      <c r="L369">
        <v>213112</v>
      </c>
      <c r="M369" t="s">
        <v>238</v>
      </c>
      <c r="N369" s="49">
        <v>34632.847999999998</v>
      </c>
      <c r="O369" s="49">
        <v>40616.385999999999</v>
      </c>
      <c r="P369" s="49">
        <v>47034.338000000003</v>
      </c>
      <c r="Q369" s="49">
        <v>74760.966</v>
      </c>
    </row>
    <row r="370" spans="1:17" x14ac:dyDescent="0.3">
      <c r="A370">
        <v>1012195</v>
      </c>
      <c r="B370" t="s">
        <v>47734</v>
      </c>
      <c r="C370" t="s">
        <v>47735</v>
      </c>
      <c r="D370" t="s">
        <v>44584</v>
      </c>
      <c r="E370" t="s">
        <v>10056</v>
      </c>
      <c r="F370" t="s">
        <v>1418</v>
      </c>
      <c r="G370" t="s">
        <v>44123</v>
      </c>
      <c r="H370" t="s">
        <v>47728</v>
      </c>
      <c r="I370" t="s">
        <v>4533</v>
      </c>
      <c r="J370">
        <v>36.082560000000001</v>
      </c>
      <c r="K370">
        <v>-95.672449999999998</v>
      </c>
      <c r="L370">
        <v>213112</v>
      </c>
      <c r="M370" t="s">
        <v>238</v>
      </c>
      <c r="N370" s="49">
        <v>51036.754000000001</v>
      </c>
      <c r="O370" s="49">
        <v>49803.608</v>
      </c>
      <c r="P370" s="49">
        <v>37175.158000000003</v>
      </c>
      <c r="Q370" s="49">
        <v>27554.844000000001</v>
      </c>
    </row>
    <row r="371" spans="1:17" x14ac:dyDescent="0.3">
      <c r="A371">
        <v>1012231</v>
      </c>
      <c r="B371" t="s">
        <v>47736</v>
      </c>
      <c r="C371" t="s">
        <v>47737</v>
      </c>
      <c r="D371" t="s">
        <v>44633</v>
      </c>
      <c r="E371" t="s">
        <v>10056</v>
      </c>
      <c r="F371" t="s">
        <v>1418</v>
      </c>
      <c r="G371" t="s">
        <v>44123</v>
      </c>
      <c r="H371" t="s">
        <v>47738</v>
      </c>
      <c r="I371" t="s">
        <v>4533</v>
      </c>
      <c r="J371">
        <v>36.082560000000001</v>
      </c>
      <c r="K371">
        <v>-95.672449999999998</v>
      </c>
      <c r="L371">
        <v>213112</v>
      </c>
      <c r="M371" t="s">
        <v>238</v>
      </c>
      <c r="N371" s="49">
        <v>161046.152</v>
      </c>
      <c r="O371" s="49">
        <v>154842.198</v>
      </c>
      <c r="P371" s="49">
        <v>159440.93599999999</v>
      </c>
      <c r="Q371" s="49">
        <v>158998.886</v>
      </c>
    </row>
    <row r="372" spans="1:17" x14ac:dyDescent="0.3">
      <c r="A372">
        <v>1012244</v>
      </c>
      <c r="B372" t="s">
        <v>47739</v>
      </c>
      <c r="C372" t="s">
        <v>47740</v>
      </c>
      <c r="D372" t="s">
        <v>44645</v>
      </c>
      <c r="E372" t="s">
        <v>10056</v>
      </c>
      <c r="F372" t="s">
        <v>1418</v>
      </c>
      <c r="G372" t="s">
        <v>44123</v>
      </c>
      <c r="H372" t="s">
        <v>47728</v>
      </c>
      <c r="I372" t="s">
        <v>4533</v>
      </c>
      <c r="J372">
        <v>36.082560000000001</v>
      </c>
      <c r="K372">
        <v>-95.672449999999998</v>
      </c>
      <c r="L372">
        <v>213112</v>
      </c>
      <c r="M372" t="s">
        <v>238</v>
      </c>
      <c r="N372" s="49">
        <v>315892.80200000003</v>
      </c>
      <c r="O372" s="49">
        <v>305558.89799999999</v>
      </c>
      <c r="P372" s="49">
        <v>282808.35800000001</v>
      </c>
      <c r="Q372" s="49">
        <v>275089.11800000002</v>
      </c>
    </row>
    <row r="373" spans="1:17" x14ac:dyDescent="0.3">
      <c r="A373">
        <v>1012245</v>
      </c>
      <c r="B373" t="s">
        <v>47741</v>
      </c>
      <c r="C373" t="s">
        <v>47742</v>
      </c>
      <c r="D373" t="s">
        <v>44578</v>
      </c>
      <c r="E373" t="s">
        <v>10056</v>
      </c>
      <c r="F373" t="s">
        <v>1418</v>
      </c>
      <c r="G373" t="s">
        <v>44123</v>
      </c>
      <c r="H373" t="s">
        <v>47728</v>
      </c>
      <c r="I373" t="s">
        <v>4533</v>
      </c>
      <c r="J373">
        <v>36.082560000000001</v>
      </c>
      <c r="K373">
        <v>-95.672449999999998</v>
      </c>
      <c r="L373">
        <v>213112</v>
      </c>
      <c r="M373" t="s">
        <v>238</v>
      </c>
      <c r="N373" s="49">
        <v>492393.04800000001</v>
      </c>
      <c r="O373" s="49">
        <v>447979.114</v>
      </c>
      <c r="P373" s="49">
        <v>453615.68800000002</v>
      </c>
      <c r="Q373" s="49">
        <v>448137.64</v>
      </c>
    </row>
    <row r="374" spans="1:17" x14ac:dyDescent="0.3">
      <c r="A374">
        <v>1012189</v>
      </c>
      <c r="B374" t="s">
        <v>47743</v>
      </c>
      <c r="C374" t="s">
        <v>47744</v>
      </c>
      <c r="D374" t="s">
        <v>44628</v>
      </c>
      <c r="E374" t="s">
        <v>10056</v>
      </c>
      <c r="F374" t="s">
        <v>1418</v>
      </c>
      <c r="G374" t="s">
        <v>44123</v>
      </c>
      <c r="H374" t="s">
        <v>47728</v>
      </c>
      <c r="I374" t="s">
        <v>4533</v>
      </c>
      <c r="J374">
        <v>36.082560000000001</v>
      </c>
      <c r="K374">
        <v>-95.672449999999998</v>
      </c>
      <c r="L374">
        <v>213112</v>
      </c>
      <c r="M374" t="s">
        <v>238</v>
      </c>
      <c r="N374" s="49">
        <v>25051.671999999999</v>
      </c>
      <c r="O374" s="49">
        <v>43805.612000000001</v>
      </c>
      <c r="P374" s="49">
        <v>53883.341999999997</v>
      </c>
      <c r="Q374" s="49">
        <v>95332.983999999997</v>
      </c>
    </row>
    <row r="375" spans="1:17" x14ac:dyDescent="0.3">
      <c r="A375">
        <v>1012186</v>
      </c>
      <c r="B375" t="s">
        <v>47745</v>
      </c>
      <c r="C375" t="s">
        <v>47746</v>
      </c>
      <c r="D375" t="s">
        <v>44893</v>
      </c>
      <c r="E375" t="s">
        <v>10056</v>
      </c>
      <c r="F375" t="s">
        <v>1418</v>
      </c>
      <c r="G375" t="s">
        <v>44123</v>
      </c>
      <c r="H375" t="s">
        <v>47728</v>
      </c>
      <c r="I375" t="s">
        <v>4533</v>
      </c>
      <c r="J375">
        <v>36.082560000000001</v>
      </c>
      <c r="K375">
        <v>-95.672449999999998</v>
      </c>
      <c r="L375">
        <v>213112</v>
      </c>
      <c r="M375" t="s">
        <v>238</v>
      </c>
      <c r="N375" s="49">
        <v>426595.81400000001</v>
      </c>
      <c r="O375" s="49">
        <v>417704.91200000001</v>
      </c>
      <c r="P375" s="49">
        <v>405812.08799999999</v>
      </c>
      <c r="Q375" s="49">
        <v>446359.89799999999</v>
      </c>
    </row>
    <row r="376" spans="1:17" x14ac:dyDescent="0.3">
      <c r="A376">
        <v>1012193</v>
      </c>
      <c r="B376" t="s">
        <v>47747</v>
      </c>
      <c r="C376" t="s">
        <v>47748</v>
      </c>
      <c r="D376" t="s">
        <v>44651</v>
      </c>
      <c r="E376" t="s">
        <v>8898</v>
      </c>
      <c r="F376" t="s">
        <v>339</v>
      </c>
      <c r="G376" t="s">
        <v>347</v>
      </c>
      <c r="H376" t="s">
        <v>47749</v>
      </c>
      <c r="J376">
        <v>36.082560000000001</v>
      </c>
      <c r="K376">
        <v>-95.672449999999998</v>
      </c>
      <c r="L376">
        <v>213112</v>
      </c>
      <c r="M376" t="s">
        <v>238</v>
      </c>
      <c r="N376" s="49">
        <v>1119117.1680000001</v>
      </c>
      <c r="O376" s="49">
        <v>1656723.34</v>
      </c>
      <c r="P376" s="49">
        <v>1276641.2479999999</v>
      </c>
      <c r="Q376" s="49">
        <v>1264942.912</v>
      </c>
    </row>
    <row r="377" spans="1:17" x14ac:dyDescent="0.3">
      <c r="A377">
        <v>1012232</v>
      </c>
      <c r="B377" t="s">
        <v>47726</v>
      </c>
      <c r="C377" t="s">
        <v>47750</v>
      </c>
      <c r="D377" t="s">
        <v>44623</v>
      </c>
      <c r="E377" t="s">
        <v>10056</v>
      </c>
      <c r="F377" t="s">
        <v>1418</v>
      </c>
      <c r="G377" t="s">
        <v>44123</v>
      </c>
      <c r="H377" t="s">
        <v>47728</v>
      </c>
      <c r="I377" t="s">
        <v>4533</v>
      </c>
      <c r="J377">
        <v>36.082560000000001</v>
      </c>
      <c r="K377">
        <v>-95.672449999999998</v>
      </c>
      <c r="L377">
        <v>213112</v>
      </c>
      <c r="M377" t="s">
        <v>238</v>
      </c>
      <c r="N377" s="49">
        <v>264205.40600000002</v>
      </c>
      <c r="O377" s="49">
        <v>324753.71000000002</v>
      </c>
      <c r="P377" s="49">
        <v>327227.68400000001</v>
      </c>
      <c r="Q377" s="49">
        <v>374380.97600000002</v>
      </c>
    </row>
    <row r="378" spans="1:17" x14ac:dyDescent="0.3">
      <c r="A378">
        <v>1012633</v>
      </c>
      <c r="B378" t="s">
        <v>47751</v>
      </c>
      <c r="C378" t="s">
        <v>47752</v>
      </c>
      <c r="D378" t="s">
        <v>44620</v>
      </c>
      <c r="E378" t="s">
        <v>3202</v>
      </c>
      <c r="F378" t="s">
        <v>303</v>
      </c>
      <c r="G378" t="s">
        <v>44821</v>
      </c>
      <c r="H378" t="s">
        <v>47753</v>
      </c>
      <c r="I378" t="s">
        <v>2755</v>
      </c>
      <c r="J378">
        <v>32.746310000000001</v>
      </c>
      <c r="K378">
        <v>-97.3416</v>
      </c>
      <c r="L378">
        <v>486210</v>
      </c>
      <c r="M378" t="s">
        <v>238</v>
      </c>
      <c r="N378" s="49">
        <v>109048.29399999999</v>
      </c>
      <c r="O378" s="49">
        <v>95722.081999999995</v>
      </c>
      <c r="P378" s="49">
        <v>48910.642</v>
      </c>
      <c r="Q378" s="49">
        <v>26931.405999999999</v>
      </c>
    </row>
    <row r="379" spans="1:17" x14ac:dyDescent="0.3">
      <c r="A379">
        <v>1013356</v>
      </c>
      <c r="B379" t="s">
        <v>47754</v>
      </c>
      <c r="C379" t="s">
        <v>47755</v>
      </c>
      <c r="D379" t="s">
        <v>44620</v>
      </c>
      <c r="E379" t="s">
        <v>3191</v>
      </c>
      <c r="F379" t="s">
        <v>1487</v>
      </c>
      <c r="G379" t="s">
        <v>44587</v>
      </c>
      <c r="H379" t="s">
        <v>47756</v>
      </c>
      <c r="I379" t="s">
        <v>3191</v>
      </c>
      <c r="J379">
        <v>39.748460000000001</v>
      </c>
      <c r="K379">
        <v>-104.99402000000001</v>
      </c>
      <c r="L379">
        <v>211120</v>
      </c>
      <c r="M379" t="s">
        <v>238</v>
      </c>
      <c r="N379" s="49">
        <v>30548.592000000001</v>
      </c>
      <c r="O379" s="49">
        <v>31953.691999999999</v>
      </c>
    </row>
    <row r="380" spans="1:17" x14ac:dyDescent="0.3">
      <c r="A380">
        <v>1008298</v>
      </c>
      <c r="B380" t="s">
        <v>46254</v>
      </c>
      <c r="C380" t="s">
        <v>46458</v>
      </c>
      <c r="D380" t="s">
        <v>44657</v>
      </c>
      <c r="E380" t="s">
        <v>46459</v>
      </c>
      <c r="F380" t="s">
        <v>447</v>
      </c>
      <c r="G380" t="s">
        <v>44992</v>
      </c>
      <c r="H380" t="s">
        <v>46460</v>
      </c>
      <c r="J380">
        <v>39.748460000000001</v>
      </c>
      <c r="K380">
        <v>-104.99402000000001</v>
      </c>
      <c r="L380">
        <v>211130</v>
      </c>
      <c r="M380" t="s">
        <v>238</v>
      </c>
      <c r="N380" s="49">
        <v>54910.773999999998</v>
      </c>
      <c r="O380" s="49">
        <v>14938.35</v>
      </c>
    </row>
    <row r="381" spans="1:17" x14ac:dyDescent="0.3">
      <c r="A381">
        <v>1012560</v>
      </c>
      <c r="B381" t="s">
        <v>47757</v>
      </c>
      <c r="C381" t="s">
        <v>47758</v>
      </c>
      <c r="D381" t="s">
        <v>44657</v>
      </c>
      <c r="E381" t="s">
        <v>22551</v>
      </c>
      <c r="F381" t="s">
        <v>447</v>
      </c>
      <c r="G381" t="s">
        <v>22552</v>
      </c>
      <c r="H381" t="s">
        <v>46463</v>
      </c>
      <c r="I381" t="s">
        <v>1104</v>
      </c>
      <c r="J381">
        <v>40.674190000000003</v>
      </c>
      <c r="K381">
        <v>-80.116960000000006</v>
      </c>
      <c r="L381">
        <v>211130</v>
      </c>
      <c r="M381" t="s">
        <v>238</v>
      </c>
      <c r="N381" s="49">
        <v>181872.75200000001</v>
      </c>
      <c r="O381" s="49">
        <v>120758.474</v>
      </c>
      <c r="P381" s="49">
        <v>179031.91800000001</v>
      </c>
      <c r="Q381" s="49">
        <v>177642.734</v>
      </c>
    </row>
    <row r="382" spans="1:17" x14ac:dyDescent="0.3">
      <c r="A382">
        <v>1012596</v>
      </c>
      <c r="B382" t="s">
        <v>47759</v>
      </c>
      <c r="C382" t="s">
        <v>47760</v>
      </c>
      <c r="D382" t="s">
        <v>44578</v>
      </c>
      <c r="E382" t="s">
        <v>3202</v>
      </c>
      <c r="F382" t="s">
        <v>303</v>
      </c>
      <c r="G382" t="s">
        <v>46466</v>
      </c>
      <c r="H382" t="s">
        <v>46467</v>
      </c>
      <c r="I382" t="s">
        <v>2755</v>
      </c>
      <c r="J382">
        <v>32.788820000000001</v>
      </c>
      <c r="K382">
        <v>-97.343630000000005</v>
      </c>
      <c r="L382">
        <v>211130</v>
      </c>
      <c r="M382" t="s">
        <v>238</v>
      </c>
      <c r="N382" s="49">
        <v>138762.67800000001</v>
      </c>
      <c r="O382" s="49">
        <v>108122.068</v>
      </c>
      <c r="P382" s="49">
        <v>179495.03599999999</v>
      </c>
      <c r="Q382" s="49">
        <v>214062.00399999999</v>
      </c>
    </row>
    <row r="383" spans="1:17" x14ac:dyDescent="0.3">
      <c r="A383">
        <v>1012530</v>
      </c>
      <c r="B383" t="s">
        <v>46468</v>
      </c>
      <c r="C383" t="s">
        <v>47761</v>
      </c>
      <c r="D383" t="s">
        <v>44584</v>
      </c>
      <c r="E383" t="s">
        <v>11130</v>
      </c>
      <c r="F383" t="s">
        <v>303</v>
      </c>
      <c r="G383" t="s">
        <v>46470</v>
      </c>
      <c r="H383" t="s">
        <v>46471</v>
      </c>
      <c r="I383" t="s">
        <v>5525</v>
      </c>
      <c r="J383">
        <v>32.28248</v>
      </c>
      <c r="K383">
        <v>-95.278859999999995</v>
      </c>
      <c r="L383">
        <v>211130</v>
      </c>
      <c r="M383" t="s">
        <v>238</v>
      </c>
      <c r="N383" s="49">
        <v>27014.833999999999</v>
      </c>
      <c r="O383" s="49">
        <v>27075.002</v>
      </c>
      <c r="P383" s="49">
        <v>32763.696</v>
      </c>
      <c r="Q383" s="49">
        <v>29402.416000000001</v>
      </c>
    </row>
    <row r="384" spans="1:17" x14ac:dyDescent="0.3">
      <c r="A384">
        <v>1012595</v>
      </c>
      <c r="B384" t="s">
        <v>47762</v>
      </c>
      <c r="C384" t="s">
        <v>47763</v>
      </c>
      <c r="D384" t="s">
        <v>44591</v>
      </c>
      <c r="E384" t="s">
        <v>11130</v>
      </c>
      <c r="F384" t="s">
        <v>303</v>
      </c>
      <c r="G384" t="s">
        <v>46470</v>
      </c>
      <c r="H384" t="s">
        <v>46473</v>
      </c>
      <c r="I384" t="s">
        <v>5525</v>
      </c>
      <c r="J384">
        <v>32.28248</v>
      </c>
      <c r="K384">
        <v>-95.278859999999995</v>
      </c>
      <c r="L384">
        <v>211130</v>
      </c>
      <c r="M384" t="s">
        <v>238</v>
      </c>
      <c r="N384" s="49">
        <v>745512.26199999999</v>
      </c>
      <c r="O384" s="49">
        <v>635689.05000000005</v>
      </c>
      <c r="P384" s="49">
        <v>918724.61600000004</v>
      </c>
      <c r="Q384" s="49">
        <v>948206.14599999995</v>
      </c>
    </row>
    <row r="385" spans="1:17" x14ac:dyDescent="0.3">
      <c r="A385">
        <v>1012559</v>
      </c>
      <c r="B385" t="s">
        <v>47764</v>
      </c>
      <c r="C385" t="s">
        <v>47765</v>
      </c>
      <c r="D385" t="s">
        <v>44596</v>
      </c>
      <c r="E385" t="s">
        <v>9104</v>
      </c>
      <c r="F385" t="s">
        <v>1418</v>
      </c>
      <c r="G385" t="s">
        <v>33978</v>
      </c>
      <c r="H385" t="s">
        <v>46476</v>
      </c>
      <c r="I385" t="s">
        <v>13690</v>
      </c>
      <c r="J385">
        <v>35.468820000000001</v>
      </c>
      <c r="K385">
        <v>-97.517340000000004</v>
      </c>
      <c r="L385">
        <v>211130</v>
      </c>
      <c r="M385" t="s">
        <v>238</v>
      </c>
      <c r="N385" s="49">
        <v>225944.02</v>
      </c>
      <c r="O385" s="49">
        <v>243458.22</v>
      </c>
      <c r="P385" s="49">
        <v>259629.10399999999</v>
      </c>
      <c r="Q385" s="49">
        <v>415480.016</v>
      </c>
    </row>
    <row r="386" spans="1:17" x14ac:dyDescent="0.3">
      <c r="A386">
        <v>1012552</v>
      </c>
      <c r="B386" t="s">
        <v>47766</v>
      </c>
      <c r="C386" t="s">
        <v>47767</v>
      </c>
      <c r="D386" t="s">
        <v>44605</v>
      </c>
      <c r="E386" t="s">
        <v>9104</v>
      </c>
      <c r="F386" t="s">
        <v>1418</v>
      </c>
      <c r="G386" t="s">
        <v>33978</v>
      </c>
      <c r="H386" t="s">
        <v>46476</v>
      </c>
      <c r="I386" t="s">
        <v>13690</v>
      </c>
      <c r="J386">
        <v>35.468820000000001</v>
      </c>
      <c r="K386">
        <v>-97.517340000000004</v>
      </c>
      <c r="L386">
        <v>211130</v>
      </c>
      <c r="M386" t="s">
        <v>238</v>
      </c>
      <c r="N386" s="49">
        <v>240615.22200000001</v>
      </c>
      <c r="O386" s="49">
        <v>243171.44</v>
      </c>
      <c r="P386" s="49">
        <v>276490.40399999998</v>
      </c>
      <c r="Q386" s="49">
        <v>265687.94199999998</v>
      </c>
    </row>
    <row r="387" spans="1:17" x14ac:dyDescent="0.3">
      <c r="A387">
        <v>1012539</v>
      </c>
      <c r="B387" t="s">
        <v>47768</v>
      </c>
      <c r="C387" t="s">
        <v>47769</v>
      </c>
      <c r="D387" t="s">
        <v>44612</v>
      </c>
      <c r="E387" t="s">
        <v>9104</v>
      </c>
      <c r="F387" t="s">
        <v>1418</v>
      </c>
      <c r="G387" t="s">
        <v>33978</v>
      </c>
      <c r="H387" t="s">
        <v>46476</v>
      </c>
      <c r="I387" t="s">
        <v>13690</v>
      </c>
      <c r="J387">
        <v>35.468820000000001</v>
      </c>
      <c r="K387">
        <v>-97.517340000000004</v>
      </c>
      <c r="L387">
        <v>211130</v>
      </c>
      <c r="M387" t="s">
        <v>238</v>
      </c>
      <c r="N387" s="49">
        <v>41304.362000000001</v>
      </c>
      <c r="O387" s="49">
        <v>35607.025999999998</v>
      </c>
      <c r="P387" s="49">
        <v>45237.485999999997</v>
      </c>
      <c r="Q387" s="49">
        <v>44625.718000000001</v>
      </c>
    </row>
    <row r="388" spans="1:17" x14ac:dyDescent="0.3">
      <c r="A388">
        <v>1012568</v>
      </c>
      <c r="B388" t="s">
        <v>47770</v>
      </c>
      <c r="C388" t="s">
        <v>47771</v>
      </c>
      <c r="D388" t="s">
        <v>44620</v>
      </c>
      <c r="E388" t="s">
        <v>45179</v>
      </c>
      <c r="F388" t="s">
        <v>1487</v>
      </c>
      <c r="G388" t="s">
        <v>45180</v>
      </c>
      <c r="H388" t="s">
        <v>47772</v>
      </c>
      <c r="I388" t="s">
        <v>10728</v>
      </c>
      <c r="J388">
        <v>39.548050000000003</v>
      </c>
      <c r="K388">
        <v>-104.86582</v>
      </c>
      <c r="L388">
        <v>211130</v>
      </c>
      <c r="M388" t="s">
        <v>238</v>
      </c>
      <c r="N388" s="49">
        <v>18206.766</v>
      </c>
      <c r="O388" s="49">
        <v>800.15</v>
      </c>
      <c r="P388" s="49">
        <v>147032.728</v>
      </c>
      <c r="Q388" s="49">
        <v>119554.284</v>
      </c>
    </row>
    <row r="389" spans="1:17" x14ac:dyDescent="0.3">
      <c r="A389">
        <v>1012545</v>
      </c>
      <c r="B389" t="s">
        <v>47773</v>
      </c>
      <c r="C389" t="s">
        <v>47774</v>
      </c>
      <c r="D389" t="s">
        <v>44623</v>
      </c>
      <c r="E389" t="s">
        <v>3202</v>
      </c>
      <c r="F389" t="s">
        <v>303</v>
      </c>
      <c r="G389" t="s">
        <v>46466</v>
      </c>
      <c r="H389" t="s">
        <v>46467</v>
      </c>
      <c r="I389" t="s">
        <v>2755</v>
      </c>
      <c r="J389">
        <v>32.788820000000001</v>
      </c>
      <c r="K389">
        <v>-97.343630000000005</v>
      </c>
      <c r="L389">
        <v>211130</v>
      </c>
      <c r="M389" t="s">
        <v>238</v>
      </c>
      <c r="N389" s="49">
        <v>371373.73599999998</v>
      </c>
      <c r="O389" s="49">
        <v>290344.25400000002</v>
      </c>
      <c r="P389" s="49">
        <v>489785.46799999999</v>
      </c>
      <c r="Q389" s="49">
        <v>531444.02599999995</v>
      </c>
    </row>
    <row r="390" spans="1:17" x14ac:dyDescent="0.3">
      <c r="A390">
        <v>1012544</v>
      </c>
      <c r="B390" t="s">
        <v>47775</v>
      </c>
      <c r="C390" t="s">
        <v>47776</v>
      </c>
      <c r="D390" t="s">
        <v>44625</v>
      </c>
      <c r="E390" t="s">
        <v>3202</v>
      </c>
      <c r="F390" t="s">
        <v>303</v>
      </c>
      <c r="G390" t="s">
        <v>46466</v>
      </c>
      <c r="H390" t="s">
        <v>46467</v>
      </c>
      <c r="I390" t="s">
        <v>2755</v>
      </c>
      <c r="J390">
        <v>32.788820000000001</v>
      </c>
      <c r="K390">
        <v>-97.343630000000005</v>
      </c>
      <c r="L390">
        <v>211130</v>
      </c>
      <c r="M390" t="s">
        <v>238</v>
      </c>
      <c r="N390" s="49">
        <v>78644.008000000002</v>
      </c>
      <c r="O390" s="49">
        <v>49822.682000000001</v>
      </c>
      <c r="P390" s="49">
        <v>55779.17</v>
      </c>
      <c r="Q390" s="49">
        <v>56570.915999999997</v>
      </c>
    </row>
    <row r="391" spans="1:17" x14ac:dyDescent="0.3">
      <c r="A391">
        <v>1012541</v>
      </c>
      <c r="B391" t="s">
        <v>45630</v>
      </c>
      <c r="C391" t="s">
        <v>47777</v>
      </c>
      <c r="D391" t="s">
        <v>44628</v>
      </c>
      <c r="E391" t="s">
        <v>2808</v>
      </c>
      <c r="F391" t="s">
        <v>303</v>
      </c>
      <c r="G391" t="s">
        <v>9292</v>
      </c>
      <c r="H391" t="s">
        <v>47778</v>
      </c>
      <c r="I391" t="s">
        <v>3161</v>
      </c>
      <c r="J391">
        <v>31.99954</v>
      </c>
      <c r="K391">
        <v>-102.0797</v>
      </c>
      <c r="L391">
        <v>211130</v>
      </c>
      <c r="M391" t="s">
        <v>238</v>
      </c>
      <c r="N391" s="49">
        <v>787188.10600000003</v>
      </c>
      <c r="O391" s="49">
        <v>567079.196</v>
      </c>
      <c r="P391" s="49">
        <v>360068.52</v>
      </c>
      <c r="Q391" s="49">
        <v>185242.06400000001</v>
      </c>
    </row>
    <row r="392" spans="1:17" x14ac:dyDescent="0.3">
      <c r="A392">
        <v>1012577</v>
      </c>
      <c r="B392" t="s">
        <v>47779</v>
      </c>
      <c r="C392" t="s">
        <v>47780</v>
      </c>
      <c r="D392" t="s">
        <v>44649</v>
      </c>
      <c r="E392" t="s">
        <v>343</v>
      </c>
      <c r="F392" t="s">
        <v>339</v>
      </c>
      <c r="G392" t="s">
        <v>344</v>
      </c>
      <c r="H392" t="s">
        <v>46489</v>
      </c>
      <c r="I392" t="s">
        <v>1672</v>
      </c>
      <c r="J392">
        <v>36.756100000000004</v>
      </c>
      <c r="K392">
        <v>-108.05952000000001</v>
      </c>
      <c r="L392">
        <v>211130</v>
      </c>
      <c r="M392" t="s">
        <v>238</v>
      </c>
      <c r="N392" s="49">
        <v>78501.296000000002</v>
      </c>
      <c r="O392" s="49">
        <v>30670.905999999999</v>
      </c>
      <c r="P392" s="49">
        <v>64010.737999999998</v>
      </c>
      <c r="Q392" s="49">
        <v>69371.39</v>
      </c>
    </row>
    <row r="393" spans="1:17" x14ac:dyDescent="0.3">
      <c r="A393">
        <v>1012588</v>
      </c>
      <c r="B393" t="s">
        <v>47781</v>
      </c>
      <c r="C393" t="s">
        <v>47782</v>
      </c>
      <c r="D393" t="s">
        <v>44651</v>
      </c>
      <c r="E393" t="s">
        <v>343</v>
      </c>
      <c r="F393" t="s">
        <v>339</v>
      </c>
      <c r="G393" t="s">
        <v>344</v>
      </c>
      <c r="H393" t="s">
        <v>46489</v>
      </c>
      <c r="I393" t="s">
        <v>1672</v>
      </c>
      <c r="J393">
        <v>36.756100000000004</v>
      </c>
      <c r="K393">
        <v>-108.05952000000001</v>
      </c>
      <c r="L393">
        <v>211111</v>
      </c>
      <c r="M393" t="s">
        <v>238</v>
      </c>
      <c r="P393" s="49">
        <v>74704.047999999995</v>
      </c>
      <c r="Q393" s="49">
        <v>74839.05</v>
      </c>
    </row>
    <row r="394" spans="1:17" x14ac:dyDescent="0.3">
      <c r="A394">
        <v>1012581</v>
      </c>
      <c r="B394" t="s">
        <v>47783</v>
      </c>
      <c r="C394" t="s">
        <v>47784</v>
      </c>
      <c r="D394" t="s">
        <v>44893</v>
      </c>
      <c r="E394" t="s">
        <v>343</v>
      </c>
      <c r="F394" t="s">
        <v>339</v>
      </c>
      <c r="G394" t="s">
        <v>344</v>
      </c>
      <c r="H394" t="s">
        <v>46489</v>
      </c>
      <c r="I394" t="s">
        <v>1672</v>
      </c>
      <c r="J394">
        <v>36.756100000000004</v>
      </c>
      <c r="K394">
        <v>-108.05952000000001</v>
      </c>
      <c r="L394">
        <v>211130</v>
      </c>
      <c r="M394" t="s">
        <v>238</v>
      </c>
      <c r="N394" s="49">
        <v>21711.633999999998</v>
      </c>
      <c r="O394" s="49">
        <v>15253.752</v>
      </c>
      <c r="P394" s="49">
        <v>40695.267999999996</v>
      </c>
      <c r="Q394" s="49">
        <v>40638.552000000003</v>
      </c>
    </row>
    <row r="395" spans="1:17" x14ac:dyDescent="0.3">
      <c r="A395">
        <v>1013573</v>
      </c>
      <c r="B395" t="s">
        <v>47785</v>
      </c>
      <c r="C395" t="s">
        <v>47786</v>
      </c>
      <c r="D395" t="s">
        <v>44657</v>
      </c>
      <c r="E395" t="s">
        <v>44991</v>
      </c>
      <c r="F395" t="s">
        <v>447</v>
      </c>
      <c r="G395" t="s">
        <v>44992</v>
      </c>
      <c r="H395" t="s">
        <v>47787</v>
      </c>
      <c r="I395" t="s">
        <v>416</v>
      </c>
      <c r="J395">
        <v>40.293993999999998</v>
      </c>
      <c r="K395">
        <v>-80.174312</v>
      </c>
      <c r="L395">
        <v>211130</v>
      </c>
      <c r="M395" t="s">
        <v>238</v>
      </c>
      <c r="N395" s="49">
        <v>42400.258000000002</v>
      </c>
    </row>
  </sheetData>
  <mergeCells count="1">
    <mergeCell ref="A3:D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D207"/>
  <sheetViews>
    <sheetView workbookViewId="0">
      <pane xSplit="4" ySplit="4" topLeftCell="E5" activePane="bottomRight" state="frozenSplit"/>
      <selection activeCell="A3" sqref="A3:C3"/>
      <selection pane="topRight" activeCell="A3" sqref="A3:C3"/>
      <selection pane="bottomLeft" activeCell="A3" sqref="A3:C3"/>
      <selection pane="bottomRight" activeCell="A2" sqref="A2"/>
    </sheetView>
  </sheetViews>
  <sheetFormatPr defaultRowHeight="14.4" x14ac:dyDescent="0.3"/>
  <cols>
    <col min="1" max="1" width="10.6640625" style="22" customWidth="1" collapsed="1"/>
    <col min="2" max="2" width="14.6640625" style="38" customWidth="1" collapsed="1"/>
    <col min="3" max="3" width="40.6640625" customWidth="1" collapsed="1"/>
    <col min="4" max="4" width="11.6640625" customWidth="1" collapsed="1"/>
    <col min="5" max="5" width="15.6640625" customWidth="1" collapsed="1"/>
    <col min="6" max="6" width="9.6640625" customWidth="1" collapsed="1"/>
    <col min="7" max="7" width="8.88671875" style="22" collapsed="1"/>
    <col min="8" max="8" width="41.6640625" customWidth="1" collapsed="1"/>
    <col min="9" max="9" width="10.33203125" customWidth="1" collapsed="1"/>
    <col min="10" max="10" width="11.5546875" customWidth="1" collapsed="1"/>
    <col min="11" max="11" width="11.109375" customWidth="1" collapsed="1"/>
    <col min="12" max="12" width="14" style="22" customWidth="1" collapsed="1"/>
    <col min="13" max="13" width="14.88671875" customWidth="1" collapsed="1"/>
    <col min="14" max="17" width="22.6640625" style="49" customWidth="1" collapsed="1"/>
  </cols>
  <sheetData>
    <row r="1" spans="1:56" x14ac:dyDescent="0.3">
      <c r="A1" s="24" t="s">
        <v>178</v>
      </c>
      <c r="B1" s="36"/>
      <c r="C1" s="2"/>
      <c r="D1" s="2"/>
      <c r="E1" s="2"/>
      <c r="F1" s="2"/>
      <c r="G1" s="24"/>
      <c r="H1" s="2"/>
      <c r="I1" s="2"/>
      <c r="J1" s="2"/>
      <c r="K1" s="2"/>
      <c r="L1" s="24"/>
      <c r="M1" s="2"/>
      <c r="N1" s="46"/>
      <c r="O1" s="46"/>
      <c r="P1" s="46"/>
      <c r="Q1" s="46"/>
    </row>
    <row r="2" spans="1:56" s="31" customFormat="1" x14ac:dyDescent="0.3">
      <c r="A2" s="24" t="s">
        <v>299</v>
      </c>
      <c r="B2" s="36"/>
      <c r="C2" s="24"/>
      <c r="D2" s="24"/>
      <c r="E2" s="24"/>
      <c r="F2" s="24"/>
      <c r="G2" s="24"/>
      <c r="H2" s="24"/>
      <c r="I2" s="24"/>
      <c r="J2" s="24"/>
      <c r="K2" s="24"/>
      <c r="L2" s="24"/>
      <c r="M2" s="24"/>
      <c r="N2" s="46"/>
      <c r="O2" s="46"/>
      <c r="P2" s="46"/>
      <c r="Q2" s="46"/>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row>
    <row r="3" spans="1:56" ht="27.6" customHeight="1" x14ac:dyDescent="0.3">
      <c r="A3" s="44" t="s">
        <v>179</v>
      </c>
      <c r="B3" s="44"/>
      <c r="C3" s="44"/>
      <c r="D3" s="44"/>
      <c r="E3" s="2"/>
      <c r="F3" s="2"/>
      <c r="G3" s="24"/>
      <c r="H3" s="2"/>
      <c r="I3" s="2"/>
      <c r="J3" s="2"/>
      <c r="K3" s="2"/>
      <c r="L3" s="24"/>
      <c r="M3" s="2"/>
      <c r="N3" s="46"/>
      <c r="O3" s="46"/>
      <c r="P3" s="46"/>
      <c r="Q3" s="46"/>
    </row>
    <row r="4" spans="1:56" ht="43.2" x14ac:dyDescent="0.3">
      <c r="A4" s="25" t="s">
        <v>72</v>
      </c>
      <c r="B4" s="37" t="s">
        <v>0</v>
      </c>
      <c r="C4" s="1" t="s">
        <v>1</v>
      </c>
      <c r="D4" s="1" t="s">
        <v>114</v>
      </c>
      <c r="E4" s="1" t="s">
        <v>108</v>
      </c>
      <c r="F4" s="1" t="s">
        <v>109</v>
      </c>
      <c r="G4" s="25" t="s">
        <v>110</v>
      </c>
      <c r="H4" s="1" t="s">
        <v>146</v>
      </c>
      <c r="I4" s="1" t="s">
        <v>111</v>
      </c>
      <c r="J4" s="1" t="s">
        <v>112</v>
      </c>
      <c r="K4" s="1" t="s">
        <v>113</v>
      </c>
      <c r="L4" s="25" t="s">
        <v>6</v>
      </c>
      <c r="M4" s="1" t="s">
        <v>220</v>
      </c>
      <c r="N4" s="47" t="s">
        <v>296</v>
      </c>
      <c r="O4" s="47" t="s">
        <v>267</v>
      </c>
      <c r="P4" s="47" t="s">
        <v>253</v>
      </c>
      <c r="Q4" s="47" t="s">
        <v>252</v>
      </c>
    </row>
    <row r="5" spans="1:56" x14ac:dyDescent="0.3">
      <c r="A5">
        <v>1012420</v>
      </c>
      <c r="B5" t="s">
        <v>47788</v>
      </c>
      <c r="C5" t="s">
        <v>47789</v>
      </c>
      <c r="D5" t="s">
        <v>47790</v>
      </c>
      <c r="E5" t="s">
        <v>5420</v>
      </c>
      <c r="F5" t="s">
        <v>303</v>
      </c>
      <c r="G5" t="s">
        <v>38217</v>
      </c>
      <c r="H5" t="s">
        <v>47508</v>
      </c>
      <c r="I5" t="s">
        <v>483</v>
      </c>
      <c r="J5">
        <v>29.740130000000001</v>
      </c>
      <c r="K5">
        <v>-95.473089999999999</v>
      </c>
      <c r="L5">
        <v>486210</v>
      </c>
      <c r="M5" t="s">
        <v>241</v>
      </c>
      <c r="N5" s="49">
        <v>7735.4</v>
      </c>
      <c r="O5" s="49">
        <v>717.3</v>
      </c>
      <c r="P5" s="49">
        <v>10773.15</v>
      </c>
      <c r="Q5" s="49">
        <v>1264.25</v>
      </c>
    </row>
    <row r="6" spans="1:56" x14ac:dyDescent="0.3">
      <c r="A6">
        <v>1012420</v>
      </c>
      <c r="B6" t="s">
        <v>47788</v>
      </c>
      <c r="C6" t="s">
        <v>47789</v>
      </c>
      <c r="D6" t="s">
        <v>47791</v>
      </c>
      <c r="E6" t="s">
        <v>5420</v>
      </c>
      <c r="F6" t="s">
        <v>303</v>
      </c>
      <c r="G6" t="s">
        <v>38217</v>
      </c>
      <c r="H6" t="s">
        <v>47508</v>
      </c>
      <c r="I6" t="s">
        <v>483</v>
      </c>
      <c r="J6">
        <v>29.740130000000001</v>
      </c>
      <c r="K6">
        <v>-95.473089999999999</v>
      </c>
      <c r="L6">
        <v>486210</v>
      </c>
      <c r="M6" t="s">
        <v>241</v>
      </c>
      <c r="N6" s="49">
        <v>3347.65</v>
      </c>
      <c r="O6" s="49">
        <v>23</v>
      </c>
      <c r="P6" s="49">
        <v>264.55</v>
      </c>
      <c r="Q6" s="49">
        <v>7515.45</v>
      </c>
    </row>
    <row r="7" spans="1:56" x14ac:dyDescent="0.3">
      <c r="A7">
        <v>1012420</v>
      </c>
      <c r="B7" t="s">
        <v>47788</v>
      </c>
      <c r="C7" t="s">
        <v>47789</v>
      </c>
      <c r="D7" t="s">
        <v>47792</v>
      </c>
      <c r="E7" t="s">
        <v>5420</v>
      </c>
      <c r="F7" t="s">
        <v>303</v>
      </c>
      <c r="G7" t="s">
        <v>38217</v>
      </c>
      <c r="H7" t="s">
        <v>47508</v>
      </c>
      <c r="I7" t="s">
        <v>483</v>
      </c>
      <c r="J7">
        <v>29.740130000000001</v>
      </c>
      <c r="K7">
        <v>-95.473089999999999</v>
      </c>
      <c r="L7">
        <v>486210</v>
      </c>
      <c r="M7" t="s">
        <v>241</v>
      </c>
      <c r="N7" s="49">
        <v>465.75</v>
      </c>
      <c r="O7" s="49">
        <v>1520.8</v>
      </c>
      <c r="P7" s="49">
        <v>19.25</v>
      </c>
    </row>
    <row r="8" spans="1:56" x14ac:dyDescent="0.3">
      <c r="A8">
        <v>1012420</v>
      </c>
      <c r="B8" t="s">
        <v>47788</v>
      </c>
      <c r="C8" t="s">
        <v>47789</v>
      </c>
      <c r="D8" t="s">
        <v>477</v>
      </c>
      <c r="E8" t="s">
        <v>5420</v>
      </c>
      <c r="F8" t="s">
        <v>303</v>
      </c>
      <c r="G8" t="s">
        <v>38217</v>
      </c>
      <c r="H8" t="s">
        <v>47508</v>
      </c>
      <c r="I8" t="s">
        <v>483</v>
      </c>
      <c r="J8">
        <v>29.740130000000001</v>
      </c>
      <c r="K8">
        <v>-95.473089999999999</v>
      </c>
      <c r="L8">
        <v>486210</v>
      </c>
      <c r="M8" t="s">
        <v>241</v>
      </c>
      <c r="N8" s="49">
        <v>4692.1499999999996</v>
      </c>
      <c r="O8" s="49">
        <v>7092.2</v>
      </c>
      <c r="P8" s="49">
        <v>1551.05</v>
      </c>
      <c r="Q8" s="49">
        <v>24960.05</v>
      </c>
    </row>
    <row r="9" spans="1:56" x14ac:dyDescent="0.3">
      <c r="A9">
        <v>1012420</v>
      </c>
      <c r="B9" t="s">
        <v>47788</v>
      </c>
      <c r="C9" t="s">
        <v>47789</v>
      </c>
      <c r="D9" t="s">
        <v>47793</v>
      </c>
      <c r="E9" t="s">
        <v>5420</v>
      </c>
      <c r="F9" t="s">
        <v>303</v>
      </c>
      <c r="G9" t="s">
        <v>38217</v>
      </c>
      <c r="H9" t="s">
        <v>47508</v>
      </c>
      <c r="I9" t="s">
        <v>483</v>
      </c>
      <c r="J9">
        <v>29.740130000000001</v>
      </c>
      <c r="K9">
        <v>-95.473089999999999</v>
      </c>
      <c r="L9">
        <v>486210</v>
      </c>
      <c r="M9" t="s">
        <v>241</v>
      </c>
      <c r="N9" s="49">
        <v>15</v>
      </c>
      <c r="O9" s="49">
        <v>16.75</v>
      </c>
      <c r="Q9" s="49">
        <v>192.95</v>
      </c>
    </row>
    <row r="10" spans="1:56" x14ac:dyDescent="0.3">
      <c r="A10">
        <v>1012922</v>
      </c>
      <c r="B10" t="s">
        <v>47794</v>
      </c>
      <c r="C10" t="s">
        <v>47795</v>
      </c>
      <c r="D10" t="s">
        <v>47796</v>
      </c>
      <c r="E10" t="s">
        <v>2716</v>
      </c>
      <c r="F10" t="s">
        <v>303</v>
      </c>
      <c r="G10" t="s">
        <v>41603</v>
      </c>
      <c r="H10" t="s">
        <v>46974</v>
      </c>
      <c r="I10" t="s">
        <v>2719</v>
      </c>
      <c r="J10">
        <v>29.609750999999999</v>
      </c>
      <c r="K10">
        <v>-98.603690999999998</v>
      </c>
      <c r="L10">
        <v>221210</v>
      </c>
      <c r="M10" t="s">
        <v>241</v>
      </c>
      <c r="O10" s="49">
        <v>37094.07</v>
      </c>
    </row>
    <row r="11" spans="1:56" x14ac:dyDescent="0.3">
      <c r="A11">
        <v>1010455</v>
      </c>
      <c r="B11" t="s">
        <v>30746</v>
      </c>
      <c r="C11" t="s">
        <v>38453</v>
      </c>
      <c r="D11" t="s">
        <v>47797</v>
      </c>
      <c r="E11" t="s">
        <v>3191</v>
      </c>
      <c r="F11" t="s">
        <v>1487</v>
      </c>
      <c r="G11" t="s">
        <v>26216</v>
      </c>
      <c r="H11" t="s">
        <v>38454</v>
      </c>
      <c r="I11" t="s">
        <v>5884</v>
      </c>
      <c r="J11">
        <v>39.743690000000001</v>
      </c>
      <c r="K11">
        <v>-104.98777</v>
      </c>
      <c r="L11">
        <v>211130</v>
      </c>
      <c r="M11" t="s">
        <v>38455</v>
      </c>
      <c r="O11" s="49">
        <v>136.00700000000001</v>
      </c>
    </row>
    <row r="12" spans="1:56" x14ac:dyDescent="0.3">
      <c r="A12">
        <v>1010455</v>
      </c>
      <c r="B12" t="s">
        <v>30746</v>
      </c>
      <c r="C12" t="s">
        <v>38453</v>
      </c>
      <c r="D12" t="s">
        <v>47798</v>
      </c>
      <c r="E12" t="s">
        <v>3191</v>
      </c>
      <c r="F12" t="s">
        <v>1487</v>
      </c>
      <c r="G12" t="s">
        <v>26216</v>
      </c>
      <c r="H12" t="s">
        <v>38454</v>
      </c>
      <c r="I12" t="s">
        <v>5884</v>
      </c>
      <c r="J12">
        <v>39.743690000000001</v>
      </c>
      <c r="K12">
        <v>-104.98777</v>
      </c>
      <c r="L12">
        <v>211130</v>
      </c>
      <c r="M12" t="s">
        <v>38455</v>
      </c>
      <c r="N12" s="49">
        <v>1977.6289999999999</v>
      </c>
    </row>
    <row r="13" spans="1:56" x14ac:dyDescent="0.3">
      <c r="A13">
        <v>1010455</v>
      </c>
      <c r="B13" t="s">
        <v>30746</v>
      </c>
      <c r="C13" t="s">
        <v>38453</v>
      </c>
      <c r="D13" t="s">
        <v>47799</v>
      </c>
      <c r="E13" t="s">
        <v>3191</v>
      </c>
      <c r="F13" t="s">
        <v>1487</v>
      </c>
      <c r="G13" t="s">
        <v>26216</v>
      </c>
      <c r="H13" t="s">
        <v>38454</v>
      </c>
      <c r="I13" t="s">
        <v>5884</v>
      </c>
      <c r="J13">
        <v>39.743690000000001</v>
      </c>
      <c r="K13">
        <v>-104.98777</v>
      </c>
      <c r="L13">
        <v>211130</v>
      </c>
      <c r="M13" t="s">
        <v>38455</v>
      </c>
      <c r="N13" s="49">
        <v>2113.6799999999998</v>
      </c>
      <c r="O13" s="49">
        <v>2201.8620000000001</v>
      </c>
    </row>
    <row r="14" spans="1:56" x14ac:dyDescent="0.3">
      <c r="A14">
        <v>1010455</v>
      </c>
      <c r="B14" t="s">
        <v>30746</v>
      </c>
      <c r="C14" t="s">
        <v>38453</v>
      </c>
      <c r="D14" t="s">
        <v>9107</v>
      </c>
      <c r="E14" t="s">
        <v>3191</v>
      </c>
      <c r="F14" t="s">
        <v>1487</v>
      </c>
      <c r="G14" t="s">
        <v>26216</v>
      </c>
      <c r="H14" t="s">
        <v>38454</v>
      </c>
      <c r="I14" t="s">
        <v>5884</v>
      </c>
      <c r="J14">
        <v>39.743690000000001</v>
      </c>
      <c r="K14">
        <v>-104.98777</v>
      </c>
      <c r="L14">
        <v>211130</v>
      </c>
      <c r="M14" t="s">
        <v>38455</v>
      </c>
      <c r="N14" s="49">
        <v>13793.242</v>
      </c>
      <c r="O14" s="49">
        <v>8565.4940000000006</v>
      </c>
    </row>
    <row r="15" spans="1:56" x14ac:dyDescent="0.3">
      <c r="A15">
        <v>1010455</v>
      </c>
      <c r="B15" t="s">
        <v>30746</v>
      </c>
      <c r="C15" t="s">
        <v>38453</v>
      </c>
      <c r="D15" t="s">
        <v>47796</v>
      </c>
      <c r="E15" t="s">
        <v>3191</v>
      </c>
      <c r="F15" t="s">
        <v>1487</v>
      </c>
      <c r="G15" t="s">
        <v>26216</v>
      </c>
      <c r="H15" t="s">
        <v>38454</v>
      </c>
      <c r="I15" t="s">
        <v>5884</v>
      </c>
      <c r="J15">
        <v>39.743690000000001</v>
      </c>
      <c r="K15">
        <v>-104.98777</v>
      </c>
      <c r="L15">
        <v>211130</v>
      </c>
      <c r="M15" t="s">
        <v>38455</v>
      </c>
      <c r="N15" s="49">
        <v>371.02699999999999</v>
      </c>
      <c r="O15" s="49">
        <v>277.29399999999998</v>
      </c>
    </row>
    <row r="16" spans="1:56" x14ac:dyDescent="0.3">
      <c r="A16">
        <v>1013773</v>
      </c>
      <c r="B16" t="s">
        <v>38630</v>
      </c>
      <c r="C16" t="s">
        <v>47800</v>
      </c>
      <c r="D16" t="s">
        <v>10332</v>
      </c>
      <c r="E16" t="s">
        <v>9434</v>
      </c>
      <c r="F16" t="s">
        <v>663</v>
      </c>
      <c r="G16" t="s">
        <v>10445</v>
      </c>
      <c r="H16" t="s">
        <v>47801</v>
      </c>
      <c r="I16" t="s">
        <v>3285</v>
      </c>
      <c r="J16">
        <v>41.527119999999996</v>
      </c>
      <c r="K16">
        <v>-81.652000000000001</v>
      </c>
      <c r="L16">
        <v>221210</v>
      </c>
      <c r="M16" t="s">
        <v>241</v>
      </c>
      <c r="N16" s="49">
        <v>38219.408000000003</v>
      </c>
    </row>
    <row r="17" spans="1:17" x14ac:dyDescent="0.3">
      <c r="A17">
        <v>1012979</v>
      </c>
      <c r="B17" t="s">
        <v>38642</v>
      </c>
      <c r="C17" t="s">
        <v>47802</v>
      </c>
      <c r="D17" t="s">
        <v>47797</v>
      </c>
      <c r="E17" t="s">
        <v>32233</v>
      </c>
      <c r="F17" t="s">
        <v>2294</v>
      </c>
      <c r="G17" t="s">
        <v>38644</v>
      </c>
      <c r="H17" t="s">
        <v>45221</v>
      </c>
      <c r="I17" t="s">
        <v>2302</v>
      </c>
      <c r="J17">
        <v>40.764969999999998</v>
      </c>
      <c r="K17">
        <v>-111.92439</v>
      </c>
      <c r="L17">
        <v>486210</v>
      </c>
      <c r="M17" t="s">
        <v>241</v>
      </c>
      <c r="N17" s="49">
        <v>61.570999999999998</v>
      </c>
      <c r="O17" s="49">
        <v>435.75406700000002</v>
      </c>
    </row>
    <row r="18" spans="1:17" x14ac:dyDescent="0.3">
      <c r="A18">
        <v>1012979</v>
      </c>
      <c r="B18" t="s">
        <v>38642</v>
      </c>
      <c r="C18" t="s">
        <v>47802</v>
      </c>
      <c r="D18" t="s">
        <v>20098</v>
      </c>
      <c r="E18" t="s">
        <v>32233</v>
      </c>
      <c r="F18" t="s">
        <v>2294</v>
      </c>
      <c r="G18" t="s">
        <v>38644</v>
      </c>
      <c r="H18" t="s">
        <v>45221</v>
      </c>
      <c r="I18" t="s">
        <v>2302</v>
      </c>
      <c r="J18">
        <v>40.764969999999998</v>
      </c>
      <c r="K18">
        <v>-111.92439</v>
      </c>
      <c r="L18">
        <v>486210</v>
      </c>
      <c r="M18" t="s">
        <v>241</v>
      </c>
      <c r="N18" s="49">
        <v>4783.5870000000004</v>
      </c>
      <c r="O18" s="49">
        <v>32612.543010599999</v>
      </c>
    </row>
    <row r="19" spans="1:17" x14ac:dyDescent="0.3">
      <c r="A19">
        <v>1012979</v>
      </c>
      <c r="B19" t="s">
        <v>38642</v>
      </c>
      <c r="C19" t="s">
        <v>47802</v>
      </c>
      <c r="D19" t="s">
        <v>17806</v>
      </c>
      <c r="E19" t="s">
        <v>32233</v>
      </c>
      <c r="F19" t="s">
        <v>2294</v>
      </c>
      <c r="G19" t="s">
        <v>38644</v>
      </c>
      <c r="H19" t="s">
        <v>45221</v>
      </c>
      <c r="I19" t="s">
        <v>2302</v>
      </c>
      <c r="J19">
        <v>40.764969999999998</v>
      </c>
      <c r="K19">
        <v>-111.92439</v>
      </c>
      <c r="L19">
        <v>486210</v>
      </c>
      <c r="M19" t="s">
        <v>241</v>
      </c>
      <c r="N19" s="49">
        <v>226.58500000000001</v>
      </c>
      <c r="O19" s="49">
        <v>8539.7963552000001</v>
      </c>
    </row>
    <row r="20" spans="1:17" x14ac:dyDescent="0.3">
      <c r="A20">
        <v>1012139</v>
      </c>
      <c r="B20" t="s">
        <v>47803</v>
      </c>
      <c r="C20" t="s">
        <v>47804</v>
      </c>
      <c r="D20" t="s">
        <v>47805</v>
      </c>
      <c r="E20" t="s">
        <v>15473</v>
      </c>
      <c r="F20" t="s">
        <v>1248</v>
      </c>
      <c r="G20" t="s">
        <v>20996</v>
      </c>
      <c r="H20" t="s">
        <v>47168</v>
      </c>
      <c r="I20" t="s">
        <v>987</v>
      </c>
      <c r="J20">
        <v>39.333669999999998</v>
      </c>
      <c r="K20">
        <v>-80.234780000000001</v>
      </c>
      <c r="L20">
        <v>486210</v>
      </c>
      <c r="M20" t="s">
        <v>241</v>
      </c>
      <c r="N20" s="49">
        <v>5813.2732054999997</v>
      </c>
      <c r="O20" s="49">
        <v>3140.9665380000001</v>
      </c>
      <c r="P20" s="49">
        <v>11012.4951136</v>
      </c>
      <c r="Q20" s="49">
        <v>5261.7863285000003</v>
      </c>
    </row>
    <row r="21" spans="1:17" x14ac:dyDescent="0.3">
      <c r="A21">
        <v>1012139</v>
      </c>
      <c r="B21" t="s">
        <v>47803</v>
      </c>
      <c r="C21" t="s">
        <v>47804</v>
      </c>
      <c r="D21" t="s">
        <v>477</v>
      </c>
      <c r="E21" t="s">
        <v>15473</v>
      </c>
      <c r="F21" t="s">
        <v>1248</v>
      </c>
      <c r="G21" t="s">
        <v>20996</v>
      </c>
      <c r="H21" t="s">
        <v>47168</v>
      </c>
      <c r="I21" t="s">
        <v>987</v>
      </c>
      <c r="J21">
        <v>39.333669999999998</v>
      </c>
      <c r="K21">
        <v>-80.234780000000001</v>
      </c>
      <c r="L21">
        <v>486210</v>
      </c>
      <c r="M21" t="s">
        <v>241</v>
      </c>
      <c r="N21" s="49">
        <v>12759.284203499999</v>
      </c>
      <c r="O21" s="49">
        <v>37099.0823905</v>
      </c>
      <c r="P21" s="49">
        <v>30794.412630300001</v>
      </c>
      <c r="Q21" s="49">
        <v>29554.333253500001</v>
      </c>
    </row>
    <row r="22" spans="1:17" x14ac:dyDescent="0.3">
      <c r="A22">
        <v>1012139</v>
      </c>
      <c r="B22" t="s">
        <v>47803</v>
      </c>
      <c r="C22" t="s">
        <v>47804</v>
      </c>
      <c r="D22" t="s">
        <v>10332</v>
      </c>
      <c r="E22" t="s">
        <v>15473</v>
      </c>
      <c r="F22" t="s">
        <v>1248</v>
      </c>
      <c r="G22" t="s">
        <v>20996</v>
      </c>
      <c r="H22" t="s">
        <v>47168</v>
      </c>
      <c r="I22" t="s">
        <v>987</v>
      </c>
      <c r="J22">
        <v>39.333669999999998</v>
      </c>
      <c r="K22">
        <v>-80.234780000000001</v>
      </c>
      <c r="L22">
        <v>486210</v>
      </c>
      <c r="M22" t="s">
        <v>241</v>
      </c>
      <c r="N22" s="49">
        <v>1.0415650999999999</v>
      </c>
      <c r="O22" s="49">
        <v>7710.9151500999997</v>
      </c>
      <c r="P22" s="49">
        <v>9208.7070629999998</v>
      </c>
      <c r="Q22" s="49">
        <v>56827.263282899999</v>
      </c>
    </row>
    <row r="23" spans="1:17" x14ac:dyDescent="0.3">
      <c r="A23">
        <v>1012139</v>
      </c>
      <c r="B23" t="s">
        <v>47803</v>
      </c>
      <c r="C23" t="s">
        <v>47804</v>
      </c>
      <c r="D23" t="s">
        <v>47806</v>
      </c>
      <c r="E23" t="s">
        <v>15473</v>
      </c>
      <c r="F23" t="s">
        <v>1248</v>
      </c>
      <c r="G23" t="s">
        <v>20996</v>
      </c>
      <c r="H23" t="s">
        <v>47168</v>
      </c>
      <c r="I23" t="s">
        <v>987</v>
      </c>
      <c r="J23">
        <v>39.333669999999998</v>
      </c>
      <c r="K23">
        <v>-80.234780000000001</v>
      </c>
      <c r="L23">
        <v>486210</v>
      </c>
      <c r="M23" t="s">
        <v>241</v>
      </c>
      <c r="N23" s="49">
        <v>27322.648861999998</v>
      </c>
      <c r="O23" s="49">
        <v>88983.991132700001</v>
      </c>
      <c r="P23" s="49">
        <v>96861.748184600001</v>
      </c>
      <c r="Q23" s="49">
        <v>68998.416543900006</v>
      </c>
    </row>
    <row r="24" spans="1:17" x14ac:dyDescent="0.3">
      <c r="A24">
        <v>1012139</v>
      </c>
      <c r="B24" t="s">
        <v>47803</v>
      </c>
      <c r="C24" t="s">
        <v>47804</v>
      </c>
      <c r="D24" t="s">
        <v>3231</v>
      </c>
      <c r="E24" t="s">
        <v>15473</v>
      </c>
      <c r="F24" t="s">
        <v>1248</v>
      </c>
      <c r="G24" t="s">
        <v>20996</v>
      </c>
      <c r="H24" t="s">
        <v>47168</v>
      </c>
      <c r="I24" t="s">
        <v>987</v>
      </c>
      <c r="J24">
        <v>39.333669999999998</v>
      </c>
      <c r="K24">
        <v>-80.234780000000001</v>
      </c>
      <c r="L24">
        <v>486210</v>
      </c>
      <c r="M24" t="s">
        <v>241</v>
      </c>
      <c r="N24" s="49">
        <v>347.30653699999999</v>
      </c>
      <c r="O24" s="49">
        <v>136.48721280000001</v>
      </c>
      <c r="P24" s="49">
        <v>11770.621544</v>
      </c>
      <c r="Q24" s="49">
        <v>33575.693608299996</v>
      </c>
    </row>
    <row r="25" spans="1:17" x14ac:dyDescent="0.3">
      <c r="A25">
        <v>1012139</v>
      </c>
      <c r="B25" t="s">
        <v>47803</v>
      </c>
      <c r="C25" t="s">
        <v>47804</v>
      </c>
      <c r="D25" t="s">
        <v>47807</v>
      </c>
      <c r="E25" t="s">
        <v>15473</v>
      </c>
      <c r="F25" t="s">
        <v>1248</v>
      </c>
      <c r="G25" t="s">
        <v>20996</v>
      </c>
      <c r="H25" t="s">
        <v>47168</v>
      </c>
      <c r="I25" t="s">
        <v>987</v>
      </c>
      <c r="J25">
        <v>39.333669999999998</v>
      </c>
      <c r="K25">
        <v>-80.234780000000001</v>
      </c>
      <c r="L25">
        <v>486210</v>
      </c>
      <c r="M25" t="s">
        <v>241</v>
      </c>
      <c r="N25" s="49">
        <v>25004.583679300002</v>
      </c>
      <c r="O25" s="49">
        <v>15082.045439400001</v>
      </c>
      <c r="P25" s="49">
        <v>30997.3175758</v>
      </c>
      <c r="Q25" s="49">
        <v>14331.4384206</v>
      </c>
    </row>
    <row r="26" spans="1:17" x14ac:dyDescent="0.3">
      <c r="A26">
        <v>1013663</v>
      </c>
      <c r="B26" t="s">
        <v>47808</v>
      </c>
      <c r="C26" t="s">
        <v>47809</v>
      </c>
      <c r="D26" t="s">
        <v>47810</v>
      </c>
      <c r="E26" t="s">
        <v>9104</v>
      </c>
      <c r="F26" t="s">
        <v>1418</v>
      </c>
      <c r="G26" t="s">
        <v>47191</v>
      </c>
      <c r="H26" t="s">
        <v>47192</v>
      </c>
      <c r="I26" t="s">
        <v>13690</v>
      </c>
      <c r="J26">
        <v>35.466459999999998</v>
      </c>
      <c r="K26">
        <v>-97.521240000000006</v>
      </c>
      <c r="L26">
        <v>486210</v>
      </c>
      <c r="M26" t="s">
        <v>241</v>
      </c>
      <c r="N26" s="49">
        <v>52247.007491999997</v>
      </c>
    </row>
    <row r="27" spans="1:17" x14ac:dyDescent="0.3">
      <c r="A27">
        <v>1013059</v>
      </c>
      <c r="B27" t="s">
        <v>47811</v>
      </c>
      <c r="C27" t="s">
        <v>47812</v>
      </c>
      <c r="D27" t="s">
        <v>47798</v>
      </c>
      <c r="E27" t="s">
        <v>9104</v>
      </c>
      <c r="F27" t="s">
        <v>1418</v>
      </c>
      <c r="G27" t="s">
        <v>47191</v>
      </c>
      <c r="H27" t="s">
        <v>47192</v>
      </c>
      <c r="I27" t="s">
        <v>13690</v>
      </c>
      <c r="J27">
        <v>35.466459999999998</v>
      </c>
      <c r="K27">
        <v>-97.521240000000006</v>
      </c>
      <c r="L27">
        <v>486210</v>
      </c>
      <c r="M27" t="s">
        <v>241</v>
      </c>
      <c r="P27" s="49">
        <v>37791.211618000001</v>
      </c>
    </row>
    <row r="28" spans="1:17" x14ac:dyDescent="0.3">
      <c r="A28">
        <v>1013062</v>
      </c>
      <c r="B28" t="s">
        <v>47813</v>
      </c>
      <c r="C28" t="s">
        <v>47814</v>
      </c>
      <c r="D28" t="s">
        <v>47796</v>
      </c>
      <c r="E28" t="s">
        <v>9104</v>
      </c>
      <c r="F28" t="s">
        <v>1418</v>
      </c>
      <c r="G28" t="s">
        <v>47191</v>
      </c>
      <c r="H28" t="s">
        <v>47192</v>
      </c>
      <c r="I28" t="s">
        <v>13690</v>
      </c>
      <c r="J28">
        <v>35.466459999999998</v>
      </c>
      <c r="K28">
        <v>-97.521240000000006</v>
      </c>
      <c r="L28">
        <v>486210</v>
      </c>
      <c r="M28" t="s">
        <v>241</v>
      </c>
      <c r="O28" s="49">
        <v>2.7382E-2</v>
      </c>
      <c r="P28" s="49">
        <v>138913.06621799999</v>
      </c>
    </row>
    <row r="29" spans="1:17" x14ac:dyDescent="0.3">
      <c r="A29">
        <v>1013050</v>
      </c>
      <c r="B29" t="s">
        <v>47815</v>
      </c>
      <c r="C29" t="s">
        <v>47816</v>
      </c>
      <c r="D29" t="s">
        <v>9107</v>
      </c>
      <c r="E29" t="s">
        <v>9104</v>
      </c>
      <c r="F29" t="s">
        <v>1418</v>
      </c>
      <c r="G29" t="s">
        <v>47191</v>
      </c>
      <c r="H29" t="s">
        <v>47192</v>
      </c>
      <c r="I29" t="s">
        <v>13690</v>
      </c>
      <c r="J29">
        <v>35.466459999999998</v>
      </c>
      <c r="K29">
        <v>-97.521240000000006</v>
      </c>
      <c r="L29">
        <v>486210</v>
      </c>
      <c r="M29" t="s">
        <v>241</v>
      </c>
      <c r="N29" s="49">
        <v>10777.366013000001</v>
      </c>
      <c r="O29" s="49">
        <v>49835.427794000003</v>
      </c>
      <c r="P29" s="49">
        <v>37295.739544999997</v>
      </c>
    </row>
    <row r="30" spans="1:17" x14ac:dyDescent="0.3">
      <c r="A30">
        <v>1012699</v>
      </c>
      <c r="B30" t="s">
        <v>47817</v>
      </c>
      <c r="C30" t="s">
        <v>47818</v>
      </c>
      <c r="D30" t="s">
        <v>47806</v>
      </c>
      <c r="E30" t="s">
        <v>12861</v>
      </c>
      <c r="F30" t="s">
        <v>447</v>
      </c>
      <c r="G30" t="s">
        <v>45266</v>
      </c>
      <c r="H30" t="s">
        <v>45267</v>
      </c>
      <c r="I30" t="s">
        <v>4017</v>
      </c>
      <c r="J30">
        <v>40.442188000000002</v>
      </c>
      <c r="K30">
        <v>-80.000854000000004</v>
      </c>
      <c r="L30">
        <v>486210</v>
      </c>
      <c r="M30" t="s">
        <v>241</v>
      </c>
      <c r="N30" s="49">
        <v>11854.7581032</v>
      </c>
      <c r="O30" s="49">
        <v>4126.4554454999998</v>
      </c>
      <c r="P30" s="49">
        <v>21280.187388599999</v>
      </c>
      <c r="Q30" s="49">
        <v>38274.034</v>
      </c>
    </row>
    <row r="31" spans="1:17" x14ac:dyDescent="0.3">
      <c r="A31">
        <v>1012699</v>
      </c>
      <c r="B31" t="s">
        <v>47817</v>
      </c>
      <c r="C31" t="s">
        <v>47818</v>
      </c>
      <c r="D31" t="s">
        <v>47807</v>
      </c>
      <c r="E31" t="s">
        <v>12861</v>
      </c>
      <c r="F31" t="s">
        <v>447</v>
      </c>
      <c r="G31" t="s">
        <v>45266</v>
      </c>
      <c r="H31" t="s">
        <v>45267</v>
      </c>
      <c r="I31" t="s">
        <v>4017</v>
      </c>
      <c r="J31">
        <v>40.442188000000002</v>
      </c>
      <c r="K31">
        <v>-80.000854000000004</v>
      </c>
      <c r="L31">
        <v>486210</v>
      </c>
      <c r="M31" t="s">
        <v>241</v>
      </c>
      <c r="N31" s="49">
        <v>9724.4424187000004</v>
      </c>
      <c r="O31" s="49">
        <v>3814.4479326999999</v>
      </c>
      <c r="P31" s="49">
        <v>4551.8270462</v>
      </c>
      <c r="Q31" s="49">
        <v>9729.7170000000006</v>
      </c>
    </row>
    <row r="32" spans="1:17" x14ac:dyDescent="0.3">
      <c r="A32">
        <v>1012775</v>
      </c>
      <c r="B32" t="s">
        <v>47819</v>
      </c>
      <c r="C32" t="s">
        <v>47820</v>
      </c>
      <c r="D32" t="s">
        <v>47821</v>
      </c>
      <c r="E32" t="s">
        <v>5420</v>
      </c>
      <c r="F32" t="s">
        <v>303</v>
      </c>
      <c r="G32" t="s">
        <v>34102</v>
      </c>
      <c r="H32" t="s">
        <v>47822</v>
      </c>
      <c r="I32" t="s">
        <v>483</v>
      </c>
      <c r="J32">
        <v>29.731770000000001</v>
      </c>
      <c r="K32">
        <v>-95.434439999999995</v>
      </c>
      <c r="L32">
        <v>486210</v>
      </c>
      <c r="M32" t="s">
        <v>241</v>
      </c>
      <c r="N32" s="49">
        <v>7.76</v>
      </c>
      <c r="O32" s="49">
        <v>47.55</v>
      </c>
      <c r="P32" s="49">
        <v>6266.72</v>
      </c>
    </row>
    <row r="33" spans="1:17" x14ac:dyDescent="0.3">
      <c r="A33">
        <v>1012775</v>
      </c>
      <c r="B33" t="s">
        <v>47819</v>
      </c>
      <c r="C33" t="s">
        <v>47820</v>
      </c>
      <c r="D33" t="s">
        <v>47823</v>
      </c>
      <c r="E33" t="s">
        <v>5420</v>
      </c>
      <c r="F33" t="s">
        <v>303</v>
      </c>
      <c r="G33" t="s">
        <v>34102</v>
      </c>
      <c r="H33" t="s">
        <v>47822</v>
      </c>
      <c r="I33" t="s">
        <v>483</v>
      </c>
      <c r="J33">
        <v>29.731770000000001</v>
      </c>
      <c r="K33">
        <v>-95.434439999999995</v>
      </c>
      <c r="L33">
        <v>486210</v>
      </c>
      <c r="M33" t="s">
        <v>241</v>
      </c>
      <c r="Q33" s="49">
        <v>651.5</v>
      </c>
    </row>
    <row r="34" spans="1:17" x14ac:dyDescent="0.3">
      <c r="A34">
        <v>1012775</v>
      </c>
      <c r="B34" t="s">
        <v>47819</v>
      </c>
      <c r="C34" t="s">
        <v>47820</v>
      </c>
      <c r="D34" t="s">
        <v>47824</v>
      </c>
      <c r="E34" t="s">
        <v>5420</v>
      </c>
      <c r="F34" t="s">
        <v>303</v>
      </c>
      <c r="G34" t="s">
        <v>34102</v>
      </c>
      <c r="H34" t="s">
        <v>47822</v>
      </c>
      <c r="I34" t="s">
        <v>483</v>
      </c>
      <c r="J34">
        <v>29.731770000000001</v>
      </c>
      <c r="K34">
        <v>-95.434439999999995</v>
      </c>
      <c r="L34">
        <v>486210</v>
      </c>
      <c r="M34" t="s">
        <v>241</v>
      </c>
      <c r="N34" s="49">
        <v>19145.310000000001</v>
      </c>
      <c r="O34" s="49">
        <v>17749.2</v>
      </c>
      <c r="P34" s="49">
        <v>37249.42</v>
      </c>
      <c r="Q34" s="49">
        <v>23166.94</v>
      </c>
    </row>
    <row r="35" spans="1:17" x14ac:dyDescent="0.3">
      <c r="A35">
        <v>1012775</v>
      </c>
      <c r="B35" t="s">
        <v>47819</v>
      </c>
      <c r="C35" t="s">
        <v>47820</v>
      </c>
      <c r="D35" t="s">
        <v>11143</v>
      </c>
      <c r="E35" t="s">
        <v>5420</v>
      </c>
      <c r="F35" t="s">
        <v>303</v>
      </c>
      <c r="G35" t="s">
        <v>34102</v>
      </c>
      <c r="H35" t="s">
        <v>47822</v>
      </c>
      <c r="I35" t="s">
        <v>483</v>
      </c>
      <c r="J35">
        <v>29.731770000000001</v>
      </c>
      <c r="K35">
        <v>-95.434439999999995</v>
      </c>
      <c r="L35">
        <v>486210</v>
      </c>
      <c r="M35" t="s">
        <v>241</v>
      </c>
      <c r="N35" s="49">
        <v>1221.6600000000001</v>
      </c>
      <c r="O35" s="49">
        <v>6895.44</v>
      </c>
      <c r="P35" s="49">
        <v>12755.7</v>
      </c>
      <c r="Q35" s="49">
        <v>348.4</v>
      </c>
    </row>
    <row r="36" spans="1:17" x14ac:dyDescent="0.3">
      <c r="A36">
        <v>1012775</v>
      </c>
      <c r="B36" t="s">
        <v>47819</v>
      </c>
      <c r="C36" t="s">
        <v>47820</v>
      </c>
      <c r="D36" t="s">
        <v>47796</v>
      </c>
      <c r="E36" t="s">
        <v>5420</v>
      </c>
      <c r="F36" t="s">
        <v>303</v>
      </c>
      <c r="G36" t="s">
        <v>34102</v>
      </c>
      <c r="H36" t="s">
        <v>47822</v>
      </c>
      <c r="I36" t="s">
        <v>483</v>
      </c>
      <c r="J36">
        <v>29.731770000000001</v>
      </c>
      <c r="K36">
        <v>-95.434439999999995</v>
      </c>
      <c r="L36">
        <v>486210</v>
      </c>
      <c r="M36" t="s">
        <v>241</v>
      </c>
      <c r="N36" s="49">
        <v>45960.71</v>
      </c>
      <c r="O36" s="49">
        <v>1387.85</v>
      </c>
      <c r="P36" s="49">
        <v>69986.89</v>
      </c>
      <c r="Q36" s="49">
        <v>68286.429999999993</v>
      </c>
    </row>
    <row r="37" spans="1:17" x14ac:dyDescent="0.3">
      <c r="A37">
        <v>1012255</v>
      </c>
      <c r="B37" t="s">
        <v>47825</v>
      </c>
      <c r="C37" t="s">
        <v>47826</v>
      </c>
      <c r="D37" t="s">
        <v>3486</v>
      </c>
      <c r="E37" t="s">
        <v>38247</v>
      </c>
      <c r="F37" t="s">
        <v>491</v>
      </c>
      <c r="G37" t="s">
        <v>38248</v>
      </c>
      <c r="H37" t="s">
        <v>41218</v>
      </c>
      <c r="I37" t="s">
        <v>522</v>
      </c>
      <c r="J37">
        <v>41.463389999999997</v>
      </c>
      <c r="K37">
        <v>-87.326239999999999</v>
      </c>
      <c r="L37">
        <v>486210</v>
      </c>
      <c r="M37" t="s">
        <v>241</v>
      </c>
      <c r="N37" s="49">
        <v>1155.5282686999999</v>
      </c>
      <c r="O37" s="49">
        <v>426.54465859999999</v>
      </c>
      <c r="P37" s="49">
        <v>491.51143450000001</v>
      </c>
      <c r="Q37" s="49">
        <v>35525.9</v>
      </c>
    </row>
    <row r="38" spans="1:17" x14ac:dyDescent="0.3">
      <c r="A38">
        <v>1012732</v>
      </c>
      <c r="B38" t="s">
        <v>47827</v>
      </c>
      <c r="C38" t="s">
        <v>47828</v>
      </c>
      <c r="D38" t="s">
        <v>47829</v>
      </c>
      <c r="E38" t="s">
        <v>40873</v>
      </c>
      <c r="F38" t="s">
        <v>922</v>
      </c>
      <c r="G38" t="s">
        <v>47830</v>
      </c>
      <c r="H38" t="s">
        <v>47831</v>
      </c>
      <c r="I38" t="s">
        <v>10728</v>
      </c>
      <c r="J38">
        <v>41.248170000000002</v>
      </c>
      <c r="K38">
        <v>-96.073089999999993</v>
      </c>
      <c r="L38">
        <v>486210</v>
      </c>
      <c r="M38" t="s">
        <v>241</v>
      </c>
      <c r="N38" s="49">
        <v>35965.56</v>
      </c>
      <c r="O38" s="49">
        <v>76358.34</v>
      </c>
      <c r="P38" s="49">
        <v>19040.43</v>
      </c>
      <c r="Q38" s="49">
        <v>8187.83</v>
      </c>
    </row>
    <row r="39" spans="1:17" x14ac:dyDescent="0.3">
      <c r="A39">
        <v>1012732</v>
      </c>
      <c r="B39" t="s">
        <v>47827</v>
      </c>
      <c r="C39" t="s">
        <v>47828</v>
      </c>
      <c r="D39" t="s">
        <v>47798</v>
      </c>
      <c r="E39" t="s">
        <v>40873</v>
      </c>
      <c r="F39" t="s">
        <v>922</v>
      </c>
      <c r="G39" t="s">
        <v>47830</v>
      </c>
      <c r="H39" t="s">
        <v>47831</v>
      </c>
      <c r="I39" t="s">
        <v>10728</v>
      </c>
      <c r="J39">
        <v>41.248170000000002</v>
      </c>
      <c r="K39">
        <v>-96.073089999999993</v>
      </c>
      <c r="L39">
        <v>486210</v>
      </c>
      <c r="M39" t="s">
        <v>241</v>
      </c>
      <c r="N39" s="49">
        <v>31443.01</v>
      </c>
      <c r="O39" s="49">
        <v>36310.35</v>
      </c>
      <c r="P39" s="49">
        <v>22728.05</v>
      </c>
      <c r="Q39" s="49">
        <v>54228.18</v>
      </c>
    </row>
    <row r="40" spans="1:17" x14ac:dyDescent="0.3">
      <c r="A40">
        <v>1012732</v>
      </c>
      <c r="B40" t="s">
        <v>47827</v>
      </c>
      <c r="C40" t="s">
        <v>47828</v>
      </c>
      <c r="D40" t="s">
        <v>47832</v>
      </c>
      <c r="E40" t="s">
        <v>40873</v>
      </c>
      <c r="F40" t="s">
        <v>922</v>
      </c>
      <c r="G40" t="s">
        <v>47830</v>
      </c>
      <c r="H40" t="s">
        <v>47831</v>
      </c>
      <c r="I40" t="s">
        <v>10728</v>
      </c>
      <c r="J40">
        <v>41.248170000000002</v>
      </c>
      <c r="K40">
        <v>-96.073089999999993</v>
      </c>
      <c r="L40">
        <v>486210</v>
      </c>
      <c r="M40" t="s">
        <v>241</v>
      </c>
      <c r="N40" s="49">
        <v>50.65</v>
      </c>
      <c r="O40" s="49">
        <v>1175.6199999999999</v>
      </c>
      <c r="P40" s="49">
        <v>12.01</v>
      </c>
      <c r="Q40" s="49">
        <v>0.5</v>
      </c>
    </row>
    <row r="41" spans="1:17" x14ac:dyDescent="0.3">
      <c r="A41">
        <v>1012732</v>
      </c>
      <c r="B41" t="s">
        <v>47827</v>
      </c>
      <c r="C41" t="s">
        <v>47828</v>
      </c>
      <c r="D41" t="s">
        <v>47833</v>
      </c>
      <c r="E41" t="s">
        <v>40873</v>
      </c>
      <c r="F41" t="s">
        <v>922</v>
      </c>
      <c r="G41" t="s">
        <v>47830</v>
      </c>
      <c r="H41" t="s">
        <v>47831</v>
      </c>
      <c r="I41" t="s">
        <v>10728</v>
      </c>
      <c r="J41">
        <v>41.248170000000002</v>
      </c>
      <c r="K41">
        <v>-96.073089999999993</v>
      </c>
      <c r="L41">
        <v>486210</v>
      </c>
      <c r="M41" t="s">
        <v>241</v>
      </c>
      <c r="N41" s="49">
        <v>12906.37</v>
      </c>
      <c r="O41" s="49">
        <v>6157.6</v>
      </c>
      <c r="P41" s="49">
        <v>10339.700000000001</v>
      </c>
      <c r="Q41" s="49">
        <v>12832.66</v>
      </c>
    </row>
    <row r="42" spans="1:17" x14ac:dyDescent="0.3">
      <c r="A42">
        <v>1012732</v>
      </c>
      <c r="B42" t="s">
        <v>47827</v>
      </c>
      <c r="C42" t="s">
        <v>47828</v>
      </c>
      <c r="D42" t="s">
        <v>47834</v>
      </c>
      <c r="E42" t="s">
        <v>40873</v>
      </c>
      <c r="F42" t="s">
        <v>922</v>
      </c>
      <c r="G42" t="s">
        <v>47830</v>
      </c>
      <c r="H42" t="s">
        <v>47831</v>
      </c>
      <c r="I42" t="s">
        <v>10728</v>
      </c>
      <c r="J42">
        <v>41.248170000000002</v>
      </c>
      <c r="K42">
        <v>-96.073089999999993</v>
      </c>
      <c r="L42">
        <v>486210</v>
      </c>
      <c r="M42" t="s">
        <v>241</v>
      </c>
      <c r="N42" s="49">
        <v>12009.76</v>
      </c>
      <c r="O42" s="49">
        <v>2356.37</v>
      </c>
      <c r="P42" s="49">
        <v>1060.54</v>
      </c>
      <c r="Q42" s="49">
        <v>10265.76</v>
      </c>
    </row>
    <row r="43" spans="1:17" x14ac:dyDescent="0.3">
      <c r="A43">
        <v>1012732</v>
      </c>
      <c r="B43" t="s">
        <v>47827</v>
      </c>
      <c r="C43" t="s">
        <v>47828</v>
      </c>
      <c r="D43" t="s">
        <v>47799</v>
      </c>
      <c r="E43" t="s">
        <v>40873</v>
      </c>
      <c r="F43" t="s">
        <v>922</v>
      </c>
      <c r="G43" t="s">
        <v>47830</v>
      </c>
      <c r="H43" t="s">
        <v>47831</v>
      </c>
      <c r="I43" t="s">
        <v>10728</v>
      </c>
      <c r="J43">
        <v>41.248170000000002</v>
      </c>
      <c r="K43">
        <v>-96.073089999999993</v>
      </c>
      <c r="L43">
        <v>486210</v>
      </c>
      <c r="M43" t="s">
        <v>241</v>
      </c>
      <c r="N43" s="49">
        <v>540.5</v>
      </c>
      <c r="O43" s="49">
        <v>149</v>
      </c>
      <c r="P43" s="49">
        <v>375.75</v>
      </c>
    </row>
    <row r="44" spans="1:17" x14ac:dyDescent="0.3">
      <c r="A44">
        <v>1012732</v>
      </c>
      <c r="B44" t="s">
        <v>47827</v>
      </c>
      <c r="C44" t="s">
        <v>47828</v>
      </c>
      <c r="D44" t="s">
        <v>9107</v>
      </c>
      <c r="E44" t="s">
        <v>40873</v>
      </c>
      <c r="F44" t="s">
        <v>922</v>
      </c>
      <c r="G44" t="s">
        <v>47830</v>
      </c>
      <c r="H44" t="s">
        <v>47831</v>
      </c>
      <c r="I44" t="s">
        <v>10728</v>
      </c>
      <c r="J44">
        <v>41.248170000000002</v>
      </c>
      <c r="K44">
        <v>-96.073089999999993</v>
      </c>
      <c r="L44">
        <v>486210</v>
      </c>
      <c r="M44" t="s">
        <v>241</v>
      </c>
      <c r="N44" s="49">
        <v>46.83</v>
      </c>
      <c r="Q44" s="49">
        <v>1715.16</v>
      </c>
    </row>
    <row r="45" spans="1:17" x14ac:dyDescent="0.3">
      <c r="A45">
        <v>1012732</v>
      </c>
      <c r="B45" t="s">
        <v>47827</v>
      </c>
      <c r="C45" t="s">
        <v>47828</v>
      </c>
      <c r="D45" t="s">
        <v>47835</v>
      </c>
      <c r="E45" t="s">
        <v>40873</v>
      </c>
      <c r="F45" t="s">
        <v>922</v>
      </c>
      <c r="G45" t="s">
        <v>47830</v>
      </c>
      <c r="H45" t="s">
        <v>47831</v>
      </c>
      <c r="I45" t="s">
        <v>10728</v>
      </c>
      <c r="J45">
        <v>41.248170000000002</v>
      </c>
      <c r="K45">
        <v>-96.073089999999993</v>
      </c>
      <c r="L45">
        <v>486210</v>
      </c>
      <c r="M45" t="s">
        <v>241</v>
      </c>
      <c r="O45" s="49">
        <v>3</v>
      </c>
      <c r="P45" s="49">
        <v>60.33</v>
      </c>
      <c r="Q45" s="49">
        <v>802.25</v>
      </c>
    </row>
    <row r="46" spans="1:17" x14ac:dyDescent="0.3">
      <c r="A46">
        <v>1012732</v>
      </c>
      <c r="B46" t="s">
        <v>47827</v>
      </c>
      <c r="C46" t="s">
        <v>47828</v>
      </c>
      <c r="D46" t="s">
        <v>47796</v>
      </c>
      <c r="E46" t="s">
        <v>40873</v>
      </c>
      <c r="F46" t="s">
        <v>922</v>
      </c>
      <c r="G46" t="s">
        <v>47830</v>
      </c>
      <c r="H46" t="s">
        <v>47831</v>
      </c>
      <c r="I46" t="s">
        <v>10728</v>
      </c>
      <c r="J46">
        <v>41.248170000000002</v>
      </c>
      <c r="K46">
        <v>-96.073089999999993</v>
      </c>
      <c r="L46">
        <v>486210</v>
      </c>
      <c r="M46" t="s">
        <v>241</v>
      </c>
      <c r="N46" s="49">
        <v>2234.4499999999998</v>
      </c>
      <c r="O46" s="49">
        <v>1022.47</v>
      </c>
      <c r="P46" s="49">
        <v>6947.92</v>
      </c>
      <c r="Q46" s="49">
        <v>6429.95</v>
      </c>
    </row>
    <row r="47" spans="1:17" x14ac:dyDescent="0.3">
      <c r="A47">
        <v>1012732</v>
      </c>
      <c r="B47" t="s">
        <v>47827</v>
      </c>
      <c r="C47" t="s">
        <v>47828</v>
      </c>
      <c r="D47" t="s">
        <v>47836</v>
      </c>
      <c r="E47" t="s">
        <v>40873</v>
      </c>
      <c r="F47" t="s">
        <v>922</v>
      </c>
      <c r="G47" t="s">
        <v>47830</v>
      </c>
      <c r="H47" t="s">
        <v>47831</v>
      </c>
      <c r="I47" t="s">
        <v>10728</v>
      </c>
      <c r="J47">
        <v>41.248170000000002</v>
      </c>
      <c r="K47">
        <v>-96.073089999999993</v>
      </c>
      <c r="L47">
        <v>486210</v>
      </c>
      <c r="M47" t="s">
        <v>241</v>
      </c>
      <c r="N47" s="49">
        <v>41.29</v>
      </c>
      <c r="O47" s="49">
        <v>1588.94</v>
      </c>
      <c r="P47" s="49">
        <v>386.13</v>
      </c>
      <c r="Q47" s="49">
        <v>755.81</v>
      </c>
    </row>
    <row r="48" spans="1:17" x14ac:dyDescent="0.3">
      <c r="A48">
        <v>1013340</v>
      </c>
      <c r="B48" t="s">
        <v>47837</v>
      </c>
      <c r="C48" t="s">
        <v>47838</v>
      </c>
      <c r="D48" t="s">
        <v>47839</v>
      </c>
      <c r="E48" t="s">
        <v>10056</v>
      </c>
      <c r="F48" t="s">
        <v>1418</v>
      </c>
      <c r="G48" t="s">
        <v>44123</v>
      </c>
      <c r="H48" t="s">
        <v>47728</v>
      </c>
      <c r="I48" t="s">
        <v>4533</v>
      </c>
      <c r="J48">
        <v>36.082560000000001</v>
      </c>
      <c r="K48">
        <v>-95.672449999999998</v>
      </c>
      <c r="L48">
        <v>486210</v>
      </c>
      <c r="M48" t="s">
        <v>241</v>
      </c>
      <c r="N48" s="49">
        <v>24405.705168600001</v>
      </c>
      <c r="O48" s="49">
        <v>22575.703748100001</v>
      </c>
    </row>
    <row r="49" spans="1:17" x14ac:dyDescent="0.3">
      <c r="A49">
        <v>1013340</v>
      </c>
      <c r="B49" t="s">
        <v>47837</v>
      </c>
      <c r="C49" t="s">
        <v>47838</v>
      </c>
      <c r="D49" t="s">
        <v>2895</v>
      </c>
      <c r="E49" t="s">
        <v>10056</v>
      </c>
      <c r="F49" t="s">
        <v>1418</v>
      </c>
      <c r="G49" t="s">
        <v>44123</v>
      </c>
      <c r="H49" t="s">
        <v>47728</v>
      </c>
      <c r="I49" t="s">
        <v>4533</v>
      </c>
      <c r="J49">
        <v>36.082560000000001</v>
      </c>
      <c r="K49">
        <v>-95.672449999999998</v>
      </c>
      <c r="L49">
        <v>486210</v>
      </c>
      <c r="M49" t="s">
        <v>241</v>
      </c>
      <c r="N49" s="49">
        <v>15978.41</v>
      </c>
      <c r="O49" s="49">
        <v>1253.5975696999999</v>
      </c>
    </row>
    <row r="50" spans="1:17" x14ac:dyDescent="0.3">
      <c r="A50">
        <v>1013340</v>
      </c>
      <c r="B50" t="s">
        <v>47837</v>
      </c>
      <c r="C50" t="s">
        <v>47838</v>
      </c>
      <c r="D50" t="s">
        <v>20098</v>
      </c>
      <c r="E50" t="s">
        <v>10056</v>
      </c>
      <c r="F50" t="s">
        <v>1418</v>
      </c>
      <c r="G50" t="s">
        <v>44123</v>
      </c>
      <c r="H50" t="s">
        <v>47728</v>
      </c>
      <c r="I50" t="s">
        <v>4533</v>
      </c>
      <c r="J50">
        <v>36.082560000000001</v>
      </c>
      <c r="K50">
        <v>-95.672449999999998</v>
      </c>
      <c r="L50">
        <v>486210</v>
      </c>
      <c r="M50" t="s">
        <v>241</v>
      </c>
      <c r="O50" s="49">
        <v>3993.2329220000001</v>
      </c>
    </row>
    <row r="51" spans="1:17" x14ac:dyDescent="0.3">
      <c r="A51">
        <v>1013340</v>
      </c>
      <c r="B51" t="s">
        <v>47837</v>
      </c>
      <c r="C51" t="s">
        <v>47838</v>
      </c>
      <c r="D51" t="s">
        <v>1159</v>
      </c>
      <c r="E51" t="s">
        <v>10056</v>
      </c>
      <c r="F51" t="s">
        <v>1418</v>
      </c>
      <c r="G51" t="s">
        <v>44123</v>
      </c>
      <c r="H51" t="s">
        <v>47728</v>
      </c>
      <c r="I51" t="s">
        <v>4533</v>
      </c>
      <c r="J51">
        <v>36.082560000000001</v>
      </c>
      <c r="K51">
        <v>-95.672449999999998</v>
      </c>
      <c r="L51">
        <v>486210</v>
      </c>
      <c r="M51" t="s">
        <v>241</v>
      </c>
      <c r="N51" s="49">
        <v>8052.3885112999997</v>
      </c>
      <c r="O51" s="49">
        <v>5118.5832078000003</v>
      </c>
    </row>
    <row r="52" spans="1:17" x14ac:dyDescent="0.3">
      <c r="A52">
        <v>1013340</v>
      </c>
      <c r="B52" t="s">
        <v>47837</v>
      </c>
      <c r="C52" t="s">
        <v>47838</v>
      </c>
      <c r="D52" t="s">
        <v>17806</v>
      </c>
      <c r="E52" t="s">
        <v>10056</v>
      </c>
      <c r="F52" t="s">
        <v>1418</v>
      </c>
      <c r="G52" t="s">
        <v>44123</v>
      </c>
      <c r="H52" t="s">
        <v>47728</v>
      </c>
      <c r="I52" t="s">
        <v>4533</v>
      </c>
      <c r="J52">
        <v>36.082560000000001</v>
      </c>
      <c r="K52">
        <v>-95.672449999999998</v>
      </c>
      <c r="L52">
        <v>486210</v>
      </c>
      <c r="M52" t="s">
        <v>241</v>
      </c>
      <c r="O52" s="49">
        <v>449.72832790000001</v>
      </c>
    </row>
    <row r="53" spans="1:17" x14ac:dyDescent="0.3">
      <c r="A53">
        <v>1012662</v>
      </c>
      <c r="B53" t="s">
        <v>47840</v>
      </c>
      <c r="C53" t="s">
        <v>47841</v>
      </c>
      <c r="D53" t="s">
        <v>47842</v>
      </c>
      <c r="E53" t="s">
        <v>26890</v>
      </c>
      <c r="F53" t="s">
        <v>323</v>
      </c>
      <c r="G53" t="s">
        <v>41811</v>
      </c>
      <c r="H53" t="s">
        <v>46815</v>
      </c>
      <c r="J53">
        <v>37.789018300000002</v>
      </c>
      <c r="K53">
        <v>-122.3915063</v>
      </c>
      <c r="L53">
        <v>221210</v>
      </c>
      <c r="M53" t="s">
        <v>241</v>
      </c>
      <c r="N53" s="49">
        <v>103718.5336749</v>
      </c>
      <c r="O53" s="49">
        <v>66488.642197599998</v>
      </c>
      <c r="P53" s="49">
        <v>120209.4079642</v>
      </c>
      <c r="Q53" s="49">
        <v>44460.854671499997</v>
      </c>
    </row>
    <row r="54" spans="1:17" x14ac:dyDescent="0.3">
      <c r="A54">
        <v>1013103</v>
      </c>
      <c r="B54" t="s">
        <v>47843</v>
      </c>
      <c r="C54" t="s">
        <v>47844</v>
      </c>
      <c r="D54" t="s">
        <v>47796</v>
      </c>
      <c r="E54" t="s">
        <v>10056</v>
      </c>
      <c r="F54" t="s">
        <v>1418</v>
      </c>
      <c r="G54" t="s">
        <v>33925</v>
      </c>
      <c r="H54" t="s">
        <v>47487</v>
      </c>
      <c r="I54" t="s">
        <v>1421</v>
      </c>
      <c r="J54">
        <v>36.151060000000001</v>
      </c>
      <c r="K54">
        <v>-95.99127</v>
      </c>
      <c r="L54">
        <v>486210</v>
      </c>
      <c r="M54" t="s">
        <v>241</v>
      </c>
      <c r="N54" s="49">
        <v>801.20312999999999</v>
      </c>
      <c r="O54" s="49">
        <v>5.4766069000000002</v>
      </c>
      <c r="P54" s="49">
        <v>61735.8243774</v>
      </c>
    </row>
    <row r="55" spans="1:17" x14ac:dyDescent="0.3">
      <c r="A55">
        <v>1012276</v>
      </c>
      <c r="B55" t="s">
        <v>47845</v>
      </c>
      <c r="C55" t="s">
        <v>47846</v>
      </c>
      <c r="D55" t="s">
        <v>47797</v>
      </c>
      <c r="E55" t="s">
        <v>44403</v>
      </c>
      <c r="F55" t="s">
        <v>1487</v>
      </c>
      <c r="G55" t="s">
        <v>46215</v>
      </c>
      <c r="H55" t="s">
        <v>47847</v>
      </c>
      <c r="I55" t="s">
        <v>536</v>
      </c>
      <c r="J55">
        <v>39.722098000000003</v>
      </c>
      <c r="K55">
        <v>-105.13520200000001</v>
      </c>
      <c r="L55">
        <v>486210</v>
      </c>
      <c r="M55" t="s">
        <v>241</v>
      </c>
      <c r="N55" s="49">
        <v>8682.5</v>
      </c>
    </row>
    <row r="56" spans="1:17" x14ac:dyDescent="0.3">
      <c r="A56">
        <v>1012276</v>
      </c>
      <c r="B56" t="s">
        <v>47845</v>
      </c>
      <c r="C56" t="s">
        <v>47846</v>
      </c>
      <c r="D56" t="s">
        <v>3486</v>
      </c>
      <c r="E56" t="s">
        <v>44403</v>
      </c>
      <c r="F56" t="s">
        <v>1487</v>
      </c>
      <c r="G56" t="s">
        <v>46215</v>
      </c>
      <c r="H56" t="s">
        <v>47847</v>
      </c>
      <c r="I56" t="s">
        <v>536</v>
      </c>
      <c r="J56">
        <v>39.722098000000003</v>
      </c>
      <c r="K56">
        <v>-105.13520200000001</v>
      </c>
      <c r="L56">
        <v>486210</v>
      </c>
      <c r="M56" t="s">
        <v>241</v>
      </c>
      <c r="Q56" s="49">
        <v>43815.771931399999</v>
      </c>
    </row>
    <row r="57" spans="1:17" x14ac:dyDescent="0.3">
      <c r="A57">
        <v>1012276</v>
      </c>
      <c r="B57" t="s">
        <v>47845</v>
      </c>
      <c r="C57" t="s">
        <v>47846</v>
      </c>
      <c r="D57" t="s">
        <v>47834</v>
      </c>
      <c r="E57" t="s">
        <v>44403</v>
      </c>
      <c r="F57" t="s">
        <v>1487</v>
      </c>
      <c r="G57" t="s">
        <v>46215</v>
      </c>
      <c r="H57" t="s">
        <v>47847</v>
      </c>
      <c r="I57" t="s">
        <v>536</v>
      </c>
      <c r="J57">
        <v>39.722098000000003</v>
      </c>
      <c r="K57">
        <v>-105.13520200000001</v>
      </c>
      <c r="L57">
        <v>486210</v>
      </c>
      <c r="M57" t="s">
        <v>241</v>
      </c>
      <c r="P57" s="49">
        <v>30829.52</v>
      </c>
    </row>
    <row r="58" spans="1:17" x14ac:dyDescent="0.3">
      <c r="A58">
        <v>1012276</v>
      </c>
      <c r="B58" t="s">
        <v>47845</v>
      </c>
      <c r="C58" t="s">
        <v>47846</v>
      </c>
      <c r="D58" t="s">
        <v>10332</v>
      </c>
      <c r="E58" t="s">
        <v>44403</v>
      </c>
      <c r="F58" t="s">
        <v>1487</v>
      </c>
      <c r="G58" t="s">
        <v>46215</v>
      </c>
      <c r="H58" t="s">
        <v>47847</v>
      </c>
      <c r="I58" t="s">
        <v>536</v>
      </c>
      <c r="J58">
        <v>39.722098000000003</v>
      </c>
      <c r="K58">
        <v>-105.13520200000001</v>
      </c>
      <c r="L58">
        <v>486210</v>
      </c>
      <c r="M58" t="s">
        <v>241</v>
      </c>
      <c r="O58" s="49">
        <v>15566.7543587</v>
      </c>
      <c r="P58" s="49">
        <v>949.59</v>
      </c>
      <c r="Q58" s="49">
        <v>86499.071451099997</v>
      </c>
    </row>
    <row r="59" spans="1:17" x14ac:dyDescent="0.3">
      <c r="A59">
        <v>1012752</v>
      </c>
      <c r="B59" t="s">
        <v>47848</v>
      </c>
      <c r="C59" t="s">
        <v>47849</v>
      </c>
      <c r="D59" t="s">
        <v>47842</v>
      </c>
      <c r="E59" t="s">
        <v>816</v>
      </c>
      <c r="F59" t="s">
        <v>323</v>
      </c>
      <c r="G59" t="s">
        <v>42565</v>
      </c>
      <c r="H59" t="s">
        <v>47850</v>
      </c>
      <c r="J59">
        <v>34.043925000000002</v>
      </c>
      <c r="K59">
        <v>-118.2424291</v>
      </c>
      <c r="L59">
        <v>486210</v>
      </c>
      <c r="M59" t="s">
        <v>241</v>
      </c>
      <c r="N59" s="49">
        <v>63454.896000000001</v>
      </c>
      <c r="O59" s="49">
        <v>51955.161999999997</v>
      </c>
      <c r="P59" s="49">
        <v>85224.043000000005</v>
      </c>
      <c r="Q59" s="49">
        <v>64272.328000000001</v>
      </c>
    </row>
    <row r="60" spans="1:17" x14ac:dyDescent="0.3">
      <c r="A60">
        <v>1012587</v>
      </c>
      <c r="B60" t="s">
        <v>47851</v>
      </c>
      <c r="C60" t="s">
        <v>47852</v>
      </c>
      <c r="D60" t="s">
        <v>47798</v>
      </c>
      <c r="E60" t="s">
        <v>47853</v>
      </c>
      <c r="F60" t="s">
        <v>311</v>
      </c>
      <c r="G60" t="s">
        <v>47854</v>
      </c>
      <c r="H60" t="s">
        <v>47855</v>
      </c>
      <c r="J60">
        <v>37.753107100000001</v>
      </c>
      <c r="K60">
        <v>-87.179609900000003</v>
      </c>
      <c r="L60">
        <v>486210</v>
      </c>
      <c r="M60" t="s">
        <v>241</v>
      </c>
      <c r="N60" s="49">
        <v>51403.5763458</v>
      </c>
      <c r="O60" s="49">
        <v>33949.187555500001</v>
      </c>
      <c r="P60" s="49">
        <v>3634.1331995999999</v>
      </c>
      <c r="Q60" s="49">
        <v>24902.95</v>
      </c>
    </row>
    <row r="61" spans="1:17" x14ac:dyDescent="0.3">
      <c r="A61">
        <v>1012587</v>
      </c>
      <c r="B61" t="s">
        <v>47851</v>
      </c>
      <c r="C61" t="s">
        <v>47852</v>
      </c>
      <c r="D61" t="s">
        <v>47856</v>
      </c>
      <c r="E61" t="s">
        <v>47853</v>
      </c>
      <c r="F61" t="s">
        <v>311</v>
      </c>
      <c r="G61" t="s">
        <v>47854</v>
      </c>
      <c r="H61" t="s">
        <v>47855</v>
      </c>
      <c r="J61">
        <v>37.753107100000001</v>
      </c>
      <c r="K61">
        <v>-87.179609900000003</v>
      </c>
      <c r="L61">
        <v>486210</v>
      </c>
      <c r="M61" t="s">
        <v>241</v>
      </c>
      <c r="N61" s="49">
        <v>1626.3633953999999</v>
      </c>
      <c r="O61" s="49">
        <v>1754.3531051</v>
      </c>
      <c r="P61" s="49">
        <v>5.7635180999999998</v>
      </c>
      <c r="Q61" s="49">
        <v>24.78</v>
      </c>
    </row>
    <row r="62" spans="1:17" x14ac:dyDescent="0.3">
      <c r="A62">
        <v>1012587</v>
      </c>
      <c r="B62" t="s">
        <v>47851</v>
      </c>
      <c r="C62" t="s">
        <v>47852</v>
      </c>
      <c r="D62" t="s">
        <v>9107</v>
      </c>
      <c r="E62" t="s">
        <v>47853</v>
      </c>
      <c r="F62" t="s">
        <v>311</v>
      </c>
      <c r="G62" t="s">
        <v>47854</v>
      </c>
      <c r="H62" t="s">
        <v>47855</v>
      </c>
      <c r="J62">
        <v>37.753107100000001</v>
      </c>
      <c r="K62">
        <v>-87.179609900000003</v>
      </c>
      <c r="L62">
        <v>486210</v>
      </c>
      <c r="M62" t="s">
        <v>241</v>
      </c>
      <c r="N62" s="49">
        <v>25087.723721599999</v>
      </c>
      <c r="O62" s="49">
        <v>10397.069705399999</v>
      </c>
      <c r="P62" s="49">
        <v>21093.016561</v>
      </c>
      <c r="Q62" s="49">
        <v>7277.9</v>
      </c>
    </row>
    <row r="63" spans="1:17" x14ac:dyDescent="0.3">
      <c r="A63">
        <v>1012416</v>
      </c>
      <c r="B63" t="s">
        <v>47857</v>
      </c>
      <c r="C63" t="s">
        <v>47858</v>
      </c>
      <c r="D63" t="s">
        <v>47821</v>
      </c>
      <c r="E63" t="s">
        <v>5420</v>
      </c>
      <c r="F63" t="s">
        <v>303</v>
      </c>
      <c r="G63" t="s">
        <v>38217</v>
      </c>
      <c r="H63" t="s">
        <v>47508</v>
      </c>
      <c r="I63" t="s">
        <v>483</v>
      </c>
      <c r="J63">
        <v>29.740130000000001</v>
      </c>
      <c r="K63">
        <v>-95.473089999999999</v>
      </c>
      <c r="L63">
        <v>486210</v>
      </c>
      <c r="M63" t="s">
        <v>241</v>
      </c>
      <c r="N63" s="49">
        <v>12463.15</v>
      </c>
      <c r="O63" s="49">
        <v>4137.8</v>
      </c>
      <c r="P63" s="49">
        <v>2743.41</v>
      </c>
    </row>
    <row r="64" spans="1:17" x14ac:dyDescent="0.3">
      <c r="A64">
        <v>1012416</v>
      </c>
      <c r="B64" t="s">
        <v>47857</v>
      </c>
      <c r="C64" t="s">
        <v>47858</v>
      </c>
      <c r="D64" t="s">
        <v>47810</v>
      </c>
      <c r="E64" t="s">
        <v>5420</v>
      </c>
      <c r="F64" t="s">
        <v>303</v>
      </c>
      <c r="G64" t="s">
        <v>38217</v>
      </c>
      <c r="H64" t="s">
        <v>47508</v>
      </c>
      <c r="I64" t="s">
        <v>483</v>
      </c>
      <c r="J64">
        <v>29.740130000000001</v>
      </c>
      <c r="K64">
        <v>-95.473089999999999</v>
      </c>
      <c r="L64">
        <v>486210</v>
      </c>
      <c r="M64" t="s">
        <v>241</v>
      </c>
      <c r="P64" s="49">
        <v>5688.1</v>
      </c>
      <c r="Q64" s="49">
        <v>21344.1</v>
      </c>
    </row>
    <row r="65" spans="1:17" x14ac:dyDescent="0.3">
      <c r="A65">
        <v>1012416</v>
      </c>
      <c r="B65" t="s">
        <v>47857</v>
      </c>
      <c r="C65" t="s">
        <v>47858</v>
      </c>
      <c r="D65" t="s">
        <v>3486</v>
      </c>
      <c r="E65" t="s">
        <v>5420</v>
      </c>
      <c r="F65" t="s">
        <v>303</v>
      </c>
      <c r="G65" t="s">
        <v>38217</v>
      </c>
      <c r="H65" t="s">
        <v>47508</v>
      </c>
      <c r="I65" t="s">
        <v>483</v>
      </c>
      <c r="J65">
        <v>29.740130000000001</v>
      </c>
      <c r="K65">
        <v>-95.473089999999999</v>
      </c>
      <c r="L65">
        <v>486210</v>
      </c>
      <c r="M65" t="s">
        <v>241</v>
      </c>
      <c r="O65" s="49">
        <v>4168.05</v>
      </c>
      <c r="P65" s="49">
        <v>7829.25</v>
      </c>
      <c r="Q65" s="49">
        <v>536.35</v>
      </c>
    </row>
    <row r="66" spans="1:17" x14ac:dyDescent="0.3">
      <c r="A66">
        <v>1012416</v>
      </c>
      <c r="B66" t="s">
        <v>47857</v>
      </c>
      <c r="C66" t="s">
        <v>47858</v>
      </c>
      <c r="D66" t="s">
        <v>47859</v>
      </c>
      <c r="E66" t="s">
        <v>5420</v>
      </c>
      <c r="F66" t="s">
        <v>303</v>
      </c>
      <c r="G66" t="s">
        <v>38217</v>
      </c>
      <c r="H66" t="s">
        <v>47508</v>
      </c>
      <c r="I66" t="s">
        <v>483</v>
      </c>
      <c r="J66">
        <v>29.740130000000001</v>
      </c>
      <c r="K66">
        <v>-95.473089999999999</v>
      </c>
      <c r="L66">
        <v>486210</v>
      </c>
      <c r="M66" t="s">
        <v>241</v>
      </c>
      <c r="N66" s="49">
        <v>84833.7</v>
      </c>
      <c r="O66" s="49">
        <v>5152.6499999999996</v>
      </c>
      <c r="P66" s="49">
        <v>1840.1</v>
      </c>
      <c r="Q66" s="49">
        <v>1187.9000000000001</v>
      </c>
    </row>
    <row r="67" spans="1:17" x14ac:dyDescent="0.3">
      <c r="A67">
        <v>1012416</v>
      </c>
      <c r="B67" t="s">
        <v>47857</v>
      </c>
      <c r="C67" t="s">
        <v>47858</v>
      </c>
      <c r="D67" t="s">
        <v>47824</v>
      </c>
      <c r="E67" t="s">
        <v>5420</v>
      </c>
      <c r="F67" t="s">
        <v>303</v>
      </c>
      <c r="G67" t="s">
        <v>38217</v>
      </c>
      <c r="H67" t="s">
        <v>47508</v>
      </c>
      <c r="I67" t="s">
        <v>483</v>
      </c>
      <c r="J67">
        <v>29.740130000000001</v>
      </c>
      <c r="K67">
        <v>-95.473089999999999</v>
      </c>
      <c r="L67">
        <v>486210</v>
      </c>
      <c r="M67" t="s">
        <v>241</v>
      </c>
      <c r="N67" s="49">
        <v>20726.150000000001</v>
      </c>
      <c r="O67" s="49">
        <v>35885.300000000003</v>
      </c>
      <c r="P67" s="49">
        <v>36754.050000000003</v>
      </c>
      <c r="Q67" s="49">
        <v>55782.05</v>
      </c>
    </row>
    <row r="68" spans="1:17" x14ac:dyDescent="0.3">
      <c r="A68">
        <v>1012416</v>
      </c>
      <c r="B68" t="s">
        <v>47857</v>
      </c>
      <c r="C68" t="s">
        <v>47858</v>
      </c>
      <c r="D68" t="s">
        <v>47805</v>
      </c>
      <c r="E68" t="s">
        <v>5420</v>
      </c>
      <c r="F68" t="s">
        <v>303</v>
      </c>
      <c r="G68" t="s">
        <v>38217</v>
      </c>
      <c r="H68" t="s">
        <v>47508</v>
      </c>
      <c r="I68" t="s">
        <v>483</v>
      </c>
      <c r="J68">
        <v>29.740130000000001</v>
      </c>
      <c r="K68">
        <v>-95.473089999999999</v>
      </c>
      <c r="L68">
        <v>486210</v>
      </c>
      <c r="M68" t="s">
        <v>241</v>
      </c>
      <c r="O68" s="49">
        <v>2872.05</v>
      </c>
      <c r="P68" s="49">
        <v>2181</v>
      </c>
      <c r="Q68" s="49">
        <v>5210.5</v>
      </c>
    </row>
    <row r="69" spans="1:17" x14ac:dyDescent="0.3">
      <c r="A69">
        <v>1012416</v>
      </c>
      <c r="B69" t="s">
        <v>47857</v>
      </c>
      <c r="C69" t="s">
        <v>47858</v>
      </c>
      <c r="D69" t="s">
        <v>11143</v>
      </c>
      <c r="E69" t="s">
        <v>5420</v>
      </c>
      <c r="F69" t="s">
        <v>303</v>
      </c>
      <c r="G69" t="s">
        <v>38217</v>
      </c>
      <c r="H69" t="s">
        <v>47508</v>
      </c>
      <c r="I69" t="s">
        <v>483</v>
      </c>
      <c r="J69">
        <v>29.740130000000001</v>
      </c>
      <c r="K69">
        <v>-95.473089999999999</v>
      </c>
      <c r="L69">
        <v>486210</v>
      </c>
      <c r="M69" t="s">
        <v>241</v>
      </c>
      <c r="N69" s="49">
        <v>2122.4</v>
      </c>
      <c r="O69" s="49">
        <v>4296.5</v>
      </c>
      <c r="P69" s="49">
        <v>9026.4</v>
      </c>
      <c r="Q69" s="49">
        <v>86897.85</v>
      </c>
    </row>
    <row r="70" spans="1:17" x14ac:dyDescent="0.3">
      <c r="A70">
        <v>1012416</v>
      </c>
      <c r="B70" t="s">
        <v>47857</v>
      </c>
      <c r="C70" t="s">
        <v>47858</v>
      </c>
      <c r="D70" t="s">
        <v>47856</v>
      </c>
      <c r="E70" t="s">
        <v>5420</v>
      </c>
      <c r="F70" t="s">
        <v>303</v>
      </c>
      <c r="G70" t="s">
        <v>38217</v>
      </c>
      <c r="H70" t="s">
        <v>47508</v>
      </c>
      <c r="I70" t="s">
        <v>483</v>
      </c>
      <c r="J70">
        <v>29.740130000000001</v>
      </c>
      <c r="K70">
        <v>-95.473089999999999</v>
      </c>
      <c r="L70">
        <v>486210</v>
      </c>
      <c r="M70" t="s">
        <v>241</v>
      </c>
      <c r="Q70" s="49">
        <v>8423.2000000000007</v>
      </c>
    </row>
    <row r="71" spans="1:17" x14ac:dyDescent="0.3">
      <c r="A71">
        <v>1012416</v>
      </c>
      <c r="B71" t="s">
        <v>47857</v>
      </c>
      <c r="C71" t="s">
        <v>47858</v>
      </c>
      <c r="D71" t="s">
        <v>47792</v>
      </c>
      <c r="E71" t="s">
        <v>5420</v>
      </c>
      <c r="F71" t="s">
        <v>303</v>
      </c>
      <c r="G71" t="s">
        <v>38217</v>
      </c>
      <c r="H71" t="s">
        <v>47508</v>
      </c>
      <c r="I71" t="s">
        <v>483</v>
      </c>
      <c r="J71">
        <v>29.740130000000001</v>
      </c>
      <c r="K71">
        <v>-95.473089999999999</v>
      </c>
      <c r="L71">
        <v>486210</v>
      </c>
      <c r="M71" t="s">
        <v>241</v>
      </c>
      <c r="N71" s="49">
        <v>7041.6</v>
      </c>
      <c r="O71" s="49">
        <v>1598.3</v>
      </c>
      <c r="P71" s="49">
        <v>244.55</v>
      </c>
      <c r="Q71" s="49">
        <v>1985.05</v>
      </c>
    </row>
    <row r="72" spans="1:17" x14ac:dyDescent="0.3">
      <c r="A72">
        <v>1012416</v>
      </c>
      <c r="B72" t="s">
        <v>47857</v>
      </c>
      <c r="C72" t="s">
        <v>47858</v>
      </c>
      <c r="D72" t="s">
        <v>477</v>
      </c>
      <c r="E72" t="s">
        <v>5420</v>
      </c>
      <c r="F72" t="s">
        <v>303</v>
      </c>
      <c r="G72" t="s">
        <v>38217</v>
      </c>
      <c r="H72" t="s">
        <v>47508</v>
      </c>
      <c r="I72" t="s">
        <v>483</v>
      </c>
      <c r="J72">
        <v>29.740130000000001</v>
      </c>
      <c r="K72">
        <v>-95.473089999999999</v>
      </c>
      <c r="L72">
        <v>486210</v>
      </c>
      <c r="M72" t="s">
        <v>241</v>
      </c>
      <c r="N72" s="49">
        <v>36.75</v>
      </c>
      <c r="P72" s="49">
        <v>37</v>
      </c>
      <c r="Q72" s="49">
        <v>13</v>
      </c>
    </row>
    <row r="73" spans="1:17" x14ac:dyDescent="0.3">
      <c r="A73">
        <v>1012416</v>
      </c>
      <c r="B73" t="s">
        <v>47857</v>
      </c>
      <c r="C73" t="s">
        <v>47858</v>
      </c>
      <c r="D73" t="s">
        <v>10332</v>
      </c>
      <c r="E73" t="s">
        <v>5420</v>
      </c>
      <c r="F73" t="s">
        <v>303</v>
      </c>
      <c r="G73" t="s">
        <v>38217</v>
      </c>
      <c r="H73" t="s">
        <v>47508</v>
      </c>
      <c r="I73" t="s">
        <v>483</v>
      </c>
      <c r="J73">
        <v>29.740130000000001</v>
      </c>
      <c r="K73">
        <v>-95.473089999999999</v>
      </c>
      <c r="L73">
        <v>486210</v>
      </c>
      <c r="M73" t="s">
        <v>241</v>
      </c>
      <c r="N73" s="49">
        <v>46532.85</v>
      </c>
      <c r="O73" s="49">
        <v>13627.45</v>
      </c>
      <c r="P73" s="49">
        <v>45166.75</v>
      </c>
      <c r="Q73" s="49">
        <v>6504</v>
      </c>
    </row>
    <row r="74" spans="1:17" x14ac:dyDescent="0.3">
      <c r="A74">
        <v>1012416</v>
      </c>
      <c r="B74" t="s">
        <v>47857</v>
      </c>
      <c r="C74" t="s">
        <v>47858</v>
      </c>
      <c r="D74" t="s">
        <v>47806</v>
      </c>
      <c r="E74" t="s">
        <v>5420</v>
      </c>
      <c r="F74" t="s">
        <v>303</v>
      </c>
      <c r="G74" t="s">
        <v>38217</v>
      </c>
      <c r="H74" t="s">
        <v>47508</v>
      </c>
      <c r="I74" t="s">
        <v>483</v>
      </c>
      <c r="J74">
        <v>29.740130000000001</v>
      </c>
      <c r="K74">
        <v>-95.473089999999999</v>
      </c>
      <c r="L74">
        <v>486210</v>
      </c>
      <c r="M74" t="s">
        <v>241</v>
      </c>
      <c r="N74" s="49">
        <v>23751.65</v>
      </c>
      <c r="O74" s="49">
        <v>14779</v>
      </c>
      <c r="P74" s="49">
        <v>11640.65</v>
      </c>
      <c r="Q74" s="49">
        <v>149857.20000000001</v>
      </c>
    </row>
    <row r="75" spans="1:17" x14ac:dyDescent="0.3">
      <c r="A75">
        <v>1012416</v>
      </c>
      <c r="B75" t="s">
        <v>47857</v>
      </c>
      <c r="C75" t="s">
        <v>47858</v>
      </c>
      <c r="D75" t="s">
        <v>47860</v>
      </c>
      <c r="E75" t="s">
        <v>5420</v>
      </c>
      <c r="F75" t="s">
        <v>303</v>
      </c>
      <c r="G75" t="s">
        <v>38217</v>
      </c>
      <c r="H75" t="s">
        <v>47508</v>
      </c>
      <c r="I75" t="s">
        <v>483</v>
      </c>
      <c r="J75">
        <v>29.740130000000001</v>
      </c>
      <c r="K75">
        <v>-95.473089999999999</v>
      </c>
      <c r="L75">
        <v>486210</v>
      </c>
      <c r="M75" t="s">
        <v>241</v>
      </c>
      <c r="O75" s="49">
        <v>23052.1</v>
      </c>
      <c r="P75" s="49">
        <v>11.5</v>
      </c>
      <c r="Q75" s="49">
        <v>9293.2000000000007</v>
      </c>
    </row>
    <row r="76" spans="1:17" x14ac:dyDescent="0.3">
      <c r="A76">
        <v>1012416</v>
      </c>
      <c r="B76" t="s">
        <v>47857</v>
      </c>
      <c r="C76" t="s">
        <v>47858</v>
      </c>
      <c r="D76" t="s">
        <v>47796</v>
      </c>
      <c r="E76" t="s">
        <v>5420</v>
      </c>
      <c r="F76" t="s">
        <v>303</v>
      </c>
      <c r="G76" t="s">
        <v>38217</v>
      </c>
      <c r="H76" t="s">
        <v>47508</v>
      </c>
      <c r="I76" t="s">
        <v>483</v>
      </c>
      <c r="J76">
        <v>29.740130000000001</v>
      </c>
      <c r="K76">
        <v>-95.473089999999999</v>
      </c>
      <c r="L76">
        <v>486210</v>
      </c>
      <c r="M76" t="s">
        <v>241</v>
      </c>
      <c r="N76" s="49">
        <v>6925.75</v>
      </c>
      <c r="O76" s="49">
        <v>11653.9</v>
      </c>
      <c r="P76" s="49">
        <v>12947.4</v>
      </c>
      <c r="Q76" s="49">
        <v>43485.1</v>
      </c>
    </row>
    <row r="77" spans="1:17" x14ac:dyDescent="0.3">
      <c r="A77">
        <v>1012416</v>
      </c>
      <c r="B77" t="s">
        <v>47857</v>
      </c>
      <c r="C77" t="s">
        <v>47858</v>
      </c>
      <c r="D77" t="s">
        <v>47807</v>
      </c>
      <c r="E77" t="s">
        <v>5420</v>
      </c>
      <c r="F77" t="s">
        <v>303</v>
      </c>
      <c r="G77" t="s">
        <v>38217</v>
      </c>
      <c r="H77" t="s">
        <v>47508</v>
      </c>
      <c r="I77" t="s">
        <v>483</v>
      </c>
      <c r="J77">
        <v>29.740130000000001</v>
      </c>
      <c r="K77">
        <v>-95.473089999999999</v>
      </c>
      <c r="L77">
        <v>486210</v>
      </c>
      <c r="M77" t="s">
        <v>241</v>
      </c>
      <c r="N77" s="49">
        <v>4351</v>
      </c>
      <c r="O77" s="49">
        <v>7978.95</v>
      </c>
      <c r="P77" s="49">
        <v>4394.5600000000004</v>
      </c>
    </row>
    <row r="78" spans="1:17" x14ac:dyDescent="0.3">
      <c r="A78">
        <v>1012821</v>
      </c>
      <c r="B78" t="s">
        <v>47861</v>
      </c>
      <c r="C78" t="s">
        <v>47862</v>
      </c>
      <c r="D78" t="s">
        <v>47810</v>
      </c>
      <c r="E78" t="s">
        <v>5420</v>
      </c>
      <c r="F78" t="s">
        <v>303</v>
      </c>
      <c r="G78" t="s">
        <v>34102</v>
      </c>
      <c r="H78" t="s">
        <v>47822</v>
      </c>
      <c r="I78" t="s">
        <v>483</v>
      </c>
      <c r="J78">
        <v>29.731770000000001</v>
      </c>
      <c r="K78">
        <v>-95.434439999999995</v>
      </c>
      <c r="L78">
        <v>486210</v>
      </c>
      <c r="M78" t="s">
        <v>241</v>
      </c>
      <c r="N78" s="49">
        <v>1725.74</v>
      </c>
      <c r="O78" s="49">
        <v>161.19</v>
      </c>
      <c r="Q78" s="49">
        <v>1476.95</v>
      </c>
    </row>
    <row r="79" spans="1:17" x14ac:dyDescent="0.3">
      <c r="A79">
        <v>1012821</v>
      </c>
      <c r="B79" t="s">
        <v>47861</v>
      </c>
      <c r="C79" t="s">
        <v>47862</v>
      </c>
      <c r="D79" t="s">
        <v>3486</v>
      </c>
      <c r="E79" t="s">
        <v>5420</v>
      </c>
      <c r="F79" t="s">
        <v>303</v>
      </c>
      <c r="G79" t="s">
        <v>34102</v>
      </c>
      <c r="H79" t="s">
        <v>47822</v>
      </c>
      <c r="I79" t="s">
        <v>483</v>
      </c>
      <c r="J79">
        <v>29.731770000000001</v>
      </c>
      <c r="K79">
        <v>-95.434439999999995</v>
      </c>
      <c r="L79">
        <v>486210</v>
      </c>
      <c r="M79" t="s">
        <v>241</v>
      </c>
      <c r="N79" s="49">
        <v>702.31</v>
      </c>
      <c r="O79" s="49">
        <v>3181.92</v>
      </c>
      <c r="P79" s="49">
        <v>1338.29</v>
      </c>
      <c r="Q79" s="49">
        <v>9896.9</v>
      </c>
    </row>
    <row r="80" spans="1:17" x14ac:dyDescent="0.3">
      <c r="A80">
        <v>1012821</v>
      </c>
      <c r="B80" t="s">
        <v>47861</v>
      </c>
      <c r="C80" t="s">
        <v>47862</v>
      </c>
      <c r="D80" t="s">
        <v>47859</v>
      </c>
      <c r="E80" t="s">
        <v>5420</v>
      </c>
      <c r="F80" t="s">
        <v>303</v>
      </c>
      <c r="G80" t="s">
        <v>34102</v>
      </c>
      <c r="H80" t="s">
        <v>47822</v>
      </c>
      <c r="I80" t="s">
        <v>483</v>
      </c>
      <c r="J80">
        <v>29.731770000000001</v>
      </c>
      <c r="K80">
        <v>-95.434439999999995</v>
      </c>
      <c r="L80">
        <v>486210</v>
      </c>
      <c r="M80" t="s">
        <v>241</v>
      </c>
      <c r="N80" s="49">
        <v>6986.55</v>
      </c>
      <c r="O80" s="49">
        <v>21543.82</v>
      </c>
      <c r="P80" s="49">
        <v>27994</v>
      </c>
      <c r="Q80" s="49">
        <v>108148.36</v>
      </c>
    </row>
    <row r="81" spans="1:17" x14ac:dyDescent="0.3">
      <c r="A81">
        <v>1012821</v>
      </c>
      <c r="B81" t="s">
        <v>47861</v>
      </c>
      <c r="C81" t="s">
        <v>47862</v>
      </c>
      <c r="D81" t="s">
        <v>47824</v>
      </c>
      <c r="E81" t="s">
        <v>5420</v>
      </c>
      <c r="F81" t="s">
        <v>303</v>
      </c>
      <c r="G81" t="s">
        <v>34102</v>
      </c>
      <c r="H81" t="s">
        <v>47822</v>
      </c>
      <c r="I81" t="s">
        <v>483</v>
      </c>
      <c r="J81">
        <v>29.731770000000001</v>
      </c>
      <c r="K81">
        <v>-95.434439999999995</v>
      </c>
      <c r="L81">
        <v>486210</v>
      </c>
      <c r="M81" t="s">
        <v>241</v>
      </c>
      <c r="N81" s="49">
        <v>9777.77</v>
      </c>
      <c r="O81" s="49">
        <v>12758.2</v>
      </c>
      <c r="P81" s="49">
        <v>12765.46</v>
      </c>
      <c r="Q81" s="49">
        <v>19837.86</v>
      </c>
    </row>
    <row r="82" spans="1:17" x14ac:dyDescent="0.3">
      <c r="A82">
        <v>1012821</v>
      </c>
      <c r="B82" t="s">
        <v>47861</v>
      </c>
      <c r="C82" t="s">
        <v>47862</v>
      </c>
      <c r="D82" t="s">
        <v>11143</v>
      </c>
      <c r="E82" t="s">
        <v>5420</v>
      </c>
      <c r="F82" t="s">
        <v>303</v>
      </c>
      <c r="G82" t="s">
        <v>34102</v>
      </c>
      <c r="H82" t="s">
        <v>47822</v>
      </c>
      <c r="I82" t="s">
        <v>483</v>
      </c>
      <c r="J82">
        <v>29.731770000000001</v>
      </c>
      <c r="K82">
        <v>-95.434439999999995</v>
      </c>
      <c r="L82">
        <v>486210</v>
      </c>
      <c r="M82" t="s">
        <v>241</v>
      </c>
      <c r="N82" s="49">
        <v>18533.599999999999</v>
      </c>
      <c r="O82" s="49">
        <v>30633.3</v>
      </c>
      <c r="Q82" s="49">
        <v>16200.67</v>
      </c>
    </row>
    <row r="83" spans="1:17" x14ac:dyDescent="0.3">
      <c r="A83">
        <v>1012821</v>
      </c>
      <c r="B83" t="s">
        <v>47861</v>
      </c>
      <c r="C83" t="s">
        <v>47862</v>
      </c>
      <c r="D83" t="s">
        <v>10332</v>
      </c>
      <c r="E83" t="s">
        <v>5420</v>
      </c>
      <c r="F83" t="s">
        <v>303</v>
      </c>
      <c r="G83" t="s">
        <v>34102</v>
      </c>
      <c r="H83" t="s">
        <v>47822</v>
      </c>
      <c r="I83" t="s">
        <v>483</v>
      </c>
      <c r="J83">
        <v>29.731770000000001</v>
      </c>
      <c r="K83">
        <v>-95.434439999999995</v>
      </c>
      <c r="L83">
        <v>486210</v>
      </c>
      <c r="M83" t="s">
        <v>241</v>
      </c>
      <c r="O83" s="49">
        <v>2.75</v>
      </c>
      <c r="Q83" s="49">
        <v>7975.44</v>
      </c>
    </row>
    <row r="84" spans="1:17" x14ac:dyDescent="0.3">
      <c r="A84">
        <v>1012821</v>
      </c>
      <c r="B84" t="s">
        <v>47861</v>
      </c>
      <c r="C84" t="s">
        <v>47862</v>
      </c>
      <c r="D84" t="s">
        <v>47860</v>
      </c>
      <c r="E84" t="s">
        <v>5420</v>
      </c>
      <c r="F84" t="s">
        <v>303</v>
      </c>
      <c r="G84" t="s">
        <v>34102</v>
      </c>
      <c r="H84" t="s">
        <v>47822</v>
      </c>
      <c r="I84" t="s">
        <v>483</v>
      </c>
      <c r="J84">
        <v>29.731770000000001</v>
      </c>
      <c r="K84">
        <v>-95.434439999999995</v>
      </c>
      <c r="L84">
        <v>486210</v>
      </c>
      <c r="M84" t="s">
        <v>241</v>
      </c>
      <c r="O84" s="49">
        <v>1877.66</v>
      </c>
      <c r="P84" s="49">
        <v>3371.38</v>
      </c>
      <c r="Q84" s="49">
        <v>16594.37</v>
      </c>
    </row>
    <row r="85" spans="1:17" x14ac:dyDescent="0.3">
      <c r="A85">
        <v>1012821</v>
      </c>
      <c r="B85" t="s">
        <v>47861</v>
      </c>
      <c r="C85" t="s">
        <v>47862</v>
      </c>
      <c r="D85" t="s">
        <v>47796</v>
      </c>
      <c r="E85" t="s">
        <v>5420</v>
      </c>
      <c r="F85" t="s">
        <v>303</v>
      </c>
      <c r="G85" t="s">
        <v>34102</v>
      </c>
      <c r="H85" t="s">
        <v>47822</v>
      </c>
      <c r="I85" t="s">
        <v>483</v>
      </c>
      <c r="J85">
        <v>29.731770000000001</v>
      </c>
      <c r="K85">
        <v>-95.434439999999995</v>
      </c>
      <c r="L85">
        <v>486210</v>
      </c>
      <c r="M85" t="s">
        <v>241</v>
      </c>
      <c r="P85" s="49">
        <v>3.75</v>
      </c>
      <c r="Q85" s="49">
        <v>455.02</v>
      </c>
    </row>
    <row r="86" spans="1:17" x14ac:dyDescent="0.3">
      <c r="A86">
        <v>1012512</v>
      </c>
      <c r="B86" t="s">
        <v>47863</v>
      </c>
      <c r="C86" t="s">
        <v>47864</v>
      </c>
      <c r="D86" t="s">
        <v>47865</v>
      </c>
      <c r="E86" t="s">
        <v>5420</v>
      </c>
      <c r="F86" t="s">
        <v>303</v>
      </c>
      <c r="G86" t="s">
        <v>1810</v>
      </c>
      <c r="H86" t="s">
        <v>47866</v>
      </c>
      <c r="I86" t="s">
        <v>483</v>
      </c>
      <c r="J86">
        <v>29.7606</v>
      </c>
      <c r="K86">
        <v>-95.365880000000004</v>
      </c>
      <c r="L86">
        <v>486210</v>
      </c>
      <c r="M86" t="s">
        <v>241</v>
      </c>
      <c r="P86" s="49">
        <v>12.2075052</v>
      </c>
    </row>
    <row r="87" spans="1:17" x14ac:dyDescent="0.3">
      <c r="A87">
        <v>1012512</v>
      </c>
      <c r="B87" t="s">
        <v>47863</v>
      </c>
      <c r="C87" t="s">
        <v>47864</v>
      </c>
      <c r="D87" t="s">
        <v>47867</v>
      </c>
      <c r="E87" t="s">
        <v>5420</v>
      </c>
      <c r="F87" t="s">
        <v>303</v>
      </c>
      <c r="G87" t="s">
        <v>1810</v>
      </c>
      <c r="H87" t="s">
        <v>47866</v>
      </c>
      <c r="I87" t="s">
        <v>483</v>
      </c>
      <c r="J87">
        <v>29.7606</v>
      </c>
      <c r="K87">
        <v>-95.365880000000004</v>
      </c>
      <c r="L87">
        <v>486210</v>
      </c>
      <c r="M87" t="s">
        <v>241</v>
      </c>
      <c r="N87" s="49">
        <v>17220.115000000002</v>
      </c>
      <c r="O87" s="49">
        <v>10861.51</v>
      </c>
      <c r="P87" s="49">
        <v>21490.5962292</v>
      </c>
      <c r="Q87" s="49">
        <v>27657.7147</v>
      </c>
    </row>
    <row r="88" spans="1:17" x14ac:dyDescent="0.3">
      <c r="A88">
        <v>1012512</v>
      </c>
      <c r="B88" t="s">
        <v>47863</v>
      </c>
      <c r="C88" t="s">
        <v>47864</v>
      </c>
      <c r="D88" t="s">
        <v>3486</v>
      </c>
      <c r="E88" t="s">
        <v>5420</v>
      </c>
      <c r="F88" t="s">
        <v>303</v>
      </c>
      <c r="G88" t="s">
        <v>1810</v>
      </c>
      <c r="H88" t="s">
        <v>47866</v>
      </c>
      <c r="I88" t="s">
        <v>483</v>
      </c>
      <c r="J88">
        <v>29.7606</v>
      </c>
      <c r="K88">
        <v>-95.365880000000004</v>
      </c>
      <c r="L88">
        <v>486210</v>
      </c>
      <c r="M88" t="s">
        <v>241</v>
      </c>
      <c r="N88" s="49">
        <v>50386.578999999998</v>
      </c>
      <c r="O88" s="49">
        <v>71887.58</v>
      </c>
      <c r="P88" s="49">
        <v>666.68774410000003</v>
      </c>
      <c r="Q88" s="49">
        <v>88719.893299999996</v>
      </c>
    </row>
    <row r="89" spans="1:17" x14ac:dyDescent="0.3">
      <c r="A89">
        <v>1012512</v>
      </c>
      <c r="B89" t="s">
        <v>47863</v>
      </c>
      <c r="C89" t="s">
        <v>47864</v>
      </c>
      <c r="D89" t="s">
        <v>47829</v>
      </c>
      <c r="E89" t="s">
        <v>5420</v>
      </c>
      <c r="F89" t="s">
        <v>303</v>
      </c>
      <c r="G89" t="s">
        <v>1810</v>
      </c>
      <c r="H89" t="s">
        <v>47866</v>
      </c>
      <c r="I89" t="s">
        <v>483</v>
      </c>
      <c r="J89">
        <v>29.7606</v>
      </c>
      <c r="K89">
        <v>-95.365880000000004</v>
      </c>
      <c r="L89">
        <v>486210</v>
      </c>
      <c r="M89" t="s">
        <v>241</v>
      </c>
      <c r="N89" s="49">
        <v>28.507000000000001</v>
      </c>
      <c r="O89" s="49">
        <v>7085.41</v>
      </c>
      <c r="P89" s="49">
        <v>17.247552299999999</v>
      </c>
      <c r="Q89" s="49">
        <v>11277.093000000001</v>
      </c>
    </row>
    <row r="90" spans="1:17" x14ac:dyDescent="0.3">
      <c r="A90">
        <v>1012512</v>
      </c>
      <c r="B90" t="s">
        <v>47863</v>
      </c>
      <c r="C90" t="s">
        <v>47864</v>
      </c>
      <c r="D90" t="s">
        <v>47798</v>
      </c>
      <c r="E90" t="s">
        <v>5420</v>
      </c>
      <c r="F90" t="s">
        <v>303</v>
      </c>
      <c r="G90" t="s">
        <v>1810</v>
      </c>
      <c r="H90" t="s">
        <v>47866</v>
      </c>
      <c r="I90" t="s">
        <v>483</v>
      </c>
      <c r="J90">
        <v>29.7606</v>
      </c>
      <c r="K90">
        <v>-95.365880000000004</v>
      </c>
      <c r="L90">
        <v>486210</v>
      </c>
      <c r="M90" t="s">
        <v>241</v>
      </c>
      <c r="N90" s="49">
        <v>209.21600000000001</v>
      </c>
      <c r="P90" s="49">
        <v>34898.020711800003</v>
      </c>
      <c r="Q90" s="49">
        <v>43638.779699999999</v>
      </c>
    </row>
    <row r="91" spans="1:17" x14ac:dyDescent="0.3">
      <c r="A91">
        <v>1012512</v>
      </c>
      <c r="B91" t="s">
        <v>47863</v>
      </c>
      <c r="C91" t="s">
        <v>47864</v>
      </c>
      <c r="D91" t="s">
        <v>47859</v>
      </c>
      <c r="E91" t="s">
        <v>5420</v>
      </c>
      <c r="F91" t="s">
        <v>303</v>
      </c>
      <c r="G91" t="s">
        <v>1810</v>
      </c>
      <c r="H91" t="s">
        <v>47866</v>
      </c>
      <c r="I91" t="s">
        <v>483</v>
      </c>
      <c r="J91">
        <v>29.7606</v>
      </c>
      <c r="K91">
        <v>-95.365880000000004</v>
      </c>
      <c r="L91">
        <v>486210</v>
      </c>
      <c r="M91" t="s">
        <v>241</v>
      </c>
      <c r="Q91" s="49">
        <v>34594.627200000003</v>
      </c>
    </row>
    <row r="92" spans="1:17" x14ac:dyDescent="0.3">
      <c r="A92">
        <v>1012512</v>
      </c>
      <c r="B92" t="s">
        <v>47863</v>
      </c>
      <c r="C92" t="s">
        <v>47864</v>
      </c>
      <c r="D92" t="s">
        <v>47824</v>
      </c>
      <c r="E92" t="s">
        <v>5420</v>
      </c>
      <c r="F92" t="s">
        <v>303</v>
      </c>
      <c r="G92" t="s">
        <v>1810</v>
      </c>
      <c r="H92" t="s">
        <v>47866</v>
      </c>
      <c r="I92" t="s">
        <v>483</v>
      </c>
      <c r="J92">
        <v>29.7606</v>
      </c>
      <c r="K92">
        <v>-95.365880000000004</v>
      </c>
      <c r="L92">
        <v>486210</v>
      </c>
      <c r="M92" t="s">
        <v>241</v>
      </c>
      <c r="N92" s="49">
        <v>45174.298000000003</v>
      </c>
      <c r="O92" s="49">
        <v>1053.21</v>
      </c>
      <c r="P92" s="49">
        <v>2179.8705626999999</v>
      </c>
      <c r="Q92" s="49">
        <v>868.3125</v>
      </c>
    </row>
    <row r="93" spans="1:17" x14ac:dyDescent="0.3">
      <c r="A93">
        <v>1012512</v>
      </c>
      <c r="B93" t="s">
        <v>47863</v>
      </c>
      <c r="C93" t="s">
        <v>47864</v>
      </c>
      <c r="D93" t="s">
        <v>47832</v>
      </c>
      <c r="E93" t="s">
        <v>5420</v>
      </c>
      <c r="F93" t="s">
        <v>303</v>
      </c>
      <c r="G93" t="s">
        <v>1810</v>
      </c>
      <c r="H93" t="s">
        <v>47866</v>
      </c>
      <c r="I93" t="s">
        <v>483</v>
      </c>
      <c r="J93">
        <v>29.7606</v>
      </c>
      <c r="K93">
        <v>-95.365880000000004</v>
      </c>
      <c r="L93">
        <v>486210</v>
      </c>
      <c r="M93" t="s">
        <v>241</v>
      </c>
      <c r="N93" s="49">
        <v>14686.171</v>
      </c>
      <c r="O93" s="49">
        <v>4538.4799999999996</v>
      </c>
      <c r="P93" s="49">
        <v>14228.5869293</v>
      </c>
    </row>
    <row r="94" spans="1:17" x14ac:dyDescent="0.3">
      <c r="A94">
        <v>1012512</v>
      </c>
      <c r="B94" t="s">
        <v>47863</v>
      </c>
      <c r="C94" t="s">
        <v>47864</v>
      </c>
      <c r="D94" t="s">
        <v>11143</v>
      </c>
      <c r="E94" t="s">
        <v>5420</v>
      </c>
      <c r="F94" t="s">
        <v>303</v>
      </c>
      <c r="G94" t="s">
        <v>1810</v>
      </c>
      <c r="H94" t="s">
        <v>47866</v>
      </c>
      <c r="I94" t="s">
        <v>483</v>
      </c>
      <c r="J94">
        <v>29.7606</v>
      </c>
      <c r="K94">
        <v>-95.365880000000004</v>
      </c>
      <c r="L94">
        <v>486210</v>
      </c>
      <c r="M94" t="s">
        <v>241</v>
      </c>
      <c r="N94" s="49">
        <v>102.61799999999999</v>
      </c>
      <c r="O94" s="49">
        <v>20558.689999999999</v>
      </c>
      <c r="P94" s="49">
        <v>6499.2821811000003</v>
      </c>
      <c r="Q94" s="49">
        <v>742.33563000000004</v>
      </c>
    </row>
    <row r="95" spans="1:17" x14ac:dyDescent="0.3">
      <c r="A95">
        <v>1012512</v>
      </c>
      <c r="B95" t="s">
        <v>47863</v>
      </c>
      <c r="C95" t="s">
        <v>47864</v>
      </c>
      <c r="D95" t="s">
        <v>47856</v>
      </c>
      <c r="E95" t="s">
        <v>5420</v>
      </c>
      <c r="F95" t="s">
        <v>303</v>
      </c>
      <c r="G95" t="s">
        <v>1810</v>
      </c>
      <c r="H95" t="s">
        <v>47866</v>
      </c>
      <c r="I95" t="s">
        <v>483</v>
      </c>
      <c r="J95">
        <v>29.7606</v>
      </c>
      <c r="K95">
        <v>-95.365880000000004</v>
      </c>
      <c r="L95">
        <v>486210</v>
      </c>
      <c r="M95" t="s">
        <v>241</v>
      </c>
      <c r="O95" s="49">
        <v>8132.62</v>
      </c>
    </row>
    <row r="96" spans="1:17" x14ac:dyDescent="0.3">
      <c r="A96">
        <v>1012512</v>
      </c>
      <c r="B96" t="s">
        <v>47863</v>
      </c>
      <c r="C96" t="s">
        <v>47864</v>
      </c>
      <c r="D96" t="s">
        <v>47868</v>
      </c>
      <c r="E96" t="s">
        <v>5420</v>
      </c>
      <c r="F96" t="s">
        <v>303</v>
      </c>
      <c r="G96" t="s">
        <v>1810</v>
      </c>
      <c r="H96" t="s">
        <v>47866</v>
      </c>
      <c r="I96" t="s">
        <v>483</v>
      </c>
      <c r="J96">
        <v>29.7606</v>
      </c>
      <c r="K96">
        <v>-95.365880000000004</v>
      </c>
      <c r="L96">
        <v>486210</v>
      </c>
      <c r="M96" t="s">
        <v>241</v>
      </c>
      <c r="P96" s="49">
        <v>24802.874969600001</v>
      </c>
      <c r="Q96" s="49">
        <v>0.91310000000000002</v>
      </c>
    </row>
    <row r="97" spans="1:17" x14ac:dyDescent="0.3">
      <c r="A97">
        <v>1012512</v>
      </c>
      <c r="B97" t="s">
        <v>47863</v>
      </c>
      <c r="C97" t="s">
        <v>47864</v>
      </c>
      <c r="D97" t="s">
        <v>47869</v>
      </c>
      <c r="E97" t="s">
        <v>5420</v>
      </c>
      <c r="F97" t="s">
        <v>303</v>
      </c>
      <c r="G97" t="s">
        <v>1810</v>
      </c>
      <c r="H97" t="s">
        <v>47866</v>
      </c>
      <c r="I97" t="s">
        <v>483</v>
      </c>
      <c r="J97">
        <v>29.7606</v>
      </c>
      <c r="K97">
        <v>-95.365880000000004</v>
      </c>
      <c r="L97">
        <v>486210</v>
      </c>
      <c r="M97" t="s">
        <v>241</v>
      </c>
      <c r="N97" s="49">
        <v>580.94200000000001</v>
      </c>
    </row>
    <row r="98" spans="1:17" x14ac:dyDescent="0.3">
      <c r="A98">
        <v>1012512</v>
      </c>
      <c r="B98" t="s">
        <v>47863</v>
      </c>
      <c r="C98" t="s">
        <v>47864</v>
      </c>
      <c r="D98" t="s">
        <v>10332</v>
      </c>
      <c r="E98" t="s">
        <v>5420</v>
      </c>
      <c r="F98" t="s">
        <v>303</v>
      </c>
      <c r="G98" t="s">
        <v>1810</v>
      </c>
      <c r="H98" t="s">
        <v>47866</v>
      </c>
      <c r="I98" t="s">
        <v>483</v>
      </c>
      <c r="J98">
        <v>29.7606</v>
      </c>
      <c r="K98">
        <v>-95.365880000000004</v>
      </c>
      <c r="L98">
        <v>486210</v>
      </c>
      <c r="M98" t="s">
        <v>241</v>
      </c>
      <c r="O98" s="49">
        <v>2686.35</v>
      </c>
      <c r="P98" s="49">
        <v>4648.8955631999997</v>
      </c>
      <c r="Q98" s="49">
        <v>1559.5969</v>
      </c>
    </row>
    <row r="99" spans="1:17" x14ac:dyDescent="0.3">
      <c r="A99">
        <v>1012512</v>
      </c>
      <c r="B99" t="s">
        <v>47863</v>
      </c>
      <c r="C99" t="s">
        <v>47864</v>
      </c>
      <c r="D99" t="s">
        <v>9107</v>
      </c>
      <c r="E99" t="s">
        <v>5420</v>
      </c>
      <c r="F99" t="s">
        <v>303</v>
      </c>
      <c r="G99" t="s">
        <v>1810</v>
      </c>
      <c r="H99" t="s">
        <v>47866</v>
      </c>
      <c r="I99" t="s">
        <v>483</v>
      </c>
      <c r="J99">
        <v>29.7606</v>
      </c>
      <c r="K99">
        <v>-95.365880000000004</v>
      </c>
      <c r="L99">
        <v>486210</v>
      </c>
      <c r="M99" t="s">
        <v>241</v>
      </c>
      <c r="O99" s="49">
        <v>2028.59</v>
      </c>
      <c r="P99" s="49">
        <v>3684.16482</v>
      </c>
      <c r="Q99" s="49">
        <v>2473.4573999999998</v>
      </c>
    </row>
    <row r="100" spans="1:17" x14ac:dyDescent="0.3">
      <c r="A100">
        <v>1012512</v>
      </c>
      <c r="B100" t="s">
        <v>47863</v>
      </c>
      <c r="C100" t="s">
        <v>47864</v>
      </c>
      <c r="D100" t="s">
        <v>47860</v>
      </c>
      <c r="E100" t="s">
        <v>5420</v>
      </c>
      <c r="F100" t="s">
        <v>303</v>
      </c>
      <c r="G100" t="s">
        <v>1810</v>
      </c>
      <c r="H100" t="s">
        <v>47866</v>
      </c>
      <c r="I100" t="s">
        <v>483</v>
      </c>
      <c r="J100">
        <v>29.7606</v>
      </c>
      <c r="K100">
        <v>-95.365880000000004</v>
      </c>
      <c r="L100">
        <v>486210</v>
      </c>
      <c r="M100" t="s">
        <v>241</v>
      </c>
      <c r="N100" s="49">
        <v>15.743</v>
      </c>
      <c r="O100" s="49">
        <v>8425.4599999999991</v>
      </c>
      <c r="P100" s="49">
        <v>1270.8131652</v>
      </c>
    </row>
    <row r="101" spans="1:17" x14ac:dyDescent="0.3">
      <c r="A101">
        <v>1012512</v>
      </c>
      <c r="B101" t="s">
        <v>47863</v>
      </c>
      <c r="C101" t="s">
        <v>47864</v>
      </c>
      <c r="D101" t="s">
        <v>47836</v>
      </c>
      <c r="E101" t="s">
        <v>5420</v>
      </c>
      <c r="F101" t="s">
        <v>303</v>
      </c>
      <c r="G101" t="s">
        <v>1810</v>
      </c>
      <c r="H101" t="s">
        <v>47866</v>
      </c>
      <c r="I101" t="s">
        <v>483</v>
      </c>
      <c r="J101">
        <v>29.7606</v>
      </c>
      <c r="K101">
        <v>-95.365880000000004</v>
      </c>
      <c r="L101">
        <v>486210</v>
      </c>
      <c r="M101" t="s">
        <v>241</v>
      </c>
      <c r="N101" s="49">
        <v>2866.4769999999999</v>
      </c>
      <c r="O101" s="49">
        <v>573.41</v>
      </c>
      <c r="P101" s="49">
        <v>26888.130518800001</v>
      </c>
    </row>
    <row r="102" spans="1:17" x14ac:dyDescent="0.3">
      <c r="A102">
        <v>1012473</v>
      </c>
      <c r="B102" t="s">
        <v>47870</v>
      </c>
      <c r="C102" t="s">
        <v>47871</v>
      </c>
      <c r="D102" t="s">
        <v>12605</v>
      </c>
      <c r="E102" t="s">
        <v>5420</v>
      </c>
      <c r="F102" t="s">
        <v>303</v>
      </c>
      <c r="G102" t="s">
        <v>1810</v>
      </c>
      <c r="H102" t="s">
        <v>47866</v>
      </c>
      <c r="J102">
        <v>29.7606</v>
      </c>
      <c r="K102">
        <v>-95.365880000000004</v>
      </c>
      <c r="L102">
        <v>486210</v>
      </c>
      <c r="M102" t="s">
        <v>241</v>
      </c>
      <c r="N102" s="49">
        <v>1.2364E-2</v>
      </c>
      <c r="O102" s="49">
        <v>1.7347499999999998E-2</v>
      </c>
    </row>
    <row r="103" spans="1:17" x14ac:dyDescent="0.3">
      <c r="A103">
        <v>1012473</v>
      </c>
      <c r="B103" t="s">
        <v>47870</v>
      </c>
      <c r="C103" t="s">
        <v>47871</v>
      </c>
      <c r="D103" t="s">
        <v>47859</v>
      </c>
      <c r="E103" t="s">
        <v>5420</v>
      </c>
      <c r="F103" t="s">
        <v>303</v>
      </c>
      <c r="G103" t="s">
        <v>1810</v>
      </c>
      <c r="H103" t="s">
        <v>47866</v>
      </c>
      <c r="J103">
        <v>29.7606</v>
      </c>
      <c r="K103">
        <v>-95.365880000000004</v>
      </c>
      <c r="L103">
        <v>486210</v>
      </c>
      <c r="M103" t="s">
        <v>241</v>
      </c>
      <c r="N103" s="49">
        <v>37.942999999999998</v>
      </c>
      <c r="O103" s="49">
        <v>52.81</v>
      </c>
      <c r="P103" s="49">
        <v>4549.99</v>
      </c>
      <c r="Q103" s="49">
        <v>8129.36</v>
      </c>
    </row>
    <row r="104" spans="1:17" x14ac:dyDescent="0.3">
      <c r="A104">
        <v>1012473</v>
      </c>
      <c r="B104" t="s">
        <v>47870</v>
      </c>
      <c r="C104" t="s">
        <v>47871</v>
      </c>
      <c r="D104" t="s">
        <v>47805</v>
      </c>
      <c r="E104" t="s">
        <v>5420</v>
      </c>
      <c r="F104" t="s">
        <v>303</v>
      </c>
      <c r="G104" t="s">
        <v>1810</v>
      </c>
      <c r="H104" t="s">
        <v>47866</v>
      </c>
      <c r="J104">
        <v>29.7606</v>
      </c>
      <c r="K104">
        <v>-95.365880000000004</v>
      </c>
      <c r="L104">
        <v>486210</v>
      </c>
      <c r="M104" t="s">
        <v>241</v>
      </c>
      <c r="N104" s="49">
        <v>5.6506499999999997</v>
      </c>
      <c r="O104" s="49">
        <v>6.01</v>
      </c>
      <c r="P104" s="49">
        <v>1639.89</v>
      </c>
      <c r="Q104" s="49">
        <v>2931.87</v>
      </c>
    </row>
    <row r="105" spans="1:17" x14ac:dyDescent="0.3">
      <c r="A105">
        <v>1012473</v>
      </c>
      <c r="B105" t="s">
        <v>47870</v>
      </c>
      <c r="C105" t="s">
        <v>47871</v>
      </c>
      <c r="D105" t="s">
        <v>47792</v>
      </c>
      <c r="E105" t="s">
        <v>5420</v>
      </c>
      <c r="F105" t="s">
        <v>303</v>
      </c>
      <c r="G105" t="s">
        <v>1810</v>
      </c>
      <c r="H105" t="s">
        <v>47866</v>
      </c>
      <c r="J105">
        <v>29.7606</v>
      </c>
      <c r="K105">
        <v>-95.365880000000004</v>
      </c>
      <c r="L105">
        <v>486210</v>
      </c>
      <c r="M105" t="s">
        <v>241</v>
      </c>
      <c r="O105" s="49">
        <v>0.48060000000000003</v>
      </c>
    </row>
    <row r="106" spans="1:17" x14ac:dyDescent="0.3">
      <c r="A106">
        <v>1012473</v>
      </c>
      <c r="B106" t="s">
        <v>47870</v>
      </c>
      <c r="C106" t="s">
        <v>47871</v>
      </c>
      <c r="D106" t="s">
        <v>477</v>
      </c>
      <c r="E106" t="s">
        <v>5420</v>
      </c>
      <c r="F106" t="s">
        <v>303</v>
      </c>
      <c r="G106" t="s">
        <v>1810</v>
      </c>
      <c r="H106" t="s">
        <v>47866</v>
      </c>
      <c r="J106">
        <v>29.7606</v>
      </c>
      <c r="K106">
        <v>-95.365880000000004</v>
      </c>
      <c r="L106">
        <v>486210</v>
      </c>
      <c r="M106" t="s">
        <v>241</v>
      </c>
      <c r="N106" s="49">
        <v>3831.614</v>
      </c>
      <c r="O106" s="49">
        <v>234.52</v>
      </c>
      <c r="P106" s="49">
        <v>2548.94</v>
      </c>
      <c r="Q106" s="49">
        <v>4560.5</v>
      </c>
    </row>
    <row r="107" spans="1:17" x14ac:dyDescent="0.3">
      <c r="A107">
        <v>1012473</v>
      </c>
      <c r="B107" t="s">
        <v>47870</v>
      </c>
      <c r="C107" t="s">
        <v>47871</v>
      </c>
      <c r="D107" t="s">
        <v>47872</v>
      </c>
      <c r="E107" t="s">
        <v>5420</v>
      </c>
      <c r="F107" t="s">
        <v>303</v>
      </c>
      <c r="G107" t="s">
        <v>1810</v>
      </c>
      <c r="H107" t="s">
        <v>47866</v>
      </c>
      <c r="J107">
        <v>29.7606</v>
      </c>
      <c r="K107">
        <v>-95.365880000000004</v>
      </c>
      <c r="L107">
        <v>486210</v>
      </c>
      <c r="M107" t="s">
        <v>241</v>
      </c>
      <c r="O107" s="49">
        <v>4.5499999999999999E-2</v>
      </c>
    </row>
    <row r="108" spans="1:17" x14ac:dyDescent="0.3">
      <c r="A108">
        <v>1012473</v>
      </c>
      <c r="B108" t="s">
        <v>47870</v>
      </c>
      <c r="C108" t="s">
        <v>47871</v>
      </c>
      <c r="D108" t="s">
        <v>10332</v>
      </c>
      <c r="E108" t="s">
        <v>5420</v>
      </c>
      <c r="F108" t="s">
        <v>303</v>
      </c>
      <c r="G108" t="s">
        <v>1810</v>
      </c>
      <c r="H108" t="s">
        <v>47866</v>
      </c>
      <c r="J108">
        <v>29.7606</v>
      </c>
      <c r="K108">
        <v>-95.365880000000004</v>
      </c>
      <c r="L108">
        <v>486210</v>
      </c>
      <c r="M108" t="s">
        <v>241</v>
      </c>
      <c r="N108" s="49">
        <v>7975.8140000000003</v>
      </c>
      <c r="O108" s="49">
        <v>501.08</v>
      </c>
      <c r="P108" s="49">
        <v>35611.53</v>
      </c>
      <c r="Q108" s="49">
        <v>63643.07</v>
      </c>
    </row>
    <row r="109" spans="1:17" x14ac:dyDescent="0.3">
      <c r="A109">
        <v>1012473</v>
      </c>
      <c r="B109" t="s">
        <v>47870</v>
      </c>
      <c r="C109" t="s">
        <v>47871</v>
      </c>
      <c r="D109" t="s">
        <v>47806</v>
      </c>
      <c r="E109" t="s">
        <v>5420</v>
      </c>
      <c r="F109" t="s">
        <v>303</v>
      </c>
      <c r="G109" t="s">
        <v>1810</v>
      </c>
      <c r="H109" t="s">
        <v>47866</v>
      </c>
      <c r="J109">
        <v>29.7606</v>
      </c>
      <c r="K109">
        <v>-95.365880000000004</v>
      </c>
      <c r="L109">
        <v>486210</v>
      </c>
      <c r="M109" t="s">
        <v>241</v>
      </c>
      <c r="N109" s="49">
        <v>13544.105</v>
      </c>
      <c r="O109" s="49">
        <v>37.79</v>
      </c>
      <c r="P109" s="49">
        <v>12969.19</v>
      </c>
      <c r="Q109" s="49">
        <v>30949.91</v>
      </c>
    </row>
    <row r="110" spans="1:17" x14ac:dyDescent="0.3">
      <c r="A110">
        <v>1012473</v>
      </c>
      <c r="B110" t="s">
        <v>47870</v>
      </c>
      <c r="C110" t="s">
        <v>47871</v>
      </c>
      <c r="D110" t="s">
        <v>3231</v>
      </c>
      <c r="E110" t="s">
        <v>5420</v>
      </c>
      <c r="F110" t="s">
        <v>303</v>
      </c>
      <c r="G110" t="s">
        <v>1810</v>
      </c>
      <c r="H110" t="s">
        <v>47866</v>
      </c>
      <c r="J110">
        <v>29.7606</v>
      </c>
      <c r="K110">
        <v>-95.365880000000004</v>
      </c>
      <c r="L110">
        <v>486210</v>
      </c>
      <c r="M110" t="s">
        <v>241</v>
      </c>
      <c r="N110" s="49">
        <v>10518.994000000001</v>
      </c>
      <c r="O110" s="49">
        <v>4053.17</v>
      </c>
      <c r="P110" s="49">
        <v>9041.42</v>
      </c>
      <c r="Q110" s="49">
        <v>16154.86</v>
      </c>
    </row>
    <row r="111" spans="1:17" x14ac:dyDescent="0.3">
      <c r="A111">
        <v>1012473</v>
      </c>
      <c r="B111" t="s">
        <v>47870</v>
      </c>
      <c r="C111" t="s">
        <v>47871</v>
      </c>
      <c r="D111" t="s">
        <v>47807</v>
      </c>
      <c r="E111" t="s">
        <v>5420</v>
      </c>
      <c r="F111" t="s">
        <v>303</v>
      </c>
      <c r="G111" t="s">
        <v>1810</v>
      </c>
      <c r="H111" t="s">
        <v>47866</v>
      </c>
      <c r="J111">
        <v>29.7606</v>
      </c>
      <c r="K111">
        <v>-95.365880000000004</v>
      </c>
      <c r="L111">
        <v>486210</v>
      </c>
      <c r="M111" t="s">
        <v>241</v>
      </c>
      <c r="N111" s="49">
        <v>88033.83</v>
      </c>
      <c r="O111" s="49">
        <v>61805.96</v>
      </c>
      <c r="P111" s="49">
        <v>16491.25</v>
      </c>
      <c r="Q111" s="49">
        <v>36406.44</v>
      </c>
    </row>
    <row r="112" spans="1:17" x14ac:dyDescent="0.3">
      <c r="A112">
        <v>1012501</v>
      </c>
      <c r="B112" t="s">
        <v>47873</v>
      </c>
      <c r="C112" t="s">
        <v>47874</v>
      </c>
      <c r="D112" t="s">
        <v>47859</v>
      </c>
      <c r="E112" t="s">
        <v>5420</v>
      </c>
      <c r="F112" t="s">
        <v>303</v>
      </c>
      <c r="G112" t="s">
        <v>1810</v>
      </c>
      <c r="H112" t="s">
        <v>47866</v>
      </c>
      <c r="I112" t="s">
        <v>483</v>
      </c>
      <c r="J112">
        <v>29.7606</v>
      </c>
      <c r="K112">
        <v>-95.365880000000004</v>
      </c>
      <c r="L112">
        <v>486210</v>
      </c>
      <c r="M112" t="s">
        <v>241</v>
      </c>
      <c r="N112" s="49">
        <v>651</v>
      </c>
      <c r="O112" s="49">
        <v>57833.89</v>
      </c>
      <c r="P112" s="49">
        <v>14522.95</v>
      </c>
      <c r="Q112" s="49">
        <v>14396.35</v>
      </c>
    </row>
    <row r="113" spans="1:17" x14ac:dyDescent="0.3">
      <c r="A113">
        <v>1012501</v>
      </c>
      <c r="B113" t="s">
        <v>47873</v>
      </c>
      <c r="C113" t="s">
        <v>47874</v>
      </c>
      <c r="D113" t="s">
        <v>47824</v>
      </c>
      <c r="E113" t="s">
        <v>5420</v>
      </c>
      <c r="F113" t="s">
        <v>303</v>
      </c>
      <c r="G113" t="s">
        <v>1810</v>
      </c>
      <c r="H113" t="s">
        <v>47866</v>
      </c>
      <c r="I113" t="s">
        <v>483</v>
      </c>
      <c r="J113">
        <v>29.7606</v>
      </c>
      <c r="K113">
        <v>-95.365880000000004</v>
      </c>
      <c r="L113">
        <v>486210</v>
      </c>
      <c r="M113" t="s">
        <v>241</v>
      </c>
      <c r="N113" s="49">
        <v>75</v>
      </c>
      <c r="O113" s="49">
        <v>166.94</v>
      </c>
      <c r="P113" s="49">
        <v>28754.35</v>
      </c>
      <c r="Q113" s="49">
        <v>28504.11</v>
      </c>
    </row>
    <row r="114" spans="1:17" x14ac:dyDescent="0.3">
      <c r="A114">
        <v>1012501</v>
      </c>
      <c r="B114" t="s">
        <v>47873</v>
      </c>
      <c r="C114" t="s">
        <v>47874</v>
      </c>
      <c r="D114" t="s">
        <v>11143</v>
      </c>
      <c r="E114" t="s">
        <v>5420</v>
      </c>
      <c r="F114" t="s">
        <v>303</v>
      </c>
      <c r="G114" t="s">
        <v>1810</v>
      </c>
      <c r="H114" t="s">
        <v>47866</v>
      </c>
      <c r="I114" t="s">
        <v>483</v>
      </c>
      <c r="J114">
        <v>29.7606</v>
      </c>
      <c r="K114">
        <v>-95.365880000000004</v>
      </c>
      <c r="L114">
        <v>486210</v>
      </c>
      <c r="M114" t="s">
        <v>241</v>
      </c>
      <c r="N114" s="49">
        <v>1902</v>
      </c>
      <c r="O114" s="49">
        <v>21453.72</v>
      </c>
      <c r="P114" s="49">
        <v>13162.2</v>
      </c>
      <c r="Q114" s="49">
        <v>13046.79</v>
      </c>
    </row>
    <row r="115" spans="1:17" x14ac:dyDescent="0.3">
      <c r="A115">
        <v>1012501</v>
      </c>
      <c r="B115" t="s">
        <v>47873</v>
      </c>
      <c r="C115" t="s">
        <v>47874</v>
      </c>
      <c r="D115" t="s">
        <v>47860</v>
      </c>
      <c r="E115" t="s">
        <v>5420</v>
      </c>
      <c r="F115" t="s">
        <v>303</v>
      </c>
      <c r="G115" t="s">
        <v>1810</v>
      </c>
      <c r="H115" t="s">
        <v>47866</v>
      </c>
      <c r="I115" t="s">
        <v>483</v>
      </c>
      <c r="J115">
        <v>29.7606</v>
      </c>
      <c r="K115">
        <v>-95.365880000000004</v>
      </c>
      <c r="L115">
        <v>486210</v>
      </c>
      <c r="M115" t="s">
        <v>241</v>
      </c>
      <c r="N115" s="49">
        <v>551</v>
      </c>
      <c r="O115" s="49">
        <v>58525.43</v>
      </c>
      <c r="P115" s="49">
        <v>5458.15</v>
      </c>
      <c r="Q115" s="49">
        <v>11200.16</v>
      </c>
    </row>
    <row r="116" spans="1:17" x14ac:dyDescent="0.3">
      <c r="A116">
        <v>1013397</v>
      </c>
      <c r="B116"/>
      <c r="C116" t="s">
        <v>47875</v>
      </c>
      <c r="D116" t="s">
        <v>47832</v>
      </c>
      <c r="E116" t="s">
        <v>5420</v>
      </c>
      <c r="F116" t="s">
        <v>303</v>
      </c>
      <c r="G116" t="s">
        <v>1810</v>
      </c>
      <c r="H116" t="s">
        <v>47876</v>
      </c>
      <c r="L116">
        <v>486210</v>
      </c>
      <c r="M116" t="s">
        <v>241</v>
      </c>
      <c r="N116" s="49">
        <v>30160</v>
      </c>
    </row>
    <row r="117" spans="1:17" x14ac:dyDescent="0.3">
      <c r="A117">
        <v>1013397</v>
      </c>
      <c r="B117"/>
      <c r="C117" t="s">
        <v>47875</v>
      </c>
      <c r="D117" t="s">
        <v>47833</v>
      </c>
      <c r="E117" t="s">
        <v>5420</v>
      </c>
      <c r="F117" t="s">
        <v>303</v>
      </c>
      <c r="G117" t="s">
        <v>1810</v>
      </c>
      <c r="H117" t="s">
        <v>47876</v>
      </c>
      <c r="L117">
        <v>486210</v>
      </c>
      <c r="M117" t="s">
        <v>241</v>
      </c>
      <c r="N117" s="49">
        <v>14517</v>
      </c>
    </row>
    <row r="118" spans="1:17" x14ac:dyDescent="0.3">
      <c r="A118">
        <v>1013397</v>
      </c>
      <c r="B118"/>
      <c r="C118" t="s">
        <v>47875</v>
      </c>
      <c r="D118" t="s">
        <v>47836</v>
      </c>
      <c r="E118" t="s">
        <v>5420</v>
      </c>
      <c r="F118" t="s">
        <v>303</v>
      </c>
      <c r="G118" t="s">
        <v>1810</v>
      </c>
      <c r="H118" t="s">
        <v>47876</v>
      </c>
      <c r="L118">
        <v>486210</v>
      </c>
      <c r="M118" t="s">
        <v>241</v>
      </c>
      <c r="N118" s="49">
        <v>12815</v>
      </c>
    </row>
    <row r="119" spans="1:17" x14ac:dyDescent="0.3">
      <c r="A119">
        <v>1012701</v>
      </c>
      <c r="B119" t="s">
        <v>47877</v>
      </c>
      <c r="C119" t="s">
        <v>47878</v>
      </c>
      <c r="D119" t="s">
        <v>47821</v>
      </c>
      <c r="E119" t="s">
        <v>10056</v>
      </c>
      <c r="F119" t="s">
        <v>1418</v>
      </c>
      <c r="G119" t="s">
        <v>44123</v>
      </c>
      <c r="H119" t="s">
        <v>47728</v>
      </c>
      <c r="I119" t="s">
        <v>4533</v>
      </c>
      <c r="J119">
        <v>36.082560000000001</v>
      </c>
      <c r="K119">
        <v>-95.672449999999998</v>
      </c>
      <c r="L119">
        <v>486210</v>
      </c>
      <c r="M119" t="s">
        <v>241</v>
      </c>
      <c r="N119" s="49">
        <v>63505.389456999997</v>
      </c>
      <c r="O119" s="49">
        <v>26108.0570439</v>
      </c>
      <c r="P119" s="49">
        <v>120909.2913438</v>
      </c>
      <c r="Q119" s="49">
        <v>2626.2323065999999</v>
      </c>
    </row>
    <row r="120" spans="1:17" x14ac:dyDescent="0.3">
      <c r="A120">
        <v>1012701</v>
      </c>
      <c r="B120" t="s">
        <v>47877</v>
      </c>
      <c r="C120" t="s">
        <v>47878</v>
      </c>
      <c r="D120" t="s">
        <v>47879</v>
      </c>
      <c r="E120" t="s">
        <v>10056</v>
      </c>
      <c r="F120" t="s">
        <v>1418</v>
      </c>
      <c r="G120" t="s">
        <v>44123</v>
      </c>
      <c r="H120" t="s">
        <v>47728</v>
      </c>
      <c r="I120" t="s">
        <v>4533</v>
      </c>
      <c r="J120">
        <v>36.082560000000001</v>
      </c>
      <c r="K120">
        <v>-95.672449999999998</v>
      </c>
      <c r="L120">
        <v>486210</v>
      </c>
      <c r="M120" t="s">
        <v>241</v>
      </c>
      <c r="N120" s="49">
        <v>33383.6484853</v>
      </c>
      <c r="O120" s="49">
        <v>50.109505200000001</v>
      </c>
      <c r="P120" s="49">
        <v>14235.4096128</v>
      </c>
      <c r="Q120" s="49">
        <v>8076.0077623999996</v>
      </c>
    </row>
    <row r="121" spans="1:17" x14ac:dyDescent="0.3">
      <c r="A121">
        <v>1012701</v>
      </c>
      <c r="B121" t="s">
        <v>47877</v>
      </c>
      <c r="C121" t="s">
        <v>47878</v>
      </c>
      <c r="D121" t="s">
        <v>47824</v>
      </c>
      <c r="E121" t="s">
        <v>10056</v>
      </c>
      <c r="F121" t="s">
        <v>1418</v>
      </c>
      <c r="G121" t="s">
        <v>44123</v>
      </c>
      <c r="H121" t="s">
        <v>47728</v>
      </c>
      <c r="I121" t="s">
        <v>4533</v>
      </c>
      <c r="J121">
        <v>36.082560000000001</v>
      </c>
      <c r="K121">
        <v>-95.672449999999998</v>
      </c>
      <c r="L121">
        <v>486210</v>
      </c>
      <c r="M121" t="s">
        <v>241</v>
      </c>
      <c r="N121" s="49">
        <v>14112.3723718</v>
      </c>
      <c r="O121" s="49">
        <v>21149.041116299999</v>
      </c>
      <c r="P121" s="49">
        <v>13909.2564582</v>
      </c>
      <c r="Q121" s="49">
        <v>13812.8109031</v>
      </c>
    </row>
    <row r="122" spans="1:17" x14ac:dyDescent="0.3">
      <c r="A122">
        <v>1012701</v>
      </c>
      <c r="B122" t="s">
        <v>47877</v>
      </c>
      <c r="C122" t="s">
        <v>47878</v>
      </c>
      <c r="D122" t="s">
        <v>47805</v>
      </c>
      <c r="E122" t="s">
        <v>10056</v>
      </c>
      <c r="F122" t="s">
        <v>1418</v>
      </c>
      <c r="G122" t="s">
        <v>44123</v>
      </c>
      <c r="H122" t="s">
        <v>47728</v>
      </c>
      <c r="I122" t="s">
        <v>4533</v>
      </c>
      <c r="J122">
        <v>36.082560000000001</v>
      </c>
      <c r="K122">
        <v>-95.672449999999998</v>
      </c>
      <c r="L122">
        <v>486210</v>
      </c>
      <c r="M122" t="s">
        <v>241</v>
      </c>
      <c r="P122" s="49">
        <v>2859.0247002999999</v>
      </c>
    </row>
    <row r="123" spans="1:17" x14ac:dyDescent="0.3">
      <c r="A123">
        <v>1012701</v>
      </c>
      <c r="B123" t="s">
        <v>47877</v>
      </c>
      <c r="C123" t="s">
        <v>47878</v>
      </c>
      <c r="D123" t="s">
        <v>11143</v>
      </c>
      <c r="E123" t="s">
        <v>10056</v>
      </c>
      <c r="F123" t="s">
        <v>1418</v>
      </c>
      <c r="G123" t="s">
        <v>44123</v>
      </c>
      <c r="H123" t="s">
        <v>47728</v>
      </c>
      <c r="I123" t="s">
        <v>4533</v>
      </c>
      <c r="J123">
        <v>36.082560000000001</v>
      </c>
      <c r="K123">
        <v>-95.672449999999998</v>
      </c>
      <c r="L123">
        <v>486210</v>
      </c>
      <c r="M123" t="s">
        <v>241</v>
      </c>
      <c r="N123" s="49">
        <v>45192.219060900003</v>
      </c>
      <c r="O123" s="49">
        <v>17946.554055699999</v>
      </c>
      <c r="P123" s="49">
        <v>117.6954763</v>
      </c>
      <c r="Q123" s="49">
        <v>3014.4101446999998</v>
      </c>
    </row>
    <row r="124" spans="1:17" x14ac:dyDescent="0.3">
      <c r="A124">
        <v>1012701</v>
      </c>
      <c r="B124" t="s">
        <v>47877</v>
      </c>
      <c r="C124" t="s">
        <v>47878</v>
      </c>
      <c r="D124" t="s">
        <v>47792</v>
      </c>
      <c r="E124" t="s">
        <v>10056</v>
      </c>
      <c r="F124" t="s">
        <v>1418</v>
      </c>
      <c r="G124" t="s">
        <v>44123</v>
      </c>
      <c r="H124" t="s">
        <v>47728</v>
      </c>
      <c r="I124" t="s">
        <v>4533</v>
      </c>
      <c r="J124">
        <v>36.082560000000001</v>
      </c>
      <c r="K124">
        <v>-95.672449999999998</v>
      </c>
      <c r="L124">
        <v>486210</v>
      </c>
      <c r="M124" t="s">
        <v>241</v>
      </c>
      <c r="N124" s="49">
        <v>4464.7868869000004</v>
      </c>
      <c r="O124" s="49">
        <v>1707.0142522000001</v>
      </c>
      <c r="P124" s="49">
        <v>1633.3728590999999</v>
      </c>
      <c r="Q124" s="49">
        <v>1606.1592316000001</v>
      </c>
    </row>
    <row r="125" spans="1:17" x14ac:dyDescent="0.3">
      <c r="A125">
        <v>1012701</v>
      </c>
      <c r="B125" t="s">
        <v>47877</v>
      </c>
      <c r="C125" t="s">
        <v>47878</v>
      </c>
      <c r="D125" t="s">
        <v>477</v>
      </c>
      <c r="E125" t="s">
        <v>10056</v>
      </c>
      <c r="F125" t="s">
        <v>1418</v>
      </c>
      <c r="G125" t="s">
        <v>44123</v>
      </c>
      <c r="H125" t="s">
        <v>47728</v>
      </c>
      <c r="I125" t="s">
        <v>4533</v>
      </c>
      <c r="J125">
        <v>36.082560000000001</v>
      </c>
      <c r="K125">
        <v>-95.672449999999998</v>
      </c>
      <c r="L125">
        <v>486210</v>
      </c>
      <c r="M125" t="s">
        <v>241</v>
      </c>
      <c r="N125" s="49">
        <v>171.7883636</v>
      </c>
    </row>
    <row r="126" spans="1:17" x14ac:dyDescent="0.3">
      <c r="A126">
        <v>1012701</v>
      </c>
      <c r="B126" t="s">
        <v>47877</v>
      </c>
      <c r="C126" t="s">
        <v>47878</v>
      </c>
      <c r="D126" t="s">
        <v>47872</v>
      </c>
      <c r="E126" t="s">
        <v>10056</v>
      </c>
      <c r="F126" t="s">
        <v>1418</v>
      </c>
      <c r="G126" t="s">
        <v>44123</v>
      </c>
      <c r="H126" t="s">
        <v>47728</v>
      </c>
      <c r="I126" t="s">
        <v>4533</v>
      </c>
      <c r="J126">
        <v>36.082560000000001</v>
      </c>
      <c r="K126">
        <v>-95.672449999999998</v>
      </c>
      <c r="L126">
        <v>486210</v>
      </c>
      <c r="M126" t="s">
        <v>241</v>
      </c>
      <c r="N126" s="49">
        <v>43216.903615000003</v>
      </c>
      <c r="O126" s="49">
        <v>11042.258118399999</v>
      </c>
      <c r="P126" s="49">
        <v>4049.1300680999998</v>
      </c>
      <c r="Q126" s="49">
        <v>9032.2902866999993</v>
      </c>
    </row>
    <row r="127" spans="1:17" x14ac:dyDescent="0.3">
      <c r="A127">
        <v>1012701</v>
      </c>
      <c r="B127" t="s">
        <v>47877</v>
      </c>
      <c r="C127" t="s">
        <v>47878</v>
      </c>
      <c r="D127" t="s">
        <v>47806</v>
      </c>
      <c r="E127" t="s">
        <v>10056</v>
      </c>
      <c r="F127" t="s">
        <v>1418</v>
      </c>
      <c r="G127" t="s">
        <v>44123</v>
      </c>
      <c r="H127" t="s">
        <v>47728</v>
      </c>
      <c r="I127" t="s">
        <v>4533</v>
      </c>
      <c r="J127">
        <v>36.082560000000001</v>
      </c>
      <c r="K127">
        <v>-95.672449999999998</v>
      </c>
      <c r="L127">
        <v>486210</v>
      </c>
      <c r="M127" t="s">
        <v>241</v>
      </c>
      <c r="N127" s="49">
        <v>2445.9255358</v>
      </c>
      <c r="O127" s="49">
        <v>5959.7785610000001</v>
      </c>
      <c r="P127" s="49">
        <v>21395.6015357</v>
      </c>
      <c r="Q127" s="49">
        <v>25374.984777900001</v>
      </c>
    </row>
    <row r="128" spans="1:17" x14ac:dyDescent="0.3">
      <c r="A128">
        <v>1012701</v>
      </c>
      <c r="B128" t="s">
        <v>47877</v>
      </c>
      <c r="C128" t="s">
        <v>47878</v>
      </c>
      <c r="D128" t="s">
        <v>47880</v>
      </c>
      <c r="E128" t="s">
        <v>10056</v>
      </c>
      <c r="F128" t="s">
        <v>1418</v>
      </c>
      <c r="G128" t="s">
        <v>44123</v>
      </c>
      <c r="H128" t="s">
        <v>47728</v>
      </c>
      <c r="I128" t="s">
        <v>4533</v>
      </c>
      <c r="J128">
        <v>36.082560000000001</v>
      </c>
      <c r="K128">
        <v>-95.672449999999998</v>
      </c>
      <c r="L128">
        <v>486210</v>
      </c>
      <c r="M128" t="s">
        <v>241</v>
      </c>
      <c r="O128" s="49">
        <v>31479.5333775</v>
      </c>
      <c r="P128" s="49">
        <v>10.0348369</v>
      </c>
      <c r="Q128" s="49">
        <v>2358.4653760000001</v>
      </c>
    </row>
    <row r="129" spans="1:17" x14ac:dyDescent="0.3">
      <c r="A129">
        <v>1012701</v>
      </c>
      <c r="B129" t="s">
        <v>47877</v>
      </c>
      <c r="C129" t="s">
        <v>47878</v>
      </c>
      <c r="D129" t="s">
        <v>47796</v>
      </c>
      <c r="E129" t="s">
        <v>10056</v>
      </c>
      <c r="F129" t="s">
        <v>1418</v>
      </c>
      <c r="G129" t="s">
        <v>44123</v>
      </c>
      <c r="H129" t="s">
        <v>47728</v>
      </c>
      <c r="I129" t="s">
        <v>4533</v>
      </c>
      <c r="J129">
        <v>36.082560000000001</v>
      </c>
      <c r="K129">
        <v>-95.672449999999998</v>
      </c>
      <c r="L129">
        <v>486210</v>
      </c>
      <c r="M129" t="s">
        <v>241</v>
      </c>
      <c r="N129" s="49">
        <v>1999.5304209000001</v>
      </c>
      <c r="O129" s="49">
        <v>25828.0304129</v>
      </c>
      <c r="P129" s="49">
        <v>13094.0043188</v>
      </c>
      <c r="Q129" s="49">
        <v>4803.1869195999998</v>
      </c>
    </row>
    <row r="130" spans="1:17" x14ac:dyDescent="0.3">
      <c r="A130">
        <v>1012701</v>
      </c>
      <c r="B130" t="s">
        <v>47877</v>
      </c>
      <c r="C130" t="s">
        <v>47878</v>
      </c>
      <c r="D130" t="s">
        <v>3231</v>
      </c>
      <c r="E130" t="s">
        <v>10056</v>
      </c>
      <c r="F130" t="s">
        <v>1418</v>
      </c>
      <c r="G130" t="s">
        <v>44123</v>
      </c>
      <c r="H130" t="s">
        <v>47728</v>
      </c>
      <c r="I130" t="s">
        <v>4533</v>
      </c>
      <c r="J130">
        <v>36.082560000000001</v>
      </c>
      <c r="K130">
        <v>-95.672449999999998</v>
      </c>
      <c r="L130">
        <v>486210</v>
      </c>
      <c r="M130" t="s">
        <v>241</v>
      </c>
      <c r="N130" s="49">
        <v>35325.3330049</v>
      </c>
      <c r="O130" s="49">
        <v>23430.974976699999</v>
      </c>
      <c r="P130" s="49">
        <v>44067.069493900002</v>
      </c>
      <c r="Q130" s="49">
        <v>31225.150738</v>
      </c>
    </row>
    <row r="131" spans="1:17" x14ac:dyDescent="0.3">
      <c r="A131">
        <v>1012691</v>
      </c>
      <c r="B131" t="s">
        <v>47881</v>
      </c>
      <c r="C131" t="s">
        <v>47882</v>
      </c>
      <c r="D131" t="s">
        <v>47796</v>
      </c>
      <c r="E131" t="s">
        <v>3634</v>
      </c>
      <c r="F131" t="s">
        <v>303</v>
      </c>
      <c r="G131" t="s">
        <v>45080</v>
      </c>
      <c r="H131" t="s">
        <v>47263</v>
      </c>
      <c r="I131" t="s">
        <v>3637</v>
      </c>
      <c r="J131">
        <v>32.861516000000002</v>
      </c>
      <c r="K131">
        <v>-96.806516000000002</v>
      </c>
      <c r="L131">
        <v>486210</v>
      </c>
      <c r="M131" t="s">
        <v>241</v>
      </c>
      <c r="N131" s="49">
        <v>31036.808980000002</v>
      </c>
      <c r="O131" s="49">
        <v>29217.025010000001</v>
      </c>
    </row>
    <row r="132" spans="1:17" x14ac:dyDescent="0.3">
      <c r="A132">
        <v>1012409</v>
      </c>
      <c r="B132" t="s">
        <v>47881</v>
      </c>
      <c r="C132" t="s">
        <v>47883</v>
      </c>
      <c r="D132" t="s">
        <v>47821</v>
      </c>
      <c r="E132" t="s">
        <v>3634</v>
      </c>
      <c r="F132" t="s">
        <v>303</v>
      </c>
      <c r="G132" t="s">
        <v>45080</v>
      </c>
      <c r="H132" t="s">
        <v>47263</v>
      </c>
      <c r="I132" t="s">
        <v>3637</v>
      </c>
      <c r="J132">
        <v>32.861516000000002</v>
      </c>
      <c r="K132">
        <v>-96.806516000000002</v>
      </c>
      <c r="L132">
        <v>486210</v>
      </c>
      <c r="M132" t="s">
        <v>241</v>
      </c>
      <c r="N132" s="49">
        <v>36155.131439999997</v>
      </c>
      <c r="O132" s="49">
        <v>121751.46682</v>
      </c>
    </row>
    <row r="133" spans="1:17" x14ac:dyDescent="0.3">
      <c r="A133">
        <v>1012409</v>
      </c>
      <c r="B133" t="s">
        <v>47881</v>
      </c>
      <c r="C133" t="s">
        <v>47883</v>
      </c>
      <c r="D133" t="s">
        <v>47823</v>
      </c>
      <c r="E133" t="s">
        <v>3634</v>
      </c>
      <c r="F133" t="s">
        <v>303</v>
      </c>
      <c r="G133" t="s">
        <v>45080</v>
      </c>
      <c r="H133" t="s">
        <v>47263</v>
      </c>
      <c r="I133" t="s">
        <v>3637</v>
      </c>
      <c r="J133">
        <v>32.861516000000002</v>
      </c>
      <c r="K133">
        <v>-96.806516000000002</v>
      </c>
      <c r="L133">
        <v>486210</v>
      </c>
      <c r="M133" t="s">
        <v>241</v>
      </c>
      <c r="O133" s="49">
        <v>287747.65301000001</v>
      </c>
      <c r="P133" s="49">
        <v>31249.486519999999</v>
      </c>
      <c r="Q133" s="49">
        <v>44872.282939999997</v>
      </c>
    </row>
    <row r="134" spans="1:17" x14ac:dyDescent="0.3">
      <c r="A134">
        <v>1012409</v>
      </c>
      <c r="B134" t="s">
        <v>47881</v>
      </c>
      <c r="C134" t="s">
        <v>47883</v>
      </c>
      <c r="D134" t="s">
        <v>47824</v>
      </c>
      <c r="E134" t="s">
        <v>3634</v>
      </c>
      <c r="F134" t="s">
        <v>303</v>
      </c>
      <c r="G134" t="s">
        <v>45080</v>
      </c>
      <c r="H134" t="s">
        <v>47263</v>
      </c>
      <c r="I134" t="s">
        <v>3637</v>
      </c>
      <c r="J134">
        <v>32.861516000000002</v>
      </c>
      <c r="K134">
        <v>-96.806516000000002</v>
      </c>
      <c r="L134">
        <v>486210</v>
      </c>
      <c r="M134" t="s">
        <v>241</v>
      </c>
      <c r="N134" s="49">
        <v>960.69138999999996</v>
      </c>
      <c r="P134" s="49">
        <v>1136.13804</v>
      </c>
      <c r="Q134" s="49">
        <v>2744.5617299999999</v>
      </c>
    </row>
    <row r="135" spans="1:17" x14ac:dyDescent="0.3">
      <c r="A135">
        <v>1012409</v>
      </c>
      <c r="B135" t="s">
        <v>47881</v>
      </c>
      <c r="C135" t="s">
        <v>47883</v>
      </c>
      <c r="D135" t="s">
        <v>11143</v>
      </c>
      <c r="E135" t="s">
        <v>3634</v>
      </c>
      <c r="F135" t="s">
        <v>303</v>
      </c>
      <c r="G135" t="s">
        <v>45080</v>
      </c>
      <c r="H135" t="s">
        <v>47263</v>
      </c>
      <c r="I135" t="s">
        <v>3637</v>
      </c>
      <c r="J135">
        <v>32.861516000000002</v>
      </c>
      <c r="K135">
        <v>-96.806516000000002</v>
      </c>
      <c r="L135">
        <v>486210</v>
      </c>
      <c r="M135" t="s">
        <v>241</v>
      </c>
      <c r="O135" s="49">
        <v>21408.786769999999</v>
      </c>
      <c r="P135" s="49">
        <v>22584.569479999998</v>
      </c>
    </row>
    <row r="136" spans="1:17" x14ac:dyDescent="0.3">
      <c r="A136">
        <v>1012409</v>
      </c>
      <c r="B136" t="s">
        <v>47881</v>
      </c>
      <c r="C136" t="s">
        <v>47883</v>
      </c>
      <c r="D136" t="s">
        <v>47796</v>
      </c>
      <c r="E136" t="s">
        <v>3634</v>
      </c>
      <c r="F136" t="s">
        <v>303</v>
      </c>
      <c r="G136" t="s">
        <v>45080</v>
      </c>
      <c r="H136" t="s">
        <v>47263</v>
      </c>
      <c r="I136" t="s">
        <v>3637</v>
      </c>
      <c r="J136">
        <v>32.861516000000002</v>
      </c>
      <c r="K136">
        <v>-96.806516000000002</v>
      </c>
      <c r="L136">
        <v>486210</v>
      </c>
      <c r="M136" t="s">
        <v>241</v>
      </c>
      <c r="N136" s="49">
        <v>1.36958</v>
      </c>
      <c r="O136" s="49">
        <v>11735.608029999999</v>
      </c>
      <c r="P136" s="49">
        <v>3514.7936800000002</v>
      </c>
      <c r="Q136" s="49">
        <v>2119.7095399999998</v>
      </c>
    </row>
    <row r="137" spans="1:17" x14ac:dyDescent="0.3">
      <c r="A137">
        <v>1012427</v>
      </c>
      <c r="B137" t="s">
        <v>47884</v>
      </c>
      <c r="C137" t="s">
        <v>47885</v>
      </c>
      <c r="D137" t="s">
        <v>47867</v>
      </c>
      <c r="E137" t="s">
        <v>3634</v>
      </c>
      <c r="F137" t="s">
        <v>303</v>
      </c>
      <c r="G137" t="s">
        <v>45080</v>
      </c>
      <c r="H137" t="s">
        <v>47263</v>
      </c>
      <c r="I137" t="s">
        <v>3637</v>
      </c>
      <c r="J137">
        <v>32.861516000000002</v>
      </c>
      <c r="K137">
        <v>-96.806516000000002</v>
      </c>
      <c r="L137">
        <v>486210</v>
      </c>
      <c r="M137" t="s">
        <v>241</v>
      </c>
      <c r="N137" s="49">
        <v>46557.854509999997</v>
      </c>
      <c r="O137" s="49">
        <v>25626.598689999999</v>
      </c>
      <c r="P137" s="49">
        <v>17690.19528</v>
      </c>
    </row>
    <row r="138" spans="1:17" x14ac:dyDescent="0.3">
      <c r="A138">
        <v>1012427</v>
      </c>
      <c r="B138" t="s">
        <v>47884</v>
      </c>
      <c r="C138" t="s">
        <v>47885</v>
      </c>
      <c r="D138" t="s">
        <v>3486</v>
      </c>
      <c r="E138" t="s">
        <v>3634</v>
      </c>
      <c r="F138" t="s">
        <v>303</v>
      </c>
      <c r="G138" t="s">
        <v>45080</v>
      </c>
      <c r="H138" t="s">
        <v>47263</v>
      </c>
      <c r="I138" t="s">
        <v>3637</v>
      </c>
      <c r="J138">
        <v>32.861516000000002</v>
      </c>
      <c r="K138">
        <v>-96.806516000000002</v>
      </c>
      <c r="L138">
        <v>486210</v>
      </c>
      <c r="M138" t="s">
        <v>241</v>
      </c>
      <c r="N138" s="49">
        <v>35351.557840000001</v>
      </c>
      <c r="O138" s="49">
        <v>5267.2668400000002</v>
      </c>
      <c r="P138" s="49">
        <v>18223.704979999999</v>
      </c>
      <c r="Q138" s="49">
        <v>20832.915509999999</v>
      </c>
    </row>
    <row r="139" spans="1:17" x14ac:dyDescent="0.3">
      <c r="A139">
        <v>1012427</v>
      </c>
      <c r="B139" t="s">
        <v>47884</v>
      </c>
      <c r="C139" t="s">
        <v>47885</v>
      </c>
      <c r="D139" t="s">
        <v>47798</v>
      </c>
      <c r="E139" t="s">
        <v>3634</v>
      </c>
      <c r="F139" t="s">
        <v>303</v>
      </c>
      <c r="G139" t="s">
        <v>45080</v>
      </c>
      <c r="H139" t="s">
        <v>47263</v>
      </c>
      <c r="I139" t="s">
        <v>3637</v>
      </c>
      <c r="J139">
        <v>32.861516000000002</v>
      </c>
      <c r="K139">
        <v>-96.806516000000002</v>
      </c>
      <c r="L139">
        <v>486210</v>
      </c>
      <c r="M139" t="s">
        <v>241</v>
      </c>
      <c r="N139" s="49">
        <v>49918.237529999999</v>
      </c>
      <c r="O139" s="49">
        <v>10377.087020000001</v>
      </c>
      <c r="P139" s="49">
        <v>62586.721890000001</v>
      </c>
      <c r="Q139" s="49">
        <v>85751.56121</v>
      </c>
    </row>
    <row r="140" spans="1:17" x14ac:dyDescent="0.3">
      <c r="A140">
        <v>1012427</v>
      </c>
      <c r="B140" t="s">
        <v>47884</v>
      </c>
      <c r="C140" t="s">
        <v>47885</v>
      </c>
      <c r="D140" t="s">
        <v>47832</v>
      </c>
      <c r="E140" t="s">
        <v>3634</v>
      </c>
      <c r="F140" t="s">
        <v>303</v>
      </c>
      <c r="G140" t="s">
        <v>45080</v>
      </c>
      <c r="H140" t="s">
        <v>47263</v>
      </c>
      <c r="I140" t="s">
        <v>3637</v>
      </c>
      <c r="J140">
        <v>32.861516000000002</v>
      </c>
      <c r="K140">
        <v>-96.806516000000002</v>
      </c>
      <c r="L140">
        <v>486210</v>
      </c>
      <c r="M140" t="s">
        <v>241</v>
      </c>
      <c r="N140" s="49">
        <v>13585.912410000001</v>
      </c>
      <c r="O140" s="49">
        <v>6146.7619299999997</v>
      </c>
      <c r="P140" s="49">
        <v>24653.317060000001</v>
      </c>
      <c r="Q140" s="49">
        <v>17363.49611</v>
      </c>
    </row>
    <row r="141" spans="1:17" x14ac:dyDescent="0.3">
      <c r="A141">
        <v>1012427</v>
      </c>
      <c r="B141" t="s">
        <v>47884</v>
      </c>
      <c r="C141" t="s">
        <v>47885</v>
      </c>
      <c r="D141" t="s">
        <v>47856</v>
      </c>
      <c r="E141" t="s">
        <v>3634</v>
      </c>
      <c r="F141" t="s">
        <v>303</v>
      </c>
      <c r="G141" t="s">
        <v>45080</v>
      </c>
      <c r="H141" t="s">
        <v>47263</v>
      </c>
      <c r="I141" t="s">
        <v>3637</v>
      </c>
      <c r="J141">
        <v>32.861516000000002</v>
      </c>
      <c r="K141">
        <v>-96.806516000000002</v>
      </c>
      <c r="L141">
        <v>486210</v>
      </c>
      <c r="M141" t="s">
        <v>241</v>
      </c>
      <c r="N141" s="49">
        <v>54157.679389999998</v>
      </c>
      <c r="O141" s="49">
        <v>7940.3567199999998</v>
      </c>
      <c r="P141" s="49">
        <v>52594.547870000002</v>
      </c>
      <c r="Q141" s="49">
        <v>16063.323839999999</v>
      </c>
    </row>
    <row r="142" spans="1:17" x14ac:dyDescent="0.3">
      <c r="A142">
        <v>1012427</v>
      </c>
      <c r="B142" t="s">
        <v>47884</v>
      </c>
      <c r="C142" t="s">
        <v>47885</v>
      </c>
      <c r="D142" t="s">
        <v>10332</v>
      </c>
      <c r="E142" t="s">
        <v>3634</v>
      </c>
      <c r="F142" t="s">
        <v>303</v>
      </c>
      <c r="G142" t="s">
        <v>45080</v>
      </c>
      <c r="H142" t="s">
        <v>47263</v>
      </c>
      <c r="I142" t="s">
        <v>3637</v>
      </c>
      <c r="J142">
        <v>32.861516000000002</v>
      </c>
      <c r="K142">
        <v>-96.806516000000002</v>
      </c>
      <c r="L142">
        <v>486210</v>
      </c>
      <c r="M142" t="s">
        <v>241</v>
      </c>
      <c r="N142" s="49">
        <v>12573.04091</v>
      </c>
      <c r="P142" s="49">
        <v>36483.275289999998</v>
      </c>
      <c r="Q142" s="49">
        <v>27041.99799</v>
      </c>
    </row>
    <row r="143" spans="1:17" x14ac:dyDescent="0.3">
      <c r="A143">
        <v>1012427</v>
      </c>
      <c r="B143" t="s">
        <v>47884</v>
      </c>
      <c r="C143" t="s">
        <v>47885</v>
      </c>
      <c r="D143" t="s">
        <v>9107</v>
      </c>
      <c r="E143" t="s">
        <v>3634</v>
      </c>
      <c r="F143" t="s">
        <v>303</v>
      </c>
      <c r="G143" t="s">
        <v>45080</v>
      </c>
      <c r="H143" t="s">
        <v>47263</v>
      </c>
      <c r="I143" t="s">
        <v>3637</v>
      </c>
      <c r="J143">
        <v>32.861516000000002</v>
      </c>
      <c r="K143">
        <v>-96.806516000000002</v>
      </c>
      <c r="L143">
        <v>486210</v>
      </c>
      <c r="M143" t="s">
        <v>241</v>
      </c>
      <c r="N143" s="49">
        <v>4966.2682800000002</v>
      </c>
      <c r="P143" s="49">
        <v>4046.6464599999999</v>
      </c>
      <c r="Q143" s="49">
        <v>6802.2374</v>
      </c>
    </row>
    <row r="144" spans="1:17" x14ac:dyDescent="0.3">
      <c r="A144">
        <v>1013408</v>
      </c>
      <c r="B144" t="s">
        <v>47881</v>
      </c>
      <c r="C144" t="s">
        <v>47886</v>
      </c>
      <c r="D144" t="s">
        <v>47832</v>
      </c>
      <c r="E144" t="s">
        <v>3634</v>
      </c>
      <c r="F144" t="s">
        <v>303</v>
      </c>
      <c r="G144" t="s">
        <v>45080</v>
      </c>
      <c r="H144" t="s">
        <v>47263</v>
      </c>
      <c r="I144" t="s">
        <v>3637</v>
      </c>
      <c r="J144">
        <v>32.861516000000002</v>
      </c>
      <c r="K144">
        <v>-96.806516000000002</v>
      </c>
      <c r="L144">
        <v>486210</v>
      </c>
      <c r="M144" t="s">
        <v>241</v>
      </c>
      <c r="O144" s="49">
        <v>372.52521999999999</v>
      </c>
    </row>
    <row r="145" spans="1:17" x14ac:dyDescent="0.3">
      <c r="A145">
        <v>1013408</v>
      </c>
      <c r="B145" t="s">
        <v>47881</v>
      </c>
      <c r="C145" t="s">
        <v>47886</v>
      </c>
      <c r="D145" t="s">
        <v>10332</v>
      </c>
      <c r="E145" t="s">
        <v>3634</v>
      </c>
      <c r="F145" t="s">
        <v>303</v>
      </c>
      <c r="G145" t="s">
        <v>45080</v>
      </c>
      <c r="H145" t="s">
        <v>47263</v>
      </c>
      <c r="I145" t="s">
        <v>3637</v>
      </c>
      <c r="J145">
        <v>32.861516000000002</v>
      </c>
      <c r="K145">
        <v>-96.806516000000002</v>
      </c>
      <c r="L145">
        <v>486210</v>
      </c>
      <c r="M145" t="s">
        <v>241</v>
      </c>
      <c r="N145" s="49">
        <v>10500.122020000001</v>
      </c>
      <c r="O145" s="49">
        <v>30557.111290000001</v>
      </c>
    </row>
    <row r="146" spans="1:17" x14ac:dyDescent="0.3">
      <c r="A146">
        <v>1013408</v>
      </c>
      <c r="B146" t="s">
        <v>47881</v>
      </c>
      <c r="C146" t="s">
        <v>47886</v>
      </c>
      <c r="D146" t="s">
        <v>47807</v>
      </c>
      <c r="E146" t="s">
        <v>3634</v>
      </c>
      <c r="F146" t="s">
        <v>303</v>
      </c>
      <c r="G146" t="s">
        <v>45080</v>
      </c>
      <c r="H146" t="s">
        <v>47263</v>
      </c>
      <c r="I146" t="s">
        <v>3637</v>
      </c>
      <c r="J146">
        <v>32.861516000000002</v>
      </c>
      <c r="K146">
        <v>-96.806516000000002</v>
      </c>
      <c r="L146">
        <v>486210</v>
      </c>
      <c r="M146" t="s">
        <v>241</v>
      </c>
      <c r="N146" s="49">
        <v>290.59231</v>
      </c>
    </row>
    <row r="147" spans="1:17" x14ac:dyDescent="0.3">
      <c r="A147">
        <v>1013409</v>
      </c>
      <c r="B147" t="s">
        <v>47881</v>
      </c>
      <c r="C147" t="s">
        <v>47887</v>
      </c>
      <c r="D147" t="s">
        <v>47796</v>
      </c>
      <c r="E147" t="s">
        <v>3634</v>
      </c>
      <c r="F147" t="s">
        <v>303</v>
      </c>
      <c r="G147" t="s">
        <v>45080</v>
      </c>
      <c r="H147" t="s">
        <v>47263</v>
      </c>
      <c r="I147" t="s">
        <v>3637</v>
      </c>
      <c r="J147">
        <v>32.861516000000002</v>
      </c>
      <c r="K147">
        <v>-96.806516000000002</v>
      </c>
      <c r="L147">
        <v>486210</v>
      </c>
      <c r="M147" t="s">
        <v>241</v>
      </c>
      <c r="O147" s="49">
        <v>467726.40889000002</v>
      </c>
    </row>
    <row r="148" spans="1:17" x14ac:dyDescent="0.3">
      <c r="A148">
        <v>1012418</v>
      </c>
      <c r="B148" t="s">
        <v>47888</v>
      </c>
      <c r="C148" t="s">
        <v>47889</v>
      </c>
      <c r="D148" t="s">
        <v>47865</v>
      </c>
      <c r="E148" t="s">
        <v>3634</v>
      </c>
      <c r="F148" t="s">
        <v>303</v>
      </c>
      <c r="G148" t="s">
        <v>45080</v>
      </c>
      <c r="H148" t="s">
        <v>47263</v>
      </c>
      <c r="I148" t="s">
        <v>3637</v>
      </c>
      <c r="J148">
        <v>32.861516000000002</v>
      </c>
      <c r="K148">
        <v>-96.806516000000002</v>
      </c>
      <c r="L148">
        <v>486210</v>
      </c>
      <c r="M148" t="s">
        <v>241</v>
      </c>
      <c r="N148" s="49">
        <v>503.09165000000002</v>
      </c>
      <c r="P148" s="49">
        <v>17425.688770000001</v>
      </c>
      <c r="Q148" s="49">
        <v>11171.465039999999</v>
      </c>
    </row>
    <row r="149" spans="1:17" x14ac:dyDescent="0.3">
      <c r="A149">
        <v>1012418</v>
      </c>
      <c r="B149" t="s">
        <v>47888</v>
      </c>
      <c r="C149" t="s">
        <v>47889</v>
      </c>
      <c r="D149" t="s">
        <v>47842</v>
      </c>
      <c r="E149" t="s">
        <v>3634</v>
      </c>
      <c r="F149" t="s">
        <v>303</v>
      </c>
      <c r="G149" t="s">
        <v>45080</v>
      </c>
      <c r="H149" t="s">
        <v>47263</v>
      </c>
      <c r="I149" t="s">
        <v>3637</v>
      </c>
      <c r="J149">
        <v>32.861516000000002</v>
      </c>
      <c r="K149">
        <v>-96.806516000000002</v>
      </c>
      <c r="L149">
        <v>486210</v>
      </c>
      <c r="M149" t="s">
        <v>241</v>
      </c>
      <c r="P149" s="49">
        <v>7.53268</v>
      </c>
      <c r="Q149" s="49">
        <v>38.80471</v>
      </c>
    </row>
    <row r="150" spans="1:17" x14ac:dyDescent="0.3">
      <c r="A150">
        <v>1012418</v>
      </c>
      <c r="B150" t="s">
        <v>47888</v>
      </c>
      <c r="C150" t="s">
        <v>47889</v>
      </c>
      <c r="D150" t="s">
        <v>47799</v>
      </c>
      <c r="E150" t="s">
        <v>3634</v>
      </c>
      <c r="F150" t="s">
        <v>303</v>
      </c>
      <c r="G150" t="s">
        <v>45080</v>
      </c>
      <c r="H150" t="s">
        <v>47263</v>
      </c>
      <c r="I150" t="s">
        <v>3637</v>
      </c>
      <c r="J150">
        <v>32.861516000000002</v>
      </c>
      <c r="K150">
        <v>-96.806516000000002</v>
      </c>
      <c r="L150">
        <v>486210</v>
      </c>
      <c r="M150" t="s">
        <v>241</v>
      </c>
      <c r="N150" s="49">
        <v>5720.27178</v>
      </c>
      <c r="P150" s="49">
        <v>13571.993130000001</v>
      </c>
      <c r="Q150" s="49">
        <v>19713.984059999999</v>
      </c>
    </row>
    <row r="151" spans="1:17" x14ac:dyDescent="0.3">
      <c r="A151">
        <v>1012418</v>
      </c>
      <c r="B151" t="s">
        <v>47888</v>
      </c>
      <c r="C151" t="s">
        <v>47889</v>
      </c>
      <c r="D151" t="s">
        <v>47796</v>
      </c>
      <c r="E151" t="s">
        <v>3634</v>
      </c>
      <c r="F151" t="s">
        <v>303</v>
      </c>
      <c r="G151" t="s">
        <v>45080</v>
      </c>
      <c r="H151" t="s">
        <v>47263</v>
      </c>
      <c r="I151" t="s">
        <v>3637</v>
      </c>
      <c r="J151">
        <v>32.861516000000002</v>
      </c>
      <c r="K151">
        <v>-96.806516000000002</v>
      </c>
      <c r="L151">
        <v>486210</v>
      </c>
      <c r="M151" t="s">
        <v>241</v>
      </c>
      <c r="N151" s="49">
        <v>16778.492340000001</v>
      </c>
      <c r="Q151" s="49">
        <v>49.3048</v>
      </c>
    </row>
    <row r="152" spans="1:17" x14ac:dyDescent="0.3">
      <c r="A152">
        <v>1012413</v>
      </c>
      <c r="B152" t="s">
        <v>47890</v>
      </c>
      <c r="C152" t="s">
        <v>47891</v>
      </c>
      <c r="D152" t="s">
        <v>47865</v>
      </c>
      <c r="E152" t="s">
        <v>3634</v>
      </c>
      <c r="F152" t="s">
        <v>303</v>
      </c>
      <c r="G152" t="s">
        <v>45080</v>
      </c>
      <c r="H152" t="s">
        <v>47263</v>
      </c>
      <c r="I152" t="s">
        <v>3637</v>
      </c>
      <c r="J152">
        <v>32.861516000000002</v>
      </c>
      <c r="K152">
        <v>-96.806516000000002</v>
      </c>
      <c r="L152">
        <v>486210</v>
      </c>
      <c r="M152" t="s">
        <v>241</v>
      </c>
      <c r="Q152" s="49">
        <v>28395.9172</v>
      </c>
    </row>
    <row r="153" spans="1:17" x14ac:dyDescent="0.3">
      <c r="A153">
        <v>1012413</v>
      </c>
      <c r="B153" t="s">
        <v>47890</v>
      </c>
      <c r="C153" t="s">
        <v>47891</v>
      </c>
      <c r="D153" t="s">
        <v>47867</v>
      </c>
      <c r="E153" t="s">
        <v>3634</v>
      </c>
      <c r="F153" t="s">
        <v>303</v>
      </c>
      <c r="G153" t="s">
        <v>45080</v>
      </c>
      <c r="H153" t="s">
        <v>47263</v>
      </c>
      <c r="I153" t="s">
        <v>3637</v>
      </c>
      <c r="J153">
        <v>32.861516000000002</v>
      </c>
      <c r="K153">
        <v>-96.806516000000002</v>
      </c>
      <c r="L153">
        <v>486210</v>
      </c>
      <c r="M153" t="s">
        <v>241</v>
      </c>
      <c r="N153" s="49">
        <v>12282.429319999999</v>
      </c>
      <c r="O153" s="49">
        <v>7849.3711400000002</v>
      </c>
      <c r="P153" s="49">
        <v>25527.564340000001</v>
      </c>
      <c r="Q153" s="49">
        <v>34315.845269999998</v>
      </c>
    </row>
    <row r="154" spans="1:17" x14ac:dyDescent="0.3">
      <c r="A154">
        <v>1012413</v>
      </c>
      <c r="B154" t="s">
        <v>47890</v>
      </c>
      <c r="C154" t="s">
        <v>47891</v>
      </c>
      <c r="D154" t="s">
        <v>3486</v>
      </c>
      <c r="E154" t="s">
        <v>3634</v>
      </c>
      <c r="F154" t="s">
        <v>303</v>
      </c>
      <c r="G154" t="s">
        <v>45080</v>
      </c>
      <c r="H154" t="s">
        <v>47263</v>
      </c>
      <c r="I154" t="s">
        <v>3637</v>
      </c>
      <c r="J154">
        <v>32.861516000000002</v>
      </c>
      <c r="K154">
        <v>-96.806516000000002</v>
      </c>
      <c r="L154">
        <v>486210</v>
      </c>
      <c r="M154" t="s">
        <v>241</v>
      </c>
      <c r="N154" s="49">
        <v>17523.089499999998</v>
      </c>
      <c r="O154" s="49">
        <v>6614.95712</v>
      </c>
    </row>
    <row r="155" spans="1:17" x14ac:dyDescent="0.3">
      <c r="A155">
        <v>1012413</v>
      </c>
      <c r="B155" t="s">
        <v>47890</v>
      </c>
      <c r="C155" t="s">
        <v>47891</v>
      </c>
      <c r="D155" t="s">
        <v>47824</v>
      </c>
      <c r="E155" t="s">
        <v>3634</v>
      </c>
      <c r="F155" t="s">
        <v>303</v>
      </c>
      <c r="G155" t="s">
        <v>45080</v>
      </c>
      <c r="H155" t="s">
        <v>47263</v>
      </c>
      <c r="I155" t="s">
        <v>3637</v>
      </c>
      <c r="J155">
        <v>32.861516000000002</v>
      </c>
      <c r="K155">
        <v>-96.806516000000002</v>
      </c>
      <c r="L155">
        <v>486210</v>
      </c>
      <c r="M155" t="s">
        <v>241</v>
      </c>
      <c r="N155" s="49">
        <v>2362.1516299999998</v>
      </c>
      <c r="P155" s="49">
        <v>7528.1137399999998</v>
      </c>
    </row>
    <row r="156" spans="1:17" x14ac:dyDescent="0.3">
      <c r="A156">
        <v>1012413</v>
      </c>
      <c r="B156" t="s">
        <v>47890</v>
      </c>
      <c r="C156" t="s">
        <v>47891</v>
      </c>
      <c r="D156" t="s">
        <v>11143</v>
      </c>
      <c r="E156" t="s">
        <v>3634</v>
      </c>
      <c r="F156" t="s">
        <v>303</v>
      </c>
      <c r="G156" t="s">
        <v>45080</v>
      </c>
      <c r="H156" t="s">
        <v>47263</v>
      </c>
      <c r="I156" t="s">
        <v>3637</v>
      </c>
      <c r="J156">
        <v>32.861516000000002</v>
      </c>
      <c r="K156">
        <v>-96.806516000000002</v>
      </c>
      <c r="L156">
        <v>486210</v>
      </c>
      <c r="M156" t="s">
        <v>241</v>
      </c>
      <c r="O156" s="49">
        <v>1.75E-3</v>
      </c>
      <c r="Q156" s="49">
        <v>19.092500000000001</v>
      </c>
    </row>
    <row r="157" spans="1:17" x14ac:dyDescent="0.3">
      <c r="A157">
        <v>1012413</v>
      </c>
      <c r="B157" t="s">
        <v>47890</v>
      </c>
      <c r="C157" t="s">
        <v>47891</v>
      </c>
      <c r="D157" t="s">
        <v>47860</v>
      </c>
      <c r="E157" t="s">
        <v>3634</v>
      </c>
      <c r="F157" t="s">
        <v>303</v>
      </c>
      <c r="G157" t="s">
        <v>45080</v>
      </c>
      <c r="H157" t="s">
        <v>47263</v>
      </c>
      <c r="I157" t="s">
        <v>3637</v>
      </c>
      <c r="J157">
        <v>32.861516000000002</v>
      </c>
      <c r="K157">
        <v>-96.806516000000002</v>
      </c>
      <c r="L157">
        <v>486210</v>
      </c>
      <c r="M157" t="s">
        <v>241</v>
      </c>
      <c r="Q157" s="49">
        <v>31.703279999999999</v>
      </c>
    </row>
    <row r="158" spans="1:17" x14ac:dyDescent="0.3">
      <c r="A158">
        <v>1012413</v>
      </c>
      <c r="B158" t="s">
        <v>47890</v>
      </c>
      <c r="C158" t="s">
        <v>47891</v>
      </c>
      <c r="D158" t="s">
        <v>47796</v>
      </c>
      <c r="E158" t="s">
        <v>3634</v>
      </c>
      <c r="F158" t="s">
        <v>303</v>
      </c>
      <c r="G158" t="s">
        <v>45080</v>
      </c>
      <c r="H158" t="s">
        <v>47263</v>
      </c>
      <c r="I158" t="s">
        <v>3637</v>
      </c>
      <c r="J158">
        <v>32.861516000000002</v>
      </c>
      <c r="K158">
        <v>-96.806516000000002</v>
      </c>
      <c r="L158">
        <v>486210</v>
      </c>
      <c r="M158" t="s">
        <v>241</v>
      </c>
      <c r="N158" s="49">
        <v>19.409610000000001</v>
      </c>
      <c r="O158" s="49">
        <v>271.99714</v>
      </c>
      <c r="P158" s="49">
        <v>479.60334</v>
      </c>
      <c r="Q158" s="49">
        <v>1935.4554900000001</v>
      </c>
    </row>
    <row r="159" spans="1:17" x14ac:dyDescent="0.3">
      <c r="A159">
        <v>1012291</v>
      </c>
      <c r="B159" t="s">
        <v>47892</v>
      </c>
      <c r="C159" t="s">
        <v>47893</v>
      </c>
      <c r="D159" t="s">
        <v>47797</v>
      </c>
      <c r="E159" t="s">
        <v>5420</v>
      </c>
      <c r="F159" t="s">
        <v>303</v>
      </c>
      <c r="G159" t="s">
        <v>1810</v>
      </c>
      <c r="H159" t="s">
        <v>47027</v>
      </c>
      <c r="I159" t="s">
        <v>483</v>
      </c>
      <c r="J159">
        <v>29.75816</v>
      </c>
      <c r="K159">
        <v>-95.367819999999995</v>
      </c>
      <c r="L159">
        <v>486210</v>
      </c>
      <c r="M159" t="s">
        <v>241</v>
      </c>
      <c r="N159" s="49">
        <v>41718.716326499998</v>
      </c>
      <c r="O159" s="49">
        <v>9506.1054920000006</v>
      </c>
      <c r="P159" s="49">
        <v>30734.779500000001</v>
      </c>
    </row>
    <row r="160" spans="1:17" x14ac:dyDescent="0.3">
      <c r="A160">
        <v>1012291</v>
      </c>
      <c r="B160" t="s">
        <v>47892</v>
      </c>
      <c r="C160" t="s">
        <v>47893</v>
      </c>
      <c r="D160" t="s">
        <v>47798</v>
      </c>
      <c r="E160" t="s">
        <v>5420</v>
      </c>
      <c r="F160" t="s">
        <v>303</v>
      </c>
      <c r="G160" t="s">
        <v>1810</v>
      </c>
      <c r="H160" t="s">
        <v>47027</v>
      </c>
      <c r="I160" t="s">
        <v>483</v>
      </c>
      <c r="J160">
        <v>29.75816</v>
      </c>
      <c r="K160">
        <v>-95.367819999999995</v>
      </c>
      <c r="L160">
        <v>486210</v>
      </c>
      <c r="M160" t="s">
        <v>241</v>
      </c>
      <c r="N160" s="49">
        <v>71.330590700000002</v>
      </c>
    </row>
    <row r="161" spans="1:17" x14ac:dyDescent="0.3">
      <c r="A161">
        <v>1012291</v>
      </c>
      <c r="B161" t="s">
        <v>47892</v>
      </c>
      <c r="C161" t="s">
        <v>47893</v>
      </c>
      <c r="D161" t="s">
        <v>9107</v>
      </c>
      <c r="E161" t="s">
        <v>5420</v>
      </c>
      <c r="F161" t="s">
        <v>303</v>
      </c>
      <c r="G161" t="s">
        <v>1810</v>
      </c>
      <c r="H161" t="s">
        <v>47027</v>
      </c>
      <c r="I161" t="s">
        <v>483</v>
      </c>
      <c r="J161">
        <v>29.75816</v>
      </c>
      <c r="K161">
        <v>-95.367819999999995</v>
      </c>
      <c r="L161">
        <v>486210</v>
      </c>
      <c r="M161" t="s">
        <v>241</v>
      </c>
      <c r="N161" s="49">
        <v>1050.8836368</v>
      </c>
    </row>
    <row r="162" spans="1:17" x14ac:dyDescent="0.3">
      <c r="A162">
        <v>1012291</v>
      </c>
      <c r="B162" t="s">
        <v>47892</v>
      </c>
      <c r="C162" t="s">
        <v>47893</v>
      </c>
      <c r="D162" t="s">
        <v>47796</v>
      </c>
      <c r="E162" t="s">
        <v>5420</v>
      </c>
      <c r="F162" t="s">
        <v>303</v>
      </c>
      <c r="G162" t="s">
        <v>1810</v>
      </c>
      <c r="H162" t="s">
        <v>47027</v>
      </c>
      <c r="I162" t="s">
        <v>483</v>
      </c>
      <c r="J162">
        <v>29.75816</v>
      </c>
      <c r="K162">
        <v>-95.367819999999995</v>
      </c>
      <c r="L162">
        <v>486210</v>
      </c>
      <c r="M162" t="s">
        <v>241</v>
      </c>
      <c r="N162" s="49">
        <v>112.1958298</v>
      </c>
    </row>
    <row r="163" spans="1:17" x14ac:dyDescent="0.3">
      <c r="A163">
        <v>1012291</v>
      </c>
      <c r="B163" t="s">
        <v>47892</v>
      </c>
      <c r="C163" t="s">
        <v>47893</v>
      </c>
      <c r="D163" t="s">
        <v>17806</v>
      </c>
      <c r="E163" t="s">
        <v>5420</v>
      </c>
      <c r="F163" t="s">
        <v>303</v>
      </c>
      <c r="G163" t="s">
        <v>1810</v>
      </c>
      <c r="H163" t="s">
        <v>47027</v>
      </c>
      <c r="I163" t="s">
        <v>483</v>
      </c>
      <c r="J163">
        <v>29.75816</v>
      </c>
      <c r="K163">
        <v>-95.367819999999995</v>
      </c>
      <c r="L163">
        <v>486210</v>
      </c>
      <c r="M163" t="s">
        <v>241</v>
      </c>
      <c r="N163" s="49">
        <v>5944.1805768000004</v>
      </c>
      <c r="O163" s="49">
        <v>1976.9467179000001</v>
      </c>
      <c r="P163" s="49">
        <v>3288.3036999999999</v>
      </c>
    </row>
    <row r="164" spans="1:17" x14ac:dyDescent="0.3">
      <c r="A164">
        <v>1012290</v>
      </c>
      <c r="B164" t="s">
        <v>47894</v>
      </c>
      <c r="C164" t="s">
        <v>47895</v>
      </c>
      <c r="D164" t="s">
        <v>47865</v>
      </c>
      <c r="E164" t="s">
        <v>5420</v>
      </c>
      <c r="F164" t="s">
        <v>303</v>
      </c>
      <c r="G164" t="s">
        <v>1810</v>
      </c>
      <c r="H164" t="s">
        <v>47027</v>
      </c>
      <c r="I164" t="s">
        <v>483</v>
      </c>
      <c r="J164">
        <v>29.75816</v>
      </c>
      <c r="K164">
        <v>-95.367819999999995</v>
      </c>
      <c r="L164">
        <v>486210</v>
      </c>
      <c r="M164" t="s">
        <v>241</v>
      </c>
      <c r="N164" s="49">
        <v>26514.7000573</v>
      </c>
      <c r="O164" s="49">
        <v>28777.7963609</v>
      </c>
      <c r="P164" s="49">
        <v>50927.677799999998</v>
      </c>
      <c r="Q164" s="49">
        <v>77911.3</v>
      </c>
    </row>
    <row r="165" spans="1:17" x14ac:dyDescent="0.3">
      <c r="A165">
        <v>1012290</v>
      </c>
      <c r="B165" t="s">
        <v>47894</v>
      </c>
      <c r="C165" t="s">
        <v>47895</v>
      </c>
      <c r="D165" t="s">
        <v>47797</v>
      </c>
      <c r="E165" t="s">
        <v>5420</v>
      </c>
      <c r="F165" t="s">
        <v>303</v>
      </c>
      <c r="G165" t="s">
        <v>1810</v>
      </c>
      <c r="H165" t="s">
        <v>47027</v>
      </c>
      <c r="I165" t="s">
        <v>483</v>
      </c>
      <c r="J165">
        <v>29.75816</v>
      </c>
      <c r="K165">
        <v>-95.367819999999995</v>
      </c>
      <c r="L165">
        <v>486210</v>
      </c>
      <c r="M165" t="s">
        <v>241</v>
      </c>
      <c r="N165" s="49">
        <v>17.2566828</v>
      </c>
      <c r="O165" s="49">
        <v>4.0174288000000002</v>
      </c>
      <c r="P165" s="49">
        <v>6.3974000000000002</v>
      </c>
    </row>
    <row r="166" spans="1:17" x14ac:dyDescent="0.3">
      <c r="A166">
        <v>1012290</v>
      </c>
      <c r="B166" t="s">
        <v>47894</v>
      </c>
      <c r="C166" t="s">
        <v>47895</v>
      </c>
      <c r="D166" t="s">
        <v>47799</v>
      </c>
      <c r="E166" t="s">
        <v>5420</v>
      </c>
      <c r="F166" t="s">
        <v>303</v>
      </c>
      <c r="G166" t="s">
        <v>1810</v>
      </c>
      <c r="H166" t="s">
        <v>47027</v>
      </c>
      <c r="I166" t="s">
        <v>483</v>
      </c>
      <c r="J166">
        <v>29.75816</v>
      </c>
      <c r="K166">
        <v>-95.367819999999995</v>
      </c>
      <c r="L166">
        <v>486210</v>
      </c>
      <c r="M166" t="s">
        <v>241</v>
      </c>
      <c r="N166" s="49">
        <v>42495.307088599999</v>
      </c>
      <c r="O166" s="49">
        <v>9559.1803837999996</v>
      </c>
      <c r="P166" s="49">
        <v>24784.153300000002</v>
      </c>
      <c r="Q166" s="49">
        <v>72854.649999999994</v>
      </c>
    </row>
    <row r="167" spans="1:17" x14ac:dyDescent="0.3">
      <c r="A167">
        <v>1012290</v>
      </c>
      <c r="B167" t="s">
        <v>47894</v>
      </c>
      <c r="C167" t="s">
        <v>47895</v>
      </c>
      <c r="D167" t="s">
        <v>9107</v>
      </c>
      <c r="E167" t="s">
        <v>5420</v>
      </c>
      <c r="F167" t="s">
        <v>303</v>
      </c>
      <c r="G167" t="s">
        <v>1810</v>
      </c>
      <c r="H167" t="s">
        <v>47027</v>
      </c>
      <c r="I167" t="s">
        <v>483</v>
      </c>
      <c r="J167">
        <v>29.75816</v>
      </c>
      <c r="K167">
        <v>-95.367819999999995</v>
      </c>
      <c r="L167">
        <v>486210</v>
      </c>
      <c r="M167" t="s">
        <v>241</v>
      </c>
      <c r="N167" s="49">
        <v>24.1045728</v>
      </c>
    </row>
    <row r="168" spans="1:17" x14ac:dyDescent="0.3">
      <c r="A168">
        <v>1012290</v>
      </c>
      <c r="B168" t="s">
        <v>47894</v>
      </c>
      <c r="C168" t="s">
        <v>47895</v>
      </c>
      <c r="D168" t="s">
        <v>47796</v>
      </c>
      <c r="E168" t="s">
        <v>5420</v>
      </c>
      <c r="F168" t="s">
        <v>303</v>
      </c>
      <c r="G168" t="s">
        <v>1810</v>
      </c>
      <c r="H168" t="s">
        <v>47027</v>
      </c>
      <c r="I168" t="s">
        <v>483</v>
      </c>
      <c r="J168">
        <v>29.75816</v>
      </c>
      <c r="K168">
        <v>-95.367819999999995</v>
      </c>
      <c r="L168">
        <v>486210</v>
      </c>
      <c r="M168" t="s">
        <v>241</v>
      </c>
      <c r="N168" s="49">
        <v>85084.515458399997</v>
      </c>
      <c r="O168" s="49">
        <v>12474.091087299999</v>
      </c>
      <c r="P168" s="49">
        <v>20650.107599999999</v>
      </c>
      <c r="Q168" s="49">
        <v>11211.65</v>
      </c>
    </row>
    <row r="169" spans="1:17" x14ac:dyDescent="0.3">
      <c r="A169">
        <v>1012282</v>
      </c>
      <c r="B169" t="s">
        <v>47896</v>
      </c>
      <c r="C169" t="s">
        <v>47897</v>
      </c>
      <c r="D169" t="s">
        <v>47879</v>
      </c>
      <c r="E169" t="s">
        <v>5420</v>
      </c>
      <c r="F169" t="s">
        <v>303</v>
      </c>
      <c r="G169" t="s">
        <v>1810</v>
      </c>
      <c r="H169" t="s">
        <v>47027</v>
      </c>
      <c r="I169" t="s">
        <v>483</v>
      </c>
      <c r="J169">
        <v>29.75816</v>
      </c>
      <c r="K169">
        <v>-95.367819999999995</v>
      </c>
      <c r="L169">
        <v>486210</v>
      </c>
      <c r="M169" t="s">
        <v>241</v>
      </c>
      <c r="O169" s="49">
        <v>19650.428397600001</v>
      </c>
      <c r="P169" s="49">
        <v>802.32190000000003</v>
      </c>
      <c r="Q169" s="49">
        <v>37723.75</v>
      </c>
    </row>
    <row r="170" spans="1:17" x14ac:dyDescent="0.3">
      <c r="A170">
        <v>1012281</v>
      </c>
      <c r="B170" t="s">
        <v>47898</v>
      </c>
      <c r="C170" t="s">
        <v>47899</v>
      </c>
      <c r="D170" t="s">
        <v>47796</v>
      </c>
      <c r="E170" t="s">
        <v>5420</v>
      </c>
      <c r="F170" t="s">
        <v>303</v>
      </c>
      <c r="G170" t="s">
        <v>1810</v>
      </c>
      <c r="H170" t="s">
        <v>47027</v>
      </c>
      <c r="I170" t="s">
        <v>483</v>
      </c>
      <c r="J170">
        <v>29.75816</v>
      </c>
      <c r="K170">
        <v>-95.367819999999995</v>
      </c>
      <c r="L170">
        <v>486210</v>
      </c>
      <c r="M170" t="s">
        <v>241</v>
      </c>
      <c r="N170" s="49">
        <v>61732.383608099997</v>
      </c>
      <c r="O170" s="49">
        <v>15396.070320000001</v>
      </c>
      <c r="P170" s="49">
        <v>66885.626799999998</v>
      </c>
    </row>
    <row r="171" spans="1:17" x14ac:dyDescent="0.3">
      <c r="A171">
        <v>1012260</v>
      </c>
      <c r="B171" t="s">
        <v>47900</v>
      </c>
      <c r="C171" t="s">
        <v>47901</v>
      </c>
      <c r="D171" t="s">
        <v>47810</v>
      </c>
      <c r="E171" t="s">
        <v>5420</v>
      </c>
      <c r="F171" t="s">
        <v>303</v>
      </c>
      <c r="G171" t="s">
        <v>1810</v>
      </c>
      <c r="H171" t="s">
        <v>47027</v>
      </c>
      <c r="I171" t="s">
        <v>483</v>
      </c>
      <c r="J171">
        <v>29.75816</v>
      </c>
      <c r="K171">
        <v>-95.367819999999995</v>
      </c>
      <c r="L171">
        <v>486210</v>
      </c>
      <c r="M171" t="s">
        <v>241</v>
      </c>
      <c r="N171" s="49">
        <v>10761.8862596</v>
      </c>
      <c r="O171" s="49">
        <v>3580.292966</v>
      </c>
      <c r="P171" s="49">
        <v>12079.477699999999</v>
      </c>
      <c r="Q171" s="49">
        <v>15288.35</v>
      </c>
    </row>
    <row r="172" spans="1:17" x14ac:dyDescent="0.3">
      <c r="A172">
        <v>1012260</v>
      </c>
      <c r="B172" t="s">
        <v>47900</v>
      </c>
      <c r="C172" t="s">
        <v>47901</v>
      </c>
      <c r="D172" t="s">
        <v>47867</v>
      </c>
      <c r="E172" t="s">
        <v>5420</v>
      </c>
      <c r="F172" t="s">
        <v>303</v>
      </c>
      <c r="G172" t="s">
        <v>1810</v>
      </c>
      <c r="H172" t="s">
        <v>47027</v>
      </c>
      <c r="I172" t="s">
        <v>483</v>
      </c>
      <c r="J172">
        <v>29.75816</v>
      </c>
      <c r="K172">
        <v>-95.367819999999995</v>
      </c>
      <c r="L172">
        <v>486210</v>
      </c>
      <c r="M172" t="s">
        <v>241</v>
      </c>
      <c r="N172" s="49">
        <v>80679.593506699995</v>
      </c>
      <c r="O172" s="49">
        <v>4953.0824886999999</v>
      </c>
      <c r="P172" s="49">
        <v>64224.385499999997</v>
      </c>
      <c r="Q172" s="49">
        <v>54502.55</v>
      </c>
    </row>
    <row r="173" spans="1:17" x14ac:dyDescent="0.3">
      <c r="A173">
        <v>1012260</v>
      </c>
      <c r="B173" t="s">
        <v>47900</v>
      </c>
      <c r="C173" t="s">
        <v>47901</v>
      </c>
      <c r="D173" t="s">
        <v>47829</v>
      </c>
      <c r="E173" t="s">
        <v>5420</v>
      </c>
      <c r="F173" t="s">
        <v>303</v>
      </c>
      <c r="G173" t="s">
        <v>1810</v>
      </c>
      <c r="H173" t="s">
        <v>47027</v>
      </c>
      <c r="I173" t="s">
        <v>483</v>
      </c>
      <c r="J173">
        <v>29.75816</v>
      </c>
      <c r="K173">
        <v>-95.367819999999995</v>
      </c>
      <c r="L173">
        <v>486210</v>
      </c>
      <c r="M173" t="s">
        <v>241</v>
      </c>
      <c r="N173" s="49">
        <v>215465.94507280001</v>
      </c>
      <c r="O173" s="49">
        <v>12468.447374699999</v>
      </c>
      <c r="P173" s="49">
        <v>13267.786899999999</v>
      </c>
      <c r="Q173" s="49">
        <v>82990.350000000006</v>
      </c>
    </row>
    <row r="174" spans="1:17" x14ac:dyDescent="0.3">
      <c r="A174">
        <v>1012260</v>
      </c>
      <c r="B174" t="s">
        <v>47900</v>
      </c>
      <c r="C174" t="s">
        <v>47901</v>
      </c>
      <c r="D174" t="s">
        <v>47798</v>
      </c>
      <c r="E174" t="s">
        <v>5420</v>
      </c>
      <c r="F174" t="s">
        <v>303</v>
      </c>
      <c r="G174" t="s">
        <v>1810</v>
      </c>
      <c r="H174" t="s">
        <v>47027</v>
      </c>
      <c r="I174" t="s">
        <v>483</v>
      </c>
      <c r="J174">
        <v>29.75816</v>
      </c>
      <c r="K174">
        <v>-95.367819999999995</v>
      </c>
      <c r="L174">
        <v>486210</v>
      </c>
      <c r="M174" t="s">
        <v>241</v>
      </c>
      <c r="N174" s="49">
        <v>36680.828241499999</v>
      </c>
      <c r="O174" s="49">
        <v>99248.214154800007</v>
      </c>
      <c r="P174" s="49">
        <v>53574.089500000002</v>
      </c>
      <c r="Q174" s="49">
        <v>167637.45000000001</v>
      </c>
    </row>
    <row r="175" spans="1:17" x14ac:dyDescent="0.3">
      <c r="A175">
        <v>1012260</v>
      </c>
      <c r="B175" t="s">
        <v>47900</v>
      </c>
      <c r="C175" t="s">
        <v>47901</v>
      </c>
      <c r="D175" t="s">
        <v>47824</v>
      </c>
      <c r="E175" t="s">
        <v>5420</v>
      </c>
      <c r="F175" t="s">
        <v>303</v>
      </c>
      <c r="G175" t="s">
        <v>1810</v>
      </c>
      <c r="H175" t="s">
        <v>47027</v>
      </c>
      <c r="I175" t="s">
        <v>483</v>
      </c>
      <c r="J175">
        <v>29.75816</v>
      </c>
      <c r="K175">
        <v>-95.367819999999995</v>
      </c>
      <c r="L175">
        <v>486210</v>
      </c>
      <c r="M175" t="s">
        <v>241</v>
      </c>
      <c r="N175" s="49">
        <v>2143.4808751999999</v>
      </c>
    </row>
    <row r="176" spans="1:17" x14ac:dyDescent="0.3">
      <c r="A176">
        <v>1012260</v>
      </c>
      <c r="B176" t="s">
        <v>47900</v>
      </c>
      <c r="C176" t="s">
        <v>47901</v>
      </c>
      <c r="D176" t="s">
        <v>47856</v>
      </c>
      <c r="E176" t="s">
        <v>5420</v>
      </c>
      <c r="F176" t="s">
        <v>303</v>
      </c>
      <c r="G176" t="s">
        <v>1810</v>
      </c>
      <c r="H176" t="s">
        <v>47027</v>
      </c>
      <c r="I176" t="s">
        <v>483</v>
      </c>
      <c r="J176">
        <v>29.75816</v>
      </c>
      <c r="K176">
        <v>-95.367819999999995</v>
      </c>
      <c r="L176">
        <v>486210</v>
      </c>
      <c r="M176" t="s">
        <v>241</v>
      </c>
      <c r="N176" s="49">
        <v>17651.223937300001</v>
      </c>
      <c r="O176" s="49">
        <v>1169.7442882</v>
      </c>
      <c r="P176" s="49">
        <v>5813.4255999999996</v>
      </c>
      <c r="Q176" s="49">
        <v>5459.05</v>
      </c>
    </row>
    <row r="177" spans="1:17" x14ac:dyDescent="0.3">
      <c r="A177">
        <v>1012260</v>
      </c>
      <c r="B177" t="s">
        <v>47900</v>
      </c>
      <c r="C177" t="s">
        <v>47901</v>
      </c>
      <c r="D177" t="s">
        <v>47834</v>
      </c>
      <c r="E177" t="s">
        <v>5420</v>
      </c>
      <c r="F177" t="s">
        <v>303</v>
      </c>
      <c r="G177" t="s">
        <v>1810</v>
      </c>
      <c r="H177" t="s">
        <v>47027</v>
      </c>
      <c r="I177" t="s">
        <v>483</v>
      </c>
      <c r="J177">
        <v>29.75816</v>
      </c>
      <c r="K177">
        <v>-95.367819999999995</v>
      </c>
      <c r="L177">
        <v>486210</v>
      </c>
      <c r="M177" t="s">
        <v>241</v>
      </c>
      <c r="N177" s="49">
        <v>13511.6918699</v>
      </c>
      <c r="O177" s="49">
        <v>18021.688303800001</v>
      </c>
      <c r="P177" s="49">
        <v>27803.487099999998</v>
      </c>
      <c r="Q177" s="49">
        <v>23345.4</v>
      </c>
    </row>
    <row r="178" spans="1:17" x14ac:dyDescent="0.3">
      <c r="A178">
        <v>1012260</v>
      </c>
      <c r="B178" t="s">
        <v>47900</v>
      </c>
      <c r="C178" t="s">
        <v>47901</v>
      </c>
      <c r="D178" t="s">
        <v>47799</v>
      </c>
      <c r="E178" t="s">
        <v>5420</v>
      </c>
      <c r="F178" t="s">
        <v>303</v>
      </c>
      <c r="G178" t="s">
        <v>1810</v>
      </c>
      <c r="H178" t="s">
        <v>47027</v>
      </c>
      <c r="I178" t="s">
        <v>483</v>
      </c>
      <c r="J178">
        <v>29.75816</v>
      </c>
      <c r="K178">
        <v>-95.367819999999995</v>
      </c>
      <c r="L178">
        <v>486210</v>
      </c>
      <c r="M178" t="s">
        <v>241</v>
      </c>
      <c r="N178" s="49">
        <v>20092.8035533</v>
      </c>
      <c r="O178" s="49">
        <v>9063.9054606000009</v>
      </c>
      <c r="P178" s="49">
        <v>4905.6522000000004</v>
      </c>
    </row>
    <row r="179" spans="1:17" x14ac:dyDescent="0.3">
      <c r="A179">
        <v>1012260</v>
      </c>
      <c r="B179" t="s">
        <v>47900</v>
      </c>
      <c r="C179" t="s">
        <v>47901</v>
      </c>
      <c r="D179" t="s">
        <v>9107</v>
      </c>
      <c r="E179" t="s">
        <v>5420</v>
      </c>
      <c r="F179" t="s">
        <v>303</v>
      </c>
      <c r="G179" t="s">
        <v>1810</v>
      </c>
      <c r="H179" t="s">
        <v>47027</v>
      </c>
      <c r="I179" t="s">
        <v>483</v>
      </c>
      <c r="J179">
        <v>29.75816</v>
      </c>
      <c r="K179">
        <v>-95.367819999999995</v>
      </c>
      <c r="L179">
        <v>486210</v>
      </c>
      <c r="M179" t="s">
        <v>241</v>
      </c>
      <c r="N179" s="49">
        <v>51842.829784699999</v>
      </c>
      <c r="O179" s="49">
        <v>16579.2794321</v>
      </c>
      <c r="P179" s="49">
        <v>10687.111000000001</v>
      </c>
      <c r="Q179" s="49">
        <v>36936.6</v>
      </c>
    </row>
    <row r="180" spans="1:17" x14ac:dyDescent="0.3">
      <c r="A180">
        <v>1012260</v>
      </c>
      <c r="B180" t="s">
        <v>47900</v>
      </c>
      <c r="C180" t="s">
        <v>47901</v>
      </c>
      <c r="D180" t="s">
        <v>47796</v>
      </c>
      <c r="E180" t="s">
        <v>5420</v>
      </c>
      <c r="F180" t="s">
        <v>303</v>
      </c>
      <c r="G180" t="s">
        <v>1810</v>
      </c>
      <c r="H180" t="s">
        <v>47027</v>
      </c>
      <c r="I180" t="s">
        <v>483</v>
      </c>
      <c r="J180">
        <v>29.75816</v>
      </c>
      <c r="K180">
        <v>-95.367819999999995</v>
      </c>
      <c r="L180">
        <v>486210</v>
      </c>
      <c r="M180" t="s">
        <v>241</v>
      </c>
      <c r="N180" s="49">
        <v>59945.988374799999</v>
      </c>
      <c r="O180" s="49">
        <v>37827.627397700002</v>
      </c>
      <c r="P180" s="49">
        <v>35244.678200000002</v>
      </c>
      <c r="Q180" s="49">
        <v>35978</v>
      </c>
    </row>
    <row r="181" spans="1:17" x14ac:dyDescent="0.3">
      <c r="A181">
        <v>1012259</v>
      </c>
      <c r="B181" t="s">
        <v>47902</v>
      </c>
      <c r="C181" t="s">
        <v>47903</v>
      </c>
      <c r="D181" t="s">
        <v>47821</v>
      </c>
      <c r="E181" t="s">
        <v>5420</v>
      </c>
      <c r="F181" t="s">
        <v>303</v>
      </c>
      <c r="G181" t="s">
        <v>1810</v>
      </c>
      <c r="H181" t="s">
        <v>47027</v>
      </c>
      <c r="I181" t="s">
        <v>483</v>
      </c>
      <c r="J181">
        <v>29.75816</v>
      </c>
      <c r="K181">
        <v>-95.367819999999995</v>
      </c>
      <c r="L181">
        <v>486210</v>
      </c>
      <c r="M181" t="s">
        <v>241</v>
      </c>
      <c r="N181" s="49">
        <v>15230.5585082</v>
      </c>
      <c r="O181" s="49">
        <v>4102.0656619000001</v>
      </c>
      <c r="P181" s="49">
        <v>6212.3603000000003</v>
      </c>
      <c r="Q181" s="49">
        <v>11590.65</v>
      </c>
    </row>
    <row r="182" spans="1:17" x14ac:dyDescent="0.3">
      <c r="A182">
        <v>1012259</v>
      </c>
      <c r="B182" t="s">
        <v>47902</v>
      </c>
      <c r="C182" t="s">
        <v>47903</v>
      </c>
      <c r="D182" t="s">
        <v>47823</v>
      </c>
      <c r="E182" t="s">
        <v>5420</v>
      </c>
      <c r="F182" t="s">
        <v>303</v>
      </c>
      <c r="G182" t="s">
        <v>1810</v>
      </c>
      <c r="H182" t="s">
        <v>47027</v>
      </c>
      <c r="I182" t="s">
        <v>483</v>
      </c>
      <c r="J182">
        <v>29.75816</v>
      </c>
      <c r="K182">
        <v>-95.367819999999995</v>
      </c>
      <c r="L182">
        <v>486210</v>
      </c>
      <c r="M182" t="s">
        <v>241</v>
      </c>
      <c r="N182" s="49">
        <v>156.43657809999999</v>
      </c>
      <c r="Q182" s="49">
        <v>84.35</v>
      </c>
    </row>
    <row r="183" spans="1:17" x14ac:dyDescent="0.3">
      <c r="A183">
        <v>1012259</v>
      </c>
      <c r="B183" t="s">
        <v>47902</v>
      </c>
      <c r="C183" t="s">
        <v>47903</v>
      </c>
      <c r="D183" t="s">
        <v>47879</v>
      </c>
      <c r="E183" t="s">
        <v>5420</v>
      </c>
      <c r="F183" t="s">
        <v>303</v>
      </c>
      <c r="G183" t="s">
        <v>1810</v>
      </c>
      <c r="H183" t="s">
        <v>47027</v>
      </c>
      <c r="I183" t="s">
        <v>483</v>
      </c>
      <c r="J183">
        <v>29.75816</v>
      </c>
      <c r="K183">
        <v>-95.367819999999995</v>
      </c>
      <c r="L183">
        <v>486210</v>
      </c>
      <c r="M183" t="s">
        <v>241</v>
      </c>
      <c r="N183" s="49">
        <v>15156.767745499999</v>
      </c>
      <c r="O183" s="49">
        <v>1828.7874142999999</v>
      </c>
      <c r="P183" s="49">
        <v>12444.7361</v>
      </c>
      <c r="Q183" s="49">
        <v>91446.9</v>
      </c>
    </row>
    <row r="184" spans="1:17" x14ac:dyDescent="0.3">
      <c r="A184">
        <v>1012259</v>
      </c>
      <c r="B184" t="s">
        <v>47902</v>
      </c>
      <c r="C184" t="s">
        <v>47903</v>
      </c>
      <c r="D184" t="s">
        <v>47824</v>
      </c>
      <c r="E184" t="s">
        <v>5420</v>
      </c>
      <c r="F184" t="s">
        <v>303</v>
      </c>
      <c r="G184" t="s">
        <v>1810</v>
      </c>
      <c r="H184" t="s">
        <v>47027</v>
      </c>
      <c r="I184" t="s">
        <v>483</v>
      </c>
      <c r="J184">
        <v>29.75816</v>
      </c>
      <c r="K184">
        <v>-95.367819999999995</v>
      </c>
      <c r="L184">
        <v>486210</v>
      </c>
      <c r="M184" t="s">
        <v>241</v>
      </c>
      <c r="N184" s="49">
        <v>3783.9429147999999</v>
      </c>
      <c r="O184" s="49">
        <v>2586.5230594</v>
      </c>
      <c r="P184" s="49">
        <v>470.64479999999998</v>
      </c>
      <c r="Q184" s="49">
        <v>804.65</v>
      </c>
    </row>
    <row r="185" spans="1:17" x14ac:dyDescent="0.3">
      <c r="A185">
        <v>1012259</v>
      </c>
      <c r="B185" t="s">
        <v>47902</v>
      </c>
      <c r="C185" t="s">
        <v>47903</v>
      </c>
      <c r="D185" t="s">
        <v>11143</v>
      </c>
      <c r="E185" t="s">
        <v>5420</v>
      </c>
      <c r="F185" t="s">
        <v>303</v>
      </c>
      <c r="G185" t="s">
        <v>1810</v>
      </c>
      <c r="H185" t="s">
        <v>47027</v>
      </c>
      <c r="I185" t="s">
        <v>483</v>
      </c>
      <c r="J185">
        <v>29.75816</v>
      </c>
      <c r="K185">
        <v>-95.367819999999995</v>
      </c>
      <c r="L185">
        <v>486210</v>
      </c>
      <c r="M185" t="s">
        <v>241</v>
      </c>
      <c r="N185" s="49">
        <v>12142.006175799999</v>
      </c>
      <c r="O185" s="49">
        <v>94.443678599999998</v>
      </c>
      <c r="P185" s="49">
        <v>7085.1359000000002</v>
      </c>
      <c r="Q185" s="49">
        <v>17370</v>
      </c>
    </row>
    <row r="186" spans="1:17" x14ac:dyDescent="0.3">
      <c r="A186">
        <v>1012259</v>
      </c>
      <c r="B186" t="s">
        <v>47902</v>
      </c>
      <c r="C186" t="s">
        <v>47903</v>
      </c>
      <c r="D186" t="s">
        <v>47880</v>
      </c>
      <c r="E186" t="s">
        <v>5420</v>
      </c>
      <c r="F186" t="s">
        <v>303</v>
      </c>
      <c r="G186" t="s">
        <v>1810</v>
      </c>
      <c r="H186" t="s">
        <v>47027</v>
      </c>
      <c r="I186" t="s">
        <v>483</v>
      </c>
      <c r="J186">
        <v>29.75816</v>
      </c>
      <c r="K186">
        <v>-95.367819999999995</v>
      </c>
      <c r="L186">
        <v>486210</v>
      </c>
      <c r="M186" t="s">
        <v>241</v>
      </c>
      <c r="N186" s="49">
        <v>332.09801160000001</v>
      </c>
      <c r="P186" s="49">
        <v>165.35300000000001</v>
      </c>
      <c r="Q186" s="49">
        <v>8.25</v>
      </c>
    </row>
    <row r="187" spans="1:17" x14ac:dyDescent="0.3">
      <c r="A187">
        <v>1012277</v>
      </c>
      <c r="B187" t="s">
        <v>47904</v>
      </c>
      <c r="C187" t="s">
        <v>47905</v>
      </c>
      <c r="D187" t="s">
        <v>47821</v>
      </c>
      <c r="E187" t="s">
        <v>5420</v>
      </c>
      <c r="F187" t="s">
        <v>303</v>
      </c>
      <c r="G187" t="s">
        <v>1810</v>
      </c>
      <c r="H187" t="s">
        <v>47027</v>
      </c>
      <c r="I187" t="s">
        <v>483</v>
      </c>
      <c r="J187">
        <v>29.75816</v>
      </c>
      <c r="K187">
        <v>-95.367819999999995</v>
      </c>
      <c r="L187">
        <v>486210</v>
      </c>
      <c r="M187" t="s">
        <v>241</v>
      </c>
      <c r="N187" s="49">
        <v>5642.9068803999999</v>
      </c>
      <c r="Q187" s="49">
        <v>3419.4</v>
      </c>
    </row>
    <row r="188" spans="1:17" x14ac:dyDescent="0.3">
      <c r="A188">
        <v>1012277</v>
      </c>
      <c r="B188" t="s">
        <v>47904</v>
      </c>
      <c r="C188" t="s">
        <v>47905</v>
      </c>
      <c r="D188" t="s">
        <v>47810</v>
      </c>
      <c r="E188" t="s">
        <v>5420</v>
      </c>
      <c r="F188" t="s">
        <v>303</v>
      </c>
      <c r="G188" t="s">
        <v>1810</v>
      </c>
      <c r="H188" t="s">
        <v>47027</v>
      </c>
      <c r="I188" t="s">
        <v>483</v>
      </c>
      <c r="J188">
        <v>29.75816</v>
      </c>
      <c r="K188">
        <v>-95.367819999999995</v>
      </c>
      <c r="L188">
        <v>486210</v>
      </c>
      <c r="M188" t="s">
        <v>241</v>
      </c>
      <c r="N188" s="49">
        <v>2859.0401381000001</v>
      </c>
      <c r="P188" s="49">
        <v>1390.6573000000001</v>
      </c>
    </row>
    <row r="189" spans="1:17" x14ac:dyDescent="0.3">
      <c r="A189">
        <v>1012277</v>
      </c>
      <c r="B189" t="s">
        <v>47904</v>
      </c>
      <c r="C189" t="s">
        <v>47905</v>
      </c>
      <c r="D189" t="s">
        <v>47790</v>
      </c>
      <c r="E189" t="s">
        <v>5420</v>
      </c>
      <c r="F189" t="s">
        <v>303</v>
      </c>
      <c r="G189" t="s">
        <v>1810</v>
      </c>
      <c r="H189" t="s">
        <v>47027</v>
      </c>
      <c r="I189" t="s">
        <v>483</v>
      </c>
      <c r="J189">
        <v>29.75816</v>
      </c>
      <c r="K189">
        <v>-95.367819999999995</v>
      </c>
      <c r="L189">
        <v>486210</v>
      </c>
      <c r="M189" t="s">
        <v>241</v>
      </c>
      <c r="P189" s="49">
        <v>6.2222</v>
      </c>
      <c r="Q189" s="49">
        <v>13</v>
      </c>
    </row>
    <row r="190" spans="1:17" x14ac:dyDescent="0.3">
      <c r="A190">
        <v>1012277</v>
      </c>
      <c r="B190" t="s">
        <v>47904</v>
      </c>
      <c r="C190" t="s">
        <v>47905</v>
      </c>
      <c r="D190" t="s">
        <v>47859</v>
      </c>
      <c r="E190" t="s">
        <v>5420</v>
      </c>
      <c r="F190" t="s">
        <v>303</v>
      </c>
      <c r="G190" t="s">
        <v>1810</v>
      </c>
      <c r="H190" t="s">
        <v>47027</v>
      </c>
      <c r="I190" t="s">
        <v>483</v>
      </c>
      <c r="J190">
        <v>29.75816</v>
      </c>
      <c r="K190">
        <v>-95.367819999999995</v>
      </c>
      <c r="L190">
        <v>486210</v>
      </c>
      <c r="M190" t="s">
        <v>241</v>
      </c>
      <c r="N190" s="49">
        <v>13778.9690813</v>
      </c>
      <c r="O190" s="49">
        <v>3412.9517638000002</v>
      </c>
      <c r="P190" s="49">
        <v>16277.191800000001</v>
      </c>
      <c r="Q190" s="49">
        <v>7828.25</v>
      </c>
    </row>
    <row r="191" spans="1:17" x14ac:dyDescent="0.3">
      <c r="A191">
        <v>1012277</v>
      </c>
      <c r="B191" t="s">
        <v>47904</v>
      </c>
      <c r="C191" t="s">
        <v>47905</v>
      </c>
      <c r="D191" t="s">
        <v>47824</v>
      </c>
      <c r="E191" t="s">
        <v>5420</v>
      </c>
      <c r="F191" t="s">
        <v>303</v>
      </c>
      <c r="G191" t="s">
        <v>1810</v>
      </c>
      <c r="H191" t="s">
        <v>47027</v>
      </c>
      <c r="I191" t="s">
        <v>483</v>
      </c>
      <c r="J191">
        <v>29.75816</v>
      </c>
      <c r="K191">
        <v>-95.367819999999995</v>
      </c>
      <c r="L191">
        <v>486210</v>
      </c>
      <c r="M191" t="s">
        <v>241</v>
      </c>
      <c r="N191" s="49">
        <v>3304.3359639</v>
      </c>
      <c r="O191" s="49">
        <v>4028.4251872999998</v>
      </c>
      <c r="P191" s="49">
        <v>6575.6437999999998</v>
      </c>
      <c r="Q191" s="49">
        <v>5928.55</v>
      </c>
    </row>
    <row r="192" spans="1:17" x14ac:dyDescent="0.3">
      <c r="A192">
        <v>1012277</v>
      </c>
      <c r="B192" t="s">
        <v>47904</v>
      </c>
      <c r="C192" t="s">
        <v>47905</v>
      </c>
      <c r="D192" t="s">
        <v>47791</v>
      </c>
      <c r="E192" t="s">
        <v>5420</v>
      </c>
      <c r="F192" t="s">
        <v>303</v>
      </c>
      <c r="G192" t="s">
        <v>1810</v>
      </c>
      <c r="H192" t="s">
        <v>47027</v>
      </c>
      <c r="I192" t="s">
        <v>483</v>
      </c>
      <c r="J192">
        <v>29.75816</v>
      </c>
      <c r="K192">
        <v>-95.367819999999995</v>
      </c>
      <c r="L192">
        <v>486210</v>
      </c>
      <c r="M192" t="s">
        <v>241</v>
      </c>
      <c r="N192" s="49">
        <v>526.06782969999995</v>
      </c>
      <c r="P192" s="49">
        <v>1823.1280999999999</v>
      </c>
      <c r="Q192" s="49">
        <v>13.5</v>
      </c>
    </row>
    <row r="193" spans="1:17" x14ac:dyDescent="0.3">
      <c r="A193">
        <v>1012277</v>
      </c>
      <c r="B193" t="s">
        <v>47904</v>
      </c>
      <c r="C193" t="s">
        <v>47905</v>
      </c>
      <c r="D193" t="s">
        <v>11143</v>
      </c>
      <c r="E193" t="s">
        <v>5420</v>
      </c>
      <c r="F193" t="s">
        <v>303</v>
      </c>
      <c r="G193" t="s">
        <v>1810</v>
      </c>
      <c r="H193" t="s">
        <v>47027</v>
      </c>
      <c r="I193" t="s">
        <v>483</v>
      </c>
      <c r="J193">
        <v>29.75816</v>
      </c>
      <c r="K193">
        <v>-95.367819999999995</v>
      </c>
      <c r="L193">
        <v>486210</v>
      </c>
      <c r="M193" t="s">
        <v>241</v>
      </c>
      <c r="N193" s="49">
        <v>44810.5584743</v>
      </c>
      <c r="O193" s="49">
        <v>19656.863176700001</v>
      </c>
      <c r="P193" s="49">
        <v>17368.338899999999</v>
      </c>
      <c r="Q193" s="49">
        <v>18362.95</v>
      </c>
    </row>
    <row r="194" spans="1:17" x14ac:dyDescent="0.3">
      <c r="A194">
        <v>1012277</v>
      </c>
      <c r="B194" t="s">
        <v>47904</v>
      </c>
      <c r="C194" t="s">
        <v>47905</v>
      </c>
      <c r="D194" t="s">
        <v>47869</v>
      </c>
      <c r="E194" t="s">
        <v>5420</v>
      </c>
      <c r="F194" t="s">
        <v>303</v>
      </c>
      <c r="G194" t="s">
        <v>1810</v>
      </c>
      <c r="H194" t="s">
        <v>47027</v>
      </c>
      <c r="I194" t="s">
        <v>483</v>
      </c>
      <c r="J194">
        <v>29.75816</v>
      </c>
      <c r="K194">
        <v>-95.367819999999995</v>
      </c>
      <c r="L194">
        <v>486210</v>
      </c>
      <c r="M194" t="s">
        <v>241</v>
      </c>
      <c r="Q194" s="49">
        <v>16.25</v>
      </c>
    </row>
    <row r="195" spans="1:17" x14ac:dyDescent="0.3">
      <c r="A195">
        <v>1012277</v>
      </c>
      <c r="B195" t="s">
        <v>47904</v>
      </c>
      <c r="C195" t="s">
        <v>47905</v>
      </c>
      <c r="D195" t="s">
        <v>47792</v>
      </c>
      <c r="E195" t="s">
        <v>5420</v>
      </c>
      <c r="F195" t="s">
        <v>303</v>
      </c>
      <c r="G195" t="s">
        <v>1810</v>
      </c>
      <c r="H195" t="s">
        <v>47027</v>
      </c>
      <c r="I195" t="s">
        <v>483</v>
      </c>
      <c r="J195">
        <v>29.75816</v>
      </c>
      <c r="K195">
        <v>-95.367819999999995</v>
      </c>
      <c r="L195">
        <v>486210</v>
      </c>
      <c r="M195" t="s">
        <v>241</v>
      </c>
      <c r="N195" s="49">
        <v>55.150806099999997</v>
      </c>
      <c r="O195" s="49">
        <v>337.38613700000002</v>
      </c>
      <c r="P195" s="49">
        <v>39.142600000000002</v>
      </c>
    </row>
    <row r="196" spans="1:17" x14ac:dyDescent="0.3">
      <c r="A196">
        <v>1012277</v>
      </c>
      <c r="B196" t="s">
        <v>47904</v>
      </c>
      <c r="C196" t="s">
        <v>47905</v>
      </c>
      <c r="D196" t="s">
        <v>477</v>
      </c>
      <c r="E196" t="s">
        <v>5420</v>
      </c>
      <c r="F196" t="s">
        <v>303</v>
      </c>
      <c r="G196" t="s">
        <v>1810</v>
      </c>
      <c r="H196" t="s">
        <v>47027</v>
      </c>
      <c r="I196" t="s">
        <v>483</v>
      </c>
      <c r="J196">
        <v>29.75816</v>
      </c>
      <c r="K196">
        <v>-95.367819999999995</v>
      </c>
      <c r="L196">
        <v>486210</v>
      </c>
      <c r="M196" t="s">
        <v>241</v>
      </c>
      <c r="N196" s="49">
        <v>6509.7195068000001</v>
      </c>
      <c r="O196" s="49">
        <v>4107.8021839000003</v>
      </c>
      <c r="P196" s="49">
        <v>1745.1332</v>
      </c>
      <c r="Q196" s="49">
        <v>3.75</v>
      </c>
    </row>
    <row r="197" spans="1:17" x14ac:dyDescent="0.3">
      <c r="A197">
        <v>1012277</v>
      </c>
      <c r="B197" t="s">
        <v>47904</v>
      </c>
      <c r="C197" t="s">
        <v>47905</v>
      </c>
      <c r="D197" t="s">
        <v>10332</v>
      </c>
      <c r="E197" t="s">
        <v>5420</v>
      </c>
      <c r="F197" t="s">
        <v>303</v>
      </c>
      <c r="G197" t="s">
        <v>1810</v>
      </c>
      <c r="H197" t="s">
        <v>47027</v>
      </c>
      <c r="I197" t="s">
        <v>483</v>
      </c>
      <c r="J197">
        <v>29.75816</v>
      </c>
      <c r="K197">
        <v>-95.367819999999995</v>
      </c>
      <c r="L197">
        <v>486210</v>
      </c>
      <c r="M197" t="s">
        <v>241</v>
      </c>
      <c r="N197" s="49">
        <v>17293.850498899999</v>
      </c>
      <c r="O197" s="49">
        <v>11950.2742512</v>
      </c>
      <c r="P197" s="49">
        <v>11837.5515</v>
      </c>
      <c r="Q197" s="49">
        <v>143.44999999999999</v>
      </c>
    </row>
    <row r="198" spans="1:17" x14ac:dyDescent="0.3">
      <c r="A198">
        <v>1012277</v>
      </c>
      <c r="B198" t="s">
        <v>47904</v>
      </c>
      <c r="C198" t="s">
        <v>47905</v>
      </c>
      <c r="D198" t="s">
        <v>47806</v>
      </c>
      <c r="E198" t="s">
        <v>5420</v>
      </c>
      <c r="F198" t="s">
        <v>303</v>
      </c>
      <c r="G198" t="s">
        <v>1810</v>
      </c>
      <c r="H198" t="s">
        <v>47027</v>
      </c>
      <c r="I198" t="s">
        <v>483</v>
      </c>
      <c r="J198">
        <v>29.75816</v>
      </c>
      <c r="K198">
        <v>-95.367819999999995</v>
      </c>
      <c r="L198">
        <v>486210</v>
      </c>
      <c r="M198" t="s">
        <v>241</v>
      </c>
      <c r="N198" s="49">
        <v>2485.0924331000001</v>
      </c>
      <c r="P198" s="49">
        <v>67.870699999999999</v>
      </c>
      <c r="Q198" s="49">
        <v>6.5</v>
      </c>
    </row>
    <row r="199" spans="1:17" x14ac:dyDescent="0.3">
      <c r="A199">
        <v>1012277</v>
      </c>
      <c r="B199" t="s">
        <v>47904</v>
      </c>
      <c r="C199" t="s">
        <v>47905</v>
      </c>
      <c r="D199" t="s">
        <v>47793</v>
      </c>
      <c r="E199" t="s">
        <v>5420</v>
      </c>
      <c r="F199" t="s">
        <v>303</v>
      </c>
      <c r="G199" t="s">
        <v>1810</v>
      </c>
      <c r="H199" t="s">
        <v>47027</v>
      </c>
      <c r="I199" t="s">
        <v>483</v>
      </c>
      <c r="J199">
        <v>29.75816</v>
      </c>
      <c r="K199">
        <v>-95.367819999999995</v>
      </c>
      <c r="L199">
        <v>486210</v>
      </c>
      <c r="M199" t="s">
        <v>241</v>
      </c>
      <c r="O199" s="49">
        <v>25.7165201</v>
      </c>
    </row>
    <row r="200" spans="1:17" x14ac:dyDescent="0.3">
      <c r="A200">
        <v>1012277</v>
      </c>
      <c r="B200" t="s">
        <v>47904</v>
      </c>
      <c r="C200" t="s">
        <v>47905</v>
      </c>
      <c r="D200" t="s">
        <v>47860</v>
      </c>
      <c r="E200" t="s">
        <v>5420</v>
      </c>
      <c r="F200" t="s">
        <v>303</v>
      </c>
      <c r="G200" t="s">
        <v>1810</v>
      </c>
      <c r="H200" t="s">
        <v>47027</v>
      </c>
      <c r="I200" t="s">
        <v>483</v>
      </c>
      <c r="J200">
        <v>29.75816</v>
      </c>
      <c r="K200">
        <v>-95.367819999999995</v>
      </c>
      <c r="L200">
        <v>486210</v>
      </c>
      <c r="M200" t="s">
        <v>241</v>
      </c>
      <c r="N200" s="49">
        <v>1956.7852057</v>
      </c>
      <c r="O200" s="49">
        <v>22556.3471833</v>
      </c>
      <c r="P200" s="49">
        <v>14303.5327</v>
      </c>
      <c r="Q200" s="49">
        <v>16735.8</v>
      </c>
    </row>
    <row r="201" spans="1:17" x14ac:dyDescent="0.3">
      <c r="A201">
        <v>1012277</v>
      </c>
      <c r="B201" t="s">
        <v>47904</v>
      </c>
      <c r="C201" t="s">
        <v>47905</v>
      </c>
      <c r="D201" t="s">
        <v>47796</v>
      </c>
      <c r="E201" t="s">
        <v>5420</v>
      </c>
      <c r="F201" t="s">
        <v>303</v>
      </c>
      <c r="G201" t="s">
        <v>1810</v>
      </c>
      <c r="H201" t="s">
        <v>47027</v>
      </c>
      <c r="I201" t="s">
        <v>483</v>
      </c>
      <c r="J201">
        <v>29.75816</v>
      </c>
      <c r="K201">
        <v>-95.367819999999995</v>
      </c>
      <c r="L201">
        <v>486210</v>
      </c>
      <c r="M201" t="s">
        <v>241</v>
      </c>
      <c r="N201" s="49">
        <v>4194.7697937000003</v>
      </c>
      <c r="O201" s="49">
        <v>20602.288714300001</v>
      </c>
      <c r="P201" s="49">
        <v>22026.7863</v>
      </c>
      <c r="Q201" s="49">
        <v>43863</v>
      </c>
    </row>
    <row r="202" spans="1:17" x14ac:dyDescent="0.3">
      <c r="A202">
        <v>1012277</v>
      </c>
      <c r="B202" t="s">
        <v>47904</v>
      </c>
      <c r="C202" t="s">
        <v>47905</v>
      </c>
      <c r="D202" t="s">
        <v>47807</v>
      </c>
      <c r="E202" t="s">
        <v>5420</v>
      </c>
      <c r="F202" t="s">
        <v>303</v>
      </c>
      <c r="G202" t="s">
        <v>1810</v>
      </c>
      <c r="H202" t="s">
        <v>47027</v>
      </c>
      <c r="I202" t="s">
        <v>483</v>
      </c>
      <c r="J202">
        <v>29.75816</v>
      </c>
      <c r="K202">
        <v>-95.367819999999995</v>
      </c>
      <c r="L202">
        <v>486210</v>
      </c>
      <c r="M202" t="s">
        <v>241</v>
      </c>
      <c r="N202" s="49">
        <v>493.6886781</v>
      </c>
      <c r="O202" s="49">
        <v>2154.1140965999998</v>
      </c>
      <c r="P202" s="49">
        <v>4705.4014999999999</v>
      </c>
      <c r="Q202" s="49">
        <v>10019.040000000001</v>
      </c>
    </row>
    <row r="203" spans="1:17" x14ac:dyDescent="0.3">
      <c r="A203">
        <v>1003922</v>
      </c>
      <c r="B203" t="s">
        <v>43802</v>
      </c>
      <c r="C203" t="s">
        <v>43803</v>
      </c>
      <c r="D203" t="s">
        <v>47906</v>
      </c>
      <c r="E203" t="s">
        <v>43804</v>
      </c>
      <c r="F203" t="s">
        <v>2540</v>
      </c>
      <c r="G203" t="s">
        <v>43805</v>
      </c>
      <c r="H203" t="s">
        <v>43806</v>
      </c>
      <c r="I203" t="s">
        <v>5900</v>
      </c>
      <c r="J203">
        <v>44.477853000000003</v>
      </c>
      <c r="K203">
        <v>-73.174801000000002</v>
      </c>
      <c r="L203">
        <v>221210</v>
      </c>
      <c r="M203" t="s">
        <v>3629</v>
      </c>
      <c r="O203" s="49">
        <v>2.85</v>
      </c>
    </row>
    <row r="204" spans="1:17" x14ac:dyDescent="0.3">
      <c r="A204">
        <v>1013273</v>
      </c>
      <c r="B204" t="s">
        <v>47907</v>
      </c>
      <c r="C204" t="s">
        <v>47908</v>
      </c>
      <c r="D204" t="s">
        <v>47868</v>
      </c>
      <c r="E204" t="s">
        <v>39489</v>
      </c>
      <c r="F204" t="s">
        <v>640</v>
      </c>
      <c r="G204" t="s">
        <v>47909</v>
      </c>
      <c r="H204" t="s">
        <v>47910</v>
      </c>
      <c r="I204" t="s">
        <v>39492</v>
      </c>
      <c r="J204">
        <v>46.832689999999999</v>
      </c>
      <c r="K204">
        <v>-100.812</v>
      </c>
      <c r="L204">
        <v>486210</v>
      </c>
      <c r="M204" t="s">
        <v>241</v>
      </c>
      <c r="N204" s="49">
        <v>3916.4939499000002</v>
      </c>
      <c r="O204" s="49">
        <v>704.89155430000005</v>
      </c>
    </row>
    <row r="205" spans="1:17" x14ac:dyDescent="0.3">
      <c r="A205">
        <v>1013273</v>
      </c>
      <c r="B205" t="s">
        <v>47907</v>
      </c>
      <c r="C205" t="s">
        <v>47908</v>
      </c>
      <c r="D205" t="s">
        <v>47911</v>
      </c>
      <c r="E205" t="s">
        <v>39489</v>
      </c>
      <c r="F205" t="s">
        <v>640</v>
      </c>
      <c r="G205" t="s">
        <v>47909</v>
      </c>
      <c r="H205" t="s">
        <v>47910</v>
      </c>
      <c r="I205" t="s">
        <v>39492</v>
      </c>
      <c r="J205">
        <v>46.832689999999999</v>
      </c>
      <c r="K205">
        <v>-100.812</v>
      </c>
      <c r="L205">
        <v>486210</v>
      </c>
      <c r="M205" t="s">
        <v>241</v>
      </c>
      <c r="N205" s="49">
        <v>4419.9935218999999</v>
      </c>
      <c r="O205" s="49">
        <v>17891.074515799999</v>
      </c>
    </row>
    <row r="206" spans="1:17" x14ac:dyDescent="0.3">
      <c r="A206">
        <v>1013273</v>
      </c>
      <c r="B206" t="s">
        <v>47907</v>
      </c>
      <c r="C206" t="s">
        <v>47908</v>
      </c>
      <c r="D206" t="s">
        <v>47835</v>
      </c>
      <c r="E206" t="s">
        <v>39489</v>
      </c>
      <c r="F206" t="s">
        <v>640</v>
      </c>
      <c r="G206" t="s">
        <v>47909</v>
      </c>
      <c r="H206" t="s">
        <v>47910</v>
      </c>
      <c r="I206" t="s">
        <v>39492</v>
      </c>
      <c r="J206">
        <v>46.832689999999999</v>
      </c>
      <c r="K206">
        <v>-100.812</v>
      </c>
      <c r="L206">
        <v>486210</v>
      </c>
      <c r="M206" t="s">
        <v>241</v>
      </c>
      <c r="O206" s="49">
        <v>7658.5259783000001</v>
      </c>
    </row>
    <row r="207" spans="1:17" x14ac:dyDescent="0.3">
      <c r="A207">
        <v>1013273</v>
      </c>
      <c r="B207" t="s">
        <v>47907</v>
      </c>
      <c r="C207" t="s">
        <v>47908</v>
      </c>
      <c r="D207" t="s">
        <v>17806</v>
      </c>
      <c r="E207" t="s">
        <v>39489</v>
      </c>
      <c r="F207" t="s">
        <v>640</v>
      </c>
      <c r="G207" t="s">
        <v>47909</v>
      </c>
      <c r="H207" t="s">
        <v>47910</v>
      </c>
      <c r="I207" t="s">
        <v>39492</v>
      </c>
      <c r="J207">
        <v>46.832689999999999</v>
      </c>
      <c r="K207">
        <v>-100.812</v>
      </c>
      <c r="L207">
        <v>486210</v>
      </c>
      <c r="M207" t="s">
        <v>241</v>
      </c>
      <c r="N207" s="49">
        <v>1938.657154</v>
      </c>
      <c r="O207" s="49">
        <v>316.345617</v>
      </c>
    </row>
  </sheetData>
  <mergeCells count="1">
    <mergeCell ref="A3:D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J204"/>
  <sheetViews>
    <sheetView workbookViewId="0">
      <pane xSplit="4" ySplit="4" topLeftCell="E5" activePane="bottomRight" state="frozenSplit"/>
      <selection activeCell="A3" sqref="A3:C3"/>
      <selection pane="topRight" activeCell="A3" sqref="A3:C3"/>
      <selection pane="bottomLeft" activeCell="A3" sqref="A3:C3"/>
      <selection pane="bottomRight" activeCell="M13" sqref="M13"/>
    </sheetView>
  </sheetViews>
  <sheetFormatPr defaultRowHeight="14.4" x14ac:dyDescent="0.3"/>
  <cols>
    <col min="1" max="1" width="10.6640625" style="22" customWidth="1" collapsed="1"/>
    <col min="2" max="2" width="14.6640625" style="38" customWidth="1" collapsed="1"/>
    <col min="3" max="3" width="40.6640625" customWidth="1" collapsed="1"/>
    <col min="4" max="4" width="11.6640625" customWidth="1" collapsed="1"/>
    <col min="5" max="5" width="15.6640625" customWidth="1" collapsed="1"/>
    <col min="6" max="6" width="9.6640625" customWidth="1" collapsed="1"/>
    <col min="7" max="7" width="9.109375" style="22" collapsed="1"/>
    <col min="8" max="8" width="41.6640625" customWidth="1" collapsed="1"/>
    <col min="9" max="9" width="10.33203125" customWidth="1" collapsed="1"/>
    <col min="10" max="10" width="11.5546875" customWidth="1" collapsed="1"/>
    <col min="11" max="11" width="11.109375" customWidth="1" collapsed="1"/>
    <col min="12" max="12" width="14" style="22" customWidth="1" collapsed="1"/>
    <col min="13" max="13" width="14.88671875" customWidth="1" collapsed="1"/>
    <col min="14" max="22" width="22.6640625" style="49" customWidth="1" collapsed="1"/>
  </cols>
  <sheetData>
    <row r="1" spans="1:62" x14ac:dyDescent="0.3">
      <c r="A1" s="24" t="s">
        <v>178</v>
      </c>
      <c r="B1" s="36"/>
      <c r="C1" s="2"/>
      <c r="D1" s="2"/>
      <c r="E1" s="2"/>
      <c r="F1" s="2"/>
      <c r="G1" s="24"/>
      <c r="H1" s="2"/>
      <c r="I1" s="2"/>
      <c r="J1" s="2"/>
      <c r="K1" s="2"/>
      <c r="L1" s="24"/>
      <c r="M1" s="2"/>
      <c r="N1" s="46"/>
      <c r="O1" s="46"/>
      <c r="P1" s="46"/>
      <c r="Q1" s="46"/>
      <c r="R1" s="46"/>
      <c r="S1" s="46"/>
      <c r="T1" s="46"/>
      <c r="U1" s="46"/>
      <c r="V1" s="46"/>
    </row>
    <row r="2" spans="1:62" s="31" customFormat="1" x14ac:dyDescent="0.3">
      <c r="A2" s="24" t="s">
        <v>299</v>
      </c>
      <c r="B2" s="36"/>
      <c r="C2" s="24"/>
      <c r="D2" s="24"/>
      <c r="E2" s="24"/>
      <c r="F2" s="24"/>
      <c r="G2" s="24"/>
      <c r="H2" s="24"/>
      <c r="I2" s="24"/>
      <c r="J2" s="24"/>
      <c r="K2" s="24"/>
      <c r="L2" s="24"/>
      <c r="M2" s="24"/>
      <c r="N2" s="46"/>
      <c r="O2" s="46"/>
      <c r="P2" s="46"/>
      <c r="Q2" s="46"/>
      <c r="R2" s="46"/>
      <c r="S2" s="46"/>
      <c r="T2" s="46"/>
      <c r="U2" s="46"/>
      <c r="V2" s="46"/>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row>
    <row r="3" spans="1:62" ht="27.6" customHeight="1" x14ac:dyDescent="0.3">
      <c r="A3" s="44" t="s">
        <v>179</v>
      </c>
      <c r="B3" s="44"/>
      <c r="C3" s="44"/>
      <c r="D3" s="44"/>
      <c r="E3" s="2"/>
      <c r="F3" s="2"/>
      <c r="G3" s="24"/>
      <c r="H3" s="2"/>
      <c r="I3" s="2"/>
      <c r="J3" s="2"/>
      <c r="K3" s="2"/>
      <c r="L3" s="24"/>
      <c r="M3" s="2"/>
      <c r="N3" s="46"/>
      <c r="O3" s="46"/>
      <c r="P3" s="46"/>
      <c r="Q3" s="46"/>
      <c r="R3" s="46"/>
      <c r="S3" s="46"/>
      <c r="T3" s="46"/>
      <c r="U3" s="46"/>
      <c r="V3" s="46"/>
    </row>
    <row r="4" spans="1:62" ht="57.6" x14ac:dyDescent="0.3">
      <c r="A4" s="25" t="s">
        <v>72</v>
      </c>
      <c r="B4" s="37" t="s">
        <v>0</v>
      </c>
      <c r="C4" s="1" t="s">
        <v>1</v>
      </c>
      <c r="D4" s="1" t="s">
        <v>114</v>
      </c>
      <c r="E4" s="1" t="s">
        <v>108</v>
      </c>
      <c r="F4" s="1" t="s">
        <v>109</v>
      </c>
      <c r="G4" s="25" t="s">
        <v>110</v>
      </c>
      <c r="H4" s="1" t="s">
        <v>146</v>
      </c>
      <c r="I4" s="1" t="s">
        <v>111</v>
      </c>
      <c r="J4" s="1" t="s">
        <v>112</v>
      </c>
      <c r="K4" s="1" t="s">
        <v>113</v>
      </c>
      <c r="L4" s="25" t="s">
        <v>6</v>
      </c>
      <c r="M4" s="1" t="s">
        <v>220</v>
      </c>
      <c r="N4" s="47" t="s">
        <v>293</v>
      </c>
      <c r="O4" s="47" t="s">
        <v>268</v>
      </c>
      <c r="P4" s="47" t="s">
        <v>251</v>
      </c>
      <c r="Q4" s="47" t="s">
        <v>224</v>
      </c>
      <c r="R4" s="47" t="s">
        <v>213</v>
      </c>
      <c r="S4" s="47" t="s">
        <v>195</v>
      </c>
      <c r="T4" s="47" t="s">
        <v>153</v>
      </c>
      <c r="U4" s="47" t="s">
        <v>154</v>
      </c>
      <c r="V4" s="47" t="s">
        <v>155</v>
      </c>
    </row>
    <row r="5" spans="1:62" x14ac:dyDescent="0.3">
      <c r="A5">
        <v>1008026</v>
      </c>
      <c r="B5" t="s">
        <v>35997</v>
      </c>
      <c r="C5" t="s">
        <v>35998</v>
      </c>
      <c r="D5" t="s">
        <v>351</v>
      </c>
      <c r="E5" t="s">
        <v>3280</v>
      </c>
      <c r="F5" t="s">
        <v>351</v>
      </c>
      <c r="G5" t="s">
        <v>3278</v>
      </c>
      <c r="H5" t="s">
        <v>35999</v>
      </c>
      <c r="I5" t="s">
        <v>2468</v>
      </c>
      <c r="J5">
        <v>40.690480000000001</v>
      </c>
      <c r="K5">
        <v>-89.592439999999996</v>
      </c>
      <c r="L5">
        <v>221210</v>
      </c>
      <c r="M5" t="s">
        <v>3629</v>
      </c>
      <c r="N5" s="49">
        <f>74762.846</f>
        <v>74762.846000000005</v>
      </c>
      <c r="O5" s="49">
        <v>99558.145999999993</v>
      </c>
      <c r="P5" s="49">
        <v>74961.100000000006</v>
      </c>
      <c r="Q5" s="49">
        <v>73739.346000000005</v>
      </c>
      <c r="R5" s="49">
        <v>105051.594</v>
      </c>
      <c r="S5" s="49">
        <v>75801.600000000006</v>
      </c>
      <c r="T5" s="49">
        <v>75662.2</v>
      </c>
      <c r="U5" s="49">
        <v>75480.25</v>
      </c>
      <c r="V5" s="49">
        <v>73414.44</v>
      </c>
    </row>
    <row r="6" spans="1:62" x14ac:dyDescent="0.3">
      <c r="A6">
        <v>1004034</v>
      </c>
      <c r="B6" t="s">
        <v>36009</v>
      </c>
      <c r="C6" t="s">
        <v>36010</v>
      </c>
      <c r="D6" t="s">
        <v>435</v>
      </c>
      <c r="E6" t="s">
        <v>3104</v>
      </c>
      <c r="F6" t="s">
        <v>435</v>
      </c>
      <c r="G6" t="s">
        <v>36011</v>
      </c>
      <c r="H6" t="s">
        <v>36012</v>
      </c>
      <c r="I6" t="s">
        <v>2261</v>
      </c>
      <c r="J6">
        <v>38.620784999999998</v>
      </c>
      <c r="K6">
        <v>-90.211635000000001</v>
      </c>
      <c r="L6">
        <v>221210</v>
      </c>
      <c r="M6" t="s">
        <v>3629</v>
      </c>
      <c r="N6" s="49">
        <f>14674.95</f>
        <v>14674.95</v>
      </c>
      <c r="O6" s="49">
        <v>13714.75</v>
      </c>
      <c r="P6" s="49">
        <v>13668.5</v>
      </c>
      <c r="Q6" s="49">
        <v>13556.8</v>
      </c>
      <c r="R6" s="49">
        <v>13459.2</v>
      </c>
      <c r="S6" s="49">
        <v>13412.6</v>
      </c>
      <c r="T6" s="49">
        <v>13353.6</v>
      </c>
      <c r="U6" s="49">
        <v>13736.25</v>
      </c>
      <c r="V6" s="49">
        <v>13271.75</v>
      </c>
    </row>
    <row r="7" spans="1:62" x14ac:dyDescent="0.3">
      <c r="A7">
        <v>1004975</v>
      </c>
      <c r="B7" t="s">
        <v>36042</v>
      </c>
      <c r="C7" t="s">
        <v>36043</v>
      </c>
      <c r="D7" t="s">
        <v>422</v>
      </c>
      <c r="E7" t="s">
        <v>15237</v>
      </c>
      <c r="F7" t="s">
        <v>422</v>
      </c>
      <c r="G7" t="s">
        <v>36044</v>
      </c>
      <c r="H7" t="s">
        <v>36045</v>
      </c>
      <c r="I7" t="s">
        <v>13467</v>
      </c>
      <c r="J7">
        <v>35.363529999999997</v>
      </c>
      <c r="K7">
        <v>-94.375730000000004</v>
      </c>
      <c r="L7">
        <v>221210</v>
      </c>
      <c r="M7" t="s">
        <v>127</v>
      </c>
      <c r="P7" s="49">
        <v>8961.2000000000007</v>
      </c>
      <c r="Q7" s="49">
        <v>9771.0499999999993</v>
      </c>
      <c r="R7" s="49">
        <v>11131.7</v>
      </c>
      <c r="S7" s="49">
        <v>10870.5</v>
      </c>
      <c r="T7" s="49">
        <v>10821.8</v>
      </c>
      <c r="U7" s="49">
        <v>11025.5</v>
      </c>
      <c r="V7" s="49">
        <v>11509.6</v>
      </c>
    </row>
    <row r="8" spans="1:62" x14ac:dyDescent="0.3">
      <c r="A8">
        <v>1006481</v>
      </c>
      <c r="B8" t="s">
        <v>36055</v>
      </c>
      <c r="C8" t="s">
        <v>36056</v>
      </c>
      <c r="D8" t="s">
        <v>1418</v>
      </c>
      <c r="E8" t="s">
        <v>15237</v>
      </c>
      <c r="F8" t="s">
        <v>422</v>
      </c>
      <c r="G8" t="s">
        <v>36044</v>
      </c>
      <c r="H8" t="s">
        <v>36045</v>
      </c>
      <c r="I8" t="s">
        <v>13467</v>
      </c>
      <c r="J8">
        <v>35.363529999999997</v>
      </c>
      <c r="K8">
        <v>-94.375730000000004</v>
      </c>
      <c r="L8">
        <v>221210</v>
      </c>
      <c r="M8" t="s">
        <v>127</v>
      </c>
      <c r="P8" s="49">
        <v>2983.45</v>
      </c>
      <c r="Q8" s="49">
        <v>2977.35</v>
      </c>
      <c r="R8" s="49">
        <v>3220.5</v>
      </c>
      <c r="S8" s="49">
        <v>2447.5500000000002</v>
      </c>
      <c r="T8" s="49">
        <v>3111.7</v>
      </c>
      <c r="U8" s="49">
        <v>3129.45</v>
      </c>
      <c r="V8" s="49">
        <v>3426.5</v>
      </c>
    </row>
    <row r="9" spans="1:62" x14ac:dyDescent="0.3">
      <c r="A9">
        <v>1007872</v>
      </c>
      <c r="B9" t="s">
        <v>3623</v>
      </c>
      <c r="C9" t="s">
        <v>3624</v>
      </c>
      <c r="D9" t="s">
        <v>690</v>
      </c>
      <c r="E9" t="s">
        <v>3625</v>
      </c>
      <c r="F9" t="s">
        <v>690</v>
      </c>
      <c r="G9" t="s">
        <v>3626</v>
      </c>
      <c r="H9" t="s">
        <v>3627</v>
      </c>
      <c r="I9" t="s">
        <v>3628</v>
      </c>
      <c r="J9">
        <v>33.780707999999997</v>
      </c>
      <c r="K9">
        <v>-84.387782000000001</v>
      </c>
      <c r="L9">
        <v>221210</v>
      </c>
      <c r="M9" t="s">
        <v>3629</v>
      </c>
      <c r="N9" s="49">
        <f>154525.296</f>
        <v>154525.296</v>
      </c>
      <c r="O9" s="49">
        <v>156542.84</v>
      </c>
      <c r="P9" s="49">
        <v>154795.43799999999</v>
      </c>
      <c r="Q9" s="49">
        <v>151902.04999999999</v>
      </c>
      <c r="R9" s="49">
        <v>160923.894</v>
      </c>
      <c r="S9" s="49">
        <v>155671.85</v>
      </c>
      <c r="T9" s="49">
        <v>155513.79999999999</v>
      </c>
      <c r="U9" s="49">
        <v>191483.4</v>
      </c>
      <c r="V9" s="49">
        <v>217658.9</v>
      </c>
    </row>
    <row r="10" spans="1:62" x14ac:dyDescent="0.3">
      <c r="A10">
        <v>1004794</v>
      </c>
      <c r="B10" t="s">
        <v>36111</v>
      </c>
      <c r="C10" t="s">
        <v>36112</v>
      </c>
      <c r="D10" t="s">
        <v>1487</v>
      </c>
      <c r="E10" t="s">
        <v>3634</v>
      </c>
      <c r="F10" t="s">
        <v>303</v>
      </c>
      <c r="G10" t="s">
        <v>3635</v>
      </c>
      <c r="H10" t="s">
        <v>3636</v>
      </c>
      <c r="I10" t="s">
        <v>3637</v>
      </c>
      <c r="J10">
        <v>32.925488000000001</v>
      </c>
      <c r="K10">
        <v>-96.816136999999998</v>
      </c>
      <c r="L10">
        <v>221210</v>
      </c>
      <c r="M10" t="s">
        <v>3629</v>
      </c>
      <c r="N10" s="49">
        <f>16407.55</f>
        <v>16407.55</v>
      </c>
      <c r="O10" s="49">
        <v>16235.85</v>
      </c>
      <c r="P10" s="49">
        <v>17231.45</v>
      </c>
      <c r="Q10" s="49">
        <v>20878.2</v>
      </c>
      <c r="R10" s="49">
        <v>19106</v>
      </c>
      <c r="S10" s="49">
        <v>18882.7</v>
      </c>
      <c r="T10" s="49">
        <v>19471.900000000001</v>
      </c>
      <c r="U10" s="49">
        <v>19600.349999999999</v>
      </c>
      <c r="V10" s="49">
        <v>20646.099999999999</v>
      </c>
    </row>
    <row r="11" spans="1:62" x14ac:dyDescent="0.3">
      <c r="A11">
        <v>1001388</v>
      </c>
      <c r="B11" t="s">
        <v>3632</v>
      </c>
      <c r="C11" t="s">
        <v>36122</v>
      </c>
      <c r="D11" t="s">
        <v>542</v>
      </c>
      <c r="E11" t="s">
        <v>3634</v>
      </c>
      <c r="F11" t="s">
        <v>303</v>
      </c>
      <c r="G11" t="s">
        <v>3635</v>
      </c>
      <c r="H11" t="s">
        <v>3636</v>
      </c>
      <c r="I11" t="s">
        <v>3637</v>
      </c>
      <c r="J11">
        <v>32.92548</v>
      </c>
      <c r="K11">
        <v>-96.816130000000001</v>
      </c>
      <c r="L11">
        <v>221210</v>
      </c>
      <c r="M11" t="s">
        <v>3629</v>
      </c>
      <c r="N11" s="49">
        <f>22395.25</f>
        <v>22395.25</v>
      </c>
      <c r="O11" s="49">
        <v>16688.349999999999</v>
      </c>
      <c r="P11" s="49">
        <v>16705.95</v>
      </c>
      <c r="Q11" s="49">
        <v>17998.2</v>
      </c>
      <c r="R11" s="49">
        <v>17694.2</v>
      </c>
      <c r="S11" s="49">
        <v>16753.2</v>
      </c>
      <c r="T11" s="49">
        <v>16375.6</v>
      </c>
      <c r="U11" s="49">
        <v>16710.599999999999</v>
      </c>
      <c r="V11" s="49">
        <v>17343.650000000001</v>
      </c>
    </row>
    <row r="12" spans="1:62" x14ac:dyDescent="0.3">
      <c r="A12">
        <v>1001389</v>
      </c>
      <c r="B12" t="s">
        <v>3632</v>
      </c>
      <c r="C12" t="s">
        <v>36132</v>
      </c>
      <c r="D12" t="s">
        <v>311</v>
      </c>
      <c r="E12" t="s">
        <v>3634</v>
      </c>
      <c r="F12" t="s">
        <v>303</v>
      </c>
      <c r="G12" t="s">
        <v>3635</v>
      </c>
      <c r="H12" t="s">
        <v>3636</v>
      </c>
      <c r="I12" t="s">
        <v>3637</v>
      </c>
      <c r="J12">
        <v>32.92548</v>
      </c>
      <c r="K12">
        <v>-96.816130000000001</v>
      </c>
      <c r="L12">
        <v>221210</v>
      </c>
      <c r="M12" t="s">
        <v>3629</v>
      </c>
      <c r="N12" s="49">
        <f>31271.7</f>
        <v>31271.7</v>
      </c>
      <c r="O12" s="49">
        <v>26127.95</v>
      </c>
      <c r="P12" s="49">
        <v>27668.3</v>
      </c>
      <c r="Q12" s="49">
        <v>24738.05</v>
      </c>
      <c r="R12" s="49">
        <v>27113.35</v>
      </c>
      <c r="S12" s="49">
        <v>29809.7</v>
      </c>
      <c r="T12" s="49">
        <v>30628.7</v>
      </c>
      <c r="U12" s="49">
        <v>26830.55</v>
      </c>
      <c r="V12" s="49">
        <v>28797.4</v>
      </c>
    </row>
    <row r="13" spans="1:62" x14ac:dyDescent="0.3">
      <c r="A13">
        <v>1001390</v>
      </c>
      <c r="B13" t="s">
        <v>3632</v>
      </c>
      <c r="C13" t="s">
        <v>36142</v>
      </c>
      <c r="D13" t="s">
        <v>583</v>
      </c>
      <c r="E13" t="s">
        <v>3634</v>
      </c>
      <c r="F13" t="s">
        <v>303</v>
      </c>
      <c r="G13" t="s">
        <v>3635</v>
      </c>
      <c r="H13" t="s">
        <v>3636</v>
      </c>
      <c r="I13" t="s">
        <v>3637</v>
      </c>
      <c r="J13">
        <v>32.92548</v>
      </c>
      <c r="K13">
        <v>-96.816130000000001</v>
      </c>
      <c r="L13">
        <v>221210</v>
      </c>
      <c r="M13" t="s">
        <v>3629</v>
      </c>
      <c r="N13" s="49">
        <f>49766.65</f>
        <v>49766.65</v>
      </c>
      <c r="O13" s="49">
        <v>46896.5</v>
      </c>
      <c r="P13" s="49">
        <v>46950.85</v>
      </c>
      <c r="Q13" s="49">
        <v>46257.2</v>
      </c>
      <c r="R13" s="49">
        <v>45118.95</v>
      </c>
      <c r="S13" s="49">
        <v>45866.85</v>
      </c>
      <c r="T13" s="49">
        <v>43786.45</v>
      </c>
      <c r="U13" s="49">
        <v>44012.9</v>
      </c>
      <c r="V13" s="49">
        <v>46549.85</v>
      </c>
    </row>
    <row r="14" spans="1:62" x14ac:dyDescent="0.3">
      <c r="A14">
        <v>1001391</v>
      </c>
      <c r="B14" t="s">
        <v>3632</v>
      </c>
      <c r="C14" t="s">
        <v>36152</v>
      </c>
      <c r="D14" t="s">
        <v>1781</v>
      </c>
      <c r="E14" t="s">
        <v>3634</v>
      </c>
      <c r="F14" t="s">
        <v>303</v>
      </c>
      <c r="G14" t="s">
        <v>3635</v>
      </c>
      <c r="H14" t="s">
        <v>3636</v>
      </c>
      <c r="I14" t="s">
        <v>3637</v>
      </c>
      <c r="J14">
        <v>32.92548</v>
      </c>
      <c r="K14">
        <v>-96.816130000000001</v>
      </c>
      <c r="L14">
        <v>221210</v>
      </c>
      <c r="M14" t="s">
        <v>3629</v>
      </c>
      <c r="N14" s="49">
        <f>41872.4</f>
        <v>41872.400000000001</v>
      </c>
      <c r="O14" s="49">
        <v>29560</v>
      </c>
      <c r="P14" s="49">
        <v>29588.25</v>
      </c>
      <c r="Q14" s="49">
        <v>40995.550000000003</v>
      </c>
      <c r="R14" s="49">
        <v>39357.800000000003</v>
      </c>
      <c r="S14" s="49">
        <v>35216.25</v>
      </c>
      <c r="T14" s="49">
        <v>30123.45</v>
      </c>
      <c r="U14" s="49">
        <v>29342.7</v>
      </c>
      <c r="V14" s="49">
        <v>30446.35</v>
      </c>
    </row>
    <row r="15" spans="1:62" x14ac:dyDescent="0.3">
      <c r="A15">
        <v>1006887</v>
      </c>
      <c r="B15" t="s">
        <v>3632</v>
      </c>
      <c r="C15" t="s">
        <v>36162</v>
      </c>
      <c r="D15" t="s">
        <v>676</v>
      </c>
      <c r="E15" t="s">
        <v>3634</v>
      </c>
      <c r="F15" t="s">
        <v>303</v>
      </c>
      <c r="G15" t="s">
        <v>3635</v>
      </c>
      <c r="H15" t="s">
        <v>3636</v>
      </c>
      <c r="I15" t="s">
        <v>3637</v>
      </c>
      <c r="J15">
        <v>32.92548</v>
      </c>
      <c r="K15">
        <v>-96.816130000000001</v>
      </c>
      <c r="L15">
        <v>221210</v>
      </c>
      <c r="M15" t="s">
        <v>3629</v>
      </c>
      <c r="N15" s="49">
        <f>17182.45</f>
        <v>17182.45</v>
      </c>
      <c r="O15" s="49">
        <v>16373.05</v>
      </c>
      <c r="P15" s="49">
        <v>19284.7</v>
      </c>
      <c r="Q15" s="49">
        <v>17436.150000000001</v>
      </c>
      <c r="R15" s="49">
        <v>17023.8</v>
      </c>
      <c r="S15" s="49">
        <v>19284</v>
      </c>
      <c r="T15" s="49">
        <v>14359.6</v>
      </c>
      <c r="U15" s="49">
        <v>17286.55</v>
      </c>
      <c r="V15" s="49">
        <v>17795.900000000001</v>
      </c>
    </row>
    <row r="16" spans="1:62" x14ac:dyDescent="0.3">
      <c r="A16">
        <v>1001398</v>
      </c>
      <c r="B16" t="s">
        <v>3632</v>
      </c>
      <c r="C16" t="s">
        <v>36171</v>
      </c>
      <c r="D16" t="s">
        <v>303</v>
      </c>
      <c r="E16" t="s">
        <v>3634</v>
      </c>
      <c r="F16" t="s">
        <v>303</v>
      </c>
      <c r="G16" t="s">
        <v>3635</v>
      </c>
      <c r="H16" t="s">
        <v>3636</v>
      </c>
      <c r="I16" t="s">
        <v>3637</v>
      </c>
      <c r="J16">
        <v>32.92548</v>
      </c>
      <c r="K16">
        <v>-96.816130000000001</v>
      </c>
      <c r="L16">
        <v>221210</v>
      </c>
      <c r="M16" t="s">
        <v>3629</v>
      </c>
      <c r="N16" s="49">
        <f>671967.75</f>
        <v>671967.75</v>
      </c>
      <c r="O16" s="49">
        <v>664579.94999999995</v>
      </c>
      <c r="P16" s="49">
        <v>724121.05</v>
      </c>
      <c r="Q16" s="49">
        <v>756463.2</v>
      </c>
      <c r="R16" s="49">
        <v>498254.3</v>
      </c>
      <c r="S16" s="49">
        <v>505747.65</v>
      </c>
      <c r="T16" s="49">
        <v>544204</v>
      </c>
      <c r="U16" s="49">
        <v>700863.75</v>
      </c>
      <c r="V16" s="49">
        <v>653694.5</v>
      </c>
    </row>
    <row r="17" spans="1:22" x14ac:dyDescent="0.3">
      <c r="A17">
        <v>1001402</v>
      </c>
      <c r="B17" t="s">
        <v>3632</v>
      </c>
      <c r="C17" t="s">
        <v>36181</v>
      </c>
      <c r="D17" t="s">
        <v>793</v>
      </c>
      <c r="E17" t="s">
        <v>3634</v>
      </c>
      <c r="F17" t="s">
        <v>303</v>
      </c>
      <c r="G17" t="s">
        <v>3635</v>
      </c>
      <c r="H17" t="s">
        <v>3636</v>
      </c>
      <c r="I17" t="s">
        <v>3637</v>
      </c>
      <c r="J17">
        <v>32.92548</v>
      </c>
      <c r="K17">
        <v>-96.816130000000001</v>
      </c>
      <c r="L17">
        <v>221210</v>
      </c>
      <c r="M17" t="s">
        <v>3629</v>
      </c>
      <c r="N17" s="49">
        <f>3530.55</f>
        <v>3530.55</v>
      </c>
      <c r="O17" s="49">
        <v>4055.25</v>
      </c>
      <c r="P17" s="49">
        <v>4225.8500000000004</v>
      </c>
      <c r="Q17" s="49">
        <v>3276.9</v>
      </c>
      <c r="R17" s="49">
        <v>6999.05</v>
      </c>
      <c r="S17" s="49">
        <v>2785.55</v>
      </c>
      <c r="T17" s="49">
        <v>2734.95</v>
      </c>
      <c r="U17" s="49">
        <v>2716.95</v>
      </c>
      <c r="V17" s="49">
        <v>3712</v>
      </c>
    </row>
    <row r="18" spans="1:22" x14ac:dyDescent="0.3">
      <c r="A18">
        <v>1003292</v>
      </c>
      <c r="B18" t="s">
        <v>36194</v>
      </c>
      <c r="C18" t="s">
        <v>36208</v>
      </c>
      <c r="D18" t="s">
        <v>2164</v>
      </c>
      <c r="E18" t="s">
        <v>36196</v>
      </c>
      <c r="F18" t="s">
        <v>946</v>
      </c>
      <c r="G18" t="s">
        <v>36197</v>
      </c>
      <c r="H18" t="s">
        <v>36198</v>
      </c>
      <c r="I18" t="s">
        <v>5575</v>
      </c>
      <c r="J18">
        <v>47.66</v>
      </c>
      <c r="K18">
        <v>-117.39</v>
      </c>
      <c r="L18">
        <v>221210</v>
      </c>
      <c r="M18" t="s">
        <v>127</v>
      </c>
      <c r="S18" s="49">
        <v>9898.15</v>
      </c>
      <c r="T18" s="49">
        <v>9851.25</v>
      </c>
      <c r="U18" s="49">
        <v>9879.75</v>
      </c>
      <c r="V18" s="49">
        <v>10104.5</v>
      </c>
    </row>
    <row r="19" spans="1:22" x14ac:dyDescent="0.3">
      <c r="A19">
        <v>1003050</v>
      </c>
      <c r="B19" t="s">
        <v>36194</v>
      </c>
      <c r="C19" t="s">
        <v>36218</v>
      </c>
      <c r="D19" t="s">
        <v>946</v>
      </c>
      <c r="E19" t="s">
        <v>36196</v>
      </c>
      <c r="F19" t="s">
        <v>946</v>
      </c>
      <c r="G19" t="s">
        <v>36197</v>
      </c>
      <c r="H19" t="s">
        <v>36219</v>
      </c>
      <c r="I19" t="s">
        <v>5575</v>
      </c>
      <c r="J19">
        <v>47.66</v>
      </c>
      <c r="K19">
        <v>-117.39</v>
      </c>
      <c r="L19">
        <v>221210</v>
      </c>
      <c r="M19" t="s">
        <v>3629</v>
      </c>
      <c r="N19" s="49">
        <f>15892.85</f>
        <v>15892.85</v>
      </c>
      <c r="O19" s="49">
        <v>15761.5</v>
      </c>
      <c r="P19" s="49">
        <v>15614.8</v>
      </c>
      <c r="Q19" s="49">
        <v>15470.6</v>
      </c>
      <c r="R19" s="49">
        <v>15347.75</v>
      </c>
      <c r="S19" s="49">
        <v>15252.4</v>
      </c>
      <c r="T19" s="49">
        <v>15198.8</v>
      </c>
      <c r="U19" s="49">
        <v>15134.2</v>
      </c>
      <c r="V19" s="49">
        <v>15112.45</v>
      </c>
    </row>
    <row r="20" spans="1:22" x14ac:dyDescent="0.3">
      <c r="A20">
        <v>1005477</v>
      </c>
      <c r="B20" t="s">
        <v>36402</v>
      </c>
      <c r="C20" t="s">
        <v>36403</v>
      </c>
      <c r="D20" t="s">
        <v>556</v>
      </c>
      <c r="E20" t="s">
        <v>5603</v>
      </c>
      <c r="F20" t="s">
        <v>556</v>
      </c>
      <c r="G20" t="s">
        <v>2980</v>
      </c>
      <c r="H20" t="s">
        <v>36404</v>
      </c>
      <c r="I20" t="s">
        <v>2982</v>
      </c>
      <c r="J20">
        <v>39.271307</v>
      </c>
      <c r="K20">
        <v>-76.618519000000006</v>
      </c>
      <c r="L20">
        <v>221210</v>
      </c>
      <c r="M20" t="s">
        <v>3629</v>
      </c>
      <c r="N20" s="49">
        <f>201594.248</f>
        <v>201594.24799999999</v>
      </c>
      <c r="O20" s="49">
        <v>210487.49799999999</v>
      </c>
      <c r="P20" s="49">
        <v>219695.848</v>
      </c>
      <c r="Q20" s="49">
        <v>230134.948</v>
      </c>
      <c r="R20" s="49">
        <v>235128.85</v>
      </c>
      <c r="S20" s="49">
        <v>240933.15</v>
      </c>
      <c r="T20" s="49">
        <v>245613.3</v>
      </c>
      <c r="U20" s="49">
        <v>249454.45</v>
      </c>
      <c r="V20" s="49">
        <v>255597.2</v>
      </c>
    </row>
    <row r="21" spans="1:22" x14ac:dyDescent="0.3">
      <c r="A21">
        <v>1008731</v>
      </c>
      <c r="B21" t="s">
        <v>36414</v>
      </c>
      <c r="C21" t="s">
        <v>36415</v>
      </c>
      <c r="D21" t="s">
        <v>3929</v>
      </c>
      <c r="E21" t="s">
        <v>24388</v>
      </c>
      <c r="F21" t="s">
        <v>3929</v>
      </c>
      <c r="G21" t="s">
        <v>21692</v>
      </c>
      <c r="H21" t="s">
        <v>36416</v>
      </c>
      <c r="I21" t="s">
        <v>18389</v>
      </c>
      <c r="J21">
        <v>44.813110000000002</v>
      </c>
      <c r="K21">
        <v>-68.805809999999994</v>
      </c>
      <c r="L21">
        <v>221210</v>
      </c>
      <c r="M21" t="s">
        <v>127</v>
      </c>
      <c r="U21" s="49">
        <v>679.05</v>
      </c>
      <c r="V21" s="49">
        <v>593.70000000000005</v>
      </c>
    </row>
    <row r="22" spans="1:22" x14ac:dyDescent="0.3">
      <c r="A22">
        <v>1006762</v>
      </c>
      <c r="B22" t="s">
        <v>36438</v>
      </c>
      <c r="C22" t="s">
        <v>36439</v>
      </c>
      <c r="D22" t="s">
        <v>491</v>
      </c>
      <c r="E22" t="s">
        <v>4855</v>
      </c>
      <c r="F22" t="s">
        <v>491</v>
      </c>
      <c r="G22" t="s">
        <v>36440</v>
      </c>
      <c r="H22" t="s">
        <v>36441</v>
      </c>
      <c r="I22" t="s">
        <v>36442</v>
      </c>
      <c r="J22">
        <v>39.297027999999997</v>
      </c>
      <c r="K22">
        <v>-85.219082999999998</v>
      </c>
      <c r="L22">
        <v>221210</v>
      </c>
      <c r="M22" t="s">
        <v>3629</v>
      </c>
      <c r="N22" s="49">
        <f>375.25</f>
        <v>375.25</v>
      </c>
      <c r="O22" s="49">
        <v>440.6</v>
      </c>
      <c r="P22" s="49">
        <v>416.75</v>
      </c>
      <c r="Q22" s="49">
        <v>368</v>
      </c>
      <c r="R22" s="49">
        <v>368</v>
      </c>
      <c r="S22" s="49">
        <v>368</v>
      </c>
      <c r="T22" s="49">
        <v>307.25</v>
      </c>
      <c r="U22" s="49">
        <v>365.75</v>
      </c>
      <c r="V22" s="49">
        <v>221.7</v>
      </c>
    </row>
    <row r="23" spans="1:22" x14ac:dyDescent="0.3">
      <c r="A23">
        <v>1005329</v>
      </c>
      <c r="B23" t="s">
        <v>36476</v>
      </c>
      <c r="C23" t="s">
        <v>36477</v>
      </c>
      <c r="D23" t="s">
        <v>311</v>
      </c>
      <c r="E23" t="s">
        <v>1334</v>
      </c>
      <c r="F23" t="s">
        <v>311</v>
      </c>
      <c r="G23" t="s">
        <v>32254</v>
      </c>
      <c r="H23" t="s">
        <v>36478</v>
      </c>
      <c r="I23" t="s">
        <v>2144</v>
      </c>
      <c r="J23">
        <v>36.85812</v>
      </c>
      <c r="K23">
        <v>-88.350759999999994</v>
      </c>
      <c r="L23">
        <v>221210</v>
      </c>
      <c r="M23" t="s">
        <v>3629</v>
      </c>
      <c r="N23" s="49">
        <f>1380.2</f>
        <v>1380.2</v>
      </c>
      <c r="O23" s="49">
        <v>899.1</v>
      </c>
      <c r="P23" s="49">
        <v>1365.95</v>
      </c>
      <c r="Q23" s="49">
        <v>1347.35</v>
      </c>
      <c r="R23" s="49">
        <v>1279.2</v>
      </c>
    </row>
    <row r="24" spans="1:22" x14ac:dyDescent="0.3">
      <c r="A24">
        <v>1006604</v>
      </c>
      <c r="B24" t="s">
        <v>36499</v>
      </c>
      <c r="C24" t="s">
        <v>36500</v>
      </c>
      <c r="D24" t="s">
        <v>422</v>
      </c>
      <c r="E24" t="s">
        <v>8495</v>
      </c>
      <c r="F24" t="s">
        <v>422</v>
      </c>
      <c r="G24" t="s">
        <v>36501</v>
      </c>
      <c r="H24" t="s">
        <v>36502</v>
      </c>
      <c r="I24" t="s">
        <v>536</v>
      </c>
      <c r="J24">
        <v>39.722098000000003</v>
      </c>
      <c r="K24">
        <v>-105.13520200000001</v>
      </c>
      <c r="L24">
        <v>221210</v>
      </c>
      <c r="M24" t="s">
        <v>3629</v>
      </c>
      <c r="N24" s="49">
        <f>82069.3</f>
        <v>82069.3</v>
      </c>
      <c r="O24" s="49">
        <v>77882.05</v>
      </c>
      <c r="P24" s="49">
        <v>57238.8</v>
      </c>
      <c r="Q24" s="49">
        <v>59600.95</v>
      </c>
      <c r="R24" s="49">
        <v>61305.3</v>
      </c>
      <c r="S24" s="49">
        <v>60879.8</v>
      </c>
      <c r="T24" s="49">
        <v>62274.2</v>
      </c>
      <c r="U24" s="49">
        <v>67661.55</v>
      </c>
      <c r="V24" s="49">
        <v>65322.55</v>
      </c>
    </row>
    <row r="25" spans="1:22" x14ac:dyDescent="0.3">
      <c r="A25">
        <v>1004607</v>
      </c>
      <c r="B25" t="s">
        <v>36499</v>
      </c>
      <c r="C25" t="s">
        <v>36512</v>
      </c>
      <c r="D25" t="s">
        <v>1487</v>
      </c>
      <c r="E25" t="s">
        <v>13862</v>
      </c>
      <c r="F25" t="s">
        <v>1487</v>
      </c>
      <c r="G25" t="s">
        <v>4525</v>
      </c>
      <c r="H25" t="s">
        <v>36513</v>
      </c>
      <c r="I25" t="s">
        <v>536</v>
      </c>
      <c r="J25">
        <v>39.722098000000003</v>
      </c>
      <c r="K25">
        <v>-105.13520200000001</v>
      </c>
      <c r="L25">
        <v>221210</v>
      </c>
      <c r="M25" t="s">
        <v>127</v>
      </c>
      <c r="R25" s="49">
        <v>16043.45</v>
      </c>
      <c r="S25" s="49">
        <v>16004.25</v>
      </c>
      <c r="T25" s="49">
        <v>15699.4</v>
      </c>
      <c r="U25" s="49">
        <v>15104.7</v>
      </c>
      <c r="V25" s="49">
        <v>14535</v>
      </c>
    </row>
    <row r="26" spans="1:22" x14ac:dyDescent="0.3">
      <c r="A26">
        <v>1006605</v>
      </c>
      <c r="B26" t="s">
        <v>36499</v>
      </c>
      <c r="C26" t="s">
        <v>36523</v>
      </c>
      <c r="D26" t="s">
        <v>922</v>
      </c>
      <c r="E26" t="s">
        <v>10506</v>
      </c>
      <c r="F26" t="s">
        <v>922</v>
      </c>
      <c r="G26" t="s">
        <v>36524</v>
      </c>
      <c r="H26" t="s">
        <v>36525</v>
      </c>
      <c r="I26" t="s">
        <v>536</v>
      </c>
      <c r="J26">
        <v>39.722098000000003</v>
      </c>
      <c r="K26">
        <v>-105.13520200000001</v>
      </c>
      <c r="L26">
        <v>221210</v>
      </c>
      <c r="M26" t="s">
        <v>127</v>
      </c>
      <c r="R26" s="49">
        <v>21232.85</v>
      </c>
      <c r="S26" s="49">
        <v>21395.8</v>
      </c>
      <c r="T26" s="49">
        <v>21671.599999999999</v>
      </c>
      <c r="U26" s="49">
        <v>23198.85</v>
      </c>
      <c r="V26" s="49">
        <v>20346.150000000001</v>
      </c>
    </row>
    <row r="27" spans="1:22" x14ac:dyDescent="0.3">
      <c r="A27">
        <v>1006603</v>
      </c>
      <c r="B27" t="s">
        <v>36499</v>
      </c>
      <c r="C27" t="s">
        <v>36535</v>
      </c>
      <c r="D27" t="s">
        <v>461</v>
      </c>
      <c r="E27" t="s">
        <v>9146</v>
      </c>
      <c r="F27" t="s">
        <v>461</v>
      </c>
      <c r="G27" t="s">
        <v>9147</v>
      </c>
      <c r="H27" t="s">
        <v>36536</v>
      </c>
      <c r="I27" t="s">
        <v>536</v>
      </c>
      <c r="J27">
        <v>39.722098000000003</v>
      </c>
      <c r="K27">
        <v>-105.13520200000001</v>
      </c>
      <c r="L27">
        <v>221210</v>
      </c>
      <c r="M27" t="s">
        <v>127</v>
      </c>
      <c r="R27" s="49">
        <v>10277.299999999999</v>
      </c>
      <c r="S27" s="49">
        <v>13601.45</v>
      </c>
      <c r="T27" s="49">
        <v>12217.8</v>
      </c>
      <c r="U27" s="49">
        <v>12160.75</v>
      </c>
      <c r="V27" s="49">
        <v>10864.7</v>
      </c>
    </row>
    <row r="28" spans="1:22" x14ac:dyDescent="0.3">
      <c r="A28">
        <v>1005450</v>
      </c>
      <c r="B28" t="s">
        <v>36610</v>
      </c>
      <c r="C28" t="s">
        <v>36611</v>
      </c>
      <c r="D28" t="s">
        <v>386</v>
      </c>
      <c r="E28" t="s">
        <v>36612</v>
      </c>
      <c r="F28" t="s">
        <v>386</v>
      </c>
      <c r="G28" t="s">
        <v>36613</v>
      </c>
      <c r="H28" t="s">
        <v>36614</v>
      </c>
      <c r="I28" t="s">
        <v>2144</v>
      </c>
      <c r="J28">
        <v>34.198911000000003</v>
      </c>
      <c r="K28">
        <v>-86.165739000000002</v>
      </c>
      <c r="L28">
        <v>221210</v>
      </c>
      <c r="M28" t="s">
        <v>3629</v>
      </c>
      <c r="O28" s="49">
        <v>1068.8</v>
      </c>
      <c r="P28" s="49">
        <v>1051.3</v>
      </c>
      <c r="Q28" s="49">
        <v>1031.45</v>
      </c>
      <c r="R28" s="49">
        <v>1006.2</v>
      </c>
      <c r="S28" s="49">
        <v>993.2</v>
      </c>
      <c r="T28" s="49">
        <v>968.95</v>
      </c>
    </row>
    <row r="29" spans="1:22" x14ac:dyDescent="0.3">
      <c r="A29">
        <v>1002481</v>
      </c>
      <c r="B29" t="s">
        <v>36655</v>
      </c>
      <c r="C29" t="s">
        <v>36656</v>
      </c>
      <c r="D29" t="s">
        <v>1682</v>
      </c>
      <c r="E29" t="s">
        <v>36657</v>
      </c>
      <c r="F29" t="s">
        <v>1682</v>
      </c>
      <c r="G29" t="s">
        <v>36658</v>
      </c>
      <c r="H29" t="s">
        <v>36659</v>
      </c>
      <c r="I29" t="s">
        <v>3046</v>
      </c>
      <c r="J29">
        <v>42.396462999999997</v>
      </c>
      <c r="K29">
        <v>-71.271236999999999</v>
      </c>
      <c r="L29">
        <v>221210</v>
      </c>
      <c r="M29" t="s">
        <v>3629</v>
      </c>
      <c r="N29" s="49">
        <f>356606.55</f>
        <v>356606.55</v>
      </c>
      <c r="O29" s="49">
        <v>367783.8</v>
      </c>
      <c r="P29" s="49">
        <v>373891.85</v>
      </c>
      <c r="Q29" s="49">
        <v>389787.3</v>
      </c>
      <c r="R29" s="49">
        <v>401374.45</v>
      </c>
      <c r="S29" s="49">
        <v>410457</v>
      </c>
      <c r="T29" s="49">
        <v>421408.5</v>
      </c>
      <c r="U29" s="49">
        <v>428894</v>
      </c>
      <c r="V29" s="49">
        <v>441508.2</v>
      </c>
    </row>
    <row r="30" spans="1:22" x14ac:dyDescent="0.3">
      <c r="A30">
        <v>1004115</v>
      </c>
      <c r="B30" t="s">
        <v>36899</v>
      </c>
      <c r="C30" t="s">
        <v>36900</v>
      </c>
      <c r="D30" t="s">
        <v>331</v>
      </c>
      <c r="E30" t="s">
        <v>477</v>
      </c>
      <c r="F30" t="s">
        <v>331</v>
      </c>
      <c r="G30" t="s">
        <v>36901</v>
      </c>
      <c r="H30" t="s">
        <v>36902</v>
      </c>
      <c r="I30" t="s">
        <v>7541</v>
      </c>
      <c r="J30">
        <v>40.734099999999998</v>
      </c>
      <c r="K30">
        <v>-73.988680000000002</v>
      </c>
      <c r="L30">
        <v>221210</v>
      </c>
      <c r="M30" t="s">
        <v>3629</v>
      </c>
      <c r="N30" s="49">
        <f>219555.546</f>
        <v>219555.546</v>
      </c>
      <c r="O30" s="49">
        <v>230635.144</v>
      </c>
      <c r="P30" s="49">
        <v>238464.59599999999</v>
      </c>
      <c r="Q30" s="49">
        <v>246152.546</v>
      </c>
      <c r="R30" s="49">
        <v>254505.59599999999</v>
      </c>
      <c r="S30" s="49">
        <v>259415.4</v>
      </c>
      <c r="T30" s="49">
        <v>268611.09999999998</v>
      </c>
      <c r="U30" s="49">
        <v>317095.45</v>
      </c>
      <c r="V30" s="49">
        <v>322590.15000000002</v>
      </c>
    </row>
    <row r="31" spans="1:22" x14ac:dyDescent="0.3">
      <c r="A31">
        <v>1004450</v>
      </c>
      <c r="B31" t="s">
        <v>36951</v>
      </c>
      <c r="C31" t="s">
        <v>36960</v>
      </c>
      <c r="D31" t="s">
        <v>303</v>
      </c>
      <c r="E31" t="s">
        <v>2716</v>
      </c>
      <c r="F31" t="s">
        <v>303</v>
      </c>
      <c r="G31" t="s">
        <v>36953</v>
      </c>
      <c r="H31" t="s">
        <v>36954</v>
      </c>
      <c r="I31" t="s">
        <v>2719</v>
      </c>
      <c r="J31">
        <v>29.422429999999999</v>
      </c>
      <c r="K31">
        <v>-98.490449999999996</v>
      </c>
      <c r="L31">
        <v>221210</v>
      </c>
      <c r="M31" t="s">
        <v>3629</v>
      </c>
      <c r="N31" s="49">
        <f>29084</f>
        <v>29084</v>
      </c>
      <c r="O31" s="49">
        <v>28679</v>
      </c>
      <c r="P31" s="49">
        <v>28081.3</v>
      </c>
      <c r="Q31" s="49">
        <v>27863.75</v>
      </c>
      <c r="R31" s="49">
        <v>27649.95</v>
      </c>
      <c r="S31" s="49">
        <v>27958.6</v>
      </c>
      <c r="T31" s="49">
        <v>27337.7</v>
      </c>
    </row>
    <row r="32" spans="1:22" x14ac:dyDescent="0.3">
      <c r="A32">
        <v>1011331</v>
      </c>
      <c r="B32" t="s">
        <v>36974</v>
      </c>
      <c r="C32" t="s">
        <v>36975</v>
      </c>
      <c r="D32" t="s">
        <v>351</v>
      </c>
      <c r="E32" t="s">
        <v>36976</v>
      </c>
      <c r="F32" t="s">
        <v>351</v>
      </c>
      <c r="G32" t="s">
        <v>4645</v>
      </c>
      <c r="H32" t="s">
        <v>36977</v>
      </c>
      <c r="I32" t="s">
        <v>4647</v>
      </c>
      <c r="J32">
        <v>37.002490000000002</v>
      </c>
      <c r="K32">
        <v>-89.167940000000002</v>
      </c>
      <c r="L32">
        <v>221210</v>
      </c>
      <c r="M32" t="s">
        <v>3629</v>
      </c>
      <c r="N32" s="49">
        <f>668.9</f>
        <v>668.9</v>
      </c>
      <c r="O32" s="49">
        <v>689.55</v>
      </c>
      <c r="P32" s="49">
        <v>690.9</v>
      </c>
      <c r="Q32" s="49">
        <v>561.1</v>
      </c>
      <c r="R32" s="49">
        <v>0</v>
      </c>
      <c r="S32" s="49">
        <v>0</v>
      </c>
      <c r="T32" s="49">
        <v>0</v>
      </c>
      <c r="U32" s="49">
        <v>0</v>
      </c>
      <c r="V32" s="49">
        <v>0</v>
      </c>
    </row>
    <row r="33" spans="1:22" x14ac:dyDescent="0.3">
      <c r="A33">
        <v>1006497</v>
      </c>
      <c r="B33" t="s">
        <v>8634</v>
      </c>
      <c r="C33" t="s">
        <v>8635</v>
      </c>
      <c r="D33" t="s">
        <v>946</v>
      </c>
      <c r="E33" t="s">
        <v>8636</v>
      </c>
      <c r="F33" t="s">
        <v>946</v>
      </c>
      <c r="G33" t="s">
        <v>8637</v>
      </c>
      <c r="H33" t="s">
        <v>8638</v>
      </c>
      <c r="I33" t="s">
        <v>949</v>
      </c>
      <c r="J33">
        <v>46.219160000000002</v>
      </c>
      <c r="K33">
        <v>-119.22928</v>
      </c>
      <c r="L33">
        <v>221210</v>
      </c>
      <c r="M33" t="s">
        <v>3629</v>
      </c>
      <c r="N33" s="49">
        <f>23358.05</f>
        <v>23358.05</v>
      </c>
      <c r="O33" s="49">
        <v>23973.05</v>
      </c>
      <c r="P33" s="49">
        <v>26227.05</v>
      </c>
      <c r="V33" s="49">
        <v>13416.15</v>
      </c>
    </row>
    <row r="34" spans="1:22" x14ac:dyDescent="0.3">
      <c r="A34">
        <v>1002219</v>
      </c>
      <c r="B34" t="s">
        <v>8634</v>
      </c>
      <c r="C34" t="s">
        <v>37082</v>
      </c>
      <c r="D34" t="s">
        <v>2164</v>
      </c>
      <c r="E34" t="s">
        <v>8636</v>
      </c>
      <c r="F34" t="s">
        <v>946</v>
      </c>
      <c r="G34" t="s">
        <v>8637</v>
      </c>
      <c r="H34" t="s">
        <v>8638</v>
      </c>
      <c r="I34" t="s">
        <v>949</v>
      </c>
      <c r="J34">
        <v>46.219160000000002</v>
      </c>
      <c r="K34">
        <v>-119.22928</v>
      </c>
      <c r="L34">
        <v>221210</v>
      </c>
      <c r="M34" t="s">
        <v>127</v>
      </c>
      <c r="U34" s="49">
        <v>4711.8500000000004</v>
      </c>
      <c r="V34" s="49">
        <v>4692.1000000000004</v>
      </c>
    </row>
    <row r="35" spans="1:22" x14ac:dyDescent="0.3">
      <c r="A35">
        <v>1007941</v>
      </c>
      <c r="B35" t="s">
        <v>37129</v>
      </c>
      <c r="C35" t="s">
        <v>37130</v>
      </c>
      <c r="D35" t="s">
        <v>569</v>
      </c>
      <c r="E35" t="s">
        <v>37131</v>
      </c>
      <c r="F35" t="s">
        <v>569</v>
      </c>
      <c r="G35" t="s">
        <v>30756</v>
      </c>
      <c r="H35" t="s">
        <v>37132</v>
      </c>
      <c r="I35" t="s">
        <v>4167</v>
      </c>
      <c r="J35">
        <v>42.527369999999998</v>
      </c>
      <c r="K35">
        <v>-92.440790000000007</v>
      </c>
      <c r="L35">
        <v>221210</v>
      </c>
      <c r="M35" t="s">
        <v>3629</v>
      </c>
      <c r="N35" s="49">
        <f>1123.9</f>
        <v>1123.9000000000001</v>
      </c>
      <c r="O35" s="49">
        <v>1111.4000000000001</v>
      </c>
      <c r="P35" s="49">
        <v>1114</v>
      </c>
      <c r="Q35" s="49">
        <v>1098.9000000000001</v>
      </c>
      <c r="R35" s="49">
        <v>1081.4000000000001</v>
      </c>
      <c r="S35" s="49">
        <v>1063.05</v>
      </c>
      <c r="T35" s="49">
        <v>1053.55</v>
      </c>
      <c r="U35" s="49">
        <v>1041.2</v>
      </c>
      <c r="V35" s="49">
        <v>1028.2</v>
      </c>
    </row>
    <row r="36" spans="1:22" x14ac:dyDescent="0.3">
      <c r="A36">
        <v>1006297</v>
      </c>
      <c r="B36" t="s">
        <v>37142</v>
      </c>
      <c r="C36" t="s">
        <v>37143</v>
      </c>
      <c r="D36" t="s">
        <v>422</v>
      </c>
      <c r="E36" t="s">
        <v>5420</v>
      </c>
      <c r="F36" t="s">
        <v>303</v>
      </c>
      <c r="G36" t="s">
        <v>1810</v>
      </c>
      <c r="H36" t="s">
        <v>37144</v>
      </c>
      <c r="I36" t="s">
        <v>483</v>
      </c>
      <c r="J36">
        <v>29.757400000000001</v>
      </c>
      <c r="K36">
        <v>-95.368430000000004</v>
      </c>
      <c r="L36">
        <v>221210</v>
      </c>
      <c r="M36" t="s">
        <v>3629</v>
      </c>
      <c r="N36" s="49">
        <f>84898.45</f>
        <v>84898.45</v>
      </c>
      <c r="O36" s="49">
        <v>85471.65</v>
      </c>
      <c r="P36" s="49">
        <v>86344.65</v>
      </c>
      <c r="Q36" s="49">
        <v>89800.1</v>
      </c>
      <c r="R36" s="49">
        <v>94936.8</v>
      </c>
      <c r="S36" s="49">
        <v>99102.8</v>
      </c>
      <c r="T36" s="49">
        <v>103079</v>
      </c>
      <c r="U36" s="49">
        <v>113552.3</v>
      </c>
      <c r="V36" s="49">
        <v>114576.4</v>
      </c>
    </row>
    <row r="37" spans="1:22" x14ac:dyDescent="0.3">
      <c r="A37">
        <v>1004047</v>
      </c>
      <c r="B37" t="s">
        <v>37142</v>
      </c>
      <c r="C37" t="s">
        <v>37154</v>
      </c>
      <c r="D37" t="s">
        <v>583</v>
      </c>
      <c r="E37" t="s">
        <v>5420</v>
      </c>
      <c r="F37" t="s">
        <v>303</v>
      </c>
      <c r="G37" t="s">
        <v>1810</v>
      </c>
      <c r="H37" t="s">
        <v>37144</v>
      </c>
      <c r="I37" t="s">
        <v>483</v>
      </c>
      <c r="J37">
        <v>29.757400000000001</v>
      </c>
      <c r="K37">
        <v>-95.368430000000004</v>
      </c>
      <c r="L37">
        <v>221210</v>
      </c>
      <c r="M37" t="s">
        <v>3629</v>
      </c>
      <c r="N37" s="49">
        <f>15531.45</f>
        <v>15531.45</v>
      </c>
      <c r="O37" s="49">
        <v>23530.45</v>
      </c>
      <c r="P37" s="49">
        <v>30500.55</v>
      </c>
      <c r="Q37" s="49">
        <v>33314.35</v>
      </c>
      <c r="R37" s="49">
        <v>35230.9</v>
      </c>
      <c r="S37" s="49">
        <v>37041.4</v>
      </c>
      <c r="T37" s="49">
        <v>41653.449999999997</v>
      </c>
      <c r="U37" s="49">
        <v>44169.599999999999</v>
      </c>
      <c r="V37" s="49">
        <v>46127.05</v>
      </c>
    </row>
    <row r="38" spans="1:22" x14ac:dyDescent="0.3">
      <c r="A38">
        <v>1004195</v>
      </c>
      <c r="B38" t="s">
        <v>37142</v>
      </c>
      <c r="C38" t="s">
        <v>37164</v>
      </c>
      <c r="D38" t="s">
        <v>1418</v>
      </c>
      <c r="E38" t="s">
        <v>5420</v>
      </c>
      <c r="F38" t="s">
        <v>303</v>
      </c>
      <c r="G38" t="s">
        <v>1810</v>
      </c>
      <c r="H38" t="s">
        <v>37144</v>
      </c>
      <c r="I38" t="s">
        <v>483</v>
      </c>
      <c r="J38">
        <v>29.757400000000001</v>
      </c>
      <c r="K38">
        <v>-95.368430000000004</v>
      </c>
      <c r="L38">
        <v>221210</v>
      </c>
      <c r="M38" t="s">
        <v>3629</v>
      </c>
      <c r="N38" s="49">
        <f>18606.65</f>
        <v>18606.650000000001</v>
      </c>
      <c r="O38" s="49">
        <v>19248.45</v>
      </c>
      <c r="P38" s="49">
        <v>18955.3</v>
      </c>
      <c r="Q38" s="49">
        <v>19146.599999999999</v>
      </c>
      <c r="R38" s="49">
        <v>18985.650000000001</v>
      </c>
      <c r="S38" s="49">
        <v>18702.25</v>
      </c>
      <c r="T38" s="49">
        <v>18767.599999999999</v>
      </c>
      <c r="U38" s="49">
        <v>18921.3</v>
      </c>
      <c r="V38" s="49">
        <v>18398.599999999999</v>
      </c>
    </row>
    <row r="39" spans="1:22" x14ac:dyDescent="0.3">
      <c r="A39">
        <v>1004090</v>
      </c>
      <c r="B39" t="s">
        <v>37142</v>
      </c>
      <c r="C39" t="s">
        <v>37174</v>
      </c>
      <c r="D39" t="s">
        <v>303</v>
      </c>
      <c r="E39" t="s">
        <v>5420</v>
      </c>
      <c r="F39" t="s">
        <v>303</v>
      </c>
      <c r="G39" t="s">
        <v>1810</v>
      </c>
      <c r="H39" t="s">
        <v>37144</v>
      </c>
      <c r="I39" t="s">
        <v>483</v>
      </c>
      <c r="J39">
        <v>29.757400000000001</v>
      </c>
      <c r="K39">
        <v>-95.368430000000004</v>
      </c>
      <c r="L39">
        <v>221210</v>
      </c>
      <c r="M39" t="s">
        <v>3629</v>
      </c>
      <c r="N39" s="49">
        <f>1608.65</f>
        <v>1608.65</v>
      </c>
      <c r="O39" s="49">
        <v>2639.85</v>
      </c>
      <c r="P39" s="49">
        <v>2491.5</v>
      </c>
      <c r="Q39" s="49">
        <v>2138.6</v>
      </c>
      <c r="R39" s="49">
        <v>3698.5</v>
      </c>
      <c r="S39" s="49">
        <v>4404.3</v>
      </c>
      <c r="T39" s="49">
        <v>5683.55</v>
      </c>
      <c r="U39" s="49">
        <v>6580.15</v>
      </c>
      <c r="V39" s="49">
        <v>5927.1</v>
      </c>
    </row>
    <row r="40" spans="1:22" x14ac:dyDescent="0.3">
      <c r="A40">
        <v>1004198</v>
      </c>
      <c r="B40" t="s">
        <v>37183</v>
      </c>
      <c r="C40" t="s">
        <v>37184</v>
      </c>
      <c r="D40" t="s">
        <v>583</v>
      </c>
      <c r="E40" t="s">
        <v>5420</v>
      </c>
      <c r="F40" t="s">
        <v>303</v>
      </c>
      <c r="G40" t="s">
        <v>1810</v>
      </c>
      <c r="H40" t="s">
        <v>37185</v>
      </c>
      <c r="I40" t="s">
        <v>483</v>
      </c>
      <c r="J40">
        <v>29.752554</v>
      </c>
      <c r="K40">
        <v>-95.370401000000001</v>
      </c>
      <c r="L40">
        <v>221210</v>
      </c>
      <c r="M40" t="s">
        <v>3629</v>
      </c>
      <c r="N40" s="49">
        <f>19279.95</f>
        <v>19279.95</v>
      </c>
      <c r="O40" s="49">
        <v>18402</v>
      </c>
      <c r="P40" s="49">
        <v>18358.75</v>
      </c>
      <c r="Q40" s="49">
        <v>18830.95</v>
      </c>
      <c r="R40" s="49">
        <v>18629.900000000001</v>
      </c>
      <c r="S40" s="49">
        <v>19836.3</v>
      </c>
      <c r="T40" s="49">
        <v>18617.05</v>
      </c>
      <c r="U40" s="49">
        <v>19195.25</v>
      </c>
      <c r="V40" s="49">
        <v>19066.25</v>
      </c>
    </row>
    <row r="41" spans="1:22" x14ac:dyDescent="0.3">
      <c r="A41">
        <v>1004049</v>
      </c>
      <c r="B41" t="s">
        <v>37195</v>
      </c>
      <c r="C41" t="s">
        <v>37196</v>
      </c>
      <c r="D41" t="s">
        <v>1781</v>
      </c>
      <c r="E41" t="s">
        <v>5420</v>
      </c>
      <c r="F41" t="s">
        <v>303</v>
      </c>
      <c r="G41" t="s">
        <v>1810</v>
      </c>
      <c r="H41" t="s">
        <v>37185</v>
      </c>
      <c r="I41" t="s">
        <v>483</v>
      </c>
      <c r="J41">
        <v>29.752554</v>
      </c>
      <c r="K41">
        <v>-95.370401000000001</v>
      </c>
      <c r="L41">
        <v>221210</v>
      </c>
      <c r="M41" t="s">
        <v>3629</v>
      </c>
      <c r="N41" s="49">
        <f>19371.05</f>
        <v>19371.05</v>
      </c>
      <c r="O41" s="49">
        <v>18777.099999999999</v>
      </c>
      <c r="P41" s="49">
        <v>19038.400000000001</v>
      </c>
      <c r="Q41" s="49">
        <v>19580.849999999999</v>
      </c>
      <c r="R41" s="49">
        <v>19453.400000000001</v>
      </c>
      <c r="S41" s="49">
        <v>20321.599999999999</v>
      </c>
      <c r="T41" s="49">
        <v>18513.7</v>
      </c>
      <c r="U41" s="49">
        <v>18479.099999999999</v>
      </c>
      <c r="V41" s="49">
        <v>18104.45</v>
      </c>
    </row>
    <row r="42" spans="1:22" x14ac:dyDescent="0.3">
      <c r="A42">
        <v>1005925</v>
      </c>
      <c r="B42" t="s">
        <v>37183</v>
      </c>
      <c r="C42" t="s">
        <v>37206</v>
      </c>
      <c r="D42" t="s">
        <v>303</v>
      </c>
      <c r="E42" t="s">
        <v>5420</v>
      </c>
      <c r="F42" t="s">
        <v>303</v>
      </c>
      <c r="G42" t="s">
        <v>1810</v>
      </c>
      <c r="H42" t="s">
        <v>37185</v>
      </c>
      <c r="I42" t="s">
        <v>483</v>
      </c>
      <c r="J42">
        <v>29.752554</v>
      </c>
      <c r="K42">
        <v>-95.370401000000001</v>
      </c>
      <c r="L42">
        <v>221210</v>
      </c>
      <c r="M42" t="s">
        <v>3629</v>
      </c>
      <c r="N42" s="49">
        <f>162218.05</f>
        <v>162218.04999999999</v>
      </c>
      <c r="O42" s="49">
        <v>172344.9</v>
      </c>
      <c r="P42" s="49">
        <v>167435.85</v>
      </c>
      <c r="Q42" s="49">
        <v>166919.5</v>
      </c>
      <c r="R42" s="49">
        <v>168276.6</v>
      </c>
      <c r="S42" s="49">
        <v>168757</v>
      </c>
      <c r="T42" s="49">
        <v>166132.04999999999</v>
      </c>
      <c r="U42" s="49">
        <v>166842.15</v>
      </c>
      <c r="V42" s="49">
        <v>147447.65</v>
      </c>
    </row>
    <row r="43" spans="1:22" x14ac:dyDescent="0.3">
      <c r="A43">
        <v>1004086</v>
      </c>
      <c r="B43" t="s">
        <v>37216</v>
      </c>
      <c r="C43" t="s">
        <v>37217</v>
      </c>
      <c r="D43" t="s">
        <v>380</v>
      </c>
      <c r="E43" t="s">
        <v>16887</v>
      </c>
      <c r="F43" t="s">
        <v>380</v>
      </c>
      <c r="G43" t="s">
        <v>37218</v>
      </c>
      <c r="H43" t="s">
        <v>37219</v>
      </c>
      <c r="I43" t="s">
        <v>7627</v>
      </c>
      <c r="J43">
        <v>44.976190000000003</v>
      </c>
      <c r="K43">
        <v>-93.274820000000005</v>
      </c>
      <c r="L43">
        <v>221210</v>
      </c>
      <c r="M43" t="s">
        <v>3629</v>
      </c>
      <c r="N43" s="49">
        <f>71782.9</f>
        <v>71782.899999999994</v>
      </c>
      <c r="O43" s="49">
        <v>72968.7</v>
      </c>
      <c r="P43" s="49">
        <v>75336.05</v>
      </c>
      <c r="Q43" s="49">
        <v>78053.25</v>
      </c>
      <c r="R43" s="49">
        <v>81369.25</v>
      </c>
      <c r="S43" s="49">
        <v>85445.9</v>
      </c>
      <c r="T43" s="49">
        <v>89185.95</v>
      </c>
      <c r="U43" s="49">
        <v>93553.05</v>
      </c>
      <c r="V43" s="49">
        <v>96760</v>
      </c>
    </row>
    <row r="44" spans="1:22" x14ac:dyDescent="0.3">
      <c r="A44">
        <v>1000011</v>
      </c>
      <c r="B44" t="s">
        <v>37229</v>
      </c>
      <c r="C44" t="s">
        <v>37230</v>
      </c>
      <c r="D44" t="s">
        <v>331</v>
      </c>
      <c r="E44" t="s">
        <v>37231</v>
      </c>
      <c r="F44" t="s">
        <v>331</v>
      </c>
      <c r="G44" t="s">
        <v>10857</v>
      </c>
      <c r="H44" t="s">
        <v>37232</v>
      </c>
      <c r="I44" t="s">
        <v>10153</v>
      </c>
      <c r="J44">
        <v>41.690648000000003</v>
      </c>
      <c r="K44">
        <v>-73.931605000000005</v>
      </c>
      <c r="L44">
        <v>221122</v>
      </c>
      <c r="M44" t="s">
        <v>3629</v>
      </c>
      <c r="N44" s="49">
        <f>22126.4</f>
        <v>22126.400000000001</v>
      </c>
      <c r="O44" s="49">
        <v>23483.045999999998</v>
      </c>
      <c r="P44" s="49">
        <v>24903.3</v>
      </c>
      <c r="Q44" s="49">
        <v>26034.95</v>
      </c>
      <c r="R44" s="49">
        <v>28628.3</v>
      </c>
      <c r="S44" s="49">
        <v>33809.949999999997</v>
      </c>
      <c r="T44" s="49">
        <v>28696</v>
      </c>
      <c r="U44" s="49">
        <v>34786.75</v>
      </c>
      <c r="V44" s="49">
        <v>35610</v>
      </c>
    </row>
    <row r="45" spans="1:22" x14ac:dyDescent="0.3">
      <c r="A45">
        <v>1002453</v>
      </c>
      <c r="B45" t="s">
        <v>37248</v>
      </c>
      <c r="C45" t="s">
        <v>37249</v>
      </c>
      <c r="D45" t="s">
        <v>447</v>
      </c>
      <c r="E45" t="s">
        <v>11364</v>
      </c>
      <c r="F45" t="s">
        <v>447</v>
      </c>
      <c r="G45" t="s">
        <v>8908</v>
      </c>
      <c r="H45" t="s">
        <v>37250</v>
      </c>
      <c r="I45" t="s">
        <v>1615</v>
      </c>
      <c r="J45">
        <v>39.935639999999999</v>
      </c>
      <c r="K45">
        <v>-77.659559999999999</v>
      </c>
      <c r="L45">
        <v>221210</v>
      </c>
      <c r="M45" t="s">
        <v>127</v>
      </c>
      <c r="S45" s="49">
        <v>71101</v>
      </c>
      <c r="T45" s="49">
        <v>3121</v>
      </c>
      <c r="U45" s="49">
        <v>4004.5</v>
      </c>
    </row>
    <row r="46" spans="1:22" x14ac:dyDescent="0.3">
      <c r="A46">
        <v>1007572</v>
      </c>
      <c r="B46" t="s">
        <v>37257</v>
      </c>
      <c r="C46" t="s">
        <v>37258</v>
      </c>
      <c r="D46" t="s">
        <v>676</v>
      </c>
      <c r="E46" t="s">
        <v>19355</v>
      </c>
      <c r="F46" t="s">
        <v>676</v>
      </c>
      <c r="G46" t="s">
        <v>37259</v>
      </c>
      <c r="H46" t="s">
        <v>37260</v>
      </c>
      <c r="I46" t="s">
        <v>679</v>
      </c>
      <c r="J46">
        <v>35.050260000000002</v>
      </c>
      <c r="K46">
        <v>-85.184389999999993</v>
      </c>
      <c r="L46">
        <v>221210</v>
      </c>
      <c r="M46" t="s">
        <v>3629</v>
      </c>
      <c r="N46" s="49">
        <f>7825.65</f>
        <v>7825.65</v>
      </c>
      <c r="O46" s="49">
        <v>7967.35</v>
      </c>
      <c r="P46" s="49">
        <v>8086.7</v>
      </c>
      <c r="Q46" s="49">
        <v>10074.5</v>
      </c>
      <c r="R46" s="49">
        <v>8118.7</v>
      </c>
      <c r="S46" s="49">
        <v>8884.85</v>
      </c>
      <c r="T46" s="49">
        <v>9824.5</v>
      </c>
      <c r="U46" s="49">
        <v>11532.35</v>
      </c>
      <c r="V46" s="49">
        <v>12029.4</v>
      </c>
    </row>
    <row r="47" spans="1:22" x14ac:dyDescent="0.3">
      <c r="A47">
        <v>1005550</v>
      </c>
      <c r="B47" t="s">
        <v>37277</v>
      </c>
      <c r="C47" t="s">
        <v>37278</v>
      </c>
      <c r="D47" t="s">
        <v>3890</v>
      </c>
      <c r="E47" t="s">
        <v>15001</v>
      </c>
      <c r="F47" t="s">
        <v>3890</v>
      </c>
      <c r="G47" t="s">
        <v>15002</v>
      </c>
      <c r="H47" t="s">
        <v>37279</v>
      </c>
      <c r="I47" t="s">
        <v>618</v>
      </c>
      <c r="J47">
        <v>39.155239999999999</v>
      </c>
      <c r="K47">
        <v>-75.528710000000004</v>
      </c>
      <c r="L47">
        <v>221210</v>
      </c>
      <c r="M47" t="s">
        <v>3629</v>
      </c>
      <c r="N47" s="49">
        <f>5434.5</f>
        <v>5434.5</v>
      </c>
      <c r="O47" s="49">
        <v>5253.05</v>
      </c>
      <c r="P47" s="49">
        <v>5101.8500000000004</v>
      </c>
      <c r="Q47" s="49">
        <v>5134.45</v>
      </c>
      <c r="R47" s="49">
        <v>5175.7</v>
      </c>
      <c r="S47" s="49">
        <v>5310.9</v>
      </c>
      <c r="T47" s="49">
        <v>5008.6000000000004</v>
      </c>
      <c r="U47" s="49">
        <v>5245.3</v>
      </c>
      <c r="V47" s="49">
        <v>5524.1</v>
      </c>
    </row>
    <row r="48" spans="1:22" x14ac:dyDescent="0.3">
      <c r="A48">
        <v>1007448</v>
      </c>
      <c r="B48" t="s">
        <v>37289</v>
      </c>
      <c r="C48" t="s">
        <v>37290</v>
      </c>
      <c r="D48" t="s">
        <v>556</v>
      </c>
      <c r="E48" t="s">
        <v>15507</v>
      </c>
      <c r="F48" t="s">
        <v>556</v>
      </c>
      <c r="G48" t="s">
        <v>37291</v>
      </c>
      <c r="H48" t="s">
        <v>37292</v>
      </c>
      <c r="I48" t="s">
        <v>23174</v>
      </c>
      <c r="J48">
        <v>38.377749999999999</v>
      </c>
      <c r="K48">
        <v>-75.496340000000004</v>
      </c>
      <c r="L48">
        <v>221210</v>
      </c>
      <c r="M48" t="s">
        <v>3629</v>
      </c>
      <c r="N48" s="49">
        <f>1898.3</f>
        <v>1898.3</v>
      </c>
      <c r="O48" s="49">
        <v>2018.65</v>
      </c>
      <c r="P48" s="49">
        <v>2197.6</v>
      </c>
      <c r="Q48" s="49">
        <v>2318.6999999999998</v>
      </c>
      <c r="R48" s="49">
        <v>2581.35</v>
      </c>
      <c r="S48" s="49">
        <v>2867</v>
      </c>
      <c r="T48" s="49">
        <v>3494.7</v>
      </c>
      <c r="U48" s="49">
        <v>3961.45</v>
      </c>
      <c r="V48" s="49">
        <v>4293.45</v>
      </c>
    </row>
    <row r="49" spans="1:22" x14ac:dyDescent="0.3">
      <c r="A49">
        <v>1002330</v>
      </c>
      <c r="B49" t="s">
        <v>37392</v>
      </c>
      <c r="C49" t="s">
        <v>37393</v>
      </c>
      <c r="D49" t="s">
        <v>491</v>
      </c>
      <c r="E49" t="s">
        <v>8055</v>
      </c>
      <c r="F49" t="s">
        <v>491</v>
      </c>
      <c r="G49" t="s">
        <v>37394</v>
      </c>
      <c r="H49" t="s">
        <v>37395</v>
      </c>
      <c r="I49" t="s">
        <v>389</v>
      </c>
      <c r="J49">
        <v>39.793979999999998</v>
      </c>
      <c r="K49">
        <v>-86.157340000000005</v>
      </c>
      <c r="L49">
        <v>221210</v>
      </c>
      <c r="M49" t="s">
        <v>127</v>
      </c>
      <c r="Q49" s="49">
        <v>17508.599999999999</v>
      </c>
      <c r="R49" s="49">
        <v>17533.599999999999</v>
      </c>
      <c r="S49" s="49">
        <v>17615.2</v>
      </c>
      <c r="T49" s="49">
        <v>18141.8</v>
      </c>
      <c r="U49" s="49">
        <v>18584.900000000001</v>
      </c>
      <c r="V49" s="49">
        <v>21775.95</v>
      </c>
    </row>
    <row r="50" spans="1:22" x14ac:dyDescent="0.3">
      <c r="A50">
        <v>1003491</v>
      </c>
      <c r="B50" t="s">
        <v>37453</v>
      </c>
      <c r="C50" t="s">
        <v>37454</v>
      </c>
      <c r="D50" t="s">
        <v>435</v>
      </c>
      <c r="E50" t="s">
        <v>10893</v>
      </c>
      <c r="F50" t="s">
        <v>435</v>
      </c>
      <c r="G50" t="s">
        <v>37455</v>
      </c>
      <c r="H50" t="s">
        <v>37456</v>
      </c>
      <c r="I50" t="s">
        <v>450</v>
      </c>
      <c r="J50">
        <v>37.217379999999999</v>
      </c>
      <c r="K50">
        <v>-93.290620000000004</v>
      </c>
      <c r="L50">
        <v>221210</v>
      </c>
      <c r="M50" t="s">
        <v>3629</v>
      </c>
      <c r="N50" s="49">
        <f>6319.15</f>
        <v>6319.15</v>
      </c>
      <c r="O50" s="49">
        <v>6347.05</v>
      </c>
      <c r="P50" s="49">
        <v>6319.6</v>
      </c>
      <c r="Q50" s="49">
        <v>6293.15</v>
      </c>
      <c r="R50" s="49">
        <v>6307.7</v>
      </c>
      <c r="S50" s="49">
        <v>6323.6</v>
      </c>
      <c r="T50" s="49">
        <v>6254.5</v>
      </c>
      <c r="U50" s="49">
        <v>6234.05</v>
      </c>
      <c r="V50" s="49">
        <v>6234.3</v>
      </c>
    </row>
    <row r="51" spans="1:22" x14ac:dyDescent="0.3">
      <c r="A51">
        <v>1008498</v>
      </c>
      <c r="B51" t="s">
        <v>37530</v>
      </c>
      <c r="C51" t="s">
        <v>37531</v>
      </c>
      <c r="D51" t="s">
        <v>542</v>
      </c>
      <c r="E51" t="s">
        <v>37532</v>
      </c>
      <c r="F51" t="s">
        <v>542</v>
      </c>
      <c r="G51" t="s">
        <v>2212</v>
      </c>
      <c r="H51" t="s">
        <v>37533</v>
      </c>
      <c r="I51" t="s">
        <v>2214</v>
      </c>
      <c r="J51">
        <v>37.667503000000004</v>
      </c>
      <c r="K51">
        <v>-95.440143000000006</v>
      </c>
      <c r="L51">
        <v>221210</v>
      </c>
      <c r="M51" t="s">
        <v>3629</v>
      </c>
      <c r="N51" s="49">
        <f>1287.85</f>
        <v>1287.8499999999999</v>
      </c>
      <c r="O51" s="49">
        <v>1357.35</v>
      </c>
      <c r="P51" s="49">
        <v>1308.8499999999999</v>
      </c>
      <c r="Q51" s="49">
        <v>1334.1</v>
      </c>
      <c r="R51" s="49">
        <v>1524.4</v>
      </c>
      <c r="S51" s="49">
        <v>1494.55</v>
      </c>
      <c r="T51" s="49">
        <v>1601.65</v>
      </c>
      <c r="U51" s="49">
        <v>1428.45</v>
      </c>
      <c r="V51" s="49">
        <v>1439.7</v>
      </c>
    </row>
    <row r="52" spans="1:22" x14ac:dyDescent="0.3">
      <c r="A52">
        <v>1004063</v>
      </c>
      <c r="B52" t="s">
        <v>9257</v>
      </c>
      <c r="C52" t="s">
        <v>9258</v>
      </c>
      <c r="D52" t="s">
        <v>793</v>
      </c>
      <c r="E52" t="s">
        <v>9259</v>
      </c>
      <c r="F52" t="s">
        <v>793</v>
      </c>
      <c r="G52" t="s">
        <v>9260</v>
      </c>
      <c r="H52" t="s">
        <v>9261</v>
      </c>
      <c r="I52" t="s">
        <v>9262</v>
      </c>
      <c r="J52">
        <v>38.029600000000002</v>
      </c>
      <c r="K52">
        <v>-78.477720000000005</v>
      </c>
      <c r="L52">
        <v>221210</v>
      </c>
      <c r="M52" t="s">
        <v>3629</v>
      </c>
      <c r="N52" s="49">
        <f>1285</f>
        <v>1285</v>
      </c>
      <c r="O52" s="49">
        <v>1277</v>
      </c>
      <c r="P52" s="49">
        <v>1269</v>
      </c>
      <c r="Q52" s="49">
        <v>31152</v>
      </c>
      <c r="R52" s="49">
        <v>0</v>
      </c>
      <c r="S52" s="49">
        <v>1228</v>
      </c>
      <c r="T52" s="49">
        <v>1220</v>
      </c>
      <c r="U52" s="49">
        <v>1360</v>
      </c>
      <c r="V52" s="49">
        <v>1440</v>
      </c>
    </row>
    <row r="53" spans="1:22" x14ac:dyDescent="0.3">
      <c r="A53">
        <v>1005531</v>
      </c>
      <c r="B53" t="s">
        <v>37552</v>
      </c>
      <c r="C53" t="s">
        <v>37553</v>
      </c>
      <c r="D53" t="s">
        <v>676</v>
      </c>
      <c r="E53" t="s">
        <v>16875</v>
      </c>
      <c r="F53" t="s">
        <v>676</v>
      </c>
      <c r="G53" t="s">
        <v>37554</v>
      </c>
      <c r="H53" t="s">
        <v>37555</v>
      </c>
      <c r="I53" t="s">
        <v>1952</v>
      </c>
      <c r="J53">
        <v>36.509680000000003</v>
      </c>
      <c r="K53">
        <v>-87.277630000000002</v>
      </c>
      <c r="L53">
        <v>221210</v>
      </c>
      <c r="M53" t="s">
        <v>127</v>
      </c>
      <c r="P53" s="49">
        <v>3498.7</v>
      </c>
      <c r="Q53" s="49">
        <v>3844.6</v>
      </c>
      <c r="R53" s="49">
        <v>5180.7</v>
      </c>
      <c r="S53" s="49">
        <v>3753.25</v>
      </c>
      <c r="T53" s="49">
        <v>3732.5</v>
      </c>
      <c r="U53" s="49">
        <v>3683.4</v>
      </c>
      <c r="V53" s="49">
        <v>3624.4</v>
      </c>
    </row>
    <row r="54" spans="1:22" x14ac:dyDescent="0.3">
      <c r="A54">
        <v>1005451</v>
      </c>
      <c r="B54" t="s">
        <v>37627</v>
      </c>
      <c r="C54" t="s">
        <v>37615</v>
      </c>
      <c r="D54" t="s">
        <v>676</v>
      </c>
      <c r="E54" t="s">
        <v>9086</v>
      </c>
      <c r="F54" t="s">
        <v>676</v>
      </c>
      <c r="G54" t="s">
        <v>32264</v>
      </c>
      <c r="H54" t="s">
        <v>37628</v>
      </c>
      <c r="I54" t="s">
        <v>32266</v>
      </c>
      <c r="J54">
        <v>35.562980000000003</v>
      </c>
      <c r="K54">
        <v>-89.648420000000002</v>
      </c>
      <c r="L54">
        <v>921120</v>
      </c>
      <c r="M54" t="s">
        <v>3629</v>
      </c>
      <c r="N54" s="49">
        <f>360</f>
        <v>360</v>
      </c>
      <c r="O54" s="49">
        <v>360</v>
      </c>
      <c r="P54" s="49">
        <v>361.5</v>
      </c>
      <c r="Q54" s="49">
        <v>0</v>
      </c>
      <c r="R54" s="49">
        <v>360.5</v>
      </c>
      <c r="S54" s="49">
        <v>366</v>
      </c>
    </row>
    <row r="55" spans="1:22" x14ac:dyDescent="0.3">
      <c r="A55">
        <v>1010955</v>
      </c>
      <c r="B55" t="s">
        <v>37638</v>
      </c>
      <c r="C55" t="s">
        <v>37639</v>
      </c>
      <c r="D55" t="s">
        <v>339</v>
      </c>
      <c r="E55" t="s">
        <v>12143</v>
      </c>
      <c r="F55" t="s">
        <v>339</v>
      </c>
      <c r="G55" t="s">
        <v>12144</v>
      </c>
      <c r="H55" t="s">
        <v>37640</v>
      </c>
      <c r="I55" t="s">
        <v>12146</v>
      </c>
      <c r="J55">
        <v>32.266537999999997</v>
      </c>
      <c r="K55">
        <v>-107.758404</v>
      </c>
      <c r="L55">
        <v>221210</v>
      </c>
      <c r="M55" t="s">
        <v>119</v>
      </c>
      <c r="N55" s="49">
        <f>0</f>
        <v>0</v>
      </c>
      <c r="O55" s="49">
        <v>1349.1</v>
      </c>
      <c r="P55" s="49">
        <v>1399.1</v>
      </c>
      <c r="Q55" s="49">
        <v>1399.1</v>
      </c>
      <c r="R55" s="49">
        <v>1451.7</v>
      </c>
      <c r="S55" s="49">
        <v>0</v>
      </c>
      <c r="T55" s="49">
        <v>0</v>
      </c>
    </row>
    <row r="56" spans="1:22" x14ac:dyDescent="0.3">
      <c r="A56">
        <v>1011040</v>
      </c>
      <c r="B56" t="s">
        <v>37793</v>
      </c>
      <c r="C56" t="s">
        <v>37794</v>
      </c>
      <c r="E56" t="s">
        <v>11409</v>
      </c>
      <c r="F56" t="s">
        <v>676</v>
      </c>
      <c r="G56" t="s">
        <v>37795</v>
      </c>
      <c r="H56" t="s">
        <v>37796</v>
      </c>
      <c r="I56" t="s">
        <v>3394</v>
      </c>
      <c r="J56">
        <v>36.195099999999996</v>
      </c>
      <c r="K56">
        <v>-86.274950000000004</v>
      </c>
      <c r="L56">
        <v>221210</v>
      </c>
      <c r="M56" t="s">
        <v>3629</v>
      </c>
      <c r="U56" s="49">
        <v>1035.8</v>
      </c>
      <c r="V56" s="49">
        <v>1018.55</v>
      </c>
    </row>
    <row r="57" spans="1:22" x14ac:dyDescent="0.3">
      <c r="A57">
        <v>1010159</v>
      </c>
      <c r="B57"/>
      <c r="C57" t="s">
        <v>37811</v>
      </c>
      <c r="D57" t="s">
        <v>441</v>
      </c>
      <c r="E57" t="s">
        <v>9159</v>
      </c>
      <c r="F57" t="s">
        <v>441</v>
      </c>
      <c r="G57" t="s">
        <v>12720</v>
      </c>
      <c r="H57" t="s">
        <v>37812</v>
      </c>
      <c r="J57">
        <v>35.735248499999997</v>
      </c>
      <c r="K57">
        <v>-80.232131300000006</v>
      </c>
      <c r="L57">
        <v>221210</v>
      </c>
      <c r="M57" t="s">
        <v>3629</v>
      </c>
      <c r="N57" s="49">
        <f>2057.4</f>
        <v>2057.4</v>
      </c>
      <c r="O57" s="49">
        <v>2030.55</v>
      </c>
      <c r="P57" s="49">
        <v>2021.8</v>
      </c>
      <c r="Q57" s="49">
        <v>2007.3</v>
      </c>
      <c r="R57" s="49">
        <v>1967.2</v>
      </c>
      <c r="S57" s="49">
        <v>1923.55</v>
      </c>
      <c r="T57" s="49">
        <v>1872.3</v>
      </c>
      <c r="U57" s="49">
        <v>1854.45</v>
      </c>
      <c r="V57" s="49">
        <v>1825.2</v>
      </c>
    </row>
    <row r="58" spans="1:22" x14ac:dyDescent="0.3">
      <c r="A58">
        <v>1006629</v>
      </c>
      <c r="B58" t="s">
        <v>37822</v>
      </c>
      <c r="C58" t="s">
        <v>37823</v>
      </c>
      <c r="D58" t="s">
        <v>323</v>
      </c>
      <c r="E58" t="s">
        <v>23132</v>
      </c>
      <c r="F58" t="s">
        <v>323</v>
      </c>
      <c r="G58" t="s">
        <v>37824</v>
      </c>
      <c r="H58" t="s">
        <v>37825</v>
      </c>
      <c r="I58" t="s">
        <v>963</v>
      </c>
      <c r="J58">
        <v>33.811700000000002</v>
      </c>
      <c r="K58">
        <v>-118.16328</v>
      </c>
      <c r="L58">
        <v>221210</v>
      </c>
      <c r="M58" t="s">
        <v>127</v>
      </c>
      <c r="S58" s="49">
        <v>6250.75</v>
      </c>
      <c r="T58" s="49">
        <v>6326.5</v>
      </c>
      <c r="U58" s="49">
        <v>6493.8</v>
      </c>
      <c r="V58" s="49">
        <v>6516.8</v>
      </c>
    </row>
    <row r="59" spans="1:22" x14ac:dyDescent="0.3">
      <c r="A59">
        <v>1008098</v>
      </c>
      <c r="B59" t="s">
        <v>37835</v>
      </c>
      <c r="C59" t="s">
        <v>37836</v>
      </c>
      <c r="D59" t="s">
        <v>1902</v>
      </c>
      <c r="E59" t="s">
        <v>7358</v>
      </c>
      <c r="F59" t="s">
        <v>1902</v>
      </c>
      <c r="G59" t="s">
        <v>37837</v>
      </c>
      <c r="H59" t="s">
        <v>37838</v>
      </c>
      <c r="I59" t="s">
        <v>2113</v>
      </c>
      <c r="J59">
        <v>33.42783</v>
      </c>
      <c r="K59">
        <v>-111.82279</v>
      </c>
      <c r="L59">
        <v>221210</v>
      </c>
      <c r="M59" t="s">
        <v>3629</v>
      </c>
      <c r="N59" s="49">
        <f>6403.95</f>
        <v>6403.95</v>
      </c>
      <c r="O59" s="49">
        <v>6356.7</v>
      </c>
      <c r="P59" s="49">
        <v>6211.25</v>
      </c>
      <c r="Q59" s="49">
        <v>6167.15</v>
      </c>
      <c r="R59" s="49">
        <v>6026.05</v>
      </c>
      <c r="S59" s="49">
        <v>5535.8</v>
      </c>
      <c r="T59" s="49">
        <v>4725.95</v>
      </c>
      <c r="U59" s="49">
        <v>5656.15</v>
      </c>
      <c r="V59" s="49">
        <v>5888.3</v>
      </c>
    </row>
    <row r="60" spans="1:22" x14ac:dyDescent="0.3">
      <c r="A60">
        <v>1007011</v>
      </c>
      <c r="B60" t="s">
        <v>37906</v>
      </c>
      <c r="C60" t="s">
        <v>37907</v>
      </c>
      <c r="D60" t="s">
        <v>491</v>
      </c>
      <c r="E60" t="s">
        <v>8678</v>
      </c>
      <c r="F60" t="s">
        <v>491</v>
      </c>
      <c r="G60" t="s">
        <v>18084</v>
      </c>
      <c r="H60" t="s">
        <v>37908</v>
      </c>
      <c r="I60" t="s">
        <v>5738</v>
      </c>
      <c r="J60">
        <v>40.942839999999997</v>
      </c>
      <c r="K60">
        <v>-87.154259999999994</v>
      </c>
      <c r="L60">
        <v>221210</v>
      </c>
      <c r="M60" t="s">
        <v>3629</v>
      </c>
      <c r="N60" s="49">
        <f>409.5</f>
        <v>409.5</v>
      </c>
      <c r="O60" s="49">
        <v>404.75</v>
      </c>
      <c r="P60" s="49">
        <v>404.75</v>
      </c>
      <c r="Q60" s="49">
        <v>373.25</v>
      </c>
      <c r="R60" s="49">
        <v>37.5</v>
      </c>
      <c r="S60" s="49">
        <v>376</v>
      </c>
      <c r="T60" s="49">
        <v>0</v>
      </c>
      <c r="U60" s="49">
        <v>0</v>
      </c>
      <c r="V60" s="49">
        <v>0</v>
      </c>
    </row>
    <row r="61" spans="1:22" x14ac:dyDescent="0.3">
      <c r="A61">
        <v>1002273</v>
      </c>
      <c r="B61" t="s">
        <v>37918</v>
      </c>
      <c r="C61" t="s">
        <v>37919</v>
      </c>
      <c r="D61" t="s">
        <v>793</v>
      </c>
      <c r="E61" t="s">
        <v>3544</v>
      </c>
      <c r="F61" t="s">
        <v>793</v>
      </c>
      <c r="G61" t="s">
        <v>37920</v>
      </c>
      <c r="H61" t="s">
        <v>37921</v>
      </c>
      <c r="I61" t="s">
        <v>24679</v>
      </c>
      <c r="J61">
        <v>37.541490000000003</v>
      </c>
      <c r="K61">
        <v>-77.434970000000007</v>
      </c>
      <c r="L61">
        <v>221210</v>
      </c>
      <c r="M61" t="s">
        <v>3629</v>
      </c>
      <c r="N61" s="49">
        <f>27001</f>
        <v>27001</v>
      </c>
      <c r="O61" s="49">
        <v>28411.05</v>
      </c>
      <c r="P61" s="49">
        <v>29064.5</v>
      </c>
      <c r="Q61" s="49">
        <v>30147.05</v>
      </c>
      <c r="R61" s="49">
        <v>31983.25</v>
      </c>
      <c r="S61" s="49">
        <v>27920.5</v>
      </c>
      <c r="T61" s="49">
        <v>30118.7</v>
      </c>
      <c r="U61" s="49">
        <v>41196.35</v>
      </c>
      <c r="V61" s="49">
        <v>49070.75</v>
      </c>
    </row>
    <row r="62" spans="1:22" x14ac:dyDescent="0.3">
      <c r="A62">
        <v>1000054</v>
      </c>
      <c r="B62" t="s">
        <v>38022</v>
      </c>
      <c r="C62" t="s">
        <v>38023</v>
      </c>
      <c r="D62" t="s">
        <v>468</v>
      </c>
      <c r="E62" t="s">
        <v>13755</v>
      </c>
      <c r="F62" t="s">
        <v>468</v>
      </c>
      <c r="G62" t="s">
        <v>3552</v>
      </c>
      <c r="H62" t="s">
        <v>38024</v>
      </c>
      <c r="I62" t="s">
        <v>13758</v>
      </c>
      <c r="J62">
        <v>30.438696</v>
      </c>
      <c r="K62">
        <v>-84.332472999999993</v>
      </c>
      <c r="L62">
        <v>221210</v>
      </c>
      <c r="M62" t="s">
        <v>3629</v>
      </c>
      <c r="N62" s="49">
        <f>4181.1</f>
        <v>4181.1000000000004</v>
      </c>
      <c r="O62" s="49">
        <v>4135.25</v>
      </c>
      <c r="P62" s="49">
        <v>4093.75</v>
      </c>
      <c r="Q62" s="49">
        <v>4054.9</v>
      </c>
      <c r="R62" s="49">
        <v>4037.3</v>
      </c>
      <c r="S62" s="49">
        <v>3991.3</v>
      </c>
    </row>
    <row r="63" spans="1:22" x14ac:dyDescent="0.3">
      <c r="A63">
        <v>1004154</v>
      </c>
      <c r="B63" t="s">
        <v>38077</v>
      </c>
      <c r="C63" t="s">
        <v>38078</v>
      </c>
      <c r="D63" t="s">
        <v>954</v>
      </c>
      <c r="E63" t="s">
        <v>11677</v>
      </c>
      <c r="F63" t="s">
        <v>954</v>
      </c>
      <c r="G63" t="s">
        <v>38079</v>
      </c>
      <c r="H63" t="s">
        <v>38080</v>
      </c>
      <c r="I63" t="s">
        <v>2284</v>
      </c>
      <c r="J63">
        <v>34.715699999999998</v>
      </c>
      <c r="K63">
        <v>-81.624830000000003</v>
      </c>
      <c r="L63">
        <v>221210</v>
      </c>
      <c r="M63" t="s">
        <v>3629</v>
      </c>
      <c r="N63" s="49">
        <f>1785.1</f>
        <v>1785.1</v>
      </c>
      <c r="O63" s="49">
        <v>1774.35</v>
      </c>
      <c r="P63" s="49">
        <v>1807.45</v>
      </c>
      <c r="Q63" s="49">
        <v>1886.1</v>
      </c>
      <c r="R63" s="49">
        <v>2054.5</v>
      </c>
      <c r="S63" s="49">
        <v>4511.6000000000004</v>
      </c>
    </row>
    <row r="64" spans="1:22" x14ac:dyDescent="0.3">
      <c r="A64">
        <v>1005771</v>
      </c>
      <c r="B64" t="s">
        <v>38157</v>
      </c>
      <c r="C64" t="s">
        <v>38158</v>
      </c>
      <c r="D64" t="s">
        <v>386</v>
      </c>
      <c r="E64" t="s">
        <v>5417</v>
      </c>
      <c r="F64" t="s">
        <v>386</v>
      </c>
      <c r="G64" t="s">
        <v>4280</v>
      </c>
      <c r="H64" t="s">
        <v>38159</v>
      </c>
      <c r="I64" t="s">
        <v>2278</v>
      </c>
      <c r="J64">
        <v>31.530954000000001</v>
      </c>
      <c r="K64">
        <v>-87.891407999999998</v>
      </c>
      <c r="L64">
        <v>221210</v>
      </c>
      <c r="M64" t="s">
        <v>3629</v>
      </c>
      <c r="N64" s="49">
        <f>2167.35</f>
        <v>2167.35</v>
      </c>
      <c r="O64" s="49">
        <v>1812.95</v>
      </c>
      <c r="P64" s="49">
        <v>1785.6</v>
      </c>
      <c r="Q64" s="49">
        <v>2000.65</v>
      </c>
      <c r="R64" s="49">
        <v>1854.95</v>
      </c>
      <c r="S64" s="49">
        <v>1802.85</v>
      </c>
      <c r="T64" s="49">
        <v>1802.2</v>
      </c>
      <c r="U64" s="49">
        <v>1441.95</v>
      </c>
      <c r="V64" s="49">
        <v>1716.25</v>
      </c>
    </row>
    <row r="65" spans="1:22" x14ac:dyDescent="0.3">
      <c r="A65">
        <v>1007326</v>
      </c>
      <c r="B65" t="s">
        <v>36655</v>
      </c>
      <c r="C65" t="s">
        <v>38205</v>
      </c>
      <c r="D65" t="s">
        <v>1682</v>
      </c>
      <c r="E65" t="s">
        <v>36657</v>
      </c>
      <c r="F65" t="s">
        <v>1682</v>
      </c>
      <c r="G65" t="s">
        <v>36658</v>
      </c>
      <c r="H65" t="s">
        <v>36659</v>
      </c>
      <c r="I65" t="s">
        <v>3046</v>
      </c>
      <c r="J65">
        <v>42.396462999999997</v>
      </c>
      <c r="K65">
        <v>-71.271236999999999</v>
      </c>
      <c r="L65">
        <v>221210</v>
      </c>
      <c r="M65" t="s">
        <v>3629</v>
      </c>
      <c r="N65" s="49">
        <f>37193.05</f>
        <v>37193.050000000003</v>
      </c>
      <c r="O65" s="49">
        <v>38885.050000000003</v>
      </c>
      <c r="P65" s="49">
        <v>40068.949999999997</v>
      </c>
      <c r="Q65" s="49">
        <v>42499.25</v>
      </c>
      <c r="R65" s="49">
        <v>43373.35</v>
      </c>
      <c r="S65" s="49">
        <v>44661.35</v>
      </c>
      <c r="T65" s="49">
        <v>47576</v>
      </c>
      <c r="U65" s="49">
        <v>50120.1</v>
      </c>
      <c r="V65" s="49">
        <v>52809.9</v>
      </c>
    </row>
    <row r="66" spans="1:22" x14ac:dyDescent="0.3">
      <c r="A66">
        <v>1005703</v>
      </c>
      <c r="B66" t="s">
        <v>38219</v>
      </c>
      <c r="C66" t="s">
        <v>38220</v>
      </c>
      <c r="D66" t="s">
        <v>1487</v>
      </c>
      <c r="E66" t="s">
        <v>38221</v>
      </c>
      <c r="F66" t="s">
        <v>1487</v>
      </c>
      <c r="G66" t="s">
        <v>38222</v>
      </c>
      <c r="H66" t="s">
        <v>38223</v>
      </c>
      <c r="I66" t="s">
        <v>536</v>
      </c>
      <c r="J66">
        <v>39.574289999999998</v>
      </c>
      <c r="K66">
        <v>-105.13314</v>
      </c>
      <c r="L66">
        <v>221210</v>
      </c>
      <c r="M66" t="s">
        <v>127</v>
      </c>
      <c r="P66" s="49">
        <v>5823.25</v>
      </c>
      <c r="Q66" s="49">
        <v>5821.75</v>
      </c>
      <c r="R66" s="49">
        <v>5761.15</v>
      </c>
      <c r="S66" s="49">
        <v>4865.25</v>
      </c>
      <c r="T66" s="49">
        <v>4843.25</v>
      </c>
      <c r="U66" s="49">
        <v>6210.5</v>
      </c>
      <c r="V66" s="49">
        <v>5232.8</v>
      </c>
    </row>
    <row r="67" spans="1:22" x14ac:dyDescent="0.3">
      <c r="A67">
        <v>1007361</v>
      </c>
      <c r="B67" t="s">
        <v>38245</v>
      </c>
      <c r="C67" t="s">
        <v>38246</v>
      </c>
      <c r="D67" t="s">
        <v>311</v>
      </c>
      <c r="E67" t="s">
        <v>38247</v>
      </c>
      <c r="F67" t="s">
        <v>491</v>
      </c>
      <c r="G67" t="s">
        <v>38248</v>
      </c>
      <c r="H67" t="s">
        <v>38249</v>
      </c>
      <c r="I67" t="s">
        <v>6925</v>
      </c>
      <c r="J67">
        <v>38.08005</v>
      </c>
      <c r="K67">
        <v>-84.537530000000004</v>
      </c>
      <c r="L67">
        <v>221210</v>
      </c>
      <c r="M67" t="s">
        <v>3629</v>
      </c>
      <c r="N67" s="49">
        <f>34979.1</f>
        <v>34979.1</v>
      </c>
      <c r="O67" s="49">
        <v>36241.35</v>
      </c>
      <c r="P67" s="49">
        <v>37707.65</v>
      </c>
      <c r="Q67" s="49">
        <v>39100.35</v>
      </c>
      <c r="R67" s="49">
        <v>40376.35</v>
      </c>
      <c r="S67" s="49">
        <v>41475.15</v>
      </c>
      <c r="T67" s="49">
        <v>42653.9</v>
      </c>
      <c r="U67" s="49">
        <v>43755.1</v>
      </c>
      <c r="V67" s="49">
        <v>45257</v>
      </c>
    </row>
    <row r="68" spans="1:22" x14ac:dyDescent="0.3">
      <c r="A68">
        <v>1003840</v>
      </c>
      <c r="B68" t="s">
        <v>38270</v>
      </c>
      <c r="C68" t="s">
        <v>38271</v>
      </c>
      <c r="D68" t="s">
        <v>1682</v>
      </c>
      <c r="E68" t="s">
        <v>38247</v>
      </c>
      <c r="F68" t="s">
        <v>491</v>
      </c>
      <c r="G68" t="s">
        <v>38248</v>
      </c>
      <c r="H68" t="s">
        <v>38249</v>
      </c>
      <c r="I68" t="s">
        <v>3360</v>
      </c>
      <c r="J68">
        <v>42.283830999999999</v>
      </c>
      <c r="K68">
        <v>-71.583763000000005</v>
      </c>
      <c r="L68">
        <v>221210</v>
      </c>
      <c r="M68" t="s">
        <v>3629</v>
      </c>
      <c r="N68" s="49">
        <f>102283.1</f>
        <v>102283.1</v>
      </c>
      <c r="O68" s="49">
        <v>108197.238</v>
      </c>
      <c r="P68" s="49">
        <v>117061.636</v>
      </c>
      <c r="Q68" s="49">
        <v>126483.178</v>
      </c>
      <c r="R68" s="49">
        <v>135424.93</v>
      </c>
      <c r="S68" s="49">
        <v>139565.07399999999</v>
      </c>
      <c r="T68" s="49">
        <v>155978.39199999999</v>
      </c>
      <c r="U68" s="49">
        <v>161737.34400000001</v>
      </c>
      <c r="V68" s="49">
        <v>168863.11600000001</v>
      </c>
    </row>
    <row r="69" spans="1:22" x14ac:dyDescent="0.3">
      <c r="A69">
        <v>1003942</v>
      </c>
      <c r="B69" t="s">
        <v>38281</v>
      </c>
      <c r="C69" t="s">
        <v>38282</v>
      </c>
      <c r="D69" t="s">
        <v>663</v>
      </c>
      <c r="E69" t="s">
        <v>38247</v>
      </c>
      <c r="F69" t="s">
        <v>491</v>
      </c>
      <c r="G69" t="s">
        <v>38248</v>
      </c>
      <c r="H69" t="s">
        <v>38249</v>
      </c>
      <c r="I69" t="s">
        <v>1615</v>
      </c>
      <c r="J69">
        <v>39.957450000000001</v>
      </c>
      <c r="K69">
        <v>-83.003550000000004</v>
      </c>
      <c r="L69">
        <v>221210</v>
      </c>
      <c r="M69" t="s">
        <v>3629</v>
      </c>
      <c r="N69" s="49">
        <f>257099.75</f>
        <v>257099.75</v>
      </c>
      <c r="O69" s="49">
        <v>272042.25</v>
      </c>
      <c r="P69" s="49">
        <v>285134.8</v>
      </c>
      <c r="Q69" s="49">
        <v>303079.44799999997</v>
      </c>
      <c r="R69" s="49">
        <v>321965.09999999998</v>
      </c>
      <c r="S69" s="49">
        <v>341569.99800000002</v>
      </c>
      <c r="T69" s="49">
        <v>359880.94799999997</v>
      </c>
      <c r="U69" s="49">
        <v>379875.75</v>
      </c>
      <c r="V69" s="49">
        <v>400679.25</v>
      </c>
    </row>
    <row r="70" spans="1:22" x14ac:dyDescent="0.3">
      <c r="A70">
        <v>1003839</v>
      </c>
      <c r="B70" t="s">
        <v>38292</v>
      </c>
      <c r="C70" t="s">
        <v>38293</v>
      </c>
      <c r="D70" t="s">
        <v>447</v>
      </c>
      <c r="E70" t="s">
        <v>38247</v>
      </c>
      <c r="F70" t="s">
        <v>491</v>
      </c>
      <c r="G70" t="s">
        <v>38248</v>
      </c>
      <c r="H70" t="s">
        <v>38249</v>
      </c>
      <c r="I70" t="s">
        <v>416</v>
      </c>
      <c r="J70">
        <v>40.285879999999999</v>
      </c>
      <c r="K70">
        <v>-80.178799999999995</v>
      </c>
      <c r="L70">
        <v>221210</v>
      </c>
      <c r="M70" t="s">
        <v>3629</v>
      </c>
      <c r="N70" s="49">
        <f>132997.1</f>
        <v>132997.1</v>
      </c>
      <c r="O70" s="49">
        <v>140955.20000000001</v>
      </c>
      <c r="P70" s="49">
        <v>145662.9</v>
      </c>
      <c r="Q70" s="49">
        <v>165757.1</v>
      </c>
      <c r="R70" s="49">
        <v>167114.70000000001</v>
      </c>
      <c r="S70" s="49">
        <v>175587.7</v>
      </c>
      <c r="T70" s="49">
        <v>183653.9</v>
      </c>
      <c r="U70" s="49">
        <v>224665.75</v>
      </c>
      <c r="V70" s="49">
        <v>190552.9</v>
      </c>
    </row>
    <row r="71" spans="1:22" x14ac:dyDescent="0.3">
      <c r="A71">
        <v>1007304</v>
      </c>
      <c r="B71" t="s">
        <v>38303</v>
      </c>
      <c r="C71" t="s">
        <v>38304</v>
      </c>
      <c r="D71" t="s">
        <v>793</v>
      </c>
      <c r="E71" t="s">
        <v>38247</v>
      </c>
      <c r="F71" t="s">
        <v>491</v>
      </c>
      <c r="G71" t="s">
        <v>38248</v>
      </c>
      <c r="H71" t="s">
        <v>38249</v>
      </c>
      <c r="I71" t="s">
        <v>796</v>
      </c>
      <c r="J71">
        <v>37.363750000000003</v>
      </c>
      <c r="K71">
        <v>-77.395160000000004</v>
      </c>
      <c r="L71">
        <v>221210</v>
      </c>
      <c r="M71" t="s">
        <v>3629</v>
      </c>
      <c r="N71" s="49">
        <f>31922.65</f>
        <v>31922.65</v>
      </c>
      <c r="O71" s="49">
        <v>32113.95</v>
      </c>
      <c r="P71" s="49">
        <v>32172.2</v>
      </c>
      <c r="Q71" s="49">
        <v>32497.599999999999</v>
      </c>
      <c r="R71" s="49">
        <v>32744.9</v>
      </c>
      <c r="S71" s="49">
        <v>33652.550000000003</v>
      </c>
      <c r="T71" s="49">
        <v>34523.35</v>
      </c>
      <c r="U71" s="49">
        <v>35716.25</v>
      </c>
      <c r="V71" s="49">
        <v>37173.699999999997</v>
      </c>
    </row>
    <row r="72" spans="1:22" x14ac:dyDescent="0.3">
      <c r="A72">
        <v>1007569</v>
      </c>
      <c r="B72" t="s">
        <v>38345</v>
      </c>
      <c r="C72" t="s">
        <v>38346</v>
      </c>
      <c r="D72" t="s">
        <v>2780</v>
      </c>
      <c r="E72" t="s">
        <v>11574</v>
      </c>
      <c r="F72" t="s">
        <v>2780</v>
      </c>
      <c r="G72" t="s">
        <v>11575</v>
      </c>
      <c r="H72" t="s">
        <v>38347</v>
      </c>
      <c r="I72" t="s">
        <v>7808</v>
      </c>
      <c r="J72">
        <v>41.76135</v>
      </c>
      <c r="K72">
        <v>-72.656639999999996</v>
      </c>
      <c r="L72">
        <v>221210</v>
      </c>
      <c r="M72" t="s">
        <v>3629</v>
      </c>
      <c r="N72" s="49">
        <f>50950.55</f>
        <v>50950.55</v>
      </c>
      <c r="O72" s="49">
        <v>50967.15</v>
      </c>
      <c r="P72" s="49">
        <v>50948.05</v>
      </c>
      <c r="Q72" s="49">
        <v>51775.3</v>
      </c>
      <c r="R72" s="49">
        <v>53812.55</v>
      </c>
      <c r="S72" s="49">
        <v>55449.1</v>
      </c>
      <c r="T72" s="49">
        <v>57183.9</v>
      </c>
      <c r="U72" s="49">
        <v>60424.3</v>
      </c>
      <c r="V72" s="49">
        <v>62112.800000000003</v>
      </c>
    </row>
    <row r="73" spans="1:22" x14ac:dyDescent="0.3">
      <c r="A73">
        <v>1004527</v>
      </c>
      <c r="B73" t="s">
        <v>38361</v>
      </c>
      <c r="C73" t="s">
        <v>38362</v>
      </c>
      <c r="D73" t="s">
        <v>454</v>
      </c>
      <c r="E73" t="s">
        <v>5417</v>
      </c>
      <c r="F73" t="s">
        <v>454</v>
      </c>
      <c r="G73" t="s">
        <v>20953</v>
      </c>
      <c r="H73" t="s">
        <v>38363</v>
      </c>
      <c r="I73" t="s">
        <v>1310</v>
      </c>
      <c r="J73">
        <v>42.246679999999998</v>
      </c>
      <c r="K73">
        <v>-84.403109999999998</v>
      </c>
      <c r="L73">
        <v>221210</v>
      </c>
      <c r="M73" t="s">
        <v>3629</v>
      </c>
      <c r="N73" s="49">
        <f>229934.79</f>
        <v>229934.79</v>
      </c>
      <c r="O73" s="49">
        <v>235601.842</v>
      </c>
      <c r="P73" s="49">
        <v>234714.74400000001</v>
      </c>
      <c r="Q73" s="49">
        <v>241376</v>
      </c>
      <c r="R73" s="49">
        <v>250784.5</v>
      </c>
      <c r="S73" s="49">
        <v>262913.05</v>
      </c>
      <c r="T73" s="49">
        <v>265636.65000000002</v>
      </c>
      <c r="U73" s="49">
        <v>270568.2</v>
      </c>
      <c r="V73" s="49">
        <v>268962.59999999998</v>
      </c>
    </row>
    <row r="74" spans="1:22" x14ac:dyDescent="0.3">
      <c r="A74">
        <v>1006503</v>
      </c>
      <c r="B74" t="s">
        <v>38502</v>
      </c>
      <c r="C74" t="s">
        <v>38503</v>
      </c>
      <c r="D74" t="s">
        <v>454</v>
      </c>
      <c r="E74" t="s">
        <v>2644</v>
      </c>
      <c r="F74" t="s">
        <v>454</v>
      </c>
      <c r="G74" t="s">
        <v>3980</v>
      </c>
      <c r="H74" t="s">
        <v>38363</v>
      </c>
      <c r="I74" t="s">
        <v>1118</v>
      </c>
      <c r="J74">
        <v>42.333280000000002</v>
      </c>
      <c r="K74">
        <v>-83.057270000000003</v>
      </c>
      <c r="L74">
        <v>221210</v>
      </c>
      <c r="M74" t="s">
        <v>3629</v>
      </c>
      <c r="N74" s="49">
        <f>458970.048</f>
        <v>458970.04800000001</v>
      </c>
      <c r="O74" s="49">
        <v>478799.69799999997</v>
      </c>
      <c r="P74" s="49">
        <v>582622.69799999997</v>
      </c>
      <c r="Q74" s="49">
        <v>565143.598</v>
      </c>
      <c r="R74" s="49">
        <v>577508.99800000002</v>
      </c>
      <c r="S74" s="49">
        <v>675855.45</v>
      </c>
      <c r="T74" s="49">
        <v>671742.45</v>
      </c>
      <c r="U74" s="49">
        <v>71356.800000000003</v>
      </c>
      <c r="V74" s="49">
        <v>71356.800000000003</v>
      </c>
    </row>
    <row r="75" spans="1:22" x14ac:dyDescent="0.3">
      <c r="A75">
        <v>1003285</v>
      </c>
      <c r="B75" t="s">
        <v>38592</v>
      </c>
      <c r="C75" t="s">
        <v>38593</v>
      </c>
      <c r="D75" t="s">
        <v>3890</v>
      </c>
      <c r="E75" t="s">
        <v>3043</v>
      </c>
      <c r="F75" t="s">
        <v>3890</v>
      </c>
      <c r="G75" t="s">
        <v>9189</v>
      </c>
      <c r="H75" t="s">
        <v>38594</v>
      </c>
      <c r="I75" t="s">
        <v>3893</v>
      </c>
      <c r="J75">
        <v>39.740310000000001</v>
      </c>
      <c r="K75">
        <v>-75.558373000000003</v>
      </c>
      <c r="L75">
        <v>221210</v>
      </c>
      <c r="M75" t="s">
        <v>3629</v>
      </c>
      <c r="N75" s="49">
        <f>25912.7</f>
        <v>25912.7</v>
      </c>
      <c r="O75" s="49">
        <v>26765.45</v>
      </c>
      <c r="P75" s="49">
        <v>27627.8</v>
      </c>
      <c r="Q75" s="49">
        <v>28879.8</v>
      </c>
      <c r="R75" s="49">
        <v>29490</v>
      </c>
      <c r="S75" s="49">
        <v>25716.6</v>
      </c>
      <c r="T75" s="49">
        <v>26323.200000000001</v>
      </c>
      <c r="U75" s="49">
        <v>34946</v>
      </c>
      <c r="V75" s="49">
        <v>34946.1</v>
      </c>
    </row>
    <row r="76" spans="1:22" x14ac:dyDescent="0.3">
      <c r="A76">
        <v>1004703</v>
      </c>
      <c r="B76" t="s">
        <v>38630</v>
      </c>
      <c r="C76" t="s">
        <v>38631</v>
      </c>
      <c r="D76" t="s">
        <v>663</v>
      </c>
      <c r="E76" t="s">
        <v>3206</v>
      </c>
      <c r="F76" t="s">
        <v>663</v>
      </c>
      <c r="G76" t="s">
        <v>10445</v>
      </c>
      <c r="H76" t="s">
        <v>38632</v>
      </c>
      <c r="I76" t="s">
        <v>3285</v>
      </c>
      <c r="J76">
        <v>41.527119999999996</v>
      </c>
      <c r="K76">
        <v>-81.652000000000001</v>
      </c>
      <c r="L76">
        <v>221210</v>
      </c>
      <c r="M76" t="s">
        <v>3629</v>
      </c>
      <c r="N76" s="49">
        <f>603425.25</f>
        <v>603425.25</v>
      </c>
      <c r="O76" s="49">
        <v>620119.6</v>
      </c>
      <c r="P76" s="49">
        <v>638450.94999999995</v>
      </c>
      <c r="Q76" s="49">
        <v>658109.65</v>
      </c>
      <c r="R76" s="49">
        <v>702411.7</v>
      </c>
      <c r="S76" s="49">
        <v>708651.29799999995</v>
      </c>
      <c r="T76" s="49">
        <v>790282.94799999997</v>
      </c>
      <c r="U76" s="49">
        <v>866461.45</v>
      </c>
      <c r="V76" s="49">
        <v>1033477.25</v>
      </c>
    </row>
    <row r="77" spans="1:22" x14ac:dyDescent="0.3">
      <c r="A77">
        <v>1004977</v>
      </c>
      <c r="B77" t="s">
        <v>38642</v>
      </c>
      <c r="C77" t="s">
        <v>38643</v>
      </c>
      <c r="D77" t="s">
        <v>2294</v>
      </c>
      <c r="E77" t="s">
        <v>6883</v>
      </c>
      <c r="F77" t="s">
        <v>2294</v>
      </c>
      <c r="G77" t="s">
        <v>38644</v>
      </c>
      <c r="H77" t="s">
        <v>38645</v>
      </c>
      <c r="I77" t="s">
        <v>2302</v>
      </c>
      <c r="J77">
        <v>40.764969999999998</v>
      </c>
      <c r="K77">
        <v>-111.92439</v>
      </c>
      <c r="L77">
        <v>221210</v>
      </c>
      <c r="M77" t="s">
        <v>3629</v>
      </c>
      <c r="N77" s="49">
        <f>92544.096</f>
        <v>92544.096000000005</v>
      </c>
      <c r="O77" s="49">
        <v>91216.245999999999</v>
      </c>
      <c r="P77" s="49">
        <v>87640.3</v>
      </c>
      <c r="Q77" s="49">
        <v>87101.948000000004</v>
      </c>
      <c r="R77" s="49">
        <v>85404.2</v>
      </c>
      <c r="S77" s="49">
        <v>83245.2</v>
      </c>
      <c r="T77" s="49">
        <v>81941.748000000007</v>
      </c>
      <c r="U77" s="49">
        <v>80496.100000000006</v>
      </c>
      <c r="V77" s="49">
        <v>78899.600000000006</v>
      </c>
    </row>
    <row r="78" spans="1:22" x14ac:dyDescent="0.3">
      <c r="A78">
        <v>1006379</v>
      </c>
      <c r="B78" t="s">
        <v>38642</v>
      </c>
      <c r="C78" t="s">
        <v>38655</v>
      </c>
      <c r="D78" t="s">
        <v>461</v>
      </c>
      <c r="E78" t="s">
        <v>6883</v>
      </c>
      <c r="F78" t="s">
        <v>2294</v>
      </c>
      <c r="G78" t="s">
        <v>38644</v>
      </c>
      <c r="H78" t="s">
        <v>38645</v>
      </c>
      <c r="I78" t="s">
        <v>2302</v>
      </c>
      <c r="J78">
        <v>40.764969999999998</v>
      </c>
      <c r="K78">
        <v>-111.92439</v>
      </c>
      <c r="L78">
        <v>221210</v>
      </c>
      <c r="M78" t="s">
        <v>3629</v>
      </c>
      <c r="N78" s="49">
        <f>2969.1</f>
        <v>2969.1</v>
      </c>
    </row>
    <row r="79" spans="1:22" x14ac:dyDescent="0.3">
      <c r="A79">
        <v>1004706</v>
      </c>
      <c r="B79" t="s">
        <v>38674</v>
      </c>
      <c r="C79" t="s">
        <v>38675</v>
      </c>
      <c r="D79" t="s">
        <v>1248</v>
      </c>
      <c r="E79" t="s">
        <v>17771</v>
      </c>
      <c r="F79" t="s">
        <v>1248</v>
      </c>
      <c r="G79" t="s">
        <v>9376</v>
      </c>
      <c r="H79" t="s">
        <v>38676</v>
      </c>
      <c r="I79" t="s">
        <v>987</v>
      </c>
      <c r="J79">
        <v>39.284129999999998</v>
      </c>
      <c r="K79">
        <v>-80.299985000000007</v>
      </c>
      <c r="L79">
        <v>221210</v>
      </c>
      <c r="M79" t="s">
        <v>3629</v>
      </c>
      <c r="N79" s="49">
        <f>73674.7</f>
        <v>73674.7</v>
      </c>
      <c r="O79" s="49">
        <v>73166.850000000006</v>
      </c>
      <c r="P79" s="49">
        <v>75712.45</v>
      </c>
      <c r="Q79" s="49">
        <v>76635.3</v>
      </c>
      <c r="R79" s="49">
        <v>101492.95</v>
      </c>
      <c r="S79" s="49">
        <v>111406</v>
      </c>
      <c r="T79" s="49">
        <v>134601</v>
      </c>
      <c r="U79" s="49">
        <v>179975.25</v>
      </c>
      <c r="V79" s="49">
        <v>300358.75</v>
      </c>
    </row>
    <row r="80" spans="1:22" x14ac:dyDescent="0.3">
      <c r="A80">
        <v>1001738</v>
      </c>
      <c r="B80" t="s">
        <v>38694</v>
      </c>
      <c r="C80" t="s">
        <v>38695</v>
      </c>
      <c r="D80" t="s">
        <v>311</v>
      </c>
      <c r="E80" t="s">
        <v>2649</v>
      </c>
      <c r="F80" t="s">
        <v>663</v>
      </c>
      <c r="G80" t="s">
        <v>38696</v>
      </c>
      <c r="H80" t="s">
        <v>38697</v>
      </c>
      <c r="I80" t="s">
        <v>679</v>
      </c>
      <c r="J80">
        <v>39.100360000000002</v>
      </c>
      <c r="K80">
        <v>-84.50994</v>
      </c>
      <c r="L80">
        <v>221210</v>
      </c>
      <c r="M80" t="s">
        <v>3629</v>
      </c>
      <c r="N80" s="49">
        <f>6230</f>
        <v>6230</v>
      </c>
      <c r="O80" s="49">
        <v>6189</v>
      </c>
      <c r="P80" s="49">
        <v>6241</v>
      </c>
      <c r="Q80" s="49">
        <v>6462.7</v>
      </c>
      <c r="R80" s="49">
        <v>6661.15</v>
      </c>
      <c r="S80" s="49">
        <v>6514.5</v>
      </c>
      <c r="T80" s="49">
        <v>6931.3</v>
      </c>
      <c r="U80" s="49">
        <v>6203.2</v>
      </c>
      <c r="V80" s="49">
        <v>6222.25</v>
      </c>
    </row>
    <row r="81" spans="1:22" x14ac:dyDescent="0.3">
      <c r="A81">
        <v>1002687</v>
      </c>
      <c r="B81" t="s">
        <v>38694</v>
      </c>
      <c r="C81" t="s">
        <v>38707</v>
      </c>
      <c r="D81" t="s">
        <v>663</v>
      </c>
      <c r="E81" t="s">
        <v>2649</v>
      </c>
      <c r="F81" t="s">
        <v>663</v>
      </c>
      <c r="G81" t="s">
        <v>38696</v>
      </c>
      <c r="H81" t="s">
        <v>38697</v>
      </c>
      <c r="I81" t="s">
        <v>679</v>
      </c>
      <c r="J81">
        <v>39.100360000000002</v>
      </c>
      <c r="K81">
        <v>-84.50994</v>
      </c>
      <c r="L81">
        <v>221210</v>
      </c>
      <c r="M81" t="s">
        <v>3629</v>
      </c>
      <c r="N81" s="49">
        <f>29038.75</f>
        <v>29038.75</v>
      </c>
      <c r="O81" s="49">
        <v>27285.3</v>
      </c>
      <c r="P81" s="49">
        <v>27257.599999999999</v>
      </c>
      <c r="Q81" s="49">
        <v>26904.799999999999</v>
      </c>
      <c r="R81" s="49">
        <v>29125.1</v>
      </c>
      <c r="S81" s="49">
        <v>39217.599999999999</v>
      </c>
      <c r="T81" s="49">
        <v>46758.85</v>
      </c>
      <c r="U81" s="49">
        <v>49759.8</v>
      </c>
      <c r="V81" s="49">
        <v>61401.5</v>
      </c>
    </row>
    <row r="82" spans="1:22" x14ac:dyDescent="0.3">
      <c r="A82">
        <v>1004054</v>
      </c>
      <c r="B82" t="s">
        <v>12738</v>
      </c>
      <c r="C82" t="s">
        <v>12739</v>
      </c>
      <c r="D82" t="s">
        <v>1663</v>
      </c>
      <c r="E82" t="s">
        <v>12740</v>
      </c>
      <c r="F82" t="s">
        <v>1663</v>
      </c>
      <c r="G82" t="s">
        <v>12741</v>
      </c>
      <c r="H82" t="s">
        <v>12742</v>
      </c>
      <c r="I82" t="s">
        <v>2284</v>
      </c>
      <c r="J82">
        <v>40.661580000000001</v>
      </c>
      <c r="K82">
        <v>-74.417000000000002</v>
      </c>
      <c r="L82">
        <v>221210</v>
      </c>
      <c r="M82" t="s">
        <v>3629</v>
      </c>
      <c r="N82" s="49">
        <f>57862.498</f>
        <v>57862.498</v>
      </c>
      <c r="O82" s="49">
        <v>67797.898000000001</v>
      </c>
      <c r="P82" s="49">
        <v>76189.198000000004</v>
      </c>
      <c r="Q82" s="49">
        <v>84723.937999999995</v>
      </c>
      <c r="R82" s="49">
        <v>85766.292000000001</v>
      </c>
      <c r="S82" s="49">
        <v>88729.8</v>
      </c>
      <c r="T82" s="49">
        <v>92183.7</v>
      </c>
      <c r="U82" s="49">
        <v>100637.8</v>
      </c>
      <c r="V82" s="49">
        <v>97510.399999999994</v>
      </c>
    </row>
    <row r="83" spans="1:22" x14ac:dyDescent="0.3">
      <c r="A83">
        <v>1007828</v>
      </c>
      <c r="B83" t="s">
        <v>38849</v>
      </c>
      <c r="C83" t="s">
        <v>38850</v>
      </c>
      <c r="D83" t="s">
        <v>676</v>
      </c>
      <c r="E83" t="s">
        <v>38851</v>
      </c>
      <c r="F83" t="s">
        <v>676</v>
      </c>
      <c r="G83" t="s">
        <v>27100</v>
      </c>
      <c r="H83" t="s">
        <v>38852</v>
      </c>
      <c r="I83" t="s">
        <v>3513</v>
      </c>
      <c r="J83">
        <v>35.35971</v>
      </c>
      <c r="K83">
        <v>-86.209599999999995</v>
      </c>
      <c r="L83">
        <v>221210</v>
      </c>
      <c r="M83" t="s">
        <v>3629</v>
      </c>
      <c r="N83" s="49">
        <f>3289.25</f>
        <v>3289.25</v>
      </c>
      <c r="O83" s="49">
        <v>3358.35</v>
      </c>
      <c r="P83" s="49">
        <v>3210.4</v>
      </c>
      <c r="Q83" s="49">
        <v>3188.8</v>
      </c>
      <c r="R83" s="49">
        <v>3131.3</v>
      </c>
      <c r="S83" s="49">
        <v>3122.55</v>
      </c>
      <c r="T83" s="49">
        <v>3069.2</v>
      </c>
      <c r="U83" s="49">
        <v>3068.95</v>
      </c>
      <c r="V83" s="49">
        <v>2173.85</v>
      </c>
    </row>
    <row r="84" spans="1:22" x14ac:dyDescent="0.3">
      <c r="A84">
        <v>1004179</v>
      </c>
      <c r="B84" t="s">
        <v>38862</v>
      </c>
      <c r="C84" t="s">
        <v>38863</v>
      </c>
      <c r="D84" t="s">
        <v>556</v>
      </c>
      <c r="E84" t="s">
        <v>8733</v>
      </c>
      <c r="F84" t="s">
        <v>556</v>
      </c>
      <c r="G84" t="s">
        <v>8734</v>
      </c>
      <c r="H84" t="s">
        <v>38864</v>
      </c>
      <c r="I84" t="s">
        <v>8736</v>
      </c>
      <c r="J84">
        <v>39.609720000000003</v>
      </c>
      <c r="K84">
        <v>-75.829139999999995</v>
      </c>
      <c r="L84">
        <v>221210</v>
      </c>
      <c r="M84" t="s">
        <v>3629</v>
      </c>
      <c r="N84" s="49">
        <f>623.05</f>
        <v>623.04999999999995</v>
      </c>
      <c r="O84" s="49">
        <v>528.1</v>
      </c>
      <c r="P84" s="49">
        <v>526.35</v>
      </c>
      <c r="Q84" s="49">
        <v>515.6</v>
      </c>
      <c r="R84" s="49">
        <v>513.1</v>
      </c>
      <c r="S84" s="49">
        <v>512.70000000000005</v>
      </c>
      <c r="T84" s="49">
        <v>512.45000000000005</v>
      </c>
      <c r="U84" s="49">
        <v>496.85</v>
      </c>
      <c r="V84" s="49">
        <v>497.35</v>
      </c>
    </row>
    <row r="85" spans="1:22" x14ac:dyDescent="0.3">
      <c r="A85">
        <v>1005109</v>
      </c>
      <c r="B85" t="s">
        <v>38874</v>
      </c>
      <c r="C85" t="s">
        <v>38875</v>
      </c>
      <c r="D85" t="s">
        <v>435</v>
      </c>
      <c r="E85" t="s">
        <v>24855</v>
      </c>
      <c r="F85" t="s">
        <v>435</v>
      </c>
      <c r="G85" t="s">
        <v>38876</v>
      </c>
      <c r="H85" t="s">
        <v>38877</v>
      </c>
      <c r="I85" t="s">
        <v>5738</v>
      </c>
      <c r="J85">
        <v>37.172049999999999</v>
      </c>
      <c r="K85">
        <v>-94.563919999999996</v>
      </c>
      <c r="L85">
        <v>221210</v>
      </c>
      <c r="M85" t="s">
        <v>3629</v>
      </c>
      <c r="N85" s="49">
        <f>5185.05</f>
        <v>5185.05</v>
      </c>
      <c r="O85" s="49">
        <v>5179.05</v>
      </c>
      <c r="P85" s="49">
        <v>5156.95</v>
      </c>
      <c r="Q85" s="49">
        <v>5143.7</v>
      </c>
      <c r="R85" s="49">
        <v>5128.7</v>
      </c>
      <c r="S85" s="49">
        <v>5075.6000000000004</v>
      </c>
      <c r="T85" s="49">
        <v>5016.6000000000004</v>
      </c>
      <c r="U85" s="49">
        <v>5915.25</v>
      </c>
      <c r="V85" s="49">
        <v>5824.65</v>
      </c>
    </row>
    <row r="86" spans="1:22" x14ac:dyDescent="0.3">
      <c r="A86">
        <v>1001088</v>
      </c>
      <c r="B86" t="s">
        <v>38887</v>
      </c>
      <c r="C86" t="s">
        <v>38888</v>
      </c>
      <c r="D86" t="s">
        <v>468</v>
      </c>
      <c r="E86" t="s">
        <v>38889</v>
      </c>
      <c r="F86" t="s">
        <v>468</v>
      </c>
      <c r="G86" t="s">
        <v>10166</v>
      </c>
      <c r="H86" t="s">
        <v>38890</v>
      </c>
      <c r="I86" t="s">
        <v>2160</v>
      </c>
      <c r="J86">
        <v>30.505179999999999</v>
      </c>
      <c r="K86">
        <v>-87.226179999999999</v>
      </c>
      <c r="L86">
        <v>221210</v>
      </c>
      <c r="M86" t="s">
        <v>3629</v>
      </c>
      <c r="N86" s="49">
        <f>37362.5</f>
        <v>37362.5</v>
      </c>
      <c r="O86" s="49">
        <v>42846.6</v>
      </c>
      <c r="P86" s="49">
        <v>44673.05</v>
      </c>
      <c r="Q86" s="49">
        <v>46803.15</v>
      </c>
      <c r="R86" s="49">
        <v>0</v>
      </c>
      <c r="S86" s="49">
        <v>88599</v>
      </c>
      <c r="T86" s="49">
        <v>96944</v>
      </c>
      <c r="U86" s="49">
        <v>116068.25</v>
      </c>
      <c r="V86" s="49">
        <v>118414.25</v>
      </c>
    </row>
    <row r="87" spans="1:22" x14ac:dyDescent="0.3">
      <c r="A87">
        <v>1002605</v>
      </c>
      <c r="B87" t="s">
        <v>38923</v>
      </c>
      <c r="C87" t="s">
        <v>38924</v>
      </c>
      <c r="D87" t="s">
        <v>1650</v>
      </c>
      <c r="E87" t="s">
        <v>38925</v>
      </c>
      <c r="F87" t="s">
        <v>1650</v>
      </c>
      <c r="G87" t="s">
        <v>15518</v>
      </c>
      <c r="H87" t="s">
        <v>38926</v>
      </c>
      <c r="I87" t="s">
        <v>15189</v>
      </c>
      <c r="J87">
        <v>42.782330000000002</v>
      </c>
      <c r="K87">
        <v>-71.24933</v>
      </c>
      <c r="L87">
        <v>221210</v>
      </c>
      <c r="M87" t="s">
        <v>127</v>
      </c>
      <c r="V87" s="49">
        <v>27253.8</v>
      </c>
    </row>
    <row r="88" spans="1:22" x14ac:dyDescent="0.3">
      <c r="A88">
        <v>1005572</v>
      </c>
      <c r="B88" t="s">
        <v>38940</v>
      </c>
      <c r="C88" t="s">
        <v>38941</v>
      </c>
      <c r="D88" t="s">
        <v>583</v>
      </c>
      <c r="E88" t="s">
        <v>25217</v>
      </c>
      <c r="F88" t="s">
        <v>583</v>
      </c>
      <c r="G88" t="s">
        <v>2658</v>
      </c>
      <c r="H88" t="s">
        <v>38942</v>
      </c>
      <c r="I88" t="s">
        <v>2660</v>
      </c>
      <c r="J88">
        <v>30.470849999999999</v>
      </c>
      <c r="K88">
        <v>-91.132769999999994</v>
      </c>
      <c r="L88">
        <v>221210</v>
      </c>
      <c r="M88" t="s">
        <v>3629</v>
      </c>
      <c r="N88" s="49">
        <f>9928.5</f>
        <v>9928.5</v>
      </c>
      <c r="O88" s="49">
        <v>9880.15</v>
      </c>
      <c r="P88" s="49">
        <v>9860.15</v>
      </c>
      <c r="Q88" s="49">
        <v>11565.65</v>
      </c>
      <c r="R88" s="49">
        <v>12323.05</v>
      </c>
      <c r="S88" s="49">
        <v>12359.65</v>
      </c>
      <c r="T88" s="49">
        <v>12446.9</v>
      </c>
      <c r="U88" s="49">
        <v>15043.35</v>
      </c>
      <c r="V88" s="49">
        <v>11999.15</v>
      </c>
    </row>
    <row r="89" spans="1:22" x14ac:dyDescent="0.3">
      <c r="A89">
        <v>1005240</v>
      </c>
      <c r="B89" t="s">
        <v>38952</v>
      </c>
      <c r="C89" t="s">
        <v>38953</v>
      </c>
      <c r="D89" t="s">
        <v>583</v>
      </c>
      <c r="E89" t="s">
        <v>4931</v>
      </c>
      <c r="F89" t="s">
        <v>583</v>
      </c>
      <c r="G89" t="s">
        <v>38954</v>
      </c>
      <c r="H89" t="s">
        <v>38955</v>
      </c>
      <c r="I89" t="s">
        <v>1023</v>
      </c>
      <c r="J89">
        <v>29.96696</v>
      </c>
      <c r="K89">
        <v>-90.101960000000005</v>
      </c>
      <c r="L89">
        <v>221210</v>
      </c>
      <c r="M89" t="s">
        <v>3629</v>
      </c>
      <c r="N89" s="49">
        <f>23123.55</f>
        <v>23123.55</v>
      </c>
      <c r="O89" s="49">
        <v>26818.3</v>
      </c>
      <c r="P89" s="49">
        <v>31540.75</v>
      </c>
      <c r="Q89" s="49">
        <v>35381.85</v>
      </c>
      <c r="R89" s="49">
        <v>40368.35</v>
      </c>
      <c r="S89" s="49">
        <v>44592.95</v>
      </c>
      <c r="T89" s="49">
        <v>48072.7</v>
      </c>
      <c r="U89" s="49">
        <v>52952.55</v>
      </c>
      <c r="V89" s="49">
        <v>58203.85</v>
      </c>
    </row>
    <row r="90" spans="1:22" x14ac:dyDescent="0.3">
      <c r="A90">
        <v>1006396</v>
      </c>
      <c r="B90" t="s">
        <v>38985</v>
      </c>
      <c r="C90" t="s">
        <v>38986</v>
      </c>
      <c r="E90" t="s">
        <v>12861</v>
      </c>
      <c r="F90" t="s">
        <v>447</v>
      </c>
      <c r="G90" t="s">
        <v>12862</v>
      </c>
      <c r="H90" t="s">
        <v>38987</v>
      </c>
      <c r="I90" t="s">
        <v>4017</v>
      </c>
      <c r="J90">
        <v>40.4828051</v>
      </c>
      <c r="K90">
        <v>-80.036725899999993</v>
      </c>
      <c r="L90">
        <v>221210</v>
      </c>
      <c r="M90" t="s">
        <v>3629</v>
      </c>
      <c r="S90" s="49">
        <v>68845.350000000006</v>
      </c>
      <c r="T90" s="49">
        <v>64044.1</v>
      </c>
      <c r="U90" s="49">
        <v>113753.75</v>
      </c>
      <c r="V90" s="49">
        <v>107137.25</v>
      </c>
    </row>
    <row r="91" spans="1:22" x14ac:dyDescent="0.3">
      <c r="A91">
        <v>1006381</v>
      </c>
      <c r="B91" t="s">
        <v>39064</v>
      </c>
      <c r="C91" t="s">
        <v>39065</v>
      </c>
      <c r="D91" t="s">
        <v>468</v>
      </c>
      <c r="E91" t="s">
        <v>11605</v>
      </c>
      <c r="F91" t="s">
        <v>468</v>
      </c>
      <c r="G91" t="s">
        <v>39066</v>
      </c>
      <c r="H91" t="s">
        <v>39067</v>
      </c>
      <c r="I91" t="s">
        <v>11608</v>
      </c>
      <c r="J91">
        <v>26.71</v>
      </c>
      <c r="K91">
        <v>-80.053611000000004</v>
      </c>
      <c r="L91">
        <v>221210</v>
      </c>
      <c r="M91" t="s">
        <v>3629</v>
      </c>
      <c r="N91" s="49">
        <f>17595.55</f>
        <v>17595.55</v>
      </c>
      <c r="O91" s="49">
        <v>18263.849999999999</v>
      </c>
      <c r="P91" s="49">
        <v>19435.900000000001</v>
      </c>
      <c r="Q91" s="49">
        <v>21243.1</v>
      </c>
      <c r="R91" s="49">
        <v>23986.65</v>
      </c>
      <c r="S91" s="49">
        <v>26850.05</v>
      </c>
      <c r="T91" s="49">
        <v>30529.200000000001</v>
      </c>
      <c r="U91" s="49">
        <v>31217.1</v>
      </c>
      <c r="V91" s="49">
        <v>31615.75</v>
      </c>
    </row>
    <row r="92" spans="1:22" x14ac:dyDescent="0.3">
      <c r="A92">
        <v>1005285</v>
      </c>
      <c r="B92" t="s">
        <v>39102</v>
      </c>
      <c r="C92" t="s">
        <v>39103</v>
      </c>
      <c r="D92" t="s">
        <v>676</v>
      </c>
      <c r="E92" t="s">
        <v>8495</v>
      </c>
      <c r="F92" t="s">
        <v>676</v>
      </c>
      <c r="G92" t="s">
        <v>39104</v>
      </c>
      <c r="H92" t="s">
        <v>39105</v>
      </c>
      <c r="I92" t="s">
        <v>8803</v>
      </c>
      <c r="J92">
        <v>35.152830000000002</v>
      </c>
      <c r="K92">
        <v>-86.575710000000001</v>
      </c>
      <c r="L92">
        <v>221210</v>
      </c>
      <c r="M92" t="s">
        <v>3629</v>
      </c>
      <c r="N92" s="49">
        <f>1368.85</f>
        <v>1368.85</v>
      </c>
      <c r="O92" s="49">
        <v>1275.25</v>
      </c>
      <c r="P92" s="49">
        <v>1256.3499999999999</v>
      </c>
      <c r="Q92" s="49">
        <v>1254.5</v>
      </c>
      <c r="R92" s="49">
        <v>0</v>
      </c>
      <c r="S92" s="49">
        <v>0</v>
      </c>
    </row>
    <row r="93" spans="1:22" x14ac:dyDescent="0.3">
      <c r="A93">
        <v>1004229</v>
      </c>
      <c r="B93" t="s">
        <v>39181</v>
      </c>
      <c r="C93" t="s">
        <v>39182</v>
      </c>
      <c r="D93" t="s">
        <v>468</v>
      </c>
      <c r="E93" t="s">
        <v>39183</v>
      </c>
      <c r="F93" t="s">
        <v>468</v>
      </c>
      <c r="G93" t="s">
        <v>39184</v>
      </c>
      <c r="H93" t="s">
        <v>39185</v>
      </c>
      <c r="I93" t="s">
        <v>4471</v>
      </c>
      <c r="J93">
        <v>27.952165000000001</v>
      </c>
      <c r="K93">
        <v>-80.536618000000004</v>
      </c>
      <c r="L93">
        <v>221210</v>
      </c>
      <c r="M93" t="s">
        <v>3629</v>
      </c>
      <c r="N93" s="49">
        <f>16704.85</f>
        <v>16704.849999999999</v>
      </c>
      <c r="O93" s="49">
        <v>16704.75</v>
      </c>
      <c r="P93" s="49">
        <v>16754.2</v>
      </c>
      <c r="Q93" s="49">
        <v>18292</v>
      </c>
      <c r="R93" s="49">
        <v>18572.2</v>
      </c>
      <c r="S93" s="49">
        <v>15480.7</v>
      </c>
      <c r="T93" s="49">
        <v>18536.8</v>
      </c>
      <c r="U93" s="49">
        <v>20004.900000000001</v>
      </c>
      <c r="V93" s="49">
        <v>21237.1</v>
      </c>
    </row>
    <row r="94" spans="1:22" x14ac:dyDescent="0.3">
      <c r="A94">
        <v>1007530</v>
      </c>
      <c r="B94"/>
      <c r="C94" t="s">
        <v>46501</v>
      </c>
      <c r="E94" t="s">
        <v>46502</v>
      </c>
      <c r="F94" t="s">
        <v>441</v>
      </c>
      <c r="G94" t="s">
        <v>46503</v>
      </c>
      <c r="H94" t="s">
        <v>46504</v>
      </c>
      <c r="I94" t="s">
        <v>15593</v>
      </c>
      <c r="J94">
        <v>36.330131399999999</v>
      </c>
      <c r="K94">
        <v>-80.799018500000003</v>
      </c>
      <c r="L94">
        <v>221210</v>
      </c>
      <c r="M94" t="s">
        <v>119</v>
      </c>
      <c r="R94" s="49">
        <v>0</v>
      </c>
      <c r="S94" s="49">
        <v>1304.6500000000001</v>
      </c>
      <c r="T94" s="49">
        <v>1146.5999999999999</v>
      </c>
      <c r="U94" s="49">
        <v>1254</v>
      </c>
      <c r="V94" s="49">
        <v>1205.4000000000001</v>
      </c>
    </row>
    <row r="95" spans="1:22" x14ac:dyDescent="0.3">
      <c r="A95">
        <v>1006636</v>
      </c>
      <c r="B95" t="s">
        <v>39487</v>
      </c>
      <c r="C95" t="s">
        <v>39488</v>
      </c>
      <c r="D95" t="s">
        <v>640</v>
      </c>
      <c r="E95" t="s">
        <v>39489</v>
      </c>
      <c r="F95" t="s">
        <v>640</v>
      </c>
      <c r="G95" t="s">
        <v>39490</v>
      </c>
      <c r="H95" t="s">
        <v>39491</v>
      </c>
      <c r="I95" t="s">
        <v>39492</v>
      </c>
      <c r="J95">
        <v>46.808909999999997</v>
      </c>
      <c r="K95">
        <v>-100.7861</v>
      </c>
      <c r="L95">
        <v>221210</v>
      </c>
      <c r="M95" t="s">
        <v>127</v>
      </c>
      <c r="U95" s="49">
        <v>190.45</v>
      </c>
      <c r="V95" s="49">
        <v>190.2</v>
      </c>
    </row>
    <row r="96" spans="1:22" x14ac:dyDescent="0.3">
      <c r="A96">
        <v>1000350</v>
      </c>
      <c r="B96" t="s">
        <v>39487</v>
      </c>
      <c r="C96" t="s">
        <v>39502</v>
      </c>
      <c r="D96" t="s">
        <v>380</v>
      </c>
      <c r="E96" t="s">
        <v>39489</v>
      </c>
      <c r="F96" t="s">
        <v>640</v>
      </c>
      <c r="G96" t="s">
        <v>39490</v>
      </c>
      <c r="H96" t="s">
        <v>39491</v>
      </c>
      <c r="I96" t="s">
        <v>39492</v>
      </c>
      <c r="J96">
        <v>46.808909999999997</v>
      </c>
      <c r="K96">
        <v>-100.7861</v>
      </c>
      <c r="L96">
        <v>221210</v>
      </c>
      <c r="M96" t="s">
        <v>127</v>
      </c>
      <c r="U96" s="49">
        <v>1741.6</v>
      </c>
      <c r="V96" s="49">
        <v>1737.85</v>
      </c>
    </row>
    <row r="97" spans="1:22" x14ac:dyDescent="0.3">
      <c r="A97">
        <v>1007021</v>
      </c>
      <c r="B97" t="s">
        <v>39891</v>
      </c>
      <c r="C97" t="s">
        <v>39892</v>
      </c>
      <c r="D97" t="s">
        <v>676</v>
      </c>
      <c r="E97" t="s">
        <v>24292</v>
      </c>
      <c r="F97" t="s">
        <v>676</v>
      </c>
      <c r="G97" t="s">
        <v>39893</v>
      </c>
      <c r="H97" t="s">
        <v>39894</v>
      </c>
      <c r="I97" t="s">
        <v>13893</v>
      </c>
      <c r="J97">
        <v>35.818840000000002</v>
      </c>
      <c r="K97">
        <v>-88.918300000000002</v>
      </c>
      <c r="L97">
        <v>221210</v>
      </c>
      <c r="M97" t="s">
        <v>3629</v>
      </c>
      <c r="N97" s="49">
        <f>408.5</f>
        <v>408.5</v>
      </c>
      <c r="O97" s="49">
        <v>408.9</v>
      </c>
      <c r="P97" s="49">
        <v>408.15</v>
      </c>
      <c r="Q97" s="49">
        <v>412.9</v>
      </c>
      <c r="R97" s="49">
        <v>400.4</v>
      </c>
      <c r="S97" s="49">
        <v>391.9</v>
      </c>
      <c r="T97" s="49">
        <v>386.4</v>
      </c>
      <c r="U97" s="49">
        <v>389.25</v>
      </c>
      <c r="V97" s="49">
        <v>397.75</v>
      </c>
    </row>
    <row r="98" spans="1:22" x14ac:dyDescent="0.3">
      <c r="A98">
        <v>1002297</v>
      </c>
      <c r="B98" t="s">
        <v>39916</v>
      </c>
      <c r="C98" t="s">
        <v>39917</v>
      </c>
      <c r="D98" t="s">
        <v>386</v>
      </c>
      <c r="E98" t="s">
        <v>19225</v>
      </c>
      <c r="F98" t="s">
        <v>386</v>
      </c>
      <c r="G98" t="s">
        <v>29012</v>
      </c>
      <c r="H98" t="s">
        <v>39918</v>
      </c>
      <c r="I98" t="s">
        <v>900</v>
      </c>
      <c r="J98">
        <v>34.689835000000002</v>
      </c>
      <c r="K98">
        <v>-86.609757000000002</v>
      </c>
      <c r="L98">
        <v>221210</v>
      </c>
      <c r="M98" t="s">
        <v>3629</v>
      </c>
      <c r="N98" s="49">
        <f>8861.8</f>
        <v>8861.7999999999993</v>
      </c>
      <c r="O98" s="49">
        <v>8868.0499999999993</v>
      </c>
      <c r="P98" s="49">
        <v>8976.4</v>
      </c>
      <c r="Q98" s="49">
        <v>9229.2000000000007</v>
      </c>
      <c r="R98" s="49">
        <v>12374.9</v>
      </c>
      <c r="S98" s="49">
        <v>12951.6</v>
      </c>
      <c r="T98" s="49">
        <v>0</v>
      </c>
      <c r="U98" s="49">
        <v>0</v>
      </c>
      <c r="V98" s="49">
        <v>10685.15</v>
      </c>
    </row>
    <row r="99" spans="1:22" x14ac:dyDescent="0.3">
      <c r="A99">
        <v>1001251</v>
      </c>
      <c r="B99" t="s">
        <v>39975</v>
      </c>
      <c r="C99" t="s">
        <v>39976</v>
      </c>
      <c r="D99" t="s">
        <v>351</v>
      </c>
      <c r="E99" t="s">
        <v>39977</v>
      </c>
      <c r="F99" t="s">
        <v>351</v>
      </c>
      <c r="G99" t="s">
        <v>39978</v>
      </c>
      <c r="H99" t="s">
        <v>39979</v>
      </c>
      <c r="I99" t="s">
        <v>1098</v>
      </c>
      <c r="J99">
        <v>38.703670000000002</v>
      </c>
      <c r="K99">
        <v>-88.085880000000003</v>
      </c>
      <c r="L99">
        <v>221210</v>
      </c>
      <c r="M99" t="s">
        <v>3629</v>
      </c>
      <c r="N99" s="49">
        <f>1486.3</f>
        <v>1486.3</v>
      </c>
      <c r="O99" s="49">
        <v>1481.55</v>
      </c>
      <c r="P99" s="49">
        <v>1484.3</v>
      </c>
      <c r="Q99" s="49">
        <v>1725.85</v>
      </c>
      <c r="R99" s="49">
        <v>1427.2</v>
      </c>
      <c r="S99" s="49">
        <v>1522.95</v>
      </c>
      <c r="T99" s="49">
        <v>0</v>
      </c>
      <c r="U99" s="49">
        <v>10.5</v>
      </c>
      <c r="V99" s="49">
        <v>1483.8</v>
      </c>
    </row>
    <row r="100" spans="1:22" x14ac:dyDescent="0.3">
      <c r="A100">
        <v>1004210</v>
      </c>
      <c r="B100" t="s">
        <v>40024</v>
      </c>
      <c r="C100" t="s">
        <v>40025</v>
      </c>
      <c r="D100" t="s">
        <v>491</v>
      </c>
      <c r="E100" t="s">
        <v>39733</v>
      </c>
      <c r="F100" t="s">
        <v>491</v>
      </c>
      <c r="G100" t="s">
        <v>40026</v>
      </c>
      <c r="H100" t="s">
        <v>40027</v>
      </c>
      <c r="I100" t="s">
        <v>20230</v>
      </c>
      <c r="J100">
        <v>38.005965000000003</v>
      </c>
      <c r="K100">
        <v>-87.549475000000001</v>
      </c>
      <c r="L100">
        <v>221210</v>
      </c>
      <c r="M100" t="s">
        <v>3629</v>
      </c>
      <c r="N100" s="49">
        <f>74994.05</f>
        <v>74994.05</v>
      </c>
      <c r="O100" s="49">
        <v>88876.5</v>
      </c>
      <c r="P100" s="49">
        <v>93640.05</v>
      </c>
      <c r="Q100" s="49">
        <v>96354.85</v>
      </c>
      <c r="R100" s="49">
        <v>113870.25</v>
      </c>
      <c r="S100" s="49">
        <v>133003.35</v>
      </c>
      <c r="T100" s="49">
        <v>112246.6</v>
      </c>
      <c r="U100" s="49">
        <v>116339.65</v>
      </c>
      <c r="V100" s="49">
        <v>119894.3</v>
      </c>
    </row>
    <row r="101" spans="1:22" x14ac:dyDescent="0.3">
      <c r="A101">
        <v>1002220</v>
      </c>
      <c r="B101" t="s">
        <v>17912</v>
      </c>
      <c r="C101" t="s">
        <v>17913</v>
      </c>
      <c r="D101" t="s">
        <v>1388</v>
      </c>
      <c r="E101" t="s">
        <v>2437</v>
      </c>
      <c r="F101" t="s">
        <v>1388</v>
      </c>
      <c r="G101" t="s">
        <v>17914</v>
      </c>
      <c r="H101" t="s">
        <v>17915</v>
      </c>
      <c r="I101" t="s">
        <v>2440</v>
      </c>
      <c r="J101">
        <v>43.599310000000003</v>
      </c>
      <c r="K101">
        <v>-116.27418</v>
      </c>
      <c r="L101">
        <v>221210</v>
      </c>
      <c r="M101" t="s">
        <v>3629</v>
      </c>
      <c r="N101" s="49">
        <f>31899.15</f>
        <v>31899.15</v>
      </c>
      <c r="O101" s="49">
        <v>32989.699999999997</v>
      </c>
      <c r="P101" s="49">
        <v>34333.550000000003</v>
      </c>
      <c r="Q101" s="49">
        <v>30207.15</v>
      </c>
      <c r="R101" s="49">
        <v>29779.200000000001</v>
      </c>
      <c r="U101" s="49">
        <v>28935.45</v>
      </c>
      <c r="V101" s="49">
        <v>28897</v>
      </c>
    </row>
    <row r="102" spans="1:22" x14ac:dyDescent="0.3">
      <c r="A102">
        <v>1008674</v>
      </c>
      <c r="B102" t="s">
        <v>40060</v>
      </c>
      <c r="C102" t="s">
        <v>40061</v>
      </c>
      <c r="E102" t="s">
        <v>40062</v>
      </c>
      <c r="F102" t="s">
        <v>569</v>
      </c>
      <c r="G102" t="s">
        <v>6279</v>
      </c>
      <c r="H102" t="s">
        <v>40063</v>
      </c>
      <c r="I102" t="s">
        <v>654</v>
      </c>
      <c r="J102">
        <v>41.976840000000003</v>
      </c>
      <c r="K102">
        <v>-91.668530000000004</v>
      </c>
      <c r="L102">
        <v>221210</v>
      </c>
      <c r="M102" t="s">
        <v>3629</v>
      </c>
      <c r="R102" s="49">
        <v>0</v>
      </c>
      <c r="S102" s="49">
        <v>1049.2</v>
      </c>
      <c r="T102" s="49">
        <v>1054.95</v>
      </c>
      <c r="U102" s="49">
        <v>1050.25</v>
      </c>
      <c r="V102" s="49">
        <v>1050.7</v>
      </c>
    </row>
    <row r="103" spans="1:22" x14ac:dyDescent="0.3">
      <c r="A103">
        <v>1002151</v>
      </c>
      <c r="B103" t="s">
        <v>40060</v>
      </c>
      <c r="C103" t="s">
        <v>40069</v>
      </c>
      <c r="D103" t="s">
        <v>569</v>
      </c>
      <c r="E103" t="s">
        <v>40062</v>
      </c>
      <c r="F103" t="s">
        <v>569</v>
      </c>
      <c r="G103" t="s">
        <v>6279</v>
      </c>
      <c r="H103" t="s">
        <v>40070</v>
      </c>
      <c r="I103" t="s">
        <v>654</v>
      </c>
      <c r="J103">
        <v>41.976840000000003</v>
      </c>
      <c r="K103">
        <v>-91.668530000000004</v>
      </c>
      <c r="L103">
        <v>221210</v>
      </c>
      <c r="M103" t="s">
        <v>3629</v>
      </c>
      <c r="N103" s="49">
        <f>21551</f>
        <v>21551</v>
      </c>
      <c r="O103" s="49">
        <v>21422.05</v>
      </c>
      <c r="P103" s="49">
        <v>21158.9</v>
      </c>
      <c r="Q103" s="49">
        <v>21093.05</v>
      </c>
      <c r="R103" s="49">
        <v>22221.35</v>
      </c>
      <c r="S103" s="49">
        <v>21157</v>
      </c>
      <c r="T103" s="49">
        <v>21258.400000000001</v>
      </c>
      <c r="U103" s="49">
        <v>23047.7</v>
      </c>
      <c r="V103" s="49">
        <v>22995.85</v>
      </c>
    </row>
    <row r="104" spans="1:22" x14ac:dyDescent="0.3">
      <c r="A104">
        <v>1003992</v>
      </c>
      <c r="B104" t="s">
        <v>40102</v>
      </c>
      <c r="C104" t="s">
        <v>40103</v>
      </c>
      <c r="D104" t="s">
        <v>676</v>
      </c>
      <c r="E104" t="s">
        <v>5417</v>
      </c>
      <c r="F104" t="s">
        <v>676</v>
      </c>
      <c r="G104" t="s">
        <v>18431</v>
      </c>
      <c r="H104" t="s">
        <v>40104</v>
      </c>
      <c r="I104" t="s">
        <v>900</v>
      </c>
      <c r="J104">
        <v>35.61589</v>
      </c>
      <c r="K104">
        <v>-88.818370000000002</v>
      </c>
      <c r="L104">
        <v>221210</v>
      </c>
      <c r="M104" t="s">
        <v>3629</v>
      </c>
      <c r="N104" s="49">
        <f>3669.3</f>
        <v>3669.3</v>
      </c>
      <c r="O104" s="49">
        <v>3672</v>
      </c>
      <c r="P104" s="49">
        <v>3639.3</v>
      </c>
      <c r="Q104" s="49">
        <v>3569.3</v>
      </c>
      <c r="R104" s="49">
        <v>3547.4</v>
      </c>
      <c r="S104" s="49">
        <v>3526.05</v>
      </c>
    </row>
    <row r="105" spans="1:22" x14ac:dyDescent="0.3">
      <c r="A105">
        <v>1001123</v>
      </c>
      <c r="B105" t="s">
        <v>40123</v>
      </c>
      <c r="C105" t="s">
        <v>40124</v>
      </c>
      <c r="D105" t="s">
        <v>491</v>
      </c>
      <c r="E105" t="s">
        <v>3560</v>
      </c>
      <c r="F105" t="s">
        <v>491</v>
      </c>
      <c r="G105" t="s">
        <v>40125</v>
      </c>
      <c r="H105" t="s">
        <v>40126</v>
      </c>
      <c r="I105" t="s">
        <v>1732</v>
      </c>
      <c r="J105">
        <v>38.39</v>
      </c>
      <c r="K105">
        <v>-86.93</v>
      </c>
      <c r="L105">
        <v>221210</v>
      </c>
      <c r="M105" t="s">
        <v>3629</v>
      </c>
      <c r="N105" s="49">
        <f>691.3</f>
        <v>691.3</v>
      </c>
      <c r="O105" s="49">
        <v>690.05</v>
      </c>
      <c r="P105" s="49">
        <v>851.15</v>
      </c>
      <c r="Q105" s="49">
        <v>651.20000000000005</v>
      </c>
      <c r="R105" s="49">
        <v>802.15</v>
      </c>
      <c r="S105" s="49">
        <v>536.35</v>
      </c>
      <c r="T105" s="49">
        <v>438</v>
      </c>
      <c r="U105" s="49">
        <v>55.85</v>
      </c>
      <c r="V105" s="49">
        <v>504.85</v>
      </c>
    </row>
    <row r="106" spans="1:22" x14ac:dyDescent="0.3">
      <c r="A106">
        <v>1002602</v>
      </c>
      <c r="B106" t="s">
        <v>40209</v>
      </c>
      <c r="C106" t="s">
        <v>40210</v>
      </c>
      <c r="D106" t="s">
        <v>331</v>
      </c>
      <c r="E106" t="s">
        <v>40211</v>
      </c>
      <c r="F106" t="s">
        <v>331</v>
      </c>
      <c r="G106" t="s">
        <v>5178</v>
      </c>
      <c r="H106" t="s">
        <v>40212</v>
      </c>
      <c r="I106" t="s">
        <v>7822</v>
      </c>
      <c r="J106">
        <v>40.766790999999998</v>
      </c>
      <c r="K106">
        <v>-73.510559000000001</v>
      </c>
      <c r="L106">
        <v>221210</v>
      </c>
      <c r="M106" t="s">
        <v>3629</v>
      </c>
      <c r="N106" s="49">
        <f>260838.38</f>
        <v>260838.38</v>
      </c>
      <c r="O106" s="49">
        <v>269719.53000000003</v>
      </c>
      <c r="P106" s="49">
        <v>282713.38</v>
      </c>
      <c r="Q106" s="49">
        <v>311846.90000000002</v>
      </c>
      <c r="R106" s="49">
        <v>314835.06</v>
      </c>
      <c r="S106" s="49">
        <v>314768.25</v>
      </c>
      <c r="T106" s="49">
        <v>323653.3</v>
      </c>
      <c r="U106" s="49">
        <v>329138</v>
      </c>
      <c r="V106" s="49">
        <v>345474</v>
      </c>
    </row>
    <row r="107" spans="1:22" x14ac:dyDescent="0.3">
      <c r="A107">
        <v>1004107</v>
      </c>
      <c r="B107" t="s">
        <v>40243</v>
      </c>
      <c r="C107" t="s">
        <v>40244</v>
      </c>
      <c r="D107" t="s">
        <v>542</v>
      </c>
      <c r="E107" t="s">
        <v>40245</v>
      </c>
      <c r="F107" t="s">
        <v>542</v>
      </c>
      <c r="G107" t="s">
        <v>40246</v>
      </c>
      <c r="H107" t="s">
        <v>40247</v>
      </c>
      <c r="I107" t="s">
        <v>906</v>
      </c>
      <c r="J107">
        <v>38.895679999999999</v>
      </c>
      <c r="K107">
        <v>-94.673050000000003</v>
      </c>
      <c r="L107">
        <v>221210</v>
      </c>
      <c r="M107" t="s">
        <v>3629</v>
      </c>
      <c r="N107" s="49">
        <f>102364.7</f>
        <v>102364.7</v>
      </c>
      <c r="O107" s="49">
        <v>109752.85</v>
      </c>
      <c r="P107" s="49">
        <v>102216.85</v>
      </c>
      <c r="Q107" s="49">
        <v>111674.65</v>
      </c>
      <c r="R107" s="49">
        <v>120460</v>
      </c>
      <c r="S107" s="49">
        <v>126372.6</v>
      </c>
      <c r="T107" s="49">
        <v>150554.79999999999</v>
      </c>
      <c r="U107" s="49">
        <v>130118.1</v>
      </c>
      <c r="V107" s="49">
        <v>138438.54999999999</v>
      </c>
    </row>
    <row r="108" spans="1:22" x14ac:dyDescent="0.3">
      <c r="A108">
        <v>1002701</v>
      </c>
      <c r="B108" t="s">
        <v>40386</v>
      </c>
      <c r="C108" t="s">
        <v>40387</v>
      </c>
      <c r="D108" t="s">
        <v>311</v>
      </c>
      <c r="E108" t="s">
        <v>8338</v>
      </c>
      <c r="F108" t="s">
        <v>311</v>
      </c>
      <c r="G108" t="s">
        <v>19921</v>
      </c>
      <c r="H108" t="s">
        <v>40388</v>
      </c>
      <c r="I108" t="s">
        <v>536</v>
      </c>
      <c r="J108">
        <v>38.256340000000002</v>
      </c>
      <c r="K108">
        <v>-85.754180000000005</v>
      </c>
      <c r="L108">
        <v>486210</v>
      </c>
      <c r="M108" t="s">
        <v>3629</v>
      </c>
      <c r="N108" s="49">
        <f>22491.85</f>
        <v>22491.85</v>
      </c>
      <c r="O108" s="49">
        <v>29040.45</v>
      </c>
      <c r="P108" s="49">
        <v>28132.25</v>
      </c>
      <c r="Q108" s="49">
        <v>35376.15</v>
      </c>
      <c r="R108" s="49">
        <v>35621.9</v>
      </c>
      <c r="S108" s="49">
        <v>30419.1</v>
      </c>
      <c r="T108" s="49">
        <v>30437.1</v>
      </c>
      <c r="U108" s="49">
        <v>36229.35</v>
      </c>
      <c r="V108" s="49">
        <v>36229.35</v>
      </c>
    </row>
    <row r="109" spans="1:22" x14ac:dyDescent="0.3">
      <c r="A109">
        <v>1001386</v>
      </c>
      <c r="B109" t="s">
        <v>3632</v>
      </c>
      <c r="C109" t="s">
        <v>40398</v>
      </c>
      <c r="D109" t="s">
        <v>690</v>
      </c>
      <c r="E109" t="s">
        <v>3212</v>
      </c>
      <c r="F109" t="s">
        <v>690</v>
      </c>
      <c r="G109" t="s">
        <v>40399</v>
      </c>
      <c r="H109" t="s">
        <v>40400</v>
      </c>
      <c r="I109" t="s">
        <v>3637</v>
      </c>
      <c r="J109">
        <v>32.92548</v>
      </c>
      <c r="K109">
        <v>-96.816130000000001</v>
      </c>
      <c r="L109">
        <v>221210</v>
      </c>
      <c r="M109" t="s">
        <v>127</v>
      </c>
      <c r="U109" s="49">
        <v>12145.6</v>
      </c>
      <c r="V109" s="49">
        <v>13936.2</v>
      </c>
    </row>
    <row r="110" spans="1:22" x14ac:dyDescent="0.3">
      <c r="A110">
        <v>1005481</v>
      </c>
      <c r="B110" t="s">
        <v>40410</v>
      </c>
      <c r="C110" t="s">
        <v>40411</v>
      </c>
      <c r="D110" t="s">
        <v>1682</v>
      </c>
      <c r="E110" t="s">
        <v>13043</v>
      </c>
      <c r="F110" t="s">
        <v>1682</v>
      </c>
      <c r="G110" t="s">
        <v>40412</v>
      </c>
      <c r="H110" t="s">
        <v>40413</v>
      </c>
      <c r="I110" t="s">
        <v>13046</v>
      </c>
      <c r="J110">
        <v>41.702849999999998</v>
      </c>
      <c r="K110">
        <v>-71.163120000000006</v>
      </c>
      <c r="L110">
        <v>221210</v>
      </c>
      <c r="M110" t="s">
        <v>3629</v>
      </c>
      <c r="N110" s="49">
        <f>24602.71</f>
        <v>24602.71</v>
      </c>
      <c r="O110" s="49">
        <v>25876.799999999999</v>
      </c>
      <c r="P110" s="49">
        <v>28001.03</v>
      </c>
      <c r="Q110" s="49">
        <v>30861.32</v>
      </c>
      <c r="R110" s="49">
        <v>30850.66</v>
      </c>
      <c r="S110" s="49">
        <v>31281.1</v>
      </c>
      <c r="T110" s="49">
        <v>32038.2</v>
      </c>
      <c r="U110" s="49">
        <v>37181.85</v>
      </c>
      <c r="V110" s="49">
        <v>38165.25</v>
      </c>
    </row>
    <row r="111" spans="1:22" x14ac:dyDescent="0.3">
      <c r="A111">
        <v>1006610</v>
      </c>
      <c r="B111" t="s">
        <v>40733</v>
      </c>
      <c r="C111" t="s">
        <v>40734</v>
      </c>
      <c r="D111" t="s">
        <v>542</v>
      </c>
      <c r="E111" t="s">
        <v>40735</v>
      </c>
      <c r="F111" t="s">
        <v>542</v>
      </c>
      <c r="G111" t="s">
        <v>15404</v>
      </c>
      <c r="H111" t="s">
        <v>40736</v>
      </c>
      <c r="I111" t="s">
        <v>2220</v>
      </c>
      <c r="J111">
        <v>38.872819999999997</v>
      </c>
      <c r="K111">
        <v>-99.299329999999998</v>
      </c>
      <c r="L111">
        <v>221210</v>
      </c>
      <c r="M111" t="s">
        <v>3629</v>
      </c>
      <c r="N111" s="49">
        <f>18710.25</f>
        <v>18710.25</v>
      </c>
      <c r="O111" s="49">
        <v>19641.599999999999</v>
      </c>
      <c r="P111" s="49">
        <v>19856.150000000001</v>
      </c>
      <c r="Q111" s="49">
        <v>21193.75</v>
      </c>
      <c r="R111" s="49">
        <v>20592.900000000001</v>
      </c>
      <c r="S111" s="49">
        <v>21395.3</v>
      </c>
      <c r="T111" s="49">
        <v>24847.4</v>
      </c>
      <c r="U111" s="49">
        <v>24854.15</v>
      </c>
      <c r="V111" s="49">
        <v>25032.1</v>
      </c>
    </row>
    <row r="112" spans="1:22" x14ac:dyDescent="0.3">
      <c r="A112">
        <v>1004603</v>
      </c>
      <c r="B112" t="s">
        <v>40787</v>
      </c>
      <c r="C112" t="s">
        <v>40788</v>
      </c>
      <c r="D112" t="s">
        <v>3929</v>
      </c>
      <c r="E112" t="s">
        <v>5786</v>
      </c>
      <c r="F112" t="s">
        <v>3929</v>
      </c>
      <c r="G112" t="s">
        <v>40789</v>
      </c>
      <c r="H112" t="s">
        <v>40790</v>
      </c>
      <c r="I112" t="s">
        <v>3322</v>
      </c>
      <c r="J112">
        <v>43.907490000000003</v>
      </c>
      <c r="K112">
        <v>-70.002480000000006</v>
      </c>
      <c r="L112">
        <v>221210</v>
      </c>
      <c r="M112" t="s">
        <v>3629</v>
      </c>
      <c r="P112" s="49">
        <v>910.5</v>
      </c>
      <c r="Q112" s="49">
        <v>901</v>
      </c>
      <c r="R112" s="49">
        <v>921.1</v>
      </c>
      <c r="S112" s="49">
        <v>1148.3</v>
      </c>
      <c r="T112" s="49">
        <v>500.15</v>
      </c>
      <c r="U112" s="49">
        <v>415.7</v>
      </c>
      <c r="V112" s="49">
        <v>424.2</v>
      </c>
    </row>
    <row r="113" spans="1:22" x14ac:dyDescent="0.3">
      <c r="A113">
        <v>1007319</v>
      </c>
      <c r="B113" t="s">
        <v>22149</v>
      </c>
      <c r="C113" t="s">
        <v>22150</v>
      </c>
      <c r="D113" t="s">
        <v>676</v>
      </c>
      <c r="E113" t="s">
        <v>22151</v>
      </c>
      <c r="F113" t="s">
        <v>676</v>
      </c>
      <c r="G113" t="s">
        <v>22152</v>
      </c>
      <c r="H113" t="s">
        <v>22153</v>
      </c>
      <c r="I113" t="s">
        <v>1865</v>
      </c>
      <c r="J113">
        <v>35.139623</v>
      </c>
      <c r="K113">
        <v>-90.055237000000005</v>
      </c>
      <c r="L113">
        <v>221122</v>
      </c>
      <c r="M113" t="s">
        <v>3629</v>
      </c>
      <c r="N113" s="49">
        <f>23995.35</f>
        <v>23995.35</v>
      </c>
      <c r="O113" s="49">
        <v>24516.05</v>
      </c>
      <c r="P113" s="49">
        <v>25806.35</v>
      </c>
      <c r="Q113" s="49">
        <v>26419.8</v>
      </c>
      <c r="R113" s="49">
        <v>28129.25</v>
      </c>
      <c r="S113" s="49">
        <v>30528.1</v>
      </c>
      <c r="T113" s="49">
        <v>30899.200000000001</v>
      </c>
      <c r="U113" s="49">
        <v>38894.25</v>
      </c>
      <c r="V113" s="49">
        <v>38212.85</v>
      </c>
    </row>
    <row r="114" spans="1:22" x14ac:dyDescent="0.3">
      <c r="A114">
        <v>1003155</v>
      </c>
      <c r="B114" t="s">
        <v>40871</v>
      </c>
      <c r="C114" t="s">
        <v>40872</v>
      </c>
      <c r="D114" t="s">
        <v>922</v>
      </c>
      <c r="E114" t="s">
        <v>40873</v>
      </c>
      <c r="F114" t="s">
        <v>922</v>
      </c>
      <c r="G114" t="s">
        <v>12857</v>
      </c>
      <c r="H114" t="s">
        <v>40874</v>
      </c>
      <c r="I114" t="s">
        <v>10728</v>
      </c>
      <c r="J114">
        <v>41.25656</v>
      </c>
      <c r="K114">
        <v>-95.939139999999995</v>
      </c>
      <c r="L114">
        <v>221210</v>
      </c>
      <c r="M114" t="s">
        <v>3629</v>
      </c>
      <c r="N114" s="49">
        <f>61755.9</f>
        <v>61755.9</v>
      </c>
      <c r="O114" s="49">
        <v>68237.95</v>
      </c>
      <c r="P114" s="49">
        <v>74892.100000000006</v>
      </c>
      <c r="Q114" s="49">
        <v>81247.8</v>
      </c>
      <c r="R114" s="49">
        <v>85968.5</v>
      </c>
      <c r="S114" s="49">
        <v>90319</v>
      </c>
      <c r="T114" s="49">
        <v>183171</v>
      </c>
      <c r="U114" s="49">
        <v>104838</v>
      </c>
      <c r="V114" s="49">
        <v>103556.5</v>
      </c>
    </row>
    <row r="115" spans="1:22" x14ac:dyDescent="0.3">
      <c r="A115">
        <v>1006374</v>
      </c>
      <c r="B115" t="s">
        <v>40896</v>
      </c>
      <c r="C115" t="s">
        <v>40897</v>
      </c>
      <c r="D115" t="s">
        <v>351</v>
      </c>
      <c r="E115" t="s">
        <v>5894</v>
      </c>
      <c r="F115" t="s">
        <v>569</v>
      </c>
      <c r="G115" t="s">
        <v>17689</v>
      </c>
      <c r="H115" t="s">
        <v>40898</v>
      </c>
      <c r="I115" t="s">
        <v>686</v>
      </c>
      <c r="J115">
        <v>41.587580000000003</v>
      </c>
      <c r="K115">
        <v>-93.626159999999999</v>
      </c>
      <c r="L115">
        <v>221210</v>
      </c>
      <c r="M115" t="s">
        <v>3629</v>
      </c>
      <c r="N115" s="49">
        <f>7517.85</f>
        <v>7517.85</v>
      </c>
      <c r="O115" s="49">
        <v>7580.1</v>
      </c>
      <c r="P115" s="49">
        <v>7616.2</v>
      </c>
      <c r="Q115" s="49">
        <v>7688.45</v>
      </c>
      <c r="R115" s="49">
        <v>7942.85</v>
      </c>
      <c r="S115" s="49">
        <v>8432.4</v>
      </c>
      <c r="T115" s="49">
        <v>8545.4</v>
      </c>
      <c r="U115" s="49">
        <v>8102.15</v>
      </c>
      <c r="V115" s="49">
        <v>7928.25</v>
      </c>
    </row>
    <row r="116" spans="1:22" x14ac:dyDescent="0.3">
      <c r="A116">
        <v>1006375</v>
      </c>
      <c r="B116" t="s">
        <v>40896</v>
      </c>
      <c r="C116" t="s">
        <v>40908</v>
      </c>
      <c r="D116" t="s">
        <v>922</v>
      </c>
      <c r="E116" t="s">
        <v>5894</v>
      </c>
      <c r="F116" t="s">
        <v>569</v>
      </c>
      <c r="G116" t="s">
        <v>17689</v>
      </c>
      <c r="H116" t="s">
        <v>40898</v>
      </c>
      <c r="I116" t="s">
        <v>686</v>
      </c>
      <c r="J116">
        <v>41.587580000000003</v>
      </c>
      <c r="K116">
        <v>-93.626159999999999</v>
      </c>
      <c r="L116">
        <v>221210</v>
      </c>
      <c r="M116" t="s">
        <v>3629</v>
      </c>
      <c r="N116" s="49">
        <f>902.6</f>
        <v>902.6</v>
      </c>
      <c r="O116" s="49">
        <v>969.95</v>
      </c>
      <c r="P116" s="49">
        <v>975.45</v>
      </c>
      <c r="Q116" s="49">
        <v>985.95</v>
      </c>
      <c r="R116" s="49">
        <v>1051.0999999999999</v>
      </c>
      <c r="S116" s="49">
        <v>1066.2</v>
      </c>
      <c r="T116" s="49">
        <v>1122.9000000000001</v>
      </c>
      <c r="U116" s="49">
        <v>1161.6500000000001</v>
      </c>
      <c r="V116" s="49">
        <v>1220.5</v>
      </c>
    </row>
    <row r="117" spans="1:22" x14ac:dyDescent="0.3">
      <c r="A117">
        <v>1006376</v>
      </c>
      <c r="B117" t="s">
        <v>40896</v>
      </c>
      <c r="C117" t="s">
        <v>40918</v>
      </c>
      <c r="D117" t="s">
        <v>549</v>
      </c>
      <c r="E117" t="s">
        <v>5894</v>
      </c>
      <c r="F117" t="s">
        <v>569</v>
      </c>
      <c r="G117" t="s">
        <v>17689</v>
      </c>
      <c r="H117" t="s">
        <v>40898</v>
      </c>
      <c r="I117" t="s">
        <v>686</v>
      </c>
      <c r="J117">
        <v>41.587580000000003</v>
      </c>
      <c r="K117">
        <v>-93.626159999999999</v>
      </c>
      <c r="L117">
        <v>221210</v>
      </c>
      <c r="M117" t="s">
        <v>3629</v>
      </c>
      <c r="N117" s="49">
        <f>8028.45</f>
        <v>8028.45</v>
      </c>
      <c r="O117" s="49">
        <v>7927</v>
      </c>
      <c r="P117" s="49">
        <v>7891</v>
      </c>
      <c r="Q117" s="49">
        <v>7827.4</v>
      </c>
      <c r="R117" s="49">
        <v>7773.15</v>
      </c>
      <c r="S117" s="49">
        <v>8361.5499999999993</v>
      </c>
      <c r="T117" s="49">
        <v>9189.75</v>
      </c>
      <c r="U117" s="49">
        <v>10944.45</v>
      </c>
      <c r="V117" s="49">
        <v>11546.9</v>
      </c>
    </row>
    <row r="118" spans="1:22" x14ac:dyDescent="0.3">
      <c r="A118">
        <v>1002424</v>
      </c>
      <c r="B118" t="s">
        <v>40896</v>
      </c>
      <c r="C118" t="s">
        <v>40928</v>
      </c>
      <c r="D118" t="s">
        <v>569</v>
      </c>
      <c r="E118" t="s">
        <v>40929</v>
      </c>
      <c r="F118" t="s">
        <v>569</v>
      </c>
      <c r="G118" t="s">
        <v>17689</v>
      </c>
      <c r="H118" t="s">
        <v>40898</v>
      </c>
      <c r="I118" t="s">
        <v>686</v>
      </c>
      <c r="J118">
        <v>41.587580000000003</v>
      </c>
      <c r="K118">
        <v>-93.626159999999999</v>
      </c>
      <c r="L118">
        <v>221210</v>
      </c>
      <c r="M118" t="s">
        <v>3629</v>
      </c>
      <c r="N118" s="49">
        <f>77377.25</f>
        <v>77377.25</v>
      </c>
      <c r="O118" s="49">
        <v>77233.3</v>
      </c>
      <c r="P118" s="49">
        <v>77299.45</v>
      </c>
      <c r="Q118" s="49">
        <v>77400.399999999994</v>
      </c>
      <c r="R118" s="49">
        <v>76470.649999999994</v>
      </c>
      <c r="S118" s="49">
        <v>78983.100000000006</v>
      </c>
      <c r="T118" s="49">
        <v>80599.399999999994</v>
      </c>
      <c r="U118" s="49">
        <v>82750.100000000006</v>
      </c>
      <c r="V118" s="49">
        <v>83727.3</v>
      </c>
    </row>
    <row r="119" spans="1:22" x14ac:dyDescent="0.3">
      <c r="A119">
        <v>1004919</v>
      </c>
      <c r="B119" t="s">
        <v>40939</v>
      </c>
      <c r="C119" t="s">
        <v>40940</v>
      </c>
      <c r="D119" t="s">
        <v>676</v>
      </c>
      <c r="E119" t="s">
        <v>40941</v>
      </c>
      <c r="F119" t="s">
        <v>676</v>
      </c>
      <c r="G119" t="s">
        <v>40942</v>
      </c>
      <c r="H119" t="s">
        <v>40943</v>
      </c>
      <c r="I119" t="s">
        <v>10545</v>
      </c>
      <c r="J119">
        <v>35.965524000000002</v>
      </c>
      <c r="K119">
        <v>-85.849080999999998</v>
      </c>
      <c r="L119">
        <v>221210</v>
      </c>
      <c r="M119" t="s">
        <v>3629</v>
      </c>
      <c r="N119" s="49">
        <f>16771</f>
        <v>16771</v>
      </c>
      <c r="O119" s="49">
        <v>17289.3</v>
      </c>
      <c r="P119" s="49">
        <v>67103</v>
      </c>
      <c r="Q119" s="49">
        <v>66853</v>
      </c>
      <c r="R119" s="49">
        <v>65752</v>
      </c>
      <c r="S119" s="49">
        <v>99725</v>
      </c>
      <c r="T119" s="49">
        <v>113186</v>
      </c>
      <c r="U119" s="49">
        <v>137504.25</v>
      </c>
      <c r="V119" s="49">
        <v>31217.25</v>
      </c>
    </row>
    <row r="120" spans="1:22" x14ac:dyDescent="0.3">
      <c r="A120">
        <v>1000388</v>
      </c>
      <c r="B120" t="s">
        <v>40953</v>
      </c>
      <c r="C120" t="s">
        <v>40954</v>
      </c>
      <c r="D120" t="s">
        <v>1682</v>
      </c>
      <c r="E120" t="s">
        <v>22353</v>
      </c>
      <c r="F120" t="s">
        <v>1682</v>
      </c>
      <c r="G120" t="s">
        <v>22354</v>
      </c>
      <c r="H120" t="s">
        <v>40955</v>
      </c>
      <c r="I120" t="s">
        <v>8622</v>
      </c>
      <c r="J120">
        <v>41.891419999999997</v>
      </c>
      <c r="K120">
        <v>-70.910589999999999</v>
      </c>
      <c r="L120">
        <v>221210</v>
      </c>
      <c r="M120" t="s">
        <v>3629</v>
      </c>
      <c r="N120" s="49">
        <f>1478.85</f>
        <v>1478.85</v>
      </c>
      <c r="O120" s="49">
        <v>1498.95</v>
      </c>
      <c r="P120" s="49">
        <v>1569.8</v>
      </c>
      <c r="Q120" s="49">
        <v>1575.2</v>
      </c>
      <c r="R120" s="49">
        <v>1668.4</v>
      </c>
      <c r="S120" s="49">
        <v>1760.1</v>
      </c>
      <c r="T120" s="49">
        <v>1816.2</v>
      </c>
      <c r="U120" s="49">
        <v>1782.5</v>
      </c>
      <c r="V120" s="49">
        <v>1896.3</v>
      </c>
    </row>
    <row r="121" spans="1:22" x14ac:dyDescent="0.3">
      <c r="A121">
        <v>1006494</v>
      </c>
      <c r="B121" t="s">
        <v>41046</v>
      </c>
      <c r="C121" t="s">
        <v>41047</v>
      </c>
      <c r="D121" t="s">
        <v>640</v>
      </c>
      <c r="E121" t="s">
        <v>39489</v>
      </c>
      <c r="F121" t="s">
        <v>640</v>
      </c>
      <c r="G121" t="s">
        <v>39490</v>
      </c>
      <c r="H121" t="s">
        <v>39491</v>
      </c>
      <c r="I121" t="s">
        <v>39492</v>
      </c>
      <c r="J121">
        <v>46.808909999999997</v>
      </c>
      <c r="K121">
        <v>-100.7861</v>
      </c>
      <c r="L121">
        <v>221210</v>
      </c>
      <c r="M121" t="s">
        <v>127</v>
      </c>
      <c r="U121" s="49">
        <v>7381.65</v>
      </c>
      <c r="V121" s="49">
        <v>7245.3</v>
      </c>
    </row>
    <row r="122" spans="1:22" x14ac:dyDescent="0.3">
      <c r="A122">
        <v>1006495</v>
      </c>
      <c r="B122" t="s">
        <v>41046</v>
      </c>
      <c r="C122" t="s">
        <v>41057</v>
      </c>
      <c r="D122" t="s">
        <v>549</v>
      </c>
      <c r="E122" t="s">
        <v>39489</v>
      </c>
      <c r="F122" t="s">
        <v>640</v>
      </c>
      <c r="G122" t="s">
        <v>39490</v>
      </c>
      <c r="H122" t="s">
        <v>39491</v>
      </c>
      <c r="I122" t="s">
        <v>39492</v>
      </c>
      <c r="J122">
        <v>46.808909999999997</v>
      </c>
      <c r="K122">
        <v>-100.7861</v>
      </c>
      <c r="L122">
        <v>221210</v>
      </c>
      <c r="M122" t="s">
        <v>127</v>
      </c>
      <c r="U122" s="49">
        <v>5303.65</v>
      </c>
      <c r="V122" s="49">
        <v>5280.55</v>
      </c>
    </row>
    <row r="123" spans="1:22" x14ac:dyDescent="0.3">
      <c r="A123">
        <v>1006496</v>
      </c>
      <c r="B123" t="s">
        <v>41046</v>
      </c>
      <c r="C123" t="s">
        <v>41067</v>
      </c>
      <c r="D123" t="s">
        <v>461</v>
      </c>
      <c r="E123" t="s">
        <v>39489</v>
      </c>
      <c r="F123" t="s">
        <v>640</v>
      </c>
      <c r="G123" t="s">
        <v>39490</v>
      </c>
      <c r="H123" t="s">
        <v>41068</v>
      </c>
      <c r="I123" t="s">
        <v>39492</v>
      </c>
      <c r="J123">
        <v>46.808909999999997</v>
      </c>
      <c r="K123">
        <v>-100.7861</v>
      </c>
      <c r="L123">
        <v>221210</v>
      </c>
      <c r="M123" t="s">
        <v>127</v>
      </c>
      <c r="U123" s="49">
        <v>2370.8000000000002</v>
      </c>
      <c r="V123" s="49">
        <v>2354.0500000000002</v>
      </c>
    </row>
    <row r="124" spans="1:22" x14ac:dyDescent="0.3">
      <c r="A124">
        <v>1002218</v>
      </c>
      <c r="B124" t="s">
        <v>41046</v>
      </c>
      <c r="C124" t="s">
        <v>41078</v>
      </c>
      <c r="D124" t="s">
        <v>2235</v>
      </c>
      <c r="E124" t="s">
        <v>39489</v>
      </c>
      <c r="F124" t="s">
        <v>640</v>
      </c>
      <c r="G124" t="s">
        <v>39490</v>
      </c>
      <c r="H124" t="s">
        <v>41079</v>
      </c>
      <c r="I124" t="s">
        <v>39492</v>
      </c>
      <c r="J124">
        <v>46.808909999999997</v>
      </c>
      <c r="K124">
        <v>-100.7861</v>
      </c>
      <c r="L124">
        <v>221210</v>
      </c>
      <c r="M124" t="s">
        <v>127</v>
      </c>
      <c r="U124" s="49">
        <v>5384.9</v>
      </c>
      <c r="V124" s="49">
        <v>5333.5</v>
      </c>
    </row>
    <row r="125" spans="1:22" x14ac:dyDescent="0.3">
      <c r="A125">
        <v>1006687</v>
      </c>
      <c r="B125" t="s">
        <v>41125</v>
      </c>
      <c r="C125" t="s">
        <v>41126</v>
      </c>
      <c r="D125" t="s">
        <v>1248</v>
      </c>
      <c r="E125" t="s">
        <v>8973</v>
      </c>
      <c r="F125" t="s">
        <v>1248</v>
      </c>
      <c r="G125" t="s">
        <v>8974</v>
      </c>
      <c r="H125" t="s">
        <v>41127</v>
      </c>
      <c r="I125" t="s">
        <v>2970</v>
      </c>
      <c r="J125">
        <v>38.392229999999998</v>
      </c>
      <c r="K125">
        <v>-81.658349999999999</v>
      </c>
      <c r="L125">
        <v>221210</v>
      </c>
      <c r="M125" t="s">
        <v>3629</v>
      </c>
      <c r="N125" s="49">
        <f>141933.4</f>
        <v>141933.4</v>
      </c>
      <c r="O125" s="49">
        <v>144852.4</v>
      </c>
      <c r="P125" s="49">
        <v>145392.6</v>
      </c>
      <c r="Q125" s="49">
        <v>147930.35</v>
      </c>
      <c r="R125" s="49">
        <v>154658.20000000001</v>
      </c>
      <c r="S125" s="49">
        <v>157885.85</v>
      </c>
      <c r="T125" s="49">
        <v>155934.65</v>
      </c>
      <c r="U125" s="49">
        <v>154906.65</v>
      </c>
      <c r="V125" s="49">
        <v>155179.45000000001</v>
      </c>
    </row>
    <row r="126" spans="1:22" x14ac:dyDescent="0.3">
      <c r="A126">
        <v>1007020</v>
      </c>
      <c r="B126" t="s">
        <v>41137</v>
      </c>
      <c r="C126" t="s">
        <v>41138</v>
      </c>
      <c r="D126" t="s">
        <v>676</v>
      </c>
      <c r="E126" t="s">
        <v>32422</v>
      </c>
      <c r="F126" t="s">
        <v>311</v>
      </c>
      <c r="G126" t="s">
        <v>41139</v>
      </c>
      <c r="H126" t="s">
        <v>41140</v>
      </c>
      <c r="I126" t="s">
        <v>41141</v>
      </c>
      <c r="J126">
        <v>36.619770000000003</v>
      </c>
      <c r="K126">
        <v>-88.298079999999999</v>
      </c>
      <c r="L126">
        <v>221210</v>
      </c>
      <c r="M126" t="s">
        <v>3629</v>
      </c>
      <c r="N126" s="49">
        <f>1363.95</f>
        <v>1363.95</v>
      </c>
      <c r="O126" s="49">
        <v>1343.85</v>
      </c>
      <c r="P126" s="49">
        <v>1312.1</v>
      </c>
      <c r="Q126" s="49">
        <v>1271.5999999999999</v>
      </c>
      <c r="R126" s="49">
        <v>1224</v>
      </c>
      <c r="S126" s="49">
        <v>1145.4000000000001</v>
      </c>
      <c r="T126" s="49">
        <v>1090.05</v>
      </c>
      <c r="U126" s="49">
        <v>1053.8</v>
      </c>
      <c r="V126" s="49">
        <v>1021.2</v>
      </c>
    </row>
    <row r="127" spans="1:22" x14ac:dyDescent="0.3">
      <c r="A127">
        <v>1002603</v>
      </c>
      <c r="B127" t="s">
        <v>41186</v>
      </c>
      <c r="C127" t="s">
        <v>41187</v>
      </c>
      <c r="D127" t="s">
        <v>331</v>
      </c>
      <c r="E127" t="s">
        <v>23306</v>
      </c>
      <c r="F127" t="s">
        <v>331</v>
      </c>
      <c r="G127" t="s">
        <v>41188</v>
      </c>
      <c r="H127" t="s">
        <v>41189</v>
      </c>
      <c r="I127" t="s">
        <v>1609</v>
      </c>
      <c r="J127">
        <v>43.050849999999997</v>
      </c>
      <c r="K127">
        <v>-76.15701</v>
      </c>
      <c r="L127">
        <v>221121</v>
      </c>
      <c r="M127" t="s">
        <v>3629</v>
      </c>
      <c r="N127" s="49">
        <f>179187.55</f>
        <v>179187.55</v>
      </c>
      <c r="O127" s="49">
        <v>186241.3</v>
      </c>
      <c r="P127" s="49">
        <v>192586.65</v>
      </c>
      <c r="Q127" s="49">
        <v>201362</v>
      </c>
      <c r="R127" s="49">
        <v>203217.55</v>
      </c>
      <c r="S127" s="49">
        <v>209814.15</v>
      </c>
      <c r="T127" s="49">
        <v>215235.8</v>
      </c>
      <c r="U127" s="49">
        <v>221592.75</v>
      </c>
      <c r="V127" s="49">
        <v>227200.15</v>
      </c>
    </row>
    <row r="128" spans="1:22" x14ac:dyDescent="0.3">
      <c r="A128">
        <v>1004163</v>
      </c>
      <c r="B128" t="s">
        <v>41204</v>
      </c>
      <c r="C128" t="s">
        <v>41205</v>
      </c>
      <c r="D128" t="s">
        <v>351</v>
      </c>
      <c r="E128" t="s">
        <v>4359</v>
      </c>
      <c r="F128" t="s">
        <v>351</v>
      </c>
      <c r="G128" t="s">
        <v>4360</v>
      </c>
      <c r="H128" t="s">
        <v>41206</v>
      </c>
      <c r="I128" t="s">
        <v>4362</v>
      </c>
      <c r="J128">
        <v>41.807250000000003</v>
      </c>
      <c r="K128">
        <v>-88.197789999999998</v>
      </c>
      <c r="L128">
        <v>221210</v>
      </c>
      <c r="M128" t="s">
        <v>3629</v>
      </c>
      <c r="N128" s="49">
        <f>140398.6</f>
        <v>140398.6</v>
      </c>
      <c r="O128" s="49">
        <v>136048.35</v>
      </c>
      <c r="P128" s="49">
        <v>136852.15</v>
      </c>
      <c r="Q128" s="49">
        <v>147686.79999999999</v>
      </c>
      <c r="R128" s="49">
        <v>146378.65</v>
      </c>
      <c r="S128" s="49">
        <v>176265.25</v>
      </c>
      <c r="T128" s="49">
        <v>182140.2</v>
      </c>
      <c r="U128" s="49">
        <v>175794.4</v>
      </c>
      <c r="V128" s="49">
        <v>179946.65</v>
      </c>
    </row>
    <row r="129" spans="1:22" x14ac:dyDescent="0.3">
      <c r="A129">
        <v>1006398</v>
      </c>
      <c r="B129" t="s">
        <v>41216</v>
      </c>
      <c r="C129" t="s">
        <v>41217</v>
      </c>
      <c r="D129" t="s">
        <v>491</v>
      </c>
      <c r="E129" t="s">
        <v>38247</v>
      </c>
      <c r="F129" t="s">
        <v>491</v>
      </c>
      <c r="G129" t="s">
        <v>38248</v>
      </c>
      <c r="H129" t="s">
        <v>41218</v>
      </c>
      <c r="I129" t="s">
        <v>522</v>
      </c>
      <c r="J129">
        <v>41.463389999999997</v>
      </c>
      <c r="K129">
        <v>-87.326239999999999</v>
      </c>
      <c r="L129">
        <v>221210</v>
      </c>
      <c r="M129" t="s">
        <v>3629</v>
      </c>
      <c r="N129" s="49">
        <f>125239.272</f>
        <v>125239.272</v>
      </c>
      <c r="O129" s="49">
        <v>111484.92200000001</v>
      </c>
      <c r="P129" s="49">
        <v>109573.122</v>
      </c>
      <c r="Q129" s="49">
        <v>113901.656</v>
      </c>
      <c r="R129" s="49">
        <v>111325.47199999999</v>
      </c>
      <c r="S129" s="49">
        <v>115120.75599999999</v>
      </c>
      <c r="T129" s="49">
        <v>117401.306</v>
      </c>
      <c r="U129" s="49">
        <v>121424.556</v>
      </c>
      <c r="V129" s="49">
        <v>131347.50599999999</v>
      </c>
    </row>
    <row r="130" spans="1:22" x14ac:dyDescent="0.3">
      <c r="A130">
        <v>1002199</v>
      </c>
      <c r="B130" t="s">
        <v>41244</v>
      </c>
      <c r="C130" t="s">
        <v>41245</v>
      </c>
      <c r="D130" t="s">
        <v>2235</v>
      </c>
      <c r="E130" t="s">
        <v>7390</v>
      </c>
      <c r="F130" t="s">
        <v>2235</v>
      </c>
      <c r="G130" t="s">
        <v>4840</v>
      </c>
      <c r="H130" t="s">
        <v>41246</v>
      </c>
      <c r="I130" t="s">
        <v>4842</v>
      </c>
      <c r="J130">
        <v>46.013820000000003</v>
      </c>
      <c r="K130">
        <v>-112.53437</v>
      </c>
      <c r="L130">
        <v>486210</v>
      </c>
      <c r="M130" t="s">
        <v>3629</v>
      </c>
      <c r="N130" s="49">
        <f>25356.25</f>
        <v>25356.25</v>
      </c>
      <c r="O130" s="49">
        <v>24916.5</v>
      </c>
      <c r="P130" s="49">
        <v>24825.4</v>
      </c>
      <c r="Q130" s="49">
        <v>24745.3</v>
      </c>
      <c r="R130" s="49">
        <v>24506.25</v>
      </c>
      <c r="S130" s="49">
        <v>25083.4</v>
      </c>
      <c r="T130" s="49">
        <v>25091.4</v>
      </c>
      <c r="U130" s="49">
        <v>24540.400000000001</v>
      </c>
      <c r="V130" s="49">
        <v>26022.400000000001</v>
      </c>
    </row>
    <row r="131" spans="1:22" x14ac:dyDescent="0.3">
      <c r="A131">
        <v>1001277</v>
      </c>
      <c r="B131" t="s">
        <v>41256</v>
      </c>
      <c r="C131" t="s">
        <v>41257</v>
      </c>
      <c r="D131" t="s">
        <v>1682</v>
      </c>
      <c r="E131" t="s">
        <v>41258</v>
      </c>
      <c r="F131" t="s">
        <v>1682</v>
      </c>
      <c r="G131" t="s">
        <v>41259</v>
      </c>
      <c r="H131" t="s">
        <v>41260</v>
      </c>
      <c r="I131" t="s">
        <v>25851</v>
      </c>
      <c r="J131">
        <v>42.204459999999997</v>
      </c>
      <c r="K131">
        <v>-71.159369999999996</v>
      </c>
      <c r="L131">
        <v>221210</v>
      </c>
      <c r="M131" t="s">
        <v>3629</v>
      </c>
      <c r="N131" s="49">
        <f>99988.9</f>
        <v>99988.9</v>
      </c>
      <c r="O131" s="49">
        <v>105294.3</v>
      </c>
      <c r="P131" s="49">
        <v>110810.65</v>
      </c>
      <c r="Q131" s="49">
        <v>116290.046</v>
      </c>
      <c r="R131" s="49">
        <v>127304.6</v>
      </c>
      <c r="S131" s="49">
        <v>129337.7</v>
      </c>
      <c r="T131" s="49">
        <v>126945.24800000001</v>
      </c>
      <c r="U131" s="49">
        <v>130314.398</v>
      </c>
      <c r="V131" s="49">
        <v>133330.698</v>
      </c>
    </row>
    <row r="132" spans="1:22" x14ac:dyDescent="0.3">
      <c r="A132">
        <v>1007039</v>
      </c>
      <c r="B132" t="s">
        <v>41270</v>
      </c>
      <c r="C132" t="s">
        <v>41271</v>
      </c>
      <c r="D132" t="s">
        <v>2164</v>
      </c>
      <c r="E132" t="s">
        <v>1844</v>
      </c>
      <c r="F132" t="s">
        <v>2164</v>
      </c>
      <c r="G132" t="s">
        <v>41272</v>
      </c>
      <c r="H132" t="s">
        <v>41273</v>
      </c>
      <c r="I132" t="s">
        <v>12986</v>
      </c>
      <c r="J132">
        <v>45.524909999999998</v>
      </c>
      <c r="K132">
        <v>-122.67245</v>
      </c>
      <c r="L132">
        <v>221210</v>
      </c>
      <c r="M132" t="s">
        <v>3629</v>
      </c>
      <c r="N132" s="49">
        <f>57543.8</f>
        <v>57543.8</v>
      </c>
      <c r="O132" s="49">
        <v>57375.85</v>
      </c>
      <c r="P132" s="49">
        <v>57261.4</v>
      </c>
      <c r="Q132" s="49">
        <v>57556.05</v>
      </c>
      <c r="R132" s="49">
        <v>56310.15</v>
      </c>
      <c r="S132" s="49">
        <v>59112</v>
      </c>
      <c r="T132" s="49">
        <v>59294.9</v>
      </c>
      <c r="U132" s="49">
        <v>59623.1</v>
      </c>
      <c r="V132" s="49">
        <v>59714.55</v>
      </c>
    </row>
    <row r="133" spans="1:22" x14ac:dyDescent="0.3">
      <c r="A133">
        <v>1011405</v>
      </c>
      <c r="B133" t="s">
        <v>41283</v>
      </c>
      <c r="C133" t="s">
        <v>41284</v>
      </c>
      <c r="D133" t="s">
        <v>946</v>
      </c>
      <c r="E133" t="s">
        <v>1844</v>
      </c>
      <c r="F133" t="s">
        <v>2164</v>
      </c>
      <c r="G133" t="s">
        <v>41272</v>
      </c>
      <c r="H133" t="s">
        <v>41285</v>
      </c>
      <c r="I133" t="s">
        <v>25481</v>
      </c>
      <c r="J133">
        <v>45.370185999999997</v>
      </c>
      <c r="K133">
        <v>-122.58848500000001</v>
      </c>
      <c r="L133">
        <v>221210</v>
      </c>
      <c r="M133" t="s">
        <v>3629</v>
      </c>
      <c r="N133" s="49">
        <f>8647.9</f>
        <v>8647.9</v>
      </c>
      <c r="O133" s="49">
        <v>8460.4500000000007</v>
      </c>
      <c r="P133" s="49">
        <v>8182.9</v>
      </c>
      <c r="Q133" s="49">
        <v>7983.85</v>
      </c>
      <c r="R133" s="49">
        <v>7824.3</v>
      </c>
      <c r="S133" s="49">
        <v>7769.3</v>
      </c>
      <c r="T133" s="49">
        <v>7666.45</v>
      </c>
      <c r="U133" s="49">
        <v>7665.7</v>
      </c>
      <c r="V133" s="49">
        <v>7642.35</v>
      </c>
    </row>
    <row r="134" spans="1:22" x14ac:dyDescent="0.3">
      <c r="A134">
        <v>1005663</v>
      </c>
      <c r="B134" t="s">
        <v>41299</v>
      </c>
      <c r="C134" t="s">
        <v>41300</v>
      </c>
      <c r="D134" t="s">
        <v>447</v>
      </c>
      <c r="E134" t="s">
        <v>11179</v>
      </c>
      <c r="F134" t="s">
        <v>447</v>
      </c>
      <c r="G134" t="s">
        <v>41301</v>
      </c>
      <c r="H134" t="s">
        <v>41302</v>
      </c>
      <c r="J134">
        <v>42.965060000000001</v>
      </c>
      <c r="K134">
        <v>-78.714579999999998</v>
      </c>
      <c r="L134">
        <v>221210</v>
      </c>
      <c r="M134" t="s">
        <v>3629</v>
      </c>
      <c r="N134" s="49">
        <f>88823.25</f>
        <v>88823.25</v>
      </c>
      <c r="O134" s="49">
        <v>90263.8</v>
      </c>
      <c r="P134" s="49">
        <v>96007.8</v>
      </c>
      <c r="Q134" s="49">
        <v>101141.8</v>
      </c>
      <c r="R134" s="49">
        <v>103600.15</v>
      </c>
      <c r="S134" s="49">
        <v>106119.85</v>
      </c>
      <c r="T134" s="49">
        <v>108164.45</v>
      </c>
      <c r="U134" s="49">
        <v>110942.6</v>
      </c>
      <c r="V134" s="49">
        <v>95658.2</v>
      </c>
    </row>
    <row r="135" spans="1:22" x14ac:dyDescent="0.3">
      <c r="A135">
        <v>1003066</v>
      </c>
      <c r="B135" t="s">
        <v>41299</v>
      </c>
      <c r="C135" t="s">
        <v>41312</v>
      </c>
      <c r="D135" t="s">
        <v>331</v>
      </c>
      <c r="E135" t="s">
        <v>41313</v>
      </c>
      <c r="F135" t="s">
        <v>331</v>
      </c>
      <c r="G135" t="s">
        <v>41314</v>
      </c>
      <c r="H135" t="s">
        <v>41315</v>
      </c>
      <c r="I135" t="s">
        <v>3697</v>
      </c>
      <c r="J135">
        <v>42.966090000000001</v>
      </c>
      <c r="K135">
        <v>-78.714519999999993</v>
      </c>
      <c r="L135">
        <v>221210</v>
      </c>
      <c r="M135" t="s">
        <v>3629</v>
      </c>
      <c r="N135" s="49">
        <f>159221.15</f>
        <v>159221.15</v>
      </c>
      <c r="O135" s="49">
        <v>167885</v>
      </c>
      <c r="P135" s="49">
        <v>175982.7</v>
      </c>
      <c r="Q135" s="49">
        <v>183850.8</v>
      </c>
      <c r="R135" s="49">
        <v>191900.5</v>
      </c>
      <c r="S135" s="49">
        <v>201236.5</v>
      </c>
      <c r="T135" s="49">
        <v>209224.05</v>
      </c>
      <c r="U135" s="49">
        <v>218370.4</v>
      </c>
      <c r="V135" s="49">
        <v>235299.8</v>
      </c>
    </row>
    <row r="136" spans="1:22" x14ac:dyDescent="0.3">
      <c r="A136">
        <v>1011341</v>
      </c>
      <c r="B136" t="s">
        <v>41381</v>
      </c>
      <c r="C136" t="s">
        <v>41382</v>
      </c>
      <c r="E136" t="s">
        <v>9700</v>
      </c>
      <c r="F136" t="s">
        <v>1781</v>
      </c>
      <c r="G136" t="s">
        <v>9701</v>
      </c>
      <c r="H136" t="s">
        <v>41383</v>
      </c>
      <c r="I136" t="s">
        <v>11279</v>
      </c>
      <c r="J136">
        <v>34.495379999999997</v>
      </c>
      <c r="K136">
        <v>-89.006370000000004</v>
      </c>
      <c r="L136">
        <v>221210</v>
      </c>
      <c r="M136" t="s">
        <v>3629</v>
      </c>
      <c r="S136" s="49">
        <v>2637</v>
      </c>
      <c r="T136" s="49">
        <v>1254.8</v>
      </c>
      <c r="U136" s="49">
        <v>1469.8</v>
      </c>
      <c r="V136" s="49">
        <v>1450.8</v>
      </c>
    </row>
    <row r="137" spans="1:22" x14ac:dyDescent="0.3">
      <c r="A137">
        <v>1002582</v>
      </c>
      <c r="B137" t="s">
        <v>41388</v>
      </c>
      <c r="C137" t="s">
        <v>41389</v>
      </c>
      <c r="D137" t="s">
        <v>1663</v>
      </c>
      <c r="E137" t="s">
        <v>41390</v>
      </c>
      <c r="F137" t="s">
        <v>1663</v>
      </c>
      <c r="G137" t="s">
        <v>41391</v>
      </c>
      <c r="H137" t="s">
        <v>41392</v>
      </c>
      <c r="I137" t="s">
        <v>21414</v>
      </c>
      <c r="J137">
        <v>40.210250000000002</v>
      </c>
      <c r="K137">
        <v>-74.126919999999998</v>
      </c>
      <c r="L137">
        <v>221210</v>
      </c>
      <c r="M137" t="s">
        <v>3629</v>
      </c>
      <c r="N137" s="49">
        <f>39907.75</f>
        <v>39907.75</v>
      </c>
      <c r="O137" s="49">
        <v>45764.35</v>
      </c>
      <c r="P137" s="49">
        <v>49612.2</v>
      </c>
      <c r="Q137" s="49">
        <v>56367.25</v>
      </c>
      <c r="R137" s="49">
        <v>68372.05</v>
      </c>
      <c r="S137" s="49">
        <v>76885.350000000006</v>
      </c>
      <c r="T137" s="49">
        <v>78929.7</v>
      </c>
      <c r="U137" s="49">
        <v>94139.9</v>
      </c>
      <c r="V137" s="49">
        <v>95588</v>
      </c>
    </row>
    <row r="138" spans="1:22" x14ac:dyDescent="0.3">
      <c r="A138">
        <v>1001626</v>
      </c>
      <c r="B138" t="s">
        <v>41402</v>
      </c>
      <c r="C138" t="s">
        <v>41403</v>
      </c>
      <c r="D138" t="s">
        <v>339</v>
      </c>
      <c r="E138" t="s">
        <v>27975</v>
      </c>
      <c r="F138" t="s">
        <v>339</v>
      </c>
      <c r="G138" t="s">
        <v>41404</v>
      </c>
      <c r="H138" t="s">
        <v>41405</v>
      </c>
      <c r="I138" t="s">
        <v>1495</v>
      </c>
      <c r="J138">
        <v>35.159792000000003</v>
      </c>
      <c r="K138">
        <v>-106.55982</v>
      </c>
      <c r="L138">
        <v>221210</v>
      </c>
      <c r="M138" t="s">
        <v>3629</v>
      </c>
      <c r="N138" s="49">
        <f>55479.45</f>
        <v>55479.45</v>
      </c>
      <c r="O138" s="49">
        <v>54826.75</v>
      </c>
      <c r="P138" s="49">
        <v>53873.7</v>
      </c>
      <c r="Q138" s="49">
        <v>53959.4</v>
      </c>
      <c r="R138" s="49">
        <v>55377.7</v>
      </c>
      <c r="S138" s="49">
        <v>66393.100000000006</v>
      </c>
      <c r="T138" s="49">
        <v>64133.599999999999</v>
      </c>
      <c r="U138" s="49">
        <v>62605.1</v>
      </c>
      <c r="V138" s="49">
        <v>60270.15</v>
      </c>
    </row>
    <row r="139" spans="1:22" x14ac:dyDescent="0.3">
      <c r="A139">
        <v>1003642</v>
      </c>
      <c r="B139" t="s">
        <v>41415</v>
      </c>
      <c r="C139" t="s">
        <v>41416</v>
      </c>
      <c r="D139" t="s">
        <v>331</v>
      </c>
      <c r="E139" t="s">
        <v>41417</v>
      </c>
      <c r="F139" t="s">
        <v>331</v>
      </c>
      <c r="G139" t="s">
        <v>41418</v>
      </c>
      <c r="H139" t="s">
        <v>41419</v>
      </c>
      <c r="I139" t="s">
        <v>4556</v>
      </c>
      <c r="J139">
        <v>42.104689999999998</v>
      </c>
      <c r="K139">
        <v>-75.82226</v>
      </c>
      <c r="L139">
        <v>221210</v>
      </c>
      <c r="M139" t="s">
        <v>3629</v>
      </c>
      <c r="N139" s="49">
        <f>39812.4</f>
        <v>39812.400000000001</v>
      </c>
      <c r="O139" s="49">
        <v>38782.449999999997</v>
      </c>
      <c r="P139" s="49">
        <v>40354.6</v>
      </c>
      <c r="Q139" s="49">
        <v>41863.050000000003</v>
      </c>
      <c r="R139" s="49">
        <v>44708.95</v>
      </c>
      <c r="S139" s="49">
        <v>55688</v>
      </c>
      <c r="T139" s="49">
        <v>51224.35</v>
      </c>
      <c r="U139" s="49">
        <v>49892.2</v>
      </c>
      <c r="V139" s="49">
        <v>194921.948</v>
      </c>
    </row>
    <row r="140" spans="1:22" x14ac:dyDescent="0.3">
      <c r="A140">
        <v>1009724</v>
      </c>
      <c r="B140" t="s">
        <v>41503</v>
      </c>
      <c r="C140" t="s">
        <v>41504</v>
      </c>
      <c r="D140" t="s">
        <v>922</v>
      </c>
      <c r="E140" t="s">
        <v>4839</v>
      </c>
      <c r="F140" t="s">
        <v>2235</v>
      </c>
      <c r="G140" t="s">
        <v>4840</v>
      </c>
      <c r="H140" t="s">
        <v>41246</v>
      </c>
      <c r="I140" t="s">
        <v>4842</v>
      </c>
      <c r="J140">
        <v>46.013787000000001</v>
      </c>
      <c r="K140">
        <v>-112.534853</v>
      </c>
      <c r="L140">
        <v>221210</v>
      </c>
      <c r="M140" t="s">
        <v>3629</v>
      </c>
      <c r="N140" s="49">
        <f>4120.5</f>
        <v>4120.5</v>
      </c>
      <c r="O140" s="49">
        <v>5587.2</v>
      </c>
      <c r="P140" s="49">
        <v>4883.1499999999996</v>
      </c>
      <c r="Q140" s="49">
        <v>4921.6499999999996</v>
      </c>
      <c r="R140" s="49">
        <v>7789.45</v>
      </c>
      <c r="S140" s="49">
        <v>3970.6</v>
      </c>
      <c r="T140" s="49">
        <v>3800.6</v>
      </c>
      <c r="U140" s="49">
        <v>3811.6</v>
      </c>
      <c r="V140" s="49">
        <v>4012.9</v>
      </c>
    </row>
    <row r="141" spans="1:22" x14ac:dyDescent="0.3">
      <c r="A141">
        <v>1002986</v>
      </c>
      <c r="B141" t="s">
        <v>41514</v>
      </c>
      <c r="C141" t="s">
        <v>41515</v>
      </c>
      <c r="D141" t="s">
        <v>549</v>
      </c>
      <c r="E141" t="s">
        <v>4839</v>
      </c>
      <c r="F141" t="s">
        <v>2235</v>
      </c>
      <c r="G141" t="s">
        <v>4840</v>
      </c>
      <c r="H141" t="s">
        <v>41246</v>
      </c>
      <c r="I141" t="s">
        <v>4842</v>
      </c>
      <c r="J141">
        <v>46.013820000000003</v>
      </c>
      <c r="K141">
        <v>-112.53437</v>
      </c>
      <c r="L141">
        <v>221210</v>
      </c>
      <c r="M141" t="s">
        <v>3629</v>
      </c>
      <c r="N141" s="49">
        <f>7164.35</f>
        <v>7164.35</v>
      </c>
      <c r="O141" s="49">
        <v>6915.8</v>
      </c>
      <c r="P141" s="49">
        <v>6851.55</v>
      </c>
      <c r="Q141" s="49">
        <v>7241.2</v>
      </c>
      <c r="R141" s="49">
        <v>6761.35</v>
      </c>
      <c r="S141" s="49">
        <v>6628.25</v>
      </c>
      <c r="T141" s="49">
        <v>6605.15</v>
      </c>
      <c r="U141" s="49">
        <v>6804.25</v>
      </c>
      <c r="V141" s="49">
        <v>6779.1</v>
      </c>
    </row>
    <row r="142" spans="1:22" x14ac:dyDescent="0.3">
      <c r="A142">
        <v>1003203</v>
      </c>
      <c r="B142" t="s">
        <v>41539</v>
      </c>
      <c r="C142" t="s">
        <v>41540</v>
      </c>
      <c r="D142" t="s">
        <v>380</v>
      </c>
      <c r="E142" t="s">
        <v>16887</v>
      </c>
      <c r="F142" t="s">
        <v>380</v>
      </c>
      <c r="G142" t="s">
        <v>28045</v>
      </c>
      <c r="H142" t="s">
        <v>41541</v>
      </c>
      <c r="I142" t="s">
        <v>7627</v>
      </c>
      <c r="J142">
        <v>44.979669999999999</v>
      </c>
      <c r="K142">
        <v>-93.269890000000004</v>
      </c>
      <c r="L142">
        <v>221210</v>
      </c>
      <c r="M142" t="s">
        <v>3629</v>
      </c>
      <c r="N142" s="49">
        <f>56612.142</f>
        <v>56612.142</v>
      </c>
      <c r="O142" s="49">
        <v>55895.45</v>
      </c>
      <c r="P142" s="49">
        <v>55733.65</v>
      </c>
      <c r="Q142" s="49">
        <v>56321.2</v>
      </c>
      <c r="R142" s="49">
        <v>70258.899999999994</v>
      </c>
      <c r="S142" s="49">
        <v>48339.447999999997</v>
      </c>
      <c r="T142" s="49">
        <v>48393.748</v>
      </c>
      <c r="U142" s="49">
        <v>53979.447999999997</v>
      </c>
      <c r="V142" s="49">
        <v>56511.197999999997</v>
      </c>
    </row>
    <row r="143" spans="1:22" x14ac:dyDescent="0.3">
      <c r="A143">
        <v>1000091</v>
      </c>
      <c r="B143" t="s">
        <v>41583</v>
      </c>
      <c r="C143" t="s">
        <v>41584</v>
      </c>
      <c r="D143" t="s">
        <v>2780</v>
      </c>
      <c r="E143" t="s">
        <v>41585</v>
      </c>
      <c r="F143" t="s">
        <v>2780</v>
      </c>
      <c r="G143" t="s">
        <v>41586</v>
      </c>
      <c r="H143" t="s">
        <v>41587</v>
      </c>
      <c r="I143" t="s">
        <v>13581</v>
      </c>
      <c r="J143">
        <v>41.526899999999998</v>
      </c>
      <c r="K143">
        <v>-72.063100000000006</v>
      </c>
      <c r="L143">
        <v>221210</v>
      </c>
      <c r="M143" t="s">
        <v>3629</v>
      </c>
      <c r="N143" s="49">
        <f>2219.35</f>
        <v>2219.35</v>
      </c>
      <c r="O143" s="49">
        <v>2434.4</v>
      </c>
      <c r="P143" s="49">
        <v>2728.45</v>
      </c>
      <c r="Q143" s="49">
        <v>2735.7</v>
      </c>
      <c r="R143" s="49">
        <v>3016.1</v>
      </c>
      <c r="S143" s="49">
        <v>3223.05</v>
      </c>
      <c r="T143" s="49">
        <v>3840.35</v>
      </c>
      <c r="U143" s="49">
        <v>3925.05</v>
      </c>
      <c r="V143" s="49">
        <v>4312.45</v>
      </c>
    </row>
    <row r="144" spans="1:22" x14ac:dyDescent="0.3">
      <c r="A144">
        <v>1007071</v>
      </c>
      <c r="B144" t="s">
        <v>41647</v>
      </c>
      <c r="C144" t="s">
        <v>41648</v>
      </c>
      <c r="D144" t="s">
        <v>331</v>
      </c>
      <c r="E144" t="s">
        <v>26407</v>
      </c>
      <c r="F144" t="s">
        <v>331</v>
      </c>
      <c r="G144" t="s">
        <v>26408</v>
      </c>
      <c r="H144" t="s">
        <v>41649</v>
      </c>
      <c r="I144" t="s">
        <v>17028</v>
      </c>
      <c r="J144">
        <v>41.048139999999997</v>
      </c>
      <c r="K144">
        <v>-74.008660000000006</v>
      </c>
      <c r="L144">
        <v>221210</v>
      </c>
      <c r="M144" t="s">
        <v>127</v>
      </c>
      <c r="R144" s="49">
        <v>21323.1</v>
      </c>
      <c r="S144" s="49">
        <v>22869</v>
      </c>
      <c r="T144" s="49">
        <v>23403.85</v>
      </c>
      <c r="U144" s="49">
        <v>24191.599999999999</v>
      </c>
      <c r="V144" s="49">
        <v>25315.5</v>
      </c>
    </row>
    <row r="145" spans="1:22" x14ac:dyDescent="0.3">
      <c r="A145">
        <v>1000205</v>
      </c>
      <c r="B145" t="s">
        <v>41740</v>
      </c>
      <c r="C145" t="s">
        <v>41741</v>
      </c>
      <c r="D145" t="s">
        <v>468</v>
      </c>
      <c r="E145" t="s">
        <v>26962</v>
      </c>
      <c r="F145" t="s">
        <v>468</v>
      </c>
      <c r="G145" t="s">
        <v>41742</v>
      </c>
      <c r="H145" t="s">
        <v>41743</v>
      </c>
      <c r="I145" t="s">
        <v>41744</v>
      </c>
      <c r="J145">
        <v>30.509540000000001</v>
      </c>
      <c r="K145">
        <v>-86.496660000000006</v>
      </c>
      <c r="L145">
        <v>221210</v>
      </c>
      <c r="M145" t="s">
        <v>3629</v>
      </c>
      <c r="N145" s="49">
        <f>25973.8</f>
        <v>25973.8</v>
      </c>
      <c r="O145" s="49">
        <v>26428.3</v>
      </c>
      <c r="P145" s="49">
        <v>26667.1</v>
      </c>
      <c r="Q145" s="49">
        <v>27126.2</v>
      </c>
      <c r="R145" s="49">
        <v>23877.7</v>
      </c>
      <c r="S145" s="49">
        <v>27920.7</v>
      </c>
      <c r="T145" s="49">
        <v>28940.400000000001</v>
      </c>
      <c r="U145" s="49">
        <v>30656.400000000001</v>
      </c>
      <c r="V145" s="49">
        <v>29974.6</v>
      </c>
    </row>
    <row r="146" spans="1:22" x14ac:dyDescent="0.3">
      <c r="A146">
        <v>1004108</v>
      </c>
      <c r="B146" t="s">
        <v>41754</v>
      </c>
      <c r="C146" t="s">
        <v>41755</v>
      </c>
      <c r="D146" t="s">
        <v>1418</v>
      </c>
      <c r="E146" t="s">
        <v>9104</v>
      </c>
      <c r="F146" t="s">
        <v>1418</v>
      </c>
      <c r="G146" t="s">
        <v>41756</v>
      </c>
      <c r="H146" t="s">
        <v>41757</v>
      </c>
      <c r="I146" t="s">
        <v>13690</v>
      </c>
      <c r="J146">
        <v>35.471209999999999</v>
      </c>
      <c r="K146">
        <v>-97.517880000000005</v>
      </c>
      <c r="L146">
        <v>221210</v>
      </c>
      <c r="M146" t="s">
        <v>3629</v>
      </c>
      <c r="N146" s="49">
        <f>153549.15</f>
        <v>153549.15</v>
      </c>
      <c r="O146" s="49">
        <v>159667.20000000001</v>
      </c>
      <c r="P146" s="49">
        <v>162173.54999999999</v>
      </c>
      <c r="Q146" s="49">
        <v>156144.5</v>
      </c>
      <c r="R146" s="49">
        <v>159325.29999999999</v>
      </c>
      <c r="S146" s="49">
        <v>164920.75</v>
      </c>
      <c r="T146" s="49">
        <v>170913.2</v>
      </c>
      <c r="U146" s="49">
        <v>189506.95</v>
      </c>
      <c r="V146" s="49">
        <v>188410.3</v>
      </c>
    </row>
    <row r="147" spans="1:22" x14ac:dyDescent="0.3">
      <c r="A147">
        <v>1005251</v>
      </c>
      <c r="B147" t="s">
        <v>41792</v>
      </c>
      <c r="C147" t="s">
        <v>41793</v>
      </c>
      <c r="E147" t="s">
        <v>41794</v>
      </c>
      <c r="F147" t="s">
        <v>663</v>
      </c>
      <c r="G147" t="s">
        <v>41795</v>
      </c>
      <c r="H147" t="s">
        <v>41796</v>
      </c>
      <c r="I147" t="s">
        <v>522</v>
      </c>
      <c r="J147">
        <v>41.679369999999999</v>
      </c>
      <c r="K147">
        <v>-81.335880000000003</v>
      </c>
      <c r="L147">
        <v>221210</v>
      </c>
      <c r="M147" t="s">
        <v>127</v>
      </c>
      <c r="T147" s="49">
        <v>1538.55</v>
      </c>
      <c r="U147" s="49">
        <v>1264.5</v>
      </c>
      <c r="V147" s="49">
        <v>1223.1500000000001</v>
      </c>
    </row>
    <row r="148" spans="1:22" x14ac:dyDescent="0.3">
      <c r="A148">
        <v>1005256</v>
      </c>
      <c r="B148" t="s">
        <v>41809</v>
      </c>
      <c r="C148" t="s">
        <v>41810</v>
      </c>
      <c r="D148" t="s">
        <v>323</v>
      </c>
      <c r="E148" t="s">
        <v>11980</v>
      </c>
      <c r="F148" t="s">
        <v>323</v>
      </c>
      <c r="G148" t="s">
        <v>41811</v>
      </c>
      <c r="H148" t="s">
        <v>41812</v>
      </c>
      <c r="I148" t="s">
        <v>11983</v>
      </c>
      <c r="J148">
        <v>37.791339999999998</v>
      </c>
      <c r="K148">
        <v>-122.39604</v>
      </c>
      <c r="L148">
        <v>221210</v>
      </c>
      <c r="M148" t="s">
        <v>3629</v>
      </c>
      <c r="N148" s="49">
        <f>284127.1</f>
        <v>284127.09999999998</v>
      </c>
      <c r="O148" s="49">
        <v>279784.15000000002</v>
      </c>
      <c r="P148" s="49">
        <v>276659.09999999998</v>
      </c>
      <c r="Q148" s="49">
        <v>273985.40000000002</v>
      </c>
      <c r="R148" s="49">
        <v>274509.5</v>
      </c>
      <c r="S148" s="49">
        <v>268237.65000000002</v>
      </c>
      <c r="T148" s="49">
        <v>254217.3</v>
      </c>
      <c r="U148" s="49">
        <v>264033.65000000002</v>
      </c>
      <c r="V148" s="49">
        <v>278705.84999999998</v>
      </c>
    </row>
    <row r="149" spans="1:22" x14ac:dyDescent="0.3">
      <c r="A149">
        <v>1002791</v>
      </c>
      <c r="B149" t="s">
        <v>41857</v>
      </c>
      <c r="C149" t="s">
        <v>41858</v>
      </c>
      <c r="D149" t="s">
        <v>447</v>
      </c>
      <c r="E149" t="s">
        <v>2452</v>
      </c>
      <c r="F149" t="s">
        <v>447</v>
      </c>
      <c r="G149" t="s">
        <v>41859</v>
      </c>
      <c r="H149" t="s">
        <v>41860</v>
      </c>
      <c r="I149" t="s">
        <v>1281</v>
      </c>
      <c r="J149">
        <v>39.832588000000001</v>
      </c>
      <c r="K149">
        <v>-75.424143000000001</v>
      </c>
      <c r="L149">
        <v>221210</v>
      </c>
      <c r="M149" t="s">
        <v>3629</v>
      </c>
      <c r="N149" s="49">
        <f>122967.9</f>
        <v>122967.9</v>
      </c>
      <c r="O149" s="49">
        <v>133141.20000000001</v>
      </c>
      <c r="P149" s="49">
        <v>142343.84599999999</v>
      </c>
      <c r="Q149" s="49">
        <v>157802.34599999999</v>
      </c>
      <c r="R149" s="49">
        <v>162849.946</v>
      </c>
      <c r="S149" s="49">
        <v>166780.99600000001</v>
      </c>
      <c r="T149" s="49">
        <v>172516.74600000001</v>
      </c>
      <c r="U149" s="49">
        <v>178651.24600000001</v>
      </c>
      <c r="V149" s="49">
        <v>182739.39600000001</v>
      </c>
    </row>
    <row r="150" spans="1:22" x14ac:dyDescent="0.3">
      <c r="A150">
        <v>1002812</v>
      </c>
      <c r="B150" t="s">
        <v>41968</v>
      </c>
      <c r="C150" t="s">
        <v>41969</v>
      </c>
      <c r="D150" t="s">
        <v>1663</v>
      </c>
      <c r="E150" t="s">
        <v>24068</v>
      </c>
      <c r="F150" t="s">
        <v>1663</v>
      </c>
      <c r="G150" t="s">
        <v>41970</v>
      </c>
      <c r="H150" t="s">
        <v>41971</v>
      </c>
      <c r="I150" t="s">
        <v>1666</v>
      </c>
      <c r="J150">
        <v>40.738109999999999</v>
      </c>
      <c r="K150">
        <v>-74.169929999999994</v>
      </c>
      <c r="L150">
        <v>221210</v>
      </c>
      <c r="M150" t="s">
        <v>3629</v>
      </c>
      <c r="N150" s="49">
        <f>594635.44</f>
        <v>594635.43999999994</v>
      </c>
      <c r="O150" s="49">
        <v>635866.04599999997</v>
      </c>
      <c r="P150" s="49">
        <v>673013.78599999996</v>
      </c>
      <c r="Q150" s="49">
        <v>699464.88399999996</v>
      </c>
      <c r="R150" s="49">
        <v>729672.23600000003</v>
      </c>
      <c r="S150" s="49">
        <v>754544.08799999999</v>
      </c>
      <c r="T150" s="49">
        <v>763475.03599999996</v>
      </c>
      <c r="U150" s="49">
        <v>777769.19</v>
      </c>
      <c r="V150" s="49">
        <v>795575.59199999995</v>
      </c>
    </row>
    <row r="151" spans="1:22" x14ac:dyDescent="0.3">
      <c r="A151">
        <v>1004567</v>
      </c>
      <c r="B151" t="s">
        <v>41981</v>
      </c>
      <c r="C151" t="s">
        <v>41982</v>
      </c>
      <c r="D151" t="s">
        <v>441</v>
      </c>
      <c r="E151" t="s">
        <v>33854</v>
      </c>
      <c r="F151" t="s">
        <v>441</v>
      </c>
      <c r="G151" t="s">
        <v>41983</v>
      </c>
      <c r="H151" t="s">
        <v>41984</v>
      </c>
      <c r="I151" t="s">
        <v>14122</v>
      </c>
      <c r="J151">
        <v>35.249760000000002</v>
      </c>
      <c r="K151">
        <v>-81.088790000000003</v>
      </c>
      <c r="L151">
        <v>221210</v>
      </c>
      <c r="M151" t="s">
        <v>3629</v>
      </c>
      <c r="N151" s="49">
        <f>54535.85</f>
        <v>54535.85</v>
      </c>
      <c r="O151" s="49">
        <v>54826.15</v>
      </c>
      <c r="P151" s="49">
        <v>56605.599999999999</v>
      </c>
      <c r="Q151" s="49">
        <v>53793.8</v>
      </c>
      <c r="R151" s="49">
        <v>49710.1</v>
      </c>
      <c r="S151" s="49">
        <v>50187</v>
      </c>
      <c r="T151" s="49">
        <v>53831.5</v>
      </c>
      <c r="U151" s="49">
        <v>50164.1</v>
      </c>
      <c r="V151" s="49">
        <v>48675.5</v>
      </c>
    </row>
    <row r="152" spans="1:22" x14ac:dyDescent="0.3">
      <c r="A152">
        <v>1008931</v>
      </c>
      <c r="B152" t="s">
        <v>41997</v>
      </c>
      <c r="C152" t="s">
        <v>41998</v>
      </c>
      <c r="D152" t="s">
        <v>676</v>
      </c>
      <c r="E152" t="s">
        <v>15901</v>
      </c>
      <c r="F152" t="s">
        <v>676</v>
      </c>
      <c r="G152" t="s">
        <v>41999</v>
      </c>
      <c r="H152" t="s">
        <v>42000</v>
      </c>
      <c r="I152" t="s">
        <v>16194</v>
      </c>
      <c r="J152">
        <v>36.30189</v>
      </c>
      <c r="K152">
        <v>-88.326589999999996</v>
      </c>
      <c r="L152">
        <v>221210</v>
      </c>
      <c r="M152" t="s">
        <v>3629</v>
      </c>
      <c r="P152" s="49">
        <v>0</v>
      </c>
      <c r="Q152" s="49">
        <v>0</v>
      </c>
      <c r="R152" s="49">
        <v>0</v>
      </c>
      <c r="S152" s="49">
        <v>133563.6</v>
      </c>
    </row>
    <row r="153" spans="1:22" x14ac:dyDescent="0.3">
      <c r="A153">
        <v>1010644</v>
      </c>
      <c r="B153" t="s">
        <v>42025</v>
      </c>
      <c r="C153" t="s">
        <v>42026</v>
      </c>
      <c r="D153" t="s">
        <v>447</v>
      </c>
      <c r="E153" t="s">
        <v>12861</v>
      </c>
      <c r="F153" t="s">
        <v>447</v>
      </c>
      <c r="G153" t="s">
        <v>12862</v>
      </c>
      <c r="H153" t="s">
        <v>42027</v>
      </c>
      <c r="I153" t="s">
        <v>15756</v>
      </c>
      <c r="J153">
        <v>40.063571000000003</v>
      </c>
      <c r="K153">
        <v>-76.720493000000005</v>
      </c>
      <c r="L153">
        <v>221210</v>
      </c>
      <c r="M153" t="s">
        <v>3629</v>
      </c>
      <c r="N153" s="49">
        <f>51314.3</f>
        <v>51314.3</v>
      </c>
      <c r="O153" s="49">
        <v>52146.3</v>
      </c>
      <c r="P153" s="49">
        <v>60647</v>
      </c>
      <c r="Q153" s="49">
        <v>53186.75</v>
      </c>
      <c r="R153" s="49">
        <v>56066.7</v>
      </c>
      <c r="S153" s="49">
        <v>53030.35</v>
      </c>
      <c r="T153" s="49">
        <v>57304.5</v>
      </c>
      <c r="U153" s="49">
        <v>65895.899999999994</v>
      </c>
    </row>
    <row r="154" spans="1:22" x14ac:dyDescent="0.3">
      <c r="A154">
        <v>1004429</v>
      </c>
      <c r="B154" t="s">
        <v>42036</v>
      </c>
      <c r="C154" t="s">
        <v>42037</v>
      </c>
      <c r="D154" t="s">
        <v>447</v>
      </c>
      <c r="E154" t="s">
        <v>12861</v>
      </c>
      <c r="F154" t="s">
        <v>447</v>
      </c>
      <c r="G154" t="s">
        <v>42038</v>
      </c>
      <c r="H154" t="s">
        <v>42039</v>
      </c>
      <c r="I154" t="s">
        <v>4017</v>
      </c>
      <c r="J154">
        <v>40.446919999999999</v>
      </c>
      <c r="K154">
        <v>-79.885940000000005</v>
      </c>
      <c r="L154">
        <v>221210</v>
      </c>
      <c r="M154" t="s">
        <v>3629</v>
      </c>
      <c r="N154" s="49">
        <f>223733.65</f>
        <v>223733.65</v>
      </c>
      <c r="O154" s="49">
        <v>230062.75</v>
      </c>
      <c r="P154" s="49">
        <v>243864.1</v>
      </c>
      <c r="Q154" s="49">
        <v>245432</v>
      </c>
      <c r="R154" s="49">
        <v>251092.65</v>
      </c>
      <c r="S154" s="49">
        <v>187430.3</v>
      </c>
      <c r="T154" s="49">
        <v>189408.2</v>
      </c>
      <c r="U154" s="49">
        <v>194173.55</v>
      </c>
      <c r="V154" s="49">
        <v>193108.25</v>
      </c>
    </row>
    <row r="155" spans="1:22" x14ac:dyDescent="0.3">
      <c r="A155">
        <v>1006569</v>
      </c>
      <c r="B155" t="s">
        <v>42065</v>
      </c>
      <c r="C155" t="s">
        <v>42066</v>
      </c>
      <c r="D155" t="s">
        <v>447</v>
      </c>
      <c r="E155" t="s">
        <v>2452</v>
      </c>
      <c r="F155" t="s">
        <v>447</v>
      </c>
      <c r="G155" t="s">
        <v>31127</v>
      </c>
      <c r="H155" t="s">
        <v>42067</v>
      </c>
      <c r="I155" t="s">
        <v>23179</v>
      </c>
      <c r="J155">
        <v>39.97907</v>
      </c>
      <c r="K155">
        <v>-75.148690000000002</v>
      </c>
      <c r="L155">
        <v>221210</v>
      </c>
      <c r="M155" t="s">
        <v>3629</v>
      </c>
      <c r="N155" s="49">
        <f>275048.2</f>
        <v>275048.2</v>
      </c>
      <c r="O155" s="49">
        <v>283067</v>
      </c>
      <c r="P155" s="49">
        <v>289413.25</v>
      </c>
      <c r="Q155" s="49">
        <v>298083.90000000002</v>
      </c>
      <c r="R155" s="49">
        <v>304955.7</v>
      </c>
      <c r="S155" s="49">
        <v>311122.84999999998</v>
      </c>
      <c r="T155" s="49">
        <v>316510.2</v>
      </c>
      <c r="U155" s="49">
        <v>296400.55</v>
      </c>
      <c r="V155" s="49">
        <v>300833.7</v>
      </c>
    </row>
    <row r="156" spans="1:22" x14ac:dyDescent="0.3">
      <c r="A156">
        <v>1001583</v>
      </c>
      <c r="B156" t="s">
        <v>42129</v>
      </c>
      <c r="C156" t="s">
        <v>42130</v>
      </c>
      <c r="D156" t="s">
        <v>441</v>
      </c>
      <c r="E156" t="s">
        <v>8430</v>
      </c>
      <c r="F156" t="s">
        <v>441</v>
      </c>
      <c r="G156" t="s">
        <v>42131</v>
      </c>
      <c r="H156" t="s">
        <v>42132</v>
      </c>
      <c r="I156" t="s">
        <v>6760</v>
      </c>
      <c r="J156">
        <v>35.151870000000002</v>
      </c>
      <c r="K156">
        <v>-80.839780000000005</v>
      </c>
      <c r="L156">
        <v>221210</v>
      </c>
      <c r="M156" t="s">
        <v>3629</v>
      </c>
      <c r="N156" s="49">
        <f>152464</f>
        <v>152464</v>
      </c>
      <c r="O156" s="49">
        <v>158304.9</v>
      </c>
      <c r="P156" s="49">
        <v>142743.6</v>
      </c>
      <c r="Q156" s="49">
        <v>157912.9</v>
      </c>
      <c r="R156" s="49">
        <v>149580</v>
      </c>
      <c r="S156" s="49">
        <v>139038.95800000001</v>
      </c>
      <c r="T156" s="49">
        <v>120360.00199999999</v>
      </c>
      <c r="U156" s="49">
        <v>114566.46400000001</v>
      </c>
      <c r="V156" s="49">
        <v>105422.46400000001</v>
      </c>
    </row>
    <row r="157" spans="1:22" x14ac:dyDescent="0.3">
      <c r="A157">
        <v>1001582</v>
      </c>
      <c r="B157" t="s">
        <v>42142</v>
      </c>
      <c r="C157" t="s">
        <v>42143</v>
      </c>
      <c r="D157" t="s">
        <v>954</v>
      </c>
      <c r="E157" t="s">
        <v>8430</v>
      </c>
      <c r="F157" t="s">
        <v>441</v>
      </c>
      <c r="G157" t="s">
        <v>42131</v>
      </c>
      <c r="H157" t="s">
        <v>42132</v>
      </c>
      <c r="I157" t="s">
        <v>6760</v>
      </c>
      <c r="J157">
        <v>35.151710000000001</v>
      </c>
      <c r="K157">
        <v>-80.839830000000006</v>
      </c>
      <c r="L157">
        <v>221210</v>
      </c>
      <c r="M157" t="s">
        <v>3629</v>
      </c>
      <c r="N157" s="49">
        <f>17759.3</f>
        <v>17759.3</v>
      </c>
      <c r="O157" s="49">
        <v>17553.599999999999</v>
      </c>
      <c r="P157" s="49">
        <v>17224.45</v>
      </c>
      <c r="Q157" s="49">
        <v>18339.599999999999</v>
      </c>
      <c r="R157" s="49">
        <v>16054.65</v>
      </c>
      <c r="S157" s="49">
        <v>18456.2</v>
      </c>
      <c r="T157" s="49">
        <v>16701.95</v>
      </c>
      <c r="U157" s="49">
        <v>16532.3</v>
      </c>
      <c r="V157" s="49">
        <v>16429.25</v>
      </c>
    </row>
    <row r="158" spans="1:22" x14ac:dyDescent="0.3">
      <c r="A158">
        <v>1005857</v>
      </c>
      <c r="B158" t="s">
        <v>42142</v>
      </c>
      <c r="C158" t="s">
        <v>42153</v>
      </c>
      <c r="D158" t="s">
        <v>676</v>
      </c>
      <c r="E158" t="s">
        <v>8430</v>
      </c>
      <c r="F158" t="s">
        <v>441</v>
      </c>
      <c r="G158" t="s">
        <v>42131</v>
      </c>
      <c r="H158" t="s">
        <v>42132</v>
      </c>
      <c r="I158" t="s">
        <v>6760</v>
      </c>
      <c r="J158">
        <v>35.151710000000001</v>
      </c>
      <c r="K158">
        <v>-80.839830000000006</v>
      </c>
      <c r="L158">
        <v>221210</v>
      </c>
      <c r="M158" t="s">
        <v>3629</v>
      </c>
      <c r="N158" s="49">
        <f>35187.2</f>
        <v>35187.199999999997</v>
      </c>
      <c r="O158" s="49">
        <v>30534.7</v>
      </c>
      <c r="P158" s="49">
        <v>31830.400000000001</v>
      </c>
      <c r="Q158" s="49">
        <v>29942.7</v>
      </c>
      <c r="R158" s="49">
        <v>31418.9</v>
      </c>
      <c r="S158" s="49">
        <v>32917.839999999997</v>
      </c>
      <c r="T158" s="49">
        <v>34180.589999999997</v>
      </c>
      <c r="U158" s="49">
        <v>24613.69</v>
      </c>
      <c r="V158" s="49">
        <v>24896.49</v>
      </c>
    </row>
    <row r="159" spans="1:22" x14ac:dyDescent="0.3">
      <c r="A159">
        <v>1002895</v>
      </c>
      <c r="B159" t="s">
        <v>42234</v>
      </c>
      <c r="C159" t="s">
        <v>42235</v>
      </c>
      <c r="D159" t="s">
        <v>1487</v>
      </c>
      <c r="E159" t="s">
        <v>3191</v>
      </c>
      <c r="F159" t="s">
        <v>1487</v>
      </c>
      <c r="G159" t="s">
        <v>26216</v>
      </c>
      <c r="H159" t="s">
        <v>42236</v>
      </c>
      <c r="I159" t="s">
        <v>5884</v>
      </c>
      <c r="J159">
        <v>39.751359999999998</v>
      </c>
      <c r="K159">
        <v>-104.99464999999999</v>
      </c>
      <c r="L159">
        <v>221210</v>
      </c>
      <c r="M159" t="s">
        <v>3629</v>
      </c>
      <c r="N159" s="49">
        <f>185908.8</f>
        <v>185908.8</v>
      </c>
      <c r="O159" s="49">
        <v>184926.45</v>
      </c>
      <c r="P159" s="49">
        <v>188475.3</v>
      </c>
      <c r="Q159" s="49">
        <v>192661.25</v>
      </c>
      <c r="R159" s="49">
        <v>206534.2</v>
      </c>
      <c r="S159" s="49">
        <v>191428.25</v>
      </c>
      <c r="T159" s="49">
        <v>188368.4</v>
      </c>
      <c r="U159" s="49">
        <v>212685.35</v>
      </c>
      <c r="V159" s="49">
        <v>169216.95</v>
      </c>
    </row>
    <row r="160" spans="1:22" x14ac:dyDescent="0.3">
      <c r="A160">
        <v>1005387</v>
      </c>
      <c r="B160" t="s">
        <v>42246</v>
      </c>
      <c r="C160" t="s">
        <v>42247</v>
      </c>
      <c r="D160" t="s">
        <v>946</v>
      </c>
      <c r="E160" t="s">
        <v>21643</v>
      </c>
      <c r="F160" t="s">
        <v>946</v>
      </c>
      <c r="G160" t="s">
        <v>42248</v>
      </c>
      <c r="H160" t="s">
        <v>42249</v>
      </c>
      <c r="I160" t="s">
        <v>2243</v>
      </c>
      <c r="J160">
        <v>47.613729999999997</v>
      </c>
      <c r="K160">
        <v>-122.19453</v>
      </c>
      <c r="L160">
        <v>221210</v>
      </c>
      <c r="M160" t="s">
        <v>3629</v>
      </c>
      <c r="N160" s="49">
        <f>61437.9</f>
        <v>61437.9</v>
      </c>
      <c r="O160" s="49">
        <v>61071.25</v>
      </c>
      <c r="P160" s="49">
        <v>60615.35</v>
      </c>
      <c r="Q160" s="49">
        <v>58710.5</v>
      </c>
      <c r="R160" s="49">
        <v>58609.65</v>
      </c>
      <c r="S160" s="49">
        <v>60381.599999999999</v>
      </c>
      <c r="T160" s="49">
        <v>61069.25</v>
      </c>
      <c r="U160" s="49">
        <v>61475.4</v>
      </c>
      <c r="V160" s="49">
        <v>76306.7</v>
      </c>
    </row>
    <row r="161" spans="1:22" x14ac:dyDescent="0.3">
      <c r="A161">
        <v>1003576</v>
      </c>
      <c r="B161" t="s">
        <v>28153</v>
      </c>
      <c r="C161" t="s">
        <v>28154</v>
      </c>
      <c r="D161" t="s">
        <v>331</v>
      </c>
      <c r="E161" t="s">
        <v>27319</v>
      </c>
      <c r="F161" t="s">
        <v>331</v>
      </c>
      <c r="G161" t="s">
        <v>28155</v>
      </c>
      <c r="H161" t="s">
        <v>28156</v>
      </c>
      <c r="I161" t="s">
        <v>1171</v>
      </c>
      <c r="J161">
        <v>43.268900000000002</v>
      </c>
      <c r="K161">
        <v>-77.629400000000004</v>
      </c>
      <c r="L161">
        <v>221122</v>
      </c>
      <c r="M161" t="s">
        <v>3629</v>
      </c>
      <c r="N161" s="49">
        <f>32033</f>
        <v>32033</v>
      </c>
      <c r="O161" s="49">
        <v>26473.200000000001</v>
      </c>
      <c r="P161" s="49">
        <v>34796.699999999997</v>
      </c>
      <c r="Q161" s="49">
        <v>36564</v>
      </c>
      <c r="R161" s="49">
        <v>50543.3</v>
      </c>
      <c r="S161" s="49">
        <v>56331.199999999997</v>
      </c>
      <c r="T161" s="49">
        <v>63172.85</v>
      </c>
      <c r="U161" s="49">
        <v>64215.55</v>
      </c>
      <c r="V161" s="49">
        <v>64074.55</v>
      </c>
    </row>
    <row r="162" spans="1:22" x14ac:dyDescent="0.3">
      <c r="A162">
        <v>1005435</v>
      </c>
      <c r="B162" t="s">
        <v>42365</v>
      </c>
      <c r="C162" t="s">
        <v>42366</v>
      </c>
      <c r="D162" t="s">
        <v>351</v>
      </c>
      <c r="E162" t="s">
        <v>42367</v>
      </c>
      <c r="F162" t="s">
        <v>393</v>
      </c>
      <c r="G162" t="s">
        <v>18231</v>
      </c>
      <c r="H162" t="s">
        <v>42368</v>
      </c>
      <c r="I162" t="s">
        <v>930</v>
      </c>
      <c r="J162">
        <v>42.716169999999998</v>
      </c>
      <c r="K162">
        <v>-89.005930000000006</v>
      </c>
      <c r="L162">
        <v>221210</v>
      </c>
      <c r="M162" t="s">
        <v>3629</v>
      </c>
      <c r="N162" s="49">
        <f>809.15</f>
        <v>809.15</v>
      </c>
    </row>
    <row r="163" spans="1:22" x14ac:dyDescent="0.3">
      <c r="A163">
        <v>1007125</v>
      </c>
      <c r="B163" t="s">
        <v>42401</v>
      </c>
      <c r="C163" t="s">
        <v>42402</v>
      </c>
      <c r="D163" t="s">
        <v>323</v>
      </c>
      <c r="E163" t="s">
        <v>8089</v>
      </c>
      <c r="F163" t="s">
        <v>323</v>
      </c>
      <c r="G163" t="s">
        <v>8087</v>
      </c>
      <c r="H163" t="s">
        <v>42403</v>
      </c>
      <c r="I163" t="s">
        <v>3177</v>
      </c>
      <c r="J163">
        <v>32.823397999999997</v>
      </c>
      <c r="K163">
        <v>-117.144081</v>
      </c>
      <c r="L163">
        <v>221210</v>
      </c>
      <c r="M163" t="s">
        <v>3629</v>
      </c>
      <c r="N163" s="49">
        <f>53750.45</f>
        <v>53750.45</v>
      </c>
      <c r="O163" s="49">
        <v>53605.75</v>
      </c>
      <c r="P163" s="49">
        <v>53475.15</v>
      </c>
      <c r="Q163" s="49">
        <v>53329.45</v>
      </c>
      <c r="R163" s="49">
        <v>53089.65</v>
      </c>
      <c r="S163" s="49">
        <v>52626.6</v>
      </c>
      <c r="T163" s="49">
        <v>53007.25</v>
      </c>
      <c r="U163" s="49">
        <v>54268.6</v>
      </c>
      <c r="V163" s="49">
        <v>55750.6</v>
      </c>
    </row>
    <row r="164" spans="1:22" x14ac:dyDescent="0.3">
      <c r="A164">
        <v>1004654</v>
      </c>
      <c r="B164" t="s">
        <v>42431</v>
      </c>
      <c r="C164" t="s">
        <v>42432</v>
      </c>
      <c r="D164" t="s">
        <v>954</v>
      </c>
      <c r="E164" t="s">
        <v>7375</v>
      </c>
      <c r="F164" t="s">
        <v>954</v>
      </c>
      <c r="G164" t="s">
        <v>7376</v>
      </c>
      <c r="H164" t="s">
        <v>42433</v>
      </c>
      <c r="I164" t="s">
        <v>7378</v>
      </c>
      <c r="J164">
        <v>33.956547999999998</v>
      </c>
      <c r="K164">
        <v>-81.047511999999998</v>
      </c>
      <c r="L164">
        <v>221210</v>
      </c>
      <c r="M164" t="s">
        <v>3629</v>
      </c>
      <c r="N164" s="49">
        <f>43344.7</f>
        <v>43344.7</v>
      </c>
      <c r="O164" s="49">
        <v>42916.7</v>
      </c>
      <c r="P164" s="49">
        <v>42467.45</v>
      </c>
      <c r="Q164" s="49">
        <v>40606.15</v>
      </c>
      <c r="R164" s="49">
        <v>40912.550000000003</v>
      </c>
      <c r="S164" s="49">
        <v>39617.800000000003</v>
      </c>
      <c r="T164" s="49">
        <v>38439.300000000003</v>
      </c>
      <c r="U164" s="49">
        <v>39700.699999999997</v>
      </c>
      <c r="V164" s="49">
        <v>36806.6</v>
      </c>
    </row>
    <row r="165" spans="1:22" x14ac:dyDescent="0.3">
      <c r="A165">
        <v>1003026</v>
      </c>
      <c r="B165" t="s">
        <v>42445</v>
      </c>
      <c r="C165" t="s">
        <v>42446</v>
      </c>
      <c r="D165" t="s">
        <v>454</v>
      </c>
      <c r="E165" t="s">
        <v>42447</v>
      </c>
      <c r="F165" t="s">
        <v>454</v>
      </c>
      <c r="G165" t="s">
        <v>10826</v>
      </c>
      <c r="H165" t="s">
        <v>42448</v>
      </c>
      <c r="I165" t="s">
        <v>705</v>
      </c>
      <c r="J165">
        <v>42.972146000000002</v>
      </c>
      <c r="K165">
        <v>-82.422354999999996</v>
      </c>
      <c r="L165">
        <v>221210</v>
      </c>
      <c r="M165" t="s">
        <v>3629</v>
      </c>
      <c r="N165" s="49">
        <f>35822.392</f>
        <v>35822.392</v>
      </c>
      <c r="O165" s="49">
        <v>37598.04</v>
      </c>
      <c r="P165" s="49">
        <v>34201.398000000001</v>
      </c>
      <c r="Q165" s="49">
        <v>33219.35</v>
      </c>
      <c r="R165" s="49">
        <v>34638</v>
      </c>
      <c r="S165" s="49">
        <v>29741.95</v>
      </c>
      <c r="T165" s="49">
        <v>30815.1</v>
      </c>
      <c r="U165" s="49">
        <v>44444.4</v>
      </c>
      <c r="V165" s="49">
        <v>49108.9</v>
      </c>
    </row>
    <row r="166" spans="1:22" x14ac:dyDescent="0.3">
      <c r="A166">
        <v>1005209</v>
      </c>
      <c r="B166" t="s">
        <v>42563</v>
      </c>
      <c r="C166" t="s">
        <v>42564</v>
      </c>
      <c r="D166" t="s">
        <v>323</v>
      </c>
      <c r="E166" t="s">
        <v>4670</v>
      </c>
      <c r="F166" t="s">
        <v>323</v>
      </c>
      <c r="G166" t="s">
        <v>42565</v>
      </c>
      <c r="H166" t="s">
        <v>42566</v>
      </c>
      <c r="I166" t="s">
        <v>963</v>
      </c>
      <c r="J166">
        <v>34.049970000000002</v>
      </c>
      <c r="K166">
        <v>-118.25358</v>
      </c>
      <c r="L166">
        <v>221210</v>
      </c>
      <c r="M166" t="s">
        <v>3629</v>
      </c>
      <c r="N166" s="49">
        <f>1307009.35</f>
        <v>1307009.3500000001</v>
      </c>
      <c r="O166" s="49">
        <v>1313835.3999999999</v>
      </c>
      <c r="P166" s="49">
        <v>1318934.6499999999</v>
      </c>
      <c r="Q166" s="49">
        <v>1330007.05</v>
      </c>
      <c r="R166" s="49">
        <v>1331063.3500000001</v>
      </c>
      <c r="S166" s="49">
        <v>1333549.55</v>
      </c>
      <c r="T166" s="49">
        <v>1357408.55</v>
      </c>
      <c r="U166" s="49">
        <v>1385094</v>
      </c>
      <c r="V166" s="49">
        <v>1350349.7</v>
      </c>
    </row>
    <row r="167" spans="1:22" x14ac:dyDescent="0.3">
      <c r="A167">
        <v>1011114</v>
      </c>
      <c r="B167"/>
      <c r="C167" t="s">
        <v>42645</v>
      </c>
      <c r="D167" t="s">
        <v>556</v>
      </c>
      <c r="E167" t="s">
        <v>15507</v>
      </c>
      <c r="F167" t="s">
        <v>556</v>
      </c>
      <c r="G167" t="s">
        <v>37291</v>
      </c>
      <c r="H167" t="s">
        <v>37292</v>
      </c>
      <c r="J167">
        <v>39.114747000000001</v>
      </c>
      <c r="K167">
        <v>-75.750871000000004</v>
      </c>
      <c r="L167">
        <v>221210</v>
      </c>
      <c r="M167" t="s">
        <v>3629</v>
      </c>
      <c r="N167" s="49">
        <f>1342.6</f>
        <v>1342.6</v>
      </c>
      <c r="O167" s="49">
        <v>1088.8</v>
      </c>
    </row>
    <row r="168" spans="1:22" x14ac:dyDescent="0.3">
      <c r="A168">
        <v>1007602</v>
      </c>
      <c r="B168" t="s">
        <v>42819</v>
      </c>
      <c r="C168" t="s">
        <v>42820</v>
      </c>
      <c r="D168" t="s">
        <v>1663</v>
      </c>
      <c r="E168" t="s">
        <v>42821</v>
      </c>
      <c r="F168" t="s">
        <v>1663</v>
      </c>
      <c r="G168" t="s">
        <v>42822</v>
      </c>
      <c r="H168" t="s">
        <v>42823</v>
      </c>
      <c r="I168" t="s">
        <v>2312</v>
      </c>
      <c r="J168">
        <v>39.604410000000001</v>
      </c>
      <c r="K168">
        <v>-74.838549999999998</v>
      </c>
      <c r="L168">
        <v>221210</v>
      </c>
      <c r="M168" t="s">
        <v>3629</v>
      </c>
      <c r="N168" s="49">
        <f>69898.496</f>
        <v>69898.495999999999</v>
      </c>
      <c r="O168" s="49">
        <v>74436.644</v>
      </c>
      <c r="P168" s="49">
        <v>58469.396000000001</v>
      </c>
      <c r="Q168" s="49">
        <v>76226.694000000003</v>
      </c>
      <c r="R168" s="49">
        <v>85360.444000000003</v>
      </c>
      <c r="S168" s="49">
        <v>95445.691999999995</v>
      </c>
      <c r="T168" s="49">
        <v>110119.49400000001</v>
      </c>
      <c r="U168" s="49">
        <v>116747.34600000001</v>
      </c>
      <c r="V168" s="49">
        <v>135229.94200000001</v>
      </c>
    </row>
    <row r="169" spans="1:22" x14ac:dyDescent="0.3">
      <c r="A169">
        <v>1005674</v>
      </c>
      <c r="B169" t="s">
        <v>42833</v>
      </c>
      <c r="C169" t="s">
        <v>42834</v>
      </c>
      <c r="D169" t="s">
        <v>2780</v>
      </c>
      <c r="E169" t="s">
        <v>841</v>
      </c>
      <c r="F169" t="s">
        <v>2780</v>
      </c>
      <c r="G169" t="s">
        <v>42835</v>
      </c>
      <c r="H169" t="s">
        <v>42836</v>
      </c>
      <c r="I169" t="s">
        <v>5700</v>
      </c>
      <c r="J169">
        <v>41.250520000000002</v>
      </c>
      <c r="K169">
        <v>-72.999600000000001</v>
      </c>
      <c r="L169">
        <v>221210</v>
      </c>
      <c r="M169" t="s">
        <v>3629</v>
      </c>
      <c r="N169" s="49">
        <f>106245.496</f>
        <v>106245.496</v>
      </c>
      <c r="O169" s="49">
        <v>106257.746</v>
      </c>
      <c r="P169" s="49">
        <v>106270.746</v>
      </c>
      <c r="Q169" s="49">
        <v>105965.246</v>
      </c>
      <c r="R169" s="49">
        <v>108400.34600000001</v>
      </c>
      <c r="S169" s="49">
        <v>93035.296000000002</v>
      </c>
      <c r="T169" s="49">
        <v>111497.34600000001</v>
      </c>
      <c r="U169" s="49">
        <v>116657.39599999999</v>
      </c>
      <c r="V169" s="49">
        <v>117965.946</v>
      </c>
    </row>
    <row r="170" spans="1:22" x14ac:dyDescent="0.3">
      <c r="A170">
        <v>1004112</v>
      </c>
      <c r="B170" t="s">
        <v>40024</v>
      </c>
      <c r="C170" t="s">
        <v>42846</v>
      </c>
      <c r="D170" t="s">
        <v>491</v>
      </c>
      <c r="E170" t="s">
        <v>39733</v>
      </c>
      <c r="F170" t="s">
        <v>491</v>
      </c>
      <c r="G170" t="s">
        <v>42847</v>
      </c>
      <c r="H170" t="s">
        <v>42848</v>
      </c>
      <c r="I170" t="s">
        <v>20230</v>
      </c>
      <c r="J170">
        <v>38.005965000000003</v>
      </c>
      <c r="K170">
        <v>-87.549475000000001</v>
      </c>
      <c r="L170">
        <v>221210</v>
      </c>
      <c r="M170" t="s">
        <v>3629</v>
      </c>
      <c r="N170" s="49">
        <f>25784.25</f>
        <v>25784.25</v>
      </c>
      <c r="O170" s="49">
        <v>30447.1</v>
      </c>
      <c r="P170" s="49">
        <v>32651.05</v>
      </c>
      <c r="Q170" s="49">
        <v>39493.4</v>
      </c>
      <c r="R170" s="49">
        <v>42364</v>
      </c>
      <c r="S170" s="49">
        <v>41115.4</v>
      </c>
      <c r="T170" s="49">
        <v>38850.400000000001</v>
      </c>
      <c r="U170" s="49">
        <v>39159.699999999997</v>
      </c>
      <c r="V170" s="49">
        <v>32726.15</v>
      </c>
    </row>
    <row r="171" spans="1:22" x14ac:dyDescent="0.3">
      <c r="A171">
        <v>1000178</v>
      </c>
      <c r="B171" t="s">
        <v>42858</v>
      </c>
      <c r="C171" t="s">
        <v>42859</v>
      </c>
      <c r="E171" t="s">
        <v>42860</v>
      </c>
      <c r="F171" t="s">
        <v>435</v>
      </c>
      <c r="G171" t="s">
        <v>42861</v>
      </c>
      <c r="H171" t="s">
        <v>42862</v>
      </c>
      <c r="I171" t="s">
        <v>42863</v>
      </c>
      <c r="J171">
        <v>37.146099999999997</v>
      </c>
      <c r="K171">
        <v>-92.26276</v>
      </c>
      <c r="L171">
        <v>221210</v>
      </c>
      <c r="M171" t="s">
        <v>3629</v>
      </c>
      <c r="V171" s="49">
        <v>3240.65</v>
      </c>
    </row>
    <row r="172" spans="1:22" x14ac:dyDescent="0.3">
      <c r="A172">
        <v>1006640</v>
      </c>
      <c r="B172" t="s">
        <v>42878</v>
      </c>
      <c r="C172" t="s">
        <v>42879</v>
      </c>
      <c r="D172" t="s">
        <v>1902</v>
      </c>
      <c r="E172" t="s">
        <v>8102</v>
      </c>
      <c r="F172" t="s">
        <v>1920</v>
      </c>
      <c r="G172" t="s">
        <v>42880</v>
      </c>
      <c r="H172" t="s">
        <v>42881</v>
      </c>
      <c r="I172" t="s">
        <v>1559</v>
      </c>
      <c r="J172">
        <v>36.126019999999997</v>
      </c>
      <c r="K172">
        <v>-115.21338</v>
      </c>
      <c r="L172">
        <v>221210</v>
      </c>
      <c r="M172" t="s">
        <v>3629</v>
      </c>
      <c r="N172" s="49">
        <f>91980.35</f>
        <v>91980.35</v>
      </c>
      <c r="O172" s="49">
        <v>90696.1</v>
      </c>
      <c r="P172" s="49">
        <v>89646.3</v>
      </c>
      <c r="Q172" s="49">
        <v>89008</v>
      </c>
      <c r="R172" s="49">
        <v>88973.5</v>
      </c>
      <c r="S172" s="49">
        <v>88544.15</v>
      </c>
      <c r="T172" s="49">
        <v>88350.55</v>
      </c>
      <c r="U172" s="49">
        <v>87819.45</v>
      </c>
      <c r="V172" s="49">
        <v>87957.85</v>
      </c>
    </row>
    <row r="173" spans="1:22" x14ac:dyDescent="0.3">
      <c r="A173">
        <v>1006638</v>
      </c>
      <c r="B173" t="s">
        <v>42878</v>
      </c>
      <c r="C173" t="s">
        <v>42891</v>
      </c>
      <c r="D173" t="s">
        <v>323</v>
      </c>
      <c r="E173" t="s">
        <v>8102</v>
      </c>
      <c r="F173" t="s">
        <v>1920</v>
      </c>
      <c r="G173" t="s">
        <v>42880</v>
      </c>
      <c r="H173" t="s">
        <v>42881</v>
      </c>
      <c r="I173" t="s">
        <v>1559</v>
      </c>
      <c r="J173">
        <v>36.126019999999997</v>
      </c>
      <c r="K173">
        <v>-115.21338</v>
      </c>
      <c r="L173">
        <v>221210</v>
      </c>
      <c r="M173" t="s">
        <v>3629</v>
      </c>
      <c r="N173" s="49">
        <f>14669.3</f>
        <v>14669.3</v>
      </c>
      <c r="O173" s="49">
        <v>14627.6</v>
      </c>
      <c r="P173" s="49">
        <v>14545</v>
      </c>
      <c r="Q173" s="49">
        <v>14524.9</v>
      </c>
      <c r="R173" s="49">
        <v>14337.3</v>
      </c>
      <c r="S173" s="49">
        <v>13906.2</v>
      </c>
      <c r="T173" s="49">
        <v>13874.2</v>
      </c>
      <c r="U173" s="49">
        <v>13920.7</v>
      </c>
      <c r="V173" s="49">
        <v>14444.4</v>
      </c>
    </row>
    <row r="174" spans="1:22" x14ac:dyDescent="0.3">
      <c r="A174">
        <v>1006639</v>
      </c>
      <c r="B174" t="s">
        <v>42878</v>
      </c>
      <c r="C174" t="s">
        <v>42901</v>
      </c>
      <c r="D174" t="s">
        <v>1920</v>
      </c>
      <c r="E174" t="s">
        <v>42902</v>
      </c>
      <c r="F174" t="s">
        <v>1920</v>
      </c>
      <c r="G174" t="s">
        <v>42880</v>
      </c>
      <c r="H174" t="s">
        <v>42881</v>
      </c>
      <c r="I174" t="s">
        <v>1559</v>
      </c>
      <c r="J174">
        <v>36.126019999999997</v>
      </c>
      <c r="K174">
        <v>-115.21338</v>
      </c>
      <c r="L174">
        <v>221210</v>
      </c>
      <c r="M174" t="s">
        <v>3629</v>
      </c>
      <c r="N174" s="49">
        <f>42860.35</f>
        <v>42860.35</v>
      </c>
      <c r="O174" s="49">
        <v>42285.7</v>
      </c>
      <c r="P174" s="49">
        <v>40643.800000000003</v>
      </c>
      <c r="Q174" s="49">
        <v>39855.5</v>
      </c>
      <c r="R174" s="49">
        <v>39820.199999999997</v>
      </c>
      <c r="S174" s="49">
        <v>39418.400000000001</v>
      </c>
      <c r="T174" s="49">
        <v>39415.75</v>
      </c>
      <c r="U174" s="49">
        <v>39377.4</v>
      </c>
      <c r="V174" s="49">
        <v>39273.699999999997</v>
      </c>
    </row>
    <row r="175" spans="1:22" x14ac:dyDescent="0.3">
      <c r="A175">
        <v>1005967</v>
      </c>
      <c r="B175" t="s">
        <v>42925</v>
      </c>
      <c r="C175" t="s">
        <v>42926</v>
      </c>
      <c r="D175" t="s">
        <v>386</v>
      </c>
      <c r="E175" t="s">
        <v>1430</v>
      </c>
      <c r="F175" t="s">
        <v>386</v>
      </c>
      <c r="G175" t="s">
        <v>42927</v>
      </c>
      <c r="H175" t="s">
        <v>42928</v>
      </c>
      <c r="I175" t="s">
        <v>536</v>
      </c>
      <c r="J175">
        <v>33.520057999999999</v>
      </c>
      <c r="K175">
        <v>-86.807637</v>
      </c>
      <c r="L175">
        <v>221210</v>
      </c>
      <c r="M175" t="s">
        <v>3629</v>
      </c>
      <c r="N175" s="49">
        <f>171376.05</f>
        <v>171376.05</v>
      </c>
      <c r="O175" s="49">
        <v>179189.7</v>
      </c>
      <c r="P175" s="49">
        <v>189498.7</v>
      </c>
      <c r="Q175" s="49">
        <v>193914.5</v>
      </c>
      <c r="R175" s="49">
        <v>204517.2</v>
      </c>
      <c r="S175" s="49">
        <v>211882.65</v>
      </c>
      <c r="T175" s="49">
        <v>224042.8</v>
      </c>
      <c r="U175" s="49">
        <v>233396.8</v>
      </c>
      <c r="V175" s="49">
        <v>240680.45</v>
      </c>
    </row>
    <row r="176" spans="1:22" x14ac:dyDescent="0.3">
      <c r="A176">
        <v>1003336</v>
      </c>
      <c r="B176" t="s">
        <v>42938</v>
      </c>
      <c r="C176" t="s">
        <v>42939</v>
      </c>
      <c r="D176" t="s">
        <v>386</v>
      </c>
      <c r="E176" t="s">
        <v>4814</v>
      </c>
      <c r="F176" t="s">
        <v>386</v>
      </c>
      <c r="G176" t="s">
        <v>42940</v>
      </c>
      <c r="H176" t="s">
        <v>42941</v>
      </c>
      <c r="I176" t="s">
        <v>1384</v>
      </c>
      <c r="J176">
        <v>30.688580000000002</v>
      </c>
      <c r="K176">
        <v>-88.108220000000003</v>
      </c>
      <c r="L176">
        <v>221210</v>
      </c>
      <c r="M176" t="s">
        <v>3629</v>
      </c>
      <c r="N176" s="49">
        <f>14640.35</f>
        <v>14640.35</v>
      </c>
      <c r="O176" s="49">
        <v>17519.099999999999</v>
      </c>
      <c r="P176" s="49">
        <v>20968.55</v>
      </c>
      <c r="Q176" s="49">
        <v>22589.1</v>
      </c>
      <c r="R176" s="49">
        <v>24618</v>
      </c>
      <c r="S176" s="49">
        <v>26580.35</v>
      </c>
      <c r="T176" s="49">
        <v>27941.35</v>
      </c>
      <c r="U176" s="49">
        <v>28275.05</v>
      </c>
      <c r="V176" s="49">
        <v>30453.05</v>
      </c>
    </row>
    <row r="177" spans="1:22" x14ac:dyDescent="0.3">
      <c r="A177">
        <v>1001688</v>
      </c>
      <c r="B177" t="s">
        <v>42951</v>
      </c>
      <c r="C177" t="s">
        <v>42952</v>
      </c>
      <c r="D177" t="s">
        <v>1781</v>
      </c>
      <c r="E177" t="s">
        <v>21779</v>
      </c>
      <c r="F177" t="s">
        <v>1781</v>
      </c>
      <c r="G177" t="s">
        <v>21780</v>
      </c>
      <c r="H177" t="s">
        <v>42953</v>
      </c>
      <c r="I177" t="s">
        <v>16784</v>
      </c>
      <c r="J177">
        <v>31.325695</v>
      </c>
      <c r="K177">
        <v>-89.288754999999995</v>
      </c>
      <c r="L177">
        <v>221210</v>
      </c>
      <c r="M177" t="s">
        <v>3629</v>
      </c>
      <c r="N177" s="49">
        <f>3088.95</f>
        <v>3088.95</v>
      </c>
      <c r="O177" s="49">
        <v>3105.95</v>
      </c>
      <c r="P177" s="49">
        <v>4089.3</v>
      </c>
      <c r="Q177" s="49">
        <v>4917.05</v>
      </c>
      <c r="R177" s="49">
        <v>4995.1499999999996</v>
      </c>
      <c r="S177" s="49">
        <v>3887.25</v>
      </c>
      <c r="T177" s="49">
        <v>3875.75</v>
      </c>
      <c r="U177" s="49">
        <v>3804.1</v>
      </c>
      <c r="V177" s="49">
        <v>4022.6</v>
      </c>
    </row>
    <row r="178" spans="1:22" x14ac:dyDescent="0.3">
      <c r="A178">
        <v>1002544</v>
      </c>
      <c r="B178" t="s">
        <v>42963</v>
      </c>
      <c r="C178" t="s">
        <v>42964</v>
      </c>
      <c r="D178" t="s">
        <v>435</v>
      </c>
      <c r="E178" t="s">
        <v>3104</v>
      </c>
      <c r="F178" t="s">
        <v>435</v>
      </c>
      <c r="G178" t="s">
        <v>42965</v>
      </c>
      <c r="H178" t="s">
        <v>42966</v>
      </c>
      <c r="I178" t="s">
        <v>2261</v>
      </c>
      <c r="J178">
        <v>38.628340000000001</v>
      </c>
      <c r="K178">
        <v>-90.192459999999997</v>
      </c>
      <c r="L178">
        <v>221210</v>
      </c>
      <c r="M178" t="s">
        <v>3629</v>
      </c>
      <c r="N178" s="49">
        <f>93380.4</f>
        <v>93380.4</v>
      </c>
      <c r="O178" s="49">
        <v>100841.9</v>
      </c>
      <c r="P178" s="49">
        <v>108138.45</v>
      </c>
      <c r="Q178" s="49">
        <v>114874.9</v>
      </c>
      <c r="R178" s="49">
        <v>119587.1</v>
      </c>
      <c r="S178" s="49">
        <v>123352.3</v>
      </c>
      <c r="T178" s="49">
        <v>127181.9</v>
      </c>
      <c r="U178" s="49">
        <v>130477.45</v>
      </c>
      <c r="V178" s="49">
        <v>137779.79999999999</v>
      </c>
    </row>
    <row r="179" spans="1:22" x14ac:dyDescent="0.3">
      <c r="A179">
        <v>1004482</v>
      </c>
      <c r="B179" t="s">
        <v>42976</v>
      </c>
      <c r="C179" t="s">
        <v>42977</v>
      </c>
      <c r="D179" t="s">
        <v>435</v>
      </c>
      <c r="E179" t="s">
        <v>3949</v>
      </c>
      <c r="F179" t="s">
        <v>435</v>
      </c>
      <c r="G179" t="s">
        <v>42978</v>
      </c>
      <c r="H179" t="s">
        <v>42979</v>
      </c>
      <c r="I179" t="s">
        <v>1310</v>
      </c>
      <c r="J179">
        <v>39.065739999999998</v>
      </c>
      <c r="K179">
        <v>-94.590220000000002</v>
      </c>
      <c r="L179">
        <v>221210</v>
      </c>
      <c r="M179" t="s">
        <v>3629</v>
      </c>
      <c r="N179" s="49">
        <f>57243.95</f>
        <v>57243.95</v>
      </c>
      <c r="O179" s="49">
        <v>61509.7</v>
      </c>
      <c r="P179" s="49">
        <v>64918.7</v>
      </c>
      <c r="Q179" s="49">
        <v>63038.65</v>
      </c>
      <c r="R179" s="49">
        <v>64854.9</v>
      </c>
      <c r="S179" s="49">
        <v>64739.6</v>
      </c>
      <c r="T179" s="49">
        <v>66154.7</v>
      </c>
      <c r="U179" s="49">
        <v>68554</v>
      </c>
      <c r="V179" s="49">
        <v>66944.600000000006</v>
      </c>
    </row>
    <row r="180" spans="1:22" x14ac:dyDescent="0.3">
      <c r="A180">
        <v>1011282</v>
      </c>
      <c r="B180" t="s">
        <v>43056</v>
      </c>
      <c r="C180" t="s">
        <v>43057</v>
      </c>
      <c r="D180" t="s">
        <v>3929</v>
      </c>
      <c r="E180" t="s">
        <v>38221</v>
      </c>
      <c r="F180" t="s">
        <v>1487</v>
      </c>
      <c r="G180" t="s">
        <v>38222</v>
      </c>
      <c r="H180" t="s">
        <v>43058</v>
      </c>
      <c r="I180" t="s">
        <v>536</v>
      </c>
      <c r="J180">
        <v>39.574289999999998</v>
      </c>
      <c r="K180">
        <v>-105.13314</v>
      </c>
      <c r="L180">
        <v>221210</v>
      </c>
      <c r="M180" t="s">
        <v>127</v>
      </c>
      <c r="P180" s="49">
        <v>882.6</v>
      </c>
      <c r="Q180" s="49">
        <v>874.85</v>
      </c>
      <c r="R180" s="49">
        <v>834.25</v>
      </c>
      <c r="S180" s="49">
        <v>0</v>
      </c>
      <c r="T180" s="49">
        <v>154.94999999999999</v>
      </c>
    </row>
    <row r="181" spans="1:22" x14ac:dyDescent="0.3">
      <c r="A181">
        <v>1009519</v>
      </c>
      <c r="B181" t="s">
        <v>43056</v>
      </c>
      <c r="C181" t="s">
        <v>43065</v>
      </c>
      <c r="D181" t="s">
        <v>435</v>
      </c>
      <c r="E181" t="s">
        <v>38221</v>
      </c>
      <c r="F181" t="s">
        <v>1487</v>
      </c>
      <c r="G181" t="s">
        <v>38222</v>
      </c>
      <c r="H181" t="s">
        <v>38223</v>
      </c>
      <c r="I181" t="s">
        <v>536</v>
      </c>
      <c r="J181">
        <v>39.574289999999998</v>
      </c>
      <c r="K181">
        <v>-105.13314</v>
      </c>
      <c r="L181">
        <v>221210</v>
      </c>
      <c r="M181" t="s">
        <v>127</v>
      </c>
      <c r="P181" s="49">
        <v>5130.7</v>
      </c>
      <c r="Q181" s="49">
        <v>5063.3500000000004</v>
      </c>
      <c r="R181" s="49">
        <v>5043.6000000000004</v>
      </c>
      <c r="S181" s="49">
        <v>4188.5</v>
      </c>
      <c r="T181" s="49">
        <v>4159.5</v>
      </c>
      <c r="U181" s="49">
        <v>3629.15</v>
      </c>
      <c r="V181" s="49">
        <v>1038.7</v>
      </c>
    </row>
    <row r="182" spans="1:22" x14ac:dyDescent="0.3">
      <c r="A182">
        <v>1006771</v>
      </c>
      <c r="B182" t="s">
        <v>43117</v>
      </c>
      <c r="C182" t="s">
        <v>43118</v>
      </c>
      <c r="D182" t="s">
        <v>468</v>
      </c>
      <c r="E182" t="s">
        <v>36281</v>
      </c>
      <c r="F182" t="s">
        <v>468</v>
      </c>
      <c r="G182" t="s">
        <v>43119</v>
      </c>
      <c r="H182" t="s">
        <v>43120</v>
      </c>
      <c r="I182" t="s">
        <v>1653</v>
      </c>
      <c r="J182">
        <v>27.950289999999999</v>
      </c>
      <c r="K182">
        <v>-82.459100000000007</v>
      </c>
      <c r="L182">
        <v>221210</v>
      </c>
      <c r="M182" t="s">
        <v>3629</v>
      </c>
      <c r="N182" s="49">
        <f>63046.796</f>
        <v>63046.796000000002</v>
      </c>
      <c r="O182" s="49">
        <v>65088.097999999998</v>
      </c>
      <c r="P182" s="49">
        <v>68628.649999999994</v>
      </c>
      <c r="Q182" s="49">
        <v>72156.847999999998</v>
      </c>
      <c r="R182" s="49">
        <v>75741.399999999994</v>
      </c>
      <c r="S182" s="49">
        <v>84723.85</v>
      </c>
      <c r="T182" s="49">
        <v>85845.25</v>
      </c>
      <c r="U182" s="49">
        <v>87600.8</v>
      </c>
      <c r="V182" s="49">
        <v>88242.2</v>
      </c>
    </row>
    <row r="183" spans="1:22" x14ac:dyDescent="0.3">
      <c r="A183">
        <v>1002482</v>
      </c>
      <c r="B183" t="s">
        <v>43137</v>
      </c>
      <c r="C183" t="s">
        <v>43138</v>
      </c>
      <c r="D183" t="s">
        <v>331</v>
      </c>
      <c r="E183" t="s">
        <v>5746</v>
      </c>
      <c r="F183" t="s">
        <v>331</v>
      </c>
      <c r="G183" t="s">
        <v>17248</v>
      </c>
      <c r="H183" t="s">
        <v>43139</v>
      </c>
      <c r="I183" t="s">
        <v>2368</v>
      </c>
      <c r="J183">
        <v>40.692590000000003</v>
      </c>
      <c r="K183">
        <v>-73.987264999999994</v>
      </c>
      <c r="L183">
        <v>221210</v>
      </c>
      <c r="M183" t="s">
        <v>3629</v>
      </c>
      <c r="N183" s="49">
        <f>199259.232</f>
        <v>199259.23199999999</v>
      </c>
      <c r="O183" s="49">
        <v>210776.49</v>
      </c>
      <c r="P183" s="49">
        <v>224083.24</v>
      </c>
      <c r="Q183" s="49">
        <v>230766.046</v>
      </c>
      <c r="R183" s="49">
        <v>244514.59400000001</v>
      </c>
      <c r="S183" s="49">
        <v>249673.75</v>
      </c>
      <c r="T183" s="49">
        <v>254887.3</v>
      </c>
      <c r="U183" s="49">
        <v>260724.4</v>
      </c>
      <c r="V183" s="49">
        <v>264418.3</v>
      </c>
    </row>
    <row r="184" spans="1:22" x14ac:dyDescent="0.3">
      <c r="A184">
        <v>1002604</v>
      </c>
      <c r="B184" t="s">
        <v>43153</v>
      </c>
      <c r="C184" t="s">
        <v>43154</v>
      </c>
      <c r="D184" t="s">
        <v>4574</v>
      </c>
      <c r="E184" t="s">
        <v>21756</v>
      </c>
      <c r="F184" t="s">
        <v>4574</v>
      </c>
      <c r="G184" t="s">
        <v>43155</v>
      </c>
      <c r="H184" t="s">
        <v>43156</v>
      </c>
      <c r="I184" t="s">
        <v>4577</v>
      </c>
      <c r="J184">
        <v>41.816012999999998</v>
      </c>
      <c r="K184">
        <v>-71.404426999999998</v>
      </c>
      <c r="L184">
        <v>221210</v>
      </c>
      <c r="M184" t="s">
        <v>3629</v>
      </c>
      <c r="N184" s="49">
        <f>142505.35</f>
        <v>142505.35</v>
      </c>
      <c r="O184" s="49">
        <v>143813.35</v>
      </c>
      <c r="P184" s="49">
        <v>148417.20000000001</v>
      </c>
      <c r="Q184" s="49">
        <v>153486.54999999999</v>
      </c>
      <c r="R184" s="49">
        <v>158820.20000000001</v>
      </c>
      <c r="S184" s="49">
        <v>166207.29999999999</v>
      </c>
      <c r="T184" s="49">
        <v>171913.5</v>
      </c>
      <c r="U184" s="49">
        <v>177858.95</v>
      </c>
      <c r="V184" s="49">
        <v>183717.65</v>
      </c>
    </row>
    <row r="185" spans="1:22" x14ac:dyDescent="0.3">
      <c r="A185">
        <v>1004336</v>
      </c>
      <c r="B185" t="s">
        <v>43362</v>
      </c>
      <c r="C185" t="s">
        <v>43363</v>
      </c>
      <c r="D185" t="s">
        <v>303</v>
      </c>
      <c r="E185" t="s">
        <v>13331</v>
      </c>
      <c r="F185" t="s">
        <v>303</v>
      </c>
      <c r="G185" t="s">
        <v>43364</v>
      </c>
      <c r="H185" t="s">
        <v>43365</v>
      </c>
      <c r="I185" t="s">
        <v>2347</v>
      </c>
      <c r="J185">
        <v>30.26229</v>
      </c>
      <c r="K185">
        <v>-97.789249999999996</v>
      </c>
      <c r="L185">
        <v>221210</v>
      </c>
      <c r="M185" t="s">
        <v>3629</v>
      </c>
      <c r="N185" s="49">
        <f>122463.15</f>
        <v>122463.15</v>
      </c>
      <c r="O185" s="49">
        <v>125045.35</v>
      </c>
      <c r="P185" s="49">
        <v>121184.15</v>
      </c>
      <c r="Q185" s="49">
        <v>83601.45</v>
      </c>
      <c r="R185" s="49">
        <v>86958.25</v>
      </c>
      <c r="S185" s="49">
        <v>88593.35</v>
      </c>
      <c r="T185" s="49">
        <v>92681.85</v>
      </c>
      <c r="U185" s="49">
        <v>95723.199999999997</v>
      </c>
      <c r="V185" s="49">
        <v>89782.75</v>
      </c>
    </row>
    <row r="186" spans="1:22" x14ac:dyDescent="0.3">
      <c r="A186">
        <v>1001966</v>
      </c>
      <c r="B186" t="s">
        <v>43381</v>
      </c>
      <c r="C186" t="s">
        <v>43382</v>
      </c>
      <c r="D186" t="s">
        <v>351</v>
      </c>
      <c r="E186" t="s">
        <v>2998</v>
      </c>
      <c r="F186" t="s">
        <v>351</v>
      </c>
      <c r="G186" t="s">
        <v>41492</v>
      </c>
      <c r="H186" t="s">
        <v>41493</v>
      </c>
      <c r="I186" t="s">
        <v>354</v>
      </c>
      <c r="J186">
        <v>41.88449</v>
      </c>
      <c r="K186">
        <v>-87.623140000000006</v>
      </c>
      <c r="L186">
        <v>221210</v>
      </c>
      <c r="M186" t="s">
        <v>3629</v>
      </c>
      <c r="N186" s="49">
        <f>177267.724</f>
        <v>177267.72399999999</v>
      </c>
      <c r="O186" s="49">
        <v>180884.88399999999</v>
      </c>
      <c r="P186" s="49">
        <v>186802.584</v>
      </c>
      <c r="Q186" s="49">
        <v>193236.03400000001</v>
      </c>
      <c r="R186" s="49">
        <v>200625.932</v>
      </c>
      <c r="S186" s="49">
        <v>209965.42800000001</v>
      </c>
      <c r="T186" s="49">
        <v>188999.576</v>
      </c>
      <c r="U186" s="49">
        <v>227270.378</v>
      </c>
      <c r="V186" s="49">
        <v>253816.084</v>
      </c>
    </row>
    <row r="187" spans="1:22" x14ac:dyDescent="0.3">
      <c r="A187">
        <v>1005723</v>
      </c>
      <c r="B187" t="s">
        <v>32657</v>
      </c>
      <c r="C187" t="s">
        <v>32658</v>
      </c>
      <c r="D187" t="s">
        <v>386</v>
      </c>
      <c r="E187" t="s">
        <v>32659</v>
      </c>
      <c r="F187" t="s">
        <v>386</v>
      </c>
      <c r="G187" t="s">
        <v>32660</v>
      </c>
      <c r="H187" t="s">
        <v>32661</v>
      </c>
      <c r="I187" t="s">
        <v>536</v>
      </c>
      <c r="J187">
        <v>33.621523000000003</v>
      </c>
      <c r="K187">
        <v>-86.602293000000003</v>
      </c>
      <c r="L187">
        <v>221210</v>
      </c>
      <c r="M187" t="s">
        <v>3629</v>
      </c>
      <c r="N187" s="49">
        <f>2191.1</f>
        <v>2191.1</v>
      </c>
      <c r="O187" s="49">
        <v>2201.6999999999998</v>
      </c>
      <c r="P187" s="49">
        <v>2189.65</v>
      </c>
      <c r="Q187" s="49">
        <v>2195.15</v>
      </c>
      <c r="R187" s="49">
        <v>2520.348</v>
      </c>
      <c r="S187" s="49">
        <v>2035.5</v>
      </c>
      <c r="T187" s="49">
        <v>140797.098</v>
      </c>
      <c r="U187" s="49">
        <v>86321.4</v>
      </c>
    </row>
    <row r="188" spans="1:22" x14ac:dyDescent="0.3">
      <c r="A188">
        <v>1005569</v>
      </c>
      <c r="B188" t="s">
        <v>43566</v>
      </c>
      <c r="C188" t="s">
        <v>43567</v>
      </c>
      <c r="D188" t="s">
        <v>447</v>
      </c>
      <c r="E188" t="s">
        <v>43568</v>
      </c>
      <c r="F188" t="s">
        <v>447</v>
      </c>
      <c r="G188" t="s">
        <v>43569</v>
      </c>
      <c r="H188" t="s">
        <v>43570</v>
      </c>
      <c r="I188" t="s">
        <v>5018</v>
      </c>
      <c r="J188">
        <v>40.372376000000003</v>
      </c>
      <c r="K188">
        <v>-75.915056000000007</v>
      </c>
      <c r="L188">
        <v>221210</v>
      </c>
      <c r="M188" t="s">
        <v>3629</v>
      </c>
      <c r="P188" s="49">
        <v>44153.85</v>
      </c>
      <c r="Q188" s="49">
        <v>44320.9</v>
      </c>
      <c r="R188" s="49">
        <v>45276.65</v>
      </c>
      <c r="S188" s="49">
        <v>46217.65</v>
      </c>
      <c r="T188" s="49">
        <v>53742.25</v>
      </c>
      <c r="U188" s="49">
        <v>47058.55</v>
      </c>
      <c r="V188" s="49">
        <v>47722.9</v>
      </c>
    </row>
    <row r="189" spans="1:22" x14ac:dyDescent="0.3">
      <c r="A189">
        <v>1005570</v>
      </c>
      <c r="B189" t="s">
        <v>43566</v>
      </c>
      <c r="C189" t="s">
        <v>43578</v>
      </c>
      <c r="D189" t="s">
        <v>447</v>
      </c>
      <c r="E189" t="s">
        <v>43568</v>
      </c>
      <c r="F189" t="s">
        <v>447</v>
      </c>
      <c r="G189" t="s">
        <v>43569</v>
      </c>
      <c r="H189" t="s">
        <v>43570</v>
      </c>
      <c r="I189" t="s">
        <v>5018</v>
      </c>
      <c r="J189">
        <v>40.372376000000003</v>
      </c>
      <c r="K189">
        <v>-75.915056000000007</v>
      </c>
      <c r="L189">
        <v>221210</v>
      </c>
      <c r="M189" t="s">
        <v>3629</v>
      </c>
      <c r="P189" s="49">
        <v>47397.599999999999</v>
      </c>
      <c r="Q189" s="49">
        <v>49937.05</v>
      </c>
      <c r="R189" s="49">
        <v>51535</v>
      </c>
      <c r="S189" s="49">
        <v>54763.4</v>
      </c>
      <c r="T189" s="49">
        <v>53899.4</v>
      </c>
      <c r="U189" s="49">
        <v>54670.05</v>
      </c>
      <c r="V189" s="49">
        <v>55802</v>
      </c>
    </row>
    <row r="190" spans="1:22" x14ac:dyDescent="0.3">
      <c r="A190">
        <v>1007356</v>
      </c>
      <c r="B190" t="s">
        <v>43586</v>
      </c>
      <c r="C190" t="s">
        <v>43587</v>
      </c>
      <c r="D190" t="s">
        <v>447</v>
      </c>
      <c r="E190" t="s">
        <v>3191</v>
      </c>
      <c r="F190" t="s">
        <v>447</v>
      </c>
      <c r="G190" t="s">
        <v>43588</v>
      </c>
      <c r="H190" t="s">
        <v>43589</v>
      </c>
      <c r="J190">
        <v>40.372376000000003</v>
      </c>
      <c r="K190">
        <v>-75.915056000000007</v>
      </c>
      <c r="L190">
        <v>221210</v>
      </c>
      <c r="M190" t="s">
        <v>3629</v>
      </c>
      <c r="N190" s="49">
        <f>155734.85</f>
        <v>155734.85</v>
      </c>
      <c r="O190" s="49">
        <v>162177.79999999999</v>
      </c>
      <c r="P190" s="49">
        <v>82185.149999999994</v>
      </c>
      <c r="Q190" s="49">
        <v>83763.45</v>
      </c>
      <c r="R190" s="49">
        <v>82624.3</v>
      </c>
      <c r="S190" s="49">
        <v>95862.1</v>
      </c>
      <c r="T190" s="49">
        <v>96592.9</v>
      </c>
      <c r="U190" s="49">
        <v>102015.05</v>
      </c>
      <c r="V190" s="49">
        <v>104757.85</v>
      </c>
    </row>
    <row r="191" spans="1:22" x14ac:dyDescent="0.3">
      <c r="A191">
        <v>1000600</v>
      </c>
      <c r="B191" t="s">
        <v>43608</v>
      </c>
      <c r="C191" t="s">
        <v>43609</v>
      </c>
      <c r="D191" t="s">
        <v>1902</v>
      </c>
      <c r="E191" t="s">
        <v>43610</v>
      </c>
      <c r="F191" t="s">
        <v>1902</v>
      </c>
      <c r="G191" t="s">
        <v>43611</v>
      </c>
      <c r="H191" t="s">
        <v>43612</v>
      </c>
      <c r="I191" t="s">
        <v>7143</v>
      </c>
      <c r="J191">
        <v>35.137779999999999</v>
      </c>
      <c r="K191">
        <v>-111.68052</v>
      </c>
      <c r="L191">
        <v>221210</v>
      </c>
      <c r="M191" t="s">
        <v>3629</v>
      </c>
      <c r="N191" s="49">
        <f>14880.65</f>
        <v>14880.65</v>
      </c>
      <c r="O191" s="49">
        <v>14787.3</v>
      </c>
      <c r="P191" s="49">
        <v>14709.95</v>
      </c>
      <c r="Q191" s="49">
        <v>14645.85</v>
      </c>
      <c r="R191" s="49">
        <v>14650.1</v>
      </c>
      <c r="S191" s="49">
        <v>14587.6</v>
      </c>
      <c r="T191" s="49">
        <v>14601.5</v>
      </c>
      <c r="U191" s="49">
        <v>14559.25</v>
      </c>
      <c r="V191" s="49">
        <v>15272.65</v>
      </c>
    </row>
    <row r="192" spans="1:22" x14ac:dyDescent="0.3">
      <c r="A192">
        <v>1005533</v>
      </c>
      <c r="B192" t="s">
        <v>46505</v>
      </c>
      <c r="C192" t="s">
        <v>46506</v>
      </c>
      <c r="E192" t="s">
        <v>5848</v>
      </c>
      <c r="F192" t="s">
        <v>447</v>
      </c>
      <c r="G192" t="s">
        <v>46507</v>
      </c>
      <c r="H192" t="s">
        <v>46508</v>
      </c>
      <c r="I192" t="s">
        <v>1498</v>
      </c>
      <c r="J192">
        <v>41.973889999999997</v>
      </c>
      <c r="K192">
        <v>-76.523939999999996</v>
      </c>
      <c r="L192">
        <v>221210</v>
      </c>
      <c r="M192" t="s">
        <v>119</v>
      </c>
      <c r="S192" s="49">
        <v>682.7</v>
      </c>
      <c r="T192" s="49">
        <v>673.2</v>
      </c>
      <c r="U192" s="49">
        <v>771.6</v>
      </c>
      <c r="V192" s="49">
        <v>744.95</v>
      </c>
    </row>
    <row r="193" spans="1:22" x14ac:dyDescent="0.3">
      <c r="A193">
        <v>1004296</v>
      </c>
      <c r="B193" t="s">
        <v>43787</v>
      </c>
      <c r="C193" t="s">
        <v>43788</v>
      </c>
      <c r="D193" t="s">
        <v>663</v>
      </c>
      <c r="E193" t="s">
        <v>39733</v>
      </c>
      <c r="F193" t="s">
        <v>491</v>
      </c>
      <c r="G193" t="s">
        <v>40026</v>
      </c>
      <c r="H193" t="s">
        <v>42848</v>
      </c>
      <c r="I193" t="s">
        <v>20230</v>
      </c>
      <c r="J193">
        <v>37.973424000000001</v>
      </c>
      <c r="K193">
        <v>-87.575423000000001</v>
      </c>
      <c r="L193">
        <v>221210</v>
      </c>
      <c r="M193" t="s">
        <v>3629</v>
      </c>
      <c r="N193" s="49">
        <f>47929.2</f>
        <v>47929.2</v>
      </c>
      <c r="O193" s="49">
        <v>72367.95</v>
      </c>
      <c r="P193" s="49">
        <v>87471.55</v>
      </c>
      <c r="Q193" s="49">
        <v>87037.15</v>
      </c>
      <c r="R193" s="49">
        <v>100216.95</v>
      </c>
      <c r="S193" s="49">
        <v>100529.05</v>
      </c>
      <c r="T193" s="49">
        <v>116278.65</v>
      </c>
      <c r="U193" s="49">
        <v>205052.6</v>
      </c>
      <c r="V193" s="49">
        <v>124906.9</v>
      </c>
    </row>
    <row r="194" spans="1:22" x14ac:dyDescent="0.3">
      <c r="A194">
        <v>1003922</v>
      </c>
      <c r="B194" t="s">
        <v>43802</v>
      </c>
      <c r="C194" t="s">
        <v>43803</v>
      </c>
      <c r="D194" t="s">
        <v>2540</v>
      </c>
      <c r="E194" t="s">
        <v>43804</v>
      </c>
      <c r="F194" t="s">
        <v>2540</v>
      </c>
      <c r="G194" t="s">
        <v>43805</v>
      </c>
      <c r="H194" t="s">
        <v>43806</v>
      </c>
      <c r="I194" t="s">
        <v>5900</v>
      </c>
      <c r="J194">
        <v>44.477853000000003</v>
      </c>
      <c r="K194">
        <v>-73.174801000000002</v>
      </c>
      <c r="L194">
        <v>221210</v>
      </c>
      <c r="M194" t="s">
        <v>3629</v>
      </c>
      <c r="N194" s="49">
        <f>0</f>
        <v>0</v>
      </c>
      <c r="Q194" s="49">
        <v>3792</v>
      </c>
      <c r="R194" s="49">
        <v>3646.9</v>
      </c>
      <c r="S194" s="49">
        <v>2920.7</v>
      </c>
      <c r="T194" s="49">
        <v>0</v>
      </c>
      <c r="U194" s="49">
        <v>2735.45</v>
      </c>
      <c r="V194" s="49">
        <v>0</v>
      </c>
    </row>
    <row r="195" spans="1:22" x14ac:dyDescent="0.3">
      <c r="A195">
        <v>1004180</v>
      </c>
      <c r="B195" t="s">
        <v>43840</v>
      </c>
      <c r="C195" t="s">
        <v>43841</v>
      </c>
      <c r="D195" t="s">
        <v>793</v>
      </c>
      <c r="E195" t="s">
        <v>1685</v>
      </c>
      <c r="F195" t="s">
        <v>793</v>
      </c>
      <c r="G195" t="s">
        <v>43842</v>
      </c>
      <c r="H195" t="s">
        <v>43843</v>
      </c>
      <c r="I195" t="s">
        <v>33183</v>
      </c>
      <c r="J195">
        <v>36.846679999999999</v>
      </c>
      <c r="K195">
        <v>-76.293390000000002</v>
      </c>
      <c r="L195">
        <v>221210</v>
      </c>
      <c r="M195" t="s">
        <v>3629</v>
      </c>
      <c r="N195" s="49">
        <f>48038.3</f>
        <v>48038.3</v>
      </c>
      <c r="O195" s="49">
        <v>48674.6</v>
      </c>
      <c r="P195" s="49">
        <v>50871.45</v>
      </c>
      <c r="Q195" s="49">
        <v>54638.1</v>
      </c>
      <c r="R195" s="49">
        <v>56035.1</v>
      </c>
      <c r="S195" s="49">
        <v>57473.45</v>
      </c>
      <c r="T195" s="49">
        <v>55081.1</v>
      </c>
      <c r="U195" s="49">
        <v>58479.35</v>
      </c>
      <c r="V195" s="49">
        <v>66367.25</v>
      </c>
    </row>
    <row r="196" spans="1:22" x14ac:dyDescent="0.3">
      <c r="A196">
        <v>1001917</v>
      </c>
      <c r="B196" t="s">
        <v>34984</v>
      </c>
      <c r="C196" t="s">
        <v>43879</v>
      </c>
      <c r="D196" t="s">
        <v>5095</v>
      </c>
      <c r="E196" t="s">
        <v>10893</v>
      </c>
      <c r="F196" t="s">
        <v>793</v>
      </c>
      <c r="G196" t="s">
        <v>34986</v>
      </c>
      <c r="H196" t="s">
        <v>43880</v>
      </c>
      <c r="I196" t="s">
        <v>17377</v>
      </c>
      <c r="J196">
        <v>38.798439999999999</v>
      </c>
      <c r="K196">
        <v>-77.179299999999998</v>
      </c>
      <c r="L196">
        <v>221210</v>
      </c>
      <c r="M196" t="s">
        <v>3629</v>
      </c>
      <c r="N196" s="49">
        <f>68334.3</f>
        <v>68334.3</v>
      </c>
      <c r="O196" s="49">
        <v>68821.649999999994</v>
      </c>
      <c r="P196" s="49">
        <v>69574.55</v>
      </c>
      <c r="Q196" s="49">
        <v>70482.399999999994</v>
      </c>
      <c r="R196" s="49">
        <v>72068.3</v>
      </c>
      <c r="S196" s="49">
        <v>71956.95</v>
      </c>
      <c r="T196" s="49">
        <v>73345.05</v>
      </c>
      <c r="U196" s="49">
        <v>73934</v>
      </c>
      <c r="V196" s="49">
        <v>75153.25</v>
      </c>
    </row>
    <row r="197" spans="1:22" x14ac:dyDescent="0.3">
      <c r="A197">
        <v>1004120</v>
      </c>
      <c r="B197" t="s">
        <v>43942</v>
      </c>
      <c r="C197" t="s">
        <v>43943</v>
      </c>
      <c r="D197" t="s">
        <v>393</v>
      </c>
      <c r="E197" t="s">
        <v>21253</v>
      </c>
      <c r="F197" t="s">
        <v>393</v>
      </c>
      <c r="G197" t="s">
        <v>43944</v>
      </c>
      <c r="H197" t="s">
        <v>43945</v>
      </c>
      <c r="I197" t="s">
        <v>2290</v>
      </c>
      <c r="J197">
        <v>43.037410000000001</v>
      </c>
      <c r="K197">
        <v>-87.913809999999998</v>
      </c>
      <c r="L197">
        <v>221210</v>
      </c>
      <c r="M197" t="s">
        <v>3629</v>
      </c>
      <c r="N197" s="49">
        <f>53784.3</f>
        <v>53784.3</v>
      </c>
      <c r="O197" s="49">
        <v>52856.85</v>
      </c>
      <c r="P197" s="49">
        <v>50016.2</v>
      </c>
      <c r="Q197" s="49">
        <v>45791.6</v>
      </c>
      <c r="R197" s="49">
        <v>42796.65</v>
      </c>
      <c r="S197" s="49">
        <v>42393.25</v>
      </c>
      <c r="T197" s="49">
        <v>41731.699999999997</v>
      </c>
      <c r="U197" s="49">
        <v>41513.25</v>
      </c>
      <c r="V197" s="49">
        <v>41609.85</v>
      </c>
    </row>
    <row r="198" spans="1:22" x14ac:dyDescent="0.3">
      <c r="A198">
        <v>1004293</v>
      </c>
      <c r="B198" t="s">
        <v>43942</v>
      </c>
      <c r="C198" t="s">
        <v>43955</v>
      </c>
      <c r="D198" t="s">
        <v>393</v>
      </c>
      <c r="E198" t="s">
        <v>21253</v>
      </c>
      <c r="F198" t="s">
        <v>393</v>
      </c>
      <c r="G198" t="s">
        <v>43944</v>
      </c>
      <c r="H198" t="s">
        <v>43945</v>
      </c>
      <c r="I198" t="s">
        <v>2290</v>
      </c>
      <c r="J198">
        <v>43.037410000000001</v>
      </c>
      <c r="K198">
        <v>-87.913809999999998</v>
      </c>
      <c r="L198">
        <v>221210</v>
      </c>
      <c r="M198" t="s">
        <v>3629</v>
      </c>
      <c r="N198" s="49">
        <f>60052.8</f>
        <v>60052.800000000003</v>
      </c>
      <c r="O198" s="49">
        <v>59729.9</v>
      </c>
      <c r="P198" s="49">
        <v>58311.95</v>
      </c>
      <c r="Q198" s="49">
        <v>53117</v>
      </c>
      <c r="R198" s="49">
        <v>50032.2</v>
      </c>
      <c r="S198" s="49">
        <v>50717.35</v>
      </c>
      <c r="T198" s="49">
        <v>50396.2</v>
      </c>
      <c r="U198" s="49">
        <v>49166.95</v>
      </c>
      <c r="V198" s="49">
        <v>50422.95</v>
      </c>
    </row>
    <row r="199" spans="1:22" x14ac:dyDescent="0.3">
      <c r="A199">
        <v>1007849</v>
      </c>
      <c r="B199" t="s">
        <v>34984</v>
      </c>
      <c r="C199" t="s">
        <v>43995</v>
      </c>
      <c r="D199" t="s">
        <v>556</v>
      </c>
      <c r="E199" t="s">
        <v>10071</v>
      </c>
      <c r="F199" t="s">
        <v>793</v>
      </c>
      <c r="G199" t="s">
        <v>34986</v>
      </c>
      <c r="H199" t="s">
        <v>34987</v>
      </c>
      <c r="I199" t="s">
        <v>17377</v>
      </c>
      <c r="J199">
        <v>38.798439999999999</v>
      </c>
      <c r="K199">
        <v>-77.179299999999998</v>
      </c>
      <c r="L199">
        <v>221210</v>
      </c>
      <c r="M199" t="s">
        <v>3629</v>
      </c>
      <c r="N199" s="49">
        <f>56037.286</f>
        <v>56037.286</v>
      </c>
      <c r="O199" s="49">
        <v>58853.08</v>
      </c>
      <c r="P199" s="49">
        <v>58792.133999999998</v>
      </c>
      <c r="Q199" s="49">
        <v>55534.5</v>
      </c>
      <c r="R199" s="49">
        <v>62029.434000000001</v>
      </c>
      <c r="S199" s="49">
        <v>68236</v>
      </c>
      <c r="T199" s="49">
        <v>69060.881999999998</v>
      </c>
      <c r="U199" s="49">
        <v>65670.899999999994</v>
      </c>
      <c r="V199" s="49">
        <v>67338.95</v>
      </c>
    </row>
    <row r="200" spans="1:22" x14ac:dyDescent="0.3">
      <c r="A200">
        <v>1007850</v>
      </c>
      <c r="B200" t="s">
        <v>34984</v>
      </c>
      <c r="C200" t="s">
        <v>44005</v>
      </c>
      <c r="D200" t="s">
        <v>793</v>
      </c>
      <c r="E200" t="s">
        <v>10071</v>
      </c>
      <c r="F200" t="s">
        <v>793</v>
      </c>
      <c r="G200" t="s">
        <v>34986</v>
      </c>
      <c r="H200" t="s">
        <v>44006</v>
      </c>
      <c r="I200" t="s">
        <v>17377</v>
      </c>
      <c r="J200">
        <v>38.798439999999999</v>
      </c>
      <c r="K200">
        <v>-77.179299999999998</v>
      </c>
      <c r="L200">
        <v>221210</v>
      </c>
      <c r="M200" t="s">
        <v>3629</v>
      </c>
      <c r="N200" s="49">
        <f>49458.444</f>
        <v>49458.444000000003</v>
      </c>
      <c r="O200" s="49">
        <v>51288.044000000002</v>
      </c>
      <c r="P200" s="49">
        <v>51786.196000000004</v>
      </c>
      <c r="Q200" s="49">
        <v>51417</v>
      </c>
      <c r="R200" s="49">
        <v>55172.74</v>
      </c>
      <c r="S200" s="49">
        <v>55778.75</v>
      </c>
      <c r="T200" s="49">
        <v>58602.593999999997</v>
      </c>
      <c r="U200" s="49">
        <v>58641.95</v>
      </c>
      <c r="V200" s="49">
        <v>59807.85</v>
      </c>
    </row>
    <row r="201" spans="1:22" x14ac:dyDescent="0.3">
      <c r="A201">
        <v>1011115</v>
      </c>
      <c r="B201" t="s">
        <v>44072</v>
      </c>
      <c r="C201" t="s">
        <v>44073</v>
      </c>
      <c r="D201" t="s">
        <v>303</v>
      </c>
      <c r="E201" t="s">
        <v>2808</v>
      </c>
      <c r="F201" t="s">
        <v>303</v>
      </c>
      <c r="G201" t="s">
        <v>9292</v>
      </c>
      <c r="H201" t="s">
        <v>44074</v>
      </c>
      <c r="I201" t="s">
        <v>3161</v>
      </c>
      <c r="J201">
        <v>31.99906</v>
      </c>
      <c r="K201">
        <v>-102.07688</v>
      </c>
      <c r="L201">
        <v>221210</v>
      </c>
      <c r="M201" t="s">
        <v>3629</v>
      </c>
      <c r="N201" s="49">
        <f>31950.75</f>
        <v>31950.75</v>
      </c>
      <c r="O201" s="49">
        <v>32660.799999999999</v>
      </c>
      <c r="P201" s="49">
        <v>33870.300000000003</v>
      </c>
      <c r="Q201" s="49">
        <v>33632</v>
      </c>
      <c r="R201" s="49">
        <v>35567.800000000003</v>
      </c>
      <c r="S201" s="49">
        <v>34701.35</v>
      </c>
      <c r="T201" s="49">
        <v>35376.5</v>
      </c>
      <c r="U201" s="49">
        <v>35376.5</v>
      </c>
      <c r="V201" s="49">
        <v>35376.5</v>
      </c>
    </row>
    <row r="202" spans="1:22" x14ac:dyDescent="0.3">
      <c r="A202">
        <v>1002025</v>
      </c>
      <c r="B202" t="s">
        <v>44125</v>
      </c>
      <c r="C202" t="s">
        <v>44126</v>
      </c>
      <c r="D202" t="s">
        <v>393</v>
      </c>
      <c r="E202" t="s">
        <v>3089</v>
      </c>
      <c r="F202" t="s">
        <v>393</v>
      </c>
      <c r="G202" t="s">
        <v>10404</v>
      </c>
      <c r="H202" t="s">
        <v>44127</v>
      </c>
      <c r="I202" t="s">
        <v>10037</v>
      </c>
      <c r="J202">
        <v>43.152169999999998</v>
      </c>
      <c r="K202">
        <v>-89.296239999999997</v>
      </c>
      <c r="L202">
        <v>221210</v>
      </c>
      <c r="M202" t="s">
        <v>3629</v>
      </c>
      <c r="N202" s="49">
        <f>21428.4</f>
        <v>21428.400000000001</v>
      </c>
      <c r="O202" s="49">
        <v>20268.650000000001</v>
      </c>
      <c r="P202" s="49">
        <v>19805</v>
      </c>
      <c r="Q202" s="49">
        <v>19571.7</v>
      </c>
      <c r="R202" s="49">
        <v>19264.2</v>
      </c>
      <c r="S202" s="49">
        <v>17636.5</v>
      </c>
      <c r="T202" s="49">
        <v>18285.099999999999</v>
      </c>
      <c r="U202" s="49">
        <v>18021.099999999999</v>
      </c>
      <c r="V202" s="49">
        <v>17562.297999999999</v>
      </c>
    </row>
    <row r="203" spans="1:22" x14ac:dyDescent="0.3">
      <c r="A203">
        <v>1002250</v>
      </c>
      <c r="B203" t="s">
        <v>43655</v>
      </c>
      <c r="C203" t="s">
        <v>44137</v>
      </c>
      <c r="D203" t="s">
        <v>393</v>
      </c>
      <c r="E203" t="s">
        <v>15178</v>
      </c>
      <c r="F203" t="s">
        <v>393</v>
      </c>
      <c r="G203" t="s">
        <v>15179</v>
      </c>
      <c r="H203" t="s">
        <v>44138</v>
      </c>
      <c r="I203" t="s">
        <v>374</v>
      </c>
      <c r="J203">
        <v>44.518346999999999</v>
      </c>
      <c r="K203">
        <v>-88.011616000000004</v>
      </c>
      <c r="L203">
        <v>221210</v>
      </c>
      <c r="M203" t="s">
        <v>3629</v>
      </c>
      <c r="N203" s="49">
        <f>40010.548</f>
        <v>40010.548000000003</v>
      </c>
      <c r="O203" s="49">
        <v>38662.800000000003</v>
      </c>
      <c r="P203" s="49">
        <v>37547.798000000003</v>
      </c>
      <c r="Q203" s="49">
        <v>36968.097999999998</v>
      </c>
      <c r="R203" s="49">
        <v>35729.347999999998</v>
      </c>
      <c r="S203" s="49">
        <v>35367.197999999997</v>
      </c>
      <c r="T203" s="49">
        <v>35362.197999999997</v>
      </c>
      <c r="U203" s="49">
        <v>35333.697999999997</v>
      </c>
      <c r="V203" s="49">
        <v>34779.498</v>
      </c>
    </row>
    <row r="204" spans="1:22" x14ac:dyDescent="0.3">
      <c r="A204">
        <v>1007107</v>
      </c>
      <c r="B204" t="s">
        <v>44203</v>
      </c>
      <c r="C204" t="s">
        <v>44204</v>
      </c>
      <c r="D204" t="s">
        <v>2780</v>
      </c>
      <c r="E204" t="s">
        <v>15720</v>
      </c>
      <c r="F204" t="s">
        <v>2780</v>
      </c>
      <c r="G204" t="s">
        <v>44205</v>
      </c>
      <c r="H204" t="s">
        <v>44206</v>
      </c>
      <c r="I204" t="s">
        <v>7808</v>
      </c>
      <c r="J204">
        <v>41.648373999999997</v>
      </c>
      <c r="K204">
        <v>-72.727969000000002</v>
      </c>
      <c r="L204">
        <v>221210</v>
      </c>
      <c r="M204" t="s">
        <v>3629</v>
      </c>
      <c r="N204" s="49">
        <f>53548.5</f>
        <v>53548.5</v>
      </c>
      <c r="O204" s="49">
        <v>57892.45</v>
      </c>
      <c r="P204" s="49">
        <v>64348.5</v>
      </c>
      <c r="Q204" s="49">
        <v>68485.25</v>
      </c>
      <c r="R204" s="49">
        <v>71560.7</v>
      </c>
      <c r="S204" s="49">
        <v>73415.149999999994</v>
      </c>
      <c r="T204" s="49">
        <v>76849</v>
      </c>
      <c r="U204" s="49">
        <v>80528.649999999994</v>
      </c>
      <c r="V204" s="49">
        <v>84401.1</v>
      </c>
    </row>
  </sheetData>
  <mergeCells count="1">
    <mergeCell ref="A3: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U155"/>
  <sheetViews>
    <sheetView workbookViewId="0">
      <pane xSplit="3" ySplit="4" topLeftCell="D5" activePane="bottomRight" state="frozenSplit"/>
      <selection activeCell="A3" sqref="A3:C3"/>
      <selection pane="topRight" activeCell="A3" sqref="A3:C3"/>
      <selection pane="bottomLeft" activeCell="A3" sqref="A3:C3"/>
      <selection pane="bottomRight"/>
    </sheetView>
  </sheetViews>
  <sheetFormatPr defaultRowHeight="14.4" x14ac:dyDescent="0.3"/>
  <cols>
    <col min="1" max="1" width="10.6640625" style="22" customWidth="1" collapsed="1"/>
    <col min="2" max="2" width="14.6640625" style="38" customWidth="1" collapsed="1"/>
    <col min="3" max="3" width="40.6640625" customWidth="1" collapsed="1"/>
    <col min="4" max="4" width="18.33203125" customWidth="1" collapsed="1"/>
    <col min="5" max="5" width="10.33203125" customWidth="1" collapsed="1"/>
    <col min="6" max="6" width="10.88671875" style="22" customWidth="1" collapsed="1"/>
    <col min="7" max="7" width="41.6640625" customWidth="1" collapsed="1"/>
    <col min="8" max="8" width="11" customWidth="1" collapsed="1"/>
    <col min="9" max="9" width="11.33203125" customWidth="1" collapsed="1"/>
    <col min="10" max="10" width="12.6640625" customWidth="1" collapsed="1"/>
    <col min="11" max="11" width="14.88671875" style="22" customWidth="1" collapsed="1"/>
    <col min="12" max="12" width="14.88671875" customWidth="1" collapsed="1"/>
    <col min="13" max="21" width="23.44140625" style="49" customWidth="1" collapsed="1"/>
  </cols>
  <sheetData>
    <row r="1" spans="1:21" x14ac:dyDescent="0.3">
      <c r="A1" s="24" t="s">
        <v>178</v>
      </c>
      <c r="B1" s="36"/>
      <c r="C1" s="2"/>
      <c r="D1" s="2"/>
      <c r="E1" s="2"/>
      <c r="F1" s="24"/>
      <c r="G1" s="2"/>
      <c r="H1" s="2"/>
      <c r="I1" s="2"/>
      <c r="J1" s="2"/>
      <c r="K1" s="24"/>
      <c r="L1" s="2"/>
      <c r="M1" s="46"/>
      <c r="N1" s="46"/>
      <c r="O1" s="46"/>
      <c r="P1" s="46"/>
      <c r="Q1" s="46"/>
      <c r="R1" s="46"/>
      <c r="S1" s="46"/>
      <c r="T1" s="46"/>
      <c r="U1" s="46"/>
    </row>
    <row r="2" spans="1:21" x14ac:dyDescent="0.3">
      <c r="A2" s="29" t="s">
        <v>299</v>
      </c>
      <c r="B2" s="36"/>
      <c r="C2" s="2"/>
      <c r="D2" s="2"/>
      <c r="E2" s="2"/>
      <c r="F2" s="2"/>
      <c r="G2" s="2"/>
      <c r="H2" s="2"/>
      <c r="I2" s="2"/>
      <c r="J2" s="2"/>
      <c r="K2" s="24"/>
      <c r="L2" s="2"/>
      <c r="M2" s="46"/>
      <c r="N2" s="46"/>
      <c r="O2" s="46"/>
      <c r="P2" s="46"/>
      <c r="Q2" s="46"/>
      <c r="R2" s="46"/>
      <c r="S2" s="46"/>
      <c r="T2" s="46"/>
      <c r="U2" s="46"/>
    </row>
    <row r="3" spans="1:21" ht="28.2" customHeight="1" x14ac:dyDescent="0.3">
      <c r="A3" s="45" t="s">
        <v>179</v>
      </c>
      <c r="B3" s="45"/>
      <c r="C3" s="45"/>
      <c r="D3" s="2"/>
      <c r="E3" s="2"/>
      <c r="F3" s="24"/>
      <c r="G3" s="2"/>
      <c r="H3" s="2"/>
      <c r="I3" s="2"/>
      <c r="J3" s="2"/>
      <c r="K3" s="24"/>
      <c r="L3" s="2"/>
      <c r="M3" s="46"/>
      <c r="N3" s="46"/>
      <c r="O3" s="46"/>
      <c r="P3" s="46"/>
      <c r="Q3" s="46"/>
      <c r="R3" s="46"/>
      <c r="S3" s="46"/>
      <c r="T3" s="46"/>
      <c r="U3" s="46"/>
    </row>
    <row r="4" spans="1:21" ht="43.2" x14ac:dyDescent="0.3">
      <c r="A4" s="25" t="s">
        <v>72</v>
      </c>
      <c r="B4" s="37" t="s">
        <v>0</v>
      </c>
      <c r="C4" s="1" t="s">
        <v>1</v>
      </c>
      <c r="D4" s="1" t="s">
        <v>108</v>
      </c>
      <c r="E4" s="1" t="s">
        <v>109</v>
      </c>
      <c r="F4" s="25" t="s">
        <v>110</v>
      </c>
      <c r="G4" s="1" t="s">
        <v>146</v>
      </c>
      <c r="H4" s="1" t="s">
        <v>111</v>
      </c>
      <c r="I4" s="1" t="s">
        <v>112</v>
      </c>
      <c r="J4" s="1" t="s">
        <v>113</v>
      </c>
      <c r="K4" s="25" t="s">
        <v>6</v>
      </c>
      <c r="L4" s="1" t="s">
        <v>220</v>
      </c>
      <c r="M4" s="47" t="s">
        <v>294</v>
      </c>
      <c r="N4" s="47" t="s">
        <v>269</v>
      </c>
      <c r="O4" s="47" t="s">
        <v>254</v>
      </c>
      <c r="P4" s="47" t="s">
        <v>225</v>
      </c>
      <c r="Q4" s="47" t="s">
        <v>214</v>
      </c>
      <c r="R4" s="47" t="s">
        <v>196</v>
      </c>
      <c r="S4" s="47" t="s">
        <v>156</v>
      </c>
      <c r="T4" s="47" t="s">
        <v>158</v>
      </c>
      <c r="U4" s="47" t="s">
        <v>157</v>
      </c>
    </row>
    <row r="5" spans="1:21" x14ac:dyDescent="0.3">
      <c r="A5">
        <v>1003708</v>
      </c>
      <c r="B5" t="s">
        <v>22906</v>
      </c>
      <c r="C5" t="s">
        <v>46509</v>
      </c>
      <c r="D5" t="s">
        <v>3212</v>
      </c>
      <c r="E5" t="s">
        <v>663</v>
      </c>
      <c r="F5" t="s">
        <v>46510</v>
      </c>
      <c r="G5" t="s">
        <v>46511</v>
      </c>
      <c r="H5" t="s">
        <v>416</v>
      </c>
      <c r="I5">
        <v>39.588493</v>
      </c>
      <c r="J5">
        <v>-81.682523000000003</v>
      </c>
      <c r="K5">
        <v>221112</v>
      </c>
      <c r="L5" t="s">
        <v>89</v>
      </c>
      <c r="M5" s="49">
        <v>172689.48</v>
      </c>
      <c r="N5" s="49">
        <v>169844.04</v>
      </c>
      <c r="O5" s="49">
        <v>197281.56</v>
      </c>
      <c r="P5" s="49">
        <v>464030.16</v>
      </c>
      <c r="Q5" s="49">
        <v>148364.16</v>
      </c>
      <c r="R5" s="49">
        <v>124825.44</v>
      </c>
      <c r="S5" s="49">
        <v>134433.35999999999</v>
      </c>
      <c r="T5" s="49">
        <v>88826.52</v>
      </c>
      <c r="U5" s="49">
        <v>123781.2</v>
      </c>
    </row>
    <row r="6" spans="1:21" x14ac:dyDescent="0.3">
      <c r="A6">
        <v>1010640</v>
      </c>
      <c r="B6" t="s">
        <v>46512</v>
      </c>
      <c r="C6" t="s">
        <v>46513</v>
      </c>
      <c r="D6" t="s">
        <v>34050</v>
      </c>
      <c r="E6" t="s">
        <v>380</v>
      </c>
      <c r="F6" t="s">
        <v>11558</v>
      </c>
      <c r="G6" t="s">
        <v>46514</v>
      </c>
      <c r="H6" t="s">
        <v>762</v>
      </c>
      <c r="I6">
        <v>46.785919999999997</v>
      </c>
      <c r="J6">
        <v>-92.099000000000004</v>
      </c>
      <c r="K6">
        <v>221122</v>
      </c>
      <c r="L6" t="s">
        <v>89</v>
      </c>
      <c r="R6" s="49">
        <v>2191.08</v>
      </c>
      <c r="S6" s="49">
        <v>2227.56</v>
      </c>
      <c r="T6" s="49">
        <v>7736.04</v>
      </c>
      <c r="U6" s="49">
        <v>1436.4</v>
      </c>
    </row>
    <row r="7" spans="1:21" x14ac:dyDescent="0.3">
      <c r="A7">
        <v>1010811</v>
      </c>
      <c r="B7" t="s">
        <v>35997</v>
      </c>
      <c r="C7" t="s">
        <v>46515</v>
      </c>
      <c r="D7" t="s">
        <v>3280</v>
      </c>
      <c r="E7" t="s">
        <v>351</v>
      </c>
      <c r="F7" t="s">
        <v>3278</v>
      </c>
      <c r="G7" t="s">
        <v>35999</v>
      </c>
      <c r="H7" t="s">
        <v>2468</v>
      </c>
      <c r="I7">
        <v>40.690480000000001</v>
      </c>
      <c r="J7">
        <v>-89.592439999999996</v>
      </c>
      <c r="K7">
        <v>221122</v>
      </c>
      <c r="L7" t="s">
        <v>89</v>
      </c>
      <c r="M7" s="49">
        <v>8846.4</v>
      </c>
      <c r="N7" s="49">
        <v>30171.24</v>
      </c>
      <c r="O7" s="49">
        <v>9888.36</v>
      </c>
      <c r="P7" s="49">
        <v>23251.439999999999</v>
      </c>
      <c r="Q7" s="49">
        <v>10488</v>
      </c>
      <c r="R7" s="49">
        <v>20241.84</v>
      </c>
      <c r="S7" s="49">
        <v>28244.639999999999</v>
      </c>
      <c r="T7" s="49">
        <v>91298.04</v>
      </c>
      <c r="U7" s="49">
        <v>11251.8</v>
      </c>
    </row>
    <row r="8" spans="1:21" x14ac:dyDescent="0.3">
      <c r="A8">
        <v>1010812</v>
      </c>
      <c r="B8" t="s">
        <v>36009</v>
      </c>
      <c r="C8" t="s">
        <v>46516</v>
      </c>
      <c r="D8" t="s">
        <v>3104</v>
      </c>
      <c r="E8" t="s">
        <v>435</v>
      </c>
      <c r="F8" t="s">
        <v>36011</v>
      </c>
      <c r="G8" t="s">
        <v>36012</v>
      </c>
      <c r="H8" t="s">
        <v>2261</v>
      </c>
      <c r="I8">
        <v>38.620784999999998</v>
      </c>
      <c r="J8">
        <v>-90.211635000000001</v>
      </c>
      <c r="K8">
        <v>221122</v>
      </c>
      <c r="L8" t="s">
        <v>89</v>
      </c>
      <c r="M8" s="49">
        <v>10745.64</v>
      </c>
      <c r="N8" s="49">
        <v>14706</v>
      </c>
      <c r="O8" s="49">
        <v>20301.12</v>
      </c>
      <c r="P8" s="49">
        <v>5180.16</v>
      </c>
      <c r="Q8" s="49">
        <v>5492.52</v>
      </c>
      <c r="R8" s="49">
        <v>35928.239999999998</v>
      </c>
      <c r="S8" s="49">
        <v>13025.64</v>
      </c>
      <c r="T8" s="49">
        <v>14322.96</v>
      </c>
      <c r="U8" s="49">
        <v>31703.4</v>
      </c>
    </row>
    <row r="9" spans="1:21" x14ac:dyDescent="0.3">
      <c r="A9">
        <v>1009444</v>
      </c>
      <c r="B9" t="s">
        <v>46517</v>
      </c>
      <c r="C9" t="s">
        <v>46518</v>
      </c>
      <c r="D9" t="s">
        <v>46519</v>
      </c>
      <c r="E9" t="s">
        <v>393</v>
      </c>
      <c r="F9" t="s">
        <v>46520</v>
      </c>
      <c r="G9" t="s">
        <v>46521</v>
      </c>
      <c r="H9" t="s">
        <v>34089</v>
      </c>
      <c r="I9">
        <v>43.060408000000002</v>
      </c>
      <c r="J9">
        <v>-88.225004999999996</v>
      </c>
      <c r="K9">
        <v>221121</v>
      </c>
      <c r="L9" t="s">
        <v>89</v>
      </c>
      <c r="Q9" s="49">
        <v>4933.92</v>
      </c>
      <c r="R9" s="49">
        <v>2658.48</v>
      </c>
      <c r="S9" s="49">
        <v>11561.88</v>
      </c>
      <c r="T9" s="49">
        <v>33518.28</v>
      </c>
      <c r="U9" s="49">
        <v>10859.64</v>
      </c>
    </row>
    <row r="10" spans="1:21" x14ac:dyDescent="0.3">
      <c r="A10">
        <v>1010076</v>
      </c>
      <c r="B10" t="s">
        <v>46522</v>
      </c>
      <c r="C10" t="s">
        <v>46523</v>
      </c>
      <c r="D10" t="s">
        <v>3038</v>
      </c>
      <c r="E10" t="s">
        <v>323</v>
      </c>
      <c r="F10" t="s">
        <v>46524</v>
      </c>
      <c r="G10" t="s">
        <v>46525</v>
      </c>
      <c r="H10" t="s">
        <v>1165</v>
      </c>
      <c r="I10">
        <v>33.834580000000003</v>
      </c>
      <c r="J10">
        <v>-117.91401</v>
      </c>
      <c r="K10">
        <v>221122</v>
      </c>
      <c r="L10" t="s">
        <v>89</v>
      </c>
      <c r="M10" s="49">
        <v>2845.44</v>
      </c>
      <c r="N10" s="49">
        <v>2152.3200000000002</v>
      </c>
      <c r="O10" s="49">
        <v>1422.72</v>
      </c>
      <c r="P10" s="49">
        <v>6037.44</v>
      </c>
      <c r="Q10" s="49">
        <v>2975.4</v>
      </c>
      <c r="R10" s="49">
        <v>1876.44</v>
      </c>
      <c r="S10" s="49">
        <v>7685.88</v>
      </c>
      <c r="T10" s="49">
        <v>7986.84</v>
      </c>
      <c r="U10" s="49">
        <v>6513.96</v>
      </c>
    </row>
    <row r="11" spans="1:21" x14ac:dyDescent="0.3">
      <c r="A11">
        <v>1000068</v>
      </c>
      <c r="B11" t="s">
        <v>3168</v>
      </c>
      <c r="C11" t="s">
        <v>3169</v>
      </c>
      <c r="D11" t="s">
        <v>1919</v>
      </c>
      <c r="E11" t="s">
        <v>1920</v>
      </c>
      <c r="F11" t="s">
        <v>1921</v>
      </c>
      <c r="G11" t="s">
        <v>3170</v>
      </c>
      <c r="H11" t="s">
        <v>3171</v>
      </c>
      <c r="I11">
        <v>36.4178</v>
      </c>
      <c r="J11">
        <v>-114.9622</v>
      </c>
      <c r="K11">
        <v>221112</v>
      </c>
      <c r="L11" t="s">
        <v>335</v>
      </c>
      <c r="T11" s="49">
        <v>0</v>
      </c>
      <c r="U11" s="49">
        <v>0</v>
      </c>
    </row>
    <row r="12" spans="1:21" x14ac:dyDescent="0.3">
      <c r="A12">
        <v>1009780</v>
      </c>
      <c r="B12" t="s">
        <v>46526</v>
      </c>
      <c r="C12" t="s">
        <v>46527</v>
      </c>
      <c r="D12" t="s">
        <v>20551</v>
      </c>
      <c r="E12" t="s">
        <v>1902</v>
      </c>
      <c r="F12" t="s">
        <v>46528</v>
      </c>
      <c r="G12" t="s">
        <v>46529</v>
      </c>
      <c r="H12" t="s">
        <v>2113</v>
      </c>
      <c r="I12">
        <v>33.578425000000003</v>
      </c>
      <c r="J12">
        <v>-112.10440800000001</v>
      </c>
      <c r="K12">
        <v>221121</v>
      </c>
      <c r="L12" t="s">
        <v>89</v>
      </c>
      <c r="M12" s="49">
        <v>9238.56</v>
      </c>
      <c r="N12" s="49">
        <v>9482.52</v>
      </c>
      <c r="O12" s="49">
        <v>14897.52</v>
      </c>
      <c r="P12" s="49">
        <v>26454.84</v>
      </c>
      <c r="Q12" s="49">
        <v>54697.2</v>
      </c>
      <c r="R12" s="49">
        <v>38876.28</v>
      </c>
      <c r="S12" s="49">
        <v>14033.4</v>
      </c>
      <c r="T12" s="49">
        <v>4190.6400000000003</v>
      </c>
      <c r="U12" s="49">
        <v>36288.480000000003</v>
      </c>
    </row>
    <row r="13" spans="1:21" x14ac:dyDescent="0.3">
      <c r="A13">
        <v>1011060</v>
      </c>
      <c r="B13" t="s">
        <v>46530</v>
      </c>
      <c r="C13" t="s">
        <v>46531</v>
      </c>
      <c r="D13" t="s">
        <v>10071</v>
      </c>
      <c r="E13" t="s">
        <v>435</v>
      </c>
      <c r="F13" t="s">
        <v>18561</v>
      </c>
      <c r="G13" t="s">
        <v>46532</v>
      </c>
      <c r="H13" t="s">
        <v>450</v>
      </c>
      <c r="I13">
        <v>37.163760000000003</v>
      </c>
      <c r="J13">
        <v>-93.341170000000005</v>
      </c>
      <c r="K13">
        <v>221121</v>
      </c>
      <c r="L13" t="s">
        <v>89</v>
      </c>
      <c r="P13" s="49">
        <v>25.08</v>
      </c>
      <c r="Q13" s="49">
        <v>20.52</v>
      </c>
      <c r="R13" s="49">
        <v>1593.72</v>
      </c>
      <c r="S13" s="49">
        <v>0</v>
      </c>
    </row>
    <row r="14" spans="1:21" x14ac:dyDescent="0.3">
      <c r="A14">
        <v>1009651</v>
      </c>
      <c r="B14" t="s">
        <v>46533</v>
      </c>
      <c r="C14" t="s">
        <v>46534</v>
      </c>
      <c r="D14" t="s">
        <v>8540</v>
      </c>
      <c r="E14" t="s">
        <v>1663</v>
      </c>
      <c r="F14" t="s">
        <v>8542</v>
      </c>
      <c r="G14" t="s">
        <v>46535</v>
      </c>
      <c r="H14" t="s">
        <v>3382</v>
      </c>
      <c r="I14">
        <v>39.705449999999999</v>
      </c>
      <c r="J14">
        <v>-75.448149999999998</v>
      </c>
      <c r="K14">
        <v>221122</v>
      </c>
      <c r="L14" t="s">
        <v>89</v>
      </c>
      <c r="R14" s="49">
        <v>1126.32</v>
      </c>
      <c r="S14" s="49">
        <v>1780.68</v>
      </c>
      <c r="T14" s="49">
        <v>5583.72</v>
      </c>
      <c r="U14" s="49">
        <v>5038.8</v>
      </c>
    </row>
    <row r="15" spans="1:21" x14ac:dyDescent="0.3">
      <c r="A15">
        <v>1000851</v>
      </c>
      <c r="B15" t="s">
        <v>46536</v>
      </c>
      <c r="C15" t="s">
        <v>46537</v>
      </c>
      <c r="D15" t="s">
        <v>13331</v>
      </c>
      <c r="E15" t="s">
        <v>303</v>
      </c>
      <c r="F15" t="s">
        <v>46538</v>
      </c>
      <c r="G15" t="s">
        <v>46539</v>
      </c>
      <c r="H15" t="s">
        <v>2347</v>
      </c>
      <c r="I15">
        <v>30.258980000000001</v>
      </c>
      <c r="J15">
        <v>-97.751859999999994</v>
      </c>
      <c r="K15">
        <v>221121</v>
      </c>
      <c r="L15" t="s">
        <v>89</v>
      </c>
      <c r="P15" s="49">
        <v>1981.32</v>
      </c>
      <c r="Q15" s="49">
        <v>3278.64</v>
      </c>
      <c r="R15" s="49">
        <v>2879.64</v>
      </c>
      <c r="S15" s="49">
        <v>1846.8</v>
      </c>
      <c r="T15" s="49">
        <v>10994.16</v>
      </c>
      <c r="U15" s="49">
        <v>3823.56</v>
      </c>
    </row>
    <row r="16" spans="1:21" x14ac:dyDescent="0.3">
      <c r="A16">
        <v>1010805</v>
      </c>
      <c r="B16" t="s">
        <v>46540</v>
      </c>
      <c r="C16" t="s">
        <v>46541</v>
      </c>
      <c r="D16" t="s">
        <v>36196</v>
      </c>
      <c r="E16" t="s">
        <v>946</v>
      </c>
      <c r="F16" t="s">
        <v>36197</v>
      </c>
      <c r="G16" t="s">
        <v>46542</v>
      </c>
      <c r="H16" t="s">
        <v>5575</v>
      </c>
      <c r="I16">
        <v>47.675154999999997</v>
      </c>
      <c r="J16">
        <v>-117.387747</v>
      </c>
      <c r="K16">
        <v>221121</v>
      </c>
      <c r="L16" t="s">
        <v>89</v>
      </c>
      <c r="M16" s="49">
        <v>1133.1600000000001</v>
      </c>
      <c r="N16" s="49">
        <v>9888.36</v>
      </c>
      <c r="O16" s="49">
        <v>11598.36</v>
      </c>
      <c r="P16" s="49">
        <v>6735.12</v>
      </c>
      <c r="Q16" s="49">
        <v>11105.88</v>
      </c>
      <c r="R16" s="49">
        <v>1646.16</v>
      </c>
      <c r="S16" s="49">
        <v>1304.1600000000001</v>
      </c>
      <c r="T16" s="49">
        <v>8260.44</v>
      </c>
      <c r="U16" s="49">
        <v>6600.6</v>
      </c>
    </row>
    <row r="17" spans="1:21" x14ac:dyDescent="0.3">
      <c r="A17">
        <v>1007339</v>
      </c>
      <c r="B17" t="s">
        <v>4363</v>
      </c>
      <c r="C17" t="s">
        <v>4364</v>
      </c>
      <c r="D17" t="s">
        <v>4365</v>
      </c>
      <c r="E17" t="s">
        <v>491</v>
      </c>
      <c r="F17" t="s">
        <v>4366</v>
      </c>
      <c r="G17" t="s">
        <v>4367</v>
      </c>
      <c r="H17" t="s">
        <v>4368</v>
      </c>
      <c r="I17">
        <v>41.670299999999997</v>
      </c>
      <c r="J17">
        <v>-87.4803</v>
      </c>
      <c r="K17">
        <v>324110</v>
      </c>
      <c r="L17" t="s">
        <v>4369</v>
      </c>
      <c r="M17" s="49">
        <v>1454.64</v>
      </c>
      <c r="N17" s="49">
        <v>1083</v>
      </c>
      <c r="O17" s="49">
        <v>579.12</v>
      </c>
      <c r="P17" s="49">
        <v>114</v>
      </c>
      <c r="Q17" s="49">
        <v>428.64</v>
      </c>
      <c r="R17" s="49">
        <v>2088.48</v>
      </c>
      <c r="S17" s="49">
        <v>693.12</v>
      </c>
      <c r="T17" s="49">
        <v>346.56</v>
      </c>
    </row>
    <row r="18" spans="1:21" x14ac:dyDescent="0.3">
      <c r="A18">
        <v>1010790</v>
      </c>
      <c r="B18" t="s">
        <v>46543</v>
      </c>
      <c r="C18" t="s">
        <v>36403</v>
      </c>
      <c r="D18" t="s">
        <v>5603</v>
      </c>
      <c r="E18" t="s">
        <v>556</v>
      </c>
      <c r="F18" t="s">
        <v>46544</v>
      </c>
      <c r="G18" t="s">
        <v>46545</v>
      </c>
      <c r="H18" t="s">
        <v>7634</v>
      </c>
      <c r="I18">
        <v>39.333179999999999</v>
      </c>
      <c r="J18">
        <v>-76.752679999999998</v>
      </c>
      <c r="K18">
        <v>221121</v>
      </c>
      <c r="L18" t="s">
        <v>89</v>
      </c>
      <c r="Q18" s="49">
        <v>2877.36</v>
      </c>
      <c r="R18" s="49">
        <v>5171.04</v>
      </c>
      <c r="S18" s="49">
        <v>3506.64</v>
      </c>
      <c r="T18" s="49">
        <v>3308.28</v>
      </c>
      <c r="U18" s="49">
        <v>1789.8</v>
      </c>
    </row>
    <row r="19" spans="1:21" x14ac:dyDescent="0.3">
      <c r="A19">
        <v>1010308</v>
      </c>
      <c r="B19" t="s">
        <v>46546</v>
      </c>
      <c r="C19" t="s">
        <v>46547</v>
      </c>
      <c r="D19" t="s">
        <v>4772</v>
      </c>
      <c r="E19" t="s">
        <v>303</v>
      </c>
      <c r="F19" t="s">
        <v>4773</v>
      </c>
      <c r="G19" t="s">
        <v>46548</v>
      </c>
      <c r="H19" t="s">
        <v>46549</v>
      </c>
      <c r="I19">
        <v>29.735226000000001</v>
      </c>
      <c r="J19">
        <v>-99.110770000000002</v>
      </c>
      <c r="K19">
        <v>221122</v>
      </c>
      <c r="L19" t="s">
        <v>89</v>
      </c>
      <c r="S19" s="49">
        <v>166.44</v>
      </c>
      <c r="T19" s="49">
        <v>0</v>
      </c>
      <c r="U19" s="49">
        <v>0</v>
      </c>
    </row>
    <row r="20" spans="1:21" x14ac:dyDescent="0.3">
      <c r="A20">
        <v>1013043</v>
      </c>
      <c r="B20" t="s">
        <v>46550</v>
      </c>
      <c r="C20" t="s">
        <v>46551</v>
      </c>
      <c r="D20" t="s">
        <v>39489</v>
      </c>
      <c r="E20" t="s">
        <v>640</v>
      </c>
      <c r="F20" t="s">
        <v>46552</v>
      </c>
      <c r="G20" t="s">
        <v>46553</v>
      </c>
      <c r="H20" t="s">
        <v>39492</v>
      </c>
      <c r="I20">
        <v>46.834470000000003</v>
      </c>
      <c r="J20">
        <v>-100.76678</v>
      </c>
      <c r="K20">
        <v>221122</v>
      </c>
      <c r="L20" t="s">
        <v>89</v>
      </c>
      <c r="M20" s="49">
        <v>5891.52</v>
      </c>
      <c r="N20" s="49">
        <v>6030.6</v>
      </c>
      <c r="O20" s="49">
        <v>0</v>
      </c>
    </row>
    <row r="21" spans="1:21" x14ac:dyDescent="0.3">
      <c r="A21">
        <v>1013207</v>
      </c>
      <c r="B21" t="s">
        <v>46554</v>
      </c>
      <c r="C21" t="s">
        <v>46555</v>
      </c>
      <c r="D21" t="s">
        <v>4965</v>
      </c>
      <c r="E21" t="s">
        <v>303</v>
      </c>
      <c r="F21" t="s">
        <v>4966</v>
      </c>
      <c r="H21" t="s">
        <v>4967</v>
      </c>
      <c r="I21">
        <v>31.765999999999998</v>
      </c>
      <c r="J21">
        <v>-101.5312</v>
      </c>
      <c r="K21">
        <v>221121</v>
      </c>
      <c r="L21" t="s">
        <v>89</v>
      </c>
      <c r="M21" s="49">
        <v>0</v>
      </c>
      <c r="N21" s="49">
        <v>0</v>
      </c>
    </row>
    <row r="22" spans="1:21" x14ac:dyDescent="0.3">
      <c r="A22">
        <v>1010143</v>
      </c>
      <c r="B22" t="s">
        <v>46556</v>
      </c>
      <c r="C22" t="s">
        <v>46557</v>
      </c>
      <c r="D22" t="s">
        <v>1844</v>
      </c>
      <c r="E22" t="s">
        <v>2164</v>
      </c>
      <c r="F22" t="s">
        <v>46558</v>
      </c>
      <c r="G22" t="s">
        <v>46559</v>
      </c>
      <c r="H22" t="s">
        <v>12986</v>
      </c>
      <c r="I22">
        <v>45.515860000000004</v>
      </c>
      <c r="J22">
        <v>-122.67514</v>
      </c>
      <c r="K22">
        <v>221122</v>
      </c>
      <c r="L22" t="s">
        <v>89</v>
      </c>
      <c r="P22" s="49">
        <v>0</v>
      </c>
      <c r="Q22" s="49">
        <v>0</v>
      </c>
      <c r="R22" s="49">
        <v>0</v>
      </c>
      <c r="S22" s="49">
        <v>0</v>
      </c>
      <c r="T22" s="49">
        <v>0</v>
      </c>
      <c r="U22" s="49">
        <v>0</v>
      </c>
    </row>
    <row r="23" spans="1:21" x14ac:dyDescent="0.3">
      <c r="A23">
        <v>1005611</v>
      </c>
      <c r="B23" t="s">
        <v>46560</v>
      </c>
      <c r="C23" t="s">
        <v>46561</v>
      </c>
      <c r="D23" t="s">
        <v>46562</v>
      </c>
      <c r="E23" t="s">
        <v>946</v>
      </c>
      <c r="F23" t="s">
        <v>46563</v>
      </c>
      <c r="G23" t="s">
        <v>46564</v>
      </c>
      <c r="H23" t="s">
        <v>1559</v>
      </c>
      <c r="I23">
        <v>45.6616</v>
      </c>
      <c r="J23">
        <v>-122.6572</v>
      </c>
      <c r="K23">
        <v>221121</v>
      </c>
      <c r="L23" t="s">
        <v>89</v>
      </c>
      <c r="M23" s="49">
        <v>26160.720000000001</v>
      </c>
      <c r="N23" s="49">
        <v>23780.400000000001</v>
      </c>
      <c r="O23" s="49">
        <v>38577.599999999999</v>
      </c>
      <c r="P23" s="49">
        <v>43908.24</v>
      </c>
      <c r="Q23" s="49">
        <v>36557.519999999997</v>
      </c>
      <c r="R23" s="49">
        <v>33550.199999999997</v>
      </c>
      <c r="S23" s="49">
        <v>112561.32</v>
      </c>
      <c r="T23" s="49">
        <v>73402.320000000007</v>
      </c>
      <c r="U23" s="49">
        <v>38999.4</v>
      </c>
    </row>
    <row r="24" spans="1:21" x14ac:dyDescent="0.3">
      <c r="A24">
        <v>1007533</v>
      </c>
      <c r="B24" t="s">
        <v>46565</v>
      </c>
      <c r="C24" t="s">
        <v>46566</v>
      </c>
      <c r="D24" t="s">
        <v>9340</v>
      </c>
      <c r="E24" t="s">
        <v>303</v>
      </c>
      <c r="F24" t="s">
        <v>46567</v>
      </c>
      <c r="G24" t="s">
        <v>46568</v>
      </c>
      <c r="H24" t="s">
        <v>9343</v>
      </c>
      <c r="I24">
        <v>31.472425000000001</v>
      </c>
      <c r="J24">
        <v>-97.179547999999997</v>
      </c>
      <c r="K24">
        <v>221112</v>
      </c>
      <c r="L24" t="s">
        <v>89</v>
      </c>
      <c r="Q24" s="49">
        <v>1600.56</v>
      </c>
      <c r="R24" s="49">
        <v>3166.92</v>
      </c>
      <c r="S24" s="49">
        <v>4145.04</v>
      </c>
      <c r="T24" s="49">
        <v>3388.08</v>
      </c>
      <c r="U24" s="49">
        <v>4803.96</v>
      </c>
    </row>
    <row r="25" spans="1:21" x14ac:dyDescent="0.3">
      <c r="A25">
        <v>1008322</v>
      </c>
      <c r="B25" t="s">
        <v>46569</v>
      </c>
      <c r="C25" t="s">
        <v>46570</v>
      </c>
      <c r="D25" t="s">
        <v>15720</v>
      </c>
      <c r="E25" t="s">
        <v>2780</v>
      </c>
      <c r="F25" t="s">
        <v>44205</v>
      </c>
      <c r="G25" t="s">
        <v>44206</v>
      </c>
      <c r="H25" t="s">
        <v>7808</v>
      </c>
      <c r="I25">
        <v>41.648373999999997</v>
      </c>
      <c r="J25">
        <v>-72.727969000000002</v>
      </c>
      <c r="K25">
        <v>221122</v>
      </c>
      <c r="L25" t="s">
        <v>89</v>
      </c>
      <c r="Q25" s="49">
        <v>22936.799999999999</v>
      </c>
      <c r="R25" s="49">
        <v>16422.84</v>
      </c>
      <c r="S25" s="49">
        <v>15720.6</v>
      </c>
      <c r="T25" s="49">
        <v>22072.68</v>
      </c>
      <c r="U25" s="49">
        <v>14423.28</v>
      </c>
    </row>
    <row r="26" spans="1:21" x14ac:dyDescent="0.3">
      <c r="A26">
        <v>1006158</v>
      </c>
      <c r="B26" t="s">
        <v>36899</v>
      </c>
      <c r="C26" t="s">
        <v>46571</v>
      </c>
      <c r="D26" t="s">
        <v>477</v>
      </c>
      <c r="E26" t="s">
        <v>331</v>
      </c>
      <c r="F26" t="s">
        <v>36901</v>
      </c>
      <c r="G26" t="s">
        <v>46572</v>
      </c>
      <c r="H26" t="s">
        <v>7541</v>
      </c>
      <c r="I26">
        <v>40.734099999999998</v>
      </c>
      <c r="J26">
        <v>-73.988680000000002</v>
      </c>
      <c r="K26">
        <v>237130</v>
      </c>
      <c r="L26" t="s">
        <v>89</v>
      </c>
      <c r="M26" s="49">
        <v>72643.08</v>
      </c>
      <c r="N26" s="49">
        <v>74742.960000000006</v>
      </c>
      <c r="O26" s="49">
        <v>83147.039999999994</v>
      </c>
      <c r="P26" s="49">
        <v>106608.24</v>
      </c>
      <c r="Q26" s="49">
        <v>131804.51999999999</v>
      </c>
      <c r="R26" s="49">
        <v>165069.72</v>
      </c>
      <c r="S26" s="49">
        <v>171688.56</v>
      </c>
      <c r="T26" s="49">
        <v>179841.84</v>
      </c>
      <c r="U26" s="49">
        <v>184180.68</v>
      </c>
    </row>
    <row r="27" spans="1:21" x14ac:dyDescent="0.3">
      <c r="A27">
        <v>1009000</v>
      </c>
      <c r="B27" t="s">
        <v>36951</v>
      </c>
      <c r="C27" t="s">
        <v>46573</v>
      </c>
      <c r="D27" t="s">
        <v>2716</v>
      </c>
      <c r="E27" t="s">
        <v>303</v>
      </c>
      <c r="F27" t="s">
        <v>36953</v>
      </c>
      <c r="G27" t="s">
        <v>36954</v>
      </c>
      <c r="H27" t="s">
        <v>2719</v>
      </c>
      <c r="I27">
        <v>29.422709999999999</v>
      </c>
      <c r="J27">
        <v>-98.490700000000004</v>
      </c>
      <c r="K27">
        <v>221121</v>
      </c>
      <c r="L27" t="s">
        <v>89</v>
      </c>
      <c r="R27" s="49">
        <v>5150.5200000000004</v>
      </c>
      <c r="S27" s="49">
        <v>8894.2800000000007</v>
      </c>
      <c r="T27" s="49">
        <v>1083</v>
      </c>
      <c r="U27" s="49">
        <v>15693.24</v>
      </c>
    </row>
    <row r="28" spans="1:21" x14ac:dyDescent="0.3">
      <c r="A28">
        <v>1000812</v>
      </c>
      <c r="B28" t="s">
        <v>8172</v>
      </c>
      <c r="C28" t="s">
        <v>8173</v>
      </c>
      <c r="D28" t="s">
        <v>8174</v>
      </c>
      <c r="E28" t="s">
        <v>386</v>
      </c>
      <c r="F28" t="s">
        <v>8175</v>
      </c>
      <c r="G28" t="s">
        <v>8176</v>
      </c>
      <c r="H28" t="s">
        <v>8177</v>
      </c>
      <c r="I28">
        <v>33.588299999999997</v>
      </c>
      <c r="J28">
        <v>-85.973100000000002</v>
      </c>
      <c r="K28">
        <v>221112</v>
      </c>
      <c r="L28" t="s">
        <v>335</v>
      </c>
      <c r="T28" s="49">
        <v>0</v>
      </c>
      <c r="U28" s="49">
        <v>0</v>
      </c>
    </row>
    <row r="29" spans="1:21" x14ac:dyDescent="0.3">
      <c r="A29">
        <v>1008343</v>
      </c>
      <c r="B29" t="s">
        <v>46574</v>
      </c>
      <c r="C29" t="s">
        <v>46575</v>
      </c>
      <c r="D29" t="s">
        <v>5420</v>
      </c>
      <c r="E29" t="s">
        <v>303</v>
      </c>
      <c r="F29" t="s">
        <v>46576</v>
      </c>
      <c r="G29" t="s">
        <v>46577</v>
      </c>
      <c r="H29" t="s">
        <v>483</v>
      </c>
      <c r="I29">
        <v>29.639182000000002</v>
      </c>
      <c r="J29">
        <v>-95.208524999999995</v>
      </c>
      <c r="K29">
        <v>221121</v>
      </c>
      <c r="L29" t="s">
        <v>89</v>
      </c>
      <c r="M29" s="49">
        <v>3625.2</v>
      </c>
      <c r="N29" s="49">
        <v>1053.3599999999999</v>
      </c>
      <c r="O29" s="49">
        <v>12389.52</v>
      </c>
      <c r="P29" s="49">
        <v>34108.800000000003</v>
      </c>
      <c r="Q29" s="49">
        <v>24295.68</v>
      </c>
      <c r="R29" s="49">
        <v>9514.44</v>
      </c>
      <c r="S29" s="49">
        <v>10212.120000000001</v>
      </c>
      <c r="T29" s="49">
        <v>11069.4</v>
      </c>
      <c r="U29" s="49">
        <v>15451.56</v>
      </c>
    </row>
    <row r="30" spans="1:21" x14ac:dyDescent="0.3">
      <c r="A30">
        <v>1011288</v>
      </c>
      <c r="B30" t="s">
        <v>37229</v>
      </c>
      <c r="C30" t="s">
        <v>46578</v>
      </c>
      <c r="D30" t="s">
        <v>37231</v>
      </c>
      <c r="E30" t="s">
        <v>331</v>
      </c>
      <c r="F30" t="s">
        <v>10857</v>
      </c>
      <c r="G30" t="s">
        <v>37232</v>
      </c>
      <c r="H30" t="s">
        <v>10153</v>
      </c>
      <c r="I30">
        <v>41.690648000000003</v>
      </c>
      <c r="J30">
        <v>-73.931605000000005</v>
      </c>
      <c r="K30">
        <v>221122</v>
      </c>
      <c r="L30" t="s">
        <v>89</v>
      </c>
      <c r="M30" s="49">
        <v>7549.08</v>
      </c>
      <c r="N30" s="49">
        <v>5608.8</v>
      </c>
      <c r="O30" s="49">
        <v>2824.92</v>
      </c>
      <c r="P30" s="49">
        <v>3018.72</v>
      </c>
      <c r="Q30" s="49">
        <v>2788.44</v>
      </c>
      <c r="R30" s="49">
        <v>0</v>
      </c>
      <c r="S30" s="49">
        <v>0</v>
      </c>
    </row>
    <row r="31" spans="1:21" x14ac:dyDescent="0.3">
      <c r="A31">
        <v>1010115</v>
      </c>
      <c r="B31" t="s">
        <v>46579</v>
      </c>
      <c r="C31" t="s">
        <v>46580</v>
      </c>
      <c r="D31" t="s">
        <v>15544</v>
      </c>
      <c r="E31" t="s">
        <v>3929</v>
      </c>
      <c r="F31" t="s">
        <v>46581</v>
      </c>
      <c r="G31" t="s">
        <v>46582</v>
      </c>
      <c r="H31" t="s">
        <v>46583</v>
      </c>
      <c r="I31">
        <v>44.312562</v>
      </c>
      <c r="J31">
        <v>-69.818398999999999</v>
      </c>
      <c r="K31">
        <v>221121</v>
      </c>
      <c r="L31" t="s">
        <v>89</v>
      </c>
      <c r="R31" s="49">
        <v>734.16</v>
      </c>
      <c r="S31" s="49">
        <v>688.56</v>
      </c>
      <c r="T31" s="49">
        <v>1386.24</v>
      </c>
      <c r="U31" s="49">
        <v>1935.72</v>
      </c>
    </row>
    <row r="32" spans="1:21" x14ac:dyDescent="0.3">
      <c r="A32">
        <v>1009507</v>
      </c>
      <c r="B32" t="s">
        <v>46584</v>
      </c>
      <c r="C32" t="s">
        <v>46585</v>
      </c>
      <c r="D32" t="s">
        <v>46586</v>
      </c>
      <c r="E32" t="s">
        <v>331</v>
      </c>
      <c r="F32" t="s">
        <v>46587</v>
      </c>
      <c r="G32" t="s">
        <v>46588</v>
      </c>
      <c r="H32" t="s">
        <v>2362</v>
      </c>
      <c r="I32">
        <v>43.177810000000001</v>
      </c>
      <c r="J32">
        <v>-75.228430000000003</v>
      </c>
      <c r="K32">
        <v>221121</v>
      </c>
      <c r="L32" t="s">
        <v>89</v>
      </c>
      <c r="M32" s="49">
        <v>28584.36</v>
      </c>
      <c r="N32" s="49">
        <v>20757.12</v>
      </c>
      <c r="O32" s="49">
        <v>21324.84</v>
      </c>
      <c r="P32" s="49">
        <v>26874.36</v>
      </c>
      <c r="Q32" s="49">
        <v>30314.880000000001</v>
      </c>
      <c r="R32" s="49">
        <v>35278.44</v>
      </c>
      <c r="S32" s="49">
        <v>24405.119999999999</v>
      </c>
      <c r="T32" s="49">
        <v>11552.76</v>
      </c>
      <c r="U32" s="49">
        <v>18278.759999999998</v>
      </c>
    </row>
    <row r="33" spans="1:21" x14ac:dyDescent="0.3">
      <c r="A33">
        <v>1004664</v>
      </c>
      <c r="B33" t="s">
        <v>46589</v>
      </c>
      <c r="C33" t="s">
        <v>46590</v>
      </c>
      <c r="D33" t="s">
        <v>15951</v>
      </c>
      <c r="E33" t="s">
        <v>583</v>
      </c>
      <c r="F33" t="s">
        <v>27011</v>
      </c>
      <c r="G33" t="s">
        <v>46591</v>
      </c>
      <c r="H33" t="s">
        <v>9050</v>
      </c>
      <c r="I33">
        <v>31.33924</v>
      </c>
      <c r="J33">
        <v>-92.418469999999999</v>
      </c>
      <c r="K33">
        <v>221121</v>
      </c>
      <c r="L33" t="s">
        <v>89</v>
      </c>
      <c r="Q33" s="49">
        <v>485.64</v>
      </c>
      <c r="R33" s="49">
        <v>4115.3999999999996</v>
      </c>
      <c r="S33" s="49">
        <v>6206.16</v>
      </c>
      <c r="T33" s="49">
        <v>10934.88</v>
      </c>
      <c r="U33" s="49">
        <v>14532.72</v>
      </c>
    </row>
    <row r="34" spans="1:21" x14ac:dyDescent="0.3">
      <c r="A34">
        <v>1007204</v>
      </c>
      <c r="B34" t="s">
        <v>9503</v>
      </c>
      <c r="C34" t="s">
        <v>9504</v>
      </c>
      <c r="D34" t="s">
        <v>9505</v>
      </c>
      <c r="E34" t="s">
        <v>323</v>
      </c>
      <c r="F34" t="s">
        <v>2496</v>
      </c>
      <c r="G34" t="s">
        <v>9506</v>
      </c>
      <c r="H34" t="s">
        <v>7151</v>
      </c>
      <c r="I34">
        <v>36.180700000000002</v>
      </c>
      <c r="J34">
        <v>-120.38849999999999</v>
      </c>
      <c r="K34">
        <v>221112</v>
      </c>
      <c r="L34" t="s">
        <v>9507</v>
      </c>
      <c r="M34" s="49">
        <v>0</v>
      </c>
      <c r="N34" s="49">
        <v>0</v>
      </c>
      <c r="O34" s="49">
        <v>0</v>
      </c>
      <c r="P34" s="49">
        <v>0</v>
      </c>
      <c r="Q34" s="49">
        <v>0</v>
      </c>
      <c r="R34" s="49">
        <v>0</v>
      </c>
      <c r="S34" s="49">
        <v>0</v>
      </c>
      <c r="T34" s="49">
        <v>0</v>
      </c>
      <c r="U34" s="49">
        <v>0</v>
      </c>
    </row>
    <row r="35" spans="1:21" x14ac:dyDescent="0.3">
      <c r="A35">
        <v>1009583</v>
      </c>
      <c r="B35" t="s">
        <v>46592</v>
      </c>
      <c r="C35" t="s">
        <v>46593</v>
      </c>
      <c r="D35" t="s">
        <v>46594</v>
      </c>
      <c r="E35" t="s">
        <v>1663</v>
      </c>
      <c r="F35" t="s">
        <v>19822</v>
      </c>
      <c r="H35" t="s">
        <v>11279</v>
      </c>
      <c r="I35">
        <v>40.633327999999999</v>
      </c>
      <c r="J35">
        <v>-74.212781000000007</v>
      </c>
      <c r="K35">
        <v>221112</v>
      </c>
      <c r="L35" t="s">
        <v>89</v>
      </c>
      <c r="Q35" s="49">
        <v>6.84</v>
      </c>
      <c r="R35" s="49">
        <v>0</v>
      </c>
      <c r="S35" s="49">
        <v>19856.52</v>
      </c>
      <c r="T35" s="49">
        <v>4256.76</v>
      </c>
      <c r="U35" s="49">
        <v>880.08</v>
      </c>
    </row>
    <row r="36" spans="1:21" x14ac:dyDescent="0.3">
      <c r="A36">
        <v>1010253</v>
      </c>
      <c r="B36" t="s">
        <v>46595</v>
      </c>
      <c r="C36" t="s">
        <v>46596</v>
      </c>
      <c r="D36" t="s">
        <v>9600</v>
      </c>
      <c r="E36" t="s">
        <v>1487</v>
      </c>
      <c r="F36" t="s">
        <v>21908</v>
      </c>
      <c r="G36" t="s">
        <v>38235</v>
      </c>
      <c r="H36" t="s">
        <v>4527</v>
      </c>
      <c r="I36">
        <v>38.831209999999999</v>
      </c>
      <c r="J36">
        <v>-104.82304999999999</v>
      </c>
      <c r="K36">
        <v>221121</v>
      </c>
      <c r="L36" t="s">
        <v>89</v>
      </c>
      <c r="R36" s="49">
        <v>2207.04</v>
      </c>
      <c r="S36" s="49">
        <v>966.72</v>
      </c>
      <c r="T36" s="49">
        <v>1078.44</v>
      </c>
      <c r="U36" s="49">
        <v>1883.28</v>
      </c>
    </row>
    <row r="37" spans="1:21" x14ac:dyDescent="0.3">
      <c r="A37">
        <v>1010027</v>
      </c>
      <c r="B37" t="s">
        <v>46597</v>
      </c>
      <c r="C37" t="s">
        <v>46598</v>
      </c>
      <c r="D37" t="s">
        <v>46599</v>
      </c>
      <c r="E37" t="s">
        <v>351</v>
      </c>
      <c r="F37" t="s">
        <v>46600</v>
      </c>
      <c r="G37" t="s">
        <v>46601</v>
      </c>
      <c r="H37" t="s">
        <v>4362</v>
      </c>
      <c r="I37">
        <v>41.846130000000002</v>
      </c>
      <c r="J37">
        <v>-87.985249999999994</v>
      </c>
      <c r="K37">
        <v>221122</v>
      </c>
      <c r="L37" t="s">
        <v>89</v>
      </c>
      <c r="R37" s="49">
        <v>9163.32</v>
      </c>
      <c r="S37" s="49">
        <v>2957.16</v>
      </c>
      <c r="T37" s="49">
        <v>5460.6</v>
      </c>
      <c r="U37" s="49">
        <v>26817.360000000001</v>
      </c>
    </row>
    <row r="38" spans="1:21" x14ac:dyDescent="0.3">
      <c r="A38">
        <v>1009855</v>
      </c>
      <c r="B38" t="s">
        <v>38361</v>
      </c>
      <c r="C38" t="s">
        <v>46602</v>
      </c>
      <c r="D38" t="s">
        <v>5417</v>
      </c>
      <c r="E38" t="s">
        <v>454</v>
      </c>
      <c r="F38" t="s">
        <v>20953</v>
      </c>
      <c r="G38" t="s">
        <v>38363</v>
      </c>
      <c r="H38" t="s">
        <v>1310</v>
      </c>
      <c r="I38">
        <v>42.246679999999998</v>
      </c>
      <c r="J38">
        <v>-84.403109999999998</v>
      </c>
      <c r="K38">
        <v>221121</v>
      </c>
      <c r="L38" t="s">
        <v>89</v>
      </c>
      <c r="M38" s="49">
        <v>2533.08</v>
      </c>
      <c r="N38" s="49">
        <v>2099.88</v>
      </c>
      <c r="O38" s="49">
        <v>175.56</v>
      </c>
      <c r="P38" s="49">
        <v>1684.92</v>
      </c>
    </row>
    <row r="39" spans="1:21" x14ac:dyDescent="0.3">
      <c r="A39">
        <v>1013208</v>
      </c>
      <c r="B39" t="s">
        <v>46603</v>
      </c>
      <c r="C39" t="s">
        <v>46604</v>
      </c>
      <c r="D39" t="s">
        <v>46605</v>
      </c>
      <c r="E39" t="s">
        <v>303</v>
      </c>
      <c r="F39" t="s">
        <v>46606</v>
      </c>
      <c r="H39" t="s">
        <v>46607</v>
      </c>
      <c r="I39">
        <v>33.778300000000002</v>
      </c>
      <c r="J39">
        <v>-100.8766</v>
      </c>
      <c r="K39">
        <v>221121</v>
      </c>
      <c r="L39" t="s">
        <v>89</v>
      </c>
      <c r="M39" s="49">
        <v>0</v>
      </c>
      <c r="N39" s="49">
        <v>0</v>
      </c>
    </row>
    <row r="40" spans="1:21" x14ac:dyDescent="0.3">
      <c r="A40">
        <v>1010338</v>
      </c>
      <c r="B40" t="s">
        <v>46608</v>
      </c>
      <c r="C40" t="s">
        <v>46609</v>
      </c>
      <c r="D40" t="s">
        <v>1844</v>
      </c>
      <c r="E40" t="s">
        <v>2164</v>
      </c>
      <c r="F40" t="s">
        <v>46558</v>
      </c>
      <c r="G40" t="s">
        <v>46559</v>
      </c>
      <c r="H40" t="s">
        <v>12986</v>
      </c>
      <c r="I40">
        <v>45.52</v>
      </c>
      <c r="J40">
        <v>-122.66999</v>
      </c>
      <c r="K40">
        <v>221122</v>
      </c>
      <c r="L40" t="s">
        <v>89</v>
      </c>
      <c r="P40" s="49">
        <v>0</v>
      </c>
      <c r="Q40" s="49">
        <v>0</v>
      </c>
      <c r="R40" s="49">
        <v>0</v>
      </c>
      <c r="S40" s="49">
        <v>0</v>
      </c>
      <c r="T40" s="49">
        <v>0</v>
      </c>
      <c r="U40" s="49">
        <v>0</v>
      </c>
    </row>
    <row r="41" spans="1:21" x14ac:dyDescent="0.3">
      <c r="A41">
        <v>1002040</v>
      </c>
      <c r="B41" t="s">
        <v>10753</v>
      </c>
      <c r="C41" t="s">
        <v>10754</v>
      </c>
      <c r="D41" t="s">
        <v>972</v>
      </c>
      <c r="E41" t="s">
        <v>303</v>
      </c>
      <c r="F41" t="s">
        <v>973</v>
      </c>
      <c r="G41" t="s">
        <v>10755</v>
      </c>
      <c r="H41" t="s">
        <v>975</v>
      </c>
      <c r="I41">
        <v>28.979199999999999</v>
      </c>
      <c r="J41">
        <v>-95.354900000000001</v>
      </c>
      <c r="K41">
        <v>325110</v>
      </c>
      <c r="L41" t="s">
        <v>10756</v>
      </c>
      <c r="M41" s="49">
        <v>0</v>
      </c>
      <c r="N41" s="49">
        <v>567.72</v>
      </c>
      <c r="O41" s="49">
        <v>1643.88</v>
      </c>
      <c r="P41" s="49">
        <v>0</v>
      </c>
      <c r="Q41" s="49">
        <v>1035.1199999999999</v>
      </c>
      <c r="R41" s="49">
        <v>1035.1199999999999</v>
      </c>
      <c r="S41" s="49">
        <v>1035.1199999999999</v>
      </c>
      <c r="T41" s="49">
        <v>6826.32</v>
      </c>
      <c r="U41" s="49">
        <v>2275.44</v>
      </c>
    </row>
    <row r="42" spans="1:21" x14ac:dyDescent="0.3">
      <c r="A42">
        <v>1009703</v>
      </c>
      <c r="B42" t="s">
        <v>46610</v>
      </c>
      <c r="C42" t="s">
        <v>46611</v>
      </c>
      <c r="D42" t="s">
        <v>24068</v>
      </c>
      <c r="E42" t="s">
        <v>3890</v>
      </c>
      <c r="F42" t="s">
        <v>44060</v>
      </c>
      <c r="G42" t="s">
        <v>46612</v>
      </c>
      <c r="H42" t="s">
        <v>3893</v>
      </c>
      <c r="I42">
        <v>39.673169999999999</v>
      </c>
      <c r="J42">
        <v>-75.668610000000001</v>
      </c>
      <c r="K42">
        <v>221122</v>
      </c>
      <c r="L42" t="s">
        <v>89</v>
      </c>
      <c r="N42" s="49">
        <v>8889.7199999999993</v>
      </c>
      <c r="O42" s="49">
        <v>9731.0400000000009</v>
      </c>
      <c r="P42" s="49">
        <v>12622.08</v>
      </c>
      <c r="Q42" s="49">
        <v>23037.119999999999</v>
      </c>
      <c r="R42" s="49">
        <v>18620.759999999998</v>
      </c>
      <c r="S42" s="49">
        <v>18876.12</v>
      </c>
      <c r="T42" s="49">
        <v>43358.76</v>
      </c>
      <c r="U42" s="49">
        <v>53787.48</v>
      </c>
    </row>
    <row r="43" spans="1:21" x14ac:dyDescent="0.3">
      <c r="A43">
        <v>1009685</v>
      </c>
      <c r="B43" t="s">
        <v>46613</v>
      </c>
      <c r="C43" t="s">
        <v>46614</v>
      </c>
      <c r="D43" t="s">
        <v>8430</v>
      </c>
      <c r="E43" t="s">
        <v>441</v>
      </c>
      <c r="F43" t="s">
        <v>39689</v>
      </c>
      <c r="G43" t="s">
        <v>46615</v>
      </c>
      <c r="H43" t="s">
        <v>6760</v>
      </c>
      <c r="I43">
        <v>35.224760000000003</v>
      </c>
      <c r="J43">
        <v>-80.849010000000007</v>
      </c>
      <c r="K43">
        <v>221121</v>
      </c>
      <c r="L43" t="s">
        <v>89</v>
      </c>
      <c r="M43" s="49">
        <v>338520.72</v>
      </c>
      <c r="N43" s="49">
        <v>255959.64</v>
      </c>
      <c r="O43" s="49">
        <v>320859.84000000003</v>
      </c>
      <c r="P43" s="49">
        <v>399896.04</v>
      </c>
      <c r="Q43" s="49">
        <v>181387.68</v>
      </c>
      <c r="R43" s="49">
        <v>299769.84000000003</v>
      </c>
      <c r="S43" s="49">
        <v>172326.96</v>
      </c>
      <c r="T43" s="49">
        <v>216374.28</v>
      </c>
      <c r="U43" s="49">
        <v>286543.56</v>
      </c>
    </row>
    <row r="44" spans="1:21" x14ac:dyDescent="0.3">
      <c r="A44">
        <v>1009540</v>
      </c>
      <c r="B44" t="s">
        <v>38694</v>
      </c>
      <c r="C44" t="s">
        <v>46616</v>
      </c>
      <c r="D44" t="s">
        <v>2649</v>
      </c>
      <c r="E44" t="s">
        <v>663</v>
      </c>
      <c r="F44" t="s">
        <v>46617</v>
      </c>
      <c r="G44" t="s">
        <v>46618</v>
      </c>
      <c r="H44" t="s">
        <v>679</v>
      </c>
      <c r="I44">
        <v>39.100360000000002</v>
      </c>
      <c r="J44">
        <v>-84.50994</v>
      </c>
      <c r="K44">
        <v>221121</v>
      </c>
      <c r="L44" t="s">
        <v>89</v>
      </c>
      <c r="M44" s="49">
        <v>25793.64</v>
      </c>
      <c r="N44" s="49">
        <v>12649.44</v>
      </c>
      <c r="O44" s="49">
        <v>13812.24</v>
      </c>
      <c r="P44" s="49">
        <v>44444.04</v>
      </c>
      <c r="Q44" s="49">
        <v>15266.88</v>
      </c>
      <c r="R44" s="49">
        <v>32355.48</v>
      </c>
      <c r="S44" s="49">
        <v>67271.399999999994</v>
      </c>
      <c r="T44" s="49">
        <v>70657.2</v>
      </c>
      <c r="U44" s="49">
        <v>88381.92</v>
      </c>
    </row>
    <row r="45" spans="1:21" x14ac:dyDescent="0.3">
      <c r="A45">
        <v>1009789</v>
      </c>
      <c r="B45" t="s">
        <v>46619</v>
      </c>
      <c r="C45" t="s">
        <v>46620</v>
      </c>
      <c r="D45" t="s">
        <v>12861</v>
      </c>
      <c r="E45" t="s">
        <v>447</v>
      </c>
      <c r="F45" t="s">
        <v>46621</v>
      </c>
      <c r="G45" t="s">
        <v>46622</v>
      </c>
      <c r="H45" t="s">
        <v>4017</v>
      </c>
      <c r="I45">
        <v>40.466532999999998</v>
      </c>
      <c r="J45">
        <v>-80.036721</v>
      </c>
      <c r="K45">
        <v>221122</v>
      </c>
      <c r="L45" t="s">
        <v>89</v>
      </c>
      <c r="P45" s="49">
        <v>13062.12</v>
      </c>
      <c r="Q45" s="49">
        <v>13185.24</v>
      </c>
      <c r="R45" s="49">
        <v>7410</v>
      </c>
      <c r="S45" s="49">
        <v>21003.360000000001</v>
      </c>
      <c r="T45" s="49">
        <v>9870.1200000000008</v>
      </c>
      <c r="U45" s="49">
        <v>76019.759999999995</v>
      </c>
    </row>
    <row r="46" spans="1:21" x14ac:dyDescent="0.3">
      <c r="A46">
        <v>1008769</v>
      </c>
      <c r="B46" t="s">
        <v>46623</v>
      </c>
      <c r="C46" t="s">
        <v>46624</v>
      </c>
      <c r="D46" t="s">
        <v>4965</v>
      </c>
      <c r="E46" t="s">
        <v>331</v>
      </c>
      <c r="F46" t="s">
        <v>46625</v>
      </c>
      <c r="G46" t="s">
        <v>46626</v>
      </c>
      <c r="H46" t="s">
        <v>7822</v>
      </c>
      <c r="I46">
        <v>40.731721</v>
      </c>
      <c r="J46">
        <v>-73.611541000000003</v>
      </c>
      <c r="K46">
        <v>221121</v>
      </c>
      <c r="L46" t="s">
        <v>89</v>
      </c>
      <c r="M46" s="49">
        <v>572.28</v>
      </c>
      <c r="N46" s="49">
        <v>1210.68</v>
      </c>
      <c r="O46" s="49">
        <v>401.28</v>
      </c>
      <c r="P46" s="49">
        <v>6689.52</v>
      </c>
      <c r="Q46" s="49">
        <v>19685.52</v>
      </c>
      <c r="R46" s="49">
        <v>3577.32</v>
      </c>
      <c r="S46" s="49">
        <v>3219.36</v>
      </c>
      <c r="T46" s="49">
        <v>3082.56</v>
      </c>
      <c r="U46" s="49">
        <v>581.4</v>
      </c>
    </row>
    <row r="47" spans="1:21" x14ac:dyDescent="0.3">
      <c r="A47">
        <v>1001695</v>
      </c>
      <c r="B47" t="s">
        <v>46627</v>
      </c>
      <c r="C47" t="s">
        <v>46628</v>
      </c>
      <c r="D47" t="s">
        <v>38606</v>
      </c>
      <c r="E47" t="s">
        <v>311</v>
      </c>
      <c r="F47" t="s">
        <v>30199</v>
      </c>
      <c r="G47" t="s">
        <v>46629</v>
      </c>
      <c r="H47" t="s">
        <v>1559</v>
      </c>
      <c r="I47">
        <v>38.021520000000002</v>
      </c>
      <c r="J47">
        <v>-84.257149999999996</v>
      </c>
      <c r="K47">
        <v>221112</v>
      </c>
      <c r="L47" t="s">
        <v>89</v>
      </c>
      <c r="M47" s="49">
        <v>9678.6</v>
      </c>
      <c r="N47" s="49">
        <v>7487.52</v>
      </c>
      <c r="O47" s="49">
        <v>19231.8</v>
      </c>
      <c r="P47" s="49">
        <v>13983.24</v>
      </c>
      <c r="Q47" s="49">
        <v>14667.24</v>
      </c>
      <c r="R47" s="49">
        <v>27802.32</v>
      </c>
      <c r="S47" s="49">
        <v>24646.799999999999</v>
      </c>
      <c r="T47" s="49">
        <v>23287.919999999998</v>
      </c>
      <c r="U47" s="49">
        <v>20718.36</v>
      </c>
    </row>
    <row r="48" spans="1:21" x14ac:dyDescent="0.3">
      <c r="A48">
        <v>1011120</v>
      </c>
      <c r="B48" t="s">
        <v>46630</v>
      </c>
      <c r="C48" t="s">
        <v>46631</v>
      </c>
      <c r="D48" t="s">
        <v>4931</v>
      </c>
      <c r="E48" t="s">
        <v>583</v>
      </c>
      <c r="F48" t="s">
        <v>46632</v>
      </c>
      <c r="G48" t="s">
        <v>46633</v>
      </c>
      <c r="H48" t="s">
        <v>1023</v>
      </c>
      <c r="I48">
        <v>29.94914</v>
      </c>
      <c r="J48">
        <v>-90.076329999999999</v>
      </c>
      <c r="K48">
        <v>221122</v>
      </c>
      <c r="L48" t="s">
        <v>89</v>
      </c>
      <c r="M48" s="49">
        <v>152794.20000000001</v>
      </c>
      <c r="N48" s="49">
        <v>116307.36</v>
      </c>
      <c r="O48" s="49">
        <v>221214.72</v>
      </c>
      <c r="P48" s="49">
        <v>205229.64</v>
      </c>
      <c r="Q48" s="49">
        <v>104437.68</v>
      </c>
      <c r="R48" s="49">
        <v>263602.2</v>
      </c>
      <c r="S48" s="49">
        <v>421952.76</v>
      </c>
    </row>
    <row r="49" spans="1:21" x14ac:dyDescent="0.3">
      <c r="A49">
        <v>1009963</v>
      </c>
      <c r="B49" t="s">
        <v>46634</v>
      </c>
      <c r="C49" t="s">
        <v>46635</v>
      </c>
      <c r="D49" t="s">
        <v>25157</v>
      </c>
      <c r="E49" t="s">
        <v>422</v>
      </c>
      <c r="F49" t="s">
        <v>46636</v>
      </c>
      <c r="G49" t="s">
        <v>46637</v>
      </c>
      <c r="H49" t="s">
        <v>425</v>
      </c>
      <c r="I49">
        <v>34.74409</v>
      </c>
      <c r="J49">
        <v>-92.27552</v>
      </c>
      <c r="K49">
        <v>221119</v>
      </c>
      <c r="L49" t="s">
        <v>89</v>
      </c>
      <c r="T49" s="49">
        <v>28543.32</v>
      </c>
      <c r="U49" s="49">
        <v>42816.12</v>
      </c>
    </row>
    <row r="50" spans="1:21" x14ac:dyDescent="0.3">
      <c r="A50">
        <v>1010061</v>
      </c>
      <c r="B50" t="s">
        <v>46638</v>
      </c>
      <c r="C50" t="s">
        <v>46639</v>
      </c>
      <c r="D50" t="s">
        <v>25217</v>
      </c>
      <c r="E50" t="s">
        <v>583</v>
      </c>
      <c r="F50" t="s">
        <v>46640</v>
      </c>
      <c r="G50" t="s">
        <v>46641</v>
      </c>
      <c r="H50" t="s">
        <v>2660</v>
      </c>
      <c r="I50">
        <v>30.44698</v>
      </c>
      <c r="J50">
        <v>-91.186059999999998</v>
      </c>
      <c r="K50">
        <v>221119</v>
      </c>
      <c r="L50" t="s">
        <v>89</v>
      </c>
      <c r="T50" s="49">
        <v>92766.36</v>
      </c>
      <c r="U50" s="49">
        <v>127255.92</v>
      </c>
    </row>
    <row r="51" spans="1:21" x14ac:dyDescent="0.3">
      <c r="A51">
        <v>1010006</v>
      </c>
      <c r="B51" t="s">
        <v>46642</v>
      </c>
      <c r="C51" t="s">
        <v>46643</v>
      </c>
      <c r="D51" t="s">
        <v>5417</v>
      </c>
      <c r="E51" t="s">
        <v>1781</v>
      </c>
      <c r="F51" t="s">
        <v>22324</v>
      </c>
      <c r="G51" t="s">
        <v>46644</v>
      </c>
      <c r="H51" t="s">
        <v>46645</v>
      </c>
      <c r="I51">
        <v>32.298627000000003</v>
      </c>
      <c r="J51">
        <v>-90.184225999999995</v>
      </c>
      <c r="K51">
        <v>221119</v>
      </c>
      <c r="L51" t="s">
        <v>89</v>
      </c>
      <c r="T51" s="49">
        <v>17838.72</v>
      </c>
      <c r="U51" s="49">
        <v>2378.04</v>
      </c>
    </row>
    <row r="52" spans="1:21" x14ac:dyDescent="0.3">
      <c r="A52">
        <v>1009942</v>
      </c>
      <c r="B52" t="s">
        <v>46646</v>
      </c>
      <c r="C52" t="s">
        <v>46647</v>
      </c>
      <c r="D52" t="s">
        <v>4931</v>
      </c>
      <c r="E52" t="s">
        <v>583</v>
      </c>
      <c r="F52" t="s">
        <v>4932</v>
      </c>
      <c r="G52" t="s">
        <v>46648</v>
      </c>
      <c r="H52" t="s">
        <v>1023</v>
      </c>
      <c r="I52">
        <v>29.953340000000001</v>
      </c>
      <c r="J52">
        <v>-90.080209999999994</v>
      </c>
      <c r="K52">
        <v>221119</v>
      </c>
      <c r="L52" t="s">
        <v>89</v>
      </c>
      <c r="T52" s="49">
        <v>0</v>
      </c>
      <c r="U52" s="49">
        <v>0</v>
      </c>
    </row>
    <row r="53" spans="1:21" x14ac:dyDescent="0.3">
      <c r="A53">
        <v>1010021</v>
      </c>
      <c r="B53" t="s">
        <v>46649</v>
      </c>
      <c r="C53" t="s">
        <v>46650</v>
      </c>
      <c r="D53" t="s">
        <v>9309</v>
      </c>
      <c r="E53" t="s">
        <v>303</v>
      </c>
      <c r="F53" t="s">
        <v>2134</v>
      </c>
      <c r="G53" t="s">
        <v>46651</v>
      </c>
      <c r="H53" t="s">
        <v>536</v>
      </c>
      <c r="I53">
        <v>30.08531</v>
      </c>
      <c r="J53">
        <v>-94.097300000000004</v>
      </c>
      <c r="K53">
        <v>221119</v>
      </c>
      <c r="L53" t="s">
        <v>89</v>
      </c>
      <c r="T53" s="49">
        <v>0</v>
      </c>
      <c r="U53" s="49">
        <v>0</v>
      </c>
    </row>
    <row r="54" spans="1:21" x14ac:dyDescent="0.3">
      <c r="A54">
        <v>1009620</v>
      </c>
      <c r="B54" t="s">
        <v>46652</v>
      </c>
      <c r="C54" t="s">
        <v>46653</v>
      </c>
      <c r="D54" t="s">
        <v>46654</v>
      </c>
      <c r="E54" t="s">
        <v>542</v>
      </c>
      <c r="F54" t="s">
        <v>46655</v>
      </c>
      <c r="G54" t="s">
        <v>46656</v>
      </c>
      <c r="H54" t="s">
        <v>14034</v>
      </c>
      <c r="I54">
        <v>39.048540000000003</v>
      </c>
      <c r="J54">
        <v>-95.674679999999995</v>
      </c>
      <c r="K54">
        <v>221121</v>
      </c>
      <c r="L54" t="s">
        <v>89</v>
      </c>
      <c r="M54" s="49">
        <v>58714.559999999998</v>
      </c>
      <c r="N54" s="49">
        <v>5761.56</v>
      </c>
      <c r="O54" s="49">
        <v>33607.199999999997</v>
      </c>
      <c r="P54" s="49">
        <v>25355.88</v>
      </c>
      <c r="Q54" s="49">
        <v>27362.28</v>
      </c>
      <c r="R54" s="49">
        <v>32173.08</v>
      </c>
      <c r="S54" s="49">
        <v>50700.36</v>
      </c>
      <c r="T54" s="49">
        <v>100753.2</v>
      </c>
      <c r="U54" s="49">
        <v>62515.32</v>
      </c>
    </row>
    <row r="55" spans="1:21" x14ac:dyDescent="0.3">
      <c r="A55">
        <v>1003060</v>
      </c>
      <c r="B55" t="s">
        <v>46657</v>
      </c>
      <c r="C55" t="s">
        <v>46658</v>
      </c>
      <c r="D55" t="s">
        <v>46659</v>
      </c>
      <c r="E55" t="s">
        <v>468</v>
      </c>
      <c r="F55" t="s">
        <v>46660</v>
      </c>
      <c r="G55" t="s">
        <v>46661</v>
      </c>
      <c r="H55" t="s">
        <v>11608</v>
      </c>
      <c r="I55">
        <v>26.768813999999999</v>
      </c>
      <c r="J55">
        <v>-80.101219</v>
      </c>
      <c r="K55">
        <v>221121</v>
      </c>
      <c r="L55" t="s">
        <v>89</v>
      </c>
      <c r="M55" s="49">
        <v>152276.64000000001</v>
      </c>
      <c r="N55" s="49">
        <v>174575.04</v>
      </c>
      <c r="O55" s="49">
        <v>62510.76</v>
      </c>
      <c r="P55" s="49">
        <v>23837.4</v>
      </c>
      <c r="Q55" s="49">
        <v>17724.72</v>
      </c>
      <c r="R55" s="49">
        <v>77027.520000000004</v>
      </c>
      <c r="S55" s="49">
        <v>97061.88</v>
      </c>
      <c r="T55" s="49">
        <v>34797.360000000001</v>
      </c>
      <c r="U55" s="49">
        <v>68712.36</v>
      </c>
    </row>
    <row r="56" spans="1:21" x14ac:dyDescent="0.3">
      <c r="A56">
        <v>1013209</v>
      </c>
      <c r="B56" t="s">
        <v>46662</v>
      </c>
      <c r="C56" t="s">
        <v>46663</v>
      </c>
      <c r="D56" t="s">
        <v>46664</v>
      </c>
      <c r="E56" t="s">
        <v>303</v>
      </c>
      <c r="F56" t="s">
        <v>4103</v>
      </c>
      <c r="H56" t="s">
        <v>46665</v>
      </c>
      <c r="I56">
        <v>32.6479</v>
      </c>
      <c r="J56">
        <v>-101.39709999999999</v>
      </c>
      <c r="K56">
        <v>221121</v>
      </c>
      <c r="L56" t="s">
        <v>89</v>
      </c>
      <c r="M56" s="49">
        <v>0</v>
      </c>
      <c r="N56" s="49">
        <v>0</v>
      </c>
    </row>
    <row r="57" spans="1:21" x14ac:dyDescent="0.3">
      <c r="A57">
        <v>1009854</v>
      </c>
      <c r="B57" t="s">
        <v>46666</v>
      </c>
      <c r="C57" t="s">
        <v>46667</v>
      </c>
      <c r="D57" t="s">
        <v>46668</v>
      </c>
      <c r="E57" t="s">
        <v>663</v>
      </c>
      <c r="F57" t="s">
        <v>46669</v>
      </c>
      <c r="G57" t="s">
        <v>46670</v>
      </c>
      <c r="H57" t="s">
        <v>1142</v>
      </c>
      <c r="I57">
        <v>41.083120000000001</v>
      </c>
      <c r="J57">
        <v>-81.517660000000006</v>
      </c>
      <c r="K57">
        <v>221121</v>
      </c>
      <c r="L57" t="s">
        <v>89</v>
      </c>
      <c r="M57" s="49">
        <v>114702.24</v>
      </c>
      <c r="N57" s="49">
        <v>120555</v>
      </c>
      <c r="O57" s="49">
        <v>115632.48</v>
      </c>
      <c r="P57" s="49">
        <v>102839.4</v>
      </c>
      <c r="Q57" s="49">
        <v>110367.96</v>
      </c>
      <c r="R57" s="49">
        <v>132438.35999999999</v>
      </c>
      <c r="S57" s="49">
        <v>145940.51999999999</v>
      </c>
      <c r="T57" s="49">
        <v>231926.16</v>
      </c>
      <c r="U57" s="49">
        <v>346122.23999999999</v>
      </c>
    </row>
    <row r="58" spans="1:21" x14ac:dyDescent="0.3">
      <c r="A58">
        <v>1009791</v>
      </c>
      <c r="B58" t="s">
        <v>46671</v>
      </c>
      <c r="C58" t="s">
        <v>46672</v>
      </c>
      <c r="D58" t="s">
        <v>46673</v>
      </c>
      <c r="E58" t="s">
        <v>690</v>
      </c>
      <c r="F58" t="s">
        <v>46674</v>
      </c>
      <c r="G58" t="s">
        <v>46675</v>
      </c>
      <c r="H58" t="s">
        <v>10542</v>
      </c>
      <c r="I58">
        <v>33.844000000000001</v>
      </c>
      <c r="J58">
        <v>-84.242189999999994</v>
      </c>
      <c r="K58">
        <v>221121</v>
      </c>
      <c r="L58" t="s">
        <v>89</v>
      </c>
      <c r="P58" s="49">
        <v>6260.88</v>
      </c>
      <c r="Q58" s="49">
        <v>4767.4799999999996</v>
      </c>
      <c r="R58" s="49">
        <v>2280</v>
      </c>
      <c r="S58" s="49">
        <v>4628.3999999999996</v>
      </c>
      <c r="T58" s="49">
        <v>5449.2</v>
      </c>
      <c r="U58" s="49">
        <v>201524.64</v>
      </c>
    </row>
    <row r="59" spans="1:21" x14ac:dyDescent="0.3">
      <c r="A59">
        <v>1001032</v>
      </c>
      <c r="B59" t="s">
        <v>15261</v>
      </c>
      <c r="C59" t="s">
        <v>15262</v>
      </c>
      <c r="D59" t="s">
        <v>1587</v>
      </c>
      <c r="E59" t="s">
        <v>303</v>
      </c>
      <c r="F59" t="s">
        <v>15263</v>
      </c>
      <c r="G59" t="s">
        <v>15264</v>
      </c>
      <c r="H59" t="s">
        <v>15265</v>
      </c>
      <c r="I59">
        <v>30.616700000000002</v>
      </c>
      <c r="J59">
        <v>-96.077799999999996</v>
      </c>
      <c r="K59">
        <v>221112</v>
      </c>
      <c r="L59" t="s">
        <v>9507</v>
      </c>
      <c r="M59" s="49">
        <v>1153.68</v>
      </c>
      <c r="N59" s="49">
        <v>109.44</v>
      </c>
      <c r="O59" s="49">
        <v>5016</v>
      </c>
      <c r="P59" s="49">
        <v>3424.56</v>
      </c>
      <c r="Q59" s="49">
        <v>1162.8</v>
      </c>
      <c r="R59" s="49">
        <v>-12989.16</v>
      </c>
      <c r="S59" s="49">
        <v>5572.32</v>
      </c>
      <c r="T59" s="49">
        <v>2553.6</v>
      </c>
      <c r="U59" s="49">
        <v>4701.3599999999997</v>
      </c>
    </row>
    <row r="60" spans="1:21" x14ac:dyDescent="0.3">
      <c r="A60">
        <v>1003761</v>
      </c>
      <c r="B60" t="s">
        <v>46676</v>
      </c>
      <c r="C60" t="s">
        <v>46677</v>
      </c>
      <c r="D60" t="s">
        <v>15287</v>
      </c>
      <c r="E60" t="s">
        <v>1902</v>
      </c>
      <c r="F60" t="s">
        <v>15288</v>
      </c>
      <c r="G60" t="s">
        <v>46678</v>
      </c>
      <c r="H60" t="s">
        <v>2113</v>
      </c>
      <c r="I60">
        <v>32.978219000000003</v>
      </c>
      <c r="J60">
        <v>-112.953541</v>
      </c>
      <c r="K60">
        <v>221112</v>
      </c>
      <c r="L60" t="s">
        <v>89</v>
      </c>
      <c r="Q60" s="49">
        <v>3043.8</v>
      </c>
      <c r="R60" s="49">
        <v>679.44</v>
      </c>
      <c r="S60" s="49">
        <v>189.24</v>
      </c>
      <c r="T60" s="49">
        <v>1778.4</v>
      </c>
      <c r="U60" s="49">
        <v>132.24</v>
      </c>
    </row>
    <row r="61" spans="1:21" x14ac:dyDescent="0.3">
      <c r="A61">
        <v>1009804</v>
      </c>
      <c r="B61" t="s">
        <v>46679</v>
      </c>
      <c r="C61" t="s">
        <v>46680</v>
      </c>
      <c r="D61" t="s">
        <v>46681</v>
      </c>
      <c r="E61" t="s">
        <v>1418</v>
      </c>
      <c r="F61" t="s">
        <v>6006</v>
      </c>
      <c r="G61" t="s">
        <v>46682</v>
      </c>
      <c r="H61" t="s">
        <v>6008</v>
      </c>
      <c r="I61">
        <v>36.296210000000002</v>
      </c>
      <c r="J61">
        <v>-95.331164999999999</v>
      </c>
      <c r="K61">
        <v>221121</v>
      </c>
      <c r="L61" t="s">
        <v>89</v>
      </c>
      <c r="R61" s="49">
        <v>7186.56</v>
      </c>
      <c r="S61" s="49">
        <v>6463.8</v>
      </c>
      <c r="T61" s="49">
        <v>4074.36</v>
      </c>
      <c r="U61" s="49">
        <v>1395.36</v>
      </c>
    </row>
    <row r="62" spans="1:21" x14ac:dyDescent="0.3">
      <c r="A62">
        <v>1012055</v>
      </c>
      <c r="B62" t="s">
        <v>46683</v>
      </c>
      <c r="C62" t="s">
        <v>46684</v>
      </c>
      <c r="D62" t="s">
        <v>5449</v>
      </c>
      <c r="E62" t="s">
        <v>2164</v>
      </c>
      <c r="F62" t="s">
        <v>5451</v>
      </c>
      <c r="G62" t="s">
        <v>8615</v>
      </c>
      <c r="H62" t="s">
        <v>8616</v>
      </c>
      <c r="I62">
        <v>45.788823000000001</v>
      </c>
      <c r="J62">
        <v>-119.79989</v>
      </c>
      <c r="K62">
        <v>221112</v>
      </c>
      <c r="L62" t="s">
        <v>89</v>
      </c>
      <c r="O62" s="49">
        <v>0</v>
      </c>
      <c r="P62" s="49">
        <v>0</v>
      </c>
      <c r="Q62" s="49">
        <v>0</v>
      </c>
    </row>
    <row r="63" spans="1:21" x14ac:dyDescent="0.3">
      <c r="A63">
        <v>1008259</v>
      </c>
      <c r="B63" t="s">
        <v>46685</v>
      </c>
      <c r="C63" t="s">
        <v>46686</v>
      </c>
      <c r="D63" t="s">
        <v>46687</v>
      </c>
      <c r="E63" t="s">
        <v>380</v>
      </c>
      <c r="F63" t="s">
        <v>46688</v>
      </c>
      <c r="G63" t="s">
        <v>46689</v>
      </c>
      <c r="H63" t="s">
        <v>7627</v>
      </c>
      <c r="I63">
        <v>45.095080000000003</v>
      </c>
      <c r="J63">
        <v>-93.437119999999993</v>
      </c>
      <c r="K63">
        <v>221112</v>
      </c>
      <c r="L63" t="s">
        <v>89</v>
      </c>
      <c r="R63" s="49">
        <v>10310.16</v>
      </c>
      <c r="S63" s="49">
        <v>10433.280000000001</v>
      </c>
      <c r="T63" s="49">
        <v>10989.6</v>
      </c>
      <c r="U63" s="49">
        <v>4416.3599999999997</v>
      </c>
    </row>
    <row r="64" spans="1:21" x14ac:dyDescent="0.3">
      <c r="A64">
        <v>1013210</v>
      </c>
      <c r="B64" t="s">
        <v>46690</v>
      </c>
      <c r="C64" t="s">
        <v>46691</v>
      </c>
      <c r="D64" t="s">
        <v>15408</v>
      </c>
      <c r="E64" t="s">
        <v>303</v>
      </c>
      <c r="F64" t="s">
        <v>46692</v>
      </c>
      <c r="H64" t="s">
        <v>6968</v>
      </c>
      <c r="I64">
        <v>32.166400000000003</v>
      </c>
      <c r="J64">
        <v>-101.8815</v>
      </c>
      <c r="K64">
        <v>221121</v>
      </c>
      <c r="L64" t="s">
        <v>89</v>
      </c>
      <c r="M64" s="49">
        <v>0</v>
      </c>
      <c r="N64" s="49">
        <v>0</v>
      </c>
    </row>
    <row r="65" spans="1:21" x14ac:dyDescent="0.3">
      <c r="A65">
        <v>1013499</v>
      </c>
      <c r="B65"/>
      <c r="C65" t="s">
        <v>46693</v>
      </c>
      <c r="D65" t="s">
        <v>38889</v>
      </c>
      <c r="E65" t="s">
        <v>468</v>
      </c>
      <c r="F65" t="s">
        <v>46694</v>
      </c>
      <c r="G65" t="s">
        <v>46695</v>
      </c>
      <c r="K65">
        <v>221121</v>
      </c>
      <c r="L65" t="s">
        <v>89</v>
      </c>
      <c r="M65" s="49">
        <v>959.88</v>
      </c>
    </row>
    <row r="66" spans="1:21" x14ac:dyDescent="0.3">
      <c r="A66">
        <v>1010344</v>
      </c>
      <c r="B66" t="s">
        <v>46696</v>
      </c>
      <c r="C66" t="s">
        <v>46697</v>
      </c>
      <c r="D66" t="s">
        <v>39771</v>
      </c>
      <c r="E66" t="s">
        <v>832</v>
      </c>
      <c r="F66" t="s">
        <v>39776</v>
      </c>
      <c r="G66" t="s">
        <v>46698</v>
      </c>
      <c r="H66" t="s">
        <v>835</v>
      </c>
      <c r="I66">
        <v>21.300419999999999</v>
      </c>
      <c r="J66">
        <v>-157.85149000000001</v>
      </c>
      <c r="K66">
        <v>221122</v>
      </c>
      <c r="L66" t="s">
        <v>89</v>
      </c>
      <c r="M66" s="49">
        <v>7065.72</v>
      </c>
      <c r="N66" s="49">
        <v>3549.96</v>
      </c>
      <c r="O66" s="49">
        <v>3342.48</v>
      </c>
      <c r="P66" s="49">
        <v>2966.28</v>
      </c>
      <c r="Q66" s="49">
        <v>5677.2</v>
      </c>
      <c r="R66" s="49">
        <v>2802.12</v>
      </c>
      <c r="S66" s="49">
        <v>0</v>
      </c>
      <c r="T66" s="49">
        <v>661.2</v>
      </c>
      <c r="U66" s="49">
        <v>857.28</v>
      </c>
    </row>
    <row r="67" spans="1:21" x14ac:dyDescent="0.3">
      <c r="A67">
        <v>1011035</v>
      </c>
      <c r="B67" t="s">
        <v>46699</v>
      </c>
      <c r="C67" t="s">
        <v>46700</v>
      </c>
      <c r="D67" t="s">
        <v>25611</v>
      </c>
      <c r="E67" t="s">
        <v>323</v>
      </c>
      <c r="F67" t="s">
        <v>10631</v>
      </c>
      <c r="G67" t="s">
        <v>46701</v>
      </c>
      <c r="H67" t="s">
        <v>1590</v>
      </c>
      <c r="I67">
        <v>40.948120000000003</v>
      </c>
      <c r="J67">
        <v>-121.66840999999999</v>
      </c>
      <c r="K67">
        <v>221119</v>
      </c>
      <c r="L67" t="s">
        <v>89</v>
      </c>
      <c r="Q67" s="49">
        <v>0</v>
      </c>
      <c r="R67" s="49">
        <v>0</v>
      </c>
      <c r="S67" s="49">
        <v>0</v>
      </c>
    </row>
    <row r="68" spans="1:21" x14ac:dyDescent="0.3">
      <c r="A68">
        <v>1008732</v>
      </c>
      <c r="B68" t="s">
        <v>17916</v>
      </c>
      <c r="C68" t="s">
        <v>46702</v>
      </c>
      <c r="D68" t="s">
        <v>11158</v>
      </c>
      <c r="E68" t="s">
        <v>2294</v>
      </c>
      <c r="F68" t="s">
        <v>14715</v>
      </c>
      <c r="G68" t="s">
        <v>46703</v>
      </c>
      <c r="H68" t="s">
        <v>46704</v>
      </c>
      <c r="I68">
        <v>39.503504</v>
      </c>
      <c r="J68">
        <v>-112.581147</v>
      </c>
      <c r="K68">
        <v>221112</v>
      </c>
      <c r="L68" t="s">
        <v>89</v>
      </c>
      <c r="Q68" s="49">
        <v>3746.04</v>
      </c>
      <c r="R68" s="49">
        <v>3974.04</v>
      </c>
      <c r="S68" s="49">
        <v>2747.4</v>
      </c>
      <c r="T68" s="49">
        <v>2136.36</v>
      </c>
      <c r="U68" s="49">
        <v>6333.84</v>
      </c>
    </row>
    <row r="69" spans="1:21" x14ac:dyDescent="0.3">
      <c r="A69">
        <v>1010527</v>
      </c>
      <c r="B69" t="s">
        <v>46705</v>
      </c>
      <c r="C69" t="s">
        <v>46706</v>
      </c>
      <c r="D69" t="s">
        <v>46707</v>
      </c>
      <c r="E69" t="s">
        <v>454</v>
      </c>
      <c r="F69" t="s">
        <v>46708</v>
      </c>
      <c r="G69" t="s">
        <v>46709</v>
      </c>
      <c r="H69" t="s">
        <v>13067</v>
      </c>
      <c r="I69">
        <v>42.492600000000003</v>
      </c>
      <c r="J69">
        <v>-83.442980000000006</v>
      </c>
      <c r="K69">
        <v>221121</v>
      </c>
      <c r="L69" t="s">
        <v>89</v>
      </c>
      <c r="M69" s="49">
        <v>576.84</v>
      </c>
      <c r="Q69" s="49">
        <v>0</v>
      </c>
      <c r="R69" s="49">
        <v>0</v>
      </c>
      <c r="S69" s="49">
        <v>0</v>
      </c>
      <c r="T69" s="49">
        <v>0</v>
      </c>
      <c r="U69" s="49">
        <v>0</v>
      </c>
    </row>
    <row r="70" spans="1:21" x14ac:dyDescent="0.3">
      <c r="A70">
        <v>1009726</v>
      </c>
      <c r="B70" t="s">
        <v>46705</v>
      </c>
      <c r="C70" t="s">
        <v>46710</v>
      </c>
      <c r="D70" t="s">
        <v>46707</v>
      </c>
      <c r="E70" t="s">
        <v>454</v>
      </c>
      <c r="F70" t="s">
        <v>46708</v>
      </c>
      <c r="G70" t="s">
        <v>46709</v>
      </c>
      <c r="H70" t="s">
        <v>13067</v>
      </c>
      <c r="I70">
        <v>42.492600000000003</v>
      </c>
      <c r="J70">
        <v>-83.442980000000006</v>
      </c>
      <c r="K70">
        <v>221121</v>
      </c>
      <c r="L70" t="s">
        <v>89</v>
      </c>
      <c r="M70" s="49">
        <v>11222.16</v>
      </c>
      <c r="N70" s="49">
        <v>0</v>
      </c>
      <c r="O70" s="49">
        <v>6568.68</v>
      </c>
      <c r="P70" s="49">
        <v>5627.04</v>
      </c>
      <c r="Q70" s="49">
        <v>401.28</v>
      </c>
      <c r="R70" s="49">
        <v>20458.439999999999</v>
      </c>
      <c r="S70" s="49">
        <v>52257.599999999999</v>
      </c>
      <c r="T70" s="49">
        <v>23385.96</v>
      </c>
      <c r="U70" s="49">
        <v>8508.9599999999991</v>
      </c>
    </row>
    <row r="71" spans="1:21" x14ac:dyDescent="0.3">
      <c r="A71">
        <v>1009725</v>
      </c>
      <c r="B71" t="s">
        <v>46705</v>
      </c>
      <c r="C71" t="s">
        <v>46711</v>
      </c>
      <c r="D71" t="s">
        <v>46707</v>
      </c>
      <c r="E71" t="s">
        <v>454</v>
      </c>
      <c r="F71" t="s">
        <v>46708</v>
      </c>
      <c r="G71" t="s">
        <v>46709</v>
      </c>
      <c r="H71" t="s">
        <v>13067</v>
      </c>
      <c r="I71">
        <v>42.492600000000003</v>
      </c>
      <c r="J71">
        <v>-83.442980000000006</v>
      </c>
      <c r="K71">
        <v>221121</v>
      </c>
      <c r="L71" t="s">
        <v>89</v>
      </c>
      <c r="M71" s="49">
        <v>16785.36</v>
      </c>
      <c r="N71" s="49">
        <v>17560.560000000001</v>
      </c>
      <c r="O71" s="49">
        <v>28828.32</v>
      </c>
      <c r="P71" s="49">
        <v>6046.56</v>
      </c>
      <c r="Q71" s="49">
        <v>13871.52</v>
      </c>
      <c r="R71" s="49">
        <v>20383.2</v>
      </c>
      <c r="S71" s="49">
        <v>19457.52</v>
      </c>
      <c r="T71" s="49">
        <v>21028.44</v>
      </c>
      <c r="U71" s="49">
        <v>25907.64</v>
      </c>
    </row>
    <row r="72" spans="1:21" x14ac:dyDescent="0.3">
      <c r="A72">
        <v>1008754</v>
      </c>
      <c r="B72" t="s">
        <v>46712</v>
      </c>
      <c r="C72" t="s">
        <v>46713</v>
      </c>
      <c r="D72" t="s">
        <v>2437</v>
      </c>
      <c r="E72" t="s">
        <v>1388</v>
      </c>
      <c r="F72" t="s">
        <v>46714</v>
      </c>
      <c r="G72" t="s">
        <v>46715</v>
      </c>
      <c r="H72" t="s">
        <v>2440</v>
      </c>
      <c r="I72">
        <v>43.619059999999998</v>
      </c>
      <c r="J72">
        <v>-116.20806</v>
      </c>
      <c r="K72">
        <v>221122</v>
      </c>
      <c r="L72" t="s">
        <v>89</v>
      </c>
      <c r="P72" s="49">
        <v>10125.48</v>
      </c>
      <c r="Q72" s="49">
        <v>5704.56</v>
      </c>
      <c r="R72" s="49">
        <v>6463.8</v>
      </c>
      <c r="S72" s="49">
        <v>19457.52</v>
      </c>
      <c r="T72" s="49">
        <v>13287.84</v>
      </c>
      <c r="U72" s="49">
        <v>44724.480000000003</v>
      </c>
    </row>
    <row r="73" spans="1:21" x14ac:dyDescent="0.3">
      <c r="A73">
        <v>1010231</v>
      </c>
      <c r="B73" t="s">
        <v>46716</v>
      </c>
      <c r="C73" t="s">
        <v>46717</v>
      </c>
      <c r="D73" t="s">
        <v>12683</v>
      </c>
      <c r="E73" t="s">
        <v>323</v>
      </c>
      <c r="F73" t="s">
        <v>1314</v>
      </c>
      <c r="G73" t="s">
        <v>46718</v>
      </c>
      <c r="H73" t="s">
        <v>1316</v>
      </c>
      <c r="I73">
        <v>32.847479999999997</v>
      </c>
      <c r="J73">
        <v>-115.56677000000001</v>
      </c>
      <c r="K73">
        <v>221122</v>
      </c>
      <c r="L73" t="s">
        <v>89</v>
      </c>
      <c r="O73" s="49">
        <v>2995.92</v>
      </c>
      <c r="P73" s="49">
        <v>2637.96</v>
      </c>
      <c r="Q73" s="49">
        <v>2927.52</v>
      </c>
      <c r="R73" s="49">
        <v>1085.28</v>
      </c>
      <c r="S73" s="49">
        <v>2150.04</v>
      </c>
      <c r="T73" s="49">
        <v>1169.6400000000001</v>
      </c>
      <c r="U73" s="49">
        <v>1655.28</v>
      </c>
    </row>
    <row r="74" spans="1:21" x14ac:dyDescent="0.3">
      <c r="A74">
        <v>1013535</v>
      </c>
      <c r="B74" t="s">
        <v>46719</v>
      </c>
      <c r="C74" t="s">
        <v>46720</v>
      </c>
      <c r="D74" t="s">
        <v>8055</v>
      </c>
      <c r="E74" t="s">
        <v>491</v>
      </c>
      <c r="F74" t="s">
        <v>7811</v>
      </c>
      <c r="G74" t="s">
        <v>46721</v>
      </c>
      <c r="H74" t="s">
        <v>389</v>
      </c>
      <c r="I74">
        <v>39.751420000000003</v>
      </c>
      <c r="J74">
        <v>-86.181209999999993</v>
      </c>
      <c r="K74">
        <v>221122</v>
      </c>
      <c r="L74" t="s">
        <v>89</v>
      </c>
      <c r="M74" s="49">
        <v>6021.48</v>
      </c>
      <c r="N74" s="49">
        <v>9322.92</v>
      </c>
    </row>
    <row r="75" spans="1:21" x14ac:dyDescent="0.3">
      <c r="A75">
        <v>1004443</v>
      </c>
      <c r="B75" t="s">
        <v>46722</v>
      </c>
      <c r="C75" t="s">
        <v>46723</v>
      </c>
      <c r="D75" t="s">
        <v>15786</v>
      </c>
      <c r="E75" t="s">
        <v>468</v>
      </c>
      <c r="F75" t="s">
        <v>46724</v>
      </c>
      <c r="G75" t="s">
        <v>46725</v>
      </c>
      <c r="H75" t="s">
        <v>1647</v>
      </c>
      <c r="I75">
        <v>30.330490000000001</v>
      </c>
      <c r="J75">
        <v>-81.657510000000002</v>
      </c>
      <c r="K75">
        <v>221122</v>
      </c>
      <c r="L75" t="s">
        <v>89</v>
      </c>
      <c r="R75" s="49">
        <v>7505.76</v>
      </c>
      <c r="S75" s="49">
        <v>9726.48</v>
      </c>
      <c r="T75" s="49">
        <v>2106.7199999999998</v>
      </c>
      <c r="U75" s="49">
        <v>5273.64</v>
      </c>
    </row>
    <row r="76" spans="1:21" x14ac:dyDescent="0.3">
      <c r="A76">
        <v>1010210</v>
      </c>
      <c r="B76" t="s">
        <v>46726</v>
      </c>
      <c r="C76" t="s">
        <v>46727</v>
      </c>
      <c r="D76" t="s">
        <v>26035</v>
      </c>
      <c r="E76" t="s">
        <v>435</v>
      </c>
      <c r="F76" t="s">
        <v>46728</v>
      </c>
      <c r="G76" t="s">
        <v>46729</v>
      </c>
      <c r="H76" t="s">
        <v>1310</v>
      </c>
      <c r="I76">
        <v>39.099910000000001</v>
      </c>
      <c r="J76">
        <v>-94.583190000000002</v>
      </c>
      <c r="K76">
        <v>221121</v>
      </c>
      <c r="L76" t="s">
        <v>89</v>
      </c>
      <c r="N76" s="49">
        <v>12745.2</v>
      </c>
      <c r="O76" s="49">
        <v>4464.24</v>
      </c>
      <c r="P76" s="49">
        <v>9379.92</v>
      </c>
      <c r="Q76" s="49">
        <v>24758.52</v>
      </c>
      <c r="R76" s="49">
        <v>17109.12</v>
      </c>
      <c r="S76" s="49">
        <v>24728.880000000001</v>
      </c>
      <c r="T76" s="49">
        <v>11331.6</v>
      </c>
      <c r="U76" s="49">
        <v>21767.16</v>
      </c>
    </row>
    <row r="77" spans="1:21" x14ac:dyDescent="0.3">
      <c r="A77">
        <v>1004001</v>
      </c>
      <c r="B77" t="s">
        <v>19159</v>
      </c>
      <c r="C77" t="s">
        <v>19160</v>
      </c>
      <c r="D77" t="s">
        <v>3783</v>
      </c>
      <c r="E77" t="s">
        <v>323</v>
      </c>
      <c r="F77" t="s">
        <v>2871</v>
      </c>
      <c r="G77" t="s">
        <v>19161</v>
      </c>
      <c r="H77" t="s">
        <v>2179</v>
      </c>
      <c r="I77">
        <v>35.451799999999999</v>
      </c>
      <c r="J77">
        <v>-118.9851</v>
      </c>
      <c r="K77">
        <v>221112</v>
      </c>
      <c r="L77" t="s">
        <v>19162</v>
      </c>
      <c r="M77" s="49">
        <v>0</v>
      </c>
      <c r="N77" s="49">
        <v>166.44</v>
      </c>
      <c r="O77" s="49">
        <v>134.52000000000001</v>
      </c>
      <c r="P77" s="49">
        <v>143.63999999999999</v>
      </c>
      <c r="Q77" s="49">
        <v>262.2</v>
      </c>
      <c r="R77" s="49">
        <v>180.12</v>
      </c>
      <c r="S77" s="49">
        <v>253.08</v>
      </c>
      <c r="T77" s="49">
        <v>0</v>
      </c>
      <c r="U77" s="49">
        <v>310.08</v>
      </c>
    </row>
    <row r="78" spans="1:21" x14ac:dyDescent="0.3">
      <c r="A78">
        <v>1009894</v>
      </c>
      <c r="B78" t="s">
        <v>46730</v>
      </c>
      <c r="C78" t="s">
        <v>46731</v>
      </c>
      <c r="D78" t="s">
        <v>13331</v>
      </c>
      <c r="E78" t="s">
        <v>303</v>
      </c>
      <c r="F78" t="s">
        <v>46732</v>
      </c>
      <c r="G78" t="s">
        <v>46733</v>
      </c>
      <c r="H78" t="s">
        <v>2347</v>
      </c>
      <c r="I78">
        <v>30.293939999999999</v>
      </c>
      <c r="J78">
        <v>-97.783619999999999</v>
      </c>
      <c r="K78">
        <v>221121</v>
      </c>
      <c r="L78" t="s">
        <v>89</v>
      </c>
      <c r="M78" s="49">
        <v>50365.2</v>
      </c>
      <c r="N78" s="49">
        <v>20766.240000000002</v>
      </c>
      <c r="O78" s="49">
        <v>45182.76</v>
      </c>
      <c r="P78" s="49">
        <v>43445.4</v>
      </c>
      <c r="Q78" s="49">
        <v>32339.52</v>
      </c>
      <c r="R78" s="49">
        <v>25957.8</v>
      </c>
      <c r="S78" s="49">
        <v>12980.04</v>
      </c>
      <c r="T78" s="49">
        <v>2421.36</v>
      </c>
      <c r="U78" s="49">
        <v>6495.72</v>
      </c>
    </row>
    <row r="79" spans="1:21" x14ac:dyDescent="0.3">
      <c r="A79">
        <v>1009765</v>
      </c>
      <c r="B79" t="s">
        <v>40386</v>
      </c>
      <c r="C79" t="s">
        <v>46734</v>
      </c>
      <c r="D79" t="s">
        <v>8338</v>
      </c>
      <c r="E79" t="s">
        <v>311</v>
      </c>
      <c r="F79" t="s">
        <v>19921</v>
      </c>
      <c r="G79" t="s">
        <v>46735</v>
      </c>
      <c r="H79" t="s">
        <v>536</v>
      </c>
      <c r="I79">
        <v>38.256340000000002</v>
      </c>
      <c r="J79">
        <v>-85.754180000000005</v>
      </c>
      <c r="K79">
        <v>221112</v>
      </c>
      <c r="L79" t="s">
        <v>89</v>
      </c>
      <c r="M79" s="49">
        <v>9313.7999999999993</v>
      </c>
      <c r="N79" s="49">
        <v>22207.200000000001</v>
      </c>
      <c r="O79" s="49">
        <v>70511.28</v>
      </c>
      <c r="P79" s="49">
        <v>56414.04</v>
      </c>
      <c r="Q79" s="49">
        <v>52654.32</v>
      </c>
      <c r="R79" s="49">
        <v>95338.2</v>
      </c>
      <c r="S79" s="49">
        <v>645.24</v>
      </c>
      <c r="T79" s="49">
        <v>41527.919999999998</v>
      </c>
      <c r="U79" s="49">
        <v>21960.959999999999</v>
      </c>
    </row>
    <row r="80" spans="1:21" x14ac:dyDescent="0.3">
      <c r="A80">
        <v>1009868</v>
      </c>
      <c r="B80" t="s">
        <v>46736</v>
      </c>
      <c r="C80" t="s">
        <v>46737</v>
      </c>
      <c r="D80" t="s">
        <v>31328</v>
      </c>
      <c r="E80" t="s">
        <v>331</v>
      </c>
      <c r="F80" t="s">
        <v>46738</v>
      </c>
      <c r="G80" t="s">
        <v>46739</v>
      </c>
      <c r="H80" t="s">
        <v>7822</v>
      </c>
      <c r="I80">
        <v>40.724276000000003</v>
      </c>
      <c r="J80">
        <v>-73.593220000000002</v>
      </c>
      <c r="K80">
        <v>221121</v>
      </c>
      <c r="L80" t="s">
        <v>89</v>
      </c>
      <c r="M80" s="49">
        <v>16336.2</v>
      </c>
      <c r="N80" s="49">
        <v>7884.24</v>
      </c>
      <c r="O80" s="49">
        <v>11949.48</v>
      </c>
      <c r="P80" s="49">
        <v>7200.24</v>
      </c>
      <c r="Q80" s="49">
        <v>1956.24</v>
      </c>
      <c r="R80" s="49">
        <v>2829.48</v>
      </c>
      <c r="S80" s="49">
        <v>10045.68</v>
      </c>
      <c r="T80" s="49">
        <v>8458.7999999999993</v>
      </c>
      <c r="U80" s="49">
        <v>21359.040000000001</v>
      </c>
    </row>
    <row r="81" spans="1:21" x14ac:dyDescent="0.3">
      <c r="A81">
        <v>1013238</v>
      </c>
      <c r="B81" t="s">
        <v>46740</v>
      </c>
      <c r="C81" t="s">
        <v>46741</v>
      </c>
      <c r="D81" t="s">
        <v>24855</v>
      </c>
      <c r="E81" t="s">
        <v>435</v>
      </c>
      <c r="F81" t="s">
        <v>24856</v>
      </c>
      <c r="G81" t="s">
        <v>46742</v>
      </c>
      <c r="H81" t="s">
        <v>5191</v>
      </c>
      <c r="I81">
        <v>37.052160000000001</v>
      </c>
      <c r="J81">
        <v>-94.405951000000002</v>
      </c>
      <c r="K81">
        <v>221122</v>
      </c>
      <c r="L81" t="s">
        <v>89</v>
      </c>
      <c r="M81" s="49">
        <v>994.08</v>
      </c>
      <c r="N81" s="49">
        <v>2357.52</v>
      </c>
    </row>
    <row r="82" spans="1:21" x14ac:dyDescent="0.3">
      <c r="A82">
        <v>1010316</v>
      </c>
      <c r="B82" t="s">
        <v>46743</v>
      </c>
      <c r="C82" t="s">
        <v>46744</v>
      </c>
      <c r="D82" t="s">
        <v>13331</v>
      </c>
      <c r="E82" t="s">
        <v>303</v>
      </c>
      <c r="F82" t="s">
        <v>46745</v>
      </c>
      <c r="G82" t="s">
        <v>46746</v>
      </c>
      <c r="H82" t="s">
        <v>2347</v>
      </c>
      <c r="I82">
        <v>30.228348</v>
      </c>
      <c r="J82">
        <v>-97.861627999999996</v>
      </c>
      <c r="K82">
        <v>221121</v>
      </c>
      <c r="L82" t="s">
        <v>89</v>
      </c>
      <c r="P82" s="49">
        <v>0</v>
      </c>
      <c r="Q82" s="49">
        <v>836.76</v>
      </c>
      <c r="R82" s="49">
        <v>766.08</v>
      </c>
      <c r="S82" s="49">
        <v>0</v>
      </c>
      <c r="T82" s="49">
        <v>0</v>
      </c>
    </row>
    <row r="83" spans="1:21" x14ac:dyDescent="0.3">
      <c r="A83">
        <v>1013211</v>
      </c>
      <c r="B83" t="s">
        <v>46747</v>
      </c>
      <c r="C83" t="s">
        <v>46748</v>
      </c>
      <c r="D83" t="s">
        <v>46664</v>
      </c>
      <c r="E83" t="s">
        <v>303</v>
      </c>
      <c r="F83" t="s">
        <v>27362</v>
      </c>
      <c r="H83" t="s">
        <v>46665</v>
      </c>
      <c r="I83">
        <v>32.721299999999999</v>
      </c>
      <c r="J83">
        <v>-101.633</v>
      </c>
      <c r="K83">
        <v>221121</v>
      </c>
      <c r="L83" t="s">
        <v>89</v>
      </c>
      <c r="M83" s="49">
        <v>0</v>
      </c>
      <c r="N83" s="49">
        <v>0</v>
      </c>
    </row>
    <row r="84" spans="1:21" x14ac:dyDescent="0.3">
      <c r="A84">
        <v>1009555</v>
      </c>
      <c r="B84" t="s">
        <v>46749</v>
      </c>
      <c r="C84" t="s">
        <v>46750</v>
      </c>
      <c r="D84" t="s">
        <v>816</v>
      </c>
      <c r="E84" t="s">
        <v>323</v>
      </c>
      <c r="F84" t="s">
        <v>19392</v>
      </c>
      <c r="G84" t="s">
        <v>46751</v>
      </c>
      <c r="H84" t="s">
        <v>963</v>
      </c>
      <c r="I84">
        <v>34.056510000000003</v>
      </c>
      <c r="J84">
        <v>-118.24975999999999</v>
      </c>
      <c r="K84">
        <v>221121</v>
      </c>
      <c r="L84" t="s">
        <v>89</v>
      </c>
      <c r="M84" s="49">
        <v>6336.12</v>
      </c>
      <c r="N84" s="49">
        <v>15732</v>
      </c>
      <c r="O84" s="49">
        <v>6906.12</v>
      </c>
      <c r="P84" s="49">
        <v>5750.16</v>
      </c>
      <c r="Q84" s="49">
        <v>17209.439999999999</v>
      </c>
      <c r="R84" s="49">
        <v>22275.599999999999</v>
      </c>
      <c r="S84" s="49">
        <v>6470.64</v>
      </c>
      <c r="T84" s="49">
        <v>20330.759999999998</v>
      </c>
      <c r="U84" s="49">
        <v>33301.68</v>
      </c>
    </row>
    <row r="85" spans="1:21" x14ac:dyDescent="0.3">
      <c r="A85">
        <v>1005355</v>
      </c>
      <c r="B85" t="s">
        <v>21239</v>
      </c>
      <c r="C85" t="s">
        <v>21240</v>
      </c>
      <c r="D85" t="s">
        <v>21241</v>
      </c>
      <c r="E85" t="s">
        <v>323</v>
      </c>
      <c r="F85" t="s">
        <v>2482</v>
      </c>
      <c r="G85" t="s">
        <v>21242</v>
      </c>
      <c r="H85" t="s">
        <v>2179</v>
      </c>
      <c r="I85">
        <v>35.22663</v>
      </c>
      <c r="J85">
        <v>-119.62972000000001</v>
      </c>
      <c r="K85">
        <v>221112</v>
      </c>
      <c r="L85" t="s">
        <v>28</v>
      </c>
      <c r="S85" s="49">
        <v>36.479999999999997</v>
      </c>
    </row>
    <row r="86" spans="1:21" x14ac:dyDescent="0.3">
      <c r="A86">
        <v>1009627</v>
      </c>
      <c r="B86" t="s">
        <v>40896</v>
      </c>
      <c r="C86" t="s">
        <v>46752</v>
      </c>
      <c r="D86" t="s">
        <v>5894</v>
      </c>
      <c r="E86" t="s">
        <v>569</v>
      </c>
      <c r="F86" t="s">
        <v>17689</v>
      </c>
      <c r="G86" t="s">
        <v>40898</v>
      </c>
      <c r="H86" t="s">
        <v>686</v>
      </c>
      <c r="I86">
        <v>41.587580000000003</v>
      </c>
      <c r="J86">
        <v>-93.626159999999999</v>
      </c>
      <c r="K86">
        <v>221122</v>
      </c>
      <c r="L86" t="s">
        <v>89</v>
      </c>
      <c r="M86" s="49">
        <v>18566.04</v>
      </c>
      <c r="N86" s="49">
        <v>9227.16</v>
      </c>
      <c r="O86" s="49">
        <v>13939.92</v>
      </c>
      <c r="P86" s="49">
        <v>16865.16</v>
      </c>
      <c r="Q86" s="49">
        <v>21206.28</v>
      </c>
      <c r="R86" s="49">
        <v>29001.599999999999</v>
      </c>
      <c r="S86" s="49">
        <v>23196.720000000001</v>
      </c>
      <c r="T86" s="49">
        <v>7405.44</v>
      </c>
      <c r="U86" s="49">
        <v>17911.68</v>
      </c>
    </row>
    <row r="87" spans="1:21" x14ac:dyDescent="0.3">
      <c r="A87">
        <v>1001564</v>
      </c>
      <c r="B87" t="s">
        <v>22903</v>
      </c>
      <c r="C87" t="s">
        <v>13587</v>
      </c>
      <c r="D87" t="s">
        <v>13584</v>
      </c>
      <c r="E87" t="s">
        <v>569</v>
      </c>
      <c r="F87" t="s">
        <v>13585</v>
      </c>
      <c r="G87" t="s">
        <v>22904</v>
      </c>
      <c r="H87" t="s">
        <v>13587</v>
      </c>
      <c r="I87">
        <v>41.3917</v>
      </c>
      <c r="J87">
        <v>-91.056899999999999</v>
      </c>
      <c r="K87">
        <v>221112</v>
      </c>
      <c r="L87" t="s">
        <v>22905</v>
      </c>
      <c r="M87" s="49">
        <v>0</v>
      </c>
      <c r="N87" s="49">
        <v>-1023.72</v>
      </c>
      <c r="O87" s="49">
        <v>9.1199999999999992</v>
      </c>
      <c r="P87" s="49">
        <v>0</v>
      </c>
      <c r="Q87" s="49">
        <v>0</v>
      </c>
      <c r="R87" s="49">
        <v>0</v>
      </c>
      <c r="S87" s="49">
        <v>0</v>
      </c>
      <c r="T87" s="49">
        <v>0</v>
      </c>
      <c r="U87" s="49">
        <v>0</v>
      </c>
    </row>
    <row r="88" spans="1:21" x14ac:dyDescent="0.3">
      <c r="A88">
        <v>1002603</v>
      </c>
      <c r="B88" t="s">
        <v>41186</v>
      </c>
      <c r="C88" t="s">
        <v>41187</v>
      </c>
      <c r="D88" t="s">
        <v>23306</v>
      </c>
      <c r="E88" t="s">
        <v>331</v>
      </c>
      <c r="F88" t="s">
        <v>41188</v>
      </c>
      <c r="G88" t="s">
        <v>41189</v>
      </c>
      <c r="H88" t="s">
        <v>1609</v>
      </c>
      <c r="I88">
        <v>43.050849999999997</v>
      </c>
      <c r="J88">
        <v>-76.15701</v>
      </c>
      <c r="K88">
        <v>221121</v>
      </c>
      <c r="L88" t="s">
        <v>3629</v>
      </c>
      <c r="U88" s="49">
        <v>26229.119999999999</v>
      </c>
    </row>
    <row r="89" spans="1:21" x14ac:dyDescent="0.3">
      <c r="A89">
        <v>1010121</v>
      </c>
      <c r="B89" t="s">
        <v>46753</v>
      </c>
      <c r="C89" t="s">
        <v>46754</v>
      </c>
      <c r="D89" t="s">
        <v>38247</v>
      </c>
      <c r="E89" t="s">
        <v>491</v>
      </c>
      <c r="F89" t="s">
        <v>38248</v>
      </c>
      <c r="G89" t="s">
        <v>38249</v>
      </c>
      <c r="H89" t="s">
        <v>522</v>
      </c>
      <c r="I89">
        <v>41.463389999999997</v>
      </c>
      <c r="J89">
        <v>-87.326239999999999</v>
      </c>
      <c r="K89">
        <v>221121</v>
      </c>
      <c r="L89" t="s">
        <v>89</v>
      </c>
      <c r="M89" s="49">
        <v>40967.040000000001</v>
      </c>
      <c r="N89" s="49">
        <v>20004.72</v>
      </c>
      <c r="O89" s="49">
        <v>3777.96</v>
      </c>
      <c r="P89" s="49">
        <v>55634.28</v>
      </c>
      <c r="Q89" s="49">
        <v>26021.64</v>
      </c>
      <c r="R89" s="49">
        <v>47629.2</v>
      </c>
      <c r="S89" s="49">
        <v>3983.16</v>
      </c>
      <c r="T89" s="49">
        <v>16844.64</v>
      </c>
      <c r="U89" s="49">
        <v>48244.800000000003</v>
      </c>
    </row>
    <row r="90" spans="1:21" x14ac:dyDescent="0.3">
      <c r="A90">
        <v>1010049</v>
      </c>
      <c r="B90" t="s">
        <v>46755</v>
      </c>
      <c r="C90" t="s">
        <v>46756</v>
      </c>
      <c r="D90" t="s">
        <v>3212</v>
      </c>
      <c r="E90" t="s">
        <v>922</v>
      </c>
      <c r="F90" t="s">
        <v>2037</v>
      </c>
      <c r="G90" t="s">
        <v>46757</v>
      </c>
      <c r="H90" t="s">
        <v>2039</v>
      </c>
      <c r="I90">
        <v>41.431069999999998</v>
      </c>
      <c r="J90">
        <v>-97.344890000000007</v>
      </c>
      <c r="K90">
        <v>221121</v>
      </c>
      <c r="L90" t="s">
        <v>89</v>
      </c>
      <c r="M90" s="49">
        <v>3777.96</v>
      </c>
      <c r="N90" s="49">
        <v>5237.16</v>
      </c>
      <c r="O90" s="49">
        <v>3242.16</v>
      </c>
      <c r="P90" s="49">
        <v>262.2</v>
      </c>
      <c r="Q90" s="49">
        <v>5943.96</v>
      </c>
      <c r="R90" s="49">
        <v>13695.96</v>
      </c>
      <c r="S90" s="49">
        <v>24578.400000000001</v>
      </c>
      <c r="T90" s="49">
        <v>10996.44</v>
      </c>
      <c r="U90" s="49">
        <v>20627.16</v>
      </c>
    </row>
    <row r="91" spans="1:21" x14ac:dyDescent="0.3">
      <c r="A91">
        <v>1009897</v>
      </c>
      <c r="B91" t="s">
        <v>46758</v>
      </c>
      <c r="C91" t="s">
        <v>46759</v>
      </c>
      <c r="D91" t="s">
        <v>5560</v>
      </c>
      <c r="E91" t="s">
        <v>1682</v>
      </c>
      <c r="F91" t="s">
        <v>46760</v>
      </c>
      <c r="G91" t="s">
        <v>46761</v>
      </c>
      <c r="H91" t="s">
        <v>5563</v>
      </c>
      <c r="I91">
        <v>42.34863</v>
      </c>
      <c r="J91">
        <v>-71.082729999999998</v>
      </c>
      <c r="K91">
        <v>221122</v>
      </c>
      <c r="L91" t="s">
        <v>89</v>
      </c>
      <c r="Q91" s="49">
        <v>15355.8</v>
      </c>
      <c r="R91" s="49">
        <v>8531.76</v>
      </c>
      <c r="S91" s="49">
        <v>9489.36</v>
      </c>
      <c r="T91" s="49">
        <v>14060.76</v>
      </c>
      <c r="U91" s="49">
        <v>15319.32</v>
      </c>
    </row>
    <row r="92" spans="1:21" x14ac:dyDescent="0.3">
      <c r="A92">
        <v>1009612</v>
      </c>
      <c r="B92" t="s">
        <v>46762</v>
      </c>
      <c r="C92" t="s">
        <v>46763</v>
      </c>
      <c r="D92" t="s">
        <v>8102</v>
      </c>
      <c r="E92" t="s">
        <v>1920</v>
      </c>
      <c r="F92" t="s">
        <v>46764</v>
      </c>
      <c r="G92" t="s">
        <v>46765</v>
      </c>
      <c r="H92" t="s">
        <v>1559</v>
      </c>
      <c r="I92">
        <v>36.144269999999999</v>
      </c>
      <c r="J92">
        <v>-115.22732999999999</v>
      </c>
      <c r="K92">
        <v>221112</v>
      </c>
      <c r="L92" t="s">
        <v>89</v>
      </c>
      <c r="M92" s="49">
        <v>12562.8</v>
      </c>
      <c r="N92" s="49">
        <v>21671.4</v>
      </c>
      <c r="O92" s="49">
        <v>12145.56</v>
      </c>
      <c r="P92" s="49">
        <v>6044.28</v>
      </c>
      <c r="Q92" s="49">
        <v>10613.4</v>
      </c>
      <c r="R92" s="49">
        <v>12063.48</v>
      </c>
      <c r="S92" s="49">
        <v>9491.64</v>
      </c>
      <c r="T92" s="49">
        <v>2615.16</v>
      </c>
      <c r="U92" s="49">
        <v>3299.16</v>
      </c>
    </row>
    <row r="93" spans="1:21" x14ac:dyDescent="0.3">
      <c r="A93">
        <v>1009741</v>
      </c>
      <c r="B93" t="s">
        <v>36655</v>
      </c>
      <c r="C93" t="s">
        <v>46766</v>
      </c>
      <c r="D93" t="s">
        <v>36657</v>
      </c>
      <c r="E93" t="s">
        <v>1682</v>
      </c>
      <c r="F93" t="s">
        <v>36658</v>
      </c>
      <c r="G93" t="s">
        <v>36659</v>
      </c>
      <c r="H93" t="s">
        <v>3046</v>
      </c>
      <c r="I93">
        <v>42.396462999999997</v>
      </c>
      <c r="J93">
        <v>-71.271236999999999</v>
      </c>
      <c r="K93">
        <v>221121</v>
      </c>
      <c r="L93" t="s">
        <v>89</v>
      </c>
      <c r="M93" s="49">
        <v>12866.04</v>
      </c>
      <c r="N93" s="49">
        <v>16121.88</v>
      </c>
      <c r="O93" s="49">
        <v>10930.32</v>
      </c>
      <c r="P93" s="49">
        <v>56548.56</v>
      </c>
      <c r="Q93" s="49">
        <v>29722.080000000002</v>
      </c>
      <c r="R93" s="49">
        <v>38668.800000000003</v>
      </c>
      <c r="S93" s="49">
        <v>28739.4</v>
      </c>
      <c r="T93" s="49">
        <v>28739.4</v>
      </c>
      <c r="U93" s="49">
        <v>36890.400000000001</v>
      </c>
    </row>
    <row r="94" spans="1:21" x14ac:dyDescent="0.3">
      <c r="A94">
        <v>1009614</v>
      </c>
      <c r="B94" t="s">
        <v>46767</v>
      </c>
      <c r="C94" t="s">
        <v>46768</v>
      </c>
      <c r="D94" t="s">
        <v>19636</v>
      </c>
      <c r="E94" t="s">
        <v>1650</v>
      </c>
      <c r="F94" t="s">
        <v>46769</v>
      </c>
      <c r="G94" t="s">
        <v>46770</v>
      </c>
      <c r="H94" t="s">
        <v>15189</v>
      </c>
      <c r="I94">
        <v>42.888903999999997</v>
      </c>
      <c r="J94">
        <v>-70.853616000000002</v>
      </c>
      <c r="K94">
        <v>221121</v>
      </c>
      <c r="L94" t="s">
        <v>89</v>
      </c>
      <c r="Q94" s="49">
        <v>11769.36</v>
      </c>
      <c r="R94" s="49">
        <v>10125.48</v>
      </c>
      <c r="S94" s="49">
        <v>11014.68</v>
      </c>
      <c r="T94" s="49">
        <v>8759.76</v>
      </c>
      <c r="U94" s="49">
        <v>11425.08</v>
      </c>
    </row>
    <row r="95" spans="1:21" x14ac:dyDescent="0.3">
      <c r="A95">
        <v>1012163</v>
      </c>
      <c r="B95" t="s">
        <v>41415</v>
      </c>
      <c r="C95" t="s">
        <v>41416</v>
      </c>
      <c r="D95" t="s">
        <v>41417</v>
      </c>
      <c r="E95" t="s">
        <v>331</v>
      </c>
      <c r="F95" t="s">
        <v>41418</v>
      </c>
      <c r="G95" t="s">
        <v>41419</v>
      </c>
      <c r="H95" t="s">
        <v>4556</v>
      </c>
      <c r="I95">
        <v>42.104689999999998</v>
      </c>
      <c r="J95">
        <v>-75.82226</v>
      </c>
      <c r="K95">
        <v>221122</v>
      </c>
      <c r="L95" t="s">
        <v>89</v>
      </c>
      <c r="Q95" s="49">
        <v>3433.68</v>
      </c>
      <c r="R95" s="49">
        <v>4788</v>
      </c>
      <c r="S95" s="49">
        <v>7467</v>
      </c>
    </row>
    <row r="96" spans="1:21" x14ac:dyDescent="0.3">
      <c r="A96">
        <v>1010791</v>
      </c>
      <c r="B96" t="s">
        <v>46771</v>
      </c>
      <c r="C96" t="s">
        <v>46772</v>
      </c>
      <c r="D96" t="s">
        <v>23306</v>
      </c>
      <c r="E96" t="s">
        <v>331</v>
      </c>
      <c r="F96" t="s">
        <v>41188</v>
      </c>
      <c r="G96" t="s">
        <v>41189</v>
      </c>
      <c r="H96" t="s">
        <v>1609</v>
      </c>
      <c r="I96">
        <v>43.050849999999997</v>
      </c>
      <c r="J96">
        <v>-76.15701</v>
      </c>
      <c r="K96">
        <v>221122</v>
      </c>
      <c r="L96" t="s">
        <v>89</v>
      </c>
      <c r="P96" s="49">
        <v>19804.080000000002</v>
      </c>
      <c r="Q96" s="49">
        <v>11532.24</v>
      </c>
      <c r="R96" s="49">
        <v>6810.36</v>
      </c>
      <c r="S96" s="49">
        <v>18864.72</v>
      </c>
      <c r="T96" s="49">
        <v>18224.04</v>
      </c>
    </row>
    <row r="97" spans="1:21" x14ac:dyDescent="0.3">
      <c r="A97">
        <v>1009940</v>
      </c>
      <c r="B97" t="s">
        <v>23775</v>
      </c>
      <c r="C97" t="s">
        <v>46773</v>
      </c>
      <c r="D97" t="s">
        <v>4839</v>
      </c>
      <c r="E97" t="s">
        <v>2235</v>
      </c>
      <c r="F97" t="s">
        <v>4840</v>
      </c>
      <c r="G97" t="s">
        <v>23777</v>
      </c>
      <c r="H97" t="s">
        <v>4842</v>
      </c>
      <c r="I97">
        <v>46.013820000000003</v>
      </c>
      <c r="J97">
        <v>-112.53437</v>
      </c>
      <c r="K97">
        <v>221122</v>
      </c>
      <c r="L97" t="s">
        <v>89</v>
      </c>
      <c r="Q97" s="49">
        <v>17879.759999999998</v>
      </c>
      <c r="R97" s="49">
        <v>18306.12</v>
      </c>
      <c r="S97" s="49">
        <v>16573.32</v>
      </c>
      <c r="T97" s="49">
        <v>7993.68</v>
      </c>
      <c r="U97" s="49">
        <v>8718.7199999999993</v>
      </c>
    </row>
    <row r="98" spans="1:21" x14ac:dyDescent="0.3">
      <c r="A98">
        <v>1010712</v>
      </c>
      <c r="B98" t="s">
        <v>17308</v>
      </c>
      <c r="C98" t="s">
        <v>46774</v>
      </c>
      <c r="D98" t="s">
        <v>16641</v>
      </c>
      <c r="E98" t="s">
        <v>549</v>
      </c>
      <c r="F98" t="s">
        <v>17310</v>
      </c>
      <c r="G98" t="s">
        <v>46775</v>
      </c>
      <c r="H98" t="s">
        <v>46776</v>
      </c>
      <c r="I98">
        <v>44.367510000000003</v>
      </c>
      <c r="J98">
        <v>-98.224000000000004</v>
      </c>
      <c r="K98">
        <v>221122</v>
      </c>
      <c r="L98" t="s">
        <v>89</v>
      </c>
      <c r="Q98" s="49">
        <v>159.6</v>
      </c>
      <c r="R98" s="49">
        <v>1126.32</v>
      </c>
      <c r="S98" s="49">
        <v>925.68</v>
      </c>
      <c r="T98" s="49">
        <v>1655.28</v>
      </c>
      <c r="U98" s="49">
        <v>1655.28</v>
      </c>
    </row>
    <row r="99" spans="1:21" x14ac:dyDescent="0.3">
      <c r="A99">
        <v>1009542</v>
      </c>
      <c r="B99" t="s">
        <v>41539</v>
      </c>
      <c r="C99" t="s">
        <v>46777</v>
      </c>
      <c r="D99" t="s">
        <v>16887</v>
      </c>
      <c r="E99" t="s">
        <v>380</v>
      </c>
      <c r="F99" t="s">
        <v>28045</v>
      </c>
      <c r="G99" t="s">
        <v>41541</v>
      </c>
      <c r="H99" t="s">
        <v>7627</v>
      </c>
      <c r="I99">
        <v>44.979669999999999</v>
      </c>
      <c r="J99">
        <v>-93.269890000000004</v>
      </c>
      <c r="K99">
        <v>221121</v>
      </c>
      <c r="L99" t="s">
        <v>89</v>
      </c>
      <c r="M99" s="49">
        <v>58085.279999999999</v>
      </c>
      <c r="N99" s="49">
        <v>14183.88</v>
      </c>
      <c r="O99" s="49">
        <v>17882.04</v>
      </c>
      <c r="P99" s="49">
        <v>9131.4</v>
      </c>
      <c r="Q99" s="49">
        <v>45408.480000000003</v>
      </c>
      <c r="R99" s="49">
        <v>19886.16</v>
      </c>
      <c r="S99" s="49">
        <v>13762.08</v>
      </c>
      <c r="T99" s="49">
        <v>50093.88</v>
      </c>
      <c r="U99" s="49">
        <v>34674.239999999998</v>
      </c>
    </row>
    <row r="100" spans="1:21" x14ac:dyDescent="0.3">
      <c r="A100">
        <v>1009886</v>
      </c>
      <c r="B100" t="s">
        <v>46778</v>
      </c>
      <c r="C100" t="s">
        <v>46779</v>
      </c>
      <c r="D100" t="s">
        <v>2955</v>
      </c>
      <c r="E100" t="s">
        <v>663</v>
      </c>
      <c r="F100" t="s">
        <v>2956</v>
      </c>
      <c r="G100" t="s">
        <v>46780</v>
      </c>
      <c r="H100" t="s">
        <v>2958</v>
      </c>
      <c r="I100">
        <v>39.010117000000001</v>
      </c>
      <c r="J100">
        <v>-83.026021999999998</v>
      </c>
      <c r="K100">
        <v>221121</v>
      </c>
      <c r="L100" t="s">
        <v>89</v>
      </c>
      <c r="Q100" s="49">
        <v>100.32</v>
      </c>
      <c r="R100" s="49">
        <v>2400.84</v>
      </c>
      <c r="S100" s="49">
        <v>544.91999999999996</v>
      </c>
      <c r="T100" s="49">
        <v>829.92</v>
      </c>
      <c r="U100" s="49">
        <v>0</v>
      </c>
    </row>
    <row r="101" spans="1:21" x14ac:dyDescent="0.3">
      <c r="A101">
        <v>1007416</v>
      </c>
      <c r="B101" t="s">
        <v>46781</v>
      </c>
      <c r="C101" t="s">
        <v>46782</v>
      </c>
      <c r="D101" t="s">
        <v>9104</v>
      </c>
      <c r="E101" t="s">
        <v>1418</v>
      </c>
      <c r="F101" t="s">
        <v>33978</v>
      </c>
      <c r="G101" t="s">
        <v>46783</v>
      </c>
      <c r="H101" t="s">
        <v>13690</v>
      </c>
      <c r="I101">
        <v>35.471181000000001</v>
      </c>
      <c r="J101">
        <v>-97.516602000000006</v>
      </c>
      <c r="K101">
        <v>221122</v>
      </c>
      <c r="L101" t="s">
        <v>89</v>
      </c>
      <c r="M101" s="49">
        <v>43771.44</v>
      </c>
      <c r="N101" s="49">
        <v>37975.68</v>
      </c>
      <c r="O101" s="49">
        <v>12084</v>
      </c>
      <c r="P101" s="49">
        <v>20583.84</v>
      </c>
      <c r="Q101" s="49">
        <v>23971.919999999998</v>
      </c>
      <c r="R101" s="49">
        <v>76931.759999999995</v>
      </c>
      <c r="S101" s="49">
        <v>27952.799999999999</v>
      </c>
      <c r="T101" s="49">
        <v>53390.76</v>
      </c>
      <c r="U101" s="49">
        <v>31493.64</v>
      </c>
    </row>
    <row r="102" spans="1:21" x14ac:dyDescent="0.3">
      <c r="A102">
        <v>1008107</v>
      </c>
      <c r="B102" t="s">
        <v>46784</v>
      </c>
      <c r="C102" t="s">
        <v>46785</v>
      </c>
      <c r="D102" t="s">
        <v>3634</v>
      </c>
      <c r="E102" t="s">
        <v>303</v>
      </c>
      <c r="F102" t="s">
        <v>46786</v>
      </c>
      <c r="G102" t="s">
        <v>46787</v>
      </c>
      <c r="H102" t="s">
        <v>3637</v>
      </c>
      <c r="I102">
        <v>32.787050000000001</v>
      </c>
      <c r="J102">
        <v>-96.803820000000002</v>
      </c>
      <c r="K102">
        <v>221122</v>
      </c>
      <c r="L102" t="s">
        <v>89</v>
      </c>
      <c r="M102" s="49">
        <v>21933.599999999999</v>
      </c>
      <c r="N102" s="49">
        <v>19808.64</v>
      </c>
      <c r="O102" s="49">
        <v>2414.52</v>
      </c>
      <c r="P102" s="49">
        <v>32360.04</v>
      </c>
      <c r="Q102" s="49">
        <v>38582.160000000003</v>
      </c>
      <c r="R102" s="49">
        <v>97741.32</v>
      </c>
      <c r="S102" s="49">
        <v>66849.600000000006</v>
      </c>
      <c r="T102" s="49">
        <v>57946.2</v>
      </c>
      <c r="U102" s="49">
        <v>80267.399999999994</v>
      </c>
    </row>
    <row r="103" spans="1:21" x14ac:dyDescent="0.3">
      <c r="A103">
        <v>1006480</v>
      </c>
      <c r="B103" t="s">
        <v>46788</v>
      </c>
      <c r="C103" t="s">
        <v>46789</v>
      </c>
      <c r="D103" t="s">
        <v>42723</v>
      </c>
      <c r="E103" t="s">
        <v>468</v>
      </c>
      <c r="F103" t="s">
        <v>46790</v>
      </c>
      <c r="G103" t="s">
        <v>46791</v>
      </c>
      <c r="H103" t="s">
        <v>1165</v>
      </c>
      <c r="I103">
        <v>28.53651</v>
      </c>
      <c r="J103">
        <v>-81.379009999999994</v>
      </c>
      <c r="K103">
        <v>221121</v>
      </c>
      <c r="L103" t="s">
        <v>89</v>
      </c>
      <c r="S103" s="49">
        <v>966.72</v>
      </c>
      <c r="T103" s="49">
        <v>403.56</v>
      </c>
      <c r="U103" s="49">
        <v>378.48</v>
      </c>
    </row>
    <row r="104" spans="1:21" x14ac:dyDescent="0.3">
      <c r="A104">
        <v>1013650</v>
      </c>
      <c r="B104" t="s">
        <v>46792</v>
      </c>
      <c r="C104" t="s">
        <v>46793</v>
      </c>
      <c r="D104" t="s">
        <v>46794</v>
      </c>
      <c r="E104" t="s">
        <v>380</v>
      </c>
      <c r="F104" t="s">
        <v>14785</v>
      </c>
      <c r="G104" t="s">
        <v>46795</v>
      </c>
      <c r="H104" t="s">
        <v>14787</v>
      </c>
      <c r="I104">
        <v>46.282209999999999</v>
      </c>
      <c r="J104">
        <v>-96.072410000000005</v>
      </c>
      <c r="K104">
        <v>221122</v>
      </c>
      <c r="L104" t="s">
        <v>89</v>
      </c>
      <c r="M104" s="49">
        <v>1037.4000000000001</v>
      </c>
    </row>
    <row r="105" spans="1:21" x14ac:dyDescent="0.3">
      <c r="A105">
        <v>1000326</v>
      </c>
      <c r="B105" t="s">
        <v>41857</v>
      </c>
      <c r="C105" t="s">
        <v>46796</v>
      </c>
      <c r="D105" t="s">
        <v>2452</v>
      </c>
      <c r="E105" t="s">
        <v>447</v>
      </c>
      <c r="F105" t="s">
        <v>46797</v>
      </c>
      <c r="G105" t="s">
        <v>41860</v>
      </c>
      <c r="H105" t="s">
        <v>1281</v>
      </c>
      <c r="I105">
        <v>39.832588000000001</v>
      </c>
      <c r="J105">
        <v>-75.424143000000001</v>
      </c>
      <c r="K105">
        <v>221121</v>
      </c>
      <c r="L105" t="s">
        <v>89</v>
      </c>
      <c r="M105" s="49">
        <v>34925.040000000001</v>
      </c>
      <c r="N105" s="49">
        <v>57191.519999999997</v>
      </c>
      <c r="O105" s="49">
        <v>43219.68</v>
      </c>
      <c r="P105" s="49">
        <v>62371.68</v>
      </c>
      <c r="Q105" s="49">
        <v>78007.92</v>
      </c>
      <c r="R105" s="49">
        <v>90335.88</v>
      </c>
      <c r="S105" s="49">
        <v>86902.2</v>
      </c>
      <c r="T105" s="49">
        <v>64904.76</v>
      </c>
      <c r="U105" s="49">
        <v>63178.8</v>
      </c>
    </row>
    <row r="106" spans="1:21" x14ac:dyDescent="0.3">
      <c r="A106">
        <v>1010144</v>
      </c>
      <c r="B106" t="s">
        <v>46608</v>
      </c>
      <c r="C106" t="s">
        <v>46798</v>
      </c>
      <c r="D106" t="s">
        <v>1844</v>
      </c>
      <c r="E106" t="s">
        <v>2164</v>
      </c>
      <c r="F106" t="s">
        <v>46558</v>
      </c>
      <c r="G106" t="s">
        <v>46559</v>
      </c>
      <c r="H106" t="s">
        <v>12986</v>
      </c>
      <c r="I106">
        <v>45.52</v>
      </c>
      <c r="J106">
        <v>-122.66999</v>
      </c>
      <c r="K106">
        <v>221122</v>
      </c>
      <c r="L106" t="s">
        <v>89</v>
      </c>
      <c r="M106" s="49">
        <v>3458.76</v>
      </c>
      <c r="N106" s="49">
        <v>6014.64</v>
      </c>
      <c r="O106" s="49">
        <v>2729.16</v>
      </c>
      <c r="P106" s="49">
        <v>344.28</v>
      </c>
      <c r="Q106" s="49">
        <v>9094.92</v>
      </c>
      <c r="R106" s="49">
        <v>26557.439999999999</v>
      </c>
      <c r="S106" s="49">
        <v>5627.04</v>
      </c>
      <c r="T106" s="49">
        <v>5613.36</v>
      </c>
      <c r="U106" s="49">
        <v>620.16</v>
      </c>
    </row>
    <row r="107" spans="1:21" x14ac:dyDescent="0.3">
      <c r="A107">
        <v>1009440</v>
      </c>
      <c r="B107" t="s">
        <v>46799</v>
      </c>
      <c r="C107" t="s">
        <v>46800</v>
      </c>
      <c r="D107" t="s">
        <v>27975</v>
      </c>
      <c r="E107" t="s">
        <v>339</v>
      </c>
      <c r="F107" t="s">
        <v>46801</v>
      </c>
      <c r="G107" t="s">
        <v>46802</v>
      </c>
      <c r="H107" t="s">
        <v>1495</v>
      </c>
      <c r="I107">
        <v>35.12388</v>
      </c>
      <c r="J107">
        <v>-106.63290000000001</v>
      </c>
      <c r="K107">
        <v>221122</v>
      </c>
      <c r="L107" t="s">
        <v>89</v>
      </c>
      <c r="M107" s="49">
        <v>6630.24</v>
      </c>
      <c r="N107" s="49">
        <v>36990.720000000001</v>
      </c>
      <c r="O107" s="49">
        <v>35782.32</v>
      </c>
      <c r="P107" s="49">
        <v>32606.28</v>
      </c>
      <c r="Q107" s="49">
        <v>19881.599999999999</v>
      </c>
      <c r="R107" s="49">
        <v>36521.040000000001</v>
      </c>
      <c r="S107" s="49">
        <v>16614.36</v>
      </c>
      <c r="T107" s="49">
        <v>14626.2</v>
      </c>
      <c r="U107" s="49">
        <v>13502.16</v>
      </c>
    </row>
    <row r="108" spans="1:21" x14ac:dyDescent="0.3">
      <c r="A108">
        <v>1009569</v>
      </c>
      <c r="B108" t="s">
        <v>46803</v>
      </c>
      <c r="C108" t="s">
        <v>46804</v>
      </c>
      <c r="D108" t="s">
        <v>46805</v>
      </c>
      <c r="E108" t="s">
        <v>447</v>
      </c>
      <c r="F108" t="s">
        <v>46806</v>
      </c>
      <c r="G108" t="s">
        <v>46807</v>
      </c>
      <c r="H108" t="s">
        <v>19445</v>
      </c>
      <c r="I108">
        <v>40.608387999999998</v>
      </c>
      <c r="J108">
        <v>-75.45599</v>
      </c>
      <c r="K108">
        <v>221122</v>
      </c>
      <c r="L108" t="s">
        <v>89</v>
      </c>
      <c r="M108" s="49">
        <v>6308.76</v>
      </c>
      <c r="N108" s="49">
        <v>5152.8</v>
      </c>
      <c r="O108" s="49">
        <v>2907</v>
      </c>
      <c r="P108" s="49">
        <v>8709.6</v>
      </c>
      <c r="Q108" s="49">
        <v>16368.12</v>
      </c>
      <c r="R108" s="49">
        <v>16333.92</v>
      </c>
      <c r="S108" s="49">
        <v>27841.08</v>
      </c>
      <c r="T108" s="49">
        <v>8894.2800000000007</v>
      </c>
      <c r="U108" s="49">
        <v>42191.4</v>
      </c>
    </row>
    <row r="109" spans="1:21" x14ac:dyDescent="0.3">
      <c r="A109">
        <v>1010191</v>
      </c>
      <c r="B109" t="s">
        <v>46808</v>
      </c>
      <c r="C109" t="s">
        <v>46809</v>
      </c>
      <c r="D109" t="s">
        <v>5436</v>
      </c>
      <c r="E109" t="s">
        <v>526</v>
      </c>
      <c r="F109" t="s">
        <v>26150</v>
      </c>
      <c r="G109" t="s">
        <v>46810</v>
      </c>
      <c r="H109" t="s">
        <v>26151</v>
      </c>
      <c r="I109">
        <v>18.466224</v>
      </c>
      <c r="J109">
        <v>-66.105723999999995</v>
      </c>
      <c r="K109">
        <v>221121</v>
      </c>
      <c r="L109" t="s">
        <v>89</v>
      </c>
      <c r="M109" s="49">
        <v>15353.52</v>
      </c>
      <c r="N109" s="49">
        <v>37202.76</v>
      </c>
      <c r="O109" s="49">
        <v>29927.279999999999</v>
      </c>
      <c r="P109" s="49">
        <v>15317.04</v>
      </c>
      <c r="Q109" s="49">
        <v>30415.200000000001</v>
      </c>
      <c r="R109" s="49">
        <v>34307.160000000003</v>
      </c>
      <c r="S109" s="49">
        <v>58215.24</v>
      </c>
      <c r="T109" s="49">
        <v>32772.720000000001</v>
      </c>
      <c r="U109" s="49">
        <v>25358.16</v>
      </c>
    </row>
    <row r="110" spans="1:21" x14ac:dyDescent="0.3">
      <c r="A110">
        <v>1002812</v>
      </c>
      <c r="B110" t="s">
        <v>41968</v>
      </c>
      <c r="C110" t="s">
        <v>41969</v>
      </c>
      <c r="D110" t="s">
        <v>24068</v>
      </c>
      <c r="E110" t="s">
        <v>1663</v>
      </c>
      <c r="F110" t="s">
        <v>41970</v>
      </c>
      <c r="G110" t="s">
        <v>41971</v>
      </c>
      <c r="H110" t="s">
        <v>1666</v>
      </c>
      <c r="I110">
        <v>40.738109999999999</v>
      </c>
      <c r="J110">
        <v>-74.169929999999994</v>
      </c>
      <c r="K110">
        <v>221210</v>
      </c>
      <c r="L110" t="s">
        <v>3629</v>
      </c>
      <c r="U110" s="49">
        <v>117586.44</v>
      </c>
    </row>
    <row r="111" spans="1:21" x14ac:dyDescent="0.3">
      <c r="A111">
        <v>1010796</v>
      </c>
      <c r="B111" t="s">
        <v>41968</v>
      </c>
      <c r="C111" t="s">
        <v>46811</v>
      </c>
      <c r="D111" t="s">
        <v>24068</v>
      </c>
      <c r="E111" t="s">
        <v>1663</v>
      </c>
      <c r="F111" t="s">
        <v>41970</v>
      </c>
      <c r="G111" t="s">
        <v>41971</v>
      </c>
      <c r="H111" t="s">
        <v>1666</v>
      </c>
      <c r="I111">
        <v>40.738109999999999</v>
      </c>
      <c r="J111">
        <v>-74.169929999999994</v>
      </c>
      <c r="K111">
        <v>221121</v>
      </c>
      <c r="L111" t="s">
        <v>89</v>
      </c>
      <c r="M111" s="49">
        <v>18882.96</v>
      </c>
      <c r="N111" s="49">
        <v>24149.759999999998</v>
      </c>
      <c r="O111" s="49">
        <v>33568.44</v>
      </c>
      <c r="P111" s="49">
        <v>62134.559999999998</v>
      </c>
      <c r="Q111" s="49">
        <v>64068</v>
      </c>
      <c r="R111" s="49">
        <v>12669.96</v>
      </c>
      <c r="S111" s="49">
        <v>62018.28</v>
      </c>
      <c r="T111" s="49">
        <v>74608.44</v>
      </c>
    </row>
    <row r="112" spans="1:21" x14ac:dyDescent="0.3">
      <c r="A112">
        <v>1009619</v>
      </c>
      <c r="B112" t="s">
        <v>14950</v>
      </c>
      <c r="C112" t="s">
        <v>46812</v>
      </c>
      <c r="D112" t="s">
        <v>32233</v>
      </c>
      <c r="E112" t="s">
        <v>2294</v>
      </c>
      <c r="F112" t="s">
        <v>6884</v>
      </c>
      <c r="G112" t="s">
        <v>46813</v>
      </c>
      <c r="H112" t="s">
        <v>2302</v>
      </c>
      <c r="I112">
        <v>40.768613000000002</v>
      </c>
      <c r="J112">
        <v>-111.926354</v>
      </c>
      <c r="K112">
        <v>221121</v>
      </c>
      <c r="L112" t="s">
        <v>89</v>
      </c>
      <c r="M112" s="49">
        <v>47221.08</v>
      </c>
      <c r="N112" s="49">
        <v>83231.399999999994</v>
      </c>
      <c r="O112" s="49">
        <v>89519.64</v>
      </c>
      <c r="P112" s="49">
        <v>121435.08</v>
      </c>
      <c r="Q112" s="49">
        <v>69115.92</v>
      </c>
      <c r="R112" s="49">
        <v>150350.04</v>
      </c>
      <c r="S112" s="49">
        <v>157962.96</v>
      </c>
      <c r="T112" s="49">
        <v>123357.12</v>
      </c>
      <c r="U112" s="49">
        <v>168672.12</v>
      </c>
    </row>
    <row r="113" spans="1:21" x14ac:dyDescent="0.3">
      <c r="A113">
        <v>1009578</v>
      </c>
      <c r="B113" t="s">
        <v>41809</v>
      </c>
      <c r="C113" t="s">
        <v>46814</v>
      </c>
      <c r="D113" t="s">
        <v>26890</v>
      </c>
      <c r="E113" t="s">
        <v>323</v>
      </c>
      <c r="F113" t="s">
        <v>41811</v>
      </c>
      <c r="G113" t="s">
        <v>46815</v>
      </c>
      <c r="H113" t="s">
        <v>11983</v>
      </c>
      <c r="I113">
        <v>37.791339999999998</v>
      </c>
      <c r="J113">
        <v>-122.39604</v>
      </c>
      <c r="K113">
        <v>221122</v>
      </c>
      <c r="L113" t="s">
        <v>89</v>
      </c>
      <c r="M113" s="49">
        <v>28823.759999999998</v>
      </c>
      <c r="N113" s="49">
        <v>56151.839999999997</v>
      </c>
      <c r="O113" s="49">
        <v>26509.56</v>
      </c>
      <c r="P113" s="49">
        <v>48554.879999999997</v>
      </c>
      <c r="Q113" s="49">
        <v>35618.160000000003</v>
      </c>
      <c r="R113" s="49">
        <v>14829.12</v>
      </c>
      <c r="S113" s="49">
        <v>62337.48</v>
      </c>
      <c r="T113" s="49">
        <v>60233.04</v>
      </c>
      <c r="U113" s="49">
        <v>66845.039999999994</v>
      </c>
    </row>
    <row r="114" spans="1:21" x14ac:dyDescent="0.3">
      <c r="A114">
        <v>1013286</v>
      </c>
      <c r="B114" t="s">
        <v>26291</v>
      </c>
      <c r="C114" t="s">
        <v>26292</v>
      </c>
      <c r="D114" t="s">
        <v>26293</v>
      </c>
      <c r="E114" t="s">
        <v>447</v>
      </c>
      <c r="F114" t="s">
        <v>26294</v>
      </c>
      <c r="G114" t="s">
        <v>26295</v>
      </c>
      <c r="H114" t="s">
        <v>26296</v>
      </c>
      <c r="I114">
        <v>40.836100000000002</v>
      </c>
      <c r="J114">
        <v>-76.825000000000003</v>
      </c>
      <c r="K114">
        <v>221112</v>
      </c>
      <c r="L114" t="s">
        <v>22905</v>
      </c>
      <c r="M114" s="49">
        <v>0</v>
      </c>
      <c r="N114" s="49">
        <v>0</v>
      </c>
    </row>
    <row r="115" spans="1:21" x14ac:dyDescent="0.3">
      <c r="A115">
        <v>1009801</v>
      </c>
      <c r="B115" t="s">
        <v>5093</v>
      </c>
      <c r="C115" t="s">
        <v>46816</v>
      </c>
      <c r="D115" t="s">
        <v>46817</v>
      </c>
      <c r="E115" t="s">
        <v>5095</v>
      </c>
      <c r="F115" t="s">
        <v>5096</v>
      </c>
      <c r="G115" t="s">
        <v>46818</v>
      </c>
      <c r="H115" t="s">
        <v>5098</v>
      </c>
      <c r="I115">
        <v>38.896369999999997</v>
      </c>
      <c r="J115">
        <v>-76.956100000000006</v>
      </c>
      <c r="K115">
        <v>221122</v>
      </c>
      <c r="L115" t="s">
        <v>89</v>
      </c>
      <c r="M115" s="49">
        <v>6942.6</v>
      </c>
      <c r="N115" s="49">
        <v>12428.28</v>
      </c>
      <c r="O115" s="49">
        <v>8490.7199999999993</v>
      </c>
      <c r="P115" s="49">
        <v>12895.68</v>
      </c>
      <c r="Q115" s="49">
        <v>21491.279999999999</v>
      </c>
      <c r="R115" s="49">
        <v>80634.48</v>
      </c>
      <c r="S115" s="49">
        <v>50686.68</v>
      </c>
      <c r="T115" s="49">
        <v>80381.399999999994</v>
      </c>
      <c r="U115" s="49">
        <v>92061.84</v>
      </c>
    </row>
    <row r="116" spans="1:21" x14ac:dyDescent="0.3">
      <c r="A116">
        <v>1009543</v>
      </c>
      <c r="B116" t="s">
        <v>46819</v>
      </c>
      <c r="C116" t="s">
        <v>46820</v>
      </c>
      <c r="D116" t="s">
        <v>16887</v>
      </c>
      <c r="E116" t="s">
        <v>380</v>
      </c>
      <c r="F116" t="s">
        <v>28045</v>
      </c>
      <c r="G116" t="s">
        <v>41541</v>
      </c>
      <c r="H116" t="s">
        <v>7627</v>
      </c>
      <c r="I116">
        <v>44.979669999999999</v>
      </c>
      <c r="J116">
        <v>-93.269890000000004</v>
      </c>
      <c r="K116">
        <v>221121</v>
      </c>
      <c r="L116" t="s">
        <v>89</v>
      </c>
      <c r="M116" s="49">
        <v>11618.88</v>
      </c>
      <c r="N116" s="49">
        <v>53281.32</v>
      </c>
      <c r="O116" s="49">
        <v>46671.6</v>
      </c>
      <c r="P116" s="49">
        <v>20045.759999999998</v>
      </c>
      <c r="Q116" s="49">
        <v>16566.48</v>
      </c>
      <c r="R116" s="49">
        <v>37385.160000000003</v>
      </c>
      <c r="S116" s="49">
        <v>18196.68</v>
      </c>
      <c r="T116" s="49">
        <v>28924.080000000002</v>
      </c>
      <c r="U116" s="49">
        <v>9473.4</v>
      </c>
    </row>
    <row r="117" spans="1:21" x14ac:dyDescent="0.3">
      <c r="A117">
        <v>1009443</v>
      </c>
      <c r="B117" t="s">
        <v>46821</v>
      </c>
      <c r="C117" t="s">
        <v>46822</v>
      </c>
      <c r="D117" t="s">
        <v>18146</v>
      </c>
      <c r="E117" t="s">
        <v>1650</v>
      </c>
      <c r="F117" t="s">
        <v>46823</v>
      </c>
      <c r="G117" t="s">
        <v>46824</v>
      </c>
      <c r="H117" t="s">
        <v>1653</v>
      </c>
      <c r="I117">
        <v>42.992300999999998</v>
      </c>
      <c r="J117">
        <v>-71.463171000000003</v>
      </c>
      <c r="K117">
        <v>221122</v>
      </c>
      <c r="L117" t="s">
        <v>89</v>
      </c>
      <c r="Q117" s="49">
        <v>6475.2</v>
      </c>
      <c r="R117" s="49">
        <v>2961.72</v>
      </c>
      <c r="S117" s="49">
        <v>5490.24</v>
      </c>
      <c r="T117" s="49">
        <v>7473.84</v>
      </c>
      <c r="U117" s="49">
        <v>2916.12</v>
      </c>
    </row>
    <row r="118" spans="1:21" x14ac:dyDescent="0.3">
      <c r="A118">
        <v>1010301</v>
      </c>
      <c r="B118" t="s">
        <v>42246</v>
      </c>
      <c r="C118" t="s">
        <v>46825</v>
      </c>
      <c r="D118" t="s">
        <v>21643</v>
      </c>
      <c r="E118" t="s">
        <v>946</v>
      </c>
      <c r="F118" t="s">
        <v>42248</v>
      </c>
      <c r="G118" t="s">
        <v>46826</v>
      </c>
      <c r="H118" t="s">
        <v>2243</v>
      </c>
      <c r="I118">
        <v>47.613729999999997</v>
      </c>
      <c r="J118">
        <v>-122.19453</v>
      </c>
      <c r="K118">
        <v>221122</v>
      </c>
      <c r="L118" t="s">
        <v>89</v>
      </c>
      <c r="M118" s="49">
        <v>264.48</v>
      </c>
      <c r="N118" s="49">
        <v>827.64</v>
      </c>
      <c r="O118" s="49">
        <v>186.96</v>
      </c>
      <c r="P118" s="49">
        <v>1974.48</v>
      </c>
      <c r="Q118" s="49">
        <v>19204.439999999999</v>
      </c>
      <c r="R118" s="49">
        <v>20333.04</v>
      </c>
      <c r="S118" s="49">
        <v>12854.64</v>
      </c>
      <c r="T118" s="49">
        <v>12270.96</v>
      </c>
      <c r="U118" s="49">
        <v>3009.6</v>
      </c>
    </row>
    <row r="119" spans="1:21" x14ac:dyDescent="0.3">
      <c r="A119">
        <v>1012373</v>
      </c>
      <c r="B119" t="s">
        <v>27773</v>
      </c>
      <c r="C119" t="s">
        <v>27774</v>
      </c>
      <c r="D119" t="s">
        <v>15309</v>
      </c>
      <c r="E119" t="s">
        <v>303</v>
      </c>
      <c r="F119" t="s">
        <v>20018</v>
      </c>
      <c r="G119" t="s">
        <v>27775</v>
      </c>
      <c r="H119" t="s">
        <v>5949</v>
      </c>
      <c r="I119">
        <v>26.450627999999998</v>
      </c>
      <c r="J119">
        <v>-98.177385999999998</v>
      </c>
      <c r="K119">
        <v>221112</v>
      </c>
      <c r="L119" t="s">
        <v>19162</v>
      </c>
      <c r="M119" s="49">
        <v>0</v>
      </c>
      <c r="N119" s="49">
        <v>0</v>
      </c>
      <c r="O119" s="49">
        <v>0</v>
      </c>
      <c r="P119" s="49">
        <v>0</v>
      </c>
    </row>
    <row r="120" spans="1:21" x14ac:dyDescent="0.3">
      <c r="A120">
        <v>1012430</v>
      </c>
      <c r="B120" t="s">
        <v>46827</v>
      </c>
      <c r="C120" t="s">
        <v>46828</v>
      </c>
      <c r="D120" t="s">
        <v>27319</v>
      </c>
      <c r="E120" t="s">
        <v>331</v>
      </c>
      <c r="F120" t="s">
        <v>28155</v>
      </c>
      <c r="G120" t="s">
        <v>28156</v>
      </c>
      <c r="H120" t="s">
        <v>1171</v>
      </c>
      <c r="I120">
        <v>43.156939999999999</v>
      </c>
      <c r="J120">
        <v>-77.601860000000002</v>
      </c>
      <c r="K120">
        <v>221122</v>
      </c>
      <c r="L120" t="s">
        <v>89</v>
      </c>
      <c r="M120" s="49">
        <v>57070.68</v>
      </c>
      <c r="N120" s="49">
        <v>3857.76</v>
      </c>
      <c r="O120" s="49">
        <v>1354.32</v>
      </c>
      <c r="P120" s="49">
        <v>4626.12</v>
      </c>
    </row>
    <row r="121" spans="1:21" x14ac:dyDescent="0.3">
      <c r="A121">
        <v>1009921</v>
      </c>
      <c r="B121" t="s">
        <v>46829</v>
      </c>
      <c r="C121" t="s">
        <v>46830</v>
      </c>
      <c r="D121" t="s">
        <v>3174</v>
      </c>
      <c r="E121" t="s">
        <v>323</v>
      </c>
      <c r="F121" t="s">
        <v>8087</v>
      </c>
      <c r="G121" t="s">
        <v>46831</v>
      </c>
      <c r="H121" t="s">
        <v>3177</v>
      </c>
      <c r="I121">
        <v>32.82273</v>
      </c>
      <c r="J121">
        <v>-117.14293000000001</v>
      </c>
      <c r="K121">
        <v>221122</v>
      </c>
      <c r="L121" t="s">
        <v>89</v>
      </c>
      <c r="Q121" s="49">
        <v>15645.36</v>
      </c>
      <c r="R121" s="49">
        <v>15162</v>
      </c>
      <c r="S121" s="49">
        <v>5424.12</v>
      </c>
      <c r="T121" s="49">
        <v>21746.639999999999</v>
      </c>
      <c r="U121" s="49">
        <v>11071.68</v>
      </c>
    </row>
    <row r="122" spans="1:21" x14ac:dyDescent="0.3">
      <c r="A122">
        <v>1009695</v>
      </c>
      <c r="B122" t="s">
        <v>42431</v>
      </c>
      <c r="C122" t="s">
        <v>46832</v>
      </c>
      <c r="D122" t="s">
        <v>7375</v>
      </c>
      <c r="E122" t="s">
        <v>954</v>
      </c>
      <c r="F122" t="s">
        <v>7376</v>
      </c>
      <c r="G122" t="s">
        <v>42433</v>
      </c>
      <c r="H122" t="s">
        <v>8310</v>
      </c>
      <c r="I122">
        <v>33.956547999999998</v>
      </c>
      <c r="J122">
        <v>-81.047511999999998</v>
      </c>
      <c r="K122">
        <v>221121</v>
      </c>
      <c r="L122" t="s">
        <v>89</v>
      </c>
      <c r="R122" s="49">
        <v>7606.08</v>
      </c>
      <c r="S122" s="49">
        <v>6438.72</v>
      </c>
      <c r="T122" s="49">
        <v>7850.04</v>
      </c>
      <c r="U122" s="49">
        <v>5661.24</v>
      </c>
    </row>
    <row r="123" spans="1:21" x14ac:dyDescent="0.3">
      <c r="A123">
        <v>1003998</v>
      </c>
      <c r="B123" t="s">
        <v>19159</v>
      </c>
      <c r="C123" t="s">
        <v>29572</v>
      </c>
      <c r="D123" t="s">
        <v>3783</v>
      </c>
      <c r="E123" t="s">
        <v>323</v>
      </c>
      <c r="F123" t="s">
        <v>2871</v>
      </c>
      <c r="G123" t="s">
        <v>19161</v>
      </c>
      <c r="H123" t="s">
        <v>2179</v>
      </c>
      <c r="I123">
        <v>35.451799999999999</v>
      </c>
      <c r="J123">
        <v>-118.9851</v>
      </c>
      <c r="K123">
        <v>221112</v>
      </c>
      <c r="L123" t="s">
        <v>19162</v>
      </c>
      <c r="M123" s="49">
        <v>0</v>
      </c>
      <c r="N123" s="49">
        <v>255.36</v>
      </c>
      <c r="O123" s="49">
        <v>253.08</v>
      </c>
      <c r="P123" s="49">
        <v>323.76</v>
      </c>
      <c r="Q123" s="49">
        <v>0</v>
      </c>
      <c r="R123" s="49">
        <v>0</v>
      </c>
      <c r="S123" s="49">
        <v>460.56</v>
      </c>
      <c r="T123" s="49">
        <v>0</v>
      </c>
      <c r="U123" s="49">
        <v>186.96</v>
      </c>
    </row>
    <row r="124" spans="1:21" x14ac:dyDescent="0.3">
      <c r="A124">
        <v>1000507</v>
      </c>
      <c r="B124" t="s">
        <v>29637</v>
      </c>
      <c r="C124" t="s">
        <v>29638</v>
      </c>
      <c r="D124" t="s">
        <v>29639</v>
      </c>
      <c r="E124" t="s">
        <v>323</v>
      </c>
      <c r="F124" t="s">
        <v>2511</v>
      </c>
      <c r="G124" t="s">
        <v>29640</v>
      </c>
      <c r="H124" t="s">
        <v>15315</v>
      </c>
      <c r="I124">
        <v>35.951500000000003</v>
      </c>
      <c r="J124">
        <v>-120.86790000000001</v>
      </c>
      <c r="K124">
        <v>221112</v>
      </c>
      <c r="L124" t="s">
        <v>9507</v>
      </c>
      <c r="M124" s="49">
        <v>0</v>
      </c>
      <c r="N124" s="49">
        <v>0</v>
      </c>
      <c r="O124" s="49">
        <v>0</v>
      </c>
      <c r="P124" s="49">
        <v>0</v>
      </c>
      <c r="Q124" s="49">
        <v>0</v>
      </c>
      <c r="R124" s="49">
        <v>0</v>
      </c>
      <c r="S124" s="49">
        <v>0</v>
      </c>
      <c r="T124" s="49">
        <v>0</v>
      </c>
      <c r="U124" s="49">
        <v>0</v>
      </c>
    </row>
    <row r="125" spans="1:21" x14ac:dyDescent="0.3">
      <c r="A125">
        <v>1009888</v>
      </c>
      <c r="B125" t="s">
        <v>46833</v>
      </c>
      <c r="C125" t="s">
        <v>46834</v>
      </c>
      <c r="D125" t="s">
        <v>22284</v>
      </c>
      <c r="E125" t="s">
        <v>1902</v>
      </c>
      <c r="F125" t="s">
        <v>2111</v>
      </c>
      <c r="G125" t="s">
        <v>46835</v>
      </c>
      <c r="H125" t="s">
        <v>2113</v>
      </c>
      <c r="I125">
        <v>33.447479000000001</v>
      </c>
      <c r="J125">
        <v>-111.95281900000001</v>
      </c>
      <c r="K125">
        <v>221121</v>
      </c>
      <c r="L125" t="s">
        <v>89</v>
      </c>
      <c r="M125" s="49">
        <v>9300.1200000000008</v>
      </c>
      <c r="N125" s="49">
        <v>20697.84</v>
      </c>
      <c r="O125" s="49">
        <v>24817.8</v>
      </c>
      <c r="P125" s="49">
        <v>4099.4399999999996</v>
      </c>
      <c r="Q125" s="49">
        <v>43142.16</v>
      </c>
      <c r="R125" s="49">
        <v>7223.04</v>
      </c>
      <c r="S125" s="49">
        <v>6372.6</v>
      </c>
      <c r="T125" s="49">
        <v>6919.8</v>
      </c>
      <c r="U125" s="49">
        <v>18436.080000000002</v>
      </c>
    </row>
    <row r="126" spans="1:21" x14ac:dyDescent="0.3">
      <c r="A126">
        <v>1013191</v>
      </c>
      <c r="B126" t="s">
        <v>46836</v>
      </c>
      <c r="C126" t="s">
        <v>46837</v>
      </c>
      <c r="D126" t="s">
        <v>14993</v>
      </c>
      <c r="E126" t="s">
        <v>303</v>
      </c>
      <c r="F126" t="s">
        <v>4103</v>
      </c>
      <c r="H126" t="s">
        <v>4967</v>
      </c>
      <c r="I126">
        <v>32.003500000000003</v>
      </c>
      <c r="J126">
        <v>-101.27290000000001</v>
      </c>
      <c r="K126">
        <v>221121</v>
      </c>
      <c r="L126" t="s">
        <v>89</v>
      </c>
      <c r="M126" s="49">
        <v>237.12</v>
      </c>
      <c r="N126" s="49">
        <v>0</v>
      </c>
    </row>
    <row r="127" spans="1:21" x14ac:dyDescent="0.3">
      <c r="A127">
        <v>1009719</v>
      </c>
      <c r="B127" t="s">
        <v>46838</v>
      </c>
      <c r="C127" t="s">
        <v>46839</v>
      </c>
      <c r="D127" t="s">
        <v>46840</v>
      </c>
      <c r="E127" t="s">
        <v>954</v>
      </c>
      <c r="F127" t="s">
        <v>4050</v>
      </c>
      <c r="G127" t="s">
        <v>46841</v>
      </c>
      <c r="H127" t="s">
        <v>2101</v>
      </c>
      <c r="I127">
        <v>33.198689999999999</v>
      </c>
      <c r="J127">
        <v>-79.980410000000006</v>
      </c>
      <c r="K127">
        <v>221112</v>
      </c>
      <c r="L127" t="s">
        <v>89</v>
      </c>
      <c r="Q127" s="49">
        <v>11593.8</v>
      </c>
      <c r="R127" s="49">
        <v>18575.16</v>
      </c>
      <c r="S127" s="49">
        <v>11769.36</v>
      </c>
      <c r="T127" s="49">
        <v>11377.2</v>
      </c>
      <c r="U127" s="49">
        <v>5946.24</v>
      </c>
    </row>
    <row r="128" spans="1:21" x14ac:dyDescent="0.3">
      <c r="A128">
        <v>1000506</v>
      </c>
      <c r="B128" t="s">
        <v>29785</v>
      </c>
      <c r="C128" t="s">
        <v>29786</v>
      </c>
      <c r="D128" t="s">
        <v>2510</v>
      </c>
      <c r="E128" t="s">
        <v>323</v>
      </c>
      <c r="F128" t="s">
        <v>2511</v>
      </c>
      <c r="H128" t="s">
        <v>15315</v>
      </c>
      <c r="I128">
        <v>35.935899999999997</v>
      </c>
      <c r="J128">
        <v>-120.84050000000001</v>
      </c>
      <c r="K128">
        <v>221112</v>
      </c>
      <c r="L128" t="s">
        <v>9507</v>
      </c>
      <c r="M128" s="49">
        <v>0</v>
      </c>
      <c r="N128" s="49">
        <v>0</v>
      </c>
      <c r="O128" s="49">
        <v>0</v>
      </c>
      <c r="P128" s="49">
        <v>0</v>
      </c>
      <c r="Q128" s="49">
        <v>0</v>
      </c>
      <c r="R128" s="49">
        <v>0</v>
      </c>
      <c r="S128" s="49">
        <v>0</v>
      </c>
      <c r="T128" s="49">
        <v>0</v>
      </c>
      <c r="U128" s="49">
        <v>0</v>
      </c>
    </row>
    <row r="129" spans="1:21" x14ac:dyDescent="0.3">
      <c r="A129">
        <v>1010082</v>
      </c>
      <c r="B129" t="s">
        <v>46842</v>
      </c>
      <c r="C129" t="s">
        <v>46843</v>
      </c>
      <c r="D129" t="s">
        <v>33511</v>
      </c>
      <c r="E129" t="s">
        <v>946</v>
      </c>
      <c r="F129" t="s">
        <v>46844</v>
      </c>
      <c r="G129" t="s">
        <v>46845</v>
      </c>
      <c r="H129" t="s">
        <v>2243</v>
      </c>
      <c r="I129">
        <v>47.604430000000001</v>
      </c>
      <c r="J129">
        <v>-122.32983</v>
      </c>
      <c r="K129">
        <v>221111</v>
      </c>
      <c r="L129" t="s">
        <v>89</v>
      </c>
      <c r="M129" s="49">
        <v>779.76</v>
      </c>
      <c r="N129" s="49">
        <v>1124.04</v>
      </c>
      <c r="O129" s="49">
        <v>1071.5999999999999</v>
      </c>
      <c r="P129" s="49">
        <v>2455.56</v>
      </c>
      <c r="Q129" s="49">
        <v>3043.8</v>
      </c>
      <c r="R129" s="49">
        <v>1662.12</v>
      </c>
      <c r="S129" s="49">
        <v>1080.72</v>
      </c>
      <c r="T129" s="49">
        <v>2138.64</v>
      </c>
      <c r="U129" s="49">
        <v>355.68</v>
      </c>
    </row>
    <row r="130" spans="1:21" x14ac:dyDescent="0.3">
      <c r="A130">
        <v>1013341</v>
      </c>
      <c r="B130" t="s">
        <v>46846</v>
      </c>
      <c r="C130" t="s">
        <v>46847</v>
      </c>
      <c r="D130" t="s">
        <v>3634</v>
      </c>
      <c r="E130" t="s">
        <v>303</v>
      </c>
      <c r="F130" t="s">
        <v>46848</v>
      </c>
      <c r="G130" t="s">
        <v>46849</v>
      </c>
      <c r="H130" t="s">
        <v>3637</v>
      </c>
      <c r="I130">
        <v>32.787100000000002</v>
      </c>
      <c r="J130">
        <v>-96.802620000000005</v>
      </c>
      <c r="K130">
        <v>221121</v>
      </c>
      <c r="L130" t="s">
        <v>89</v>
      </c>
      <c r="N130" s="49">
        <v>0</v>
      </c>
    </row>
    <row r="131" spans="1:21" x14ac:dyDescent="0.3">
      <c r="A131">
        <v>1013733</v>
      </c>
      <c r="B131" t="s">
        <v>46850</v>
      </c>
      <c r="C131" t="s">
        <v>46851</v>
      </c>
      <c r="D131" t="s">
        <v>46852</v>
      </c>
      <c r="E131" t="s">
        <v>447</v>
      </c>
      <c r="F131" t="s">
        <v>820</v>
      </c>
      <c r="G131" t="s">
        <v>46853</v>
      </c>
      <c r="H131" t="s">
        <v>1564</v>
      </c>
      <c r="I131">
        <v>40.665640000000003</v>
      </c>
      <c r="J131">
        <v>-80.336460000000002</v>
      </c>
      <c r="K131">
        <v>325110</v>
      </c>
      <c r="L131" t="s">
        <v>89</v>
      </c>
      <c r="M131" s="49">
        <v>0</v>
      </c>
    </row>
    <row r="132" spans="1:21" x14ac:dyDescent="0.3">
      <c r="A132">
        <v>1009784</v>
      </c>
      <c r="B132" t="s">
        <v>46762</v>
      </c>
      <c r="C132" t="s">
        <v>46854</v>
      </c>
      <c r="D132" t="s">
        <v>8102</v>
      </c>
      <c r="E132" t="s">
        <v>1920</v>
      </c>
      <c r="F132" t="s">
        <v>46764</v>
      </c>
      <c r="G132" t="s">
        <v>46855</v>
      </c>
      <c r="H132" t="s">
        <v>1559</v>
      </c>
      <c r="I132">
        <v>36.144269999999999</v>
      </c>
      <c r="J132">
        <v>-115.22732999999999</v>
      </c>
      <c r="K132">
        <v>221112</v>
      </c>
      <c r="L132" t="s">
        <v>89</v>
      </c>
      <c r="M132" s="49">
        <v>1112.6400000000001</v>
      </c>
      <c r="N132" s="49">
        <v>2836.32</v>
      </c>
      <c r="O132" s="49">
        <v>1256.28</v>
      </c>
      <c r="P132" s="49">
        <v>1468.32</v>
      </c>
      <c r="Q132" s="49">
        <v>1386.24</v>
      </c>
      <c r="R132" s="49">
        <v>3333.36</v>
      </c>
      <c r="S132" s="49">
        <v>2150.04</v>
      </c>
      <c r="T132" s="49">
        <v>4240.8</v>
      </c>
      <c r="U132" s="49">
        <v>269.04000000000002</v>
      </c>
    </row>
    <row r="133" spans="1:21" x14ac:dyDescent="0.3">
      <c r="A133">
        <v>1009787</v>
      </c>
      <c r="B133" t="s">
        <v>46856</v>
      </c>
      <c r="C133" t="s">
        <v>46857</v>
      </c>
      <c r="D133" t="s">
        <v>46858</v>
      </c>
      <c r="E133" t="s">
        <v>323</v>
      </c>
      <c r="F133" t="s">
        <v>46859</v>
      </c>
      <c r="G133" t="s">
        <v>46860</v>
      </c>
      <c r="H133" t="s">
        <v>963</v>
      </c>
      <c r="I133">
        <v>34.053060000000002</v>
      </c>
      <c r="J133">
        <v>-118.0818</v>
      </c>
      <c r="K133">
        <v>221122</v>
      </c>
      <c r="L133" t="s">
        <v>89</v>
      </c>
      <c r="M133" s="49">
        <v>24277.439999999999</v>
      </c>
      <c r="N133" s="49">
        <v>212568.95999999999</v>
      </c>
      <c r="O133" s="49">
        <v>167935.68</v>
      </c>
      <c r="P133" s="49">
        <v>152041.79999999999</v>
      </c>
      <c r="Q133" s="49">
        <v>90657.36</v>
      </c>
      <c r="R133" s="49">
        <v>107178.24000000001</v>
      </c>
      <c r="S133" s="49">
        <v>62262.239999999998</v>
      </c>
      <c r="T133" s="49">
        <v>64346.16</v>
      </c>
      <c r="U133" s="49">
        <v>76108.679999999993</v>
      </c>
    </row>
    <row r="134" spans="1:21" x14ac:dyDescent="0.3">
      <c r="A134">
        <v>1009585</v>
      </c>
      <c r="B134" t="s">
        <v>46861</v>
      </c>
      <c r="C134" t="s">
        <v>46862</v>
      </c>
      <c r="D134" t="s">
        <v>3625</v>
      </c>
      <c r="E134" t="s">
        <v>690</v>
      </c>
      <c r="F134" t="s">
        <v>46863</v>
      </c>
      <c r="G134" t="s">
        <v>46864</v>
      </c>
      <c r="H134" t="s">
        <v>3628</v>
      </c>
      <c r="I134">
        <v>33.764659999999999</v>
      </c>
      <c r="J134">
        <v>-84.388260000000002</v>
      </c>
      <c r="K134">
        <v>221121</v>
      </c>
      <c r="L134" t="s">
        <v>89</v>
      </c>
      <c r="M134" s="49">
        <v>37998.480000000003</v>
      </c>
      <c r="N134" s="49">
        <v>89904.960000000006</v>
      </c>
      <c r="O134" s="49">
        <v>113015.03999999999</v>
      </c>
      <c r="P134" s="49">
        <v>78429.72</v>
      </c>
      <c r="Q134" s="49">
        <v>66097.2</v>
      </c>
      <c r="R134" s="49">
        <v>71040.240000000005</v>
      </c>
      <c r="S134" s="49">
        <v>89975.64</v>
      </c>
      <c r="T134" s="49">
        <v>86316.24</v>
      </c>
      <c r="U134" s="49">
        <v>73897.08</v>
      </c>
    </row>
    <row r="135" spans="1:21" x14ac:dyDescent="0.3">
      <c r="A135">
        <v>1010225</v>
      </c>
      <c r="B135" t="s">
        <v>46865</v>
      </c>
      <c r="C135" t="s">
        <v>46866</v>
      </c>
      <c r="D135" t="s">
        <v>5107</v>
      </c>
      <c r="E135" t="s">
        <v>1902</v>
      </c>
      <c r="F135" t="s">
        <v>46867</v>
      </c>
      <c r="G135" t="s">
        <v>46868</v>
      </c>
      <c r="H135" t="s">
        <v>3164</v>
      </c>
      <c r="I135">
        <v>31.950849999999999</v>
      </c>
      <c r="J135">
        <v>-110.28601</v>
      </c>
      <c r="K135">
        <v>221121</v>
      </c>
      <c r="L135" t="s">
        <v>89</v>
      </c>
      <c r="R135" s="49">
        <v>1833.12</v>
      </c>
      <c r="S135" s="49">
        <v>572.28</v>
      </c>
      <c r="T135" s="49">
        <v>1917.48</v>
      </c>
      <c r="U135" s="49">
        <v>369.36</v>
      </c>
    </row>
    <row r="136" spans="1:21" x14ac:dyDescent="0.3">
      <c r="A136">
        <v>1009544</v>
      </c>
      <c r="B136" t="s">
        <v>41539</v>
      </c>
      <c r="C136" t="s">
        <v>46869</v>
      </c>
      <c r="D136" t="s">
        <v>16887</v>
      </c>
      <c r="E136" t="s">
        <v>380</v>
      </c>
      <c r="F136" t="s">
        <v>28045</v>
      </c>
      <c r="G136" t="s">
        <v>41541</v>
      </c>
      <c r="H136" t="s">
        <v>7627</v>
      </c>
      <c r="I136">
        <v>44.979669999999999</v>
      </c>
      <c r="J136">
        <v>-93.269890000000004</v>
      </c>
      <c r="K136">
        <v>221121</v>
      </c>
      <c r="L136" t="s">
        <v>89</v>
      </c>
      <c r="M136" s="49">
        <v>24546.48</v>
      </c>
      <c r="N136" s="49">
        <v>30982.92</v>
      </c>
      <c r="O136" s="49">
        <v>40625.040000000001</v>
      </c>
      <c r="R136" s="49">
        <v>8226.24</v>
      </c>
      <c r="S136" s="49">
        <v>10791.24</v>
      </c>
      <c r="T136" s="49">
        <v>8992.32</v>
      </c>
      <c r="U136" s="49">
        <v>6933.48</v>
      </c>
    </row>
    <row r="137" spans="1:21" x14ac:dyDescent="0.3">
      <c r="A137">
        <v>1010734</v>
      </c>
      <c r="B137" t="s">
        <v>46870</v>
      </c>
      <c r="C137" t="s">
        <v>46871</v>
      </c>
      <c r="D137" t="s">
        <v>15403</v>
      </c>
      <c r="E137" t="s">
        <v>542</v>
      </c>
      <c r="F137" t="s">
        <v>15404</v>
      </c>
      <c r="G137" t="s">
        <v>46872</v>
      </c>
      <c r="H137" t="s">
        <v>2220</v>
      </c>
      <c r="I137">
        <v>38.87509</v>
      </c>
      <c r="J137">
        <v>-99.333100000000002</v>
      </c>
      <c r="K137">
        <v>221121</v>
      </c>
      <c r="L137" t="s">
        <v>89</v>
      </c>
      <c r="P137" s="49">
        <v>0</v>
      </c>
      <c r="Q137" s="49">
        <v>1301.8800000000001</v>
      </c>
      <c r="R137" s="49">
        <v>2936.64</v>
      </c>
      <c r="S137" s="49">
        <v>5371.68</v>
      </c>
      <c r="T137" s="49">
        <v>10458.36</v>
      </c>
    </row>
    <row r="138" spans="1:21" x14ac:dyDescent="0.3">
      <c r="A138">
        <v>1000102</v>
      </c>
      <c r="B138" t="s">
        <v>30829</v>
      </c>
      <c r="C138" t="s">
        <v>30830</v>
      </c>
      <c r="D138" t="s">
        <v>21241</v>
      </c>
      <c r="E138" t="s">
        <v>323</v>
      </c>
      <c r="F138" t="s">
        <v>2482</v>
      </c>
      <c r="G138" t="s">
        <v>30831</v>
      </c>
      <c r="H138" t="s">
        <v>20030</v>
      </c>
      <c r="I138">
        <v>35.209699999999998</v>
      </c>
      <c r="J138">
        <v>-119.58499999999999</v>
      </c>
      <c r="K138">
        <v>221112</v>
      </c>
      <c r="L138" t="s">
        <v>30</v>
      </c>
      <c r="S138" s="49">
        <v>0</v>
      </c>
      <c r="T138" s="49">
        <v>0</v>
      </c>
      <c r="U138" s="49">
        <v>0</v>
      </c>
    </row>
    <row r="139" spans="1:21" x14ac:dyDescent="0.3">
      <c r="A139">
        <v>1009536</v>
      </c>
      <c r="B139" t="s">
        <v>46873</v>
      </c>
      <c r="C139" t="s">
        <v>46874</v>
      </c>
      <c r="D139" t="s">
        <v>6264</v>
      </c>
      <c r="E139" t="s">
        <v>441</v>
      </c>
      <c r="F139" t="s">
        <v>46875</v>
      </c>
      <c r="G139" t="s">
        <v>46876</v>
      </c>
      <c r="H139" t="s">
        <v>13118</v>
      </c>
      <c r="I139">
        <v>35.775426000000003</v>
      </c>
      <c r="J139">
        <v>-78.638372000000004</v>
      </c>
      <c r="K139">
        <v>221112</v>
      </c>
      <c r="L139" t="s">
        <v>89</v>
      </c>
      <c r="U139" s="49">
        <v>33550.199999999997</v>
      </c>
    </row>
    <row r="140" spans="1:21" x14ac:dyDescent="0.3">
      <c r="A140">
        <v>1009594</v>
      </c>
      <c r="B140" t="s">
        <v>46877</v>
      </c>
      <c r="C140" t="s">
        <v>46878</v>
      </c>
      <c r="D140" t="s">
        <v>4621</v>
      </c>
      <c r="E140" t="s">
        <v>441</v>
      </c>
      <c r="F140" t="s">
        <v>46879</v>
      </c>
      <c r="G140" t="s">
        <v>46880</v>
      </c>
      <c r="H140" t="s">
        <v>4618</v>
      </c>
      <c r="I140">
        <v>35.555430000000001</v>
      </c>
      <c r="J140">
        <v>-82.600449999999995</v>
      </c>
      <c r="K140">
        <v>221112</v>
      </c>
      <c r="L140" t="s">
        <v>89</v>
      </c>
      <c r="U140" s="49">
        <v>1789.8</v>
      </c>
    </row>
    <row r="141" spans="1:21" x14ac:dyDescent="0.3">
      <c r="A141">
        <v>1009537</v>
      </c>
      <c r="B141" t="s">
        <v>46881</v>
      </c>
      <c r="C141" t="s">
        <v>46882</v>
      </c>
      <c r="D141" t="s">
        <v>25246</v>
      </c>
      <c r="E141" t="s">
        <v>468</v>
      </c>
      <c r="F141" t="s">
        <v>46883</v>
      </c>
      <c r="G141" t="s">
        <v>46884</v>
      </c>
      <c r="H141" t="s">
        <v>25790</v>
      </c>
      <c r="I141">
        <v>27.772089999999999</v>
      </c>
      <c r="J141">
        <v>-82.637100000000004</v>
      </c>
      <c r="K141">
        <v>221112</v>
      </c>
      <c r="L141" t="s">
        <v>89</v>
      </c>
      <c r="M141" s="49">
        <v>120917.52</v>
      </c>
      <c r="N141" s="49">
        <v>36612.239999999998</v>
      </c>
      <c r="O141" s="49">
        <v>151332.72</v>
      </c>
      <c r="P141" s="49">
        <v>75442.92</v>
      </c>
      <c r="Q141" s="49">
        <v>67166.52</v>
      </c>
      <c r="R141" s="49">
        <v>81744.84</v>
      </c>
      <c r="S141" s="49">
        <v>74353.08</v>
      </c>
      <c r="T141" s="49">
        <v>64638</v>
      </c>
      <c r="U141" s="49">
        <v>51306.84</v>
      </c>
    </row>
    <row r="142" spans="1:21" x14ac:dyDescent="0.3">
      <c r="A142">
        <v>1009682</v>
      </c>
      <c r="B142" t="s">
        <v>46885</v>
      </c>
      <c r="C142" t="s">
        <v>46886</v>
      </c>
      <c r="D142" t="s">
        <v>40873</v>
      </c>
      <c r="E142" t="s">
        <v>922</v>
      </c>
      <c r="F142" t="s">
        <v>12857</v>
      </c>
      <c r="G142" t="s">
        <v>46887</v>
      </c>
      <c r="H142" t="s">
        <v>10728</v>
      </c>
      <c r="I142">
        <v>41.256010000000003</v>
      </c>
      <c r="J142">
        <v>-95.937839999999994</v>
      </c>
      <c r="K142">
        <v>221121</v>
      </c>
      <c r="L142" t="s">
        <v>89</v>
      </c>
      <c r="R142" s="49">
        <v>2036.04</v>
      </c>
      <c r="S142" s="49">
        <v>2608.3200000000002</v>
      </c>
      <c r="T142" s="49">
        <v>476.52</v>
      </c>
      <c r="U142" s="49">
        <v>1240.32</v>
      </c>
    </row>
    <row r="143" spans="1:21" x14ac:dyDescent="0.3">
      <c r="A143">
        <v>1008733</v>
      </c>
      <c r="B143" t="s">
        <v>46888</v>
      </c>
      <c r="C143" t="s">
        <v>46889</v>
      </c>
      <c r="D143" t="s">
        <v>19355</v>
      </c>
      <c r="E143" t="s">
        <v>676</v>
      </c>
      <c r="F143" t="s">
        <v>46890</v>
      </c>
      <c r="G143" t="s">
        <v>46891</v>
      </c>
      <c r="H143" t="s">
        <v>679</v>
      </c>
      <c r="I143">
        <v>35.042990000000003</v>
      </c>
      <c r="J143">
        <v>-85.309299999999993</v>
      </c>
      <c r="K143">
        <v>221121</v>
      </c>
      <c r="L143" t="s">
        <v>89</v>
      </c>
      <c r="M143" s="49">
        <v>324988.92</v>
      </c>
      <c r="N143" s="49">
        <v>117862.32</v>
      </c>
      <c r="O143" s="49">
        <v>159324.12</v>
      </c>
      <c r="P143" s="49">
        <v>117903.36</v>
      </c>
      <c r="Q143" s="49">
        <v>100908.24</v>
      </c>
      <c r="R143" s="49">
        <v>86523.72</v>
      </c>
      <c r="S143" s="49">
        <v>107577.24</v>
      </c>
      <c r="T143" s="49">
        <v>206392.44</v>
      </c>
      <c r="U143" s="49">
        <v>205327.68</v>
      </c>
    </row>
    <row r="144" spans="1:21" x14ac:dyDescent="0.3">
      <c r="A144">
        <v>1009645</v>
      </c>
      <c r="B144" t="s">
        <v>46892</v>
      </c>
      <c r="C144" t="s">
        <v>46893</v>
      </c>
      <c r="D144" t="s">
        <v>36281</v>
      </c>
      <c r="E144" t="s">
        <v>468</v>
      </c>
      <c r="F144" t="s">
        <v>46894</v>
      </c>
      <c r="G144" t="s">
        <v>46895</v>
      </c>
      <c r="H144" t="s">
        <v>1653</v>
      </c>
      <c r="I144">
        <v>27.94</v>
      </c>
      <c r="J144">
        <v>-82.45</v>
      </c>
      <c r="K144">
        <v>221121</v>
      </c>
      <c r="L144" t="s">
        <v>89</v>
      </c>
      <c r="M144" s="49">
        <v>4466.5200000000004</v>
      </c>
      <c r="N144" s="49">
        <v>3242.16</v>
      </c>
      <c r="O144" s="49">
        <v>20766.240000000002</v>
      </c>
      <c r="P144" s="49">
        <v>7701.5771844000001</v>
      </c>
      <c r="Q144" s="49">
        <v>66386.209516799994</v>
      </c>
      <c r="R144" s="49">
        <v>76011.784856400001</v>
      </c>
      <c r="S144" s="49">
        <v>26992.92</v>
      </c>
      <c r="T144" s="49">
        <v>100823.88</v>
      </c>
      <c r="U144" s="49">
        <v>5047.92</v>
      </c>
    </row>
    <row r="145" spans="1:21" x14ac:dyDescent="0.3">
      <c r="A145">
        <v>1009439</v>
      </c>
      <c r="B145" t="s">
        <v>46896</v>
      </c>
      <c r="C145" t="s">
        <v>46897</v>
      </c>
      <c r="D145" t="s">
        <v>5126</v>
      </c>
      <c r="E145" t="s">
        <v>303</v>
      </c>
      <c r="F145" t="s">
        <v>10615</v>
      </c>
      <c r="G145" t="s">
        <v>46898</v>
      </c>
      <c r="H145" t="s">
        <v>1268</v>
      </c>
      <c r="I145">
        <v>33.048870000000001</v>
      </c>
      <c r="J145">
        <v>-97.035449999999997</v>
      </c>
      <c r="K145">
        <v>221122</v>
      </c>
      <c r="L145" t="s">
        <v>89</v>
      </c>
      <c r="M145" s="49">
        <v>3930.72</v>
      </c>
      <c r="N145" s="49">
        <v>280.44</v>
      </c>
      <c r="O145" s="49">
        <v>348.84</v>
      </c>
      <c r="P145" s="49">
        <v>1117.2</v>
      </c>
      <c r="Q145" s="49">
        <v>373.92</v>
      </c>
      <c r="R145" s="49">
        <v>3100.8</v>
      </c>
      <c r="S145" s="49">
        <v>4571.3999999999996</v>
      </c>
      <c r="T145" s="49">
        <v>2181.96</v>
      </c>
      <c r="U145" s="49">
        <v>3508.92</v>
      </c>
    </row>
    <row r="146" spans="1:21" x14ac:dyDescent="0.3">
      <c r="A146">
        <v>1003715</v>
      </c>
      <c r="B146" t="s">
        <v>46899</v>
      </c>
      <c r="C146" t="s">
        <v>46900</v>
      </c>
      <c r="D146" t="s">
        <v>27923</v>
      </c>
      <c r="E146" t="s">
        <v>663</v>
      </c>
      <c r="F146" t="s">
        <v>13906</v>
      </c>
      <c r="G146" t="s">
        <v>46901</v>
      </c>
      <c r="H146" t="s">
        <v>1952</v>
      </c>
      <c r="I146">
        <v>39.73021</v>
      </c>
      <c r="J146">
        <v>-84.216099999999997</v>
      </c>
      <c r="K146">
        <v>221122</v>
      </c>
      <c r="L146" t="s">
        <v>89</v>
      </c>
      <c r="Q146" s="49">
        <v>7467</v>
      </c>
      <c r="R146" s="49">
        <v>16878.84</v>
      </c>
      <c r="S146" s="49">
        <v>4685.3999999999996</v>
      </c>
      <c r="T146" s="49">
        <v>8324.2800000000007</v>
      </c>
      <c r="U146" s="49">
        <v>681.72</v>
      </c>
    </row>
    <row r="147" spans="1:21" x14ac:dyDescent="0.3">
      <c r="A147">
        <v>1010204</v>
      </c>
      <c r="B147" t="s">
        <v>46902</v>
      </c>
      <c r="C147" t="s">
        <v>46903</v>
      </c>
      <c r="D147" t="s">
        <v>841</v>
      </c>
      <c r="E147" t="s">
        <v>2780</v>
      </c>
      <c r="F147" t="s">
        <v>42835</v>
      </c>
      <c r="G147" t="s">
        <v>46904</v>
      </c>
      <c r="H147" t="s">
        <v>7847</v>
      </c>
      <c r="I147">
        <v>41.258851999999997</v>
      </c>
      <c r="J147">
        <v>-73.000945999999999</v>
      </c>
      <c r="K147">
        <v>221121</v>
      </c>
      <c r="L147" t="s">
        <v>89</v>
      </c>
      <c r="P147" s="49">
        <v>932.52</v>
      </c>
      <c r="Q147" s="49">
        <v>111.72</v>
      </c>
      <c r="R147" s="49">
        <v>5355.72</v>
      </c>
      <c r="S147" s="49">
        <v>383.04</v>
      </c>
      <c r="T147" s="49">
        <v>1858.2</v>
      </c>
      <c r="U147" s="49">
        <v>1203.8399999999999</v>
      </c>
    </row>
    <row r="148" spans="1:21" x14ac:dyDescent="0.3">
      <c r="A148">
        <v>1009917</v>
      </c>
      <c r="B148" t="s">
        <v>46905</v>
      </c>
      <c r="C148" t="s">
        <v>46906</v>
      </c>
      <c r="D148" t="s">
        <v>46907</v>
      </c>
      <c r="E148" t="s">
        <v>303</v>
      </c>
      <c r="F148" t="s">
        <v>46908</v>
      </c>
      <c r="G148" t="s">
        <v>46909</v>
      </c>
      <c r="H148" t="s">
        <v>4527</v>
      </c>
      <c r="I148">
        <v>31.75853</v>
      </c>
      <c r="J148">
        <v>-106.48587000000001</v>
      </c>
      <c r="K148">
        <v>221112</v>
      </c>
      <c r="L148" t="s">
        <v>89</v>
      </c>
      <c r="M148" s="49">
        <v>6716.88</v>
      </c>
      <c r="N148" s="49">
        <v>1995</v>
      </c>
      <c r="O148" s="49">
        <v>3748.32</v>
      </c>
      <c r="P148" s="49">
        <v>8258.16</v>
      </c>
      <c r="Q148" s="49">
        <v>31425.24</v>
      </c>
      <c r="R148" s="49">
        <v>12494.4</v>
      </c>
      <c r="S148" s="49">
        <v>4302.3599999999997</v>
      </c>
      <c r="T148" s="49">
        <v>8385.84</v>
      </c>
      <c r="U148" s="49">
        <v>11413.68</v>
      </c>
    </row>
    <row r="149" spans="1:21" x14ac:dyDescent="0.3">
      <c r="A149">
        <v>1010250</v>
      </c>
      <c r="B149" t="s">
        <v>46910</v>
      </c>
      <c r="C149" t="s">
        <v>46911</v>
      </c>
      <c r="D149" t="s">
        <v>24383</v>
      </c>
      <c r="E149" t="s">
        <v>1487</v>
      </c>
      <c r="F149" t="s">
        <v>46912</v>
      </c>
      <c r="G149" t="s">
        <v>46913</v>
      </c>
      <c r="H149" t="s">
        <v>672</v>
      </c>
      <c r="I149">
        <v>39.906979999999997</v>
      </c>
      <c r="J149">
        <v>-104.99908000000001</v>
      </c>
      <c r="K149">
        <v>221121</v>
      </c>
      <c r="L149" t="s">
        <v>89</v>
      </c>
      <c r="P149" s="49">
        <v>7225.32</v>
      </c>
      <c r="Q149" s="49">
        <v>6607.44</v>
      </c>
      <c r="R149" s="49">
        <v>3180.6</v>
      </c>
      <c r="S149" s="49">
        <v>32788.68</v>
      </c>
      <c r="T149" s="49">
        <v>43905.96</v>
      </c>
      <c r="U149" s="49">
        <v>85397.4</v>
      </c>
    </row>
    <row r="150" spans="1:21" x14ac:dyDescent="0.3">
      <c r="A150">
        <v>1011738</v>
      </c>
      <c r="B150" t="s">
        <v>46914</v>
      </c>
      <c r="C150" t="s">
        <v>46915</v>
      </c>
      <c r="D150" t="s">
        <v>27923</v>
      </c>
      <c r="E150" t="s">
        <v>946</v>
      </c>
      <c r="F150" t="s">
        <v>46916</v>
      </c>
      <c r="G150" t="s">
        <v>46917</v>
      </c>
      <c r="H150" t="s">
        <v>1201</v>
      </c>
      <c r="I150">
        <v>46.323753000000004</v>
      </c>
      <c r="J150">
        <v>-117.972437</v>
      </c>
      <c r="K150">
        <v>221112</v>
      </c>
      <c r="L150" t="s">
        <v>89</v>
      </c>
      <c r="P150" s="49">
        <v>0</v>
      </c>
      <c r="Q150" s="49">
        <v>0</v>
      </c>
      <c r="R150" s="49">
        <v>0</v>
      </c>
    </row>
    <row r="151" spans="1:21" x14ac:dyDescent="0.3">
      <c r="A151">
        <v>1008193</v>
      </c>
      <c r="B151" t="s">
        <v>46918</v>
      </c>
      <c r="C151" t="s">
        <v>46919</v>
      </c>
      <c r="D151" t="s">
        <v>16722</v>
      </c>
      <c r="E151" t="s">
        <v>1902</v>
      </c>
      <c r="F151" t="s">
        <v>46920</v>
      </c>
      <c r="G151" t="s">
        <v>46921</v>
      </c>
      <c r="H151" t="s">
        <v>8155</v>
      </c>
      <c r="I151">
        <v>32.163060000000002</v>
      </c>
      <c r="J151">
        <v>-110.89745000000001</v>
      </c>
      <c r="K151">
        <v>221122</v>
      </c>
      <c r="L151" t="s">
        <v>89</v>
      </c>
      <c r="M151" s="49">
        <v>66386.759999999995</v>
      </c>
      <c r="N151" s="49">
        <v>32733.96</v>
      </c>
      <c r="O151" s="49">
        <v>11238.12</v>
      </c>
      <c r="P151" s="49">
        <v>39952.44</v>
      </c>
      <c r="Q151" s="49">
        <v>17061.240000000002</v>
      </c>
      <c r="R151" s="49">
        <v>29877.119999999999</v>
      </c>
      <c r="S151" s="49">
        <v>19348.080000000002</v>
      </c>
      <c r="T151" s="49">
        <v>19261.439999999999</v>
      </c>
      <c r="U151" s="49">
        <v>75650.399999999994</v>
      </c>
    </row>
    <row r="152" spans="1:21" x14ac:dyDescent="0.3">
      <c r="A152">
        <v>1003760</v>
      </c>
      <c r="B152" t="s">
        <v>33382</v>
      </c>
      <c r="C152" t="s">
        <v>46922</v>
      </c>
      <c r="D152" t="s">
        <v>4709</v>
      </c>
      <c r="E152" t="s">
        <v>422</v>
      </c>
      <c r="F152" t="s">
        <v>6811</v>
      </c>
      <c r="G152" t="s">
        <v>46923</v>
      </c>
      <c r="H152" t="s">
        <v>2284</v>
      </c>
      <c r="I152">
        <v>33.302652999999999</v>
      </c>
      <c r="J152">
        <v>-92.587913</v>
      </c>
      <c r="K152">
        <v>221112</v>
      </c>
      <c r="L152" t="s">
        <v>89</v>
      </c>
      <c r="R152" s="49">
        <v>923.4</v>
      </c>
      <c r="S152" s="49">
        <v>697.68</v>
      </c>
      <c r="T152" s="49">
        <v>243.96</v>
      </c>
      <c r="U152" s="49">
        <v>526.67999999999995</v>
      </c>
    </row>
    <row r="153" spans="1:21" x14ac:dyDescent="0.3">
      <c r="A153">
        <v>1010321</v>
      </c>
      <c r="B153" t="s">
        <v>46924</v>
      </c>
      <c r="C153" t="s">
        <v>46925</v>
      </c>
      <c r="D153" t="s">
        <v>46926</v>
      </c>
      <c r="E153" t="s">
        <v>2540</v>
      </c>
      <c r="F153" t="s">
        <v>25069</v>
      </c>
      <c r="G153" t="s">
        <v>46927</v>
      </c>
      <c r="H153" t="s">
        <v>25071</v>
      </c>
      <c r="I153">
        <v>43.661079999999998</v>
      </c>
      <c r="J153">
        <v>-72.992599999999996</v>
      </c>
      <c r="K153">
        <v>221121</v>
      </c>
      <c r="L153" t="s">
        <v>89</v>
      </c>
      <c r="M153" s="49">
        <v>832.2</v>
      </c>
      <c r="N153" s="49">
        <v>549.48</v>
      </c>
      <c r="O153" s="49">
        <v>387.6</v>
      </c>
      <c r="P153" s="49">
        <v>768.36</v>
      </c>
      <c r="Q153" s="49">
        <v>2432.7600000000002</v>
      </c>
      <c r="R153" s="49">
        <v>841.32</v>
      </c>
      <c r="S153" s="49">
        <v>1304.1600000000001</v>
      </c>
      <c r="T153" s="49">
        <v>410.4</v>
      </c>
      <c r="U153" s="49">
        <v>870.96</v>
      </c>
    </row>
    <row r="154" spans="1:21" x14ac:dyDescent="0.3">
      <c r="A154">
        <v>1009971</v>
      </c>
      <c r="B154" t="s">
        <v>46928</v>
      </c>
      <c r="C154" t="s">
        <v>46929</v>
      </c>
      <c r="D154" t="s">
        <v>3544</v>
      </c>
      <c r="E154" t="s">
        <v>793</v>
      </c>
      <c r="F154" t="s">
        <v>46930</v>
      </c>
      <c r="G154" t="s">
        <v>46931</v>
      </c>
      <c r="H154" t="s">
        <v>24679</v>
      </c>
      <c r="I154">
        <v>37.533948000000002</v>
      </c>
      <c r="J154">
        <v>-77.452741000000003</v>
      </c>
      <c r="K154">
        <v>221121</v>
      </c>
      <c r="L154" t="s">
        <v>89</v>
      </c>
      <c r="M154" s="49">
        <v>38338.199999999997</v>
      </c>
      <c r="N154" s="49">
        <v>39900</v>
      </c>
      <c r="O154" s="49">
        <v>42266.64</v>
      </c>
      <c r="P154" s="49">
        <v>42845.760000000002</v>
      </c>
      <c r="Q154" s="49">
        <v>53819.4</v>
      </c>
      <c r="R154" s="49">
        <v>75670.92</v>
      </c>
      <c r="S154" s="49">
        <v>43342.8</v>
      </c>
      <c r="T154" s="49">
        <v>47759.16</v>
      </c>
      <c r="U154" s="49">
        <v>116872.8</v>
      </c>
    </row>
    <row r="155" spans="1:21" x14ac:dyDescent="0.3">
      <c r="A155">
        <v>1010171</v>
      </c>
      <c r="B155" t="s">
        <v>46932</v>
      </c>
      <c r="C155" t="s">
        <v>46933</v>
      </c>
      <c r="D155" t="s">
        <v>44403</v>
      </c>
      <c r="E155" t="s">
        <v>1487</v>
      </c>
      <c r="F155" t="s">
        <v>46215</v>
      </c>
      <c r="G155" t="s">
        <v>46934</v>
      </c>
      <c r="H155" t="s">
        <v>536</v>
      </c>
      <c r="I155">
        <v>39.706099999999999</v>
      </c>
      <c r="J155">
        <v>-105.1367</v>
      </c>
      <c r="K155">
        <v>221122</v>
      </c>
      <c r="L155" t="s">
        <v>89</v>
      </c>
      <c r="M155" s="49">
        <v>6561.84</v>
      </c>
      <c r="N155" s="49">
        <v>7765.68</v>
      </c>
      <c r="O155" s="49">
        <v>10011.48</v>
      </c>
      <c r="P155" s="49">
        <v>16092.24</v>
      </c>
      <c r="Q155" s="49">
        <v>42373.8</v>
      </c>
      <c r="R155" s="49">
        <v>12147.84</v>
      </c>
      <c r="S155" s="49">
        <v>92435.76</v>
      </c>
      <c r="T155" s="49">
        <v>56632.92</v>
      </c>
      <c r="U155" s="49">
        <v>18670.919999999998</v>
      </c>
    </row>
  </sheetData>
  <mergeCells count="1">
    <mergeCell ref="A3:C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W1140"/>
  <sheetViews>
    <sheetView workbookViewId="0">
      <pane xSplit="3" ySplit="4" topLeftCell="D5" activePane="bottomRight" state="frozenSplit"/>
      <selection activeCell="A3" sqref="A3:C3"/>
      <selection pane="topRight" activeCell="A3" sqref="A3:C3"/>
      <selection pane="bottomLeft" activeCell="A3" sqref="A3:C3"/>
      <selection pane="bottomRight" activeCell="Y17" sqref="Y17"/>
    </sheetView>
  </sheetViews>
  <sheetFormatPr defaultRowHeight="14.4" x14ac:dyDescent="0.3"/>
  <cols>
    <col min="1" max="1" width="10.6640625" style="22" customWidth="1" collapsed="1"/>
    <col min="2" max="2" width="14.6640625" style="3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22" customWidth="1" collapsed="1"/>
    <col min="12" max="12" width="15.6640625" customWidth="1" collapsed="1"/>
    <col min="13" max="21" width="33" style="49" customWidth="1" collapsed="1"/>
    <col min="22" max="30" width="34.5546875" style="49" customWidth="1" collapsed="1"/>
    <col min="31" max="39" width="28.33203125" style="49" customWidth="1" collapsed="1"/>
    <col min="40" max="48" width="29.6640625" style="49" customWidth="1" collapsed="1"/>
    <col min="49" max="57" width="25.6640625" style="49" customWidth="1" collapsed="1"/>
    <col min="58" max="66" width="28" style="49" customWidth="1" collapsed="1"/>
    <col min="67" max="75" width="24.6640625" style="49" customWidth="1" collapsed="1"/>
  </cols>
  <sheetData>
    <row r="1" spans="1:75" x14ac:dyDescent="0.3">
      <c r="A1" s="24" t="s">
        <v>178</v>
      </c>
      <c r="B1" s="36"/>
      <c r="C1" s="2"/>
      <c r="D1" s="2"/>
      <c r="E1" s="2"/>
      <c r="F1" s="2"/>
      <c r="G1" s="2"/>
      <c r="H1" s="2"/>
      <c r="I1" s="2"/>
      <c r="J1" s="2"/>
      <c r="K1" s="24"/>
      <c r="L1" s="2"/>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H1" s="46"/>
      <c r="BI1" s="46"/>
      <c r="BJ1" s="46"/>
      <c r="BK1" s="46"/>
      <c r="BL1" s="46"/>
      <c r="BM1" s="46"/>
      <c r="BN1" s="46"/>
      <c r="BO1" s="46"/>
      <c r="BP1" s="46"/>
      <c r="BQ1" s="46"/>
      <c r="BR1" s="46"/>
      <c r="BS1" s="46"/>
      <c r="BT1" s="46"/>
      <c r="BU1" s="46"/>
      <c r="BV1" s="46"/>
      <c r="BW1" s="46"/>
    </row>
    <row r="2" spans="1:75" x14ac:dyDescent="0.3">
      <c r="A2" s="29" t="s">
        <v>299</v>
      </c>
      <c r="B2" s="36"/>
      <c r="C2" s="2"/>
      <c r="D2" s="2"/>
      <c r="E2" s="2"/>
      <c r="F2" s="2"/>
      <c r="G2" s="2"/>
      <c r="H2" s="2"/>
      <c r="I2" s="2"/>
      <c r="J2" s="2"/>
      <c r="K2" s="24"/>
      <c r="L2" s="2"/>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c r="AT2" s="46"/>
      <c r="AU2" s="46"/>
      <c r="AV2" s="46"/>
      <c r="AW2" s="46"/>
      <c r="AX2" s="46"/>
      <c r="AY2" s="46"/>
      <c r="AZ2" s="46"/>
      <c r="BA2" s="46"/>
      <c r="BB2" s="46"/>
      <c r="BC2" s="46"/>
      <c r="BD2" s="46"/>
      <c r="BE2" s="46"/>
      <c r="BF2" s="46"/>
      <c r="BG2" s="46"/>
      <c r="BH2" s="46"/>
      <c r="BI2" s="46"/>
      <c r="BJ2" s="46"/>
      <c r="BK2" s="46"/>
      <c r="BL2" s="46"/>
      <c r="BM2" s="46"/>
      <c r="BN2" s="46"/>
      <c r="BO2" s="46"/>
      <c r="BP2" s="46"/>
      <c r="BQ2" s="46"/>
      <c r="BR2" s="46"/>
      <c r="BS2" s="46"/>
      <c r="BT2" s="46"/>
      <c r="BU2" s="46"/>
      <c r="BV2" s="46"/>
      <c r="BW2" s="46"/>
    </row>
    <row r="3" spans="1:75" x14ac:dyDescent="0.3">
      <c r="A3" s="24" t="s">
        <v>94</v>
      </c>
      <c r="B3" s="36"/>
      <c r="C3" s="2"/>
      <c r="D3" s="2"/>
      <c r="E3" s="2"/>
      <c r="F3" s="2"/>
      <c r="G3" s="2"/>
      <c r="H3" s="2"/>
      <c r="I3" s="2"/>
      <c r="J3" s="2"/>
      <c r="K3" s="24"/>
      <c r="L3" s="2"/>
      <c r="M3" s="46"/>
      <c r="N3" s="46"/>
      <c r="O3" s="46"/>
      <c r="P3" s="46"/>
      <c r="Q3" s="46"/>
      <c r="R3" s="46"/>
      <c r="S3" s="46"/>
      <c r="T3" s="46"/>
      <c r="U3" s="46"/>
      <c r="V3" s="46"/>
      <c r="W3" s="46"/>
      <c r="X3" s="46"/>
      <c r="Y3" s="46"/>
      <c r="Z3" s="46"/>
      <c r="AA3" s="46"/>
      <c r="AB3" s="46"/>
      <c r="AC3" s="46"/>
      <c r="AD3" s="46"/>
      <c r="AE3" s="46"/>
      <c r="AF3" s="46"/>
      <c r="AG3" s="46"/>
      <c r="AH3" s="46"/>
      <c r="AI3" s="46"/>
      <c r="AJ3" s="46"/>
      <c r="AK3" s="46"/>
      <c r="AL3" s="46"/>
      <c r="AM3" s="46"/>
      <c r="AN3" s="46"/>
      <c r="AO3" s="46"/>
      <c r="AP3" s="46"/>
      <c r="AQ3" s="46"/>
      <c r="AR3" s="46"/>
      <c r="AS3" s="46"/>
      <c r="AT3" s="46"/>
      <c r="AU3" s="46"/>
      <c r="AV3" s="46"/>
      <c r="AW3" s="46"/>
      <c r="AX3" s="46"/>
      <c r="AY3" s="46"/>
      <c r="AZ3" s="46"/>
      <c r="BA3" s="46"/>
      <c r="BB3" s="46"/>
      <c r="BC3" s="46"/>
      <c r="BD3" s="46"/>
      <c r="BE3" s="46"/>
      <c r="BF3" s="46"/>
      <c r="BG3" s="46"/>
      <c r="BH3" s="46"/>
      <c r="BI3" s="46"/>
      <c r="BJ3" s="46"/>
      <c r="BK3" s="46"/>
      <c r="BL3" s="46"/>
      <c r="BM3" s="46"/>
      <c r="BN3" s="46"/>
      <c r="BO3" s="46"/>
      <c r="BP3" s="46"/>
      <c r="BQ3" s="46"/>
      <c r="BR3" s="46"/>
      <c r="BS3" s="46"/>
      <c r="BT3" s="46"/>
      <c r="BU3" s="46"/>
      <c r="BV3" s="46"/>
      <c r="BW3" s="46"/>
    </row>
    <row r="4" spans="1:75" ht="43.5" customHeight="1" x14ac:dyDescent="0.3">
      <c r="A4" s="25" t="s">
        <v>72</v>
      </c>
      <c r="B4" s="37" t="s">
        <v>0</v>
      </c>
      <c r="C4" s="1" t="s">
        <v>1</v>
      </c>
      <c r="D4" s="1" t="s">
        <v>2</v>
      </c>
      <c r="E4" s="1" t="s">
        <v>3</v>
      </c>
      <c r="F4" s="1" t="s">
        <v>4</v>
      </c>
      <c r="G4" s="1" t="s">
        <v>145</v>
      </c>
      <c r="H4" s="1" t="s">
        <v>5</v>
      </c>
      <c r="I4" s="1" t="s">
        <v>65</v>
      </c>
      <c r="J4" s="1" t="s">
        <v>66</v>
      </c>
      <c r="K4" s="25" t="s">
        <v>6</v>
      </c>
      <c r="L4" s="1" t="s">
        <v>220</v>
      </c>
      <c r="M4" s="50" t="s">
        <v>280</v>
      </c>
      <c r="N4" s="50" t="s">
        <v>270</v>
      </c>
      <c r="O4" s="50" t="s">
        <v>261</v>
      </c>
      <c r="P4" s="50" t="s">
        <v>226</v>
      </c>
      <c r="Q4" s="50" t="s">
        <v>206</v>
      </c>
      <c r="R4" s="50" t="s">
        <v>197</v>
      </c>
      <c r="S4" s="50" t="s">
        <v>159</v>
      </c>
      <c r="T4" s="50" t="s">
        <v>171</v>
      </c>
      <c r="U4" s="50" t="s">
        <v>287</v>
      </c>
      <c r="V4" s="51" t="s">
        <v>281</v>
      </c>
      <c r="W4" s="51" t="s">
        <v>271</v>
      </c>
      <c r="X4" s="51" t="s">
        <v>260</v>
      </c>
      <c r="Y4" s="51" t="s">
        <v>227</v>
      </c>
      <c r="Z4" s="51" t="s">
        <v>207</v>
      </c>
      <c r="AA4" s="51" t="s">
        <v>198</v>
      </c>
      <c r="AB4" s="51" t="s">
        <v>160</v>
      </c>
      <c r="AC4" s="51" t="s">
        <v>170</v>
      </c>
      <c r="AD4" s="51" t="s">
        <v>288</v>
      </c>
      <c r="AE4" s="52" t="s">
        <v>282</v>
      </c>
      <c r="AF4" s="52" t="s">
        <v>272</v>
      </c>
      <c r="AG4" s="52" t="s">
        <v>259</v>
      </c>
      <c r="AH4" s="52" t="s">
        <v>228</v>
      </c>
      <c r="AI4" s="52" t="s">
        <v>208</v>
      </c>
      <c r="AJ4" s="52" t="s">
        <v>199</v>
      </c>
      <c r="AK4" s="52" t="s">
        <v>161</v>
      </c>
      <c r="AL4" s="52" t="s">
        <v>169</v>
      </c>
      <c r="AM4" s="52" t="s">
        <v>289</v>
      </c>
      <c r="AN4" s="53" t="s">
        <v>283</v>
      </c>
      <c r="AO4" s="53" t="s">
        <v>273</v>
      </c>
      <c r="AP4" s="53" t="s">
        <v>258</v>
      </c>
      <c r="AQ4" s="53" t="s">
        <v>229</v>
      </c>
      <c r="AR4" s="53" t="s">
        <v>209</v>
      </c>
      <c r="AS4" s="53" t="s">
        <v>200</v>
      </c>
      <c r="AT4" s="53" t="s">
        <v>162</v>
      </c>
      <c r="AU4" s="53" t="s">
        <v>168</v>
      </c>
      <c r="AV4" s="53" t="s">
        <v>290</v>
      </c>
      <c r="AW4" s="54" t="s">
        <v>284</v>
      </c>
      <c r="AX4" s="54" t="s">
        <v>274</v>
      </c>
      <c r="AY4" s="54" t="s">
        <v>257</v>
      </c>
      <c r="AZ4" s="54" t="s">
        <v>230</v>
      </c>
      <c r="BA4" s="54" t="s">
        <v>210</v>
      </c>
      <c r="BB4" s="54" t="s">
        <v>201</v>
      </c>
      <c r="BC4" s="54" t="s">
        <v>163</v>
      </c>
      <c r="BD4" s="54" t="s">
        <v>167</v>
      </c>
      <c r="BE4" s="54" t="s">
        <v>172</v>
      </c>
      <c r="BF4" s="55" t="s">
        <v>285</v>
      </c>
      <c r="BG4" s="55" t="s">
        <v>275</v>
      </c>
      <c r="BH4" s="55" t="s">
        <v>256</v>
      </c>
      <c r="BI4" s="55" t="s">
        <v>231</v>
      </c>
      <c r="BJ4" s="55" t="s">
        <v>211</v>
      </c>
      <c r="BK4" s="55" t="s">
        <v>202</v>
      </c>
      <c r="BL4" s="55" t="s">
        <v>164</v>
      </c>
      <c r="BM4" s="55" t="s">
        <v>166</v>
      </c>
      <c r="BN4" s="55" t="s">
        <v>173</v>
      </c>
      <c r="BO4" s="50" t="s">
        <v>286</v>
      </c>
      <c r="BP4" s="50" t="s">
        <v>276</v>
      </c>
      <c r="BQ4" s="50" t="s">
        <v>255</v>
      </c>
      <c r="BR4" s="50" t="s">
        <v>232</v>
      </c>
      <c r="BS4" s="50" t="s">
        <v>212</v>
      </c>
      <c r="BT4" s="50" t="s">
        <v>203</v>
      </c>
      <c r="BU4" s="50" t="s">
        <v>165</v>
      </c>
      <c r="BV4" s="50" t="s">
        <v>191</v>
      </c>
      <c r="BW4" s="50" t="s">
        <v>174</v>
      </c>
    </row>
    <row r="5" spans="1:75" x14ac:dyDescent="0.3">
      <c r="A5">
        <v>1012147</v>
      </c>
      <c r="B5" t="s">
        <v>320</v>
      </c>
      <c r="C5" t="s">
        <v>321</v>
      </c>
      <c r="D5" t="s">
        <v>322</v>
      </c>
      <c r="E5" t="s">
        <v>323</v>
      </c>
      <c r="F5" t="s">
        <v>324</v>
      </c>
      <c r="G5" t="s">
        <v>325</v>
      </c>
      <c r="I5">
        <v>35.318187100000003</v>
      </c>
      <c r="J5">
        <v>-119.6338842</v>
      </c>
      <c r="K5">
        <v>211130</v>
      </c>
      <c r="L5" t="s">
        <v>326</v>
      </c>
      <c r="BG5" s="49" t="s">
        <v>35879</v>
      </c>
      <c r="BH5" s="49" t="s">
        <v>35880</v>
      </c>
      <c r="BI5" s="49" t="s">
        <v>35881</v>
      </c>
    </row>
    <row r="6" spans="1:75" x14ac:dyDescent="0.3">
      <c r="A6">
        <v>1002574</v>
      </c>
      <c r="B6" t="s">
        <v>377</v>
      </c>
      <c r="C6" t="s">
        <v>398</v>
      </c>
      <c r="D6" t="s">
        <v>35882</v>
      </c>
      <c r="E6" t="s">
        <v>380</v>
      </c>
      <c r="F6" t="s">
        <v>381</v>
      </c>
      <c r="G6" t="s">
        <v>35883</v>
      </c>
      <c r="H6" t="s">
        <v>382</v>
      </c>
      <c r="I6">
        <v>44.950588000000003</v>
      </c>
      <c r="J6">
        <v>-92.996081000000004</v>
      </c>
      <c r="K6">
        <v>339999</v>
      </c>
      <c r="L6" t="s">
        <v>58</v>
      </c>
    </row>
    <row r="7" spans="1:75" x14ac:dyDescent="0.3">
      <c r="A7">
        <v>1004206</v>
      </c>
      <c r="B7" t="s">
        <v>397</v>
      </c>
      <c r="C7" t="s">
        <v>398</v>
      </c>
      <c r="D7" t="s">
        <v>399</v>
      </c>
      <c r="E7" t="s">
        <v>386</v>
      </c>
      <c r="F7" t="s">
        <v>400</v>
      </c>
      <c r="G7" t="s">
        <v>401</v>
      </c>
      <c r="H7" t="s">
        <v>402</v>
      </c>
      <c r="I7">
        <v>34.641666999999998</v>
      </c>
      <c r="J7">
        <v>-87.038611000000003</v>
      </c>
      <c r="K7">
        <v>325211</v>
      </c>
      <c r="L7" t="s">
        <v>403</v>
      </c>
    </row>
    <row r="8" spans="1:75" x14ac:dyDescent="0.3">
      <c r="A8">
        <v>1006665</v>
      </c>
      <c r="B8" t="s">
        <v>405</v>
      </c>
      <c r="C8" t="s">
        <v>406</v>
      </c>
      <c r="D8" t="s">
        <v>407</v>
      </c>
      <c r="E8" t="s">
        <v>351</v>
      </c>
      <c r="F8" t="s">
        <v>408</v>
      </c>
      <c r="G8" t="s">
        <v>409</v>
      </c>
      <c r="H8" t="s">
        <v>410</v>
      </c>
      <c r="I8">
        <v>41.755000000000003</v>
      </c>
      <c r="J8">
        <v>-90.284166999999997</v>
      </c>
      <c r="K8">
        <v>325998</v>
      </c>
      <c r="L8" t="s">
        <v>403</v>
      </c>
    </row>
    <row r="9" spans="1:75" x14ac:dyDescent="0.3">
      <c r="A9">
        <v>1004836</v>
      </c>
      <c r="B9" t="s">
        <v>411</v>
      </c>
      <c r="C9" t="s">
        <v>412</v>
      </c>
      <c r="D9" t="s">
        <v>413</v>
      </c>
      <c r="E9" t="s">
        <v>380</v>
      </c>
      <c r="F9" t="s">
        <v>414</v>
      </c>
      <c r="G9" t="s">
        <v>415</v>
      </c>
      <c r="H9" t="s">
        <v>416</v>
      </c>
      <c r="I9">
        <v>44.789444000000003</v>
      </c>
      <c r="J9">
        <v>-92.908332999999999</v>
      </c>
      <c r="K9">
        <v>325998</v>
      </c>
      <c r="L9" t="s">
        <v>417</v>
      </c>
    </row>
    <row r="10" spans="1:75" x14ac:dyDescent="0.3">
      <c r="A10">
        <v>1013576</v>
      </c>
      <c r="B10" t="s">
        <v>35884</v>
      </c>
      <c r="C10" t="s">
        <v>35885</v>
      </c>
      <c r="D10" t="s">
        <v>1538</v>
      </c>
      <c r="E10" t="s">
        <v>663</v>
      </c>
      <c r="F10" t="s">
        <v>1539</v>
      </c>
      <c r="G10" t="s">
        <v>35886</v>
      </c>
      <c r="H10" t="s">
        <v>726</v>
      </c>
      <c r="I10">
        <v>41.39132</v>
      </c>
      <c r="J10">
        <v>-83.672079999999994</v>
      </c>
      <c r="K10">
        <v>325120</v>
      </c>
      <c r="L10" t="s">
        <v>58</v>
      </c>
    </row>
    <row r="11" spans="1:75" x14ac:dyDescent="0.3">
      <c r="A11">
        <v>1004761</v>
      </c>
      <c r="B11" t="s">
        <v>593</v>
      </c>
      <c r="C11" t="s">
        <v>594</v>
      </c>
      <c r="D11" t="s">
        <v>595</v>
      </c>
      <c r="E11" t="s">
        <v>393</v>
      </c>
      <c r="F11" t="s">
        <v>596</v>
      </c>
      <c r="G11" t="s">
        <v>597</v>
      </c>
      <c r="H11" t="s">
        <v>598</v>
      </c>
      <c r="I11">
        <v>44.9589</v>
      </c>
      <c r="J11">
        <v>-90.960800000000006</v>
      </c>
      <c r="K11">
        <v>325193</v>
      </c>
      <c r="L11" t="s">
        <v>599</v>
      </c>
      <c r="BO11" s="49" t="s">
        <v>35887</v>
      </c>
      <c r="BP11" s="49" t="s">
        <v>35887</v>
      </c>
      <c r="BQ11" s="49" t="s">
        <v>35887</v>
      </c>
      <c r="BR11" s="49" t="s">
        <v>35887</v>
      </c>
      <c r="BS11" s="49" t="s">
        <v>35887</v>
      </c>
      <c r="BT11" s="49" t="s">
        <v>35887</v>
      </c>
      <c r="BU11" s="49" t="s">
        <v>35887</v>
      </c>
      <c r="BV11" s="49" t="s">
        <v>35887</v>
      </c>
      <c r="BW11" s="49" t="s">
        <v>35887</v>
      </c>
    </row>
    <row r="12" spans="1:75" x14ac:dyDescent="0.3">
      <c r="A12">
        <v>1006047</v>
      </c>
      <c r="B12" t="s">
        <v>650</v>
      </c>
      <c r="C12" t="s">
        <v>638</v>
      </c>
      <c r="D12" t="s">
        <v>651</v>
      </c>
      <c r="E12" t="s">
        <v>569</v>
      </c>
      <c r="F12" t="s">
        <v>652</v>
      </c>
      <c r="G12" t="s">
        <v>653</v>
      </c>
      <c r="H12" t="s">
        <v>654</v>
      </c>
      <c r="I12">
        <v>41.919199999999996</v>
      </c>
      <c r="J12">
        <v>-91.686199999999999</v>
      </c>
      <c r="K12">
        <v>311221</v>
      </c>
      <c r="L12" t="s">
        <v>573</v>
      </c>
      <c r="BU12" s="49" t="s">
        <v>35887</v>
      </c>
      <c r="BV12" s="49" t="s">
        <v>35887</v>
      </c>
      <c r="BW12" s="49" t="s">
        <v>35887</v>
      </c>
    </row>
    <row r="13" spans="1:75" x14ac:dyDescent="0.3">
      <c r="A13">
        <v>1000630</v>
      </c>
      <c r="B13" t="s">
        <v>797</v>
      </c>
      <c r="C13" t="s">
        <v>798</v>
      </c>
      <c r="D13" t="s">
        <v>799</v>
      </c>
      <c r="E13" t="s">
        <v>793</v>
      </c>
      <c r="F13" t="s">
        <v>800</v>
      </c>
      <c r="G13" t="s">
        <v>801</v>
      </c>
      <c r="H13" t="s">
        <v>802</v>
      </c>
      <c r="I13">
        <v>37.1815</v>
      </c>
      <c r="J13">
        <v>-77.162099999999995</v>
      </c>
      <c r="K13">
        <v>325199</v>
      </c>
      <c r="L13" t="s">
        <v>803</v>
      </c>
      <c r="BO13" s="49" t="s">
        <v>35887</v>
      </c>
      <c r="BP13" s="49" t="s">
        <v>35887</v>
      </c>
      <c r="BQ13" s="49" t="s">
        <v>35887</v>
      </c>
      <c r="BR13" s="49" t="s">
        <v>35887</v>
      </c>
      <c r="BS13" s="49" t="s">
        <v>35887</v>
      </c>
      <c r="BT13" s="49" t="s">
        <v>35887</v>
      </c>
      <c r="BU13" s="49" t="s">
        <v>35887</v>
      </c>
      <c r="BV13" s="49" t="s">
        <v>35887</v>
      </c>
      <c r="BW13" s="49" t="s">
        <v>35887</v>
      </c>
    </row>
    <row r="14" spans="1:75" x14ac:dyDescent="0.3">
      <c r="A14">
        <v>1001223</v>
      </c>
      <c r="B14" t="s">
        <v>847</v>
      </c>
      <c r="C14" t="s">
        <v>848</v>
      </c>
      <c r="D14" t="s">
        <v>849</v>
      </c>
      <c r="E14" t="s">
        <v>556</v>
      </c>
      <c r="F14" t="s">
        <v>850</v>
      </c>
      <c r="G14" t="s">
        <v>851</v>
      </c>
      <c r="H14" t="s">
        <v>852</v>
      </c>
      <c r="I14">
        <v>39.5944</v>
      </c>
      <c r="J14">
        <v>-78.745599999999996</v>
      </c>
      <c r="K14">
        <v>221112</v>
      </c>
      <c r="L14" t="s">
        <v>853</v>
      </c>
      <c r="BO14" s="49" t="s">
        <v>35887</v>
      </c>
      <c r="BP14" s="49" t="s">
        <v>35887</v>
      </c>
      <c r="BQ14" s="49" t="s">
        <v>35887</v>
      </c>
      <c r="BR14" s="49" t="s">
        <v>35887</v>
      </c>
      <c r="BS14" s="49" t="s">
        <v>35887</v>
      </c>
      <c r="BT14" s="49" t="s">
        <v>35887</v>
      </c>
      <c r="BU14" s="49" t="s">
        <v>35887</v>
      </c>
      <c r="BV14" s="49" t="s">
        <v>35887</v>
      </c>
      <c r="BW14" s="49" t="s">
        <v>35887</v>
      </c>
    </row>
    <row r="15" spans="1:75" x14ac:dyDescent="0.3">
      <c r="A15">
        <v>1002380</v>
      </c>
      <c r="B15" t="s">
        <v>937</v>
      </c>
      <c r="C15" t="s">
        <v>938</v>
      </c>
      <c r="D15" t="s">
        <v>939</v>
      </c>
      <c r="E15" t="s">
        <v>303</v>
      </c>
      <c r="F15" t="s">
        <v>940</v>
      </c>
      <c r="G15" t="s">
        <v>941</v>
      </c>
      <c r="H15" t="s">
        <v>942</v>
      </c>
      <c r="I15">
        <v>35.6417</v>
      </c>
      <c r="J15">
        <v>-101.4228</v>
      </c>
      <c r="K15">
        <v>325311</v>
      </c>
      <c r="L15" t="s">
        <v>803</v>
      </c>
      <c r="BO15" s="49" t="s">
        <v>35887</v>
      </c>
      <c r="BP15" s="49" t="s">
        <v>35887</v>
      </c>
      <c r="BQ15" s="49" t="s">
        <v>35887</v>
      </c>
      <c r="BR15" s="49" t="s">
        <v>35887</v>
      </c>
      <c r="BS15" s="49" t="s">
        <v>35887</v>
      </c>
      <c r="BT15" s="49" t="s">
        <v>35887</v>
      </c>
      <c r="BU15" s="49" t="s">
        <v>35887</v>
      </c>
      <c r="BV15" s="49" t="s">
        <v>35887</v>
      </c>
      <c r="BW15" s="49" t="s">
        <v>35887</v>
      </c>
    </row>
    <row r="16" spans="1:75" x14ac:dyDescent="0.3">
      <c r="A16">
        <v>1002698</v>
      </c>
      <c r="B16" t="s">
        <v>1014</v>
      </c>
      <c r="C16" t="s">
        <v>1015</v>
      </c>
      <c r="D16" t="s">
        <v>990</v>
      </c>
      <c r="E16" t="s">
        <v>583</v>
      </c>
      <c r="F16" t="s">
        <v>991</v>
      </c>
      <c r="G16" t="s">
        <v>1016</v>
      </c>
      <c r="H16" t="s">
        <v>993</v>
      </c>
      <c r="I16">
        <v>30.183807999999999</v>
      </c>
      <c r="J16">
        <v>-90.9876</v>
      </c>
      <c r="K16">
        <v>325120</v>
      </c>
      <c r="L16" t="s">
        <v>1017</v>
      </c>
      <c r="BO16" s="49" t="s">
        <v>35887</v>
      </c>
      <c r="BP16" s="49" t="s">
        <v>35887</v>
      </c>
      <c r="BQ16" s="49" t="s">
        <v>35887</v>
      </c>
      <c r="BR16" s="49" t="s">
        <v>35887</v>
      </c>
      <c r="BS16" s="49" t="s">
        <v>35887</v>
      </c>
      <c r="BT16" s="49" t="s">
        <v>35887</v>
      </c>
      <c r="BU16" s="49" t="s">
        <v>35887</v>
      </c>
      <c r="BV16" s="49" t="s">
        <v>35887</v>
      </c>
      <c r="BW16" s="49" t="s">
        <v>35887</v>
      </c>
    </row>
    <row r="17" spans="1:75" x14ac:dyDescent="0.3">
      <c r="A17">
        <v>1003009</v>
      </c>
      <c r="B17" t="s">
        <v>1018</v>
      </c>
      <c r="C17" t="s">
        <v>1019</v>
      </c>
      <c r="D17" t="s">
        <v>1020</v>
      </c>
      <c r="E17" t="s">
        <v>583</v>
      </c>
      <c r="F17" t="s">
        <v>1021</v>
      </c>
      <c r="G17" t="s">
        <v>1022</v>
      </c>
      <c r="H17" t="s">
        <v>1023</v>
      </c>
      <c r="I17">
        <v>30.029032999999998</v>
      </c>
      <c r="J17">
        <v>-89.900516999999994</v>
      </c>
      <c r="K17">
        <v>325120</v>
      </c>
      <c r="L17" t="s">
        <v>976</v>
      </c>
      <c r="BV17" s="49" t="s">
        <v>35887</v>
      </c>
      <c r="BW17" s="49" t="s">
        <v>35887</v>
      </c>
    </row>
    <row r="18" spans="1:75" x14ac:dyDescent="0.3">
      <c r="A18">
        <v>1003129</v>
      </c>
      <c r="B18" t="s">
        <v>1129</v>
      </c>
      <c r="C18" t="s">
        <v>1130</v>
      </c>
      <c r="D18" t="s">
        <v>1131</v>
      </c>
      <c r="E18" t="s">
        <v>303</v>
      </c>
      <c r="F18" t="s">
        <v>1132</v>
      </c>
      <c r="G18" t="s">
        <v>1133</v>
      </c>
      <c r="H18" t="s">
        <v>1134</v>
      </c>
      <c r="I18">
        <v>31.908059999999999</v>
      </c>
      <c r="J18">
        <v>-96.227219000000005</v>
      </c>
      <c r="K18">
        <v>211130</v>
      </c>
      <c r="L18" t="s">
        <v>1135</v>
      </c>
      <c r="BO18" s="49" t="s">
        <v>35887</v>
      </c>
      <c r="BP18" s="49" t="s">
        <v>35887</v>
      </c>
      <c r="BQ18" s="49" t="s">
        <v>35887</v>
      </c>
      <c r="BR18" s="49" t="s">
        <v>35887</v>
      </c>
      <c r="BS18" s="49" t="s">
        <v>35887</v>
      </c>
      <c r="BT18" s="49" t="s">
        <v>35887</v>
      </c>
      <c r="BU18" s="49" t="s">
        <v>35887</v>
      </c>
      <c r="BV18" s="49" t="s">
        <v>35887</v>
      </c>
      <c r="BW18" s="49" t="s">
        <v>35887</v>
      </c>
    </row>
    <row r="19" spans="1:75" x14ac:dyDescent="0.3">
      <c r="A19">
        <v>1005149</v>
      </c>
      <c r="B19" t="s">
        <v>1149</v>
      </c>
      <c r="C19" t="s">
        <v>1150</v>
      </c>
      <c r="D19" t="s">
        <v>1151</v>
      </c>
      <c r="E19" t="s">
        <v>380</v>
      </c>
      <c r="F19" t="s">
        <v>1152</v>
      </c>
      <c r="G19" t="s">
        <v>1153</v>
      </c>
      <c r="H19" t="s">
        <v>738</v>
      </c>
      <c r="I19">
        <v>44.049411999999997</v>
      </c>
      <c r="J19">
        <v>-93.017379000000005</v>
      </c>
      <c r="K19">
        <v>325193</v>
      </c>
      <c r="L19" t="s">
        <v>28</v>
      </c>
      <c r="BQ19" s="49" t="s">
        <v>35887</v>
      </c>
      <c r="BR19" s="49" t="s">
        <v>35887</v>
      </c>
      <c r="BS19" s="49" t="s">
        <v>35887</v>
      </c>
      <c r="BT19" s="49" t="s">
        <v>35887</v>
      </c>
      <c r="BU19" s="49" t="s">
        <v>35887</v>
      </c>
      <c r="BV19" s="49" t="s">
        <v>35887</v>
      </c>
      <c r="BW19" s="49" t="s">
        <v>35887</v>
      </c>
    </row>
    <row r="20" spans="1:75" x14ac:dyDescent="0.3">
      <c r="A20">
        <v>1007622</v>
      </c>
      <c r="B20" t="s">
        <v>1338</v>
      </c>
      <c r="C20" t="s">
        <v>1339</v>
      </c>
      <c r="D20" t="s">
        <v>1340</v>
      </c>
      <c r="E20" t="s">
        <v>583</v>
      </c>
      <c r="F20" t="s">
        <v>1341</v>
      </c>
      <c r="G20" t="s">
        <v>1342</v>
      </c>
      <c r="H20" t="s">
        <v>1343</v>
      </c>
      <c r="I20">
        <v>30.526503999999999</v>
      </c>
      <c r="J20">
        <v>-91.748383000000004</v>
      </c>
      <c r="K20">
        <v>324110</v>
      </c>
      <c r="L20" t="s">
        <v>1344</v>
      </c>
      <c r="V20" s="49" t="s">
        <v>35888</v>
      </c>
      <c r="W20" s="49" t="s">
        <v>35889</v>
      </c>
      <c r="X20" s="49" t="s">
        <v>35890</v>
      </c>
      <c r="Y20" s="49" t="s">
        <v>35891</v>
      </c>
      <c r="Z20" s="49" t="s">
        <v>35892</v>
      </c>
      <c r="AA20" s="49" t="s">
        <v>35893</v>
      </c>
      <c r="AB20" s="49" t="s">
        <v>35894</v>
      </c>
      <c r="AC20" s="49" t="s">
        <v>35895</v>
      </c>
    </row>
    <row r="21" spans="1:75" x14ac:dyDescent="0.3">
      <c r="A21">
        <v>1005454</v>
      </c>
      <c r="B21" t="s">
        <v>35896</v>
      </c>
      <c r="C21" t="s">
        <v>35897</v>
      </c>
      <c r="D21" t="s">
        <v>35898</v>
      </c>
      <c r="E21" t="s">
        <v>1663</v>
      </c>
      <c r="F21" t="s">
        <v>35899</v>
      </c>
      <c r="G21" t="s">
        <v>35900</v>
      </c>
      <c r="H21" t="s">
        <v>1666</v>
      </c>
      <c r="I21">
        <v>40.723799999999997</v>
      </c>
      <c r="J21">
        <v>-74.307540000000003</v>
      </c>
      <c r="K21">
        <v>424690</v>
      </c>
      <c r="L21" t="s">
        <v>58</v>
      </c>
    </row>
    <row r="22" spans="1:75" x14ac:dyDescent="0.3">
      <c r="A22">
        <v>1005590</v>
      </c>
      <c r="B22" t="s">
        <v>1496</v>
      </c>
      <c r="C22" t="s">
        <v>1497</v>
      </c>
      <c r="D22" t="s">
        <v>1498</v>
      </c>
      <c r="E22" t="s">
        <v>447</v>
      </c>
      <c r="F22" t="s">
        <v>1499</v>
      </c>
      <c r="G22" t="s">
        <v>1500</v>
      </c>
      <c r="H22" t="s">
        <v>1501</v>
      </c>
      <c r="I22">
        <v>41.965471999999998</v>
      </c>
      <c r="J22">
        <v>-78.633107999999993</v>
      </c>
      <c r="K22">
        <v>324110</v>
      </c>
      <c r="L22" t="s">
        <v>1344</v>
      </c>
      <c r="V22" s="49" t="s">
        <v>35901</v>
      </c>
      <c r="W22" s="49" t="s">
        <v>35902</v>
      </c>
      <c r="X22" s="49" t="s">
        <v>35903</v>
      </c>
      <c r="Y22" s="49" t="s">
        <v>35904</v>
      </c>
      <c r="Z22" s="49" t="s">
        <v>35905</v>
      </c>
      <c r="AA22" s="49" t="s">
        <v>35906</v>
      </c>
      <c r="AB22" s="49" t="s">
        <v>35907</v>
      </c>
      <c r="AC22" s="49" t="s">
        <v>35908</v>
      </c>
      <c r="AD22" s="49" t="s">
        <v>35909</v>
      </c>
    </row>
    <row r="23" spans="1:75" x14ac:dyDescent="0.3">
      <c r="A23">
        <v>1010594</v>
      </c>
      <c r="B23" t="s">
        <v>1496</v>
      </c>
      <c r="C23" t="s">
        <v>35910</v>
      </c>
      <c r="D23" t="s">
        <v>1498</v>
      </c>
      <c r="E23" t="s">
        <v>447</v>
      </c>
      <c r="F23" t="s">
        <v>1499</v>
      </c>
      <c r="G23" t="s">
        <v>35911</v>
      </c>
      <c r="H23" t="s">
        <v>1501</v>
      </c>
      <c r="I23">
        <v>41.965471999999998</v>
      </c>
      <c r="J23">
        <v>-78.633107999999993</v>
      </c>
      <c r="K23">
        <v>324110</v>
      </c>
      <c r="L23" t="s">
        <v>35912</v>
      </c>
      <c r="AE23" s="49" t="s">
        <v>35887</v>
      </c>
      <c r="AF23" s="49" t="s">
        <v>35887</v>
      </c>
      <c r="AG23" s="49" t="s">
        <v>35887</v>
      </c>
      <c r="AH23" s="49" t="s">
        <v>35887</v>
      </c>
      <c r="AI23" s="49" t="s">
        <v>35887</v>
      </c>
      <c r="AJ23" s="49" t="s">
        <v>35887</v>
      </c>
      <c r="AK23" s="49" t="s">
        <v>35887</v>
      </c>
      <c r="AL23" s="49" t="s">
        <v>35887</v>
      </c>
      <c r="AN23" s="49" t="s">
        <v>35913</v>
      </c>
      <c r="AO23" s="49" t="s">
        <v>35914</v>
      </c>
      <c r="AP23" s="49" t="s">
        <v>35915</v>
      </c>
      <c r="AQ23" s="49" t="s">
        <v>35916</v>
      </c>
      <c r="AR23" s="49" t="s">
        <v>35917</v>
      </c>
      <c r="AS23" s="49" t="s">
        <v>35918</v>
      </c>
      <c r="AT23" s="49" t="s">
        <v>35919</v>
      </c>
      <c r="AU23" s="49" t="s">
        <v>35920</v>
      </c>
    </row>
    <row r="24" spans="1:75" x14ac:dyDescent="0.3">
      <c r="A24">
        <v>1004275</v>
      </c>
      <c r="B24" t="s">
        <v>1582</v>
      </c>
      <c r="C24" t="s">
        <v>1583</v>
      </c>
      <c r="D24" t="s">
        <v>696</v>
      </c>
      <c r="E24" t="s">
        <v>454</v>
      </c>
      <c r="F24" t="s">
        <v>697</v>
      </c>
      <c r="G24" t="s">
        <v>1584</v>
      </c>
      <c r="H24" t="s">
        <v>699</v>
      </c>
      <c r="I24">
        <v>41.891388999999997</v>
      </c>
      <c r="J24">
        <v>-84.017499999999998</v>
      </c>
      <c r="K24">
        <v>325120</v>
      </c>
      <c r="L24" t="s">
        <v>403</v>
      </c>
    </row>
    <row r="25" spans="1:75" x14ac:dyDescent="0.3">
      <c r="A25">
        <v>1002576</v>
      </c>
      <c r="B25" t="s">
        <v>1604</v>
      </c>
      <c r="C25" t="s">
        <v>1605</v>
      </c>
      <c r="D25" t="s">
        <v>1606</v>
      </c>
      <c r="E25" t="s">
        <v>331</v>
      </c>
      <c r="F25" t="s">
        <v>1607</v>
      </c>
      <c r="G25" t="s">
        <v>1608</v>
      </c>
      <c r="H25" t="s">
        <v>1609</v>
      </c>
      <c r="I25">
        <v>43.1691</v>
      </c>
      <c r="J25">
        <v>-76.311199999999999</v>
      </c>
      <c r="K25">
        <v>312120</v>
      </c>
      <c r="L25" t="s">
        <v>599</v>
      </c>
      <c r="BO25" s="49" t="s">
        <v>35887</v>
      </c>
      <c r="BP25" s="49" t="s">
        <v>35887</v>
      </c>
      <c r="BQ25" s="49" t="s">
        <v>35887</v>
      </c>
      <c r="BR25" s="49" t="s">
        <v>35887</v>
      </c>
      <c r="BS25" s="49" t="s">
        <v>35887</v>
      </c>
      <c r="BT25" s="49" t="s">
        <v>35887</v>
      </c>
      <c r="BU25" s="49" t="s">
        <v>35887</v>
      </c>
      <c r="BV25" s="49" t="s">
        <v>35887</v>
      </c>
      <c r="BW25" s="49" t="s">
        <v>35887</v>
      </c>
    </row>
    <row r="26" spans="1:75" x14ac:dyDescent="0.3">
      <c r="A26">
        <v>1006111</v>
      </c>
      <c r="B26" t="s">
        <v>1610</v>
      </c>
      <c r="C26" t="s">
        <v>1611</v>
      </c>
      <c r="D26" t="s">
        <v>1612</v>
      </c>
      <c r="E26" t="s">
        <v>663</v>
      </c>
      <c r="F26" t="s">
        <v>1613</v>
      </c>
      <c r="G26" t="s">
        <v>1614</v>
      </c>
      <c r="H26" t="s">
        <v>1615</v>
      </c>
      <c r="I26">
        <v>40.103056000000002</v>
      </c>
      <c r="J26">
        <v>-82.993055999999996</v>
      </c>
      <c r="K26">
        <v>312120</v>
      </c>
      <c r="L26" t="s">
        <v>28</v>
      </c>
      <c r="BT26" s="49" t="s">
        <v>35887</v>
      </c>
      <c r="BU26" s="49" t="s">
        <v>35887</v>
      </c>
      <c r="BV26" s="49" t="s">
        <v>35887</v>
      </c>
      <c r="BW26" s="49" t="s">
        <v>35887</v>
      </c>
    </row>
    <row r="27" spans="1:75" x14ac:dyDescent="0.3">
      <c r="A27">
        <v>1002867</v>
      </c>
      <c r="B27" t="s">
        <v>1616</v>
      </c>
      <c r="C27" t="s">
        <v>1617</v>
      </c>
      <c r="D27" t="s">
        <v>1618</v>
      </c>
      <c r="E27" t="s">
        <v>323</v>
      </c>
      <c r="F27" t="s">
        <v>1619</v>
      </c>
      <c r="G27" t="s">
        <v>1620</v>
      </c>
      <c r="H27" t="s">
        <v>963</v>
      </c>
      <c r="I27">
        <v>34.221319999999999</v>
      </c>
      <c r="J27">
        <v>-118.48044</v>
      </c>
      <c r="K27">
        <v>312120</v>
      </c>
      <c r="L27" t="s">
        <v>28</v>
      </c>
      <c r="BT27" s="49" t="s">
        <v>35887</v>
      </c>
      <c r="BU27" s="49" t="s">
        <v>35887</v>
      </c>
      <c r="BV27" s="49" t="s">
        <v>35887</v>
      </c>
      <c r="BW27" s="49" t="s">
        <v>35887</v>
      </c>
    </row>
    <row r="28" spans="1:75" x14ac:dyDescent="0.3">
      <c r="A28">
        <v>1003352</v>
      </c>
      <c r="B28" t="s">
        <v>1621</v>
      </c>
      <c r="C28" t="s">
        <v>1622</v>
      </c>
      <c r="D28" t="s">
        <v>1623</v>
      </c>
      <c r="E28" t="s">
        <v>1487</v>
      </c>
      <c r="F28" t="s">
        <v>1624</v>
      </c>
      <c r="G28" t="s">
        <v>1625</v>
      </c>
      <c r="H28" t="s">
        <v>1626</v>
      </c>
      <c r="I28">
        <v>40.619722000000003</v>
      </c>
      <c r="J28">
        <v>-105.006111</v>
      </c>
      <c r="K28">
        <v>312120</v>
      </c>
      <c r="L28" t="s">
        <v>28</v>
      </c>
      <c r="BS28" s="49" t="s">
        <v>35887</v>
      </c>
      <c r="BT28" s="49" t="s">
        <v>35887</v>
      </c>
      <c r="BU28" s="49" t="s">
        <v>35887</v>
      </c>
      <c r="BV28" s="49" t="s">
        <v>35887</v>
      </c>
    </row>
    <row r="29" spans="1:75" x14ac:dyDescent="0.3">
      <c r="A29">
        <v>1002734</v>
      </c>
      <c r="B29" t="s">
        <v>1627</v>
      </c>
      <c r="C29" t="s">
        <v>1628</v>
      </c>
      <c r="D29" t="s">
        <v>1629</v>
      </c>
      <c r="E29" t="s">
        <v>323</v>
      </c>
      <c r="F29" t="s">
        <v>1630</v>
      </c>
      <c r="G29" t="s">
        <v>1631</v>
      </c>
      <c r="H29" t="s">
        <v>1632</v>
      </c>
      <c r="I29">
        <v>38.239060000000002</v>
      </c>
      <c r="J29">
        <v>-122.09023000000001</v>
      </c>
      <c r="K29">
        <v>312120</v>
      </c>
      <c r="L29" t="s">
        <v>28</v>
      </c>
      <c r="BW29" s="49" t="s">
        <v>35887</v>
      </c>
    </row>
    <row r="30" spans="1:75" x14ac:dyDescent="0.3">
      <c r="A30">
        <v>1002915</v>
      </c>
      <c r="B30" t="s">
        <v>1648</v>
      </c>
      <c r="C30" t="s">
        <v>1643</v>
      </c>
      <c r="D30" t="s">
        <v>1649</v>
      </c>
      <c r="E30" t="s">
        <v>1650</v>
      </c>
      <c r="F30" t="s">
        <v>1651</v>
      </c>
      <c r="G30" t="s">
        <v>1652</v>
      </c>
      <c r="H30" t="s">
        <v>1653</v>
      </c>
      <c r="I30">
        <v>42.824069999999999</v>
      </c>
      <c r="J30">
        <v>-71.485563999999997</v>
      </c>
      <c r="K30">
        <v>312120</v>
      </c>
      <c r="L30" t="s">
        <v>28</v>
      </c>
      <c r="BS30" s="49" t="s">
        <v>35887</v>
      </c>
      <c r="BT30" s="49" t="s">
        <v>35887</v>
      </c>
      <c r="BU30" s="49" t="s">
        <v>35887</v>
      </c>
      <c r="BV30" s="49" t="s">
        <v>35887</v>
      </c>
      <c r="BW30" s="49" t="s">
        <v>35887</v>
      </c>
    </row>
    <row r="31" spans="1:75" x14ac:dyDescent="0.3">
      <c r="A31">
        <v>1003525</v>
      </c>
      <c r="B31" t="s">
        <v>1660</v>
      </c>
      <c r="C31" t="s">
        <v>1661</v>
      </c>
      <c r="D31" t="s">
        <v>1662</v>
      </c>
      <c r="E31" t="s">
        <v>1663</v>
      </c>
      <c r="F31" t="s">
        <v>1664</v>
      </c>
      <c r="G31" t="s">
        <v>1665</v>
      </c>
      <c r="H31" t="s">
        <v>1666</v>
      </c>
      <c r="I31">
        <v>40.698017</v>
      </c>
      <c r="J31">
        <v>-74.190197999999995</v>
      </c>
      <c r="K31">
        <v>312120</v>
      </c>
      <c r="L31" t="s">
        <v>28</v>
      </c>
      <c r="BU31" s="49" t="s">
        <v>35887</v>
      </c>
      <c r="BV31" s="49" t="s">
        <v>35887</v>
      </c>
      <c r="BW31" s="49" t="s">
        <v>35887</v>
      </c>
    </row>
    <row r="32" spans="1:75" x14ac:dyDescent="0.3">
      <c r="A32">
        <v>1013120</v>
      </c>
      <c r="B32"/>
      <c r="C32" t="s">
        <v>35921</v>
      </c>
      <c r="D32" t="s">
        <v>5420</v>
      </c>
      <c r="E32" t="s">
        <v>303</v>
      </c>
      <c r="F32" t="s">
        <v>35922</v>
      </c>
      <c r="G32" t="s">
        <v>35923</v>
      </c>
      <c r="I32">
        <v>29.750396899999998</v>
      </c>
      <c r="J32">
        <v>-95.493511900000001</v>
      </c>
      <c r="K32">
        <v>424710</v>
      </c>
      <c r="L32" t="s">
        <v>35924</v>
      </c>
      <c r="AE32" s="49" t="s">
        <v>35887</v>
      </c>
      <c r="AF32" s="49" t="s">
        <v>35887</v>
      </c>
      <c r="AG32" s="49" t="s">
        <v>35887</v>
      </c>
      <c r="AN32" s="49" t="s">
        <v>35887</v>
      </c>
      <c r="AO32" s="49" t="s">
        <v>35925</v>
      </c>
      <c r="AP32" s="49" t="s">
        <v>35926</v>
      </c>
    </row>
    <row r="33" spans="1:75" x14ac:dyDescent="0.3">
      <c r="A33">
        <v>1001945</v>
      </c>
      <c r="B33" t="s">
        <v>2045</v>
      </c>
      <c r="C33" t="s">
        <v>2041</v>
      </c>
      <c r="D33" t="s">
        <v>2046</v>
      </c>
      <c r="E33" t="s">
        <v>380</v>
      </c>
      <c r="F33" t="s">
        <v>2047</v>
      </c>
      <c r="G33" t="s">
        <v>2048</v>
      </c>
      <c r="H33" t="s">
        <v>2049</v>
      </c>
      <c r="I33">
        <v>44.474074000000002</v>
      </c>
      <c r="J33">
        <v>-95.783524999999997</v>
      </c>
      <c r="K33">
        <v>311221</v>
      </c>
      <c r="L33" t="s">
        <v>2050</v>
      </c>
      <c r="BO33" s="49" t="s">
        <v>35887</v>
      </c>
      <c r="BP33" s="49" t="s">
        <v>35887</v>
      </c>
      <c r="BQ33" s="49" t="s">
        <v>35887</v>
      </c>
      <c r="BR33" s="49" t="s">
        <v>35887</v>
      </c>
      <c r="BS33" s="49" t="s">
        <v>35887</v>
      </c>
      <c r="BT33" s="49" t="s">
        <v>35887</v>
      </c>
      <c r="BU33" s="49" t="s">
        <v>35887</v>
      </c>
      <c r="BV33" s="49" t="s">
        <v>35887</v>
      </c>
      <c r="BW33" s="49" t="s">
        <v>35887</v>
      </c>
    </row>
    <row r="34" spans="1:75" x14ac:dyDescent="0.3">
      <c r="A34">
        <v>1006203</v>
      </c>
      <c r="B34" t="s">
        <v>2119</v>
      </c>
      <c r="C34" t="s">
        <v>2120</v>
      </c>
      <c r="D34" t="s">
        <v>2121</v>
      </c>
      <c r="E34" t="s">
        <v>542</v>
      </c>
      <c r="F34" t="s">
        <v>2122</v>
      </c>
      <c r="G34" t="s">
        <v>2123</v>
      </c>
      <c r="H34" t="s">
        <v>2124</v>
      </c>
      <c r="I34">
        <v>37.107705000000003</v>
      </c>
      <c r="J34">
        <v>-100.796294</v>
      </c>
      <c r="K34">
        <v>325193</v>
      </c>
      <c r="L34" t="s">
        <v>599</v>
      </c>
      <c r="BO34" s="49" t="s">
        <v>35887</v>
      </c>
      <c r="BP34" s="49" t="s">
        <v>35887</v>
      </c>
      <c r="BQ34" s="49" t="s">
        <v>35887</v>
      </c>
      <c r="BR34" s="49" t="s">
        <v>35887</v>
      </c>
      <c r="BS34" s="49" t="s">
        <v>35887</v>
      </c>
      <c r="BT34" s="49" t="s">
        <v>35887</v>
      </c>
      <c r="BU34" s="49" t="s">
        <v>35887</v>
      </c>
      <c r="BV34" s="49" t="s">
        <v>35887</v>
      </c>
      <c r="BW34" s="49" t="s">
        <v>35887</v>
      </c>
    </row>
    <row r="35" spans="1:75" x14ac:dyDescent="0.3">
      <c r="A35">
        <v>1005721</v>
      </c>
      <c r="B35" t="s">
        <v>2139</v>
      </c>
      <c r="C35" t="s">
        <v>2140</v>
      </c>
      <c r="D35" t="s">
        <v>2141</v>
      </c>
      <c r="E35" t="s">
        <v>311</v>
      </c>
      <c r="F35" t="s">
        <v>2142</v>
      </c>
      <c r="G35" t="s">
        <v>2143</v>
      </c>
      <c r="H35" t="s">
        <v>2144</v>
      </c>
      <c r="I35">
        <v>37.056699000000002</v>
      </c>
      <c r="J35">
        <v>-88.365727000000007</v>
      </c>
      <c r="K35">
        <v>325120</v>
      </c>
      <c r="L35" t="s">
        <v>403</v>
      </c>
    </row>
    <row r="36" spans="1:75" x14ac:dyDescent="0.3">
      <c r="A36">
        <v>1002515</v>
      </c>
      <c r="B36" t="s">
        <v>2167</v>
      </c>
      <c r="C36" t="s">
        <v>2168</v>
      </c>
      <c r="D36" t="s">
        <v>2169</v>
      </c>
      <c r="E36" t="s">
        <v>339</v>
      </c>
      <c r="F36" t="s">
        <v>2170</v>
      </c>
      <c r="H36" t="s">
        <v>2171</v>
      </c>
      <c r="I36">
        <v>32.756399999999999</v>
      </c>
      <c r="J36">
        <v>-104.2111</v>
      </c>
      <c r="K36">
        <v>211130</v>
      </c>
      <c r="L36" t="s">
        <v>2172</v>
      </c>
      <c r="BO36" s="49" t="s">
        <v>35887</v>
      </c>
      <c r="BP36" s="49" t="s">
        <v>35887</v>
      </c>
      <c r="BQ36" s="49" t="s">
        <v>35887</v>
      </c>
      <c r="BR36" s="49" t="s">
        <v>35887</v>
      </c>
      <c r="BS36" s="49" t="s">
        <v>35887</v>
      </c>
      <c r="BT36" s="49" t="s">
        <v>35887</v>
      </c>
      <c r="BU36" s="49" t="s">
        <v>35887</v>
      </c>
      <c r="BV36" s="49" t="s">
        <v>35887</v>
      </c>
      <c r="BW36" s="49" t="s">
        <v>35887</v>
      </c>
    </row>
    <row r="37" spans="1:75" x14ac:dyDescent="0.3">
      <c r="A37">
        <v>1010749</v>
      </c>
      <c r="B37" t="s">
        <v>35927</v>
      </c>
      <c r="C37" t="s">
        <v>35928</v>
      </c>
      <c r="D37" t="s">
        <v>480</v>
      </c>
      <c r="E37" t="s">
        <v>303</v>
      </c>
      <c r="F37" t="s">
        <v>35922</v>
      </c>
      <c r="G37" t="s">
        <v>35929</v>
      </c>
      <c r="H37" t="s">
        <v>483</v>
      </c>
      <c r="I37">
        <v>29.749929999999999</v>
      </c>
      <c r="J37">
        <v>-95.481930000000006</v>
      </c>
      <c r="K37">
        <v>424720</v>
      </c>
      <c r="L37" t="s">
        <v>35924</v>
      </c>
      <c r="AE37" s="49" t="s">
        <v>35887</v>
      </c>
      <c r="AF37" s="49" t="s">
        <v>35887</v>
      </c>
      <c r="AG37" s="49" t="s">
        <v>35887</v>
      </c>
      <c r="AH37" s="49" t="s">
        <v>35887</v>
      </c>
      <c r="AI37" s="49" t="s">
        <v>35887</v>
      </c>
      <c r="AJ37" s="49" t="s">
        <v>35887</v>
      </c>
      <c r="AK37" s="49" t="s">
        <v>35887</v>
      </c>
      <c r="AL37" s="49" t="s">
        <v>35887</v>
      </c>
      <c r="AN37" s="49" t="s">
        <v>35930</v>
      </c>
      <c r="AO37" s="49" t="s">
        <v>35931</v>
      </c>
      <c r="AP37" s="49" t="s">
        <v>35932</v>
      </c>
      <c r="AQ37" s="49" t="s">
        <v>35933</v>
      </c>
      <c r="AR37" s="49" t="s">
        <v>35934</v>
      </c>
    </row>
    <row r="38" spans="1:75" x14ac:dyDescent="0.3">
      <c r="A38">
        <v>1004285</v>
      </c>
      <c r="B38" t="s">
        <v>35935</v>
      </c>
      <c r="C38" t="s">
        <v>35936</v>
      </c>
      <c r="D38" t="s">
        <v>2339</v>
      </c>
      <c r="E38" t="s">
        <v>380</v>
      </c>
      <c r="F38" t="s">
        <v>2340</v>
      </c>
      <c r="G38" t="s">
        <v>35937</v>
      </c>
      <c r="H38" t="s">
        <v>16432</v>
      </c>
      <c r="I38">
        <v>43.670319999999997</v>
      </c>
      <c r="J38">
        <v>-92.979659999999996</v>
      </c>
      <c r="K38">
        <v>221210</v>
      </c>
      <c r="L38" t="s">
        <v>127</v>
      </c>
      <c r="AW38" s="49" t="s">
        <v>35938</v>
      </c>
      <c r="AX38" s="49" t="s">
        <v>35939</v>
      </c>
      <c r="AY38" s="49" t="s">
        <v>35940</v>
      </c>
      <c r="AZ38" s="49" t="s">
        <v>35941</v>
      </c>
      <c r="BA38" s="49" t="s">
        <v>35942</v>
      </c>
      <c r="BB38" s="49" t="s">
        <v>35943</v>
      </c>
      <c r="BC38" s="49" t="s">
        <v>35944</v>
      </c>
      <c r="BD38" s="49" t="s">
        <v>35945</v>
      </c>
      <c r="BE38" s="49" t="s">
        <v>35946</v>
      </c>
    </row>
    <row r="39" spans="1:75" x14ac:dyDescent="0.3">
      <c r="A39">
        <v>1005770</v>
      </c>
      <c r="B39" t="s">
        <v>2354</v>
      </c>
      <c r="C39" t="s">
        <v>2355</v>
      </c>
      <c r="D39" t="s">
        <v>1145</v>
      </c>
      <c r="E39" t="s">
        <v>351</v>
      </c>
      <c r="F39" t="s">
        <v>1146</v>
      </c>
      <c r="G39" t="s">
        <v>2356</v>
      </c>
      <c r="H39" t="s">
        <v>1148</v>
      </c>
      <c r="I39">
        <v>41.412613</v>
      </c>
      <c r="J39">
        <v>-88.307807999999994</v>
      </c>
      <c r="K39">
        <v>211130</v>
      </c>
      <c r="L39" t="s">
        <v>326</v>
      </c>
      <c r="AK39" s="49" t="s">
        <v>35887</v>
      </c>
      <c r="AL39" s="49" t="s">
        <v>35887</v>
      </c>
      <c r="BF39" s="49" t="s">
        <v>35947</v>
      </c>
      <c r="BG39" s="49" t="s">
        <v>35948</v>
      </c>
      <c r="BH39" s="49" t="s">
        <v>35949</v>
      </c>
      <c r="BI39" s="49" t="s">
        <v>35950</v>
      </c>
      <c r="BJ39" s="49" t="s">
        <v>35951</v>
      </c>
      <c r="BK39" s="49" t="s">
        <v>35952</v>
      </c>
      <c r="BL39" s="49" t="s">
        <v>35953</v>
      </c>
      <c r="BM39" s="49" t="s">
        <v>35954</v>
      </c>
      <c r="BN39" s="49" t="s">
        <v>35955</v>
      </c>
    </row>
    <row r="40" spans="1:75" x14ac:dyDescent="0.3">
      <c r="A40">
        <v>1013097</v>
      </c>
      <c r="B40" t="s">
        <v>35956</v>
      </c>
      <c r="C40" t="s">
        <v>35957</v>
      </c>
      <c r="D40" t="s">
        <v>35958</v>
      </c>
      <c r="E40" t="s">
        <v>690</v>
      </c>
      <c r="F40" t="s">
        <v>1657</v>
      </c>
      <c r="G40" t="s">
        <v>35959</v>
      </c>
      <c r="H40" t="s">
        <v>1659</v>
      </c>
      <c r="I40">
        <v>34.147210000000001</v>
      </c>
      <c r="J40">
        <v>-84.835380000000001</v>
      </c>
      <c r="K40">
        <v>326150</v>
      </c>
      <c r="L40" t="s">
        <v>58</v>
      </c>
    </row>
    <row r="41" spans="1:75" x14ac:dyDescent="0.3">
      <c r="A41">
        <v>1012102</v>
      </c>
      <c r="B41" t="s">
        <v>35960</v>
      </c>
      <c r="C41" t="s">
        <v>35961</v>
      </c>
      <c r="D41" t="s">
        <v>28101</v>
      </c>
      <c r="E41" t="s">
        <v>793</v>
      </c>
      <c r="F41" t="s">
        <v>35962</v>
      </c>
      <c r="G41" t="s">
        <v>35963</v>
      </c>
      <c r="H41" t="s">
        <v>27498</v>
      </c>
      <c r="I41">
        <v>37.318085000000004</v>
      </c>
      <c r="J41">
        <v>-79.955921000000004</v>
      </c>
      <c r="K41">
        <v>441310</v>
      </c>
      <c r="L41" t="s">
        <v>58</v>
      </c>
    </row>
    <row r="42" spans="1:75" x14ac:dyDescent="0.3">
      <c r="A42">
        <v>1006845</v>
      </c>
      <c r="B42" t="s">
        <v>2487</v>
      </c>
      <c r="C42" t="s">
        <v>2488</v>
      </c>
      <c r="D42" t="s">
        <v>322</v>
      </c>
      <c r="E42" t="s">
        <v>323</v>
      </c>
      <c r="F42" t="s">
        <v>324</v>
      </c>
      <c r="G42" t="s">
        <v>2486</v>
      </c>
      <c r="H42" t="s">
        <v>2179</v>
      </c>
      <c r="I42">
        <v>35.453060000000001</v>
      </c>
      <c r="J42">
        <v>-119.719337</v>
      </c>
      <c r="K42">
        <v>211120</v>
      </c>
      <c r="L42" t="s">
        <v>28</v>
      </c>
      <c r="BH42" s="49" t="s">
        <v>35887</v>
      </c>
      <c r="BI42" s="49" t="s">
        <v>35964</v>
      </c>
      <c r="BJ42" s="49" t="s">
        <v>35965</v>
      </c>
      <c r="BK42" s="49" t="s">
        <v>35966</v>
      </c>
      <c r="BL42" s="49" t="s">
        <v>35967</v>
      </c>
      <c r="BM42" s="49" t="s">
        <v>35968</v>
      </c>
      <c r="BN42" s="49" t="s">
        <v>35969</v>
      </c>
    </row>
    <row r="43" spans="1:75" x14ac:dyDescent="0.3">
      <c r="A43">
        <v>1012101</v>
      </c>
      <c r="B43" t="s">
        <v>35970</v>
      </c>
      <c r="C43" t="s">
        <v>35971</v>
      </c>
      <c r="D43" t="s">
        <v>35972</v>
      </c>
      <c r="E43" t="s">
        <v>323</v>
      </c>
      <c r="F43" t="s">
        <v>35973</v>
      </c>
      <c r="G43" t="s">
        <v>35974</v>
      </c>
      <c r="H43" t="s">
        <v>1001</v>
      </c>
      <c r="I43">
        <v>37.77223</v>
      </c>
      <c r="J43">
        <v>-121.96335000000001</v>
      </c>
      <c r="K43">
        <v>541990</v>
      </c>
      <c r="L43" t="s">
        <v>58</v>
      </c>
    </row>
    <row r="44" spans="1:75" x14ac:dyDescent="0.3">
      <c r="A44">
        <v>1008358</v>
      </c>
      <c r="B44" t="s">
        <v>2533</v>
      </c>
      <c r="C44" t="s">
        <v>2534</v>
      </c>
      <c r="D44" t="s">
        <v>2535</v>
      </c>
      <c r="E44" t="s">
        <v>339</v>
      </c>
      <c r="F44" t="s">
        <v>2170</v>
      </c>
      <c r="G44" t="s">
        <v>2536</v>
      </c>
      <c r="H44" t="s">
        <v>2171</v>
      </c>
      <c r="I44">
        <v>32.716290000000001</v>
      </c>
      <c r="J44">
        <v>-104.44602</v>
      </c>
      <c r="K44">
        <v>211111</v>
      </c>
      <c r="L44" t="s">
        <v>2172</v>
      </c>
      <c r="BR44" s="49" t="s">
        <v>35887</v>
      </c>
      <c r="BS44" s="49" t="s">
        <v>35887</v>
      </c>
      <c r="BT44" s="49" t="s">
        <v>35887</v>
      </c>
      <c r="BU44" s="49" t="s">
        <v>35887</v>
      </c>
      <c r="BV44" s="49" t="s">
        <v>35887</v>
      </c>
    </row>
    <row r="45" spans="1:75" x14ac:dyDescent="0.3">
      <c r="A45">
        <v>1008560</v>
      </c>
      <c r="B45" t="s">
        <v>35975</v>
      </c>
      <c r="C45" t="s">
        <v>35976</v>
      </c>
      <c r="D45" t="s">
        <v>35977</v>
      </c>
      <c r="E45" t="s">
        <v>447</v>
      </c>
      <c r="F45" t="s">
        <v>14857</v>
      </c>
      <c r="G45" t="s">
        <v>35978</v>
      </c>
      <c r="H45" t="s">
        <v>2679</v>
      </c>
      <c r="I45">
        <v>40.174999999999997</v>
      </c>
      <c r="J45">
        <v>-74.771111000000005</v>
      </c>
      <c r="K45">
        <v>325120</v>
      </c>
      <c r="L45" t="s">
        <v>58</v>
      </c>
      <c r="BR45" s="49" t="s">
        <v>35887</v>
      </c>
    </row>
    <row r="46" spans="1:75" x14ac:dyDescent="0.3">
      <c r="A46">
        <v>1006402</v>
      </c>
      <c r="B46" t="s">
        <v>2625</v>
      </c>
      <c r="C46" t="s">
        <v>2626</v>
      </c>
      <c r="D46" t="s">
        <v>2627</v>
      </c>
      <c r="E46" t="s">
        <v>303</v>
      </c>
      <c r="F46" t="s">
        <v>2628</v>
      </c>
      <c r="G46" t="s">
        <v>2629</v>
      </c>
      <c r="H46" t="s">
        <v>536</v>
      </c>
      <c r="I46">
        <v>29.859444</v>
      </c>
      <c r="J46">
        <v>-93.965833000000003</v>
      </c>
      <c r="K46">
        <v>325120</v>
      </c>
      <c r="L46" t="s">
        <v>2630</v>
      </c>
      <c r="BO46" s="49" t="s">
        <v>35887</v>
      </c>
      <c r="BP46" s="49" t="s">
        <v>35887</v>
      </c>
      <c r="BQ46" s="49" t="s">
        <v>35887</v>
      </c>
      <c r="BR46" s="49" t="s">
        <v>35887</v>
      </c>
      <c r="BS46" s="49" t="s">
        <v>35887</v>
      </c>
      <c r="BT46" s="49" t="s">
        <v>35887</v>
      </c>
      <c r="BU46" s="49" t="s">
        <v>35887</v>
      </c>
      <c r="BV46" s="49" t="s">
        <v>35887</v>
      </c>
    </row>
    <row r="47" spans="1:75" x14ac:dyDescent="0.3">
      <c r="A47">
        <v>1004725</v>
      </c>
      <c r="B47" t="s">
        <v>2674</v>
      </c>
      <c r="C47" t="s">
        <v>2675</v>
      </c>
      <c r="D47" t="s">
        <v>2676</v>
      </c>
      <c r="E47" t="s">
        <v>447</v>
      </c>
      <c r="F47" t="s">
        <v>2677</v>
      </c>
      <c r="G47" t="s">
        <v>2678</v>
      </c>
      <c r="H47" t="s">
        <v>2679</v>
      </c>
      <c r="I47">
        <v>40.384844999999999</v>
      </c>
      <c r="J47">
        <v>-75.146286000000003</v>
      </c>
      <c r="K47">
        <v>325120</v>
      </c>
      <c r="L47" t="s">
        <v>2680</v>
      </c>
    </row>
    <row r="48" spans="1:75" x14ac:dyDescent="0.3">
      <c r="A48">
        <v>1003364</v>
      </c>
      <c r="B48" t="s">
        <v>35979</v>
      </c>
      <c r="C48" t="s">
        <v>35980</v>
      </c>
      <c r="D48" t="s">
        <v>5420</v>
      </c>
      <c r="E48" t="s">
        <v>303</v>
      </c>
      <c r="F48" t="s">
        <v>35981</v>
      </c>
      <c r="G48" t="s">
        <v>35982</v>
      </c>
      <c r="H48" t="s">
        <v>27434</v>
      </c>
      <c r="I48">
        <v>33.999240999999998</v>
      </c>
      <c r="J48">
        <v>-84.070448999999996</v>
      </c>
      <c r="K48">
        <v>424690</v>
      </c>
      <c r="L48" t="s">
        <v>58</v>
      </c>
      <c r="BQ48" s="49" t="s">
        <v>35887</v>
      </c>
      <c r="BR48" s="49" t="s">
        <v>35887</v>
      </c>
      <c r="BS48" s="49" t="s">
        <v>35887</v>
      </c>
      <c r="BT48" s="49" t="s">
        <v>35887</v>
      </c>
      <c r="BU48" s="49" t="s">
        <v>35887</v>
      </c>
      <c r="BV48" s="49" t="s">
        <v>35887</v>
      </c>
      <c r="BW48" s="49" t="s">
        <v>35887</v>
      </c>
    </row>
    <row r="49" spans="1:75" x14ac:dyDescent="0.3">
      <c r="A49">
        <v>1010984</v>
      </c>
      <c r="B49" t="s">
        <v>35983</v>
      </c>
      <c r="C49" t="s">
        <v>35984</v>
      </c>
      <c r="D49" t="s">
        <v>2727</v>
      </c>
      <c r="E49" t="s">
        <v>690</v>
      </c>
      <c r="F49" t="s">
        <v>35985</v>
      </c>
      <c r="G49" t="s">
        <v>35986</v>
      </c>
      <c r="H49" t="s">
        <v>2730</v>
      </c>
      <c r="I49">
        <v>31.578458000000001</v>
      </c>
      <c r="J49">
        <v>-84.151927999999998</v>
      </c>
      <c r="K49">
        <v>221210</v>
      </c>
      <c r="L49" t="s">
        <v>127</v>
      </c>
      <c r="AW49" s="49" t="s">
        <v>35987</v>
      </c>
      <c r="AX49" s="49" t="s">
        <v>35988</v>
      </c>
      <c r="AY49" s="49" t="s">
        <v>35989</v>
      </c>
      <c r="AZ49" s="49" t="s">
        <v>35990</v>
      </c>
      <c r="BA49" s="49" t="s">
        <v>35991</v>
      </c>
      <c r="BB49" s="49" t="s">
        <v>35992</v>
      </c>
      <c r="BC49" s="49" t="s">
        <v>35993</v>
      </c>
      <c r="BD49" s="49" t="s">
        <v>35994</v>
      </c>
      <c r="BE49" s="49" t="s">
        <v>35995</v>
      </c>
    </row>
    <row r="50" spans="1:75" x14ac:dyDescent="0.3">
      <c r="A50">
        <v>1003689</v>
      </c>
      <c r="B50" t="s">
        <v>2868</v>
      </c>
      <c r="C50" t="s">
        <v>2869</v>
      </c>
      <c r="D50" t="s">
        <v>2870</v>
      </c>
      <c r="E50" t="s">
        <v>323</v>
      </c>
      <c r="F50" t="s">
        <v>2871</v>
      </c>
      <c r="G50" t="s">
        <v>2872</v>
      </c>
      <c r="H50" t="s">
        <v>2179</v>
      </c>
      <c r="I50">
        <v>35.3825</v>
      </c>
      <c r="J50">
        <v>-119.070556</v>
      </c>
      <c r="K50">
        <v>324110</v>
      </c>
      <c r="L50" t="s">
        <v>28</v>
      </c>
      <c r="AC50" s="49" t="s">
        <v>35996</v>
      </c>
    </row>
    <row r="51" spans="1:75" x14ac:dyDescent="0.3">
      <c r="A51">
        <v>1008026</v>
      </c>
      <c r="B51" t="s">
        <v>35997</v>
      </c>
      <c r="C51" t="s">
        <v>35998</v>
      </c>
      <c r="D51" t="s">
        <v>3280</v>
      </c>
      <c r="E51" t="s">
        <v>351</v>
      </c>
      <c r="F51" t="s">
        <v>3278</v>
      </c>
      <c r="G51" t="s">
        <v>35999</v>
      </c>
      <c r="H51" t="s">
        <v>2468</v>
      </c>
      <c r="I51">
        <v>40.690480000000001</v>
      </c>
      <c r="J51">
        <v>-89.592439999999996</v>
      </c>
      <c r="K51">
        <v>221210</v>
      </c>
      <c r="L51" t="s">
        <v>3629</v>
      </c>
      <c r="AW51" s="49" t="s">
        <v>36000</v>
      </c>
      <c r="AX51" s="49" t="s">
        <v>36001</v>
      </c>
      <c r="AY51" s="49" t="s">
        <v>36002</v>
      </c>
      <c r="AZ51" s="49" t="s">
        <v>36003</v>
      </c>
      <c r="BA51" s="49" t="s">
        <v>36004</v>
      </c>
      <c r="BB51" s="49" t="s">
        <v>36005</v>
      </c>
      <c r="BC51" s="49" t="s">
        <v>36006</v>
      </c>
      <c r="BD51" s="49" t="s">
        <v>36007</v>
      </c>
      <c r="BE51" s="49" t="s">
        <v>36008</v>
      </c>
    </row>
    <row r="52" spans="1:75" x14ac:dyDescent="0.3">
      <c r="A52">
        <v>1004034</v>
      </c>
      <c r="B52" t="s">
        <v>36009</v>
      </c>
      <c r="C52" t="s">
        <v>36010</v>
      </c>
      <c r="D52" t="s">
        <v>3104</v>
      </c>
      <c r="E52" t="s">
        <v>435</v>
      </c>
      <c r="F52" t="s">
        <v>36011</v>
      </c>
      <c r="G52" t="s">
        <v>36012</v>
      </c>
      <c r="H52" t="s">
        <v>2261</v>
      </c>
      <c r="I52">
        <v>38.620784999999998</v>
      </c>
      <c r="J52">
        <v>-90.211635000000001</v>
      </c>
      <c r="K52">
        <v>221210</v>
      </c>
      <c r="L52" t="s">
        <v>3629</v>
      </c>
      <c r="AW52" s="49" t="s">
        <v>36013</v>
      </c>
      <c r="AX52" s="49" t="s">
        <v>36014</v>
      </c>
      <c r="AY52" s="49" t="s">
        <v>36015</v>
      </c>
      <c r="AZ52" s="49" t="s">
        <v>36016</v>
      </c>
      <c r="BA52" s="49" t="s">
        <v>36017</v>
      </c>
      <c r="BB52" s="49" t="s">
        <v>36018</v>
      </c>
      <c r="BC52" s="49" t="s">
        <v>36019</v>
      </c>
      <c r="BD52" s="49" t="s">
        <v>36020</v>
      </c>
      <c r="BE52" s="49" t="s">
        <v>36021</v>
      </c>
    </row>
    <row r="53" spans="1:75" x14ac:dyDescent="0.3">
      <c r="A53">
        <v>1010290</v>
      </c>
      <c r="B53" t="s">
        <v>36022</v>
      </c>
      <c r="C53" t="s">
        <v>36023</v>
      </c>
      <c r="D53" t="s">
        <v>36024</v>
      </c>
      <c r="E53" t="s">
        <v>323</v>
      </c>
      <c r="F53" t="s">
        <v>36025</v>
      </c>
      <c r="G53" t="s">
        <v>36026</v>
      </c>
      <c r="H53" t="s">
        <v>963</v>
      </c>
      <c r="I53">
        <v>33.836390000000002</v>
      </c>
      <c r="J53">
        <v>-118.31502</v>
      </c>
      <c r="K53">
        <v>336111</v>
      </c>
      <c r="L53" t="s">
        <v>82</v>
      </c>
    </row>
    <row r="54" spans="1:75" x14ac:dyDescent="0.3">
      <c r="A54">
        <v>1010602</v>
      </c>
      <c r="B54" t="s">
        <v>36027</v>
      </c>
      <c r="C54" t="s">
        <v>36028</v>
      </c>
      <c r="D54" t="s">
        <v>36029</v>
      </c>
      <c r="E54" t="s">
        <v>1370</v>
      </c>
      <c r="F54" t="s">
        <v>36030</v>
      </c>
      <c r="G54" t="s">
        <v>36031</v>
      </c>
      <c r="H54" t="s">
        <v>36032</v>
      </c>
      <c r="I54">
        <v>55.337420000000002</v>
      </c>
      <c r="J54">
        <v>-131.63359</v>
      </c>
      <c r="K54">
        <v>454311</v>
      </c>
      <c r="L54" t="s">
        <v>36033</v>
      </c>
      <c r="AL54" s="49" t="s">
        <v>35887</v>
      </c>
    </row>
    <row r="55" spans="1:75" x14ac:dyDescent="0.3">
      <c r="A55">
        <v>1002037</v>
      </c>
      <c r="B55" t="s">
        <v>3102</v>
      </c>
      <c r="C55" t="s">
        <v>3103</v>
      </c>
      <c r="D55" t="s">
        <v>3104</v>
      </c>
      <c r="E55" t="s">
        <v>435</v>
      </c>
      <c r="F55" t="s">
        <v>3105</v>
      </c>
      <c r="G55" t="s">
        <v>3106</v>
      </c>
      <c r="H55" t="s">
        <v>2261</v>
      </c>
      <c r="I55">
        <v>38.5961</v>
      </c>
      <c r="J55">
        <v>-90.212800000000001</v>
      </c>
      <c r="K55">
        <v>312120</v>
      </c>
      <c r="L55" t="s">
        <v>599</v>
      </c>
      <c r="BO55" s="49" t="s">
        <v>35887</v>
      </c>
      <c r="BP55" s="49" t="s">
        <v>35887</v>
      </c>
      <c r="BQ55" s="49" t="s">
        <v>35887</v>
      </c>
      <c r="BS55" s="49" t="s">
        <v>35887</v>
      </c>
      <c r="BT55" s="49" t="s">
        <v>35887</v>
      </c>
      <c r="BU55" s="49" t="s">
        <v>35887</v>
      </c>
      <c r="BV55" s="49" t="s">
        <v>35887</v>
      </c>
      <c r="BW55" s="49" t="s">
        <v>35887</v>
      </c>
    </row>
    <row r="56" spans="1:75" x14ac:dyDescent="0.3">
      <c r="A56">
        <v>1006508</v>
      </c>
      <c r="B56" t="s">
        <v>3136</v>
      </c>
      <c r="C56" t="s">
        <v>3137</v>
      </c>
      <c r="D56" t="s">
        <v>3124</v>
      </c>
      <c r="E56" t="s">
        <v>461</v>
      </c>
      <c r="F56" t="s">
        <v>3125</v>
      </c>
      <c r="G56" t="s">
        <v>3138</v>
      </c>
      <c r="H56" t="s">
        <v>3126</v>
      </c>
      <c r="I56">
        <v>43.018662999999997</v>
      </c>
      <c r="J56">
        <v>-105.261432</v>
      </c>
      <c r="K56">
        <v>324110</v>
      </c>
      <c r="L56" t="s">
        <v>1344</v>
      </c>
      <c r="AA56" s="49" t="s">
        <v>36034</v>
      </c>
      <c r="AB56" s="49" t="s">
        <v>36035</v>
      </c>
      <c r="AC56" s="49" t="s">
        <v>36036</v>
      </c>
    </row>
    <row r="57" spans="1:75" x14ac:dyDescent="0.3">
      <c r="A57">
        <v>1003366</v>
      </c>
      <c r="B57" t="s">
        <v>36037</v>
      </c>
      <c r="C57" t="s">
        <v>36038</v>
      </c>
      <c r="D57" t="s">
        <v>36039</v>
      </c>
      <c r="E57" t="s">
        <v>435</v>
      </c>
      <c r="F57" t="s">
        <v>36040</v>
      </c>
      <c r="G57" t="s">
        <v>36041</v>
      </c>
      <c r="H57" t="s">
        <v>762</v>
      </c>
      <c r="I57">
        <v>38.651490000000003</v>
      </c>
      <c r="J57">
        <v>-90.343410000000006</v>
      </c>
      <c r="K57">
        <v>424720</v>
      </c>
      <c r="L57" t="s">
        <v>36033</v>
      </c>
      <c r="AE57" s="49" t="s">
        <v>35887</v>
      </c>
      <c r="AF57" s="49" t="s">
        <v>35887</v>
      </c>
      <c r="AG57" s="49" t="s">
        <v>35887</v>
      </c>
      <c r="AH57" s="49" t="s">
        <v>35887</v>
      </c>
      <c r="AI57" s="49" t="s">
        <v>35887</v>
      </c>
      <c r="AJ57" s="49" t="s">
        <v>35887</v>
      </c>
      <c r="AK57" s="49" t="s">
        <v>35887</v>
      </c>
      <c r="AL57" s="49" t="s">
        <v>35887</v>
      </c>
      <c r="AT57" s="49" t="s">
        <v>35887</v>
      </c>
    </row>
    <row r="58" spans="1:75" x14ac:dyDescent="0.3">
      <c r="A58">
        <v>1005661</v>
      </c>
      <c r="B58" t="s">
        <v>3262</v>
      </c>
      <c r="C58" t="s">
        <v>3263</v>
      </c>
      <c r="D58" t="s">
        <v>399</v>
      </c>
      <c r="E58" t="s">
        <v>351</v>
      </c>
      <c r="F58" t="s">
        <v>3264</v>
      </c>
      <c r="G58" t="s">
        <v>3265</v>
      </c>
      <c r="H58" t="s">
        <v>3266</v>
      </c>
      <c r="I58">
        <v>39.8675</v>
      </c>
      <c r="J58">
        <v>-88.885000000000005</v>
      </c>
      <c r="K58">
        <v>311221</v>
      </c>
      <c r="L58" t="s">
        <v>3267</v>
      </c>
      <c r="BO58" s="49" t="s">
        <v>35887</v>
      </c>
      <c r="BP58" s="49" t="s">
        <v>35887</v>
      </c>
      <c r="BQ58" s="49" t="s">
        <v>35887</v>
      </c>
      <c r="BR58" s="49" t="s">
        <v>35887</v>
      </c>
      <c r="BS58" s="49" t="s">
        <v>35887</v>
      </c>
      <c r="BT58" s="49" t="s">
        <v>35887</v>
      </c>
      <c r="BU58" s="49" t="s">
        <v>35887</v>
      </c>
      <c r="BV58" s="49" t="s">
        <v>35887</v>
      </c>
      <c r="BW58" s="49" t="s">
        <v>35887</v>
      </c>
    </row>
    <row r="59" spans="1:75" x14ac:dyDescent="0.3">
      <c r="A59">
        <v>1004975</v>
      </c>
      <c r="B59" t="s">
        <v>36042</v>
      </c>
      <c r="C59" t="s">
        <v>36043</v>
      </c>
      <c r="D59" t="s">
        <v>15237</v>
      </c>
      <c r="E59" t="s">
        <v>422</v>
      </c>
      <c r="F59" t="s">
        <v>36044</v>
      </c>
      <c r="G59" t="s">
        <v>36045</v>
      </c>
      <c r="H59" t="s">
        <v>13467</v>
      </c>
      <c r="I59">
        <v>35.363529999999997</v>
      </c>
      <c r="J59">
        <v>-94.375730000000004</v>
      </c>
      <c r="K59">
        <v>221210</v>
      </c>
      <c r="L59" t="s">
        <v>127</v>
      </c>
      <c r="AW59" s="49" t="s">
        <v>36046</v>
      </c>
      <c r="AX59" s="49" t="s">
        <v>36047</v>
      </c>
      <c r="AY59" s="49" t="s">
        <v>36048</v>
      </c>
      <c r="AZ59" s="49" t="s">
        <v>36049</v>
      </c>
      <c r="BA59" s="49" t="s">
        <v>36050</v>
      </c>
      <c r="BB59" s="49" t="s">
        <v>36051</v>
      </c>
      <c r="BC59" s="49" t="s">
        <v>36052</v>
      </c>
      <c r="BD59" s="49" t="s">
        <v>36053</v>
      </c>
      <c r="BE59" s="49" t="s">
        <v>36054</v>
      </c>
    </row>
    <row r="60" spans="1:75" x14ac:dyDescent="0.3">
      <c r="A60">
        <v>1006481</v>
      </c>
      <c r="B60" t="s">
        <v>36055</v>
      </c>
      <c r="C60" t="s">
        <v>36056</v>
      </c>
      <c r="D60" t="s">
        <v>15237</v>
      </c>
      <c r="E60" t="s">
        <v>422</v>
      </c>
      <c r="F60" t="s">
        <v>36044</v>
      </c>
      <c r="G60" t="s">
        <v>36045</v>
      </c>
      <c r="H60" t="s">
        <v>13467</v>
      </c>
      <c r="I60">
        <v>35.363529999999997</v>
      </c>
      <c r="J60">
        <v>-94.375730000000004</v>
      </c>
      <c r="K60">
        <v>221210</v>
      </c>
      <c r="L60" t="s">
        <v>127</v>
      </c>
      <c r="AW60" s="49" t="s">
        <v>36057</v>
      </c>
      <c r="AX60" s="49" t="s">
        <v>36058</v>
      </c>
      <c r="AY60" s="49" t="s">
        <v>36059</v>
      </c>
      <c r="AZ60" s="49" t="s">
        <v>36060</v>
      </c>
      <c r="BA60" s="49" t="s">
        <v>36061</v>
      </c>
      <c r="BB60" s="49" t="s">
        <v>36062</v>
      </c>
      <c r="BC60" s="49" t="s">
        <v>36063</v>
      </c>
      <c r="BD60" s="49" t="s">
        <v>36064</v>
      </c>
      <c r="BE60" s="49" t="s">
        <v>36065</v>
      </c>
    </row>
    <row r="61" spans="1:75" x14ac:dyDescent="0.3">
      <c r="A61">
        <v>1005320</v>
      </c>
      <c r="B61" t="s">
        <v>36066</v>
      </c>
      <c r="C61" t="s">
        <v>3459</v>
      </c>
      <c r="D61" t="s">
        <v>36067</v>
      </c>
      <c r="E61" t="s">
        <v>447</v>
      </c>
      <c r="F61" t="s">
        <v>14414</v>
      </c>
      <c r="G61" t="s">
        <v>36068</v>
      </c>
      <c r="H61" t="s">
        <v>1952</v>
      </c>
      <c r="I61">
        <v>40.095109999999998</v>
      </c>
      <c r="J61">
        <v>-75.405600000000007</v>
      </c>
      <c r="K61">
        <v>325120</v>
      </c>
      <c r="L61" t="s">
        <v>58</v>
      </c>
    </row>
    <row r="62" spans="1:75" x14ac:dyDescent="0.3">
      <c r="A62">
        <v>1006415</v>
      </c>
      <c r="B62" t="s">
        <v>3458</v>
      </c>
      <c r="C62" t="s">
        <v>3459</v>
      </c>
      <c r="D62" t="s">
        <v>3460</v>
      </c>
      <c r="E62" t="s">
        <v>676</v>
      </c>
      <c r="F62" t="s">
        <v>3461</v>
      </c>
      <c r="G62" t="s">
        <v>3462</v>
      </c>
      <c r="H62" t="s">
        <v>1865</v>
      </c>
      <c r="I62">
        <v>35.272129999999997</v>
      </c>
      <c r="J62">
        <v>-89.978939999999994</v>
      </c>
      <c r="K62">
        <v>325188</v>
      </c>
      <c r="L62" t="s">
        <v>599</v>
      </c>
      <c r="BR62" s="49" t="s">
        <v>35887</v>
      </c>
      <c r="BS62" s="49" t="s">
        <v>35887</v>
      </c>
      <c r="BT62" s="49" t="s">
        <v>35887</v>
      </c>
      <c r="BU62" s="49" t="s">
        <v>35887</v>
      </c>
      <c r="BV62" s="49" t="s">
        <v>35887</v>
      </c>
      <c r="BW62" s="49" t="s">
        <v>35887</v>
      </c>
    </row>
    <row r="63" spans="1:75" x14ac:dyDescent="0.3">
      <c r="A63">
        <v>1004087</v>
      </c>
      <c r="B63" t="s">
        <v>3487</v>
      </c>
      <c r="C63" t="s">
        <v>3488</v>
      </c>
      <c r="D63" t="s">
        <v>3489</v>
      </c>
      <c r="E63" t="s">
        <v>303</v>
      </c>
      <c r="F63" t="s">
        <v>3490</v>
      </c>
      <c r="G63" t="s">
        <v>3491</v>
      </c>
      <c r="H63" t="s">
        <v>3424</v>
      </c>
      <c r="I63">
        <v>29.133889</v>
      </c>
      <c r="J63">
        <v>-97.039161000000007</v>
      </c>
      <c r="K63">
        <v>211130</v>
      </c>
      <c r="L63" t="s">
        <v>3492</v>
      </c>
      <c r="BF63" s="49" t="s">
        <v>36069</v>
      </c>
      <c r="BG63" s="49" t="s">
        <v>36070</v>
      </c>
      <c r="BH63" s="49" t="s">
        <v>36071</v>
      </c>
      <c r="BI63" s="49" t="s">
        <v>36072</v>
      </c>
      <c r="BJ63" s="49" t="s">
        <v>36073</v>
      </c>
      <c r="BK63" s="49" t="s">
        <v>36074</v>
      </c>
      <c r="BL63" s="49" t="s">
        <v>36075</v>
      </c>
      <c r="BM63" s="49" t="s">
        <v>36076</v>
      </c>
      <c r="BN63" s="49" t="s">
        <v>36077</v>
      </c>
    </row>
    <row r="64" spans="1:75" x14ac:dyDescent="0.3">
      <c r="A64">
        <v>1000158</v>
      </c>
      <c r="B64" t="s">
        <v>3561</v>
      </c>
      <c r="C64" t="s">
        <v>3562</v>
      </c>
      <c r="D64" t="s">
        <v>399</v>
      </c>
      <c r="E64" t="s">
        <v>386</v>
      </c>
      <c r="F64" t="s">
        <v>2885</v>
      </c>
      <c r="G64" t="s">
        <v>3563</v>
      </c>
      <c r="H64" t="s">
        <v>3564</v>
      </c>
      <c r="I64">
        <v>34.633899999999997</v>
      </c>
      <c r="J64">
        <v>-87.0244</v>
      </c>
      <c r="K64">
        <v>325199</v>
      </c>
      <c r="L64" t="s">
        <v>2630</v>
      </c>
      <c r="BO64" s="49" t="s">
        <v>35887</v>
      </c>
      <c r="BP64" s="49" t="s">
        <v>35887</v>
      </c>
      <c r="BQ64" s="49" t="s">
        <v>35887</v>
      </c>
      <c r="BR64" s="49" t="s">
        <v>35887</v>
      </c>
      <c r="BS64" s="49" t="s">
        <v>35887</v>
      </c>
      <c r="BT64" s="49" t="s">
        <v>35887</v>
      </c>
      <c r="BU64" s="49" t="s">
        <v>35887</v>
      </c>
      <c r="BV64" s="49" t="s">
        <v>35887</v>
      </c>
      <c r="BW64" s="49" t="s">
        <v>35887</v>
      </c>
    </row>
    <row r="65" spans="1:75" x14ac:dyDescent="0.3">
      <c r="A65">
        <v>1003934</v>
      </c>
      <c r="B65" t="s">
        <v>35979</v>
      </c>
      <c r="C65" t="s">
        <v>36078</v>
      </c>
      <c r="D65" t="s">
        <v>3625</v>
      </c>
      <c r="E65" t="s">
        <v>690</v>
      </c>
      <c r="F65" t="s">
        <v>36079</v>
      </c>
      <c r="G65" t="s">
        <v>36080</v>
      </c>
      <c r="H65" t="s">
        <v>27434</v>
      </c>
      <c r="I65">
        <v>33.999240999999998</v>
      </c>
      <c r="J65">
        <v>-84.070448999999996</v>
      </c>
      <c r="K65">
        <v>424690</v>
      </c>
      <c r="L65" t="s">
        <v>58</v>
      </c>
    </row>
    <row r="66" spans="1:75" x14ac:dyDescent="0.3">
      <c r="A66">
        <v>1004873</v>
      </c>
      <c r="B66" t="s">
        <v>3588</v>
      </c>
      <c r="C66" t="s">
        <v>3589</v>
      </c>
      <c r="D66" t="s">
        <v>3590</v>
      </c>
      <c r="E66" t="s">
        <v>832</v>
      </c>
      <c r="F66" t="s">
        <v>833</v>
      </c>
      <c r="G66" t="s">
        <v>3591</v>
      </c>
      <c r="H66" t="s">
        <v>835</v>
      </c>
      <c r="I66">
        <v>21.319479999999999</v>
      </c>
      <c r="J66">
        <v>-158.11629500000001</v>
      </c>
      <c r="K66">
        <v>424710</v>
      </c>
      <c r="L66" t="s">
        <v>3592</v>
      </c>
      <c r="AE66" s="49" t="s">
        <v>35887</v>
      </c>
      <c r="AF66" s="49" t="s">
        <v>35887</v>
      </c>
      <c r="AG66" s="49" t="s">
        <v>35887</v>
      </c>
      <c r="AH66" s="49" t="s">
        <v>35887</v>
      </c>
      <c r="AI66" s="49" t="s">
        <v>35887</v>
      </c>
      <c r="AJ66" s="49" t="s">
        <v>35887</v>
      </c>
      <c r="AK66" s="49" t="s">
        <v>35887</v>
      </c>
      <c r="AL66" s="49" t="s">
        <v>35887</v>
      </c>
    </row>
    <row r="67" spans="1:75" x14ac:dyDescent="0.3">
      <c r="A67">
        <v>1010432</v>
      </c>
      <c r="B67" t="s">
        <v>36081</v>
      </c>
      <c r="C67" t="s">
        <v>36082</v>
      </c>
      <c r="D67" t="s">
        <v>5420</v>
      </c>
      <c r="E67" t="s">
        <v>303</v>
      </c>
      <c r="F67" t="s">
        <v>35922</v>
      </c>
      <c r="G67" t="s">
        <v>36083</v>
      </c>
      <c r="H67" t="s">
        <v>1165</v>
      </c>
      <c r="I67">
        <v>33.65934</v>
      </c>
      <c r="J67">
        <v>-117.99977</v>
      </c>
      <c r="K67">
        <v>424710</v>
      </c>
      <c r="L67" t="s">
        <v>36033</v>
      </c>
      <c r="AG67" s="49" t="s">
        <v>35887</v>
      </c>
      <c r="AH67" s="49" t="s">
        <v>35887</v>
      </c>
      <c r="AI67" s="49" t="s">
        <v>35887</v>
      </c>
      <c r="AJ67" s="49" t="s">
        <v>35887</v>
      </c>
      <c r="AK67" s="49" t="s">
        <v>35887</v>
      </c>
      <c r="AL67" s="49" t="s">
        <v>35887</v>
      </c>
      <c r="AQ67" s="49" t="s">
        <v>36084</v>
      </c>
      <c r="AR67" s="49" t="s">
        <v>36085</v>
      </c>
      <c r="AS67" s="49" t="s">
        <v>36086</v>
      </c>
      <c r="AT67" s="49" t="s">
        <v>36087</v>
      </c>
      <c r="AU67" s="49" t="s">
        <v>36088</v>
      </c>
    </row>
    <row r="68" spans="1:75" x14ac:dyDescent="0.3">
      <c r="A68">
        <v>1007872</v>
      </c>
      <c r="B68" t="s">
        <v>3623</v>
      </c>
      <c r="C68" t="s">
        <v>3624</v>
      </c>
      <c r="D68" t="s">
        <v>3625</v>
      </c>
      <c r="E68" t="s">
        <v>690</v>
      </c>
      <c r="F68" t="s">
        <v>3626</v>
      </c>
      <c r="G68" t="s">
        <v>3627</v>
      </c>
      <c r="H68" t="s">
        <v>3628</v>
      </c>
      <c r="I68">
        <v>33.780707999999997</v>
      </c>
      <c r="J68">
        <v>-84.387782000000001</v>
      </c>
      <c r="K68">
        <v>221210</v>
      </c>
      <c r="L68" t="s">
        <v>3629</v>
      </c>
      <c r="AW68" s="49" t="s">
        <v>36089</v>
      </c>
      <c r="AX68" s="49" t="s">
        <v>36090</v>
      </c>
      <c r="AY68" s="49" t="s">
        <v>36091</v>
      </c>
      <c r="AZ68" s="49" t="s">
        <v>36092</v>
      </c>
      <c r="BA68" s="49" t="s">
        <v>36093</v>
      </c>
      <c r="BB68" s="49" t="s">
        <v>36094</v>
      </c>
      <c r="BC68" s="49" t="s">
        <v>36095</v>
      </c>
      <c r="BD68" s="49" t="s">
        <v>36096</v>
      </c>
      <c r="BE68" s="49" t="s">
        <v>36097</v>
      </c>
    </row>
    <row r="69" spans="1:75" x14ac:dyDescent="0.3">
      <c r="A69">
        <v>1010365</v>
      </c>
      <c r="B69" t="s">
        <v>36098</v>
      </c>
      <c r="C69" t="s">
        <v>36099</v>
      </c>
      <c r="D69" t="s">
        <v>5214</v>
      </c>
      <c r="E69" t="s">
        <v>386</v>
      </c>
      <c r="F69" t="s">
        <v>36100</v>
      </c>
      <c r="G69" t="s">
        <v>36101</v>
      </c>
      <c r="H69" t="s">
        <v>2160</v>
      </c>
      <c r="I69">
        <v>31.024329999999999</v>
      </c>
      <c r="J69">
        <v>-87.490459999999999</v>
      </c>
      <c r="K69">
        <v>221210</v>
      </c>
      <c r="L69" t="s">
        <v>127</v>
      </c>
      <c r="AW69" s="49" t="s">
        <v>36102</v>
      </c>
      <c r="AX69" s="49" t="s">
        <v>36103</v>
      </c>
      <c r="AY69" s="49" t="s">
        <v>36104</v>
      </c>
      <c r="AZ69" s="49" t="s">
        <v>36105</v>
      </c>
      <c r="BA69" s="49" t="s">
        <v>36106</v>
      </c>
      <c r="BB69" s="49" t="s">
        <v>36107</v>
      </c>
      <c r="BC69" s="49" t="s">
        <v>36108</v>
      </c>
      <c r="BD69" s="49" t="s">
        <v>36109</v>
      </c>
      <c r="BE69" s="49" t="s">
        <v>36110</v>
      </c>
    </row>
    <row r="70" spans="1:75" x14ac:dyDescent="0.3">
      <c r="A70">
        <v>1004794</v>
      </c>
      <c r="B70" t="s">
        <v>36111</v>
      </c>
      <c r="C70" t="s">
        <v>36112</v>
      </c>
      <c r="D70" t="s">
        <v>3634</v>
      </c>
      <c r="E70" t="s">
        <v>303</v>
      </c>
      <c r="F70" t="s">
        <v>3635</v>
      </c>
      <c r="G70" t="s">
        <v>3636</v>
      </c>
      <c r="H70" t="s">
        <v>3637</v>
      </c>
      <c r="I70">
        <v>32.925488000000001</v>
      </c>
      <c r="J70">
        <v>-96.816136999999998</v>
      </c>
      <c r="K70">
        <v>221210</v>
      </c>
      <c r="L70" t="s">
        <v>3629</v>
      </c>
      <c r="AW70" s="49" t="s">
        <v>36113</v>
      </c>
      <c r="AX70" s="49" t="s">
        <v>36114</v>
      </c>
      <c r="AY70" s="49" t="s">
        <v>36115</v>
      </c>
      <c r="AZ70" s="49" t="s">
        <v>36116</v>
      </c>
      <c r="BA70" s="49" t="s">
        <v>36117</v>
      </c>
      <c r="BB70" s="49" t="s">
        <v>36118</v>
      </c>
      <c r="BC70" s="49" t="s">
        <v>36119</v>
      </c>
      <c r="BD70" s="49" t="s">
        <v>36120</v>
      </c>
      <c r="BE70" s="49" t="s">
        <v>36121</v>
      </c>
    </row>
    <row r="71" spans="1:75" x14ac:dyDescent="0.3">
      <c r="A71">
        <v>1001388</v>
      </c>
      <c r="B71" t="s">
        <v>3632</v>
      </c>
      <c r="C71" t="s">
        <v>36122</v>
      </c>
      <c r="D71" t="s">
        <v>3634</v>
      </c>
      <c r="E71" t="s">
        <v>303</v>
      </c>
      <c r="F71" t="s">
        <v>3635</v>
      </c>
      <c r="G71" t="s">
        <v>3636</v>
      </c>
      <c r="H71" t="s">
        <v>3637</v>
      </c>
      <c r="I71">
        <v>32.92548</v>
      </c>
      <c r="J71">
        <v>-96.816130000000001</v>
      </c>
      <c r="K71">
        <v>221210</v>
      </c>
      <c r="L71" t="s">
        <v>3629</v>
      </c>
      <c r="AW71" s="49" t="s">
        <v>36123</v>
      </c>
      <c r="AX71" s="49" t="s">
        <v>36124</v>
      </c>
      <c r="AY71" s="49" t="s">
        <v>36125</v>
      </c>
      <c r="AZ71" s="49" t="s">
        <v>36126</v>
      </c>
      <c r="BA71" s="49" t="s">
        <v>36127</v>
      </c>
      <c r="BB71" s="49" t="s">
        <v>36128</v>
      </c>
      <c r="BC71" s="49" t="s">
        <v>36129</v>
      </c>
      <c r="BD71" s="49" t="s">
        <v>36130</v>
      </c>
      <c r="BE71" s="49" t="s">
        <v>36131</v>
      </c>
    </row>
    <row r="72" spans="1:75" x14ac:dyDescent="0.3">
      <c r="A72">
        <v>1001389</v>
      </c>
      <c r="B72" t="s">
        <v>3632</v>
      </c>
      <c r="C72" t="s">
        <v>36132</v>
      </c>
      <c r="D72" t="s">
        <v>3634</v>
      </c>
      <c r="E72" t="s">
        <v>303</v>
      </c>
      <c r="F72" t="s">
        <v>3635</v>
      </c>
      <c r="G72" t="s">
        <v>3636</v>
      </c>
      <c r="H72" t="s">
        <v>3637</v>
      </c>
      <c r="I72">
        <v>32.92548</v>
      </c>
      <c r="J72">
        <v>-96.816130000000001</v>
      </c>
      <c r="K72">
        <v>221210</v>
      </c>
      <c r="L72" t="s">
        <v>3629</v>
      </c>
      <c r="AW72" s="49" t="s">
        <v>36133</v>
      </c>
      <c r="AX72" s="49" t="s">
        <v>36134</v>
      </c>
      <c r="AY72" s="49" t="s">
        <v>36135</v>
      </c>
      <c r="AZ72" s="49" t="s">
        <v>36136</v>
      </c>
      <c r="BA72" s="49" t="s">
        <v>36137</v>
      </c>
      <c r="BB72" s="49" t="s">
        <v>36138</v>
      </c>
      <c r="BC72" s="49" t="s">
        <v>36139</v>
      </c>
      <c r="BD72" s="49" t="s">
        <v>36140</v>
      </c>
      <c r="BE72" s="49" t="s">
        <v>36141</v>
      </c>
    </row>
    <row r="73" spans="1:75" x14ac:dyDescent="0.3">
      <c r="A73">
        <v>1001390</v>
      </c>
      <c r="B73" t="s">
        <v>3632</v>
      </c>
      <c r="C73" t="s">
        <v>36142</v>
      </c>
      <c r="D73" t="s">
        <v>3634</v>
      </c>
      <c r="E73" t="s">
        <v>303</v>
      </c>
      <c r="F73" t="s">
        <v>3635</v>
      </c>
      <c r="G73" t="s">
        <v>3636</v>
      </c>
      <c r="H73" t="s">
        <v>3637</v>
      </c>
      <c r="I73">
        <v>32.92548</v>
      </c>
      <c r="J73">
        <v>-96.816130000000001</v>
      </c>
      <c r="K73">
        <v>221210</v>
      </c>
      <c r="L73" t="s">
        <v>3629</v>
      </c>
      <c r="AW73" s="49" t="s">
        <v>36143</v>
      </c>
      <c r="AX73" s="49" t="s">
        <v>36144</v>
      </c>
      <c r="AY73" s="49" t="s">
        <v>36145</v>
      </c>
      <c r="AZ73" s="49" t="s">
        <v>36146</v>
      </c>
      <c r="BA73" s="49" t="s">
        <v>36147</v>
      </c>
      <c r="BB73" s="49" t="s">
        <v>36148</v>
      </c>
      <c r="BC73" s="49" t="s">
        <v>36149</v>
      </c>
      <c r="BD73" s="49" t="s">
        <v>36150</v>
      </c>
      <c r="BE73" s="49" t="s">
        <v>36151</v>
      </c>
    </row>
    <row r="74" spans="1:75" x14ac:dyDescent="0.3">
      <c r="A74">
        <v>1001391</v>
      </c>
      <c r="B74" t="s">
        <v>3632</v>
      </c>
      <c r="C74" t="s">
        <v>36152</v>
      </c>
      <c r="D74" t="s">
        <v>3634</v>
      </c>
      <c r="E74" t="s">
        <v>303</v>
      </c>
      <c r="F74" t="s">
        <v>3635</v>
      </c>
      <c r="G74" t="s">
        <v>3636</v>
      </c>
      <c r="H74" t="s">
        <v>3637</v>
      </c>
      <c r="I74">
        <v>32.92548</v>
      </c>
      <c r="J74">
        <v>-96.816130000000001</v>
      </c>
      <c r="K74">
        <v>221210</v>
      </c>
      <c r="L74" t="s">
        <v>3629</v>
      </c>
      <c r="AW74" s="49" t="s">
        <v>36153</v>
      </c>
      <c r="AX74" s="49" t="s">
        <v>36154</v>
      </c>
      <c r="AY74" s="49" t="s">
        <v>36155</v>
      </c>
      <c r="AZ74" s="49" t="s">
        <v>36156</v>
      </c>
      <c r="BA74" s="49" t="s">
        <v>36157</v>
      </c>
      <c r="BB74" s="49" t="s">
        <v>36158</v>
      </c>
      <c r="BC74" s="49" t="s">
        <v>36159</v>
      </c>
      <c r="BD74" s="49" t="s">
        <v>36160</v>
      </c>
      <c r="BE74" s="49" t="s">
        <v>36161</v>
      </c>
    </row>
    <row r="75" spans="1:75" x14ac:dyDescent="0.3">
      <c r="A75">
        <v>1006887</v>
      </c>
      <c r="B75" t="s">
        <v>3632</v>
      </c>
      <c r="C75" t="s">
        <v>36162</v>
      </c>
      <c r="D75" t="s">
        <v>3634</v>
      </c>
      <c r="E75" t="s">
        <v>303</v>
      </c>
      <c r="F75" t="s">
        <v>3635</v>
      </c>
      <c r="G75" t="s">
        <v>3636</v>
      </c>
      <c r="H75" t="s">
        <v>3637</v>
      </c>
      <c r="I75">
        <v>32.92548</v>
      </c>
      <c r="J75">
        <v>-96.816130000000001</v>
      </c>
      <c r="K75">
        <v>221210</v>
      </c>
      <c r="L75" t="s">
        <v>3629</v>
      </c>
      <c r="AW75" s="49" t="s">
        <v>36163</v>
      </c>
      <c r="AX75" s="49" t="s">
        <v>36164</v>
      </c>
      <c r="AY75" s="49" t="s">
        <v>36165</v>
      </c>
      <c r="AZ75" s="49" t="s">
        <v>36166</v>
      </c>
      <c r="BA75" s="49" t="s">
        <v>36167</v>
      </c>
      <c r="BB75" s="49" t="s">
        <v>36167</v>
      </c>
      <c r="BC75" s="49" t="s">
        <v>36168</v>
      </c>
      <c r="BD75" s="49" t="s">
        <v>36169</v>
      </c>
      <c r="BE75" s="49" t="s">
        <v>36170</v>
      </c>
    </row>
    <row r="76" spans="1:75" x14ac:dyDescent="0.3">
      <c r="A76">
        <v>1001398</v>
      </c>
      <c r="B76" t="s">
        <v>3632</v>
      </c>
      <c r="C76" t="s">
        <v>36171</v>
      </c>
      <c r="D76" t="s">
        <v>3634</v>
      </c>
      <c r="E76" t="s">
        <v>303</v>
      </c>
      <c r="F76" t="s">
        <v>3635</v>
      </c>
      <c r="G76" t="s">
        <v>3636</v>
      </c>
      <c r="H76" t="s">
        <v>3637</v>
      </c>
      <c r="I76">
        <v>32.92548</v>
      </c>
      <c r="J76">
        <v>-96.816130000000001</v>
      </c>
      <c r="K76">
        <v>221210</v>
      </c>
      <c r="L76" t="s">
        <v>3629</v>
      </c>
      <c r="AW76" s="49" t="s">
        <v>36172</v>
      </c>
      <c r="AX76" s="49" t="s">
        <v>36173</v>
      </c>
      <c r="AY76" s="49" t="s">
        <v>36174</v>
      </c>
      <c r="AZ76" s="49" t="s">
        <v>36175</v>
      </c>
      <c r="BA76" s="49" t="s">
        <v>36176</v>
      </c>
      <c r="BB76" s="49" t="s">
        <v>36177</v>
      </c>
      <c r="BC76" s="49" t="s">
        <v>36178</v>
      </c>
      <c r="BD76" s="49" t="s">
        <v>36179</v>
      </c>
      <c r="BE76" s="49" t="s">
        <v>36180</v>
      </c>
    </row>
    <row r="77" spans="1:75" x14ac:dyDescent="0.3">
      <c r="A77">
        <v>1001402</v>
      </c>
      <c r="B77" t="s">
        <v>3632</v>
      </c>
      <c r="C77" t="s">
        <v>36181</v>
      </c>
      <c r="D77" t="s">
        <v>3634</v>
      </c>
      <c r="E77" t="s">
        <v>303</v>
      </c>
      <c r="F77" t="s">
        <v>3635</v>
      </c>
      <c r="G77" t="s">
        <v>3636</v>
      </c>
      <c r="H77" t="s">
        <v>3637</v>
      </c>
      <c r="I77">
        <v>32.92548</v>
      </c>
      <c r="J77">
        <v>-96.816130000000001</v>
      </c>
      <c r="K77">
        <v>221210</v>
      </c>
      <c r="L77" t="s">
        <v>3629</v>
      </c>
      <c r="AW77" s="49" t="s">
        <v>36182</v>
      </c>
      <c r="AX77" s="49" t="s">
        <v>36183</v>
      </c>
      <c r="AY77" s="49" t="s">
        <v>36184</v>
      </c>
      <c r="AZ77" s="49" t="s">
        <v>36185</v>
      </c>
      <c r="BA77" s="49" t="s">
        <v>36186</v>
      </c>
      <c r="BB77" s="49" t="s">
        <v>36187</v>
      </c>
      <c r="BC77" s="49" t="s">
        <v>36188</v>
      </c>
      <c r="BD77" s="49" t="s">
        <v>36189</v>
      </c>
      <c r="BE77" s="49" t="s">
        <v>36190</v>
      </c>
    </row>
    <row r="78" spans="1:75" x14ac:dyDescent="0.3">
      <c r="A78">
        <v>1004818</v>
      </c>
      <c r="B78" t="s">
        <v>3644</v>
      </c>
      <c r="C78" t="s">
        <v>3645</v>
      </c>
      <c r="D78" t="s">
        <v>3646</v>
      </c>
      <c r="E78" t="s">
        <v>331</v>
      </c>
      <c r="F78" t="s">
        <v>3647</v>
      </c>
      <c r="G78" t="s">
        <v>3648</v>
      </c>
      <c r="H78" t="s">
        <v>3649</v>
      </c>
      <c r="I78">
        <v>43.3</v>
      </c>
      <c r="J78">
        <v>-76.381</v>
      </c>
      <c r="K78">
        <v>325193</v>
      </c>
      <c r="L78" t="s">
        <v>599</v>
      </c>
      <c r="BO78" s="49" t="s">
        <v>35887</v>
      </c>
      <c r="BP78" s="49" t="s">
        <v>35887</v>
      </c>
      <c r="BQ78" s="49" t="s">
        <v>35887</v>
      </c>
      <c r="BR78" s="49" t="s">
        <v>35887</v>
      </c>
      <c r="BS78" s="49" t="s">
        <v>35887</v>
      </c>
      <c r="BT78" s="49" t="s">
        <v>35887</v>
      </c>
      <c r="BU78" s="49" t="s">
        <v>35887</v>
      </c>
      <c r="BV78" s="49" t="s">
        <v>35887</v>
      </c>
      <c r="BW78" s="49" t="s">
        <v>35887</v>
      </c>
    </row>
    <row r="79" spans="1:75" x14ac:dyDescent="0.3">
      <c r="A79">
        <v>1006588</v>
      </c>
      <c r="B79" t="s">
        <v>36191</v>
      </c>
      <c r="C79" t="s">
        <v>36192</v>
      </c>
      <c r="D79" t="s">
        <v>3460</v>
      </c>
      <c r="E79" t="s">
        <v>676</v>
      </c>
      <c r="F79" t="s">
        <v>22152</v>
      </c>
      <c r="G79" t="s">
        <v>36193</v>
      </c>
      <c r="H79" t="s">
        <v>1865</v>
      </c>
      <c r="I79">
        <v>35.141849999999998</v>
      </c>
      <c r="J79">
        <v>-90.055539999999993</v>
      </c>
      <c r="K79">
        <v>441310</v>
      </c>
      <c r="L79" t="s">
        <v>58</v>
      </c>
    </row>
    <row r="80" spans="1:75" x14ac:dyDescent="0.3">
      <c r="A80">
        <v>1008835</v>
      </c>
      <c r="B80" t="s">
        <v>3698</v>
      </c>
      <c r="C80" t="s">
        <v>3699</v>
      </c>
      <c r="D80" t="s">
        <v>3700</v>
      </c>
      <c r="E80" t="s">
        <v>640</v>
      </c>
      <c r="F80" t="s">
        <v>3701</v>
      </c>
      <c r="G80" t="s">
        <v>3702</v>
      </c>
      <c r="H80" t="s">
        <v>3703</v>
      </c>
      <c r="I80">
        <v>48.301166000000002</v>
      </c>
      <c r="J80">
        <v>-102.220966</v>
      </c>
      <c r="K80">
        <v>211130</v>
      </c>
      <c r="L80" t="s">
        <v>326</v>
      </c>
      <c r="BF80" s="49" t="s">
        <v>35887</v>
      </c>
      <c r="BG80" s="49" t="s">
        <v>35887</v>
      </c>
      <c r="BH80" s="49" t="s">
        <v>35887</v>
      </c>
      <c r="BI80" s="49" t="s">
        <v>35887</v>
      </c>
      <c r="BJ80" s="49" t="s">
        <v>35887</v>
      </c>
      <c r="BK80" s="49" t="s">
        <v>35887</v>
      </c>
      <c r="BL80" s="49" t="s">
        <v>35887</v>
      </c>
      <c r="BM80" s="49" t="s">
        <v>35887</v>
      </c>
      <c r="BN80" s="49" t="s">
        <v>35887</v>
      </c>
    </row>
    <row r="81" spans="1:75" x14ac:dyDescent="0.3">
      <c r="A81">
        <v>1003291</v>
      </c>
      <c r="B81" t="s">
        <v>36194</v>
      </c>
      <c r="C81" t="s">
        <v>36195</v>
      </c>
      <c r="D81" t="s">
        <v>36196</v>
      </c>
      <c r="E81" t="s">
        <v>946</v>
      </c>
      <c r="F81" t="s">
        <v>36197</v>
      </c>
      <c r="G81" t="s">
        <v>36198</v>
      </c>
      <c r="H81" t="s">
        <v>5575</v>
      </c>
      <c r="I81">
        <v>47.66</v>
      </c>
      <c r="J81">
        <v>-117.39</v>
      </c>
      <c r="K81">
        <v>221210</v>
      </c>
      <c r="L81" t="s">
        <v>127</v>
      </c>
      <c r="AW81" s="49" t="s">
        <v>36199</v>
      </c>
      <c r="AX81" s="49" t="s">
        <v>36200</v>
      </c>
      <c r="AY81" s="49" t="s">
        <v>36201</v>
      </c>
      <c r="AZ81" s="49" t="s">
        <v>36202</v>
      </c>
      <c r="BA81" s="49" t="s">
        <v>36203</v>
      </c>
      <c r="BB81" s="49" t="s">
        <v>36204</v>
      </c>
      <c r="BC81" s="49" t="s">
        <v>36205</v>
      </c>
      <c r="BD81" s="49" t="s">
        <v>36206</v>
      </c>
      <c r="BE81" s="49" t="s">
        <v>36207</v>
      </c>
    </row>
    <row r="82" spans="1:75" x14ac:dyDescent="0.3">
      <c r="A82">
        <v>1003292</v>
      </c>
      <c r="B82" t="s">
        <v>36194</v>
      </c>
      <c r="C82" t="s">
        <v>36208</v>
      </c>
      <c r="D82" t="s">
        <v>36196</v>
      </c>
      <c r="E82" t="s">
        <v>946</v>
      </c>
      <c r="F82" t="s">
        <v>36197</v>
      </c>
      <c r="G82" t="s">
        <v>36198</v>
      </c>
      <c r="H82" t="s">
        <v>5575</v>
      </c>
      <c r="I82">
        <v>47.66</v>
      </c>
      <c r="J82">
        <v>-117.39</v>
      </c>
      <c r="K82">
        <v>221210</v>
      </c>
      <c r="L82" t="s">
        <v>127</v>
      </c>
      <c r="AW82" s="49" t="s">
        <v>36209</v>
      </c>
      <c r="AX82" s="49" t="s">
        <v>36210</v>
      </c>
      <c r="AY82" s="49" t="s">
        <v>36211</v>
      </c>
      <c r="AZ82" s="49" t="s">
        <v>36212</v>
      </c>
      <c r="BA82" s="49" t="s">
        <v>36213</v>
      </c>
      <c r="BB82" s="49" t="s">
        <v>36214</v>
      </c>
      <c r="BC82" s="49" t="s">
        <v>36215</v>
      </c>
      <c r="BD82" s="49" t="s">
        <v>36216</v>
      </c>
      <c r="BE82" s="49" t="s">
        <v>36217</v>
      </c>
    </row>
    <row r="83" spans="1:75" x14ac:dyDescent="0.3">
      <c r="A83">
        <v>1003050</v>
      </c>
      <c r="B83" t="s">
        <v>36194</v>
      </c>
      <c r="C83" t="s">
        <v>36218</v>
      </c>
      <c r="D83" t="s">
        <v>36196</v>
      </c>
      <c r="E83" t="s">
        <v>946</v>
      </c>
      <c r="F83" t="s">
        <v>36197</v>
      </c>
      <c r="G83" t="s">
        <v>36219</v>
      </c>
      <c r="H83" t="s">
        <v>5575</v>
      </c>
      <c r="I83">
        <v>47.66</v>
      </c>
      <c r="J83">
        <v>-117.39</v>
      </c>
      <c r="K83">
        <v>221210</v>
      </c>
      <c r="L83" t="s">
        <v>3629</v>
      </c>
      <c r="AW83" s="49" t="s">
        <v>36220</v>
      </c>
      <c r="AX83" s="49" t="s">
        <v>36221</v>
      </c>
      <c r="AY83" s="49" t="s">
        <v>36222</v>
      </c>
      <c r="AZ83" s="49" t="s">
        <v>36223</v>
      </c>
      <c r="BA83" s="49" t="s">
        <v>36224</v>
      </c>
      <c r="BB83" s="49" t="s">
        <v>36225</v>
      </c>
      <c r="BC83" s="49" t="s">
        <v>36226</v>
      </c>
      <c r="BD83" s="49" t="s">
        <v>36227</v>
      </c>
      <c r="BE83" s="49" t="s">
        <v>36228</v>
      </c>
    </row>
    <row r="84" spans="1:75" x14ac:dyDescent="0.3">
      <c r="A84">
        <v>1010950</v>
      </c>
      <c r="B84" t="s">
        <v>36229</v>
      </c>
      <c r="C84" t="s">
        <v>36230</v>
      </c>
      <c r="D84" t="s">
        <v>36231</v>
      </c>
      <c r="E84" t="s">
        <v>2780</v>
      </c>
      <c r="F84" t="s">
        <v>36232</v>
      </c>
      <c r="G84" t="s">
        <v>36233</v>
      </c>
      <c r="I84">
        <v>29.592901300000001</v>
      </c>
      <c r="J84">
        <v>-98.525415899999999</v>
      </c>
      <c r="K84">
        <v>551114</v>
      </c>
      <c r="L84" t="s">
        <v>35912</v>
      </c>
      <c r="AH84" s="49" t="s">
        <v>35887</v>
      </c>
      <c r="AI84" s="49" t="s">
        <v>35887</v>
      </c>
      <c r="AJ84" s="49" t="s">
        <v>35887</v>
      </c>
      <c r="AK84" s="49" t="s">
        <v>35887</v>
      </c>
      <c r="AQ84" s="49" t="s">
        <v>36234</v>
      </c>
      <c r="AR84" s="49" t="s">
        <v>36235</v>
      </c>
      <c r="AS84" s="49" t="s">
        <v>36236</v>
      </c>
      <c r="AT84" s="49" t="s">
        <v>35887</v>
      </c>
    </row>
    <row r="85" spans="1:75" x14ac:dyDescent="0.3">
      <c r="A85">
        <v>1002032</v>
      </c>
      <c r="B85" t="s">
        <v>3785</v>
      </c>
      <c r="C85" t="s">
        <v>3786</v>
      </c>
      <c r="D85" t="s">
        <v>2281</v>
      </c>
      <c r="E85" t="s">
        <v>393</v>
      </c>
      <c r="F85" t="s">
        <v>3787</v>
      </c>
      <c r="G85" t="s">
        <v>3788</v>
      </c>
      <c r="H85" t="s">
        <v>3789</v>
      </c>
      <c r="I85">
        <v>42.594900000000003</v>
      </c>
      <c r="J85">
        <v>-89.666910000000001</v>
      </c>
      <c r="K85">
        <v>325193</v>
      </c>
      <c r="L85" t="s">
        <v>2050</v>
      </c>
      <c r="BO85" s="49" t="s">
        <v>35887</v>
      </c>
      <c r="BP85" s="49" t="s">
        <v>35887</v>
      </c>
      <c r="BQ85" s="49" t="s">
        <v>35887</v>
      </c>
      <c r="BR85" s="49" t="s">
        <v>35887</v>
      </c>
      <c r="BS85" s="49" t="s">
        <v>35887</v>
      </c>
      <c r="BT85" s="49" t="s">
        <v>35887</v>
      </c>
      <c r="BU85" s="49" t="s">
        <v>35887</v>
      </c>
      <c r="BV85" s="49" t="s">
        <v>35887</v>
      </c>
      <c r="BW85" s="49" t="s">
        <v>35887</v>
      </c>
    </row>
    <row r="86" spans="1:75" x14ac:dyDescent="0.3">
      <c r="A86">
        <v>1002943</v>
      </c>
      <c r="B86" t="s">
        <v>3823</v>
      </c>
      <c r="C86" t="s">
        <v>3824</v>
      </c>
      <c r="D86" t="s">
        <v>3825</v>
      </c>
      <c r="E86" t="s">
        <v>1487</v>
      </c>
      <c r="F86" t="s">
        <v>3821</v>
      </c>
      <c r="H86" t="s">
        <v>3826</v>
      </c>
      <c r="I86">
        <v>39.487296999999998</v>
      </c>
      <c r="J86">
        <v>-108.111356</v>
      </c>
      <c r="K86">
        <v>211130</v>
      </c>
      <c r="L86" t="s">
        <v>1135</v>
      </c>
      <c r="BO86" s="49" t="s">
        <v>35887</v>
      </c>
      <c r="BP86" s="49" t="s">
        <v>35887</v>
      </c>
      <c r="BQ86" s="49" t="s">
        <v>35887</v>
      </c>
      <c r="BR86" s="49" t="s">
        <v>35887</v>
      </c>
      <c r="BS86" s="49" t="s">
        <v>35887</v>
      </c>
      <c r="BT86" s="49" t="s">
        <v>35887</v>
      </c>
      <c r="BU86" s="49" t="s">
        <v>35887</v>
      </c>
      <c r="BV86" s="49" t="s">
        <v>35887</v>
      </c>
      <c r="BW86" s="49" t="s">
        <v>35887</v>
      </c>
    </row>
    <row r="87" spans="1:75" x14ac:dyDescent="0.3">
      <c r="A87">
        <v>1010695</v>
      </c>
      <c r="B87" t="s">
        <v>36237</v>
      </c>
      <c r="C87" t="s">
        <v>3888</v>
      </c>
      <c r="D87" t="s">
        <v>16630</v>
      </c>
      <c r="E87" t="s">
        <v>1663</v>
      </c>
      <c r="F87" t="s">
        <v>16631</v>
      </c>
      <c r="G87" t="s">
        <v>36238</v>
      </c>
      <c r="H87" t="s">
        <v>16627</v>
      </c>
      <c r="I87">
        <v>40.784869999999998</v>
      </c>
      <c r="J87">
        <v>-74.427210000000002</v>
      </c>
      <c r="K87">
        <v>325110</v>
      </c>
      <c r="L87" t="s">
        <v>36033</v>
      </c>
      <c r="AI87" s="49" t="s">
        <v>35887</v>
      </c>
      <c r="AL87" s="49" t="s">
        <v>35887</v>
      </c>
    </row>
    <row r="88" spans="1:75" x14ac:dyDescent="0.3">
      <c r="A88">
        <v>1010582</v>
      </c>
      <c r="B88" t="s">
        <v>3911</v>
      </c>
      <c r="C88" t="s">
        <v>36239</v>
      </c>
      <c r="D88" t="s">
        <v>2627</v>
      </c>
      <c r="E88" t="s">
        <v>303</v>
      </c>
      <c r="F88" t="s">
        <v>3914</v>
      </c>
      <c r="G88" t="s">
        <v>36240</v>
      </c>
      <c r="H88" t="s">
        <v>536</v>
      </c>
      <c r="I88">
        <v>29.951649</v>
      </c>
      <c r="J88">
        <v>-93.887271999999996</v>
      </c>
      <c r="K88">
        <v>325110</v>
      </c>
      <c r="L88" t="s">
        <v>36033</v>
      </c>
      <c r="AJ88" s="49" t="s">
        <v>35887</v>
      </c>
      <c r="AK88" s="49" t="s">
        <v>35887</v>
      </c>
      <c r="AL88" s="49" t="s">
        <v>35887</v>
      </c>
    </row>
    <row r="89" spans="1:75" x14ac:dyDescent="0.3">
      <c r="A89">
        <v>1007568</v>
      </c>
      <c r="B89" t="s">
        <v>3992</v>
      </c>
      <c r="C89" t="s">
        <v>3993</v>
      </c>
      <c r="D89" t="s">
        <v>3994</v>
      </c>
      <c r="E89" t="s">
        <v>461</v>
      </c>
      <c r="F89" t="s">
        <v>3995</v>
      </c>
      <c r="G89" t="s">
        <v>3996</v>
      </c>
      <c r="H89" t="s">
        <v>3997</v>
      </c>
      <c r="I89">
        <v>42.846400000000003</v>
      </c>
      <c r="J89">
        <v>-108.313</v>
      </c>
      <c r="K89">
        <v>211130</v>
      </c>
      <c r="L89" t="s">
        <v>326</v>
      </c>
      <c r="BG89" s="49" t="s">
        <v>36241</v>
      </c>
      <c r="BH89" s="49" t="s">
        <v>36242</v>
      </c>
      <c r="BI89" s="49" t="s">
        <v>36243</v>
      </c>
      <c r="BJ89" s="49" t="s">
        <v>36244</v>
      </c>
      <c r="BK89" s="49" t="s">
        <v>36245</v>
      </c>
      <c r="BL89" s="49" t="s">
        <v>36246</v>
      </c>
      <c r="BM89" s="49" t="s">
        <v>36247</v>
      </c>
      <c r="BN89" s="49" t="s">
        <v>36248</v>
      </c>
    </row>
    <row r="90" spans="1:75" x14ac:dyDescent="0.3">
      <c r="A90">
        <v>1007035</v>
      </c>
      <c r="B90" t="s">
        <v>36249</v>
      </c>
      <c r="C90" t="s">
        <v>36250</v>
      </c>
      <c r="D90" t="s">
        <v>7584</v>
      </c>
      <c r="E90" t="s">
        <v>1682</v>
      </c>
      <c r="F90" t="s">
        <v>7585</v>
      </c>
      <c r="G90" t="s">
        <v>36251</v>
      </c>
      <c r="H90" t="s">
        <v>7587</v>
      </c>
      <c r="I90">
        <v>42.472499999999997</v>
      </c>
      <c r="J90">
        <v>-73.204170000000005</v>
      </c>
      <c r="K90">
        <v>221210</v>
      </c>
      <c r="L90" t="s">
        <v>127</v>
      </c>
      <c r="AW90" s="49" t="s">
        <v>36252</v>
      </c>
      <c r="AX90" s="49" t="s">
        <v>36253</v>
      </c>
      <c r="AY90" s="49" t="s">
        <v>36254</v>
      </c>
      <c r="AZ90" s="49" t="s">
        <v>36255</v>
      </c>
      <c r="BA90" s="49" t="s">
        <v>36256</v>
      </c>
      <c r="BB90" s="49" t="s">
        <v>36257</v>
      </c>
      <c r="BC90" s="49" t="s">
        <v>36258</v>
      </c>
      <c r="BD90" s="49" t="s">
        <v>36259</v>
      </c>
      <c r="BE90" s="49" t="s">
        <v>36260</v>
      </c>
    </row>
    <row r="91" spans="1:75" x14ac:dyDescent="0.3">
      <c r="A91">
        <v>1006961</v>
      </c>
      <c r="B91" t="s">
        <v>4100</v>
      </c>
      <c r="C91" t="s">
        <v>4101</v>
      </c>
      <c r="D91" t="s">
        <v>4102</v>
      </c>
      <c r="E91" t="s">
        <v>303</v>
      </c>
      <c r="F91" t="s">
        <v>4103</v>
      </c>
      <c r="G91" t="s">
        <v>4104</v>
      </c>
      <c r="H91" t="s">
        <v>1351</v>
      </c>
      <c r="I91">
        <v>32.269103999999999</v>
      </c>
      <c r="J91">
        <v>-101.41767299999999</v>
      </c>
      <c r="K91">
        <v>324110</v>
      </c>
      <c r="L91" t="s">
        <v>4105</v>
      </c>
      <c r="V91" s="49" t="s">
        <v>36261</v>
      </c>
      <c r="W91" s="49" t="s">
        <v>36262</v>
      </c>
      <c r="X91" s="49" t="s">
        <v>36263</v>
      </c>
      <c r="Y91" s="49" t="s">
        <v>36264</v>
      </c>
      <c r="Z91" s="49" t="s">
        <v>36265</v>
      </c>
      <c r="AA91" s="49" t="s">
        <v>36266</v>
      </c>
      <c r="AB91" s="49" t="s">
        <v>36267</v>
      </c>
      <c r="AC91" s="49" t="s">
        <v>36268</v>
      </c>
      <c r="AD91" s="49" t="s">
        <v>36269</v>
      </c>
    </row>
    <row r="92" spans="1:75" x14ac:dyDescent="0.3">
      <c r="A92">
        <v>1009068</v>
      </c>
      <c r="B92" t="s">
        <v>4107</v>
      </c>
      <c r="C92" t="s">
        <v>4108</v>
      </c>
      <c r="D92" t="s">
        <v>4109</v>
      </c>
      <c r="E92" t="s">
        <v>2294</v>
      </c>
      <c r="F92" t="s">
        <v>4110</v>
      </c>
      <c r="G92" t="s">
        <v>4111</v>
      </c>
      <c r="H92" t="s">
        <v>4112</v>
      </c>
      <c r="I92">
        <v>40.838386</v>
      </c>
      <c r="J92">
        <v>-111.921443</v>
      </c>
      <c r="K92">
        <v>324110</v>
      </c>
      <c r="L92" t="s">
        <v>1344</v>
      </c>
      <c r="V92" s="49" t="s">
        <v>36270</v>
      </c>
      <c r="W92" s="49" t="s">
        <v>36271</v>
      </c>
      <c r="X92" s="49" t="s">
        <v>36272</v>
      </c>
      <c r="Y92" s="49" t="s">
        <v>36273</v>
      </c>
      <c r="Z92" s="49" t="s">
        <v>36274</v>
      </c>
      <c r="AA92" s="49" t="s">
        <v>36275</v>
      </c>
      <c r="AB92" s="49" t="s">
        <v>36276</v>
      </c>
      <c r="AC92" s="49" t="s">
        <v>36277</v>
      </c>
      <c r="AD92" s="49" t="s">
        <v>36278</v>
      </c>
    </row>
    <row r="93" spans="1:75" x14ac:dyDescent="0.3">
      <c r="A93">
        <v>1012123</v>
      </c>
      <c r="B93" t="s">
        <v>36279</v>
      </c>
      <c r="C93" t="s">
        <v>36280</v>
      </c>
      <c r="D93" t="s">
        <v>36281</v>
      </c>
      <c r="E93" t="s">
        <v>468</v>
      </c>
      <c r="F93" t="s">
        <v>36282</v>
      </c>
      <c r="G93" t="s">
        <v>36283</v>
      </c>
      <c r="H93" t="s">
        <v>1653</v>
      </c>
      <c r="I93">
        <v>28.002011</v>
      </c>
      <c r="J93">
        <v>-82.529877999999997</v>
      </c>
      <c r="K93">
        <v>425120</v>
      </c>
      <c r="L93" t="s">
        <v>58</v>
      </c>
    </row>
    <row r="94" spans="1:75" x14ac:dyDescent="0.3">
      <c r="A94">
        <v>1010267</v>
      </c>
      <c r="B94" t="s">
        <v>36284</v>
      </c>
      <c r="C94" t="s">
        <v>36285</v>
      </c>
      <c r="D94" t="s">
        <v>36286</v>
      </c>
      <c r="E94" t="s">
        <v>1663</v>
      </c>
      <c r="F94" t="s">
        <v>36287</v>
      </c>
      <c r="G94" t="s">
        <v>36288</v>
      </c>
      <c r="H94" t="s">
        <v>20790</v>
      </c>
      <c r="I94">
        <v>41.028829999999999</v>
      </c>
      <c r="J94">
        <v>-74.072176999999996</v>
      </c>
      <c r="K94">
        <v>423110</v>
      </c>
      <c r="L94" t="s">
        <v>82</v>
      </c>
    </row>
    <row r="95" spans="1:75" x14ac:dyDescent="0.3">
      <c r="A95">
        <v>1002893</v>
      </c>
      <c r="B95" t="s">
        <v>4263</v>
      </c>
      <c r="C95" t="s">
        <v>4264</v>
      </c>
      <c r="D95" t="s">
        <v>4265</v>
      </c>
      <c r="E95" t="s">
        <v>946</v>
      </c>
      <c r="F95" t="s">
        <v>4266</v>
      </c>
      <c r="G95" t="s">
        <v>4267</v>
      </c>
      <c r="H95" t="s">
        <v>4268</v>
      </c>
      <c r="I95">
        <v>46.103960000000001</v>
      </c>
      <c r="J95">
        <v>-118.91840000000001</v>
      </c>
      <c r="K95">
        <v>322121</v>
      </c>
      <c r="L95" t="s">
        <v>1172</v>
      </c>
      <c r="BP95" s="49" t="s">
        <v>35887</v>
      </c>
      <c r="BQ95" s="49" t="s">
        <v>35887</v>
      </c>
      <c r="BR95" s="49" t="s">
        <v>35887</v>
      </c>
      <c r="BS95" s="49" t="s">
        <v>35887</v>
      </c>
      <c r="BT95" s="49" t="s">
        <v>35887</v>
      </c>
      <c r="BU95" s="49" t="s">
        <v>35887</v>
      </c>
      <c r="BV95" s="49" t="s">
        <v>35887</v>
      </c>
      <c r="BW95" s="49" t="s">
        <v>35887</v>
      </c>
    </row>
    <row r="96" spans="1:75" x14ac:dyDescent="0.3">
      <c r="A96">
        <v>1007994</v>
      </c>
      <c r="B96" t="s">
        <v>4269</v>
      </c>
      <c r="C96" t="s">
        <v>4270</v>
      </c>
      <c r="D96" t="s">
        <v>4271</v>
      </c>
      <c r="E96" t="s">
        <v>380</v>
      </c>
      <c r="F96" t="s">
        <v>4272</v>
      </c>
      <c r="G96" t="s">
        <v>4273</v>
      </c>
      <c r="H96" t="s">
        <v>4274</v>
      </c>
      <c r="I96">
        <v>48.606000000000002</v>
      </c>
      <c r="J96">
        <v>-93.4071</v>
      </c>
      <c r="K96">
        <v>322121</v>
      </c>
      <c r="L96" t="s">
        <v>4275</v>
      </c>
      <c r="BO96" s="49" t="s">
        <v>35887</v>
      </c>
      <c r="BP96" s="49" t="s">
        <v>35887</v>
      </c>
      <c r="BQ96" s="49" t="s">
        <v>35887</v>
      </c>
      <c r="BR96" s="49" t="s">
        <v>35887</v>
      </c>
      <c r="BS96" s="49" t="s">
        <v>35887</v>
      </c>
      <c r="BT96" s="49" t="s">
        <v>35887</v>
      </c>
      <c r="BU96" s="49" t="s">
        <v>35887</v>
      </c>
      <c r="BV96" s="49" t="s">
        <v>35887</v>
      </c>
      <c r="BW96" s="49" t="s">
        <v>35887</v>
      </c>
    </row>
    <row r="97" spans="1:75" x14ac:dyDescent="0.3">
      <c r="A97">
        <v>1002963</v>
      </c>
      <c r="B97" t="s">
        <v>4277</v>
      </c>
      <c r="C97" t="s">
        <v>4278</v>
      </c>
      <c r="D97" t="s">
        <v>4279</v>
      </c>
      <c r="E97" t="s">
        <v>386</v>
      </c>
      <c r="F97" t="s">
        <v>4280</v>
      </c>
      <c r="G97" t="s">
        <v>4281</v>
      </c>
      <c r="H97" t="s">
        <v>2278</v>
      </c>
      <c r="I97">
        <v>31.492253000000002</v>
      </c>
      <c r="J97">
        <v>-87.898804999999996</v>
      </c>
      <c r="K97">
        <v>322121</v>
      </c>
      <c r="L97" t="s">
        <v>4282</v>
      </c>
      <c r="BO97" s="49" t="s">
        <v>35887</v>
      </c>
      <c r="BP97" s="49" t="s">
        <v>35887</v>
      </c>
      <c r="BQ97" s="49" t="s">
        <v>35887</v>
      </c>
      <c r="BR97" s="49" t="s">
        <v>35887</v>
      </c>
      <c r="BS97" s="49" t="s">
        <v>35887</v>
      </c>
      <c r="BT97" s="49" t="s">
        <v>35887</v>
      </c>
      <c r="BU97" s="49" t="s">
        <v>35887</v>
      </c>
      <c r="BV97" s="49" t="s">
        <v>35887</v>
      </c>
      <c r="BW97" s="49" t="s">
        <v>35887</v>
      </c>
    </row>
    <row r="98" spans="1:75" x14ac:dyDescent="0.3">
      <c r="A98">
        <v>1004091</v>
      </c>
      <c r="B98" t="s">
        <v>4289</v>
      </c>
      <c r="C98" t="s">
        <v>4290</v>
      </c>
      <c r="D98" t="s">
        <v>4291</v>
      </c>
      <c r="E98" t="s">
        <v>542</v>
      </c>
      <c r="F98" t="s">
        <v>4292</v>
      </c>
      <c r="G98" t="s">
        <v>4293</v>
      </c>
      <c r="H98" t="s">
        <v>4294</v>
      </c>
      <c r="I98">
        <v>37.958638999999998</v>
      </c>
      <c r="J98">
        <v>-100.836</v>
      </c>
      <c r="K98">
        <v>325193</v>
      </c>
      <c r="L98" t="s">
        <v>599</v>
      </c>
      <c r="BO98" s="49" t="s">
        <v>35887</v>
      </c>
      <c r="BP98" s="49" t="s">
        <v>35887</v>
      </c>
      <c r="BQ98" s="49" t="s">
        <v>35887</v>
      </c>
      <c r="BR98" s="49" t="s">
        <v>35887</v>
      </c>
      <c r="BS98" s="49" t="s">
        <v>35887</v>
      </c>
      <c r="BT98" s="49" t="s">
        <v>35887</v>
      </c>
      <c r="BU98" s="49" t="s">
        <v>35887</v>
      </c>
      <c r="BV98" s="49" t="s">
        <v>35887</v>
      </c>
    </row>
    <row r="99" spans="1:75" x14ac:dyDescent="0.3">
      <c r="A99">
        <v>1006461</v>
      </c>
      <c r="B99" t="s">
        <v>4295</v>
      </c>
      <c r="C99" t="s">
        <v>4296</v>
      </c>
      <c r="D99" t="s">
        <v>4297</v>
      </c>
      <c r="E99" t="s">
        <v>422</v>
      </c>
      <c r="F99" t="s">
        <v>4298</v>
      </c>
      <c r="G99" t="s">
        <v>4299</v>
      </c>
      <c r="H99" t="s">
        <v>2076</v>
      </c>
      <c r="I99">
        <v>33.253886999999999</v>
      </c>
      <c r="J99">
        <v>-93.492774999999995</v>
      </c>
      <c r="K99">
        <v>211112</v>
      </c>
      <c r="L99" t="s">
        <v>326</v>
      </c>
      <c r="BJ99" s="49" t="s">
        <v>35887</v>
      </c>
      <c r="BK99" s="49" t="s">
        <v>35887</v>
      </c>
      <c r="BL99" s="49" t="s">
        <v>35887</v>
      </c>
      <c r="BM99" s="49" t="s">
        <v>35887</v>
      </c>
      <c r="BN99" s="49" t="s">
        <v>36289</v>
      </c>
    </row>
    <row r="100" spans="1:75" x14ac:dyDescent="0.3">
      <c r="A100">
        <v>1013596</v>
      </c>
      <c r="B100" t="s">
        <v>36290</v>
      </c>
      <c r="C100" t="s">
        <v>36291</v>
      </c>
      <c r="D100" t="s">
        <v>36292</v>
      </c>
      <c r="E100" t="s">
        <v>303</v>
      </c>
      <c r="F100" t="s">
        <v>35563</v>
      </c>
      <c r="H100" t="s">
        <v>35565</v>
      </c>
      <c r="I100">
        <v>28.155821</v>
      </c>
      <c r="J100">
        <v>-97.232929999999996</v>
      </c>
      <c r="K100">
        <v>211130</v>
      </c>
      <c r="L100" t="s">
        <v>126</v>
      </c>
      <c r="BF100" s="49" t="s">
        <v>36293</v>
      </c>
      <c r="BG100" s="49" t="s">
        <v>35887</v>
      </c>
      <c r="BH100" s="49" t="s">
        <v>36294</v>
      </c>
      <c r="BI100" s="49" t="s">
        <v>36295</v>
      </c>
      <c r="BJ100" s="49" t="s">
        <v>36296</v>
      </c>
      <c r="BK100" s="49" t="s">
        <v>36297</v>
      </c>
    </row>
    <row r="101" spans="1:75" x14ac:dyDescent="0.3">
      <c r="A101">
        <v>1006301</v>
      </c>
      <c r="B101" t="s">
        <v>4305</v>
      </c>
      <c r="C101" t="s">
        <v>4306</v>
      </c>
      <c r="D101" t="s">
        <v>939</v>
      </c>
      <c r="E101" t="s">
        <v>303</v>
      </c>
      <c r="F101" t="s">
        <v>4307</v>
      </c>
      <c r="H101" t="s">
        <v>942</v>
      </c>
      <c r="I101">
        <v>35.703060000000001</v>
      </c>
      <c r="J101">
        <v>-101.36305</v>
      </c>
      <c r="K101">
        <v>324110</v>
      </c>
      <c r="L101" t="s">
        <v>4308</v>
      </c>
      <c r="V101" s="49" t="s">
        <v>36298</v>
      </c>
      <c r="W101" s="49" t="s">
        <v>36299</v>
      </c>
      <c r="X101" s="49" t="s">
        <v>36300</v>
      </c>
      <c r="Y101" s="49" t="s">
        <v>36301</v>
      </c>
      <c r="Z101" s="49" t="s">
        <v>36302</v>
      </c>
      <c r="AA101" s="49" t="s">
        <v>36303</v>
      </c>
      <c r="AB101" s="49" t="s">
        <v>36304</v>
      </c>
      <c r="AC101" s="49" t="s">
        <v>36305</v>
      </c>
      <c r="AD101" s="49" t="s">
        <v>36306</v>
      </c>
    </row>
    <row r="102" spans="1:75" x14ac:dyDescent="0.3">
      <c r="A102">
        <v>1006468</v>
      </c>
      <c r="B102" t="s">
        <v>4345</v>
      </c>
      <c r="C102" t="s">
        <v>4346</v>
      </c>
      <c r="D102" t="s">
        <v>4347</v>
      </c>
      <c r="E102" t="s">
        <v>946</v>
      </c>
      <c r="F102" t="s">
        <v>4348</v>
      </c>
      <c r="G102" t="s">
        <v>4349</v>
      </c>
      <c r="H102" t="s">
        <v>1214</v>
      </c>
      <c r="I102">
        <v>48.884</v>
      </c>
      <c r="J102">
        <v>-122.735</v>
      </c>
      <c r="K102">
        <v>324110</v>
      </c>
      <c r="L102" t="s">
        <v>4350</v>
      </c>
      <c r="V102" s="49" t="s">
        <v>36307</v>
      </c>
      <c r="W102" s="49" t="s">
        <v>36308</v>
      </c>
      <c r="X102" s="49" t="s">
        <v>36309</v>
      </c>
      <c r="Y102" s="49" t="s">
        <v>36310</v>
      </c>
      <c r="Z102" s="49" t="s">
        <v>36311</v>
      </c>
      <c r="AA102" s="49" t="s">
        <v>36312</v>
      </c>
      <c r="AB102" s="49" t="s">
        <v>36313</v>
      </c>
      <c r="AC102" s="49" t="s">
        <v>36314</v>
      </c>
      <c r="AD102" s="49" t="s">
        <v>36315</v>
      </c>
      <c r="BO102" s="49" t="s">
        <v>35887</v>
      </c>
      <c r="BP102" s="49" t="s">
        <v>35887</v>
      </c>
      <c r="BQ102" s="49" t="s">
        <v>35887</v>
      </c>
      <c r="BR102" s="49" t="s">
        <v>35887</v>
      </c>
      <c r="BS102" s="49" t="s">
        <v>35887</v>
      </c>
      <c r="BT102" s="49" t="s">
        <v>35887</v>
      </c>
      <c r="BU102" s="49" t="s">
        <v>35887</v>
      </c>
      <c r="BV102" s="49" t="s">
        <v>35887</v>
      </c>
      <c r="BW102" s="49" t="s">
        <v>35887</v>
      </c>
    </row>
    <row r="103" spans="1:75" x14ac:dyDescent="0.3">
      <c r="A103">
        <v>1006078</v>
      </c>
      <c r="B103" t="s">
        <v>4352</v>
      </c>
      <c r="C103" t="s">
        <v>4353</v>
      </c>
      <c r="D103" t="s">
        <v>4354</v>
      </c>
      <c r="E103" t="s">
        <v>663</v>
      </c>
      <c r="F103" t="s">
        <v>2896</v>
      </c>
      <c r="G103" t="s">
        <v>4355</v>
      </c>
      <c r="H103" t="s">
        <v>4356</v>
      </c>
      <c r="I103">
        <v>41.678600000000003</v>
      </c>
      <c r="J103">
        <v>-83.453900000000004</v>
      </c>
      <c r="K103">
        <v>324110</v>
      </c>
      <c r="L103" t="s">
        <v>1344</v>
      </c>
      <c r="V103" s="49" t="s">
        <v>36316</v>
      </c>
      <c r="W103" s="49" t="s">
        <v>36317</v>
      </c>
      <c r="X103" s="49" t="s">
        <v>36318</v>
      </c>
      <c r="Y103" s="49" t="s">
        <v>36319</v>
      </c>
      <c r="Z103" s="49" t="s">
        <v>36320</v>
      </c>
      <c r="AA103" s="49" t="s">
        <v>36321</v>
      </c>
      <c r="AB103" s="49" t="s">
        <v>36322</v>
      </c>
      <c r="AC103" s="49" t="s">
        <v>36323</v>
      </c>
      <c r="AD103" s="49" t="s">
        <v>36324</v>
      </c>
    </row>
    <row r="104" spans="1:75" x14ac:dyDescent="0.3">
      <c r="A104">
        <v>1005272</v>
      </c>
      <c r="B104" t="s">
        <v>36325</v>
      </c>
      <c r="C104" t="s">
        <v>36326</v>
      </c>
      <c r="D104" t="s">
        <v>5253</v>
      </c>
      <c r="E104" t="s">
        <v>1663</v>
      </c>
      <c r="F104" t="s">
        <v>36327</v>
      </c>
      <c r="G104" t="s">
        <v>36328</v>
      </c>
      <c r="H104" t="s">
        <v>36329</v>
      </c>
      <c r="I104">
        <v>40.962076000000003</v>
      </c>
      <c r="J104">
        <v>-74.224963000000002</v>
      </c>
      <c r="K104">
        <v>324191</v>
      </c>
      <c r="L104" t="s">
        <v>35924</v>
      </c>
      <c r="AE104" s="49" t="s">
        <v>35887</v>
      </c>
      <c r="AF104" s="49" t="s">
        <v>35887</v>
      </c>
      <c r="AG104" s="49" t="s">
        <v>35887</v>
      </c>
      <c r="AH104" s="49" t="s">
        <v>35887</v>
      </c>
      <c r="AI104" s="49" t="s">
        <v>35887</v>
      </c>
      <c r="AJ104" s="49" t="s">
        <v>35887</v>
      </c>
      <c r="AK104" s="49" t="s">
        <v>35887</v>
      </c>
      <c r="AL104" s="49" t="s">
        <v>35887</v>
      </c>
      <c r="AN104" s="49" t="s">
        <v>35887</v>
      </c>
      <c r="AO104" s="49" t="s">
        <v>35887</v>
      </c>
      <c r="AP104" s="49" t="s">
        <v>35887</v>
      </c>
      <c r="AQ104" s="49" t="s">
        <v>35887</v>
      </c>
      <c r="AR104" s="49" t="s">
        <v>35887</v>
      </c>
      <c r="AS104" s="49" t="s">
        <v>35887</v>
      </c>
      <c r="AT104" s="49" t="s">
        <v>35887</v>
      </c>
      <c r="AU104" s="49" t="s">
        <v>35887</v>
      </c>
    </row>
    <row r="105" spans="1:75" x14ac:dyDescent="0.3">
      <c r="A105">
        <v>1010418</v>
      </c>
      <c r="B105" t="s">
        <v>4357</v>
      </c>
      <c r="C105" t="s">
        <v>36330</v>
      </c>
      <c r="D105" t="s">
        <v>13773</v>
      </c>
      <c r="E105" t="s">
        <v>351</v>
      </c>
      <c r="F105" t="s">
        <v>36331</v>
      </c>
      <c r="G105" t="s">
        <v>36332</v>
      </c>
      <c r="H105" t="s">
        <v>4362</v>
      </c>
      <c r="I105">
        <v>41.811258000000002</v>
      </c>
      <c r="J105">
        <v>-88.154640999999998</v>
      </c>
      <c r="K105">
        <v>425120</v>
      </c>
      <c r="L105" t="s">
        <v>35912</v>
      </c>
      <c r="AE105" s="49" t="s">
        <v>35887</v>
      </c>
      <c r="AF105" s="49" t="s">
        <v>35887</v>
      </c>
      <c r="AG105" s="49" t="s">
        <v>35887</v>
      </c>
      <c r="AH105" s="49" t="s">
        <v>35887</v>
      </c>
      <c r="AI105" s="49" t="s">
        <v>35887</v>
      </c>
      <c r="AJ105" s="49" t="s">
        <v>35887</v>
      </c>
      <c r="AK105" s="49" t="s">
        <v>35887</v>
      </c>
      <c r="AL105" s="49" t="s">
        <v>35887</v>
      </c>
      <c r="AN105" s="49" t="s">
        <v>36333</v>
      </c>
      <c r="AO105" s="49" t="s">
        <v>36334</v>
      </c>
      <c r="AP105" s="49" t="s">
        <v>36335</v>
      </c>
      <c r="AQ105" s="49" t="s">
        <v>36336</v>
      </c>
      <c r="AR105" s="49" t="s">
        <v>36337</v>
      </c>
      <c r="AS105" s="49" t="s">
        <v>36338</v>
      </c>
      <c r="AT105" s="49" t="s">
        <v>36339</v>
      </c>
      <c r="AU105" s="49" t="s">
        <v>36340</v>
      </c>
    </row>
    <row r="106" spans="1:75" x14ac:dyDescent="0.3">
      <c r="A106">
        <v>1010453</v>
      </c>
      <c r="B106" t="s">
        <v>4345</v>
      </c>
      <c r="C106" t="s">
        <v>36341</v>
      </c>
      <c r="D106" t="s">
        <v>36342</v>
      </c>
      <c r="E106" t="s">
        <v>946</v>
      </c>
      <c r="F106" t="s">
        <v>4348</v>
      </c>
      <c r="G106" t="s">
        <v>36343</v>
      </c>
      <c r="H106" t="s">
        <v>1214</v>
      </c>
      <c r="I106">
        <v>48.884</v>
      </c>
      <c r="J106">
        <v>-122.735</v>
      </c>
      <c r="K106">
        <v>324110</v>
      </c>
      <c r="L106" t="s">
        <v>35912</v>
      </c>
      <c r="AE106" s="49" t="s">
        <v>35887</v>
      </c>
      <c r="AF106" s="49" t="s">
        <v>35887</v>
      </c>
      <c r="AG106" s="49" t="s">
        <v>35887</v>
      </c>
      <c r="AH106" s="49" t="s">
        <v>35887</v>
      </c>
      <c r="AI106" s="49" t="s">
        <v>35887</v>
      </c>
      <c r="AJ106" s="49" t="s">
        <v>35887</v>
      </c>
      <c r="AK106" s="49" t="s">
        <v>35887</v>
      </c>
      <c r="AL106" s="49" t="s">
        <v>35887</v>
      </c>
      <c r="AM106" s="49" t="s">
        <v>35887</v>
      </c>
      <c r="AN106" s="49" t="s">
        <v>36344</v>
      </c>
      <c r="AO106" s="49" t="s">
        <v>36345</v>
      </c>
      <c r="AP106" s="49" t="s">
        <v>36346</v>
      </c>
      <c r="AQ106" s="49" t="s">
        <v>36347</v>
      </c>
      <c r="AR106" s="49" t="s">
        <v>36348</v>
      </c>
      <c r="AS106" s="49" t="s">
        <v>36349</v>
      </c>
      <c r="AT106" s="49" t="s">
        <v>36350</v>
      </c>
      <c r="AU106" s="49" t="s">
        <v>36351</v>
      </c>
      <c r="AV106" s="49" t="s">
        <v>36352</v>
      </c>
    </row>
    <row r="107" spans="1:75" x14ac:dyDescent="0.3">
      <c r="A107">
        <v>1007339</v>
      </c>
      <c r="B107" t="s">
        <v>4363</v>
      </c>
      <c r="C107" t="s">
        <v>4364</v>
      </c>
      <c r="D107" t="s">
        <v>4365</v>
      </c>
      <c r="E107" t="s">
        <v>491</v>
      </c>
      <c r="F107" t="s">
        <v>4366</v>
      </c>
      <c r="G107" t="s">
        <v>4367</v>
      </c>
      <c r="H107" t="s">
        <v>4368</v>
      </c>
      <c r="I107">
        <v>41.670299999999997</v>
      </c>
      <c r="J107">
        <v>-87.4803</v>
      </c>
      <c r="K107">
        <v>324110</v>
      </c>
      <c r="L107" t="s">
        <v>4369</v>
      </c>
      <c r="V107" s="49" t="s">
        <v>36353</v>
      </c>
      <c r="W107" s="49" t="s">
        <v>36354</v>
      </c>
      <c r="X107" s="49" t="s">
        <v>36355</v>
      </c>
      <c r="Y107" s="49" t="s">
        <v>36356</v>
      </c>
      <c r="Z107" s="49" t="s">
        <v>36357</v>
      </c>
      <c r="AA107" s="49" t="s">
        <v>36358</v>
      </c>
      <c r="AB107" s="49" t="s">
        <v>36359</v>
      </c>
      <c r="AC107" s="49" t="s">
        <v>36360</v>
      </c>
      <c r="AD107" s="49" t="s">
        <v>36361</v>
      </c>
    </row>
    <row r="108" spans="1:75" x14ac:dyDescent="0.3">
      <c r="A108">
        <v>1003251</v>
      </c>
      <c r="B108" t="s">
        <v>36362</v>
      </c>
      <c r="C108" t="s">
        <v>36363</v>
      </c>
      <c r="D108" t="s">
        <v>36364</v>
      </c>
      <c r="E108" t="s">
        <v>2235</v>
      </c>
      <c r="F108" t="s">
        <v>8071</v>
      </c>
      <c r="H108" t="s">
        <v>36365</v>
      </c>
      <c r="I108">
        <v>46.383155600000002</v>
      </c>
      <c r="J108">
        <v>-104.25718329999999</v>
      </c>
      <c r="K108">
        <v>211112</v>
      </c>
      <c r="L108" t="s">
        <v>126</v>
      </c>
      <c r="BK108" s="49" t="s">
        <v>36366</v>
      </c>
      <c r="BL108" s="49" t="s">
        <v>36367</v>
      </c>
      <c r="BM108" s="49" t="s">
        <v>36368</v>
      </c>
      <c r="BN108" s="49" t="s">
        <v>36369</v>
      </c>
    </row>
    <row r="109" spans="1:75" x14ac:dyDescent="0.3">
      <c r="A109">
        <v>1007367</v>
      </c>
      <c r="B109" t="s">
        <v>4381</v>
      </c>
      <c r="C109" t="s">
        <v>4382</v>
      </c>
      <c r="D109" t="s">
        <v>4383</v>
      </c>
      <c r="E109" t="s">
        <v>640</v>
      </c>
      <c r="F109" t="s">
        <v>4384</v>
      </c>
      <c r="H109" t="s">
        <v>4380</v>
      </c>
      <c r="I109">
        <v>47.590429999999998</v>
      </c>
      <c r="J109">
        <v>-104.0005</v>
      </c>
      <c r="K109">
        <v>211130</v>
      </c>
      <c r="L109" t="s">
        <v>4385</v>
      </c>
      <c r="BF109" s="49" t="s">
        <v>36370</v>
      </c>
      <c r="BG109" s="49" t="s">
        <v>36371</v>
      </c>
      <c r="BH109" s="49" t="s">
        <v>36372</v>
      </c>
      <c r="BI109" s="49" t="s">
        <v>36373</v>
      </c>
      <c r="BJ109" s="49" t="s">
        <v>36374</v>
      </c>
      <c r="BK109" s="49" t="s">
        <v>36375</v>
      </c>
      <c r="BL109" s="49" t="s">
        <v>36376</v>
      </c>
      <c r="BM109" s="49" t="s">
        <v>36377</v>
      </c>
      <c r="BN109" s="49" t="s">
        <v>36378</v>
      </c>
      <c r="BO109" s="49" t="s">
        <v>35887</v>
      </c>
      <c r="BP109" s="49" t="s">
        <v>35887</v>
      </c>
      <c r="BQ109" s="49" t="s">
        <v>35887</v>
      </c>
      <c r="BR109" s="49" t="s">
        <v>35887</v>
      </c>
      <c r="BS109" s="49" t="s">
        <v>35887</v>
      </c>
      <c r="BT109" s="49" t="s">
        <v>35887</v>
      </c>
      <c r="BU109" s="49" t="s">
        <v>35887</v>
      </c>
      <c r="BV109" s="49" t="s">
        <v>35887</v>
      </c>
      <c r="BW109" s="49" t="s">
        <v>35887</v>
      </c>
    </row>
    <row r="110" spans="1:75" x14ac:dyDescent="0.3">
      <c r="A110">
        <v>1010302</v>
      </c>
      <c r="B110" t="s">
        <v>4387</v>
      </c>
      <c r="C110" t="s">
        <v>4388</v>
      </c>
      <c r="D110" t="s">
        <v>4389</v>
      </c>
      <c r="E110" t="s">
        <v>640</v>
      </c>
      <c r="F110" t="s">
        <v>4390</v>
      </c>
      <c r="G110" t="s">
        <v>4391</v>
      </c>
      <c r="H110" t="s">
        <v>4392</v>
      </c>
      <c r="I110">
        <v>48.226869999999998</v>
      </c>
      <c r="J110">
        <v>-103.94446000000001</v>
      </c>
      <c r="K110">
        <v>211130</v>
      </c>
      <c r="L110" t="s">
        <v>326</v>
      </c>
      <c r="BF110" s="49" t="s">
        <v>35887</v>
      </c>
      <c r="BG110" s="49" t="s">
        <v>35887</v>
      </c>
      <c r="BH110" s="49" t="s">
        <v>35887</v>
      </c>
    </row>
    <row r="111" spans="1:75" x14ac:dyDescent="0.3">
      <c r="A111">
        <v>1006838</v>
      </c>
      <c r="B111" t="s">
        <v>4400</v>
      </c>
      <c r="C111" t="s">
        <v>4401</v>
      </c>
      <c r="D111" t="s">
        <v>4395</v>
      </c>
      <c r="E111" t="s">
        <v>1370</v>
      </c>
      <c r="F111" t="s">
        <v>1371</v>
      </c>
      <c r="H111" t="s">
        <v>1372</v>
      </c>
      <c r="I111">
        <v>70.254035999999999</v>
      </c>
      <c r="J111">
        <v>-148.34607700000001</v>
      </c>
      <c r="K111">
        <v>211120</v>
      </c>
      <c r="L111" t="s">
        <v>1344</v>
      </c>
      <c r="V111" s="49" t="s">
        <v>35887</v>
      </c>
      <c r="W111" s="49" t="s">
        <v>35887</v>
      </c>
      <c r="X111" s="49" t="s">
        <v>36379</v>
      </c>
      <c r="Y111" s="49" t="s">
        <v>36380</v>
      </c>
      <c r="Z111" s="49" t="s">
        <v>36381</v>
      </c>
      <c r="AA111" s="49" t="s">
        <v>36382</v>
      </c>
      <c r="AB111" s="49" t="s">
        <v>36383</v>
      </c>
      <c r="AC111" s="49" t="s">
        <v>36384</v>
      </c>
    </row>
    <row r="112" spans="1:75" x14ac:dyDescent="0.3">
      <c r="A112">
        <v>1012456</v>
      </c>
      <c r="B112" t="s">
        <v>36385</v>
      </c>
      <c r="C112" t="s">
        <v>36386</v>
      </c>
      <c r="D112" t="s">
        <v>36387</v>
      </c>
      <c r="E112" t="s">
        <v>454</v>
      </c>
      <c r="F112" t="s">
        <v>36388</v>
      </c>
      <c r="G112" t="s">
        <v>36389</v>
      </c>
      <c r="I112">
        <v>42.676416099999997</v>
      </c>
      <c r="J112">
        <v>-85.458185900000004</v>
      </c>
      <c r="K112">
        <v>335220</v>
      </c>
      <c r="L112" t="s">
        <v>82</v>
      </c>
    </row>
    <row r="113" spans="1:75" x14ac:dyDescent="0.3">
      <c r="A113">
        <v>1006373</v>
      </c>
      <c r="B113" t="s">
        <v>4483</v>
      </c>
      <c r="C113" t="s">
        <v>4484</v>
      </c>
      <c r="D113" t="s">
        <v>3765</v>
      </c>
      <c r="E113" t="s">
        <v>303</v>
      </c>
      <c r="F113" t="s">
        <v>3766</v>
      </c>
      <c r="G113" t="s">
        <v>4485</v>
      </c>
      <c r="H113" t="s">
        <v>4486</v>
      </c>
      <c r="I113">
        <v>33.195661000000001</v>
      </c>
      <c r="J113">
        <v>-97.803700000000006</v>
      </c>
      <c r="K113">
        <v>211130</v>
      </c>
      <c r="L113" t="s">
        <v>326</v>
      </c>
      <c r="BF113" s="49" t="s">
        <v>36390</v>
      </c>
      <c r="BG113" s="49" t="s">
        <v>36391</v>
      </c>
      <c r="BH113" s="49" t="s">
        <v>36392</v>
      </c>
      <c r="BI113" s="49" t="s">
        <v>36393</v>
      </c>
      <c r="BJ113" s="49" t="s">
        <v>36394</v>
      </c>
      <c r="BK113" s="49" t="s">
        <v>36395</v>
      </c>
      <c r="BL113" s="49" t="s">
        <v>36396</v>
      </c>
      <c r="BM113" s="49" t="s">
        <v>36397</v>
      </c>
      <c r="BN113" s="49" t="s">
        <v>36398</v>
      </c>
    </row>
    <row r="114" spans="1:75" x14ac:dyDescent="0.3">
      <c r="A114">
        <v>1012941</v>
      </c>
      <c r="B114"/>
      <c r="C114" t="s">
        <v>36399</v>
      </c>
      <c r="D114" t="s">
        <v>36400</v>
      </c>
      <c r="E114" t="s">
        <v>676</v>
      </c>
      <c r="F114" t="s">
        <v>7354</v>
      </c>
      <c r="G114" t="s">
        <v>36401</v>
      </c>
      <c r="I114">
        <v>35.973564199999998</v>
      </c>
      <c r="J114">
        <v>-84.027316799999994</v>
      </c>
      <c r="K114">
        <v>333999</v>
      </c>
      <c r="L114" t="s">
        <v>82</v>
      </c>
    </row>
    <row r="115" spans="1:75" x14ac:dyDescent="0.3">
      <c r="A115">
        <v>1002265</v>
      </c>
      <c r="B115" t="s">
        <v>4676</v>
      </c>
      <c r="C115" t="s">
        <v>4677</v>
      </c>
      <c r="D115" t="s">
        <v>4678</v>
      </c>
      <c r="E115" t="s">
        <v>461</v>
      </c>
      <c r="F115" t="s">
        <v>4679</v>
      </c>
      <c r="G115" t="s">
        <v>4680</v>
      </c>
      <c r="H115" t="s">
        <v>3997</v>
      </c>
      <c r="I115">
        <v>43.273000000000003</v>
      </c>
      <c r="J115">
        <v>-107.6</v>
      </c>
      <c r="K115">
        <v>211130</v>
      </c>
      <c r="L115" t="s">
        <v>1135</v>
      </c>
      <c r="BO115" s="49" t="s">
        <v>35887</v>
      </c>
      <c r="BP115" s="49" t="s">
        <v>35887</v>
      </c>
      <c r="BQ115" s="49" t="s">
        <v>35887</v>
      </c>
      <c r="BR115" s="49" t="s">
        <v>35887</v>
      </c>
      <c r="BS115" s="49" t="s">
        <v>35887</v>
      </c>
      <c r="BT115" s="49" t="s">
        <v>35887</v>
      </c>
      <c r="BU115" s="49" t="s">
        <v>35887</v>
      </c>
    </row>
    <row r="116" spans="1:75" x14ac:dyDescent="0.3">
      <c r="A116">
        <v>1005477</v>
      </c>
      <c r="B116" t="s">
        <v>36402</v>
      </c>
      <c r="C116" t="s">
        <v>36403</v>
      </c>
      <c r="D116" t="s">
        <v>5603</v>
      </c>
      <c r="E116" t="s">
        <v>556</v>
      </c>
      <c r="F116" t="s">
        <v>2980</v>
      </c>
      <c r="G116" t="s">
        <v>36404</v>
      </c>
      <c r="H116" t="s">
        <v>2982</v>
      </c>
      <c r="I116">
        <v>39.271307</v>
      </c>
      <c r="J116">
        <v>-76.618519000000006</v>
      </c>
      <c r="K116">
        <v>221210</v>
      </c>
      <c r="L116" t="s">
        <v>3629</v>
      </c>
      <c r="AW116" s="49" t="s">
        <v>36405</v>
      </c>
      <c r="AX116" s="49" t="s">
        <v>36406</v>
      </c>
      <c r="AY116" s="49" t="s">
        <v>36407</v>
      </c>
      <c r="AZ116" s="49" t="s">
        <v>36408</v>
      </c>
      <c r="BA116" s="49" t="s">
        <v>36409</v>
      </c>
      <c r="BB116" s="49" t="s">
        <v>36410</v>
      </c>
      <c r="BC116" s="49" t="s">
        <v>36411</v>
      </c>
      <c r="BD116" s="49" t="s">
        <v>36412</v>
      </c>
      <c r="BE116" s="49" t="s">
        <v>36413</v>
      </c>
    </row>
    <row r="117" spans="1:75" x14ac:dyDescent="0.3">
      <c r="A117">
        <v>1008731</v>
      </c>
      <c r="B117" t="s">
        <v>36414</v>
      </c>
      <c r="C117" t="s">
        <v>36415</v>
      </c>
      <c r="D117" t="s">
        <v>24388</v>
      </c>
      <c r="E117" t="s">
        <v>3929</v>
      </c>
      <c r="F117" t="s">
        <v>21692</v>
      </c>
      <c r="G117" t="s">
        <v>36416</v>
      </c>
      <c r="H117" t="s">
        <v>18389</v>
      </c>
      <c r="I117">
        <v>44.813110000000002</v>
      </c>
      <c r="J117">
        <v>-68.805809999999994</v>
      </c>
      <c r="K117">
        <v>221210</v>
      </c>
      <c r="L117" t="s">
        <v>127</v>
      </c>
      <c r="AW117" s="49" t="s">
        <v>36417</v>
      </c>
      <c r="AX117" s="49" t="s">
        <v>36418</v>
      </c>
      <c r="AY117" s="49" t="s">
        <v>36419</v>
      </c>
      <c r="AZ117" s="49" t="s">
        <v>36420</v>
      </c>
      <c r="BA117" s="49" t="s">
        <v>36421</v>
      </c>
      <c r="BB117" s="49" t="s">
        <v>36422</v>
      </c>
      <c r="BC117" s="49" t="s">
        <v>36423</v>
      </c>
    </row>
    <row r="118" spans="1:75" x14ac:dyDescent="0.3">
      <c r="A118">
        <v>1006689</v>
      </c>
      <c r="B118" t="s">
        <v>36424</v>
      </c>
      <c r="C118" t="s">
        <v>36425</v>
      </c>
      <c r="D118" t="s">
        <v>36426</v>
      </c>
      <c r="E118" t="s">
        <v>1781</v>
      </c>
      <c r="F118" t="s">
        <v>36427</v>
      </c>
      <c r="G118" t="s">
        <v>36428</v>
      </c>
      <c r="H118" t="s">
        <v>23745</v>
      </c>
      <c r="I118">
        <v>32.432765000000003</v>
      </c>
      <c r="J118">
        <v>-89.973768000000007</v>
      </c>
      <c r="K118">
        <v>211120</v>
      </c>
      <c r="L118" t="s">
        <v>59</v>
      </c>
      <c r="BO118" s="49" t="s">
        <v>36429</v>
      </c>
      <c r="BP118" s="49" t="s">
        <v>36430</v>
      </c>
      <c r="BQ118" s="49" t="s">
        <v>36431</v>
      </c>
      <c r="BR118" s="49" t="s">
        <v>36432</v>
      </c>
      <c r="BS118" s="49" t="s">
        <v>36433</v>
      </c>
      <c r="BT118" s="49" t="s">
        <v>36434</v>
      </c>
      <c r="BU118" s="49" t="s">
        <v>36435</v>
      </c>
      <c r="BV118" s="49" t="s">
        <v>36436</v>
      </c>
      <c r="BW118" s="49" t="s">
        <v>36437</v>
      </c>
    </row>
    <row r="119" spans="1:75" x14ac:dyDescent="0.3">
      <c r="A119">
        <v>1001412</v>
      </c>
      <c r="B119" t="s">
        <v>4809</v>
      </c>
      <c r="C119" t="s">
        <v>4810</v>
      </c>
      <c r="D119" t="s">
        <v>4811</v>
      </c>
      <c r="E119" t="s">
        <v>386</v>
      </c>
      <c r="F119" t="s">
        <v>4812</v>
      </c>
      <c r="G119" t="s">
        <v>4813</v>
      </c>
      <c r="H119" t="s">
        <v>4814</v>
      </c>
      <c r="I119">
        <v>31.006900000000002</v>
      </c>
      <c r="J119">
        <v>-88.010300000000001</v>
      </c>
      <c r="K119">
        <v>221112</v>
      </c>
      <c r="L119" t="s">
        <v>853</v>
      </c>
      <c r="BO119" s="49" t="s">
        <v>35887</v>
      </c>
      <c r="BP119" s="49" t="s">
        <v>35887</v>
      </c>
      <c r="BQ119" s="49" t="s">
        <v>35887</v>
      </c>
      <c r="BR119" s="49" t="s">
        <v>35887</v>
      </c>
      <c r="BS119" s="49" t="s">
        <v>35887</v>
      </c>
      <c r="BT119" s="49" t="s">
        <v>35887</v>
      </c>
      <c r="BU119" s="49" t="s">
        <v>35887</v>
      </c>
      <c r="BV119" s="49" t="s">
        <v>35887</v>
      </c>
    </row>
    <row r="120" spans="1:75" x14ac:dyDescent="0.3">
      <c r="A120">
        <v>1006762</v>
      </c>
      <c r="B120" t="s">
        <v>36438</v>
      </c>
      <c r="C120" t="s">
        <v>36439</v>
      </c>
      <c r="D120" t="s">
        <v>4855</v>
      </c>
      <c r="E120" t="s">
        <v>491</v>
      </c>
      <c r="F120" t="s">
        <v>36440</v>
      </c>
      <c r="G120" t="s">
        <v>36441</v>
      </c>
      <c r="H120" t="s">
        <v>36442</v>
      </c>
      <c r="I120">
        <v>39.297027999999997</v>
      </c>
      <c r="J120">
        <v>-85.219082999999998</v>
      </c>
      <c r="K120">
        <v>221210</v>
      </c>
      <c r="L120" t="s">
        <v>3629</v>
      </c>
      <c r="AW120" s="49" t="s">
        <v>36443</v>
      </c>
      <c r="AX120" s="49" t="s">
        <v>36444</v>
      </c>
      <c r="AY120" s="49" t="s">
        <v>36445</v>
      </c>
      <c r="AZ120" s="49" t="s">
        <v>36446</v>
      </c>
      <c r="BA120" s="49" t="s">
        <v>36447</v>
      </c>
      <c r="BB120" s="49" t="s">
        <v>36448</v>
      </c>
      <c r="BC120" s="49" t="s">
        <v>36449</v>
      </c>
      <c r="BD120" s="49" t="s">
        <v>36450</v>
      </c>
      <c r="BE120" s="49" t="s">
        <v>36451</v>
      </c>
    </row>
    <row r="121" spans="1:75" x14ac:dyDescent="0.3">
      <c r="A121">
        <v>1008062</v>
      </c>
      <c r="B121" t="s">
        <v>5046</v>
      </c>
      <c r="C121" t="s">
        <v>5047</v>
      </c>
      <c r="D121" t="s">
        <v>5048</v>
      </c>
      <c r="E121" t="s">
        <v>640</v>
      </c>
      <c r="F121" t="s">
        <v>5049</v>
      </c>
      <c r="G121" t="s">
        <v>5050</v>
      </c>
      <c r="H121" t="s">
        <v>5051</v>
      </c>
      <c r="I121">
        <v>46.860709999999997</v>
      </c>
      <c r="J121">
        <v>-103.215</v>
      </c>
      <c r="K121">
        <v>211130</v>
      </c>
      <c r="L121" t="s">
        <v>326</v>
      </c>
      <c r="BF121" s="49" t="s">
        <v>36452</v>
      </c>
      <c r="BG121" s="49" t="s">
        <v>36453</v>
      </c>
      <c r="BH121" s="49" t="s">
        <v>36454</v>
      </c>
      <c r="BI121" s="49" t="s">
        <v>36455</v>
      </c>
      <c r="BJ121" s="49" t="s">
        <v>36456</v>
      </c>
      <c r="BK121" s="49" t="s">
        <v>36457</v>
      </c>
      <c r="BL121" s="49" t="s">
        <v>36458</v>
      </c>
    </row>
    <row r="122" spans="1:75" x14ac:dyDescent="0.3">
      <c r="A122">
        <v>1012063</v>
      </c>
      <c r="B122" t="s">
        <v>36459</v>
      </c>
      <c r="C122" t="s">
        <v>36460</v>
      </c>
      <c r="D122" t="s">
        <v>322</v>
      </c>
      <c r="E122" t="s">
        <v>323</v>
      </c>
      <c r="F122" t="s">
        <v>324</v>
      </c>
      <c r="G122" t="s">
        <v>36461</v>
      </c>
      <c r="H122" t="s">
        <v>2179</v>
      </c>
      <c r="I122">
        <v>35.473388999999997</v>
      </c>
      <c r="J122">
        <v>-119.758921</v>
      </c>
      <c r="K122">
        <v>211130</v>
      </c>
      <c r="L122" t="s">
        <v>126</v>
      </c>
      <c r="BF122" s="49" t="s">
        <v>36462</v>
      </c>
      <c r="BG122" s="49" t="s">
        <v>36463</v>
      </c>
      <c r="BH122" s="49" t="s">
        <v>36464</v>
      </c>
      <c r="BI122" s="49" t="s">
        <v>36465</v>
      </c>
      <c r="BJ122" s="49" t="s">
        <v>36466</v>
      </c>
      <c r="BK122" s="49" t="s">
        <v>36467</v>
      </c>
      <c r="BL122" s="49" t="s">
        <v>36468</v>
      </c>
      <c r="BM122" s="49" t="s">
        <v>36469</v>
      </c>
      <c r="BN122" s="49" t="s">
        <v>36470</v>
      </c>
    </row>
    <row r="123" spans="1:75" x14ac:dyDescent="0.3">
      <c r="A123">
        <v>1004445</v>
      </c>
      <c r="B123" t="s">
        <v>36471</v>
      </c>
      <c r="C123" t="s">
        <v>36472</v>
      </c>
      <c r="D123" t="s">
        <v>3174</v>
      </c>
      <c r="E123" t="s">
        <v>323</v>
      </c>
      <c r="F123" t="s">
        <v>36473</v>
      </c>
      <c r="G123" t="s">
        <v>36474</v>
      </c>
      <c r="H123" t="s">
        <v>3177</v>
      </c>
      <c r="I123">
        <v>32.904220000000002</v>
      </c>
      <c r="J123">
        <v>-117.11005</v>
      </c>
      <c r="K123">
        <v>325412</v>
      </c>
      <c r="L123" t="s">
        <v>36475</v>
      </c>
    </row>
    <row r="124" spans="1:75" x14ac:dyDescent="0.3">
      <c r="A124">
        <v>1005329</v>
      </c>
      <c r="B124" t="s">
        <v>36476</v>
      </c>
      <c r="C124" t="s">
        <v>36477</v>
      </c>
      <c r="D124" t="s">
        <v>1334</v>
      </c>
      <c r="E124" t="s">
        <v>311</v>
      </c>
      <c r="F124" t="s">
        <v>32254</v>
      </c>
      <c r="G124" t="s">
        <v>36478</v>
      </c>
      <c r="H124" t="s">
        <v>2144</v>
      </c>
      <c r="I124">
        <v>36.85812</v>
      </c>
      <c r="J124">
        <v>-88.350759999999994</v>
      </c>
      <c r="K124">
        <v>221210</v>
      </c>
      <c r="L124" t="s">
        <v>3629</v>
      </c>
      <c r="AW124" s="49" t="s">
        <v>36479</v>
      </c>
      <c r="AX124" s="49" t="s">
        <v>36480</v>
      </c>
      <c r="AY124" s="49" t="s">
        <v>36481</v>
      </c>
      <c r="AZ124" s="49" t="s">
        <v>36482</v>
      </c>
      <c r="BA124" s="49" t="s">
        <v>36483</v>
      </c>
      <c r="BB124" s="49" t="s">
        <v>36484</v>
      </c>
      <c r="BC124" s="49" t="s">
        <v>36485</v>
      </c>
      <c r="BD124" s="49" t="s">
        <v>36486</v>
      </c>
      <c r="BE124" s="49" t="s">
        <v>36487</v>
      </c>
    </row>
    <row r="125" spans="1:75" x14ac:dyDescent="0.3">
      <c r="A125">
        <v>1011771</v>
      </c>
      <c r="B125" t="s">
        <v>36488</v>
      </c>
      <c r="C125" t="s">
        <v>36489</v>
      </c>
      <c r="D125" t="s">
        <v>26144</v>
      </c>
      <c r="E125" t="s">
        <v>526</v>
      </c>
      <c r="F125" t="s">
        <v>26145</v>
      </c>
      <c r="G125" t="s">
        <v>36490</v>
      </c>
      <c r="I125">
        <v>18.430585399999998</v>
      </c>
      <c r="J125">
        <v>-66.224817400000006</v>
      </c>
      <c r="K125">
        <v>424710</v>
      </c>
      <c r="L125" t="s">
        <v>36033</v>
      </c>
      <c r="AE125" s="49" t="s">
        <v>35887</v>
      </c>
      <c r="AF125" s="49" t="s">
        <v>35887</v>
      </c>
      <c r="AG125" s="49" t="s">
        <v>35887</v>
      </c>
      <c r="AH125" s="49" t="s">
        <v>35887</v>
      </c>
    </row>
    <row r="126" spans="1:75" x14ac:dyDescent="0.3">
      <c r="A126">
        <v>1002251</v>
      </c>
      <c r="B126" t="s">
        <v>5212</v>
      </c>
      <c r="C126" t="s">
        <v>5213</v>
      </c>
      <c r="D126" t="s">
        <v>5214</v>
      </c>
      <c r="E126" t="s">
        <v>386</v>
      </c>
      <c r="F126" t="s">
        <v>5215</v>
      </c>
      <c r="G126" t="s">
        <v>5216</v>
      </c>
      <c r="H126" t="s">
        <v>2160</v>
      </c>
      <c r="I126">
        <v>31.0717</v>
      </c>
      <c r="J126">
        <v>-87.362899999999996</v>
      </c>
      <c r="K126">
        <v>211130</v>
      </c>
      <c r="L126" t="s">
        <v>326</v>
      </c>
      <c r="BF126" s="49" t="s">
        <v>36491</v>
      </c>
      <c r="BG126" s="49" t="s">
        <v>36492</v>
      </c>
      <c r="BH126" s="49" t="s">
        <v>36493</v>
      </c>
      <c r="BI126" s="49" t="s">
        <v>36494</v>
      </c>
      <c r="BJ126" s="49" t="s">
        <v>17976</v>
      </c>
      <c r="BK126" s="49" t="s">
        <v>36495</v>
      </c>
      <c r="BL126" s="49" t="s">
        <v>36496</v>
      </c>
      <c r="BM126" s="49" t="s">
        <v>36497</v>
      </c>
      <c r="BN126" s="49" t="s">
        <v>36498</v>
      </c>
    </row>
    <row r="127" spans="1:75" x14ac:dyDescent="0.3">
      <c r="A127">
        <v>1006022</v>
      </c>
      <c r="B127" t="s">
        <v>5228</v>
      </c>
      <c r="C127" t="s">
        <v>5229</v>
      </c>
      <c r="D127" t="s">
        <v>5230</v>
      </c>
      <c r="E127" t="s">
        <v>393</v>
      </c>
      <c r="F127" t="s">
        <v>5231</v>
      </c>
      <c r="G127" t="s">
        <v>5232</v>
      </c>
      <c r="H127" t="s">
        <v>5233</v>
      </c>
      <c r="I127">
        <v>45.050595999999999</v>
      </c>
      <c r="J127">
        <v>-91.980063000000001</v>
      </c>
      <c r="K127">
        <v>325193</v>
      </c>
      <c r="L127" t="s">
        <v>2050</v>
      </c>
      <c r="BO127" s="49" t="s">
        <v>35887</v>
      </c>
      <c r="BP127" s="49" t="s">
        <v>35887</v>
      </c>
      <c r="BQ127" s="49" t="s">
        <v>35887</v>
      </c>
      <c r="BR127" s="49" t="s">
        <v>35887</v>
      </c>
      <c r="BS127" s="49" t="s">
        <v>35887</v>
      </c>
      <c r="BT127" s="49" t="s">
        <v>35887</v>
      </c>
    </row>
    <row r="128" spans="1:75" x14ac:dyDescent="0.3">
      <c r="A128">
        <v>1006604</v>
      </c>
      <c r="B128" t="s">
        <v>36499</v>
      </c>
      <c r="C128" t="s">
        <v>36500</v>
      </c>
      <c r="D128" t="s">
        <v>8495</v>
      </c>
      <c r="E128" t="s">
        <v>422</v>
      </c>
      <c r="F128" t="s">
        <v>36501</v>
      </c>
      <c r="G128" t="s">
        <v>36502</v>
      </c>
      <c r="H128" t="s">
        <v>536</v>
      </c>
      <c r="I128">
        <v>39.722098000000003</v>
      </c>
      <c r="J128">
        <v>-105.13520200000001</v>
      </c>
      <c r="K128">
        <v>221210</v>
      </c>
      <c r="L128" t="s">
        <v>3629</v>
      </c>
      <c r="AW128" s="49" t="s">
        <v>36503</v>
      </c>
      <c r="AX128" s="49" t="s">
        <v>36504</v>
      </c>
      <c r="AY128" s="49" t="s">
        <v>36505</v>
      </c>
      <c r="AZ128" s="49" t="s">
        <v>36506</v>
      </c>
      <c r="BA128" s="49" t="s">
        <v>36507</v>
      </c>
      <c r="BB128" s="49" t="s">
        <v>36508</v>
      </c>
      <c r="BC128" s="49" t="s">
        <v>36509</v>
      </c>
      <c r="BD128" s="49" t="s">
        <v>36510</v>
      </c>
      <c r="BE128" s="49" t="s">
        <v>36511</v>
      </c>
    </row>
    <row r="129" spans="1:75" x14ac:dyDescent="0.3">
      <c r="A129">
        <v>1004607</v>
      </c>
      <c r="B129" t="s">
        <v>36499</v>
      </c>
      <c r="C129" t="s">
        <v>36512</v>
      </c>
      <c r="D129" t="s">
        <v>13862</v>
      </c>
      <c r="E129" t="s">
        <v>1487</v>
      </c>
      <c r="F129" t="s">
        <v>4525</v>
      </c>
      <c r="G129" t="s">
        <v>36513</v>
      </c>
      <c r="H129" t="s">
        <v>536</v>
      </c>
      <c r="I129">
        <v>39.722098000000003</v>
      </c>
      <c r="J129">
        <v>-105.13520200000001</v>
      </c>
      <c r="K129">
        <v>221210</v>
      </c>
      <c r="L129" t="s">
        <v>127</v>
      </c>
      <c r="AW129" s="49" t="s">
        <v>36514</v>
      </c>
      <c r="AX129" s="49" t="s">
        <v>36515</v>
      </c>
      <c r="AY129" s="49" t="s">
        <v>36516</v>
      </c>
      <c r="AZ129" s="49" t="s">
        <v>36517</v>
      </c>
      <c r="BA129" s="49" t="s">
        <v>36518</v>
      </c>
      <c r="BB129" s="49" t="s">
        <v>36519</v>
      </c>
      <c r="BC129" s="49" t="s">
        <v>36520</v>
      </c>
      <c r="BD129" s="49" t="s">
        <v>36521</v>
      </c>
      <c r="BE129" s="49" t="s">
        <v>36522</v>
      </c>
    </row>
    <row r="130" spans="1:75" x14ac:dyDescent="0.3">
      <c r="A130">
        <v>1006605</v>
      </c>
      <c r="B130" t="s">
        <v>36499</v>
      </c>
      <c r="C130" t="s">
        <v>36523</v>
      </c>
      <c r="D130" t="s">
        <v>10506</v>
      </c>
      <c r="E130" t="s">
        <v>922</v>
      </c>
      <c r="F130" t="s">
        <v>36524</v>
      </c>
      <c r="G130" t="s">
        <v>36525</v>
      </c>
      <c r="H130" t="s">
        <v>536</v>
      </c>
      <c r="I130">
        <v>39.722098000000003</v>
      </c>
      <c r="J130">
        <v>-105.13520200000001</v>
      </c>
      <c r="K130">
        <v>221210</v>
      </c>
      <c r="L130" t="s">
        <v>127</v>
      </c>
      <c r="AW130" s="49" t="s">
        <v>36526</v>
      </c>
      <c r="AX130" s="49" t="s">
        <v>36527</v>
      </c>
      <c r="AY130" s="49" t="s">
        <v>36528</v>
      </c>
      <c r="AZ130" s="49" t="s">
        <v>36529</v>
      </c>
      <c r="BA130" s="49" t="s">
        <v>36530</v>
      </c>
      <c r="BB130" s="49" t="s">
        <v>36531</v>
      </c>
      <c r="BC130" s="49" t="s">
        <v>36532</v>
      </c>
      <c r="BD130" s="49" t="s">
        <v>36533</v>
      </c>
      <c r="BE130" s="49" t="s">
        <v>36534</v>
      </c>
    </row>
    <row r="131" spans="1:75" x14ac:dyDescent="0.3">
      <c r="A131">
        <v>1006603</v>
      </c>
      <c r="B131" t="s">
        <v>36499</v>
      </c>
      <c r="C131" t="s">
        <v>36535</v>
      </c>
      <c r="D131" t="s">
        <v>9146</v>
      </c>
      <c r="E131" t="s">
        <v>461</v>
      </c>
      <c r="F131" t="s">
        <v>9147</v>
      </c>
      <c r="G131" t="s">
        <v>36536</v>
      </c>
      <c r="H131" t="s">
        <v>536</v>
      </c>
      <c r="I131">
        <v>39.722098000000003</v>
      </c>
      <c r="J131">
        <v>-105.13520200000001</v>
      </c>
      <c r="K131">
        <v>221210</v>
      </c>
      <c r="L131" t="s">
        <v>127</v>
      </c>
      <c r="AW131" s="49" t="s">
        <v>36537</v>
      </c>
      <c r="AX131" s="49" t="s">
        <v>36538</v>
      </c>
      <c r="AY131" s="49" t="s">
        <v>36539</v>
      </c>
      <c r="AZ131" s="49" t="s">
        <v>36540</v>
      </c>
      <c r="BA131" s="49" t="s">
        <v>36541</v>
      </c>
      <c r="BB131" s="49" t="s">
        <v>36542</v>
      </c>
      <c r="BC131" s="49" t="s">
        <v>36543</v>
      </c>
      <c r="BD131" s="49" t="s">
        <v>36544</v>
      </c>
      <c r="BE131" s="49" t="s">
        <v>36545</v>
      </c>
    </row>
    <row r="132" spans="1:75" x14ac:dyDescent="0.3">
      <c r="A132">
        <v>1006528</v>
      </c>
      <c r="B132" t="s">
        <v>36546</v>
      </c>
      <c r="C132" t="s">
        <v>36547</v>
      </c>
      <c r="D132" t="s">
        <v>13862</v>
      </c>
      <c r="E132" t="s">
        <v>1487</v>
      </c>
      <c r="F132" t="s">
        <v>4525</v>
      </c>
      <c r="G132" t="s">
        <v>36513</v>
      </c>
      <c r="H132" t="s">
        <v>4527</v>
      </c>
      <c r="I132">
        <v>38.72963</v>
      </c>
      <c r="J132">
        <v>-104.72523</v>
      </c>
      <c r="K132">
        <v>221210</v>
      </c>
      <c r="L132" t="s">
        <v>127</v>
      </c>
      <c r="AW132" s="49" t="s">
        <v>36548</v>
      </c>
      <c r="AX132" s="49" t="s">
        <v>36549</v>
      </c>
      <c r="AY132" s="49" t="s">
        <v>36550</v>
      </c>
      <c r="AZ132" s="49" t="s">
        <v>36551</v>
      </c>
      <c r="BA132" s="49" t="s">
        <v>36552</v>
      </c>
      <c r="BB132" s="49" t="s">
        <v>36553</v>
      </c>
      <c r="BC132" s="49" t="s">
        <v>36554</v>
      </c>
      <c r="BD132" s="49" t="s">
        <v>36555</v>
      </c>
      <c r="BE132" s="49" t="s">
        <v>36556</v>
      </c>
    </row>
    <row r="133" spans="1:75" x14ac:dyDescent="0.3">
      <c r="A133">
        <v>1002801</v>
      </c>
      <c r="B133" t="s">
        <v>36557</v>
      </c>
      <c r="C133" t="s">
        <v>36558</v>
      </c>
      <c r="D133" t="s">
        <v>15265</v>
      </c>
      <c r="E133" t="s">
        <v>569</v>
      </c>
      <c r="F133" t="s">
        <v>36559</v>
      </c>
      <c r="G133" t="s">
        <v>36560</v>
      </c>
      <c r="H133" t="s">
        <v>686</v>
      </c>
      <c r="I133">
        <v>41.596758999999999</v>
      </c>
      <c r="J133">
        <v>-93.768778999999995</v>
      </c>
      <c r="K133">
        <v>221210</v>
      </c>
      <c r="L133" t="s">
        <v>127</v>
      </c>
      <c r="AW133" s="49" t="s">
        <v>36561</v>
      </c>
      <c r="AX133" s="49" t="s">
        <v>36562</v>
      </c>
      <c r="AY133" s="49" t="s">
        <v>36563</v>
      </c>
      <c r="AZ133" s="49" t="s">
        <v>36564</v>
      </c>
      <c r="BA133" s="49" t="s">
        <v>36565</v>
      </c>
      <c r="BB133" s="49" t="s">
        <v>36566</v>
      </c>
      <c r="BC133" s="49" t="s">
        <v>36567</v>
      </c>
      <c r="BD133" s="49" t="s">
        <v>36568</v>
      </c>
      <c r="BE133" s="49" t="s">
        <v>36569</v>
      </c>
    </row>
    <row r="134" spans="1:75" x14ac:dyDescent="0.3">
      <c r="A134">
        <v>1002793</v>
      </c>
      <c r="B134" t="s">
        <v>36570</v>
      </c>
      <c r="C134" t="s">
        <v>36571</v>
      </c>
      <c r="D134" t="s">
        <v>5249</v>
      </c>
      <c r="E134" t="s">
        <v>542</v>
      </c>
      <c r="F134" t="s">
        <v>16580</v>
      </c>
      <c r="G134" t="s">
        <v>36572</v>
      </c>
      <c r="H134" t="s">
        <v>10728</v>
      </c>
      <c r="I134">
        <v>38.967520999999998</v>
      </c>
      <c r="J134">
        <v>-95.234650999999999</v>
      </c>
      <c r="K134">
        <v>221210</v>
      </c>
      <c r="L134" t="s">
        <v>127</v>
      </c>
      <c r="AW134" s="49" t="s">
        <v>36573</v>
      </c>
      <c r="AX134" s="49" t="s">
        <v>36574</v>
      </c>
      <c r="AY134" s="49" t="s">
        <v>36575</v>
      </c>
      <c r="AZ134" s="49" t="s">
        <v>36576</v>
      </c>
      <c r="BA134" s="49" t="s">
        <v>36577</v>
      </c>
      <c r="BB134" s="49" t="s">
        <v>36578</v>
      </c>
      <c r="BC134" s="49" t="s">
        <v>36579</v>
      </c>
      <c r="BD134" s="49" t="s">
        <v>36580</v>
      </c>
      <c r="BE134" s="49" t="s">
        <v>36581</v>
      </c>
    </row>
    <row r="135" spans="1:75" x14ac:dyDescent="0.3">
      <c r="A135">
        <v>1006387</v>
      </c>
      <c r="B135" t="s">
        <v>36582</v>
      </c>
      <c r="C135" t="s">
        <v>36583</v>
      </c>
      <c r="D135" t="s">
        <v>10506</v>
      </c>
      <c r="E135" t="s">
        <v>922</v>
      </c>
      <c r="F135" t="s">
        <v>36524</v>
      </c>
      <c r="G135" t="s">
        <v>36525</v>
      </c>
      <c r="H135" t="s">
        <v>2057</v>
      </c>
      <c r="I135">
        <v>40.758699999999997</v>
      </c>
      <c r="J135">
        <v>-96.697909999999993</v>
      </c>
      <c r="K135">
        <v>221210</v>
      </c>
      <c r="L135" t="s">
        <v>127</v>
      </c>
      <c r="AW135" s="49" t="s">
        <v>36584</v>
      </c>
      <c r="AX135" s="49" t="s">
        <v>36585</v>
      </c>
      <c r="AY135" s="49" t="s">
        <v>36586</v>
      </c>
      <c r="AZ135" s="49" t="s">
        <v>36587</v>
      </c>
      <c r="BA135" s="49" t="s">
        <v>36588</v>
      </c>
      <c r="BB135" s="49" t="s">
        <v>36589</v>
      </c>
      <c r="BC135" s="49" t="s">
        <v>36590</v>
      </c>
      <c r="BD135" s="49" t="s">
        <v>36591</v>
      </c>
      <c r="BE135" s="49" t="s">
        <v>36592</v>
      </c>
    </row>
    <row r="136" spans="1:75" x14ac:dyDescent="0.3">
      <c r="A136">
        <v>1004551</v>
      </c>
      <c r="B136" t="s">
        <v>5334</v>
      </c>
      <c r="C136" t="s">
        <v>5335</v>
      </c>
      <c r="D136" t="s">
        <v>5336</v>
      </c>
      <c r="E136" t="s">
        <v>461</v>
      </c>
      <c r="F136" t="s">
        <v>5337</v>
      </c>
      <c r="H136" t="s">
        <v>5338</v>
      </c>
      <c r="I136">
        <v>41.554684000000002</v>
      </c>
      <c r="J136">
        <v>-110.04886500000001</v>
      </c>
      <c r="K136">
        <v>211130</v>
      </c>
      <c r="L136" t="s">
        <v>326</v>
      </c>
      <c r="BF136" s="49" t="s">
        <v>36593</v>
      </c>
      <c r="BG136" s="49" t="s">
        <v>36594</v>
      </c>
      <c r="BH136" s="49" t="s">
        <v>36595</v>
      </c>
      <c r="BI136" s="49" t="s">
        <v>36596</v>
      </c>
      <c r="BJ136" s="49" t="s">
        <v>36597</v>
      </c>
      <c r="BK136" s="49" t="s">
        <v>36598</v>
      </c>
      <c r="BL136" s="49" t="s">
        <v>36599</v>
      </c>
      <c r="BM136" s="49" t="s">
        <v>36600</v>
      </c>
      <c r="BN136" s="49" t="s">
        <v>36601</v>
      </c>
    </row>
    <row r="137" spans="1:75" x14ac:dyDescent="0.3">
      <c r="A137">
        <v>1013167</v>
      </c>
      <c r="B137"/>
      <c r="C137" t="s">
        <v>36602</v>
      </c>
      <c r="D137" t="s">
        <v>5382</v>
      </c>
      <c r="E137" t="s">
        <v>1418</v>
      </c>
      <c r="F137" t="s">
        <v>5383</v>
      </c>
      <c r="G137" t="s">
        <v>36603</v>
      </c>
      <c r="I137">
        <v>35.301718000000001</v>
      </c>
      <c r="J137">
        <v>-97.756673000000006</v>
      </c>
      <c r="K137">
        <v>211130</v>
      </c>
      <c r="L137" t="s">
        <v>126</v>
      </c>
      <c r="BF137" s="49" t="s">
        <v>35887</v>
      </c>
      <c r="BG137" s="49" t="s">
        <v>35887</v>
      </c>
    </row>
    <row r="138" spans="1:75" x14ac:dyDescent="0.3">
      <c r="A138">
        <v>1010152</v>
      </c>
      <c r="B138" t="s">
        <v>5428</v>
      </c>
      <c r="C138" t="s">
        <v>5429</v>
      </c>
      <c r="D138" t="s">
        <v>5430</v>
      </c>
      <c r="E138" t="s">
        <v>447</v>
      </c>
      <c r="F138" t="s">
        <v>5431</v>
      </c>
      <c r="G138" t="s">
        <v>5432</v>
      </c>
      <c r="H138" t="s">
        <v>1104</v>
      </c>
      <c r="I138">
        <v>40.805086000000003</v>
      </c>
      <c r="J138">
        <v>-80.080106000000001</v>
      </c>
      <c r="K138">
        <v>211130</v>
      </c>
      <c r="L138" t="s">
        <v>326</v>
      </c>
      <c r="BF138" s="49" t="s">
        <v>36604</v>
      </c>
      <c r="BG138" s="49" t="s">
        <v>36605</v>
      </c>
      <c r="BH138" s="49" t="s">
        <v>36606</v>
      </c>
      <c r="BI138" s="49" t="s">
        <v>36607</v>
      </c>
      <c r="BJ138" s="49" t="s">
        <v>36608</v>
      </c>
      <c r="BK138" s="49" t="s">
        <v>36609</v>
      </c>
      <c r="BL138" s="49" t="s">
        <v>35887</v>
      </c>
      <c r="BM138" s="49" t="s">
        <v>35887</v>
      </c>
    </row>
    <row r="139" spans="1:75" x14ac:dyDescent="0.3">
      <c r="A139">
        <v>1005450</v>
      </c>
      <c r="B139" t="s">
        <v>36610</v>
      </c>
      <c r="C139" t="s">
        <v>36611</v>
      </c>
      <c r="D139" t="s">
        <v>36612</v>
      </c>
      <c r="E139" t="s">
        <v>386</v>
      </c>
      <c r="F139" t="s">
        <v>36613</v>
      </c>
      <c r="G139" t="s">
        <v>36614</v>
      </c>
      <c r="H139" t="s">
        <v>2144</v>
      </c>
      <c r="I139">
        <v>34.198911000000003</v>
      </c>
      <c r="J139">
        <v>-86.165739000000002</v>
      </c>
      <c r="K139">
        <v>221210</v>
      </c>
      <c r="L139" t="s">
        <v>3629</v>
      </c>
      <c r="AX139" s="49" t="s">
        <v>36615</v>
      </c>
      <c r="AY139" s="49" t="s">
        <v>36616</v>
      </c>
      <c r="AZ139" s="49" t="s">
        <v>36617</v>
      </c>
      <c r="BA139" s="49" t="s">
        <v>36618</v>
      </c>
      <c r="BB139" s="49" t="s">
        <v>36619</v>
      </c>
      <c r="BC139" s="49" t="s">
        <v>36620</v>
      </c>
      <c r="BD139" s="49" t="s">
        <v>36621</v>
      </c>
      <c r="BE139" s="49" t="s">
        <v>36622</v>
      </c>
    </row>
    <row r="140" spans="1:75" x14ac:dyDescent="0.3">
      <c r="A140">
        <v>1004519</v>
      </c>
      <c r="B140" t="s">
        <v>36623</v>
      </c>
      <c r="C140" t="s">
        <v>36624</v>
      </c>
      <c r="D140" t="s">
        <v>11161</v>
      </c>
      <c r="E140" t="s">
        <v>676</v>
      </c>
      <c r="F140" t="s">
        <v>36625</v>
      </c>
      <c r="G140" t="s">
        <v>36626</v>
      </c>
      <c r="H140" t="s">
        <v>612</v>
      </c>
      <c r="I140">
        <v>35.256920000000001</v>
      </c>
      <c r="J140">
        <v>-88.98245</v>
      </c>
      <c r="K140">
        <v>221210</v>
      </c>
      <c r="L140" t="s">
        <v>127</v>
      </c>
      <c r="AW140" s="49" t="s">
        <v>36627</v>
      </c>
      <c r="AX140" s="49" t="s">
        <v>36628</v>
      </c>
      <c r="AY140" s="49" t="s">
        <v>36629</v>
      </c>
      <c r="BB140" s="49" t="s">
        <v>36630</v>
      </c>
      <c r="BC140" s="49" t="s">
        <v>36631</v>
      </c>
      <c r="BD140" s="49" t="s">
        <v>36632</v>
      </c>
      <c r="BE140" s="49" t="s">
        <v>36633</v>
      </c>
    </row>
    <row r="141" spans="1:75" x14ac:dyDescent="0.3">
      <c r="A141">
        <v>1006526</v>
      </c>
      <c r="B141" t="s">
        <v>36634</v>
      </c>
      <c r="C141" t="s">
        <v>36635</v>
      </c>
      <c r="D141" t="s">
        <v>36636</v>
      </c>
      <c r="E141" t="s">
        <v>1781</v>
      </c>
      <c r="F141" t="s">
        <v>36637</v>
      </c>
      <c r="G141" t="s">
        <v>36638</v>
      </c>
      <c r="H141" t="s">
        <v>36639</v>
      </c>
      <c r="I141">
        <v>34.656199999999998</v>
      </c>
      <c r="J141">
        <v>-88.562029999999993</v>
      </c>
      <c r="K141">
        <v>221210</v>
      </c>
      <c r="L141" t="s">
        <v>127</v>
      </c>
      <c r="AX141" s="49" t="s">
        <v>36640</v>
      </c>
      <c r="AY141" s="49" t="s">
        <v>36641</v>
      </c>
      <c r="AZ141" s="49" t="s">
        <v>36642</v>
      </c>
      <c r="BA141" s="49" t="s">
        <v>36643</v>
      </c>
      <c r="BB141" s="49" t="s">
        <v>36644</v>
      </c>
      <c r="BC141" s="49" t="s">
        <v>36645</v>
      </c>
      <c r="BD141" s="49" t="s">
        <v>36646</v>
      </c>
      <c r="BE141" s="49" t="s">
        <v>36647</v>
      </c>
    </row>
    <row r="142" spans="1:75" x14ac:dyDescent="0.3">
      <c r="A142">
        <v>1009800</v>
      </c>
      <c r="B142" t="s">
        <v>36648</v>
      </c>
      <c r="C142" t="s">
        <v>36649</v>
      </c>
      <c r="D142" t="s">
        <v>36650</v>
      </c>
      <c r="E142" t="s">
        <v>491</v>
      </c>
      <c r="F142" t="s">
        <v>36651</v>
      </c>
      <c r="G142" t="s">
        <v>36652</v>
      </c>
      <c r="H142" t="s">
        <v>36653</v>
      </c>
      <c r="I142">
        <v>38.012622</v>
      </c>
      <c r="J142">
        <v>-87.233608000000004</v>
      </c>
      <c r="K142">
        <v>221210</v>
      </c>
      <c r="L142" t="s">
        <v>127</v>
      </c>
      <c r="BE142" s="49" t="s">
        <v>36654</v>
      </c>
    </row>
    <row r="143" spans="1:75" x14ac:dyDescent="0.3">
      <c r="A143">
        <v>1002481</v>
      </c>
      <c r="B143" t="s">
        <v>36655</v>
      </c>
      <c r="C143" t="s">
        <v>36656</v>
      </c>
      <c r="D143" t="s">
        <v>36657</v>
      </c>
      <c r="E143" t="s">
        <v>1682</v>
      </c>
      <c r="F143" t="s">
        <v>36658</v>
      </c>
      <c r="G143" t="s">
        <v>36659</v>
      </c>
      <c r="H143" t="s">
        <v>3046</v>
      </c>
      <c r="I143">
        <v>42.396462999999997</v>
      </c>
      <c r="J143">
        <v>-71.271236999999999</v>
      </c>
      <c r="K143">
        <v>221210</v>
      </c>
      <c r="L143" t="s">
        <v>3629</v>
      </c>
      <c r="AW143" s="49" t="s">
        <v>36660</v>
      </c>
      <c r="AX143" s="49" t="s">
        <v>36661</v>
      </c>
      <c r="AY143" s="49" t="s">
        <v>36662</v>
      </c>
      <c r="AZ143" s="49" t="s">
        <v>36663</v>
      </c>
      <c r="BA143" s="49" t="s">
        <v>36664</v>
      </c>
      <c r="BB143" s="49" t="s">
        <v>36665</v>
      </c>
      <c r="BC143" s="49" t="s">
        <v>36666</v>
      </c>
      <c r="BD143" s="49" t="s">
        <v>36667</v>
      </c>
      <c r="BE143" s="49" t="s">
        <v>36668</v>
      </c>
    </row>
    <row r="144" spans="1:75" x14ac:dyDescent="0.3">
      <c r="A144">
        <v>1002686</v>
      </c>
      <c r="B144" t="s">
        <v>36669</v>
      </c>
      <c r="C144" t="s">
        <v>36670</v>
      </c>
      <c r="D144" t="s">
        <v>36671</v>
      </c>
      <c r="E144" t="s">
        <v>339</v>
      </c>
      <c r="F144" t="s">
        <v>36672</v>
      </c>
      <c r="G144" t="s">
        <v>36673</v>
      </c>
      <c r="H144" t="s">
        <v>2284</v>
      </c>
      <c r="I144">
        <v>35.918464</v>
      </c>
      <c r="J144">
        <v>-103.22018300000001</v>
      </c>
      <c r="K144">
        <v>211120</v>
      </c>
      <c r="L144" t="s">
        <v>59</v>
      </c>
      <c r="BO144" s="49" t="s">
        <v>36674</v>
      </c>
      <c r="BP144" s="49" t="s">
        <v>36675</v>
      </c>
      <c r="BQ144" s="49" t="s">
        <v>36676</v>
      </c>
      <c r="BR144" s="49" t="s">
        <v>36677</v>
      </c>
      <c r="BS144" s="49" t="s">
        <v>36678</v>
      </c>
      <c r="BT144" s="49" t="s">
        <v>36679</v>
      </c>
      <c r="BU144" s="49" t="s">
        <v>36680</v>
      </c>
      <c r="BV144" s="49" t="s">
        <v>36681</v>
      </c>
      <c r="BW144" s="49" t="s">
        <v>36682</v>
      </c>
    </row>
    <row r="145" spans="1:75" x14ac:dyDescent="0.3">
      <c r="A145">
        <v>1003056</v>
      </c>
      <c r="B145" t="s">
        <v>5657</v>
      </c>
      <c r="C145" t="s">
        <v>5658</v>
      </c>
      <c r="D145" t="s">
        <v>5659</v>
      </c>
      <c r="E145" t="s">
        <v>323</v>
      </c>
      <c r="F145" t="s">
        <v>5660</v>
      </c>
      <c r="G145" t="s">
        <v>5661</v>
      </c>
      <c r="H145" t="s">
        <v>1165</v>
      </c>
      <c r="I145">
        <v>33.938189999999999</v>
      </c>
      <c r="J145">
        <v>-117.87653</v>
      </c>
      <c r="K145">
        <v>211120</v>
      </c>
      <c r="L145" t="s">
        <v>5662</v>
      </c>
      <c r="BF145" s="49" t="s">
        <v>36683</v>
      </c>
      <c r="BG145" s="49" t="s">
        <v>36684</v>
      </c>
      <c r="BH145" s="49" t="s">
        <v>36685</v>
      </c>
      <c r="BI145" s="49" t="s">
        <v>36686</v>
      </c>
      <c r="BJ145" s="49" t="s">
        <v>36687</v>
      </c>
      <c r="BK145" s="49" t="s">
        <v>36688</v>
      </c>
      <c r="BL145" s="49" t="s">
        <v>36689</v>
      </c>
      <c r="BM145" s="49" t="s">
        <v>36690</v>
      </c>
      <c r="BN145" s="49" t="s">
        <v>36691</v>
      </c>
    </row>
    <row r="146" spans="1:75" x14ac:dyDescent="0.3">
      <c r="A146">
        <v>1011844</v>
      </c>
      <c r="B146" t="s">
        <v>36692</v>
      </c>
      <c r="C146" t="s">
        <v>36693</v>
      </c>
      <c r="D146" t="s">
        <v>36694</v>
      </c>
      <c r="E146" t="s">
        <v>1682</v>
      </c>
      <c r="F146" t="s">
        <v>36695</v>
      </c>
      <c r="G146" t="s">
        <v>36696</v>
      </c>
      <c r="H146" t="s">
        <v>3046</v>
      </c>
      <c r="I146">
        <v>42.585610000000003</v>
      </c>
      <c r="J146">
        <v>-71.321680000000001</v>
      </c>
      <c r="K146">
        <v>333242</v>
      </c>
      <c r="L146" t="s">
        <v>36697</v>
      </c>
    </row>
    <row r="147" spans="1:75" x14ac:dyDescent="0.3">
      <c r="A147">
        <v>1003515</v>
      </c>
      <c r="B147" t="s">
        <v>36698</v>
      </c>
      <c r="C147" t="s">
        <v>36699</v>
      </c>
      <c r="D147" t="s">
        <v>1723</v>
      </c>
      <c r="E147" t="s">
        <v>676</v>
      </c>
      <c r="F147" t="s">
        <v>1724</v>
      </c>
      <c r="G147" t="s">
        <v>36700</v>
      </c>
      <c r="H147" t="s">
        <v>1726</v>
      </c>
      <c r="I147">
        <v>35.594197999999999</v>
      </c>
      <c r="J147">
        <v>-89.262941999999995</v>
      </c>
      <c r="K147">
        <v>221210</v>
      </c>
      <c r="L147" t="s">
        <v>127</v>
      </c>
      <c r="AW147" s="49" t="s">
        <v>36701</v>
      </c>
      <c r="AX147" s="49" t="s">
        <v>36702</v>
      </c>
      <c r="AY147" s="49" t="s">
        <v>36703</v>
      </c>
      <c r="AZ147" s="49" t="s">
        <v>36704</v>
      </c>
      <c r="BA147" s="49" t="s">
        <v>36705</v>
      </c>
      <c r="BB147" s="49" t="s">
        <v>36706</v>
      </c>
      <c r="BC147" s="49" t="s">
        <v>36707</v>
      </c>
      <c r="BD147" s="49" t="s">
        <v>36708</v>
      </c>
      <c r="BE147" s="49" t="s">
        <v>36709</v>
      </c>
    </row>
    <row r="148" spans="1:75" x14ac:dyDescent="0.3">
      <c r="A148">
        <v>1012057</v>
      </c>
      <c r="B148" t="s">
        <v>36710</v>
      </c>
      <c r="C148" t="s">
        <v>36711</v>
      </c>
      <c r="D148" t="s">
        <v>5420</v>
      </c>
      <c r="E148" t="s">
        <v>303</v>
      </c>
      <c r="F148" t="s">
        <v>34102</v>
      </c>
      <c r="G148" t="s">
        <v>36712</v>
      </c>
      <c r="I148">
        <v>29.732306999999999</v>
      </c>
      <c r="J148">
        <v>-95.432379999999995</v>
      </c>
      <c r="K148">
        <v>424710</v>
      </c>
      <c r="L148" t="s">
        <v>36033</v>
      </c>
      <c r="AG148" s="49" t="s">
        <v>35887</v>
      </c>
      <c r="AH148" s="49" t="s">
        <v>35887</v>
      </c>
      <c r="AI148" s="49" t="s">
        <v>35887</v>
      </c>
    </row>
    <row r="149" spans="1:75" x14ac:dyDescent="0.3">
      <c r="A149">
        <v>1011920</v>
      </c>
      <c r="B149" t="s">
        <v>5833</v>
      </c>
      <c r="C149" t="s">
        <v>5834</v>
      </c>
      <c r="D149" t="s">
        <v>2615</v>
      </c>
      <c r="E149" t="s">
        <v>303</v>
      </c>
      <c r="F149" t="s">
        <v>5835</v>
      </c>
      <c r="G149" t="s">
        <v>5836</v>
      </c>
      <c r="H149" t="s">
        <v>969</v>
      </c>
      <c r="I149">
        <v>27.818373000000001</v>
      </c>
      <c r="J149">
        <v>-97.502778000000006</v>
      </c>
      <c r="K149">
        <v>324110</v>
      </c>
      <c r="L149" t="s">
        <v>1344</v>
      </c>
      <c r="V149" s="49" t="s">
        <v>36713</v>
      </c>
      <c r="W149" s="49" t="s">
        <v>36713</v>
      </c>
      <c r="X149" s="49" t="s">
        <v>36714</v>
      </c>
      <c r="Y149" s="49" t="s">
        <v>36715</v>
      </c>
      <c r="Z149" s="49" t="s">
        <v>36716</v>
      </c>
    </row>
    <row r="150" spans="1:75" x14ac:dyDescent="0.3">
      <c r="A150">
        <v>1006307</v>
      </c>
      <c r="B150" t="s">
        <v>6027</v>
      </c>
      <c r="C150" t="s">
        <v>6028</v>
      </c>
      <c r="D150" t="s">
        <v>6029</v>
      </c>
      <c r="E150" t="s">
        <v>583</v>
      </c>
      <c r="F150" t="s">
        <v>6030</v>
      </c>
      <c r="G150" t="s">
        <v>6031</v>
      </c>
      <c r="H150" t="s">
        <v>1007</v>
      </c>
      <c r="I150">
        <v>30.133800000000001</v>
      </c>
      <c r="J150">
        <v>-93.320599999999999</v>
      </c>
      <c r="K150">
        <v>324110</v>
      </c>
      <c r="L150" t="s">
        <v>1344</v>
      </c>
      <c r="V150" s="49" t="s">
        <v>36717</v>
      </c>
      <c r="W150" s="49" t="s">
        <v>36718</v>
      </c>
      <c r="X150" s="49" t="s">
        <v>36719</v>
      </c>
      <c r="Y150" s="49" t="s">
        <v>36720</v>
      </c>
      <c r="Z150" s="49" t="s">
        <v>36721</v>
      </c>
      <c r="AA150" s="49" t="s">
        <v>36722</v>
      </c>
      <c r="AB150" s="49" t="s">
        <v>36723</v>
      </c>
      <c r="AC150" s="49" t="s">
        <v>36724</v>
      </c>
    </row>
    <row r="151" spans="1:75" x14ac:dyDescent="0.3">
      <c r="A151">
        <v>1002474</v>
      </c>
      <c r="B151" t="s">
        <v>6063</v>
      </c>
      <c r="C151" t="s">
        <v>6064</v>
      </c>
      <c r="D151" t="s">
        <v>6065</v>
      </c>
      <c r="E151" t="s">
        <v>1418</v>
      </c>
      <c r="F151" t="s">
        <v>6066</v>
      </c>
      <c r="G151" t="s">
        <v>6067</v>
      </c>
      <c r="H151" t="s">
        <v>6068</v>
      </c>
      <c r="I151">
        <v>35.667105999999997</v>
      </c>
      <c r="J151">
        <v>-98.154120000000006</v>
      </c>
      <c r="K151">
        <v>211130</v>
      </c>
      <c r="L151" t="s">
        <v>326</v>
      </c>
      <c r="BF151" s="49" t="s">
        <v>35887</v>
      </c>
      <c r="BG151" s="49" t="s">
        <v>35887</v>
      </c>
      <c r="BH151" s="49" t="s">
        <v>35887</v>
      </c>
      <c r="BI151" s="49" t="s">
        <v>35887</v>
      </c>
      <c r="BJ151" s="49" t="s">
        <v>35887</v>
      </c>
      <c r="BK151" s="49" t="s">
        <v>35887</v>
      </c>
      <c r="BL151" s="49" t="s">
        <v>35887</v>
      </c>
      <c r="BM151" s="49" t="s">
        <v>35887</v>
      </c>
      <c r="BN151" s="49" t="s">
        <v>35887</v>
      </c>
    </row>
    <row r="152" spans="1:75" x14ac:dyDescent="0.3">
      <c r="A152">
        <v>1006500</v>
      </c>
      <c r="B152" t="s">
        <v>6074</v>
      </c>
      <c r="C152" t="s">
        <v>6075</v>
      </c>
      <c r="D152" t="s">
        <v>6076</v>
      </c>
      <c r="E152" t="s">
        <v>583</v>
      </c>
      <c r="F152" t="s">
        <v>6077</v>
      </c>
      <c r="G152" t="s">
        <v>6078</v>
      </c>
      <c r="H152" t="s">
        <v>6079</v>
      </c>
      <c r="I152">
        <v>32.589010000000002</v>
      </c>
      <c r="J152">
        <v>-93.515119999999996</v>
      </c>
      <c r="K152">
        <v>324110</v>
      </c>
      <c r="L152" t="s">
        <v>6080</v>
      </c>
      <c r="V152" s="49" t="s">
        <v>36725</v>
      </c>
      <c r="W152" s="49" t="s">
        <v>36726</v>
      </c>
      <c r="X152" s="49" t="s">
        <v>36727</v>
      </c>
      <c r="Y152" s="49" t="s">
        <v>36728</v>
      </c>
      <c r="Z152" s="49" t="s">
        <v>36729</v>
      </c>
      <c r="AA152" s="49" t="s">
        <v>36730</v>
      </c>
      <c r="AB152" s="49" t="s">
        <v>36731</v>
      </c>
      <c r="AC152" s="49" t="s">
        <v>36732</v>
      </c>
    </row>
    <row r="153" spans="1:75" x14ac:dyDescent="0.3">
      <c r="A153">
        <v>1006499</v>
      </c>
      <c r="B153" t="s">
        <v>6082</v>
      </c>
      <c r="C153" t="s">
        <v>6083</v>
      </c>
      <c r="D153" t="s">
        <v>6084</v>
      </c>
      <c r="E153" t="s">
        <v>583</v>
      </c>
      <c r="F153" t="s">
        <v>6085</v>
      </c>
      <c r="G153" t="s">
        <v>6086</v>
      </c>
      <c r="H153" t="s">
        <v>6087</v>
      </c>
      <c r="I153">
        <v>32.801549999999999</v>
      </c>
      <c r="J153">
        <v>-93.410742999999997</v>
      </c>
      <c r="K153">
        <v>324110</v>
      </c>
      <c r="L153" t="s">
        <v>6080</v>
      </c>
      <c r="V153" s="49" t="s">
        <v>36733</v>
      </c>
      <c r="W153" s="49" t="s">
        <v>36734</v>
      </c>
      <c r="X153" s="49" t="s">
        <v>36735</v>
      </c>
      <c r="Y153" s="49" t="s">
        <v>36736</v>
      </c>
      <c r="Z153" s="49" t="s">
        <v>36737</v>
      </c>
      <c r="AA153" s="49" t="s">
        <v>36738</v>
      </c>
      <c r="AB153" s="49" t="s">
        <v>36739</v>
      </c>
      <c r="AC153" s="49" t="s">
        <v>36740</v>
      </c>
    </row>
    <row r="154" spans="1:75" x14ac:dyDescent="0.3">
      <c r="A154">
        <v>1005125</v>
      </c>
      <c r="B154" t="s">
        <v>6088</v>
      </c>
      <c r="C154" t="s">
        <v>6089</v>
      </c>
      <c r="D154" t="s">
        <v>3536</v>
      </c>
      <c r="E154" t="s">
        <v>583</v>
      </c>
      <c r="F154" t="s">
        <v>6090</v>
      </c>
      <c r="G154" t="s">
        <v>6091</v>
      </c>
      <c r="H154" t="s">
        <v>6092</v>
      </c>
      <c r="I154">
        <v>32.470999999999997</v>
      </c>
      <c r="J154">
        <v>-93.791929999999994</v>
      </c>
      <c r="K154">
        <v>324110</v>
      </c>
      <c r="L154" t="s">
        <v>6080</v>
      </c>
      <c r="V154" s="49" t="s">
        <v>36741</v>
      </c>
      <c r="W154" s="49" t="s">
        <v>36742</v>
      </c>
      <c r="X154" s="49" t="s">
        <v>36743</v>
      </c>
      <c r="Y154" s="49" t="s">
        <v>36744</v>
      </c>
      <c r="Z154" s="49" t="s">
        <v>36745</v>
      </c>
      <c r="AA154" s="49" t="s">
        <v>36746</v>
      </c>
      <c r="AB154" s="49" t="s">
        <v>36747</v>
      </c>
      <c r="AC154" s="49" t="s">
        <v>36748</v>
      </c>
    </row>
    <row r="155" spans="1:75" x14ac:dyDescent="0.3">
      <c r="A155">
        <v>1002882</v>
      </c>
      <c r="B155" t="s">
        <v>6211</v>
      </c>
      <c r="C155" t="s">
        <v>6212</v>
      </c>
      <c r="D155" t="s">
        <v>6213</v>
      </c>
      <c r="E155" t="s">
        <v>491</v>
      </c>
      <c r="F155" t="s">
        <v>6214</v>
      </c>
      <c r="G155" t="s">
        <v>6215</v>
      </c>
      <c r="H155" t="s">
        <v>3403</v>
      </c>
      <c r="I155">
        <v>40.183332999999998</v>
      </c>
      <c r="J155">
        <v>-84.869444000000001</v>
      </c>
      <c r="K155">
        <v>325193</v>
      </c>
      <c r="L155" t="s">
        <v>2050</v>
      </c>
      <c r="BO155" s="49" t="s">
        <v>35887</v>
      </c>
      <c r="BP155" s="49" t="s">
        <v>35887</v>
      </c>
      <c r="BQ155" s="49" t="s">
        <v>35887</v>
      </c>
      <c r="BR155" s="49" t="s">
        <v>35887</v>
      </c>
      <c r="BS155" s="49" t="s">
        <v>35887</v>
      </c>
      <c r="BT155" s="49" t="s">
        <v>35887</v>
      </c>
      <c r="BU155" s="49" t="s">
        <v>35887</v>
      </c>
      <c r="BV155" s="49" t="s">
        <v>35887</v>
      </c>
      <c r="BW155" s="49" t="s">
        <v>35887</v>
      </c>
    </row>
    <row r="156" spans="1:75" x14ac:dyDescent="0.3">
      <c r="A156">
        <v>1002161</v>
      </c>
      <c r="B156" t="s">
        <v>6317</v>
      </c>
      <c r="C156" t="s">
        <v>6318</v>
      </c>
      <c r="D156" t="s">
        <v>6319</v>
      </c>
      <c r="E156" t="s">
        <v>303</v>
      </c>
      <c r="F156" t="s">
        <v>6320</v>
      </c>
      <c r="H156" t="s">
        <v>1056</v>
      </c>
      <c r="I156">
        <v>35.5242</v>
      </c>
      <c r="J156">
        <v>-101.1356</v>
      </c>
      <c r="K156">
        <v>211112</v>
      </c>
      <c r="L156" t="s">
        <v>6321</v>
      </c>
      <c r="BJ156" s="49" t="s">
        <v>35887</v>
      </c>
      <c r="BK156" s="49" t="s">
        <v>35887</v>
      </c>
      <c r="BL156" s="49" t="s">
        <v>35887</v>
      </c>
      <c r="BM156" s="49" t="s">
        <v>35887</v>
      </c>
      <c r="BN156" s="49" t="s">
        <v>35887</v>
      </c>
    </row>
    <row r="157" spans="1:75" x14ac:dyDescent="0.3">
      <c r="A157">
        <v>1012173</v>
      </c>
      <c r="B157" t="s">
        <v>36749</v>
      </c>
      <c r="C157" t="s">
        <v>36750</v>
      </c>
      <c r="D157" t="s">
        <v>36751</v>
      </c>
      <c r="E157" t="s">
        <v>447</v>
      </c>
      <c r="F157" t="s">
        <v>36752</v>
      </c>
      <c r="G157" t="s">
        <v>36753</v>
      </c>
      <c r="H157" t="s">
        <v>2679</v>
      </c>
      <c r="I157">
        <v>40.126660000000001</v>
      </c>
      <c r="J157">
        <v>-74.843289999999996</v>
      </c>
      <c r="K157">
        <v>325998</v>
      </c>
      <c r="L157" t="s">
        <v>58</v>
      </c>
    </row>
    <row r="158" spans="1:75" x14ac:dyDescent="0.3">
      <c r="A158">
        <v>1002414</v>
      </c>
      <c r="B158" t="s">
        <v>6455</v>
      </c>
      <c r="C158" t="s">
        <v>6456</v>
      </c>
      <c r="D158" t="s">
        <v>6457</v>
      </c>
      <c r="E158" t="s">
        <v>2294</v>
      </c>
      <c r="F158" t="s">
        <v>6458</v>
      </c>
      <c r="G158" t="s">
        <v>6459</v>
      </c>
      <c r="H158" t="s">
        <v>1672</v>
      </c>
      <c r="I158">
        <v>38.163258999999996</v>
      </c>
      <c r="J158">
        <v>-109.276478</v>
      </c>
      <c r="K158">
        <v>211130</v>
      </c>
      <c r="L158" t="s">
        <v>326</v>
      </c>
      <c r="BF158" s="49" t="s">
        <v>36754</v>
      </c>
      <c r="BG158" s="49" t="s">
        <v>35887</v>
      </c>
      <c r="BH158" s="49" t="s">
        <v>35887</v>
      </c>
      <c r="BI158" s="49" t="s">
        <v>36755</v>
      </c>
      <c r="BJ158" s="49" t="s">
        <v>36756</v>
      </c>
      <c r="BK158" s="49" t="s">
        <v>36757</v>
      </c>
      <c r="BL158" s="49" t="s">
        <v>36758</v>
      </c>
      <c r="BM158" s="49" t="s">
        <v>36759</v>
      </c>
      <c r="BN158" s="49" t="s">
        <v>35887</v>
      </c>
    </row>
    <row r="159" spans="1:75" x14ac:dyDescent="0.3">
      <c r="A159">
        <v>1006083</v>
      </c>
      <c r="B159" t="s">
        <v>6578</v>
      </c>
      <c r="C159" t="s">
        <v>6579</v>
      </c>
      <c r="D159" t="s">
        <v>6580</v>
      </c>
      <c r="E159" t="s">
        <v>491</v>
      </c>
      <c r="F159" t="s">
        <v>6581</v>
      </c>
      <c r="G159" t="s">
        <v>6582</v>
      </c>
      <c r="H159" t="s">
        <v>4141</v>
      </c>
      <c r="I159">
        <v>40.564920000000001</v>
      </c>
      <c r="J159">
        <v>-85.727720000000005</v>
      </c>
      <c r="K159">
        <v>325193</v>
      </c>
      <c r="L159" t="s">
        <v>599</v>
      </c>
      <c r="BO159" s="49" t="s">
        <v>35887</v>
      </c>
      <c r="BP159" s="49" t="s">
        <v>35887</v>
      </c>
      <c r="BQ159" s="49" t="s">
        <v>35887</v>
      </c>
      <c r="BR159" s="49" t="s">
        <v>35887</v>
      </c>
      <c r="BS159" s="49" t="s">
        <v>35887</v>
      </c>
      <c r="BT159" s="49" t="s">
        <v>35887</v>
      </c>
      <c r="BU159" s="49" t="s">
        <v>35887</v>
      </c>
      <c r="BV159" s="49" t="s">
        <v>35887</v>
      </c>
      <c r="BW159" s="49" t="s">
        <v>35887</v>
      </c>
    </row>
    <row r="160" spans="1:75" x14ac:dyDescent="0.3">
      <c r="A160">
        <v>1002301</v>
      </c>
      <c r="B160" t="s">
        <v>6669</v>
      </c>
      <c r="C160" t="s">
        <v>6670</v>
      </c>
      <c r="D160" t="s">
        <v>6671</v>
      </c>
      <c r="E160" t="s">
        <v>583</v>
      </c>
      <c r="F160" t="s">
        <v>6672</v>
      </c>
      <c r="G160" t="s">
        <v>6673</v>
      </c>
      <c r="H160" t="s">
        <v>993</v>
      </c>
      <c r="I160">
        <v>30.098562999999999</v>
      </c>
      <c r="J160">
        <v>-90.95599</v>
      </c>
      <c r="K160">
        <v>325311</v>
      </c>
      <c r="L160" t="s">
        <v>6674</v>
      </c>
      <c r="BS160" s="49" t="s">
        <v>35887</v>
      </c>
      <c r="BT160" s="49" t="s">
        <v>35887</v>
      </c>
      <c r="BU160" s="49" t="s">
        <v>35887</v>
      </c>
      <c r="BV160" s="49" t="s">
        <v>35887</v>
      </c>
      <c r="BW160" s="49" t="s">
        <v>35887</v>
      </c>
    </row>
    <row r="161" spans="1:75" x14ac:dyDescent="0.3">
      <c r="A161">
        <v>1006005</v>
      </c>
      <c r="B161" t="s">
        <v>6681</v>
      </c>
      <c r="C161" t="s">
        <v>6682</v>
      </c>
      <c r="D161" t="s">
        <v>6683</v>
      </c>
      <c r="E161" t="s">
        <v>569</v>
      </c>
      <c r="F161" t="s">
        <v>2530</v>
      </c>
      <c r="G161" t="s">
        <v>6684</v>
      </c>
      <c r="H161" t="s">
        <v>2532</v>
      </c>
      <c r="I161">
        <v>42.327860000000001</v>
      </c>
      <c r="J161">
        <v>-96.364890000000003</v>
      </c>
      <c r="K161">
        <v>325311</v>
      </c>
      <c r="L161" t="s">
        <v>6685</v>
      </c>
      <c r="BO161" s="49" t="s">
        <v>35887</v>
      </c>
      <c r="BP161" s="49" t="s">
        <v>35887</v>
      </c>
      <c r="BQ161" s="49" t="s">
        <v>35887</v>
      </c>
      <c r="BR161" s="49" t="s">
        <v>35887</v>
      </c>
      <c r="BS161" s="49" t="s">
        <v>35887</v>
      </c>
      <c r="BT161" s="49" t="s">
        <v>35887</v>
      </c>
      <c r="BU161" s="49" t="s">
        <v>35887</v>
      </c>
      <c r="BV161" s="49" t="s">
        <v>35887</v>
      </c>
      <c r="BW161" s="49" t="s">
        <v>35887</v>
      </c>
    </row>
    <row r="162" spans="1:75" x14ac:dyDescent="0.3">
      <c r="A162">
        <v>1013574</v>
      </c>
      <c r="B162" t="s">
        <v>36760</v>
      </c>
      <c r="C162" t="s">
        <v>36761</v>
      </c>
      <c r="D162" t="s">
        <v>5420</v>
      </c>
      <c r="E162" t="s">
        <v>303</v>
      </c>
      <c r="F162" t="s">
        <v>36762</v>
      </c>
      <c r="G162" t="s">
        <v>36763</v>
      </c>
      <c r="H162" t="s">
        <v>483</v>
      </c>
      <c r="I162">
        <v>29.760992999999999</v>
      </c>
      <c r="J162">
        <v>-95.394705999999999</v>
      </c>
      <c r="K162">
        <v>423740</v>
      </c>
      <c r="L162" t="s">
        <v>58</v>
      </c>
    </row>
    <row r="163" spans="1:75" x14ac:dyDescent="0.3">
      <c r="A163">
        <v>1007625</v>
      </c>
      <c r="B163" t="s">
        <v>6701</v>
      </c>
      <c r="C163" t="s">
        <v>6702</v>
      </c>
      <c r="D163" t="s">
        <v>6703</v>
      </c>
      <c r="E163" t="s">
        <v>583</v>
      </c>
      <c r="F163" t="s">
        <v>6704</v>
      </c>
      <c r="G163" t="s">
        <v>6705</v>
      </c>
      <c r="H163" t="s">
        <v>1507</v>
      </c>
      <c r="I163">
        <v>29.936411</v>
      </c>
      <c r="J163">
        <v>-89.972954000000001</v>
      </c>
      <c r="K163">
        <v>324110</v>
      </c>
      <c r="L163" t="s">
        <v>1344</v>
      </c>
      <c r="V163" s="49" t="s">
        <v>36764</v>
      </c>
      <c r="W163" s="49" t="s">
        <v>36765</v>
      </c>
      <c r="X163" s="49" t="s">
        <v>36766</v>
      </c>
      <c r="Y163" s="49" t="s">
        <v>36767</v>
      </c>
      <c r="Z163" s="49" t="s">
        <v>36768</v>
      </c>
      <c r="AA163" s="49" t="s">
        <v>36769</v>
      </c>
      <c r="AB163" s="49" t="s">
        <v>36770</v>
      </c>
      <c r="AC163" s="49" t="s">
        <v>36771</v>
      </c>
      <c r="AD163" s="49" t="s">
        <v>36772</v>
      </c>
    </row>
    <row r="164" spans="1:75" x14ac:dyDescent="0.3">
      <c r="A164">
        <v>1002859</v>
      </c>
      <c r="B164" t="s">
        <v>6711</v>
      </c>
      <c r="C164" t="s">
        <v>6712</v>
      </c>
      <c r="D164" t="s">
        <v>6713</v>
      </c>
      <c r="E164" t="s">
        <v>303</v>
      </c>
      <c r="F164" t="s">
        <v>6714</v>
      </c>
      <c r="G164" t="s">
        <v>6715</v>
      </c>
      <c r="H164" t="s">
        <v>483</v>
      </c>
      <c r="I164">
        <v>29.8308</v>
      </c>
      <c r="J164">
        <v>-95.116399999999999</v>
      </c>
      <c r="K164">
        <v>325110</v>
      </c>
      <c r="L164" t="s">
        <v>6716</v>
      </c>
      <c r="AN164" s="49" t="s">
        <v>35887</v>
      </c>
      <c r="AO164" s="49" t="s">
        <v>35887</v>
      </c>
      <c r="AP164" s="49" t="s">
        <v>35887</v>
      </c>
      <c r="AQ164" s="49" t="s">
        <v>35887</v>
      </c>
      <c r="AR164" s="49" t="s">
        <v>35887</v>
      </c>
      <c r="AS164" s="49" t="s">
        <v>35887</v>
      </c>
      <c r="AT164" s="49" t="s">
        <v>35887</v>
      </c>
      <c r="AU164" s="49" t="s">
        <v>35887</v>
      </c>
    </row>
    <row r="165" spans="1:75" x14ac:dyDescent="0.3">
      <c r="A165">
        <v>1007714</v>
      </c>
      <c r="B165" t="s">
        <v>6727</v>
      </c>
      <c r="C165" t="s">
        <v>6728</v>
      </c>
      <c r="D165" t="s">
        <v>6729</v>
      </c>
      <c r="E165" t="s">
        <v>303</v>
      </c>
      <c r="F165" t="s">
        <v>6730</v>
      </c>
      <c r="G165" t="s">
        <v>6731</v>
      </c>
      <c r="H165" t="s">
        <v>5525</v>
      </c>
      <c r="I165">
        <v>32.36598</v>
      </c>
      <c r="J165">
        <v>-95.110550000000003</v>
      </c>
      <c r="K165">
        <v>211130</v>
      </c>
      <c r="L165" t="s">
        <v>326</v>
      </c>
      <c r="BF165" s="49" t="s">
        <v>36773</v>
      </c>
      <c r="BG165" s="49" t="s">
        <v>36774</v>
      </c>
      <c r="BH165" s="49" t="s">
        <v>36775</v>
      </c>
      <c r="BI165" s="49" t="s">
        <v>36776</v>
      </c>
      <c r="BJ165" s="49" t="s">
        <v>36777</v>
      </c>
      <c r="BK165" s="49" t="s">
        <v>36778</v>
      </c>
      <c r="BL165" s="49" t="s">
        <v>36779</v>
      </c>
      <c r="BM165" s="49" t="s">
        <v>36780</v>
      </c>
      <c r="BN165" s="49" t="s">
        <v>36781</v>
      </c>
    </row>
    <row r="166" spans="1:75" x14ac:dyDescent="0.3">
      <c r="A166">
        <v>1004973</v>
      </c>
      <c r="B166" t="s">
        <v>6781</v>
      </c>
      <c r="C166" t="s">
        <v>6782</v>
      </c>
      <c r="D166" t="s">
        <v>6783</v>
      </c>
      <c r="E166" t="s">
        <v>386</v>
      </c>
      <c r="F166" t="s">
        <v>6784</v>
      </c>
      <c r="G166" t="s">
        <v>6785</v>
      </c>
      <c r="H166" t="s">
        <v>416</v>
      </c>
      <c r="I166">
        <v>31.464221999999999</v>
      </c>
      <c r="J166">
        <v>-88.402879999999996</v>
      </c>
      <c r="K166">
        <v>211130</v>
      </c>
      <c r="L166" t="s">
        <v>326</v>
      </c>
      <c r="BF166" s="49" t="s">
        <v>36782</v>
      </c>
      <c r="BG166" s="49" t="s">
        <v>36783</v>
      </c>
      <c r="BH166" s="49" t="s">
        <v>36784</v>
      </c>
      <c r="BI166" s="49" t="s">
        <v>36785</v>
      </c>
      <c r="BJ166" s="49" t="s">
        <v>36786</v>
      </c>
      <c r="BK166" s="49" t="s">
        <v>36787</v>
      </c>
      <c r="BL166" s="49" t="s">
        <v>36788</v>
      </c>
      <c r="BM166" s="49" t="s">
        <v>36789</v>
      </c>
      <c r="BN166" s="49" t="s">
        <v>36790</v>
      </c>
    </row>
    <row r="167" spans="1:75" x14ac:dyDescent="0.3">
      <c r="A167">
        <v>1002618</v>
      </c>
      <c r="B167" t="s">
        <v>6791</v>
      </c>
      <c r="C167" t="s">
        <v>6792</v>
      </c>
      <c r="D167" t="s">
        <v>6793</v>
      </c>
      <c r="E167" t="s">
        <v>1663</v>
      </c>
      <c r="F167" t="s">
        <v>6794</v>
      </c>
      <c r="G167" t="s">
        <v>6795</v>
      </c>
      <c r="H167" t="s">
        <v>3382</v>
      </c>
      <c r="I167">
        <v>39.682361999999998</v>
      </c>
      <c r="J167">
        <v>-75.491378999999995</v>
      </c>
      <c r="K167">
        <v>325199</v>
      </c>
      <c r="L167" t="s">
        <v>6796</v>
      </c>
    </row>
    <row r="168" spans="1:75" x14ac:dyDescent="0.3">
      <c r="A168">
        <v>1006145</v>
      </c>
      <c r="B168" t="s">
        <v>6798</v>
      </c>
      <c r="C168" t="s">
        <v>6799</v>
      </c>
      <c r="D168" t="s">
        <v>5930</v>
      </c>
      <c r="E168" t="s">
        <v>441</v>
      </c>
      <c r="F168" t="s">
        <v>6800</v>
      </c>
      <c r="G168" t="s">
        <v>6801</v>
      </c>
      <c r="H168" t="s">
        <v>6802</v>
      </c>
      <c r="I168">
        <v>34.841900000000003</v>
      </c>
      <c r="J168">
        <v>-78.838800000000006</v>
      </c>
      <c r="K168">
        <v>325120</v>
      </c>
      <c r="L168" t="s">
        <v>403</v>
      </c>
    </row>
    <row r="169" spans="1:75" x14ac:dyDescent="0.3">
      <c r="A169">
        <v>1003890</v>
      </c>
      <c r="B169" t="s">
        <v>6809</v>
      </c>
      <c r="C169" t="s">
        <v>6810</v>
      </c>
      <c r="D169" t="s">
        <v>4709</v>
      </c>
      <c r="E169" t="s">
        <v>422</v>
      </c>
      <c r="F169" t="s">
        <v>6811</v>
      </c>
      <c r="G169" t="s">
        <v>6812</v>
      </c>
      <c r="H169" t="s">
        <v>2284</v>
      </c>
      <c r="I169">
        <v>33.11</v>
      </c>
      <c r="J169">
        <v>-92.674999999999997</v>
      </c>
      <c r="K169">
        <v>325120</v>
      </c>
      <c r="L169" t="s">
        <v>403</v>
      </c>
    </row>
    <row r="170" spans="1:75" x14ac:dyDescent="0.3">
      <c r="A170">
        <v>1004133</v>
      </c>
      <c r="B170" t="s">
        <v>6813</v>
      </c>
      <c r="C170" t="s">
        <v>6814</v>
      </c>
      <c r="D170" t="s">
        <v>1510</v>
      </c>
      <c r="E170" t="s">
        <v>311</v>
      </c>
      <c r="F170" t="s">
        <v>1511</v>
      </c>
      <c r="G170" t="s">
        <v>6815</v>
      </c>
      <c r="H170" t="s">
        <v>536</v>
      </c>
      <c r="I170">
        <v>38.217165999999999</v>
      </c>
      <c r="J170">
        <v>-85.841978999999995</v>
      </c>
      <c r="K170">
        <v>325120</v>
      </c>
      <c r="L170" t="s">
        <v>6816</v>
      </c>
    </row>
    <row r="171" spans="1:75" x14ac:dyDescent="0.3">
      <c r="A171">
        <v>1002176</v>
      </c>
      <c r="B171" t="s">
        <v>6820</v>
      </c>
      <c r="C171" t="s">
        <v>6821</v>
      </c>
      <c r="D171" t="s">
        <v>2087</v>
      </c>
      <c r="E171" t="s">
        <v>1248</v>
      </c>
      <c r="F171" t="s">
        <v>6822</v>
      </c>
      <c r="G171" t="s">
        <v>6823</v>
      </c>
      <c r="H171" t="s">
        <v>726</v>
      </c>
      <c r="I171">
        <v>39.271943999999998</v>
      </c>
      <c r="J171">
        <v>-81.661666999999994</v>
      </c>
      <c r="K171">
        <v>325211</v>
      </c>
      <c r="L171" t="s">
        <v>6824</v>
      </c>
    </row>
    <row r="172" spans="1:75" x14ac:dyDescent="0.3">
      <c r="A172">
        <v>1007770</v>
      </c>
      <c r="B172" t="s">
        <v>6836</v>
      </c>
      <c r="C172" t="s">
        <v>6837</v>
      </c>
      <c r="D172" t="s">
        <v>6838</v>
      </c>
      <c r="E172" t="s">
        <v>386</v>
      </c>
      <c r="F172" t="s">
        <v>6839</v>
      </c>
      <c r="G172" t="s">
        <v>6840</v>
      </c>
      <c r="H172" t="s">
        <v>4826</v>
      </c>
      <c r="I172">
        <v>34.803019999999997</v>
      </c>
      <c r="J172">
        <v>-87.93974</v>
      </c>
      <c r="K172">
        <v>325311</v>
      </c>
      <c r="L172" t="s">
        <v>6685</v>
      </c>
      <c r="BO172" s="49" t="s">
        <v>35887</v>
      </c>
      <c r="BP172" s="49" t="s">
        <v>35887</v>
      </c>
      <c r="BQ172" s="49" t="s">
        <v>35887</v>
      </c>
      <c r="BR172" s="49" t="s">
        <v>35887</v>
      </c>
      <c r="BS172" s="49" t="s">
        <v>35887</v>
      </c>
      <c r="BT172" s="49" t="s">
        <v>35887</v>
      </c>
      <c r="BU172" s="49" t="s">
        <v>35887</v>
      </c>
      <c r="BV172" s="49" t="s">
        <v>35887</v>
      </c>
      <c r="BW172" s="49" t="s">
        <v>35887</v>
      </c>
    </row>
    <row r="173" spans="1:75" x14ac:dyDescent="0.3">
      <c r="A173">
        <v>1003610</v>
      </c>
      <c r="B173" t="s">
        <v>6875</v>
      </c>
      <c r="C173" t="s">
        <v>6876</v>
      </c>
      <c r="D173" t="s">
        <v>897</v>
      </c>
      <c r="E173" t="s">
        <v>323</v>
      </c>
      <c r="F173" t="s">
        <v>6877</v>
      </c>
      <c r="G173" t="s">
        <v>6878</v>
      </c>
      <c r="H173" t="s">
        <v>1001</v>
      </c>
      <c r="I173">
        <v>37.938778999999997</v>
      </c>
      <c r="J173">
        <v>-122.39645299999999</v>
      </c>
      <c r="K173">
        <v>324110</v>
      </c>
      <c r="L173" t="s">
        <v>6879</v>
      </c>
      <c r="BO173" s="49" t="s">
        <v>35887</v>
      </c>
      <c r="BP173" s="49" t="s">
        <v>35887</v>
      </c>
      <c r="BQ173" s="49" t="s">
        <v>35887</v>
      </c>
      <c r="BR173" s="49" t="s">
        <v>35887</v>
      </c>
      <c r="BS173" s="49" t="s">
        <v>35887</v>
      </c>
      <c r="BT173" s="49" t="s">
        <v>35887</v>
      </c>
      <c r="BU173" s="49" t="s">
        <v>35887</v>
      </c>
      <c r="BV173" s="49" t="s">
        <v>35887</v>
      </c>
      <c r="BW173" s="49" t="s">
        <v>35887</v>
      </c>
    </row>
    <row r="174" spans="1:75" x14ac:dyDescent="0.3">
      <c r="A174">
        <v>1007978</v>
      </c>
      <c r="B174" t="s">
        <v>6886</v>
      </c>
      <c r="C174" t="s">
        <v>6887</v>
      </c>
      <c r="D174" t="s">
        <v>960</v>
      </c>
      <c r="E174" t="s">
        <v>323</v>
      </c>
      <c r="F174" t="s">
        <v>961</v>
      </c>
      <c r="G174" t="s">
        <v>962</v>
      </c>
      <c r="H174" t="s">
        <v>963</v>
      </c>
      <c r="I174">
        <v>33.908200000000001</v>
      </c>
      <c r="J174">
        <v>-118.4085</v>
      </c>
      <c r="K174">
        <v>324110</v>
      </c>
      <c r="L174" t="s">
        <v>6879</v>
      </c>
      <c r="BO174" s="49" t="s">
        <v>35887</v>
      </c>
      <c r="BP174" s="49" t="s">
        <v>35887</v>
      </c>
      <c r="BQ174" s="49" t="s">
        <v>35887</v>
      </c>
      <c r="BR174" s="49" t="s">
        <v>35887</v>
      </c>
      <c r="BS174" s="49" t="s">
        <v>35887</v>
      </c>
      <c r="BT174" s="49" t="s">
        <v>35887</v>
      </c>
      <c r="BU174" s="49" t="s">
        <v>35887</v>
      </c>
      <c r="BV174" s="49" t="s">
        <v>35887</v>
      </c>
      <c r="BW174" s="49" t="s">
        <v>35887</v>
      </c>
    </row>
    <row r="175" spans="1:75" x14ac:dyDescent="0.3">
      <c r="A175">
        <v>1006671</v>
      </c>
      <c r="B175" t="s">
        <v>6949</v>
      </c>
      <c r="C175" t="s">
        <v>6950</v>
      </c>
      <c r="D175" t="s">
        <v>6951</v>
      </c>
      <c r="E175" t="s">
        <v>2235</v>
      </c>
      <c r="F175" t="s">
        <v>6952</v>
      </c>
      <c r="G175" t="s">
        <v>6953</v>
      </c>
      <c r="H175" t="s">
        <v>4124</v>
      </c>
      <c r="I175">
        <v>45.659219999999998</v>
      </c>
      <c r="J175">
        <v>-108.76778</v>
      </c>
      <c r="K175">
        <v>324110</v>
      </c>
      <c r="L175" t="s">
        <v>6080</v>
      </c>
      <c r="V175" s="49" t="s">
        <v>36791</v>
      </c>
      <c r="W175" s="49" t="s">
        <v>36792</v>
      </c>
      <c r="X175" s="49" t="s">
        <v>36793</v>
      </c>
      <c r="Y175" s="49" t="s">
        <v>36794</v>
      </c>
      <c r="Z175" s="49" t="s">
        <v>36795</v>
      </c>
      <c r="AA175" s="49" t="s">
        <v>36796</v>
      </c>
      <c r="AB175" s="49" t="s">
        <v>36797</v>
      </c>
      <c r="AC175" s="49" t="s">
        <v>36798</v>
      </c>
      <c r="AD175" s="49" t="s">
        <v>36799</v>
      </c>
    </row>
    <row r="176" spans="1:75" x14ac:dyDescent="0.3">
      <c r="A176">
        <v>1003700</v>
      </c>
      <c r="B176"/>
      <c r="C176" t="s">
        <v>36800</v>
      </c>
      <c r="D176" t="s">
        <v>25739</v>
      </c>
      <c r="E176" t="s">
        <v>380</v>
      </c>
      <c r="F176" t="s">
        <v>25740</v>
      </c>
      <c r="G176" t="s">
        <v>36801</v>
      </c>
      <c r="H176" t="s">
        <v>36802</v>
      </c>
      <c r="I176">
        <v>44.847882599999998</v>
      </c>
      <c r="J176">
        <v>-93.070612800000006</v>
      </c>
      <c r="K176">
        <v>424720</v>
      </c>
      <c r="L176" t="s">
        <v>35912</v>
      </c>
      <c r="AE176" s="49" t="s">
        <v>35887</v>
      </c>
      <c r="AF176" s="49" t="s">
        <v>35887</v>
      </c>
      <c r="AG176" s="49" t="s">
        <v>35887</v>
      </c>
      <c r="AH176" s="49" t="s">
        <v>35887</v>
      </c>
      <c r="AI176" s="49" t="s">
        <v>35887</v>
      </c>
      <c r="AJ176" s="49" t="s">
        <v>35887</v>
      </c>
      <c r="AK176" s="49" t="s">
        <v>35887</v>
      </c>
      <c r="AL176" s="49" t="s">
        <v>35887</v>
      </c>
      <c r="AN176" s="49" t="s">
        <v>35887</v>
      </c>
      <c r="AO176" s="49" t="s">
        <v>35887</v>
      </c>
      <c r="AP176" s="49" t="s">
        <v>36803</v>
      </c>
      <c r="AQ176" s="49" t="s">
        <v>36804</v>
      </c>
      <c r="AR176" s="49" t="s">
        <v>36805</v>
      </c>
    </row>
    <row r="177" spans="1:75" x14ac:dyDescent="0.3">
      <c r="A177">
        <v>1007942</v>
      </c>
      <c r="B177" t="s">
        <v>6957</v>
      </c>
      <c r="C177" t="s">
        <v>6958</v>
      </c>
      <c r="D177" t="s">
        <v>6959</v>
      </c>
      <c r="E177" t="s">
        <v>542</v>
      </c>
      <c r="F177" t="s">
        <v>6960</v>
      </c>
      <c r="G177" t="s">
        <v>6961</v>
      </c>
      <c r="H177" t="s">
        <v>6962</v>
      </c>
      <c r="I177">
        <v>38.346800000000002</v>
      </c>
      <c r="J177">
        <v>-97.674499999999995</v>
      </c>
      <c r="K177">
        <v>324110</v>
      </c>
      <c r="L177" t="s">
        <v>6080</v>
      </c>
      <c r="V177" s="49" t="s">
        <v>36806</v>
      </c>
      <c r="W177" s="49" t="s">
        <v>36807</v>
      </c>
      <c r="X177" s="49" t="s">
        <v>36808</v>
      </c>
      <c r="Y177" s="49" t="s">
        <v>36809</v>
      </c>
      <c r="Z177" s="49" t="s">
        <v>36810</v>
      </c>
      <c r="AA177" s="49" t="s">
        <v>36811</v>
      </c>
      <c r="AB177" s="49" t="s">
        <v>36812</v>
      </c>
      <c r="AC177" s="49" t="s">
        <v>36813</v>
      </c>
      <c r="AD177" s="49" t="s">
        <v>36814</v>
      </c>
    </row>
    <row r="178" spans="1:75" x14ac:dyDescent="0.3">
      <c r="A178">
        <v>1002128</v>
      </c>
      <c r="B178" t="s">
        <v>7017</v>
      </c>
      <c r="C178" t="s">
        <v>7018</v>
      </c>
      <c r="D178" t="s">
        <v>7019</v>
      </c>
      <c r="E178" t="s">
        <v>461</v>
      </c>
      <c r="F178" t="s">
        <v>7020</v>
      </c>
      <c r="G178" t="s">
        <v>7021</v>
      </c>
      <c r="H178" t="s">
        <v>3006</v>
      </c>
      <c r="I178">
        <v>41.698061000000003</v>
      </c>
      <c r="J178">
        <v>-107.053943</v>
      </c>
      <c r="K178">
        <v>486210</v>
      </c>
      <c r="L178" t="s">
        <v>1275</v>
      </c>
      <c r="BI178" s="49" t="s">
        <v>36815</v>
      </c>
      <c r="BJ178" s="49" t="s">
        <v>36816</v>
      </c>
      <c r="BK178" s="49" t="s">
        <v>36817</v>
      </c>
      <c r="BL178" s="49" t="s">
        <v>36818</v>
      </c>
      <c r="BM178" s="49" t="s">
        <v>36819</v>
      </c>
      <c r="BN178" s="49" t="s">
        <v>36820</v>
      </c>
    </row>
    <row r="179" spans="1:75" x14ac:dyDescent="0.3">
      <c r="A179">
        <v>1002970</v>
      </c>
      <c r="B179" t="s">
        <v>7044</v>
      </c>
      <c r="C179" t="s">
        <v>7045</v>
      </c>
      <c r="D179" t="s">
        <v>966</v>
      </c>
      <c r="E179" t="s">
        <v>303</v>
      </c>
      <c r="F179" t="s">
        <v>5835</v>
      </c>
      <c r="G179" t="s">
        <v>7046</v>
      </c>
      <c r="H179" t="s">
        <v>969</v>
      </c>
      <c r="I179">
        <v>27.80152</v>
      </c>
      <c r="J179">
        <v>-97.394189999999995</v>
      </c>
      <c r="K179">
        <v>324110</v>
      </c>
      <c r="L179" t="s">
        <v>1344</v>
      </c>
      <c r="V179" s="49" t="s">
        <v>36821</v>
      </c>
      <c r="W179" s="49" t="s">
        <v>36822</v>
      </c>
      <c r="X179" s="49" t="s">
        <v>36823</v>
      </c>
      <c r="Y179" s="49" t="s">
        <v>36824</v>
      </c>
      <c r="Z179" s="49" t="s">
        <v>36825</v>
      </c>
      <c r="AA179" s="49" t="s">
        <v>36826</v>
      </c>
      <c r="AB179" s="49" t="s">
        <v>36827</v>
      </c>
      <c r="AC179" s="49" t="s">
        <v>36828</v>
      </c>
      <c r="AD179" s="49" t="s">
        <v>36829</v>
      </c>
    </row>
    <row r="180" spans="1:75" x14ac:dyDescent="0.3">
      <c r="A180">
        <v>1007965</v>
      </c>
      <c r="B180" t="s">
        <v>7047</v>
      </c>
      <c r="C180" t="s">
        <v>7048</v>
      </c>
      <c r="D180" t="s">
        <v>966</v>
      </c>
      <c r="E180" t="s">
        <v>303</v>
      </c>
      <c r="F180" t="s">
        <v>967</v>
      </c>
      <c r="G180" t="s">
        <v>7049</v>
      </c>
      <c r="H180" t="s">
        <v>969</v>
      </c>
      <c r="I180">
        <v>27.810555999999998</v>
      </c>
      <c r="J180">
        <v>-97.426944000000006</v>
      </c>
      <c r="K180">
        <v>324110</v>
      </c>
      <c r="L180" t="s">
        <v>1344</v>
      </c>
      <c r="V180" s="49" t="s">
        <v>36830</v>
      </c>
      <c r="W180" s="49" t="s">
        <v>36831</v>
      </c>
      <c r="X180" s="49" t="s">
        <v>36832</v>
      </c>
      <c r="Y180" s="49" t="s">
        <v>36833</v>
      </c>
      <c r="Z180" s="49" t="s">
        <v>36834</v>
      </c>
      <c r="AA180" s="49" t="s">
        <v>36835</v>
      </c>
      <c r="AB180" s="49" t="s">
        <v>36836</v>
      </c>
      <c r="AC180" s="49" t="s">
        <v>36837</v>
      </c>
      <c r="AD180" s="49" t="s">
        <v>36838</v>
      </c>
    </row>
    <row r="181" spans="1:75" x14ac:dyDescent="0.3">
      <c r="A181">
        <v>1002389</v>
      </c>
      <c r="B181" t="s">
        <v>7050</v>
      </c>
      <c r="C181" t="s">
        <v>7051</v>
      </c>
      <c r="D181" t="s">
        <v>7052</v>
      </c>
      <c r="E181" t="s">
        <v>583</v>
      </c>
      <c r="F181" t="s">
        <v>7053</v>
      </c>
      <c r="G181" t="s">
        <v>7054</v>
      </c>
      <c r="H181" t="s">
        <v>1007</v>
      </c>
      <c r="I181">
        <v>30.18149</v>
      </c>
      <c r="J181">
        <v>-93.324050999999997</v>
      </c>
      <c r="K181">
        <v>324110</v>
      </c>
      <c r="L181" t="s">
        <v>1344</v>
      </c>
      <c r="V181" s="49" t="s">
        <v>36839</v>
      </c>
      <c r="W181" s="49" t="s">
        <v>36840</v>
      </c>
      <c r="X181" s="49" t="s">
        <v>36841</v>
      </c>
      <c r="Y181" s="49" t="s">
        <v>36842</v>
      </c>
      <c r="Z181" s="49" t="s">
        <v>36843</v>
      </c>
      <c r="AA181" s="49" t="s">
        <v>36844</v>
      </c>
      <c r="AB181" s="49" t="s">
        <v>36845</v>
      </c>
      <c r="AC181" s="49" t="s">
        <v>36846</v>
      </c>
      <c r="AD181" s="49" t="s">
        <v>36847</v>
      </c>
    </row>
    <row r="182" spans="1:75" x14ac:dyDescent="0.3">
      <c r="A182">
        <v>1010467</v>
      </c>
      <c r="B182" t="s">
        <v>36848</v>
      </c>
      <c r="C182" t="s">
        <v>36849</v>
      </c>
      <c r="D182" t="s">
        <v>5420</v>
      </c>
      <c r="E182" t="s">
        <v>303</v>
      </c>
      <c r="F182" t="s">
        <v>36850</v>
      </c>
      <c r="G182" t="s">
        <v>36851</v>
      </c>
      <c r="H182" t="s">
        <v>483</v>
      </c>
      <c r="I182">
        <v>29.762319999999999</v>
      </c>
      <c r="J182">
        <v>-95.62527</v>
      </c>
      <c r="K182">
        <v>324110</v>
      </c>
      <c r="L182" t="s">
        <v>35912</v>
      </c>
      <c r="AE182" s="49" t="s">
        <v>35887</v>
      </c>
      <c r="AF182" s="49" t="s">
        <v>35887</v>
      </c>
      <c r="AG182" s="49" t="s">
        <v>35887</v>
      </c>
      <c r="AH182" s="49" t="s">
        <v>35887</v>
      </c>
      <c r="AI182" s="49" t="s">
        <v>35887</v>
      </c>
      <c r="AJ182" s="49" t="s">
        <v>35887</v>
      </c>
      <c r="AK182" s="49" t="s">
        <v>35887</v>
      </c>
      <c r="AL182" s="49" t="s">
        <v>35887</v>
      </c>
      <c r="AM182" s="49" t="s">
        <v>35887</v>
      </c>
      <c r="AN182" s="49" t="s">
        <v>36852</v>
      </c>
      <c r="AO182" s="49" t="s">
        <v>36853</v>
      </c>
      <c r="AP182" s="49" t="s">
        <v>36854</v>
      </c>
      <c r="AQ182" s="49" t="s">
        <v>36855</v>
      </c>
      <c r="AR182" s="49" t="s">
        <v>36856</v>
      </c>
      <c r="AS182" s="49" t="s">
        <v>36857</v>
      </c>
      <c r="AT182" s="49" t="s">
        <v>36858</v>
      </c>
      <c r="AU182" s="49" t="s">
        <v>36859</v>
      </c>
      <c r="AV182" s="49" t="s">
        <v>36860</v>
      </c>
    </row>
    <row r="183" spans="1:75" x14ac:dyDescent="0.3">
      <c r="A183">
        <v>1012067</v>
      </c>
      <c r="B183" t="s">
        <v>36861</v>
      </c>
      <c r="C183" t="s">
        <v>36862</v>
      </c>
      <c r="D183" t="s">
        <v>36863</v>
      </c>
      <c r="E183" t="s">
        <v>690</v>
      </c>
      <c r="F183" t="s">
        <v>36864</v>
      </c>
      <c r="G183" t="s">
        <v>36865</v>
      </c>
      <c r="I183">
        <v>34.366833</v>
      </c>
      <c r="J183">
        <v>-84.934625999999994</v>
      </c>
      <c r="K183">
        <v>221210</v>
      </c>
      <c r="L183" t="s">
        <v>127</v>
      </c>
      <c r="AW183" s="49" t="s">
        <v>36866</v>
      </c>
      <c r="AX183" s="49" t="s">
        <v>36867</v>
      </c>
      <c r="AY183" s="49" t="s">
        <v>36868</v>
      </c>
      <c r="AZ183" s="49" t="s">
        <v>36869</v>
      </c>
      <c r="BA183" s="49" t="s">
        <v>36870</v>
      </c>
    </row>
    <row r="184" spans="1:75" x14ac:dyDescent="0.3">
      <c r="A184">
        <v>1006867</v>
      </c>
      <c r="B184" t="s">
        <v>2136</v>
      </c>
      <c r="C184" t="s">
        <v>7279</v>
      </c>
      <c r="D184" t="s">
        <v>825</v>
      </c>
      <c r="E184" t="s">
        <v>303</v>
      </c>
      <c r="F184" t="s">
        <v>1413</v>
      </c>
      <c r="G184" t="s">
        <v>7280</v>
      </c>
      <c r="H184" t="s">
        <v>483</v>
      </c>
      <c r="I184">
        <v>29.625819</v>
      </c>
      <c r="J184">
        <v>-95.061592000000005</v>
      </c>
      <c r="K184">
        <v>325199</v>
      </c>
      <c r="L184" t="s">
        <v>7281</v>
      </c>
      <c r="BP184" s="49" t="s">
        <v>35887</v>
      </c>
      <c r="BQ184" s="49" t="s">
        <v>35887</v>
      </c>
      <c r="BR184" s="49" t="s">
        <v>35887</v>
      </c>
      <c r="BS184" s="49" t="s">
        <v>35887</v>
      </c>
      <c r="BT184" s="49" t="s">
        <v>35887</v>
      </c>
      <c r="BU184" s="49" t="s">
        <v>35887</v>
      </c>
      <c r="BV184" s="49" t="s">
        <v>35887</v>
      </c>
      <c r="BW184" s="49" t="s">
        <v>35887</v>
      </c>
    </row>
    <row r="185" spans="1:75" x14ac:dyDescent="0.3">
      <c r="A185">
        <v>1007117</v>
      </c>
      <c r="B185" t="s">
        <v>36871</v>
      </c>
      <c r="C185" t="s">
        <v>36872</v>
      </c>
      <c r="D185" t="s">
        <v>36873</v>
      </c>
      <c r="E185" t="s">
        <v>447</v>
      </c>
      <c r="F185" t="s">
        <v>36874</v>
      </c>
      <c r="G185" t="s">
        <v>36875</v>
      </c>
      <c r="H185" t="s">
        <v>9089</v>
      </c>
      <c r="I185">
        <v>41.967070999999997</v>
      </c>
      <c r="J185">
        <v>-77.171522999999993</v>
      </c>
      <c r="K185">
        <v>221210</v>
      </c>
      <c r="L185" t="s">
        <v>127</v>
      </c>
      <c r="BD185" s="49" t="s">
        <v>36876</v>
      </c>
    </row>
    <row r="186" spans="1:75" x14ac:dyDescent="0.3">
      <c r="A186">
        <v>1007119</v>
      </c>
      <c r="B186" t="s">
        <v>36877</v>
      </c>
      <c r="C186" t="s">
        <v>36878</v>
      </c>
      <c r="D186" t="s">
        <v>36879</v>
      </c>
      <c r="E186" t="s">
        <v>331</v>
      </c>
      <c r="F186" t="s">
        <v>36880</v>
      </c>
      <c r="H186" t="s">
        <v>12311</v>
      </c>
      <c r="I186">
        <v>42.068610999999997</v>
      </c>
      <c r="J186">
        <v>77.410053000000005</v>
      </c>
      <c r="K186">
        <v>221210</v>
      </c>
      <c r="L186" t="s">
        <v>127</v>
      </c>
      <c r="BD186" s="49" t="s">
        <v>36881</v>
      </c>
      <c r="BE186" s="49" t="s">
        <v>36882</v>
      </c>
    </row>
    <row r="187" spans="1:75" x14ac:dyDescent="0.3">
      <c r="A187">
        <v>1007123</v>
      </c>
      <c r="B187" t="s">
        <v>36883</v>
      </c>
      <c r="C187" t="s">
        <v>36884</v>
      </c>
      <c r="D187" t="s">
        <v>36885</v>
      </c>
      <c r="E187" t="s">
        <v>331</v>
      </c>
      <c r="F187" t="s">
        <v>36886</v>
      </c>
      <c r="G187" t="s">
        <v>36887</v>
      </c>
      <c r="H187" t="s">
        <v>7740</v>
      </c>
      <c r="I187">
        <v>42.589080000000003</v>
      </c>
      <c r="J187">
        <v>-76.201556999999994</v>
      </c>
      <c r="K187">
        <v>221210</v>
      </c>
      <c r="L187" t="s">
        <v>127</v>
      </c>
      <c r="BD187" s="49" t="s">
        <v>36888</v>
      </c>
    </row>
    <row r="188" spans="1:75" x14ac:dyDescent="0.3">
      <c r="A188">
        <v>1007146</v>
      </c>
      <c r="B188" t="s">
        <v>36889</v>
      </c>
      <c r="C188" t="s">
        <v>36890</v>
      </c>
      <c r="D188" t="s">
        <v>36891</v>
      </c>
      <c r="E188" t="s">
        <v>331</v>
      </c>
      <c r="F188" t="s">
        <v>22445</v>
      </c>
      <c r="H188" t="s">
        <v>12311</v>
      </c>
      <c r="I188">
        <v>42.110796999999998</v>
      </c>
      <c r="J188">
        <v>77.038899999999998</v>
      </c>
      <c r="K188">
        <v>221210</v>
      </c>
      <c r="L188" t="s">
        <v>127</v>
      </c>
      <c r="BD188" s="49" t="s">
        <v>36892</v>
      </c>
      <c r="BE188" s="49" t="s">
        <v>36893</v>
      </c>
    </row>
    <row r="189" spans="1:75" x14ac:dyDescent="0.3">
      <c r="A189">
        <v>1007122</v>
      </c>
      <c r="B189" t="s">
        <v>36894</v>
      </c>
      <c r="C189" t="s">
        <v>36895</v>
      </c>
      <c r="D189" t="s">
        <v>36896</v>
      </c>
      <c r="E189" t="s">
        <v>331</v>
      </c>
      <c r="F189" t="s">
        <v>7717</v>
      </c>
      <c r="G189" t="s">
        <v>36897</v>
      </c>
      <c r="H189" t="s">
        <v>7719</v>
      </c>
      <c r="I189">
        <v>42.167653999999999</v>
      </c>
      <c r="J189">
        <v>-77.137011999999999</v>
      </c>
      <c r="K189">
        <v>221210</v>
      </c>
      <c r="L189" t="s">
        <v>127</v>
      </c>
      <c r="BD189" s="49" t="s">
        <v>36898</v>
      </c>
    </row>
    <row r="190" spans="1:75" x14ac:dyDescent="0.3">
      <c r="A190">
        <v>1002170</v>
      </c>
      <c r="B190" t="s">
        <v>7403</v>
      </c>
      <c r="C190" t="s">
        <v>7404</v>
      </c>
      <c r="D190" t="s">
        <v>7405</v>
      </c>
      <c r="E190" t="s">
        <v>542</v>
      </c>
      <c r="F190" t="s">
        <v>7406</v>
      </c>
      <c r="G190" t="s">
        <v>7407</v>
      </c>
      <c r="H190" t="s">
        <v>1952</v>
      </c>
      <c r="I190">
        <v>37.045360000000002</v>
      </c>
      <c r="J190">
        <v>-95.605170000000001</v>
      </c>
      <c r="K190">
        <v>325311</v>
      </c>
      <c r="L190" t="s">
        <v>6685</v>
      </c>
      <c r="BO190" s="49" t="s">
        <v>35887</v>
      </c>
      <c r="BP190" s="49" t="s">
        <v>35887</v>
      </c>
      <c r="BQ190" s="49" t="s">
        <v>35887</v>
      </c>
      <c r="BR190" s="49" t="s">
        <v>35887</v>
      </c>
      <c r="BS190" s="49" t="s">
        <v>35887</v>
      </c>
      <c r="BT190" s="49" t="s">
        <v>35887</v>
      </c>
      <c r="BU190" s="49" t="s">
        <v>35887</v>
      </c>
    </row>
    <row r="191" spans="1:75" x14ac:dyDescent="0.3">
      <c r="A191">
        <v>1004115</v>
      </c>
      <c r="B191" t="s">
        <v>36899</v>
      </c>
      <c r="C191" t="s">
        <v>36900</v>
      </c>
      <c r="D191" t="s">
        <v>477</v>
      </c>
      <c r="E191" t="s">
        <v>331</v>
      </c>
      <c r="F191" t="s">
        <v>36901</v>
      </c>
      <c r="G191" t="s">
        <v>36902</v>
      </c>
      <c r="H191" t="s">
        <v>7541</v>
      </c>
      <c r="I191">
        <v>40.734099999999998</v>
      </c>
      <c r="J191">
        <v>-73.988680000000002</v>
      </c>
      <c r="K191">
        <v>221210</v>
      </c>
      <c r="L191" t="s">
        <v>3629</v>
      </c>
      <c r="AW191" s="49" t="s">
        <v>36903</v>
      </c>
      <c r="AX191" s="49" t="s">
        <v>36904</v>
      </c>
      <c r="AY191" s="49" t="s">
        <v>36905</v>
      </c>
      <c r="AZ191" s="49" t="s">
        <v>36906</v>
      </c>
      <c r="BA191" s="49" t="s">
        <v>36907</v>
      </c>
      <c r="BB191" s="49" t="s">
        <v>36908</v>
      </c>
      <c r="BC191" s="49" t="s">
        <v>36909</v>
      </c>
      <c r="BD191" s="49" t="s">
        <v>36910</v>
      </c>
      <c r="BE191" s="49" t="s">
        <v>36911</v>
      </c>
    </row>
    <row r="192" spans="1:75" x14ac:dyDescent="0.3">
      <c r="A192">
        <v>1003306</v>
      </c>
      <c r="B192" t="s">
        <v>7658</v>
      </c>
      <c r="C192" t="s">
        <v>7659</v>
      </c>
      <c r="D192" t="s">
        <v>5626</v>
      </c>
      <c r="E192" t="s">
        <v>311</v>
      </c>
      <c r="F192" t="s">
        <v>7660</v>
      </c>
      <c r="G192" t="s">
        <v>7661</v>
      </c>
      <c r="H192" t="s">
        <v>425</v>
      </c>
      <c r="I192">
        <v>37.070656</v>
      </c>
      <c r="J192">
        <v>-84.616670999999997</v>
      </c>
      <c r="K192">
        <v>324110</v>
      </c>
      <c r="L192" t="s">
        <v>1344</v>
      </c>
      <c r="W192" s="49" t="s">
        <v>36912</v>
      </c>
      <c r="X192" s="49" t="s">
        <v>36913</v>
      </c>
      <c r="Y192" s="49" t="s">
        <v>36914</v>
      </c>
      <c r="Z192" s="49" t="s">
        <v>36915</v>
      </c>
      <c r="AA192" s="49" t="s">
        <v>36916</v>
      </c>
      <c r="AB192" s="49" t="s">
        <v>36917</v>
      </c>
      <c r="AC192" s="49" t="s">
        <v>35887</v>
      </c>
    </row>
    <row r="193" spans="1:75" x14ac:dyDescent="0.3">
      <c r="A193">
        <v>1004630</v>
      </c>
      <c r="B193" t="s">
        <v>7670</v>
      </c>
      <c r="C193" t="s">
        <v>7671</v>
      </c>
      <c r="D193" t="s">
        <v>1010</v>
      </c>
      <c r="E193" t="s">
        <v>583</v>
      </c>
      <c r="F193" t="s">
        <v>1011</v>
      </c>
      <c r="G193" t="s">
        <v>7672</v>
      </c>
      <c r="H193" t="s">
        <v>1013</v>
      </c>
      <c r="I193">
        <v>30.108460000000001</v>
      </c>
      <c r="J193">
        <v>-90.896770000000004</v>
      </c>
      <c r="K193">
        <v>324110</v>
      </c>
      <c r="L193" t="s">
        <v>1344</v>
      </c>
      <c r="V193" s="49" t="s">
        <v>36918</v>
      </c>
      <c r="W193" s="49" t="s">
        <v>36919</v>
      </c>
      <c r="X193" s="49" t="s">
        <v>36920</v>
      </c>
      <c r="Y193" s="49" t="s">
        <v>36921</v>
      </c>
      <c r="Z193" s="49" t="s">
        <v>36922</v>
      </c>
      <c r="AA193" s="49" t="s">
        <v>36923</v>
      </c>
      <c r="AB193" s="49" t="s">
        <v>36924</v>
      </c>
      <c r="AC193" s="49" t="s">
        <v>36925</v>
      </c>
      <c r="AD193" s="49" t="s">
        <v>36926</v>
      </c>
    </row>
    <row r="194" spans="1:75" x14ac:dyDescent="0.3">
      <c r="A194">
        <v>1010437</v>
      </c>
      <c r="B194" t="s">
        <v>36927</v>
      </c>
      <c r="C194" t="s">
        <v>36928</v>
      </c>
      <c r="D194" t="s">
        <v>1198</v>
      </c>
      <c r="E194" t="s">
        <v>303</v>
      </c>
      <c r="F194" t="s">
        <v>36929</v>
      </c>
      <c r="G194" t="s">
        <v>36930</v>
      </c>
      <c r="H194" t="s">
        <v>1952</v>
      </c>
      <c r="I194">
        <v>30.187550000000002</v>
      </c>
      <c r="J194">
        <v>-95.593199999999996</v>
      </c>
      <c r="K194">
        <v>325120</v>
      </c>
      <c r="L194" t="s">
        <v>58</v>
      </c>
    </row>
    <row r="195" spans="1:75" x14ac:dyDescent="0.3">
      <c r="A195">
        <v>1002950</v>
      </c>
      <c r="B195" t="s">
        <v>7708</v>
      </c>
      <c r="C195" t="s">
        <v>7709</v>
      </c>
      <c r="D195" t="s">
        <v>7710</v>
      </c>
      <c r="E195" t="s">
        <v>380</v>
      </c>
      <c r="F195" t="s">
        <v>7711</v>
      </c>
      <c r="G195" t="s">
        <v>7712</v>
      </c>
      <c r="H195" t="s">
        <v>7713</v>
      </c>
      <c r="I195">
        <v>43.763198000000003</v>
      </c>
      <c r="J195">
        <v>-94.151225999999994</v>
      </c>
      <c r="K195">
        <v>325193</v>
      </c>
      <c r="L195" t="s">
        <v>599</v>
      </c>
      <c r="BO195" s="49" t="s">
        <v>35887</v>
      </c>
      <c r="BP195" s="49" t="s">
        <v>35887</v>
      </c>
      <c r="BQ195" s="49" t="s">
        <v>35887</v>
      </c>
      <c r="BR195" s="49" t="s">
        <v>35887</v>
      </c>
      <c r="BS195" s="49" t="s">
        <v>35887</v>
      </c>
      <c r="BT195" s="49" t="s">
        <v>35887</v>
      </c>
      <c r="BU195" s="49" t="s">
        <v>35887</v>
      </c>
      <c r="BV195" s="49" t="s">
        <v>35887</v>
      </c>
      <c r="BW195" s="49" t="s">
        <v>35887</v>
      </c>
    </row>
    <row r="196" spans="1:75" x14ac:dyDescent="0.3">
      <c r="A196">
        <v>1005899</v>
      </c>
      <c r="B196" t="s">
        <v>7757</v>
      </c>
      <c r="C196" t="s">
        <v>7758</v>
      </c>
      <c r="D196" t="s">
        <v>7759</v>
      </c>
      <c r="E196" t="s">
        <v>491</v>
      </c>
      <c r="F196" t="s">
        <v>492</v>
      </c>
      <c r="G196" t="s">
        <v>7760</v>
      </c>
      <c r="H196" t="s">
        <v>7761</v>
      </c>
      <c r="I196">
        <v>37.925417000000003</v>
      </c>
      <c r="J196">
        <v>-87.904972000000001</v>
      </c>
      <c r="K196">
        <v>324110</v>
      </c>
      <c r="L196" t="s">
        <v>1344</v>
      </c>
      <c r="V196" s="49" t="s">
        <v>36931</v>
      </c>
      <c r="W196" s="49" t="s">
        <v>36932</v>
      </c>
      <c r="X196" s="49" t="s">
        <v>36933</v>
      </c>
      <c r="Y196" s="49" t="s">
        <v>36934</v>
      </c>
      <c r="Z196" s="49" t="s">
        <v>36935</v>
      </c>
      <c r="AA196" s="49" t="s">
        <v>36936</v>
      </c>
      <c r="AB196" s="49" t="s">
        <v>36937</v>
      </c>
      <c r="AC196" s="49" t="s">
        <v>36938</v>
      </c>
      <c r="AD196" s="49" t="s">
        <v>36939</v>
      </c>
    </row>
    <row r="197" spans="1:75" x14ac:dyDescent="0.3">
      <c r="A197">
        <v>1010585</v>
      </c>
      <c r="B197" t="s">
        <v>36940</v>
      </c>
      <c r="C197" t="s">
        <v>36941</v>
      </c>
      <c r="D197" t="s">
        <v>36942</v>
      </c>
      <c r="E197" t="s">
        <v>303</v>
      </c>
      <c r="F197" t="s">
        <v>14078</v>
      </c>
      <c r="G197" t="s">
        <v>36943</v>
      </c>
      <c r="H197" t="s">
        <v>483</v>
      </c>
      <c r="I197">
        <v>30.082850000000001</v>
      </c>
      <c r="J197">
        <v>-95.452539999999999</v>
      </c>
      <c r="K197">
        <v>325211</v>
      </c>
      <c r="L197" t="s">
        <v>58</v>
      </c>
    </row>
    <row r="198" spans="1:75" x14ac:dyDescent="0.3">
      <c r="A198">
        <v>1002472</v>
      </c>
      <c r="B198" t="s">
        <v>7875</v>
      </c>
      <c r="C198" t="s">
        <v>7876</v>
      </c>
      <c r="D198" t="s">
        <v>7877</v>
      </c>
      <c r="E198" t="s">
        <v>1418</v>
      </c>
      <c r="F198" t="s">
        <v>7878</v>
      </c>
      <c r="G198" t="s">
        <v>7879</v>
      </c>
      <c r="H198" t="s">
        <v>2947</v>
      </c>
      <c r="I198">
        <v>34.795915999999998</v>
      </c>
      <c r="J198">
        <v>-97.799965</v>
      </c>
      <c r="K198">
        <v>211130</v>
      </c>
      <c r="L198" t="s">
        <v>3492</v>
      </c>
      <c r="BF198" s="49" t="s">
        <v>35887</v>
      </c>
      <c r="BG198" s="49" t="s">
        <v>35887</v>
      </c>
      <c r="BH198" s="49" t="s">
        <v>35887</v>
      </c>
      <c r="BI198" s="49" t="s">
        <v>35887</v>
      </c>
      <c r="BJ198" s="49" t="s">
        <v>35887</v>
      </c>
      <c r="BK198" s="49" t="s">
        <v>35887</v>
      </c>
      <c r="BL198" s="49" t="s">
        <v>35887</v>
      </c>
      <c r="BM198" s="49" t="s">
        <v>35887</v>
      </c>
      <c r="BN198" s="49" t="s">
        <v>35887</v>
      </c>
    </row>
    <row r="199" spans="1:75" x14ac:dyDescent="0.3">
      <c r="A199">
        <v>1002103</v>
      </c>
      <c r="B199" t="s">
        <v>7905</v>
      </c>
      <c r="C199" t="s">
        <v>7906</v>
      </c>
      <c r="D199" t="s">
        <v>7907</v>
      </c>
      <c r="E199" t="s">
        <v>1663</v>
      </c>
      <c r="F199" t="s">
        <v>7908</v>
      </c>
      <c r="G199" t="s">
        <v>7909</v>
      </c>
      <c r="H199" t="s">
        <v>7910</v>
      </c>
      <c r="I199">
        <v>39.840932000000002</v>
      </c>
      <c r="J199">
        <v>-75.226204999999993</v>
      </c>
      <c r="K199">
        <v>324121</v>
      </c>
      <c r="L199" t="s">
        <v>7911</v>
      </c>
      <c r="V199" s="49" t="s">
        <v>36944</v>
      </c>
      <c r="X199" s="49" t="s">
        <v>36945</v>
      </c>
      <c r="Y199" s="49" t="s">
        <v>36946</v>
      </c>
      <c r="Z199" s="49" t="s">
        <v>36947</v>
      </c>
      <c r="AA199" s="49" t="s">
        <v>36948</v>
      </c>
      <c r="AB199" s="49" t="s">
        <v>36949</v>
      </c>
      <c r="AC199" s="49" t="s">
        <v>36950</v>
      </c>
    </row>
    <row r="200" spans="1:75" x14ac:dyDescent="0.3">
      <c r="A200">
        <v>1000636</v>
      </c>
      <c r="B200" t="s">
        <v>36951</v>
      </c>
      <c r="C200" t="s">
        <v>36952</v>
      </c>
      <c r="D200" t="s">
        <v>2716</v>
      </c>
      <c r="E200" t="s">
        <v>303</v>
      </c>
      <c r="F200" t="s">
        <v>36953</v>
      </c>
      <c r="G200" t="s">
        <v>36954</v>
      </c>
      <c r="H200" t="s">
        <v>2719</v>
      </c>
      <c r="I200">
        <v>29.422429999999999</v>
      </c>
      <c r="J200">
        <v>-98.490449999999996</v>
      </c>
      <c r="K200">
        <v>221210</v>
      </c>
      <c r="L200" t="s">
        <v>127</v>
      </c>
      <c r="BA200" s="49" t="s">
        <v>36955</v>
      </c>
      <c r="BB200" s="49" t="s">
        <v>36956</v>
      </c>
      <c r="BC200" s="49" t="s">
        <v>36957</v>
      </c>
      <c r="BD200" s="49" t="s">
        <v>36958</v>
      </c>
      <c r="BE200" s="49" t="s">
        <v>36959</v>
      </c>
    </row>
    <row r="201" spans="1:75" x14ac:dyDescent="0.3">
      <c r="A201">
        <v>1004450</v>
      </c>
      <c r="B201" t="s">
        <v>36951</v>
      </c>
      <c r="C201" t="s">
        <v>36960</v>
      </c>
      <c r="D201" t="s">
        <v>2716</v>
      </c>
      <c r="E201" t="s">
        <v>303</v>
      </c>
      <c r="F201" t="s">
        <v>36953</v>
      </c>
      <c r="G201" t="s">
        <v>36954</v>
      </c>
      <c r="H201" t="s">
        <v>2719</v>
      </c>
      <c r="I201">
        <v>29.422429999999999</v>
      </c>
      <c r="J201">
        <v>-98.490449999999996</v>
      </c>
      <c r="K201">
        <v>221210</v>
      </c>
      <c r="L201" t="s">
        <v>3629</v>
      </c>
      <c r="AW201" s="49" t="s">
        <v>36961</v>
      </c>
      <c r="AX201" s="49" t="s">
        <v>36962</v>
      </c>
      <c r="AY201" s="49" t="s">
        <v>36963</v>
      </c>
      <c r="AZ201" s="49" t="s">
        <v>36964</v>
      </c>
    </row>
    <row r="202" spans="1:75" x14ac:dyDescent="0.3">
      <c r="A202">
        <v>1003158</v>
      </c>
      <c r="B202" t="s">
        <v>8006</v>
      </c>
      <c r="C202" t="s">
        <v>8007</v>
      </c>
      <c r="D202" t="s">
        <v>990</v>
      </c>
      <c r="E202" t="s">
        <v>583</v>
      </c>
      <c r="F202" t="s">
        <v>991</v>
      </c>
      <c r="G202" t="s">
        <v>8008</v>
      </c>
      <c r="H202" t="s">
        <v>993</v>
      </c>
      <c r="I202">
        <v>30.214123000000001</v>
      </c>
      <c r="J202">
        <v>-91.035112999999996</v>
      </c>
      <c r="K202">
        <v>211130</v>
      </c>
      <c r="L202" t="s">
        <v>326</v>
      </c>
      <c r="BF202" s="49" t="s">
        <v>36965</v>
      </c>
      <c r="BG202" s="49" t="s">
        <v>36966</v>
      </c>
      <c r="BH202" s="49" t="s">
        <v>36967</v>
      </c>
      <c r="BI202" s="49" t="s">
        <v>36968</v>
      </c>
      <c r="BJ202" s="49" t="s">
        <v>36969</v>
      </c>
      <c r="BK202" s="49" t="s">
        <v>36970</v>
      </c>
      <c r="BL202" s="49" t="s">
        <v>36971</v>
      </c>
      <c r="BM202" s="49" t="s">
        <v>36972</v>
      </c>
      <c r="BN202" s="49" t="s">
        <v>36973</v>
      </c>
    </row>
    <row r="203" spans="1:75" x14ac:dyDescent="0.3">
      <c r="A203">
        <v>1010177</v>
      </c>
      <c r="B203" t="s">
        <v>8097</v>
      </c>
      <c r="C203" t="s">
        <v>8098</v>
      </c>
      <c r="D203" t="s">
        <v>3253</v>
      </c>
      <c r="E203" t="s">
        <v>663</v>
      </c>
      <c r="F203" t="s">
        <v>3254</v>
      </c>
      <c r="G203" t="s">
        <v>8099</v>
      </c>
      <c r="H203" t="s">
        <v>987</v>
      </c>
      <c r="I203">
        <v>40.265855999999999</v>
      </c>
      <c r="J203">
        <v>-81.020298999999994</v>
      </c>
      <c r="K203">
        <v>211130</v>
      </c>
      <c r="L203" t="s">
        <v>326</v>
      </c>
      <c r="BF203" s="49" t="s">
        <v>35887</v>
      </c>
      <c r="BG203" s="49" t="s">
        <v>35887</v>
      </c>
      <c r="BH203" s="49" t="s">
        <v>35887</v>
      </c>
      <c r="BI203" s="49" t="s">
        <v>35887</v>
      </c>
      <c r="BJ203" s="49" t="s">
        <v>35887</v>
      </c>
      <c r="BK203" s="49" t="s">
        <v>35887</v>
      </c>
    </row>
    <row r="204" spans="1:75" x14ac:dyDescent="0.3">
      <c r="A204">
        <v>1011331</v>
      </c>
      <c r="B204" t="s">
        <v>36974</v>
      </c>
      <c r="C204" t="s">
        <v>36975</v>
      </c>
      <c r="D204" t="s">
        <v>36976</v>
      </c>
      <c r="E204" t="s">
        <v>351</v>
      </c>
      <c r="F204" t="s">
        <v>4645</v>
      </c>
      <c r="G204" t="s">
        <v>36977</v>
      </c>
      <c r="H204" t="s">
        <v>4647</v>
      </c>
      <c r="I204">
        <v>37.002490000000002</v>
      </c>
      <c r="J204">
        <v>-89.167940000000002</v>
      </c>
      <c r="K204">
        <v>221210</v>
      </c>
      <c r="L204" t="s">
        <v>3629</v>
      </c>
      <c r="AW204" s="49" t="s">
        <v>36978</v>
      </c>
      <c r="AX204" s="49" t="s">
        <v>36979</v>
      </c>
      <c r="AY204" s="49" t="s">
        <v>36980</v>
      </c>
      <c r="AZ204" s="49" t="s">
        <v>36981</v>
      </c>
      <c r="BA204" s="49" t="s">
        <v>36982</v>
      </c>
      <c r="BB204" s="49" t="s">
        <v>36983</v>
      </c>
      <c r="BC204" s="49" t="s">
        <v>36984</v>
      </c>
      <c r="BD204" s="49" t="s">
        <v>36985</v>
      </c>
      <c r="BE204" s="49" t="s">
        <v>36986</v>
      </c>
    </row>
    <row r="205" spans="1:75" x14ac:dyDescent="0.3">
      <c r="A205">
        <v>1005164</v>
      </c>
      <c r="B205" t="s">
        <v>8190</v>
      </c>
      <c r="C205" t="s">
        <v>8191</v>
      </c>
      <c r="D205" t="s">
        <v>8192</v>
      </c>
      <c r="E205" t="s">
        <v>323</v>
      </c>
      <c r="F205" t="s">
        <v>8193</v>
      </c>
      <c r="G205" t="s">
        <v>8194</v>
      </c>
      <c r="H205" t="s">
        <v>2179</v>
      </c>
      <c r="I205">
        <v>35.238930000000003</v>
      </c>
      <c r="J205">
        <v>-119.35951</v>
      </c>
      <c r="K205">
        <v>211130</v>
      </c>
      <c r="L205" t="s">
        <v>8195</v>
      </c>
      <c r="BF205" s="49" t="s">
        <v>36987</v>
      </c>
      <c r="BG205" s="49" t="s">
        <v>36988</v>
      </c>
      <c r="BH205" s="49" t="s">
        <v>36989</v>
      </c>
      <c r="BI205" s="49" t="s">
        <v>36990</v>
      </c>
      <c r="BJ205" s="49" t="s">
        <v>36991</v>
      </c>
      <c r="BK205" s="49" t="s">
        <v>36992</v>
      </c>
      <c r="BL205" s="49" t="s">
        <v>36993</v>
      </c>
      <c r="BM205" s="49" t="s">
        <v>36994</v>
      </c>
      <c r="BN205" s="49" t="s">
        <v>36995</v>
      </c>
    </row>
    <row r="206" spans="1:75" x14ac:dyDescent="0.3">
      <c r="A206">
        <v>1005321</v>
      </c>
      <c r="B206" t="s">
        <v>8205</v>
      </c>
      <c r="C206" t="s">
        <v>8206</v>
      </c>
      <c r="D206" t="s">
        <v>8207</v>
      </c>
      <c r="E206" t="s">
        <v>323</v>
      </c>
      <c r="F206" t="s">
        <v>8208</v>
      </c>
      <c r="G206" t="s">
        <v>8209</v>
      </c>
      <c r="H206" t="s">
        <v>1523</v>
      </c>
      <c r="I206">
        <v>34.390033000000003</v>
      </c>
      <c r="J206">
        <v>-118.79592100000001</v>
      </c>
      <c r="K206">
        <v>211130</v>
      </c>
      <c r="L206" t="s">
        <v>326</v>
      </c>
      <c r="BF206" s="49" t="s">
        <v>36996</v>
      </c>
      <c r="BG206" s="49" t="s">
        <v>36997</v>
      </c>
      <c r="BH206" s="49" t="s">
        <v>36998</v>
      </c>
      <c r="BI206" s="49" t="s">
        <v>36999</v>
      </c>
      <c r="BJ206" s="49" t="s">
        <v>37000</v>
      </c>
      <c r="BK206" s="49" t="s">
        <v>37001</v>
      </c>
      <c r="BL206" s="49" t="s">
        <v>37002</v>
      </c>
      <c r="BM206" s="49" t="s">
        <v>37003</v>
      </c>
      <c r="BN206" s="49" t="s">
        <v>37004</v>
      </c>
    </row>
    <row r="207" spans="1:75" x14ac:dyDescent="0.3">
      <c r="A207">
        <v>1007739</v>
      </c>
      <c r="B207" t="s">
        <v>8247</v>
      </c>
      <c r="C207" t="s">
        <v>8248</v>
      </c>
      <c r="D207" t="s">
        <v>8249</v>
      </c>
      <c r="E207" t="s">
        <v>2235</v>
      </c>
      <c r="F207" t="s">
        <v>8250</v>
      </c>
      <c r="G207" t="s">
        <v>8251</v>
      </c>
      <c r="H207" t="s">
        <v>8252</v>
      </c>
      <c r="I207">
        <v>47.523611000000002</v>
      </c>
      <c r="J207">
        <v>-111.294167</v>
      </c>
      <c r="K207">
        <v>324110</v>
      </c>
      <c r="L207" t="s">
        <v>6080</v>
      </c>
      <c r="V207" s="49" t="s">
        <v>37005</v>
      </c>
      <c r="W207" s="49" t="s">
        <v>37006</v>
      </c>
      <c r="X207" s="49" t="s">
        <v>37007</v>
      </c>
      <c r="Y207" s="49" t="s">
        <v>37008</v>
      </c>
      <c r="Z207" s="49" t="s">
        <v>37009</v>
      </c>
      <c r="AA207" s="49" t="s">
        <v>37010</v>
      </c>
      <c r="AB207" s="49" t="s">
        <v>37011</v>
      </c>
      <c r="AC207" s="49" t="s">
        <v>37012</v>
      </c>
      <c r="AD207" s="49" t="s">
        <v>37013</v>
      </c>
    </row>
    <row r="208" spans="1:75" x14ac:dyDescent="0.3">
      <c r="A208">
        <v>1010976</v>
      </c>
      <c r="B208" t="s">
        <v>37014</v>
      </c>
      <c r="C208" t="s">
        <v>37015</v>
      </c>
      <c r="D208" t="s">
        <v>2879</v>
      </c>
      <c r="E208" t="s">
        <v>1781</v>
      </c>
      <c r="F208" t="s">
        <v>6150</v>
      </c>
      <c r="G208" t="s">
        <v>37016</v>
      </c>
      <c r="H208" t="s">
        <v>900</v>
      </c>
      <c r="I208">
        <v>32.582514000000003</v>
      </c>
      <c r="J208">
        <v>-89.962680000000006</v>
      </c>
      <c r="K208">
        <v>221210</v>
      </c>
      <c r="L208" t="s">
        <v>127</v>
      </c>
      <c r="AW208" s="49" t="s">
        <v>37017</v>
      </c>
      <c r="AX208" s="49" t="s">
        <v>37018</v>
      </c>
      <c r="AY208" s="49" t="s">
        <v>37019</v>
      </c>
      <c r="AZ208" s="49" t="s">
        <v>37020</v>
      </c>
      <c r="BA208" s="49" t="s">
        <v>37021</v>
      </c>
      <c r="BB208" s="49" t="s">
        <v>37022</v>
      </c>
      <c r="BC208" s="49" t="s">
        <v>37023</v>
      </c>
      <c r="BD208" s="49" t="s">
        <v>37024</v>
      </c>
      <c r="BE208" s="49" t="s">
        <v>37025</v>
      </c>
    </row>
    <row r="209" spans="1:75" x14ac:dyDescent="0.3">
      <c r="A209">
        <v>1005390</v>
      </c>
      <c r="B209" t="s">
        <v>8362</v>
      </c>
      <c r="C209" t="s">
        <v>8363</v>
      </c>
      <c r="D209" t="s">
        <v>5400</v>
      </c>
      <c r="E209" t="s">
        <v>663</v>
      </c>
      <c r="F209" t="s">
        <v>8360</v>
      </c>
      <c r="G209" t="s">
        <v>8364</v>
      </c>
      <c r="H209" t="s">
        <v>5051</v>
      </c>
      <c r="I209">
        <v>40.773600000000002</v>
      </c>
      <c r="J209">
        <v>-81.414599999999993</v>
      </c>
      <c r="K209">
        <v>324110</v>
      </c>
      <c r="L209" t="s">
        <v>1344</v>
      </c>
      <c r="V209" s="49" t="s">
        <v>37026</v>
      </c>
      <c r="W209" s="49" t="s">
        <v>37027</v>
      </c>
      <c r="X209" s="49" t="s">
        <v>37028</v>
      </c>
      <c r="Y209" s="49" t="s">
        <v>37029</v>
      </c>
      <c r="Z209" s="49" t="s">
        <v>37030</v>
      </c>
      <c r="AA209" s="49" t="s">
        <v>37031</v>
      </c>
      <c r="AB209" s="49" t="s">
        <v>37032</v>
      </c>
      <c r="AC209" s="49" t="s">
        <v>37033</v>
      </c>
      <c r="AD209" s="49" t="s">
        <v>37034</v>
      </c>
    </row>
    <row r="210" spans="1:75" x14ac:dyDescent="0.3">
      <c r="A210">
        <v>1010649</v>
      </c>
      <c r="B210" t="s">
        <v>37035</v>
      </c>
      <c r="C210" t="s">
        <v>37036</v>
      </c>
      <c r="D210" t="s">
        <v>37037</v>
      </c>
      <c r="E210" t="s">
        <v>380</v>
      </c>
      <c r="F210" t="s">
        <v>37038</v>
      </c>
      <c r="G210" t="s">
        <v>37039</v>
      </c>
      <c r="H210" t="s">
        <v>16892</v>
      </c>
      <c r="I210">
        <v>44.924638999999999</v>
      </c>
      <c r="J210">
        <v>-93.397299000000004</v>
      </c>
      <c r="K210">
        <v>424710</v>
      </c>
      <c r="L210" t="s">
        <v>37040</v>
      </c>
      <c r="AH210" s="49" t="s">
        <v>35887</v>
      </c>
      <c r="AI210" s="49" t="s">
        <v>35887</v>
      </c>
      <c r="AJ210" s="49" t="s">
        <v>35887</v>
      </c>
      <c r="AK210" s="49" t="s">
        <v>35887</v>
      </c>
      <c r="AL210" s="49" t="s">
        <v>35887</v>
      </c>
      <c r="AP210" s="49" t="s">
        <v>37041</v>
      </c>
      <c r="AQ210" s="49" t="s">
        <v>37042</v>
      </c>
      <c r="AR210" s="49" t="s">
        <v>35887</v>
      </c>
      <c r="AS210" s="49" t="s">
        <v>37043</v>
      </c>
      <c r="AT210" s="49" t="s">
        <v>35887</v>
      </c>
      <c r="AU210" s="49" t="s">
        <v>35887</v>
      </c>
    </row>
    <row r="211" spans="1:75" x14ac:dyDescent="0.3">
      <c r="A211">
        <v>1011406</v>
      </c>
      <c r="B211" t="s">
        <v>37044</v>
      </c>
      <c r="C211" t="s">
        <v>37045</v>
      </c>
      <c r="D211" t="s">
        <v>37046</v>
      </c>
      <c r="E211" t="s">
        <v>468</v>
      </c>
      <c r="F211" t="s">
        <v>37047</v>
      </c>
      <c r="G211" t="s">
        <v>37048</v>
      </c>
      <c r="H211" t="s">
        <v>7808</v>
      </c>
      <c r="I211">
        <v>41.7164</v>
      </c>
      <c r="J211">
        <v>-72.799840000000003</v>
      </c>
      <c r="K211">
        <v>333415</v>
      </c>
      <c r="L211" t="s">
        <v>82</v>
      </c>
    </row>
    <row r="212" spans="1:75" x14ac:dyDescent="0.3">
      <c r="A212">
        <v>1002957</v>
      </c>
      <c r="B212" t="s">
        <v>37049</v>
      </c>
      <c r="C212" t="s">
        <v>37050</v>
      </c>
      <c r="D212" t="s">
        <v>8579</v>
      </c>
      <c r="E212" t="s">
        <v>311</v>
      </c>
      <c r="F212" t="s">
        <v>6659</v>
      </c>
      <c r="G212" t="s">
        <v>37051</v>
      </c>
      <c r="H212" t="s">
        <v>877</v>
      </c>
      <c r="I212">
        <v>38.680886999999998</v>
      </c>
      <c r="J212">
        <v>-85.178098000000006</v>
      </c>
      <c r="K212">
        <v>221210</v>
      </c>
      <c r="L212" t="s">
        <v>127</v>
      </c>
      <c r="AW212" s="49" t="s">
        <v>37052</v>
      </c>
      <c r="AX212" s="49" t="s">
        <v>37053</v>
      </c>
      <c r="AY212" s="49" t="s">
        <v>37054</v>
      </c>
      <c r="AZ212" s="49" t="s">
        <v>37055</v>
      </c>
      <c r="BA212" s="49" t="s">
        <v>37056</v>
      </c>
      <c r="BB212" s="49" t="s">
        <v>37057</v>
      </c>
      <c r="BC212" s="49" t="s">
        <v>37058</v>
      </c>
      <c r="BD212" s="49" t="s">
        <v>37059</v>
      </c>
      <c r="BE212" s="49" t="s">
        <v>37060</v>
      </c>
    </row>
    <row r="213" spans="1:75" x14ac:dyDescent="0.3">
      <c r="A213">
        <v>1007939</v>
      </c>
      <c r="B213" t="s">
        <v>37061</v>
      </c>
      <c r="C213" t="s">
        <v>37062</v>
      </c>
      <c r="D213" t="s">
        <v>35958</v>
      </c>
      <c r="E213" t="s">
        <v>690</v>
      </c>
      <c r="F213" t="s">
        <v>1657</v>
      </c>
      <c r="G213" t="s">
        <v>37063</v>
      </c>
      <c r="H213" t="s">
        <v>1659</v>
      </c>
      <c r="I213">
        <v>34.157781</v>
      </c>
      <c r="J213">
        <v>-84.877639000000002</v>
      </c>
      <c r="K213">
        <v>221210</v>
      </c>
      <c r="L213" t="s">
        <v>127</v>
      </c>
      <c r="AW213" s="49" t="s">
        <v>37064</v>
      </c>
      <c r="AX213" s="49" t="s">
        <v>37065</v>
      </c>
      <c r="AY213" s="49" t="s">
        <v>37066</v>
      </c>
      <c r="AZ213" s="49" t="s">
        <v>37067</v>
      </c>
      <c r="BA213" s="49" t="s">
        <v>37068</v>
      </c>
      <c r="BB213" s="49" t="s">
        <v>37069</v>
      </c>
      <c r="BC213" s="49" t="s">
        <v>37070</v>
      </c>
      <c r="BD213" s="49" t="s">
        <v>37071</v>
      </c>
      <c r="BE213" s="49" t="s">
        <v>37072</v>
      </c>
    </row>
    <row r="214" spans="1:75" x14ac:dyDescent="0.3">
      <c r="A214">
        <v>1006497</v>
      </c>
      <c r="B214" t="s">
        <v>8634</v>
      </c>
      <c r="C214" t="s">
        <v>8635</v>
      </c>
      <c r="D214" t="s">
        <v>8636</v>
      </c>
      <c r="E214" t="s">
        <v>946</v>
      </c>
      <c r="F214" t="s">
        <v>8637</v>
      </c>
      <c r="G214" t="s">
        <v>8638</v>
      </c>
      <c r="H214" t="s">
        <v>949</v>
      </c>
      <c r="I214">
        <v>46.219160000000002</v>
      </c>
      <c r="J214">
        <v>-119.22928</v>
      </c>
      <c r="K214">
        <v>221210</v>
      </c>
      <c r="L214" t="s">
        <v>3629</v>
      </c>
      <c r="AW214" s="49" t="s">
        <v>37073</v>
      </c>
      <c r="AX214" s="49" t="s">
        <v>37074</v>
      </c>
      <c r="AY214" s="49" t="s">
        <v>37075</v>
      </c>
      <c r="AZ214" s="49" t="s">
        <v>37076</v>
      </c>
      <c r="BA214" s="49" t="s">
        <v>37077</v>
      </c>
      <c r="BB214" s="49" t="s">
        <v>37078</v>
      </c>
      <c r="BC214" s="49" t="s">
        <v>37079</v>
      </c>
      <c r="BD214" s="49" t="s">
        <v>37080</v>
      </c>
      <c r="BE214" s="49" t="s">
        <v>37081</v>
      </c>
    </row>
    <row r="215" spans="1:75" x14ac:dyDescent="0.3">
      <c r="A215">
        <v>1002219</v>
      </c>
      <c r="B215" t="s">
        <v>8634</v>
      </c>
      <c r="C215" t="s">
        <v>37082</v>
      </c>
      <c r="D215" t="s">
        <v>8636</v>
      </c>
      <c r="E215" t="s">
        <v>946</v>
      </c>
      <c r="F215" t="s">
        <v>8637</v>
      </c>
      <c r="G215" t="s">
        <v>8638</v>
      </c>
      <c r="H215" t="s">
        <v>949</v>
      </c>
      <c r="I215">
        <v>46.219160000000002</v>
      </c>
      <c r="J215">
        <v>-119.22928</v>
      </c>
      <c r="K215">
        <v>221210</v>
      </c>
      <c r="L215" t="s">
        <v>127</v>
      </c>
      <c r="AW215" s="49" t="s">
        <v>37083</v>
      </c>
      <c r="AX215" s="49" t="s">
        <v>37084</v>
      </c>
      <c r="AY215" s="49" t="s">
        <v>37085</v>
      </c>
      <c r="AZ215" s="49" t="s">
        <v>37086</v>
      </c>
      <c r="BA215" s="49" t="s">
        <v>37087</v>
      </c>
      <c r="BB215" s="49" t="s">
        <v>37088</v>
      </c>
      <c r="BC215" s="49" t="s">
        <v>37089</v>
      </c>
      <c r="BD215" s="49" t="s">
        <v>37090</v>
      </c>
      <c r="BE215" s="49" t="s">
        <v>37091</v>
      </c>
    </row>
    <row r="216" spans="1:75" x14ac:dyDescent="0.3">
      <c r="A216">
        <v>1006520</v>
      </c>
      <c r="B216" t="s">
        <v>8654</v>
      </c>
      <c r="C216" t="s">
        <v>8655</v>
      </c>
      <c r="D216" t="s">
        <v>2163</v>
      </c>
      <c r="E216" t="s">
        <v>2164</v>
      </c>
      <c r="F216" t="s">
        <v>2165</v>
      </c>
      <c r="G216" t="s">
        <v>8656</v>
      </c>
      <c r="H216" t="s">
        <v>1201</v>
      </c>
      <c r="I216">
        <v>45.8476</v>
      </c>
      <c r="J216">
        <v>-122.803</v>
      </c>
      <c r="K216">
        <v>322121</v>
      </c>
      <c r="L216" t="s">
        <v>28</v>
      </c>
      <c r="BV216" s="49" t="s">
        <v>35887</v>
      </c>
      <c r="BW216" s="49" t="s">
        <v>35887</v>
      </c>
    </row>
    <row r="217" spans="1:75" x14ac:dyDescent="0.3">
      <c r="A217">
        <v>1002816</v>
      </c>
      <c r="B217" t="s">
        <v>8662</v>
      </c>
      <c r="C217" t="s">
        <v>8663</v>
      </c>
      <c r="D217" t="s">
        <v>8664</v>
      </c>
      <c r="E217" t="s">
        <v>461</v>
      </c>
      <c r="F217" t="s">
        <v>8665</v>
      </c>
      <c r="G217" t="s">
        <v>8666</v>
      </c>
      <c r="H217" t="s">
        <v>6437</v>
      </c>
      <c r="I217">
        <v>42.854259999999996</v>
      </c>
      <c r="J217">
        <v>-106.39022</v>
      </c>
      <c r="K217">
        <v>211130</v>
      </c>
      <c r="L217" t="s">
        <v>3492</v>
      </c>
      <c r="BF217" s="49" t="s">
        <v>37092</v>
      </c>
      <c r="BG217" s="49" t="s">
        <v>37093</v>
      </c>
      <c r="BH217" s="49" t="s">
        <v>37094</v>
      </c>
      <c r="BI217" s="49" t="s">
        <v>37095</v>
      </c>
      <c r="BJ217" s="49" t="s">
        <v>37096</v>
      </c>
      <c r="BK217" s="49" t="s">
        <v>37097</v>
      </c>
      <c r="BL217" s="49" t="s">
        <v>37098</v>
      </c>
      <c r="BM217" s="49" t="s">
        <v>37099</v>
      </c>
      <c r="BN217" s="49" t="s">
        <v>37100</v>
      </c>
    </row>
    <row r="218" spans="1:75" x14ac:dyDescent="0.3">
      <c r="A218">
        <v>1011320</v>
      </c>
      <c r="B218" t="s">
        <v>37101</v>
      </c>
      <c r="C218" t="s">
        <v>37102</v>
      </c>
      <c r="D218" t="s">
        <v>36231</v>
      </c>
      <c r="E218" t="s">
        <v>2780</v>
      </c>
      <c r="F218" t="s">
        <v>37103</v>
      </c>
      <c r="G218" t="s">
        <v>37104</v>
      </c>
      <c r="H218" t="s">
        <v>1570</v>
      </c>
      <c r="I218">
        <v>41.041696999999999</v>
      </c>
      <c r="J218">
        <v>-73.543065999999996</v>
      </c>
      <c r="K218">
        <v>523130</v>
      </c>
      <c r="L218" t="s">
        <v>35924</v>
      </c>
      <c r="AE218" s="49" t="s">
        <v>35887</v>
      </c>
      <c r="AF218" s="49" t="s">
        <v>35887</v>
      </c>
      <c r="AG218" s="49" t="s">
        <v>35887</v>
      </c>
      <c r="AH218" s="49" t="s">
        <v>35887</v>
      </c>
      <c r="AI218" s="49" t="s">
        <v>35887</v>
      </c>
      <c r="AJ218" s="49" t="s">
        <v>35887</v>
      </c>
      <c r="AK218" s="49" t="s">
        <v>35887</v>
      </c>
      <c r="AN218" s="49" t="s">
        <v>37105</v>
      </c>
      <c r="AO218" s="49" t="s">
        <v>37106</v>
      </c>
      <c r="AP218" s="49" t="s">
        <v>37107</v>
      </c>
      <c r="AQ218" s="49" t="s">
        <v>37108</v>
      </c>
      <c r="AR218" s="49" t="s">
        <v>37109</v>
      </c>
      <c r="AS218" s="49" t="s">
        <v>37110</v>
      </c>
      <c r="AT218" s="49" t="s">
        <v>37111</v>
      </c>
    </row>
    <row r="219" spans="1:75" x14ac:dyDescent="0.3">
      <c r="A219">
        <v>1010435</v>
      </c>
      <c r="B219" t="s">
        <v>36325</v>
      </c>
      <c r="C219" t="s">
        <v>37112</v>
      </c>
      <c r="D219" t="s">
        <v>5253</v>
      </c>
      <c r="E219" t="s">
        <v>1663</v>
      </c>
      <c r="F219" t="s">
        <v>36327</v>
      </c>
      <c r="G219" t="s">
        <v>36328</v>
      </c>
      <c r="H219" t="s">
        <v>36329</v>
      </c>
      <c r="I219">
        <v>40.962076000000003</v>
      </c>
      <c r="J219">
        <v>-74.224963000000002</v>
      </c>
      <c r="K219">
        <v>324191</v>
      </c>
      <c r="L219" t="s">
        <v>37040</v>
      </c>
      <c r="AN219" s="49" t="s">
        <v>35887</v>
      </c>
      <c r="AO219" s="49" t="s">
        <v>35887</v>
      </c>
      <c r="AP219" s="49" t="s">
        <v>35887</v>
      </c>
      <c r="AQ219" s="49" t="s">
        <v>35887</v>
      </c>
      <c r="AR219" s="49" t="s">
        <v>35887</v>
      </c>
      <c r="AS219" s="49" t="s">
        <v>35887</v>
      </c>
      <c r="AT219" s="49" t="s">
        <v>35887</v>
      </c>
      <c r="AU219" s="49" t="s">
        <v>35887</v>
      </c>
      <c r="AV219" s="49" t="s">
        <v>35887</v>
      </c>
    </row>
    <row r="220" spans="1:75" x14ac:dyDescent="0.3">
      <c r="A220">
        <v>1005273</v>
      </c>
      <c r="B220"/>
      <c r="C220" t="s">
        <v>37113</v>
      </c>
      <c r="D220" t="s">
        <v>5253</v>
      </c>
      <c r="E220" t="s">
        <v>1663</v>
      </c>
      <c r="F220" t="s">
        <v>36327</v>
      </c>
      <c r="G220" t="s">
        <v>36328</v>
      </c>
      <c r="H220" t="s">
        <v>37114</v>
      </c>
      <c r="I220">
        <v>40.941148699999999</v>
      </c>
      <c r="J220">
        <v>-74.2531465</v>
      </c>
      <c r="K220">
        <v>324191</v>
      </c>
      <c r="L220" t="s">
        <v>35912</v>
      </c>
      <c r="AG220" s="49" t="s">
        <v>35887</v>
      </c>
      <c r="AH220" s="49" t="s">
        <v>35887</v>
      </c>
      <c r="AI220" s="49" t="s">
        <v>35887</v>
      </c>
      <c r="AJ220" s="49" t="s">
        <v>35887</v>
      </c>
      <c r="AK220" s="49" t="s">
        <v>35887</v>
      </c>
      <c r="AL220" s="49" t="s">
        <v>35887</v>
      </c>
      <c r="AP220" s="49" t="s">
        <v>37115</v>
      </c>
      <c r="AQ220" s="49" t="s">
        <v>37116</v>
      </c>
      <c r="AR220" s="49" t="s">
        <v>37117</v>
      </c>
      <c r="AS220" s="49" t="s">
        <v>37118</v>
      </c>
      <c r="AT220" s="49" t="s">
        <v>37119</v>
      </c>
      <c r="AU220" s="49" t="s">
        <v>31708</v>
      </c>
    </row>
    <row r="221" spans="1:75" x14ac:dyDescent="0.3">
      <c r="A221">
        <v>1008831</v>
      </c>
      <c r="B221" t="s">
        <v>8681</v>
      </c>
      <c r="C221" t="s">
        <v>8682</v>
      </c>
      <c r="D221" t="s">
        <v>8683</v>
      </c>
      <c r="E221" t="s">
        <v>1418</v>
      </c>
      <c r="F221" t="s">
        <v>8684</v>
      </c>
      <c r="H221" t="s">
        <v>2761</v>
      </c>
      <c r="I221">
        <v>34.874027779999999</v>
      </c>
      <c r="J221">
        <v>-96.052055559999999</v>
      </c>
      <c r="K221">
        <v>486210</v>
      </c>
      <c r="L221" t="s">
        <v>1135</v>
      </c>
      <c r="BO221" s="49" t="s">
        <v>35887</v>
      </c>
      <c r="BP221" s="49" t="s">
        <v>35887</v>
      </c>
      <c r="BQ221" s="49" t="s">
        <v>35887</v>
      </c>
      <c r="BR221" s="49" t="s">
        <v>35887</v>
      </c>
      <c r="BS221" s="49" t="s">
        <v>35887</v>
      </c>
    </row>
    <row r="222" spans="1:75" x14ac:dyDescent="0.3">
      <c r="A222">
        <v>1007913</v>
      </c>
      <c r="B222" t="s">
        <v>8700</v>
      </c>
      <c r="C222" t="s">
        <v>8701</v>
      </c>
      <c r="D222" t="s">
        <v>8702</v>
      </c>
      <c r="E222" t="s">
        <v>311</v>
      </c>
      <c r="F222" t="s">
        <v>1034</v>
      </c>
      <c r="G222" t="s">
        <v>8703</v>
      </c>
      <c r="H222" t="s">
        <v>1036</v>
      </c>
      <c r="I222">
        <v>38.375</v>
      </c>
      <c r="J222">
        <v>-82.604200000000006</v>
      </c>
      <c r="K222">
        <v>324110</v>
      </c>
      <c r="L222" t="s">
        <v>1344</v>
      </c>
      <c r="V222" s="49" t="s">
        <v>37120</v>
      </c>
      <c r="W222" s="49" t="s">
        <v>37121</v>
      </c>
      <c r="X222" s="49" t="s">
        <v>37122</v>
      </c>
      <c r="Y222" s="49" t="s">
        <v>37123</v>
      </c>
      <c r="Z222" s="49" t="s">
        <v>37124</v>
      </c>
      <c r="AA222" s="49" t="s">
        <v>37125</v>
      </c>
      <c r="AB222" s="49" t="s">
        <v>37126</v>
      </c>
      <c r="AC222" s="49" t="s">
        <v>37127</v>
      </c>
      <c r="AD222" s="49" t="s">
        <v>37128</v>
      </c>
    </row>
    <row r="223" spans="1:75" x14ac:dyDescent="0.3">
      <c r="A223">
        <v>1007941</v>
      </c>
      <c r="B223" t="s">
        <v>37129</v>
      </c>
      <c r="C223" t="s">
        <v>37130</v>
      </c>
      <c r="D223" t="s">
        <v>37131</v>
      </c>
      <c r="E223" t="s">
        <v>569</v>
      </c>
      <c r="F223" t="s">
        <v>30756</v>
      </c>
      <c r="G223" t="s">
        <v>37132</v>
      </c>
      <c r="H223" t="s">
        <v>4167</v>
      </c>
      <c r="I223">
        <v>42.527369999999998</v>
      </c>
      <c r="J223">
        <v>-92.440790000000007</v>
      </c>
      <c r="K223">
        <v>221210</v>
      </c>
      <c r="L223" t="s">
        <v>3629</v>
      </c>
      <c r="AW223" s="49" t="s">
        <v>37133</v>
      </c>
      <c r="AX223" s="49" t="s">
        <v>37134</v>
      </c>
      <c r="AY223" s="49" t="s">
        <v>37135</v>
      </c>
      <c r="AZ223" s="49" t="s">
        <v>37136</v>
      </c>
      <c r="BA223" s="49" t="s">
        <v>37137</v>
      </c>
      <c r="BB223" s="49" t="s">
        <v>37138</v>
      </c>
      <c r="BC223" s="49" t="s">
        <v>37139</v>
      </c>
      <c r="BD223" s="49" t="s">
        <v>37140</v>
      </c>
      <c r="BE223" s="49" t="s">
        <v>37141</v>
      </c>
    </row>
    <row r="224" spans="1:75" x14ac:dyDescent="0.3">
      <c r="A224">
        <v>1006297</v>
      </c>
      <c r="B224" t="s">
        <v>37142</v>
      </c>
      <c r="C224" t="s">
        <v>37143</v>
      </c>
      <c r="D224" t="s">
        <v>5420</v>
      </c>
      <c r="E224" t="s">
        <v>303</v>
      </c>
      <c r="F224" t="s">
        <v>1810</v>
      </c>
      <c r="G224" t="s">
        <v>37144</v>
      </c>
      <c r="H224" t="s">
        <v>483</v>
      </c>
      <c r="I224">
        <v>29.757400000000001</v>
      </c>
      <c r="J224">
        <v>-95.368430000000004</v>
      </c>
      <c r="K224">
        <v>221210</v>
      </c>
      <c r="L224" t="s">
        <v>3629</v>
      </c>
      <c r="AW224" s="49" t="s">
        <v>37145</v>
      </c>
      <c r="AX224" s="49" t="s">
        <v>37146</v>
      </c>
      <c r="AY224" s="49" t="s">
        <v>37147</v>
      </c>
      <c r="AZ224" s="49" t="s">
        <v>37148</v>
      </c>
      <c r="BA224" s="49" t="s">
        <v>37149</v>
      </c>
      <c r="BB224" s="49" t="s">
        <v>37150</v>
      </c>
      <c r="BC224" s="49" t="s">
        <v>37151</v>
      </c>
      <c r="BD224" s="49" t="s">
        <v>37152</v>
      </c>
      <c r="BE224" s="49" t="s">
        <v>37153</v>
      </c>
    </row>
    <row r="225" spans="1:75" x14ac:dyDescent="0.3">
      <c r="A225">
        <v>1004047</v>
      </c>
      <c r="B225" t="s">
        <v>37142</v>
      </c>
      <c r="C225" t="s">
        <v>37154</v>
      </c>
      <c r="D225" t="s">
        <v>5420</v>
      </c>
      <c r="E225" t="s">
        <v>303</v>
      </c>
      <c r="F225" t="s">
        <v>1810</v>
      </c>
      <c r="G225" t="s">
        <v>37144</v>
      </c>
      <c r="H225" t="s">
        <v>483</v>
      </c>
      <c r="I225">
        <v>29.757400000000001</v>
      </c>
      <c r="J225">
        <v>-95.368430000000004</v>
      </c>
      <c r="K225">
        <v>221210</v>
      </c>
      <c r="L225" t="s">
        <v>3629</v>
      </c>
      <c r="AW225" s="49" t="s">
        <v>37155</v>
      </c>
      <c r="AX225" s="49" t="s">
        <v>37156</v>
      </c>
      <c r="AY225" s="49" t="s">
        <v>37157</v>
      </c>
      <c r="AZ225" s="49" t="s">
        <v>37158</v>
      </c>
      <c r="BA225" s="49" t="s">
        <v>37159</v>
      </c>
      <c r="BB225" s="49" t="s">
        <v>37160</v>
      </c>
      <c r="BC225" s="49" t="s">
        <v>37161</v>
      </c>
      <c r="BD225" s="49" t="s">
        <v>37162</v>
      </c>
      <c r="BE225" s="49" t="s">
        <v>37163</v>
      </c>
    </row>
    <row r="226" spans="1:75" x14ac:dyDescent="0.3">
      <c r="A226">
        <v>1004195</v>
      </c>
      <c r="B226" t="s">
        <v>37142</v>
      </c>
      <c r="C226" t="s">
        <v>37164</v>
      </c>
      <c r="D226" t="s">
        <v>5420</v>
      </c>
      <c r="E226" t="s">
        <v>303</v>
      </c>
      <c r="F226" t="s">
        <v>1810</v>
      </c>
      <c r="G226" t="s">
        <v>37144</v>
      </c>
      <c r="H226" t="s">
        <v>483</v>
      </c>
      <c r="I226">
        <v>29.757400000000001</v>
      </c>
      <c r="J226">
        <v>-95.368430000000004</v>
      </c>
      <c r="K226">
        <v>221210</v>
      </c>
      <c r="L226" t="s">
        <v>3629</v>
      </c>
      <c r="AW226" s="49" t="s">
        <v>37165</v>
      </c>
      <c r="AX226" s="49" t="s">
        <v>37166</v>
      </c>
      <c r="AY226" s="49" t="s">
        <v>37167</v>
      </c>
      <c r="AZ226" s="49" t="s">
        <v>37168</v>
      </c>
      <c r="BA226" s="49" t="s">
        <v>37169</v>
      </c>
      <c r="BB226" s="49" t="s">
        <v>37170</v>
      </c>
      <c r="BC226" s="49" t="s">
        <v>37171</v>
      </c>
      <c r="BD226" s="49" t="s">
        <v>37172</v>
      </c>
      <c r="BE226" s="49" t="s">
        <v>37173</v>
      </c>
    </row>
    <row r="227" spans="1:75" x14ac:dyDescent="0.3">
      <c r="A227">
        <v>1004090</v>
      </c>
      <c r="B227" t="s">
        <v>37142</v>
      </c>
      <c r="C227" t="s">
        <v>37174</v>
      </c>
      <c r="D227" t="s">
        <v>5420</v>
      </c>
      <c r="E227" t="s">
        <v>303</v>
      </c>
      <c r="F227" t="s">
        <v>1810</v>
      </c>
      <c r="G227" t="s">
        <v>37144</v>
      </c>
      <c r="H227" t="s">
        <v>483</v>
      </c>
      <c r="I227">
        <v>29.757400000000001</v>
      </c>
      <c r="J227">
        <v>-95.368430000000004</v>
      </c>
      <c r="K227">
        <v>221210</v>
      </c>
      <c r="L227" t="s">
        <v>3629</v>
      </c>
      <c r="AW227" s="49" t="s">
        <v>37175</v>
      </c>
      <c r="AX227" s="49" t="s">
        <v>37176</v>
      </c>
      <c r="AY227" s="49" t="s">
        <v>37177</v>
      </c>
      <c r="AZ227" s="49" t="s">
        <v>37178</v>
      </c>
      <c r="BA227" s="49" t="s">
        <v>37179</v>
      </c>
      <c r="BB227" s="49" t="s">
        <v>37180</v>
      </c>
      <c r="BC227" s="49" t="s">
        <v>9730</v>
      </c>
      <c r="BD227" s="49" t="s">
        <v>37181</v>
      </c>
      <c r="BE227" s="49" t="s">
        <v>37182</v>
      </c>
    </row>
    <row r="228" spans="1:75" x14ac:dyDescent="0.3">
      <c r="A228">
        <v>1004198</v>
      </c>
      <c r="B228" t="s">
        <v>37183</v>
      </c>
      <c r="C228" t="s">
        <v>37184</v>
      </c>
      <c r="D228" t="s">
        <v>5420</v>
      </c>
      <c r="E228" t="s">
        <v>303</v>
      </c>
      <c r="F228" t="s">
        <v>1810</v>
      </c>
      <c r="G228" t="s">
        <v>37185</v>
      </c>
      <c r="H228" t="s">
        <v>483</v>
      </c>
      <c r="I228">
        <v>29.752554</v>
      </c>
      <c r="J228">
        <v>-95.370401000000001</v>
      </c>
      <c r="K228">
        <v>221210</v>
      </c>
      <c r="L228" t="s">
        <v>3629</v>
      </c>
      <c r="AW228" s="49" t="s">
        <v>37186</v>
      </c>
      <c r="AX228" s="49" t="s">
        <v>37187</v>
      </c>
      <c r="AY228" s="49" t="s">
        <v>37188</v>
      </c>
      <c r="AZ228" s="49" t="s">
        <v>37189</v>
      </c>
      <c r="BA228" s="49" t="s">
        <v>37190</v>
      </c>
      <c r="BB228" s="49" t="s">
        <v>37191</v>
      </c>
      <c r="BC228" s="49" t="s">
        <v>37192</v>
      </c>
      <c r="BD228" s="49" t="s">
        <v>37193</v>
      </c>
      <c r="BE228" s="49" t="s">
        <v>37194</v>
      </c>
    </row>
    <row r="229" spans="1:75" x14ac:dyDescent="0.3">
      <c r="A229">
        <v>1004049</v>
      </c>
      <c r="B229" t="s">
        <v>37195</v>
      </c>
      <c r="C229" t="s">
        <v>37196</v>
      </c>
      <c r="D229" t="s">
        <v>5420</v>
      </c>
      <c r="E229" t="s">
        <v>303</v>
      </c>
      <c r="F229" t="s">
        <v>1810</v>
      </c>
      <c r="G229" t="s">
        <v>37185</v>
      </c>
      <c r="H229" t="s">
        <v>483</v>
      </c>
      <c r="I229">
        <v>29.752554</v>
      </c>
      <c r="J229">
        <v>-95.370401000000001</v>
      </c>
      <c r="K229">
        <v>221210</v>
      </c>
      <c r="L229" t="s">
        <v>3629</v>
      </c>
      <c r="AW229" s="49" t="s">
        <v>37197</v>
      </c>
      <c r="AX229" s="49" t="s">
        <v>37198</v>
      </c>
      <c r="AY229" s="49" t="s">
        <v>37199</v>
      </c>
      <c r="AZ229" s="49" t="s">
        <v>37200</v>
      </c>
      <c r="BA229" s="49" t="s">
        <v>37201</v>
      </c>
      <c r="BB229" s="49" t="s">
        <v>37202</v>
      </c>
      <c r="BC229" s="49" t="s">
        <v>37203</v>
      </c>
      <c r="BD229" s="49" t="s">
        <v>37204</v>
      </c>
      <c r="BE229" s="49" t="s">
        <v>37205</v>
      </c>
    </row>
    <row r="230" spans="1:75" x14ac:dyDescent="0.3">
      <c r="A230">
        <v>1005925</v>
      </c>
      <c r="B230" t="s">
        <v>37183</v>
      </c>
      <c r="C230" t="s">
        <v>37206</v>
      </c>
      <c r="D230" t="s">
        <v>5420</v>
      </c>
      <c r="E230" t="s">
        <v>303</v>
      </c>
      <c r="F230" t="s">
        <v>1810</v>
      </c>
      <c r="G230" t="s">
        <v>37185</v>
      </c>
      <c r="H230" t="s">
        <v>483</v>
      </c>
      <c r="I230">
        <v>29.752554</v>
      </c>
      <c r="J230">
        <v>-95.370401000000001</v>
      </c>
      <c r="K230">
        <v>221210</v>
      </c>
      <c r="L230" t="s">
        <v>3629</v>
      </c>
      <c r="AW230" s="49" t="s">
        <v>37207</v>
      </c>
      <c r="AX230" s="49" t="s">
        <v>37208</v>
      </c>
      <c r="AY230" s="49" t="s">
        <v>37209</v>
      </c>
      <c r="AZ230" s="49" t="s">
        <v>37210</v>
      </c>
      <c r="BA230" s="49" t="s">
        <v>37211</v>
      </c>
      <c r="BB230" s="49" t="s">
        <v>37212</v>
      </c>
      <c r="BC230" s="49" t="s">
        <v>37213</v>
      </c>
      <c r="BD230" s="49" t="s">
        <v>37214</v>
      </c>
      <c r="BE230" s="49" t="s">
        <v>37215</v>
      </c>
    </row>
    <row r="231" spans="1:75" x14ac:dyDescent="0.3">
      <c r="A231">
        <v>1004086</v>
      </c>
      <c r="B231" t="s">
        <v>37216</v>
      </c>
      <c r="C231" t="s">
        <v>37217</v>
      </c>
      <c r="D231" t="s">
        <v>16887</v>
      </c>
      <c r="E231" t="s">
        <v>380</v>
      </c>
      <c r="F231" t="s">
        <v>37218</v>
      </c>
      <c r="G231" t="s">
        <v>37219</v>
      </c>
      <c r="H231" t="s">
        <v>7627</v>
      </c>
      <c r="I231">
        <v>44.976190000000003</v>
      </c>
      <c r="J231">
        <v>-93.274820000000005</v>
      </c>
      <c r="K231">
        <v>221210</v>
      </c>
      <c r="L231" t="s">
        <v>3629</v>
      </c>
      <c r="AW231" s="49" t="s">
        <v>37220</v>
      </c>
      <c r="AX231" s="49" t="s">
        <v>37221</v>
      </c>
      <c r="AY231" s="49" t="s">
        <v>37222</v>
      </c>
      <c r="AZ231" s="49" t="s">
        <v>37223</v>
      </c>
      <c r="BA231" s="49" t="s">
        <v>37224</v>
      </c>
      <c r="BB231" s="49" t="s">
        <v>37225</v>
      </c>
      <c r="BC231" s="49" t="s">
        <v>37226</v>
      </c>
      <c r="BD231" s="49" t="s">
        <v>37227</v>
      </c>
      <c r="BE231" s="49" t="s">
        <v>37228</v>
      </c>
    </row>
    <row r="232" spans="1:75" x14ac:dyDescent="0.3">
      <c r="A232">
        <v>1000011</v>
      </c>
      <c r="B232" t="s">
        <v>37229</v>
      </c>
      <c r="C232" t="s">
        <v>37230</v>
      </c>
      <c r="D232" t="s">
        <v>37231</v>
      </c>
      <c r="E232" t="s">
        <v>331</v>
      </c>
      <c r="F232" t="s">
        <v>10857</v>
      </c>
      <c r="G232" t="s">
        <v>37232</v>
      </c>
      <c r="H232" t="s">
        <v>10153</v>
      </c>
      <c r="I232">
        <v>41.690648000000003</v>
      </c>
      <c r="J232">
        <v>-73.931605000000005</v>
      </c>
      <c r="K232">
        <v>221122</v>
      </c>
      <c r="L232" t="s">
        <v>3629</v>
      </c>
      <c r="AW232" s="49" t="s">
        <v>37233</v>
      </c>
      <c r="AX232" s="49" t="s">
        <v>37234</v>
      </c>
      <c r="AY232" s="49" t="s">
        <v>37235</v>
      </c>
      <c r="AZ232" s="49" t="s">
        <v>37236</v>
      </c>
      <c r="BA232" s="49" t="s">
        <v>37237</v>
      </c>
      <c r="BB232" s="49" t="s">
        <v>37238</v>
      </c>
      <c r="BC232" s="49" t="s">
        <v>37239</v>
      </c>
      <c r="BD232" s="49" t="s">
        <v>37240</v>
      </c>
      <c r="BE232" s="49" t="s">
        <v>37241</v>
      </c>
    </row>
    <row r="233" spans="1:75" x14ac:dyDescent="0.3">
      <c r="A233">
        <v>1004301</v>
      </c>
      <c r="B233" t="s">
        <v>8864</v>
      </c>
      <c r="C233" t="s">
        <v>8865</v>
      </c>
      <c r="D233" t="s">
        <v>8866</v>
      </c>
      <c r="E233" t="s">
        <v>303</v>
      </c>
      <c r="F233" t="s">
        <v>8867</v>
      </c>
      <c r="G233" t="s">
        <v>8868</v>
      </c>
      <c r="H233" t="s">
        <v>8718</v>
      </c>
      <c r="I233">
        <v>30.610401</v>
      </c>
      <c r="J233">
        <v>-102.57937099999999</v>
      </c>
      <c r="K233">
        <v>211120</v>
      </c>
      <c r="L233" t="s">
        <v>1135</v>
      </c>
      <c r="BO233" s="49" t="s">
        <v>35887</v>
      </c>
      <c r="BP233" s="49" t="s">
        <v>35887</v>
      </c>
      <c r="BQ233" s="49" t="s">
        <v>35887</v>
      </c>
      <c r="BR233" s="49" t="s">
        <v>35887</v>
      </c>
      <c r="BS233" s="49" t="s">
        <v>35887</v>
      </c>
      <c r="BT233" s="49" t="s">
        <v>35887</v>
      </c>
      <c r="BU233" s="49" t="s">
        <v>35887</v>
      </c>
      <c r="BV233" s="49" t="s">
        <v>35887</v>
      </c>
      <c r="BW233" s="49" t="s">
        <v>35887</v>
      </c>
    </row>
    <row r="234" spans="1:75" x14ac:dyDescent="0.3">
      <c r="A234">
        <v>1001385</v>
      </c>
      <c r="B234" t="s">
        <v>37242</v>
      </c>
      <c r="C234" t="s">
        <v>37243</v>
      </c>
      <c r="D234" t="s">
        <v>37244</v>
      </c>
      <c r="E234" t="s">
        <v>1920</v>
      </c>
      <c r="F234" t="s">
        <v>37245</v>
      </c>
      <c r="G234" t="s">
        <v>37246</v>
      </c>
      <c r="H234" t="s">
        <v>37247</v>
      </c>
      <c r="I234">
        <v>39.57056</v>
      </c>
      <c r="J234">
        <v>-119.82243</v>
      </c>
      <c r="K234">
        <v>325120</v>
      </c>
      <c r="L234" t="s">
        <v>58</v>
      </c>
    </row>
    <row r="235" spans="1:75" x14ac:dyDescent="0.3">
      <c r="A235">
        <v>1002453</v>
      </c>
      <c r="B235" t="s">
        <v>37248</v>
      </c>
      <c r="C235" t="s">
        <v>37249</v>
      </c>
      <c r="D235" t="s">
        <v>11364</v>
      </c>
      <c r="E235" t="s">
        <v>447</v>
      </c>
      <c r="F235" t="s">
        <v>8908</v>
      </c>
      <c r="G235" t="s">
        <v>37250</v>
      </c>
      <c r="H235" t="s">
        <v>1615</v>
      </c>
      <c r="I235">
        <v>39.935639999999999</v>
      </c>
      <c r="J235">
        <v>-77.659559999999999</v>
      </c>
      <c r="K235">
        <v>221210</v>
      </c>
      <c r="L235" t="s">
        <v>127</v>
      </c>
      <c r="AW235" s="49" t="s">
        <v>37251</v>
      </c>
      <c r="AX235" s="49" t="s">
        <v>37252</v>
      </c>
      <c r="AY235" s="49" t="s">
        <v>37253</v>
      </c>
      <c r="AZ235" s="49" t="s">
        <v>37254</v>
      </c>
      <c r="BA235" s="49" t="s">
        <v>37255</v>
      </c>
      <c r="BE235" s="49" t="s">
        <v>37256</v>
      </c>
    </row>
    <row r="236" spans="1:75" x14ac:dyDescent="0.3">
      <c r="A236">
        <v>1007572</v>
      </c>
      <c r="B236" t="s">
        <v>37257</v>
      </c>
      <c r="C236" t="s">
        <v>37258</v>
      </c>
      <c r="D236" t="s">
        <v>19355</v>
      </c>
      <c r="E236" t="s">
        <v>676</v>
      </c>
      <c r="F236" t="s">
        <v>37259</v>
      </c>
      <c r="G236" t="s">
        <v>37260</v>
      </c>
      <c r="H236" t="s">
        <v>679</v>
      </c>
      <c r="I236">
        <v>35.050260000000002</v>
      </c>
      <c r="J236">
        <v>-85.184389999999993</v>
      </c>
      <c r="K236">
        <v>221210</v>
      </c>
      <c r="L236" t="s">
        <v>3629</v>
      </c>
      <c r="AW236" s="49" t="s">
        <v>37261</v>
      </c>
      <c r="AX236" s="49" t="s">
        <v>37262</v>
      </c>
      <c r="AY236" s="49" t="s">
        <v>37263</v>
      </c>
      <c r="AZ236" s="49" t="s">
        <v>37264</v>
      </c>
      <c r="BA236" s="49" t="s">
        <v>37265</v>
      </c>
      <c r="BB236" s="49" t="s">
        <v>37266</v>
      </c>
      <c r="BC236" s="49" t="s">
        <v>37267</v>
      </c>
      <c r="BD236" s="49" t="s">
        <v>37268</v>
      </c>
      <c r="BE236" s="49" t="s">
        <v>37269</v>
      </c>
    </row>
    <row r="237" spans="1:75" x14ac:dyDescent="0.3">
      <c r="A237">
        <v>1011195</v>
      </c>
      <c r="B237" t="s">
        <v>37270</v>
      </c>
      <c r="C237" t="s">
        <v>37271</v>
      </c>
      <c r="D237" t="s">
        <v>26890</v>
      </c>
      <c r="E237" t="s">
        <v>323</v>
      </c>
      <c r="F237" t="s">
        <v>37272</v>
      </c>
      <c r="G237" t="s">
        <v>37273</v>
      </c>
      <c r="H237" t="s">
        <v>11983</v>
      </c>
      <c r="I237">
        <v>37.795529999999999</v>
      </c>
      <c r="J237">
        <v>-122.39623</v>
      </c>
      <c r="K237">
        <v>424720</v>
      </c>
      <c r="L237" t="s">
        <v>35924</v>
      </c>
      <c r="AJ237" s="49" t="s">
        <v>35887</v>
      </c>
      <c r="AK237" s="49" t="s">
        <v>35887</v>
      </c>
      <c r="AL237" s="49" t="s">
        <v>35887</v>
      </c>
      <c r="AM237" s="49" t="s">
        <v>35887</v>
      </c>
      <c r="AS237" s="49" t="s">
        <v>35887</v>
      </c>
      <c r="AT237" s="49" t="s">
        <v>37274</v>
      </c>
      <c r="AU237" s="49" t="s">
        <v>37275</v>
      </c>
      <c r="AV237" s="49" t="s">
        <v>37276</v>
      </c>
    </row>
    <row r="238" spans="1:75" x14ac:dyDescent="0.3">
      <c r="A238">
        <v>1006314</v>
      </c>
      <c r="B238" t="s">
        <v>9014</v>
      </c>
      <c r="C238" t="s">
        <v>9015</v>
      </c>
      <c r="D238" t="s">
        <v>9016</v>
      </c>
      <c r="E238" t="s">
        <v>303</v>
      </c>
      <c r="F238" t="s">
        <v>9017</v>
      </c>
      <c r="G238" t="s">
        <v>9018</v>
      </c>
      <c r="H238" t="s">
        <v>9019</v>
      </c>
      <c r="I238">
        <v>27.875556</v>
      </c>
      <c r="J238">
        <v>-97.244721999999996</v>
      </c>
      <c r="K238">
        <v>325120</v>
      </c>
      <c r="L238" t="s">
        <v>403</v>
      </c>
    </row>
    <row r="239" spans="1:75" x14ac:dyDescent="0.3">
      <c r="A239">
        <v>1005550</v>
      </c>
      <c r="B239" t="s">
        <v>37277</v>
      </c>
      <c r="C239" t="s">
        <v>37278</v>
      </c>
      <c r="D239" t="s">
        <v>15001</v>
      </c>
      <c r="E239" t="s">
        <v>3890</v>
      </c>
      <c r="F239" t="s">
        <v>15002</v>
      </c>
      <c r="G239" t="s">
        <v>37279</v>
      </c>
      <c r="H239" t="s">
        <v>618</v>
      </c>
      <c r="I239">
        <v>39.155239999999999</v>
      </c>
      <c r="J239">
        <v>-75.528710000000004</v>
      </c>
      <c r="K239">
        <v>221210</v>
      </c>
      <c r="L239" t="s">
        <v>3629</v>
      </c>
      <c r="AW239" s="49" t="s">
        <v>37280</v>
      </c>
      <c r="AX239" s="49" t="s">
        <v>37281</v>
      </c>
      <c r="AY239" s="49" t="s">
        <v>37282</v>
      </c>
      <c r="AZ239" s="49" t="s">
        <v>37283</v>
      </c>
      <c r="BA239" s="49" t="s">
        <v>37284</v>
      </c>
      <c r="BB239" s="49" t="s">
        <v>37285</v>
      </c>
      <c r="BC239" s="49" t="s">
        <v>37286</v>
      </c>
      <c r="BD239" s="49" t="s">
        <v>37287</v>
      </c>
      <c r="BE239" s="49" t="s">
        <v>37288</v>
      </c>
    </row>
    <row r="240" spans="1:75" x14ac:dyDescent="0.3">
      <c r="A240">
        <v>1007448</v>
      </c>
      <c r="B240" t="s">
        <v>37289</v>
      </c>
      <c r="C240" t="s">
        <v>37290</v>
      </c>
      <c r="D240" t="s">
        <v>15507</v>
      </c>
      <c r="E240" t="s">
        <v>556</v>
      </c>
      <c r="F240" t="s">
        <v>37291</v>
      </c>
      <c r="G240" t="s">
        <v>37292</v>
      </c>
      <c r="H240" t="s">
        <v>23174</v>
      </c>
      <c r="I240">
        <v>38.377749999999999</v>
      </c>
      <c r="J240">
        <v>-75.496340000000004</v>
      </c>
      <c r="K240">
        <v>221210</v>
      </c>
      <c r="L240" t="s">
        <v>3629</v>
      </c>
      <c r="AW240" s="49" t="s">
        <v>37293</v>
      </c>
      <c r="AX240" s="49" t="s">
        <v>37294</v>
      </c>
      <c r="AY240" s="49" t="s">
        <v>37295</v>
      </c>
      <c r="AZ240" s="49" t="s">
        <v>37296</v>
      </c>
      <c r="BA240" s="49" t="s">
        <v>37297</v>
      </c>
      <c r="BB240" s="49" t="s">
        <v>37298</v>
      </c>
      <c r="BC240" s="49" t="s">
        <v>37299</v>
      </c>
      <c r="BD240" s="49" t="s">
        <v>37300</v>
      </c>
      <c r="BE240" s="49" t="s">
        <v>37301</v>
      </c>
    </row>
    <row r="241" spans="1:75" x14ac:dyDescent="0.3">
      <c r="A241">
        <v>1005428</v>
      </c>
      <c r="B241" t="s">
        <v>37302</v>
      </c>
      <c r="C241" t="s">
        <v>37303</v>
      </c>
      <c r="D241" t="s">
        <v>10178</v>
      </c>
      <c r="E241" t="s">
        <v>954</v>
      </c>
      <c r="F241" t="s">
        <v>12716</v>
      </c>
      <c r="G241" t="s">
        <v>37304</v>
      </c>
      <c r="H241" t="s">
        <v>2007</v>
      </c>
      <c r="I241">
        <v>34.708970000000001</v>
      </c>
      <c r="J241">
        <v>-81.220330000000004</v>
      </c>
      <c r="K241">
        <v>221210</v>
      </c>
      <c r="L241" t="s">
        <v>127</v>
      </c>
      <c r="AX241" s="49" t="s">
        <v>37305</v>
      </c>
      <c r="AY241" s="49" t="s">
        <v>37306</v>
      </c>
      <c r="AZ241" s="49" t="s">
        <v>37307</v>
      </c>
      <c r="BA241" s="49" t="s">
        <v>37308</v>
      </c>
      <c r="BB241" s="49" t="s">
        <v>37309</v>
      </c>
      <c r="BC241" s="49" t="s">
        <v>37310</v>
      </c>
      <c r="BD241" s="49" t="s">
        <v>37311</v>
      </c>
      <c r="BE241" s="49" t="s">
        <v>37312</v>
      </c>
    </row>
    <row r="242" spans="1:75" x14ac:dyDescent="0.3">
      <c r="A242">
        <v>1010533</v>
      </c>
      <c r="B242" t="s">
        <v>6886</v>
      </c>
      <c r="C242" t="s">
        <v>37313</v>
      </c>
      <c r="D242" t="s">
        <v>12704</v>
      </c>
      <c r="E242" t="s">
        <v>323</v>
      </c>
      <c r="F242" t="s">
        <v>961</v>
      </c>
      <c r="G242" t="s">
        <v>37314</v>
      </c>
      <c r="H242" t="s">
        <v>963</v>
      </c>
      <c r="I242">
        <v>33.908200000000001</v>
      </c>
      <c r="J242">
        <v>-118.4085</v>
      </c>
      <c r="K242">
        <v>324110</v>
      </c>
      <c r="L242" t="s">
        <v>37315</v>
      </c>
      <c r="V242" s="49" t="s">
        <v>37316</v>
      </c>
      <c r="W242" s="49" t="s">
        <v>37317</v>
      </c>
      <c r="X242" s="49" t="s">
        <v>37318</v>
      </c>
      <c r="Y242" s="49" t="s">
        <v>37319</v>
      </c>
      <c r="Z242" s="49" t="s">
        <v>37320</v>
      </c>
      <c r="AA242" s="49" t="s">
        <v>37321</v>
      </c>
      <c r="AB242" s="49" t="s">
        <v>37322</v>
      </c>
      <c r="AC242" s="49" t="s">
        <v>37323</v>
      </c>
      <c r="AD242" s="49" t="s">
        <v>37324</v>
      </c>
    </row>
    <row r="243" spans="1:75" x14ac:dyDescent="0.3">
      <c r="A243">
        <v>1010516</v>
      </c>
      <c r="B243" t="s">
        <v>27683</v>
      </c>
      <c r="C243" t="s">
        <v>37325</v>
      </c>
      <c r="D243" t="s">
        <v>35972</v>
      </c>
      <c r="E243" t="s">
        <v>323</v>
      </c>
      <c r="F243" t="s">
        <v>35973</v>
      </c>
      <c r="G243" t="s">
        <v>37326</v>
      </c>
      <c r="H243" t="s">
        <v>1001</v>
      </c>
      <c r="I243">
        <v>37.795963</v>
      </c>
      <c r="J243">
        <v>-122.022317</v>
      </c>
      <c r="K243">
        <v>324110</v>
      </c>
      <c r="L243" t="s">
        <v>35912</v>
      </c>
      <c r="AE243" s="49" t="s">
        <v>35887</v>
      </c>
      <c r="AF243" s="49" t="s">
        <v>35887</v>
      </c>
      <c r="AG243" s="49" t="s">
        <v>35887</v>
      </c>
      <c r="AH243" s="49" t="s">
        <v>35887</v>
      </c>
      <c r="AI243" s="49" t="s">
        <v>35887</v>
      </c>
      <c r="AJ243" s="49" t="s">
        <v>35887</v>
      </c>
      <c r="AK243" s="49" t="s">
        <v>35887</v>
      </c>
      <c r="AL243" s="49" t="s">
        <v>35887</v>
      </c>
      <c r="AM243" s="49" t="s">
        <v>35887</v>
      </c>
      <c r="AN243" s="49" t="s">
        <v>37327</v>
      </c>
      <c r="AO243" s="49" t="s">
        <v>37328</v>
      </c>
      <c r="AP243" s="49" t="s">
        <v>37329</v>
      </c>
      <c r="AQ243" s="49" t="s">
        <v>37330</v>
      </c>
      <c r="AR243" s="49" t="s">
        <v>37331</v>
      </c>
      <c r="AS243" s="49" t="s">
        <v>37332</v>
      </c>
      <c r="AT243" s="49" t="s">
        <v>37333</v>
      </c>
      <c r="AU243" s="49" t="s">
        <v>37334</v>
      </c>
      <c r="AV243" s="49" t="s">
        <v>37335</v>
      </c>
    </row>
    <row r="244" spans="1:75" x14ac:dyDescent="0.3">
      <c r="A244">
        <v>1010518</v>
      </c>
      <c r="B244" t="s">
        <v>9129</v>
      </c>
      <c r="C244" t="s">
        <v>37336</v>
      </c>
      <c r="D244" t="s">
        <v>9131</v>
      </c>
      <c r="E244" t="s">
        <v>1781</v>
      </c>
      <c r="F244" t="s">
        <v>9132</v>
      </c>
      <c r="G244" t="s">
        <v>37337</v>
      </c>
      <c r="H244" t="s">
        <v>1310</v>
      </c>
      <c r="I244">
        <v>30.343733</v>
      </c>
      <c r="J244">
        <v>-88.493799999999993</v>
      </c>
      <c r="K244">
        <v>324110</v>
      </c>
      <c r="L244" t="s">
        <v>37315</v>
      </c>
      <c r="V244" s="49" t="s">
        <v>37338</v>
      </c>
      <c r="W244" s="49" t="s">
        <v>37339</v>
      </c>
      <c r="X244" s="49" t="s">
        <v>37340</v>
      </c>
      <c r="Y244" s="49" t="s">
        <v>37341</v>
      </c>
      <c r="Z244" s="49" t="s">
        <v>37342</v>
      </c>
      <c r="AA244" s="49" t="s">
        <v>37343</v>
      </c>
      <c r="AB244" s="49" t="s">
        <v>37344</v>
      </c>
      <c r="AC244" s="49" t="s">
        <v>37345</v>
      </c>
      <c r="AD244" s="49" t="s">
        <v>37346</v>
      </c>
    </row>
    <row r="245" spans="1:75" x14ac:dyDescent="0.3">
      <c r="A245">
        <v>1010517</v>
      </c>
      <c r="B245" t="s">
        <v>6875</v>
      </c>
      <c r="C245" t="s">
        <v>37347</v>
      </c>
      <c r="D245" t="s">
        <v>3544</v>
      </c>
      <c r="E245" t="s">
        <v>323</v>
      </c>
      <c r="F245" t="s">
        <v>6877</v>
      </c>
      <c r="G245" t="s">
        <v>37348</v>
      </c>
      <c r="H245" t="s">
        <v>1001</v>
      </c>
      <c r="I245">
        <v>37.938778999999997</v>
      </c>
      <c r="J245">
        <v>-122.39645299999999</v>
      </c>
      <c r="K245">
        <v>324110</v>
      </c>
      <c r="L245" t="s">
        <v>37315</v>
      </c>
      <c r="V245" s="49" t="s">
        <v>37349</v>
      </c>
      <c r="W245" s="49" t="s">
        <v>37350</v>
      </c>
      <c r="X245" s="49" t="s">
        <v>37351</v>
      </c>
      <c r="Y245" s="49" t="s">
        <v>37352</v>
      </c>
      <c r="Z245" s="49" t="s">
        <v>37353</v>
      </c>
      <c r="AA245" s="49" t="s">
        <v>37354</v>
      </c>
      <c r="AB245" s="49" t="s">
        <v>37355</v>
      </c>
      <c r="AC245" s="49" t="s">
        <v>37356</v>
      </c>
    </row>
    <row r="246" spans="1:75" x14ac:dyDescent="0.3">
      <c r="A246">
        <v>1010534</v>
      </c>
      <c r="B246" t="s">
        <v>20444</v>
      </c>
      <c r="C246" t="s">
        <v>37357</v>
      </c>
      <c r="D246" t="s">
        <v>32233</v>
      </c>
      <c r="E246" t="s">
        <v>2294</v>
      </c>
      <c r="F246" t="s">
        <v>6884</v>
      </c>
      <c r="G246" t="s">
        <v>37358</v>
      </c>
      <c r="H246" t="s">
        <v>2302</v>
      </c>
      <c r="I246">
        <v>40.821469999999998</v>
      </c>
      <c r="J246">
        <v>-111.92162</v>
      </c>
      <c r="K246">
        <v>324110</v>
      </c>
      <c r="L246" t="s">
        <v>37315</v>
      </c>
      <c r="V246" s="49" t="s">
        <v>37359</v>
      </c>
      <c r="W246" s="49" t="s">
        <v>37360</v>
      </c>
      <c r="X246" s="49" t="s">
        <v>37361</v>
      </c>
      <c r="Y246" s="49" t="s">
        <v>37362</v>
      </c>
      <c r="Z246" s="49" t="s">
        <v>37363</v>
      </c>
      <c r="AA246" s="49" t="s">
        <v>37364</v>
      </c>
      <c r="AB246" s="49" t="s">
        <v>37365</v>
      </c>
      <c r="AC246" s="49" t="s">
        <v>37366</v>
      </c>
      <c r="AD246" s="49" t="s">
        <v>37367</v>
      </c>
    </row>
    <row r="247" spans="1:75" x14ac:dyDescent="0.3">
      <c r="A247">
        <v>1006579</v>
      </c>
      <c r="B247" t="s">
        <v>37368</v>
      </c>
      <c r="C247" t="s">
        <v>37369</v>
      </c>
      <c r="D247" t="s">
        <v>9146</v>
      </c>
      <c r="E247" t="s">
        <v>461</v>
      </c>
      <c r="F247" t="s">
        <v>9147</v>
      </c>
      <c r="G247" t="s">
        <v>37370</v>
      </c>
      <c r="H247" t="s">
        <v>6893</v>
      </c>
      <c r="I247">
        <v>41.065995000000001</v>
      </c>
      <c r="J247">
        <v>-104.973933</v>
      </c>
      <c r="K247">
        <v>221210</v>
      </c>
      <c r="L247" t="s">
        <v>127</v>
      </c>
      <c r="AW247" s="49" t="s">
        <v>37371</v>
      </c>
      <c r="AX247" s="49" t="s">
        <v>37372</v>
      </c>
      <c r="AY247" s="49" t="s">
        <v>37373</v>
      </c>
      <c r="AZ247" s="49" t="s">
        <v>37374</v>
      </c>
      <c r="BA247" s="49" t="s">
        <v>37375</v>
      </c>
      <c r="BB247" s="49" t="s">
        <v>37376</v>
      </c>
      <c r="BC247" s="49" t="s">
        <v>37377</v>
      </c>
      <c r="BD247" s="49" t="s">
        <v>37378</v>
      </c>
      <c r="BE247" s="49" t="s">
        <v>37379</v>
      </c>
    </row>
    <row r="248" spans="1:75" x14ac:dyDescent="0.3">
      <c r="A248">
        <v>1005924</v>
      </c>
      <c r="B248" t="s">
        <v>9144</v>
      </c>
      <c r="C248" t="s">
        <v>9145</v>
      </c>
      <c r="D248" t="s">
        <v>9146</v>
      </c>
      <c r="E248" t="s">
        <v>461</v>
      </c>
      <c r="F248" t="s">
        <v>9147</v>
      </c>
      <c r="G248" t="s">
        <v>9148</v>
      </c>
      <c r="H248" t="s">
        <v>6893</v>
      </c>
      <c r="I248">
        <v>41.094900000000003</v>
      </c>
      <c r="J248">
        <v>-104.908</v>
      </c>
      <c r="K248">
        <v>325311</v>
      </c>
      <c r="L248" t="s">
        <v>6685</v>
      </c>
      <c r="BO248" s="49" t="s">
        <v>35887</v>
      </c>
      <c r="BP248" s="49" t="s">
        <v>35887</v>
      </c>
      <c r="BQ248" s="49" t="s">
        <v>35887</v>
      </c>
      <c r="BR248" s="49" t="s">
        <v>35887</v>
      </c>
      <c r="BS248" s="49" t="s">
        <v>35887</v>
      </c>
      <c r="BT248" s="49" t="s">
        <v>35887</v>
      </c>
      <c r="BU248" s="49" t="s">
        <v>35887</v>
      </c>
      <c r="BV248" s="49" t="s">
        <v>35887</v>
      </c>
      <c r="BW248" s="49" t="s">
        <v>35887</v>
      </c>
    </row>
    <row r="249" spans="1:75" x14ac:dyDescent="0.3">
      <c r="A249">
        <v>1002174</v>
      </c>
      <c r="B249" t="s">
        <v>9162</v>
      </c>
      <c r="C249" t="s">
        <v>9163</v>
      </c>
      <c r="D249" t="s">
        <v>3129</v>
      </c>
      <c r="E249" t="s">
        <v>2294</v>
      </c>
      <c r="F249" t="s">
        <v>3130</v>
      </c>
      <c r="H249" t="s">
        <v>9164</v>
      </c>
      <c r="I249">
        <v>40.034399999999998</v>
      </c>
      <c r="J249">
        <v>-109.4289</v>
      </c>
      <c r="K249">
        <v>211130</v>
      </c>
      <c r="L249" t="s">
        <v>368</v>
      </c>
      <c r="BG249" s="49" t="s">
        <v>37380</v>
      </c>
      <c r="BH249" s="49" t="s">
        <v>35887</v>
      </c>
      <c r="BI249" s="49" t="s">
        <v>35887</v>
      </c>
      <c r="BJ249" s="49" t="s">
        <v>37381</v>
      </c>
      <c r="BK249" s="49" t="s">
        <v>37382</v>
      </c>
      <c r="BL249" s="49" t="s">
        <v>37383</v>
      </c>
      <c r="BM249" s="49" t="s">
        <v>37384</v>
      </c>
      <c r="BN249" s="49" t="s">
        <v>37385</v>
      </c>
    </row>
    <row r="250" spans="1:75" x14ac:dyDescent="0.3">
      <c r="A250">
        <v>1003579</v>
      </c>
      <c r="B250" t="s">
        <v>9201</v>
      </c>
      <c r="C250" t="s">
        <v>9202</v>
      </c>
      <c r="D250" t="s">
        <v>9203</v>
      </c>
      <c r="E250" t="s">
        <v>386</v>
      </c>
      <c r="F250" t="s">
        <v>9204</v>
      </c>
      <c r="G250" t="s">
        <v>9205</v>
      </c>
      <c r="H250" t="s">
        <v>1384</v>
      </c>
      <c r="I250">
        <v>30.94717</v>
      </c>
      <c r="J250">
        <v>-88.167429999999996</v>
      </c>
      <c r="K250">
        <v>211111</v>
      </c>
      <c r="L250" t="s">
        <v>326</v>
      </c>
      <c r="BI250" s="49" t="s">
        <v>37386</v>
      </c>
      <c r="BJ250" s="49" t="s">
        <v>37387</v>
      </c>
      <c r="BK250" s="49" t="s">
        <v>37388</v>
      </c>
      <c r="BL250" s="49" t="s">
        <v>37389</v>
      </c>
      <c r="BM250" s="49" t="s">
        <v>37390</v>
      </c>
      <c r="BN250" s="49" t="s">
        <v>37391</v>
      </c>
    </row>
    <row r="251" spans="1:75" x14ac:dyDescent="0.3">
      <c r="A251">
        <v>1002330</v>
      </c>
      <c r="B251" t="s">
        <v>37392</v>
      </c>
      <c r="C251" t="s">
        <v>37393</v>
      </c>
      <c r="D251" t="s">
        <v>8055</v>
      </c>
      <c r="E251" t="s">
        <v>491</v>
      </c>
      <c r="F251" t="s">
        <v>37394</v>
      </c>
      <c r="G251" t="s">
        <v>37395</v>
      </c>
      <c r="H251" t="s">
        <v>389</v>
      </c>
      <c r="I251">
        <v>39.793979999999998</v>
      </c>
      <c r="J251">
        <v>-86.157340000000005</v>
      </c>
      <c r="K251">
        <v>221210</v>
      </c>
      <c r="L251" t="s">
        <v>127</v>
      </c>
      <c r="AW251" s="49" t="s">
        <v>37396</v>
      </c>
      <c r="AX251" s="49" t="s">
        <v>37397</v>
      </c>
      <c r="AY251" s="49" t="s">
        <v>37398</v>
      </c>
      <c r="AZ251" s="49" t="s">
        <v>37399</v>
      </c>
      <c r="BA251" s="49" t="s">
        <v>37400</v>
      </c>
      <c r="BB251" s="49" t="s">
        <v>37401</v>
      </c>
      <c r="BC251" s="49" t="s">
        <v>37402</v>
      </c>
      <c r="BD251" s="49" t="s">
        <v>37403</v>
      </c>
      <c r="BE251" s="49" t="s">
        <v>37404</v>
      </c>
    </row>
    <row r="252" spans="1:75" x14ac:dyDescent="0.3">
      <c r="A252">
        <v>1009495</v>
      </c>
      <c r="B252" t="s">
        <v>37405</v>
      </c>
      <c r="C252" t="s">
        <v>37406</v>
      </c>
      <c r="D252" t="s">
        <v>12920</v>
      </c>
      <c r="E252" t="s">
        <v>454</v>
      </c>
      <c r="F252" t="s">
        <v>697</v>
      </c>
      <c r="G252" t="s">
        <v>37407</v>
      </c>
      <c r="H252" t="s">
        <v>699</v>
      </c>
      <c r="I252">
        <v>41.904552000000002</v>
      </c>
      <c r="J252">
        <v>-83.999162999999996</v>
      </c>
      <c r="K252">
        <v>221210</v>
      </c>
      <c r="L252" t="s">
        <v>127</v>
      </c>
      <c r="AW252" s="49" t="s">
        <v>37408</v>
      </c>
      <c r="AX252" s="49" t="s">
        <v>37409</v>
      </c>
      <c r="AY252" s="49" t="s">
        <v>37410</v>
      </c>
      <c r="AZ252" s="49" t="s">
        <v>37411</v>
      </c>
      <c r="BA252" s="49" t="s">
        <v>37412</v>
      </c>
      <c r="BB252" s="49" t="s">
        <v>37413</v>
      </c>
      <c r="BC252" s="49" t="s">
        <v>37414</v>
      </c>
      <c r="BD252" s="49" t="s">
        <v>37415</v>
      </c>
      <c r="BE252" s="49" t="s">
        <v>37416</v>
      </c>
    </row>
    <row r="253" spans="1:75" x14ac:dyDescent="0.3">
      <c r="A253">
        <v>1004507</v>
      </c>
      <c r="B253" t="s">
        <v>37417</v>
      </c>
      <c r="C253" t="s">
        <v>37418</v>
      </c>
      <c r="D253" t="s">
        <v>37419</v>
      </c>
      <c r="E253" t="s">
        <v>676</v>
      </c>
      <c r="F253" t="s">
        <v>37420</v>
      </c>
      <c r="G253" t="s">
        <v>37421</v>
      </c>
      <c r="H253" t="s">
        <v>2068</v>
      </c>
      <c r="I253">
        <v>36.424883999999999</v>
      </c>
      <c r="J253">
        <v>-84.536300999999995</v>
      </c>
      <c r="K253">
        <v>221210</v>
      </c>
      <c r="L253" t="s">
        <v>127</v>
      </c>
      <c r="AW253" s="49" t="s">
        <v>37422</v>
      </c>
      <c r="AX253" s="49" t="s">
        <v>37423</v>
      </c>
      <c r="AY253" s="49" t="s">
        <v>37424</v>
      </c>
      <c r="AZ253" s="49" t="s">
        <v>37425</v>
      </c>
      <c r="BA253" s="49" t="s">
        <v>37426</v>
      </c>
      <c r="BB253" s="49" t="s">
        <v>37427</v>
      </c>
      <c r="BC253" s="49" t="s">
        <v>37428</v>
      </c>
      <c r="BD253" s="49" t="s">
        <v>37429</v>
      </c>
      <c r="BE253" s="49" t="s">
        <v>37430</v>
      </c>
    </row>
    <row r="254" spans="1:75" x14ac:dyDescent="0.3">
      <c r="A254">
        <v>1003762</v>
      </c>
      <c r="B254" t="s">
        <v>9232</v>
      </c>
      <c r="C254" t="s">
        <v>9233</v>
      </c>
      <c r="D254" t="s">
        <v>9234</v>
      </c>
      <c r="E254" t="s">
        <v>435</v>
      </c>
      <c r="F254" t="s">
        <v>9235</v>
      </c>
      <c r="G254" t="s">
        <v>9236</v>
      </c>
      <c r="H254" t="s">
        <v>9237</v>
      </c>
      <c r="I254">
        <v>38.846170000000001</v>
      </c>
      <c r="J254">
        <v>-91.949021000000002</v>
      </c>
      <c r="K254">
        <v>221210</v>
      </c>
      <c r="L254" t="s">
        <v>9238</v>
      </c>
      <c r="AW254" s="49" t="s">
        <v>37431</v>
      </c>
      <c r="AX254" s="49" t="s">
        <v>37432</v>
      </c>
      <c r="AY254" s="49" t="s">
        <v>37433</v>
      </c>
      <c r="AZ254" s="49" t="s">
        <v>37434</v>
      </c>
      <c r="BA254" s="49" t="s">
        <v>37435</v>
      </c>
      <c r="BB254" s="49" t="s">
        <v>37436</v>
      </c>
      <c r="BC254" s="49" t="s">
        <v>37437</v>
      </c>
      <c r="BD254" s="49" t="s">
        <v>37438</v>
      </c>
      <c r="BE254" s="49" t="s">
        <v>37439</v>
      </c>
    </row>
    <row r="255" spans="1:75" x14ac:dyDescent="0.3">
      <c r="A255">
        <v>1006986</v>
      </c>
      <c r="B255" t="s">
        <v>37440</v>
      </c>
      <c r="C255" t="s">
        <v>37441</v>
      </c>
      <c r="D255" t="s">
        <v>37442</v>
      </c>
      <c r="E255" t="s">
        <v>1781</v>
      </c>
      <c r="F255" t="s">
        <v>24656</v>
      </c>
      <c r="G255" t="s">
        <v>37443</v>
      </c>
      <c r="H255" t="s">
        <v>23034</v>
      </c>
      <c r="I255">
        <v>34.727609999999999</v>
      </c>
      <c r="J255">
        <v>-88.949089999999998</v>
      </c>
      <c r="K255">
        <v>221210</v>
      </c>
      <c r="L255" t="s">
        <v>127</v>
      </c>
      <c r="AW255" s="49" t="s">
        <v>37444</v>
      </c>
      <c r="AX255" s="49" t="s">
        <v>37445</v>
      </c>
      <c r="AY255" s="49" t="s">
        <v>37446</v>
      </c>
      <c r="AZ255" s="49" t="s">
        <v>37447</v>
      </c>
      <c r="BA255" s="49" t="s">
        <v>37448</v>
      </c>
      <c r="BB255" s="49" t="s">
        <v>37449</v>
      </c>
      <c r="BC255" s="49" t="s">
        <v>37450</v>
      </c>
      <c r="BD255" s="49" t="s">
        <v>37451</v>
      </c>
      <c r="BE255" s="49" t="s">
        <v>37452</v>
      </c>
    </row>
    <row r="256" spans="1:75" x14ac:dyDescent="0.3">
      <c r="A256">
        <v>1003491</v>
      </c>
      <c r="B256" t="s">
        <v>37453</v>
      </c>
      <c r="C256" t="s">
        <v>37454</v>
      </c>
      <c r="D256" t="s">
        <v>10893</v>
      </c>
      <c r="E256" t="s">
        <v>435</v>
      </c>
      <c r="F256" t="s">
        <v>37455</v>
      </c>
      <c r="G256" t="s">
        <v>37456</v>
      </c>
      <c r="H256" t="s">
        <v>450</v>
      </c>
      <c r="I256">
        <v>37.217379999999999</v>
      </c>
      <c r="J256">
        <v>-93.290620000000004</v>
      </c>
      <c r="K256">
        <v>221210</v>
      </c>
      <c r="L256" t="s">
        <v>3629</v>
      </c>
      <c r="AW256" s="49" t="s">
        <v>37457</v>
      </c>
      <c r="AX256" s="49" t="s">
        <v>37458</v>
      </c>
      <c r="AY256" s="49" t="s">
        <v>37459</v>
      </c>
      <c r="AZ256" s="49" t="s">
        <v>37460</v>
      </c>
      <c r="BA256" s="49" t="s">
        <v>37461</v>
      </c>
      <c r="BB256" s="49" t="s">
        <v>37462</v>
      </c>
      <c r="BC256" s="49" t="s">
        <v>37463</v>
      </c>
      <c r="BD256" s="49" t="s">
        <v>37464</v>
      </c>
      <c r="BE256" s="49" t="s">
        <v>37465</v>
      </c>
    </row>
    <row r="257" spans="1:57" x14ac:dyDescent="0.3">
      <c r="A257">
        <v>1011031</v>
      </c>
      <c r="B257" t="s">
        <v>37466</v>
      </c>
      <c r="C257" t="s">
        <v>37467</v>
      </c>
      <c r="D257" t="s">
        <v>10335</v>
      </c>
      <c r="E257" t="s">
        <v>583</v>
      </c>
      <c r="F257" t="s">
        <v>37468</v>
      </c>
      <c r="G257" t="s">
        <v>37469</v>
      </c>
      <c r="H257" t="s">
        <v>9050</v>
      </c>
      <c r="I257">
        <v>31.331731000000001</v>
      </c>
      <c r="J257">
        <v>-92.468357999999995</v>
      </c>
      <c r="K257">
        <v>221210</v>
      </c>
      <c r="L257" t="s">
        <v>127</v>
      </c>
      <c r="AW257" s="49" t="s">
        <v>37470</v>
      </c>
      <c r="AX257" s="49" t="s">
        <v>37471</v>
      </c>
      <c r="AY257" s="49" t="s">
        <v>37472</v>
      </c>
      <c r="AZ257" s="49" t="s">
        <v>19388</v>
      </c>
      <c r="BA257" s="49" t="s">
        <v>37473</v>
      </c>
      <c r="BB257" s="49" t="s">
        <v>37474</v>
      </c>
      <c r="BC257" s="49" t="s">
        <v>37475</v>
      </c>
      <c r="BD257" s="49" t="s">
        <v>37476</v>
      </c>
      <c r="BE257" s="49" t="s">
        <v>37477</v>
      </c>
    </row>
    <row r="258" spans="1:57" x14ac:dyDescent="0.3">
      <c r="A258">
        <v>1001679</v>
      </c>
      <c r="B258" t="s">
        <v>37478</v>
      </c>
      <c r="C258" t="s">
        <v>37479</v>
      </c>
      <c r="D258" t="s">
        <v>37480</v>
      </c>
      <c r="E258" t="s">
        <v>690</v>
      </c>
      <c r="F258" t="s">
        <v>6170</v>
      </c>
      <c r="G258" t="s">
        <v>37481</v>
      </c>
      <c r="H258" t="s">
        <v>6172</v>
      </c>
      <c r="I258">
        <v>33.814596999999999</v>
      </c>
      <c r="J258">
        <v>-84.636352000000002</v>
      </c>
      <c r="K258">
        <v>221210</v>
      </c>
      <c r="L258" t="s">
        <v>127</v>
      </c>
      <c r="AW258" s="49" t="s">
        <v>37482</v>
      </c>
      <c r="AX258" s="49" t="s">
        <v>37483</v>
      </c>
      <c r="AY258" s="49" t="s">
        <v>37484</v>
      </c>
      <c r="AZ258" s="49" t="s">
        <v>37485</v>
      </c>
      <c r="BA258" s="49" t="s">
        <v>37486</v>
      </c>
      <c r="BB258" s="49" t="s">
        <v>37487</v>
      </c>
      <c r="BC258" s="49" t="s">
        <v>37488</v>
      </c>
      <c r="BD258" s="49" t="s">
        <v>37489</v>
      </c>
      <c r="BE258" s="49" t="s">
        <v>37490</v>
      </c>
    </row>
    <row r="259" spans="1:57" x14ac:dyDescent="0.3">
      <c r="A259">
        <v>1010364</v>
      </c>
      <c r="B259" t="s">
        <v>37491</v>
      </c>
      <c r="C259" t="s">
        <v>37492</v>
      </c>
      <c r="D259" t="s">
        <v>37493</v>
      </c>
      <c r="E259" t="s">
        <v>386</v>
      </c>
      <c r="F259" t="s">
        <v>14310</v>
      </c>
      <c r="G259" t="s">
        <v>37494</v>
      </c>
      <c r="H259" t="s">
        <v>2160</v>
      </c>
      <c r="I259">
        <v>31.12086</v>
      </c>
      <c r="J259">
        <v>-87.068550000000002</v>
      </c>
      <c r="K259">
        <v>921120</v>
      </c>
      <c r="L259" t="s">
        <v>127</v>
      </c>
      <c r="AW259" s="49" t="s">
        <v>37495</v>
      </c>
      <c r="AX259" s="49" t="s">
        <v>37496</v>
      </c>
      <c r="AY259" s="49" t="s">
        <v>37497</v>
      </c>
      <c r="AZ259" s="49" t="s">
        <v>37498</v>
      </c>
      <c r="BA259" s="49" t="s">
        <v>37499</v>
      </c>
      <c r="BB259" s="49" t="s">
        <v>37500</v>
      </c>
      <c r="BC259" s="49" t="s">
        <v>37501</v>
      </c>
      <c r="BD259" s="49" t="s">
        <v>37502</v>
      </c>
    </row>
    <row r="260" spans="1:57" x14ac:dyDescent="0.3">
      <c r="A260">
        <v>1004582</v>
      </c>
      <c r="B260" t="s">
        <v>37503</v>
      </c>
      <c r="C260" t="s">
        <v>37504</v>
      </c>
      <c r="D260" t="s">
        <v>37505</v>
      </c>
      <c r="E260" t="s">
        <v>690</v>
      </c>
      <c r="F260" t="s">
        <v>27432</v>
      </c>
      <c r="G260" t="s">
        <v>37506</v>
      </c>
      <c r="H260" t="s">
        <v>27434</v>
      </c>
      <c r="I260">
        <v>34.116179000000002</v>
      </c>
      <c r="J260">
        <v>-83.993384000000006</v>
      </c>
      <c r="K260">
        <v>221210</v>
      </c>
      <c r="L260" t="s">
        <v>127</v>
      </c>
      <c r="AW260" s="49" t="s">
        <v>37507</v>
      </c>
      <c r="AX260" s="49" t="s">
        <v>37508</v>
      </c>
      <c r="AY260" s="49" t="s">
        <v>37509</v>
      </c>
      <c r="AZ260" s="49" t="s">
        <v>37510</v>
      </c>
      <c r="BA260" s="49" t="s">
        <v>37511</v>
      </c>
      <c r="BB260" s="49" t="s">
        <v>37512</v>
      </c>
      <c r="BC260" s="49" t="s">
        <v>37513</v>
      </c>
      <c r="BD260" s="49" t="s">
        <v>37514</v>
      </c>
      <c r="BE260" s="49" t="s">
        <v>37515</v>
      </c>
    </row>
    <row r="261" spans="1:57" x14ac:dyDescent="0.3">
      <c r="A261">
        <v>1003445</v>
      </c>
      <c r="B261" t="s">
        <v>37516</v>
      </c>
      <c r="C261" t="s">
        <v>37517</v>
      </c>
      <c r="D261" t="s">
        <v>37518</v>
      </c>
      <c r="E261" t="s">
        <v>690</v>
      </c>
      <c r="F261" t="s">
        <v>37519</v>
      </c>
      <c r="G261" t="s">
        <v>37520</v>
      </c>
      <c r="H261" t="s">
        <v>572</v>
      </c>
      <c r="I261">
        <v>31.183001000000001</v>
      </c>
      <c r="J261">
        <v>-84.312126000000006</v>
      </c>
      <c r="K261">
        <v>221210</v>
      </c>
      <c r="L261" t="s">
        <v>127</v>
      </c>
      <c r="AW261" s="49" t="s">
        <v>37521</v>
      </c>
      <c r="AX261" s="49" t="s">
        <v>37522</v>
      </c>
      <c r="AY261" s="49" t="s">
        <v>37523</v>
      </c>
      <c r="AZ261" s="49" t="s">
        <v>37524</v>
      </c>
      <c r="BA261" s="49" t="s">
        <v>37525</v>
      </c>
      <c r="BB261" s="49" t="s">
        <v>37526</v>
      </c>
      <c r="BC261" s="49" t="s">
        <v>37527</v>
      </c>
      <c r="BD261" s="49" t="s">
        <v>37528</v>
      </c>
      <c r="BE261" s="49" t="s">
        <v>37529</v>
      </c>
    </row>
    <row r="262" spans="1:57" x14ac:dyDescent="0.3">
      <c r="A262">
        <v>1008498</v>
      </c>
      <c r="B262" t="s">
        <v>37530</v>
      </c>
      <c r="C262" t="s">
        <v>37531</v>
      </c>
      <c r="D262" t="s">
        <v>37532</v>
      </c>
      <c r="E262" t="s">
        <v>542</v>
      </c>
      <c r="F262" t="s">
        <v>2212</v>
      </c>
      <c r="G262" t="s">
        <v>37533</v>
      </c>
      <c r="H262" t="s">
        <v>2214</v>
      </c>
      <c r="I262">
        <v>37.667503000000004</v>
      </c>
      <c r="J262">
        <v>-95.440143000000006</v>
      </c>
      <c r="K262">
        <v>221210</v>
      </c>
      <c r="L262" t="s">
        <v>3629</v>
      </c>
      <c r="AW262" s="49" t="s">
        <v>37534</v>
      </c>
      <c r="AX262" s="49" t="s">
        <v>37535</v>
      </c>
      <c r="AY262" s="49" t="s">
        <v>37536</v>
      </c>
      <c r="AZ262" s="49" t="s">
        <v>37537</v>
      </c>
      <c r="BA262" s="49" t="s">
        <v>37538</v>
      </c>
      <c r="BB262" s="49" t="s">
        <v>37539</v>
      </c>
      <c r="BC262" s="49" t="s">
        <v>37540</v>
      </c>
      <c r="BD262" s="49" t="s">
        <v>37541</v>
      </c>
      <c r="BE262" s="49" t="s">
        <v>37542</v>
      </c>
    </row>
    <row r="263" spans="1:57" x14ac:dyDescent="0.3">
      <c r="A263">
        <v>1004063</v>
      </c>
      <c r="B263" t="s">
        <v>9257</v>
      </c>
      <c r="C263" t="s">
        <v>9258</v>
      </c>
      <c r="D263" t="s">
        <v>9259</v>
      </c>
      <c r="E263" t="s">
        <v>793</v>
      </c>
      <c r="F263" t="s">
        <v>9260</v>
      </c>
      <c r="G263" t="s">
        <v>9261</v>
      </c>
      <c r="H263" t="s">
        <v>9262</v>
      </c>
      <c r="I263">
        <v>38.029600000000002</v>
      </c>
      <c r="J263">
        <v>-78.477720000000005</v>
      </c>
      <c r="K263">
        <v>221210</v>
      </c>
      <c r="L263" t="s">
        <v>3629</v>
      </c>
      <c r="AW263" s="49" t="s">
        <v>37543</v>
      </c>
      <c r="AX263" s="49" t="s">
        <v>37544</v>
      </c>
      <c r="AY263" s="49" t="s">
        <v>37545</v>
      </c>
      <c r="AZ263" s="49" t="s">
        <v>37546</v>
      </c>
      <c r="BA263" s="49" t="s">
        <v>37547</v>
      </c>
      <c r="BB263" s="49" t="s">
        <v>37548</v>
      </c>
      <c r="BC263" s="49" t="s">
        <v>37549</v>
      </c>
      <c r="BD263" s="49" t="s">
        <v>37550</v>
      </c>
      <c r="BE263" s="49" t="s">
        <v>37551</v>
      </c>
    </row>
    <row r="264" spans="1:57" x14ac:dyDescent="0.3">
      <c r="A264">
        <v>1005531</v>
      </c>
      <c r="B264" t="s">
        <v>37552</v>
      </c>
      <c r="C264" t="s">
        <v>37553</v>
      </c>
      <c r="D264" t="s">
        <v>16875</v>
      </c>
      <c r="E264" t="s">
        <v>676</v>
      </c>
      <c r="F264" t="s">
        <v>37554</v>
      </c>
      <c r="G264" t="s">
        <v>37555</v>
      </c>
      <c r="H264" t="s">
        <v>1952</v>
      </c>
      <c r="I264">
        <v>36.509680000000003</v>
      </c>
      <c r="J264">
        <v>-87.277630000000002</v>
      </c>
      <c r="K264">
        <v>221210</v>
      </c>
      <c r="L264" t="s">
        <v>127</v>
      </c>
      <c r="AW264" s="49" t="s">
        <v>37556</v>
      </c>
      <c r="AX264" s="49" t="s">
        <v>37557</v>
      </c>
      <c r="AY264" s="49" t="s">
        <v>37558</v>
      </c>
      <c r="AZ264" s="49" t="s">
        <v>37559</v>
      </c>
      <c r="BA264" s="49" t="s">
        <v>37560</v>
      </c>
      <c r="BB264" s="49" t="s">
        <v>37561</v>
      </c>
      <c r="BC264" s="49" t="s">
        <v>37562</v>
      </c>
      <c r="BD264" s="49" t="s">
        <v>37563</v>
      </c>
      <c r="BE264" s="49" t="s">
        <v>37564</v>
      </c>
    </row>
    <row r="265" spans="1:57" x14ac:dyDescent="0.3">
      <c r="A265">
        <v>1011987</v>
      </c>
      <c r="B265" t="s">
        <v>37565</v>
      </c>
      <c r="C265" t="s">
        <v>37566</v>
      </c>
      <c r="D265" t="s">
        <v>37567</v>
      </c>
      <c r="E265" t="s">
        <v>690</v>
      </c>
      <c r="F265" t="s">
        <v>37568</v>
      </c>
      <c r="G265" t="s">
        <v>37569</v>
      </c>
      <c r="H265" t="s">
        <v>1310</v>
      </c>
      <c r="I265">
        <v>34.217410000000001</v>
      </c>
      <c r="J265">
        <v>-83.460939999999994</v>
      </c>
      <c r="K265">
        <v>221210</v>
      </c>
      <c r="L265" t="s">
        <v>127</v>
      </c>
      <c r="AW265" s="49" t="s">
        <v>37570</v>
      </c>
      <c r="AX265" s="49" t="s">
        <v>37571</v>
      </c>
      <c r="AY265" s="49" t="s">
        <v>37572</v>
      </c>
      <c r="AZ265" s="49" t="s">
        <v>37573</v>
      </c>
      <c r="BA265" s="49" t="s">
        <v>37574</v>
      </c>
    </row>
    <row r="266" spans="1:57" x14ac:dyDescent="0.3">
      <c r="A266">
        <v>1009494</v>
      </c>
      <c r="B266" t="s">
        <v>37575</v>
      </c>
      <c r="C266" t="s">
        <v>37576</v>
      </c>
      <c r="D266" t="s">
        <v>37577</v>
      </c>
      <c r="E266" t="s">
        <v>676</v>
      </c>
      <c r="F266" t="s">
        <v>37578</v>
      </c>
      <c r="G266" t="s">
        <v>37579</v>
      </c>
      <c r="H266" t="s">
        <v>4753</v>
      </c>
      <c r="I266">
        <v>36.165140000000001</v>
      </c>
      <c r="J266">
        <v>-85.508989999999997</v>
      </c>
      <c r="K266">
        <v>221210</v>
      </c>
      <c r="L266" t="s">
        <v>127</v>
      </c>
      <c r="AW266" s="49" t="s">
        <v>37580</v>
      </c>
      <c r="AX266" s="49" t="s">
        <v>37581</v>
      </c>
      <c r="AY266" s="49" t="s">
        <v>37582</v>
      </c>
      <c r="AZ266" s="49" t="s">
        <v>37583</v>
      </c>
      <c r="BA266" s="49" t="s">
        <v>37584</v>
      </c>
      <c r="BB266" s="49" t="s">
        <v>37585</v>
      </c>
      <c r="BC266" s="49" t="s">
        <v>37586</v>
      </c>
      <c r="BD266" s="49" t="s">
        <v>37587</v>
      </c>
      <c r="BE266" s="49" t="s">
        <v>37588</v>
      </c>
    </row>
    <row r="267" spans="1:57" x14ac:dyDescent="0.3">
      <c r="A267">
        <v>1000073</v>
      </c>
      <c r="B267" t="s">
        <v>37589</v>
      </c>
      <c r="C267" t="s">
        <v>37590</v>
      </c>
      <c r="D267" t="s">
        <v>37591</v>
      </c>
      <c r="E267" t="s">
        <v>1781</v>
      </c>
      <c r="F267" t="s">
        <v>7530</v>
      </c>
      <c r="G267" t="s">
        <v>37592</v>
      </c>
      <c r="H267" t="s">
        <v>7532</v>
      </c>
      <c r="I267">
        <v>34.936298999999998</v>
      </c>
      <c r="J267">
        <v>-88.525474000000003</v>
      </c>
      <c r="K267">
        <v>221210</v>
      </c>
      <c r="L267" t="s">
        <v>127</v>
      </c>
      <c r="AW267" s="49" t="s">
        <v>37593</v>
      </c>
      <c r="AX267" s="49" t="s">
        <v>37594</v>
      </c>
      <c r="AY267" s="49" t="s">
        <v>37595</v>
      </c>
      <c r="AZ267" s="49" t="s">
        <v>37596</v>
      </c>
      <c r="BA267" s="49" t="s">
        <v>37597</v>
      </c>
      <c r="BB267" s="49" t="s">
        <v>37598</v>
      </c>
      <c r="BC267" s="49" t="s">
        <v>37599</v>
      </c>
      <c r="BD267" s="49" t="s">
        <v>37600</v>
      </c>
      <c r="BE267" s="49" t="s">
        <v>37601</v>
      </c>
    </row>
    <row r="268" spans="1:57" x14ac:dyDescent="0.3">
      <c r="A268">
        <v>1006615</v>
      </c>
      <c r="B268" t="s">
        <v>37602</v>
      </c>
      <c r="C268" t="s">
        <v>37603</v>
      </c>
      <c r="D268" t="s">
        <v>2615</v>
      </c>
      <c r="E268" t="s">
        <v>303</v>
      </c>
      <c r="F268" t="s">
        <v>18183</v>
      </c>
      <c r="G268" t="s">
        <v>37604</v>
      </c>
      <c r="H268" t="s">
        <v>969</v>
      </c>
      <c r="I268">
        <v>27.750340000000001</v>
      </c>
      <c r="J268">
        <v>-97.419989999999999</v>
      </c>
      <c r="K268">
        <v>221210</v>
      </c>
      <c r="L268" t="s">
        <v>127</v>
      </c>
      <c r="AW268" s="49" t="s">
        <v>37605</v>
      </c>
      <c r="AX268" s="49" t="s">
        <v>37606</v>
      </c>
      <c r="AY268" s="49" t="s">
        <v>37607</v>
      </c>
      <c r="AZ268" s="49" t="s">
        <v>37608</v>
      </c>
      <c r="BA268" s="49" t="s">
        <v>37609</v>
      </c>
      <c r="BB268" s="49" t="s">
        <v>37610</v>
      </c>
      <c r="BC268" s="49" t="s">
        <v>37611</v>
      </c>
      <c r="BD268" s="49" t="s">
        <v>37612</v>
      </c>
      <c r="BE268" s="49" t="s">
        <v>37613</v>
      </c>
    </row>
    <row r="269" spans="1:57" x14ac:dyDescent="0.3">
      <c r="A269">
        <v>1004077</v>
      </c>
      <c r="B269" t="s">
        <v>37614</v>
      </c>
      <c r="C269" t="s">
        <v>37615</v>
      </c>
      <c r="D269" t="s">
        <v>9086</v>
      </c>
      <c r="E269" t="s">
        <v>690</v>
      </c>
      <c r="F269" t="s">
        <v>37616</v>
      </c>
      <c r="G269" t="s">
        <v>37617</v>
      </c>
      <c r="H269" t="s">
        <v>5191</v>
      </c>
      <c r="I269">
        <v>33.599429999999998</v>
      </c>
      <c r="J269">
        <v>-83.863860000000003</v>
      </c>
      <c r="K269">
        <v>221210</v>
      </c>
      <c r="L269" t="s">
        <v>127</v>
      </c>
      <c r="AW269" s="49" t="s">
        <v>37618</v>
      </c>
      <c r="AX269" s="49" t="s">
        <v>37619</v>
      </c>
      <c r="AY269" s="49" t="s">
        <v>37620</v>
      </c>
      <c r="AZ269" s="49" t="s">
        <v>37621</v>
      </c>
      <c r="BA269" s="49" t="s">
        <v>37622</v>
      </c>
      <c r="BB269" s="49" t="s">
        <v>37623</v>
      </c>
      <c r="BC269" s="49" t="s">
        <v>37624</v>
      </c>
      <c r="BD269" s="49" t="s">
        <v>37625</v>
      </c>
      <c r="BE269" s="49" t="s">
        <v>37626</v>
      </c>
    </row>
    <row r="270" spans="1:57" x14ac:dyDescent="0.3">
      <c r="A270">
        <v>1005451</v>
      </c>
      <c r="B270" t="s">
        <v>37627</v>
      </c>
      <c r="C270" t="s">
        <v>37615</v>
      </c>
      <c r="D270" t="s">
        <v>9086</v>
      </c>
      <c r="E270" t="s">
        <v>676</v>
      </c>
      <c r="F270" t="s">
        <v>32264</v>
      </c>
      <c r="G270" t="s">
        <v>37628</v>
      </c>
      <c r="H270" t="s">
        <v>32266</v>
      </c>
      <c r="I270">
        <v>35.562980000000003</v>
      </c>
      <c r="J270">
        <v>-89.648420000000002</v>
      </c>
      <c r="K270">
        <v>921120</v>
      </c>
      <c r="L270" t="s">
        <v>3629</v>
      </c>
      <c r="AW270" s="49" t="s">
        <v>37629</v>
      </c>
      <c r="AX270" s="49" t="s">
        <v>37630</v>
      </c>
      <c r="AY270" s="49" t="s">
        <v>37631</v>
      </c>
      <c r="AZ270" s="49" t="s">
        <v>37632</v>
      </c>
      <c r="BA270" s="49" t="s">
        <v>37633</v>
      </c>
      <c r="BB270" s="49" t="s">
        <v>37634</v>
      </c>
      <c r="BC270" s="49" t="s">
        <v>37635</v>
      </c>
      <c r="BD270" s="49" t="s">
        <v>37636</v>
      </c>
      <c r="BE270" s="49" t="s">
        <v>37637</v>
      </c>
    </row>
    <row r="271" spans="1:57" x14ac:dyDescent="0.3">
      <c r="A271">
        <v>1010955</v>
      </c>
      <c r="B271" t="s">
        <v>37638</v>
      </c>
      <c r="C271" t="s">
        <v>37639</v>
      </c>
      <c r="D271" t="s">
        <v>12143</v>
      </c>
      <c r="E271" t="s">
        <v>339</v>
      </c>
      <c r="F271" t="s">
        <v>12144</v>
      </c>
      <c r="G271" t="s">
        <v>37640</v>
      </c>
      <c r="H271" t="s">
        <v>12146</v>
      </c>
      <c r="I271">
        <v>32.266537999999997</v>
      </c>
      <c r="J271">
        <v>-107.758404</v>
      </c>
      <c r="K271">
        <v>221210</v>
      </c>
      <c r="L271" t="s">
        <v>119</v>
      </c>
      <c r="AX271" s="49" t="s">
        <v>37641</v>
      </c>
      <c r="AY271" s="49" t="s">
        <v>37642</v>
      </c>
      <c r="AZ271" s="49" t="s">
        <v>37643</v>
      </c>
      <c r="BA271" s="49" t="s">
        <v>37644</v>
      </c>
      <c r="BB271" s="49" t="s">
        <v>37645</v>
      </c>
      <c r="BC271" s="49" t="s">
        <v>37646</v>
      </c>
    </row>
    <row r="272" spans="1:57" x14ac:dyDescent="0.3">
      <c r="A272">
        <v>1000381</v>
      </c>
      <c r="B272" t="s">
        <v>37647</v>
      </c>
      <c r="C272" t="s">
        <v>37648</v>
      </c>
      <c r="D272" t="s">
        <v>3124</v>
      </c>
      <c r="E272" t="s">
        <v>690</v>
      </c>
      <c r="F272" t="s">
        <v>37649</v>
      </c>
      <c r="G272" t="s">
        <v>37650</v>
      </c>
      <c r="H272" t="s">
        <v>3513</v>
      </c>
      <c r="I272">
        <v>31.506398000000001</v>
      </c>
      <c r="J272">
        <v>-82.849211999999994</v>
      </c>
      <c r="K272">
        <v>221210</v>
      </c>
      <c r="L272" t="s">
        <v>127</v>
      </c>
      <c r="AW272" s="49" t="s">
        <v>37651</v>
      </c>
      <c r="AX272" s="49" t="s">
        <v>37652</v>
      </c>
      <c r="AY272" s="49" t="s">
        <v>37653</v>
      </c>
      <c r="AZ272" s="49" t="s">
        <v>37654</v>
      </c>
      <c r="BA272" s="49" t="s">
        <v>37655</v>
      </c>
      <c r="BB272" s="49" t="s">
        <v>37656</v>
      </c>
      <c r="BC272" s="49" t="s">
        <v>37657</v>
      </c>
      <c r="BD272" s="49" t="s">
        <v>37658</v>
      </c>
      <c r="BE272" s="49" t="s">
        <v>37659</v>
      </c>
    </row>
    <row r="273" spans="1:57" x14ac:dyDescent="0.3">
      <c r="A273">
        <v>1006299</v>
      </c>
      <c r="B273" t="s">
        <v>37660</v>
      </c>
      <c r="C273" t="s">
        <v>37661</v>
      </c>
      <c r="D273" t="s">
        <v>15759</v>
      </c>
      <c r="E273" t="s">
        <v>690</v>
      </c>
      <c r="F273" t="s">
        <v>20245</v>
      </c>
      <c r="G273" t="s">
        <v>37662</v>
      </c>
      <c r="H273" t="s">
        <v>15762</v>
      </c>
      <c r="I273">
        <v>32.496991999999999</v>
      </c>
      <c r="J273">
        <v>-82.928642999999994</v>
      </c>
      <c r="K273">
        <v>221210</v>
      </c>
      <c r="L273" t="s">
        <v>127</v>
      </c>
      <c r="AW273" s="49" t="s">
        <v>37663</v>
      </c>
      <c r="AX273" s="49" t="s">
        <v>37664</v>
      </c>
      <c r="AY273" s="49" t="s">
        <v>37665</v>
      </c>
      <c r="AZ273" s="49" t="s">
        <v>37666</v>
      </c>
      <c r="BA273" s="49" t="s">
        <v>37667</v>
      </c>
      <c r="BB273" s="49" t="s">
        <v>37668</v>
      </c>
      <c r="BC273" s="49" t="s">
        <v>37669</v>
      </c>
      <c r="BD273" s="49" t="s">
        <v>37670</v>
      </c>
      <c r="BE273" s="49" t="s">
        <v>37671</v>
      </c>
    </row>
    <row r="274" spans="1:57" x14ac:dyDescent="0.3">
      <c r="A274">
        <v>1001089</v>
      </c>
      <c r="B274" t="s">
        <v>37672</v>
      </c>
      <c r="C274" t="s">
        <v>37673</v>
      </c>
      <c r="D274" t="s">
        <v>34050</v>
      </c>
      <c r="E274" t="s">
        <v>380</v>
      </c>
      <c r="F274" t="s">
        <v>11558</v>
      </c>
      <c r="G274" t="s">
        <v>37674</v>
      </c>
      <c r="H274" t="s">
        <v>762</v>
      </c>
      <c r="I274">
        <v>46.763643000000002</v>
      </c>
      <c r="J274">
        <v>-92.112207999999995</v>
      </c>
      <c r="K274">
        <v>221210</v>
      </c>
      <c r="L274" t="s">
        <v>127</v>
      </c>
      <c r="AW274" s="49" t="s">
        <v>37675</v>
      </c>
      <c r="AX274" s="49" t="s">
        <v>37676</v>
      </c>
      <c r="AY274" s="49" t="s">
        <v>37677</v>
      </c>
      <c r="AZ274" s="49" t="s">
        <v>37678</v>
      </c>
      <c r="BA274" s="49" t="s">
        <v>37679</v>
      </c>
      <c r="BB274" s="49" t="s">
        <v>37680</v>
      </c>
      <c r="BC274" s="49" t="s">
        <v>37681</v>
      </c>
      <c r="BD274" s="49" t="s">
        <v>37682</v>
      </c>
      <c r="BE274" s="49" t="s">
        <v>37683</v>
      </c>
    </row>
    <row r="275" spans="1:57" x14ac:dyDescent="0.3">
      <c r="A275">
        <v>1003428</v>
      </c>
      <c r="B275" t="s">
        <v>37684</v>
      </c>
      <c r="C275" t="s">
        <v>37685</v>
      </c>
      <c r="D275" t="s">
        <v>37686</v>
      </c>
      <c r="E275" t="s">
        <v>946</v>
      </c>
      <c r="F275" t="s">
        <v>37687</v>
      </c>
      <c r="G275" t="s">
        <v>37688</v>
      </c>
      <c r="H275" t="s">
        <v>37689</v>
      </c>
      <c r="I275">
        <v>46.996670000000002</v>
      </c>
      <c r="J275">
        <v>-120.54188000000001</v>
      </c>
      <c r="K275">
        <v>221210</v>
      </c>
      <c r="L275" t="s">
        <v>127</v>
      </c>
      <c r="AW275" s="49" t="s">
        <v>37690</v>
      </c>
      <c r="AX275" s="49" t="s">
        <v>37691</v>
      </c>
      <c r="AY275" s="49" t="s">
        <v>37692</v>
      </c>
      <c r="AZ275" s="49" t="s">
        <v>37693</v>
      </c>
      <c r="BA275" s="49" t="s">
        <v>37694</v>
      </c>
      <c r="BB275" s="49" t="s">
        <v>37695</v>
      </c>
      <c r="BC275" s="49" t="s">
        <v>37696</v>
      </c>
      <c r="BD275" s="49" t="s">
        <v>37697</v>
      </c>
      <c r="BE275" s="49" t="s">
        <v>37698</v>
      </c>
    </row>
    <row r="276" spans="1:57" x14ac:dyDescent="0.3">
      <c r="A276">
        <v>1003946</v>
      </c>
      <c r="B276" t="s">
        <v>37699</v>
      </c>
      <c r="C276" t="s">
        <v>37700</v>
      </c>
      <c r="D276" t="s">
        <v>37701</v>
      </c>
      <c r="E276" t="s">
        <v>946</v>
      </c>
      <c r="F276" t="s">
        <v>37702</v>
      </c>
      <c r="G276" t="s">
        <v>37703</v>
      </c>
      <c r="H276" t="s">
        <v>2243</v>
      </c>
      <c r="I276">
        <v>47.204839999999997</v>
      </c>
      <c r="J276">
        <v>-121.99009</v>
      </c>
      <c r="K276">
        <v>221210</v>
      </c>
      <c r="L276" t="s">
        <v>127</v>
      </c>
      <c r="BD276" s="49" t="s">
        <v>37704</v>
      </c>
    </row>
    <row r="277" spans="1:57" x14ac:dyDescent="0.3">
      <c r="A277">
        <v>1005776</v>
      </c>
      <c r="B277" t="s">
        <v>37705</v>
      </c>
      <c r="C277" t="s">
        <v>37706</v>
      </c>
      <c r="D277" t="s">
        <v>37707</v>
      </c>
      <c r="E277" t="s">
        <v>386</v>
      </c>
      <c r="F277" t="s">
        <v>37708</v>
      </c>
      <c r="G277" t="s">
        <v>37709</v>
      </c>
      <c r="H277" t="s">
        <v>4767</v>
      </c>
      <c r="I277">
        <v>30.52</v>
      </c>
      <c r="J277">
        <v>-87.9</v>
      </c>
      <c r="K277">
        <v>221210</v>
      </c>
      <c r="L277" t="s">
        <v>127</v>
      </c>
      <c r="AZ277" s="49" t="s">
        <v>37710</v>
      </c>
      <c r="BA277" s="49" t="s">
        <v>37711</v>
      </c>
      <c r="BB277" s="49" t="s">
        <v>37712</v>
      </c>
      <c r="BC277" s="49" t="s">
        <v>37713</v>
      </c>
      <c r="BD277" s="49" t="s">
        <v>37714</v>
      </c>
      <c r="BE277" s="49" t="s">
        <v>37715</v>
      </c>
    </row>
    <row r="278" spans="1:57" x14ac:dyDescent="0.3">
      <c r="A278">
        <v>1005085</v>
      </c>
      <c r="B278" t="s">
        <v>37716</v>
      </c>
      <c r="C278" t="s">
        <v>37717</v>
      </c>
      <c r="D278" t="s">
        <v>9363</v>
      </c>
      <c r="E278" t="s">
        <v>386</v>
      </c>
      <c r="F278" t="s">
        <v>21406</v>
      </c>
      <c r="G278" t="s">
        <v>37718</v>
      </c>
      <c r="H278" t="s">
        <v>21408</v>
      </c>
      <c r="I278">
        <v>34.799010000000003</v>
      </c>
      <c r="J278">
        <v>-87.675889999999995</v>
      </c>
      <c r="K278">
        <v>221210</v>
      </c>
      <c r="L278" t="s">
        <v>127</v>
      </c>
      <c r="AW278" s="49" t="s">
        <v>37719</v>
      </c>
      <c r="AX278" s="49" t="s">
        <v>37720</v>
      </c>
      <c r="AY278" s="49" t="s">
        <v>37721</v>
      </c>
      <c r="AZ278" s="49" t="s">
        <v>37722</v>
      </c>
      <c r="BA278" s="49" t="s">
        <v>37723</v>
      </c>
      <c r="BB278" s="49" t="s">
        <v>37724</v>
      </c>
      <c r="BC278" s="49" t="s">
        <v>37725</v>
      </c>
      <c r="BD278" s="49" t="s">
        <v>37726</v>
      </c>
      <c r="BE278" s="49" t="s">
        <v>37727</v>
      </c>
    </row>
    <row r="279" spans="1:57" x14ac:dyDescent="0.3">
      <c r="A279">
        <v>1004954</v>
      </c>
      <c r="B279" t="s">
        <v>37728</v>
      </c>
      <c r="C279" t="s">
        <v>37729</v>
      </c>
      <c r="D279" t="s">
        <v>12804</v>
      </c>
      <c r="E279" t="s">
        <v>663</v>
      </c>
      <c r="F279" t="s">
        <v>16569</v>
      </c>
      <c r="G279" t="s">
        <v>37730</v>
      </c>
      <c r="H279" t="s">
        <v>1104</v>
      </c>
      <c r="I279">
        <v>39.398980000000002</v>
      </c>
      <c r="J279">
        <v>-84.559190000000001</v>
      </c>
      <c r="K279">
        <v>221210</v>
      </c>
      <c r="L279" t="s">
        <v>127</v>
      </c>
      <c r="AW279" s="49" t="s">
        <v>37731</v>
      </c>
      <c r="AX279" s="49" t="s">
        <v>37732</v>
      </c>
      <c r="AY279" s="49" t="s">
        <v>37733</v>
      </c>
      <c r="AZ279" s="49" t="s">
        <v>37734</v>
      </c>
      <c r="BA279" s="49" t="s">
        <v>37735</v>
      </c>
      <c r="BB279" s="49" t="s">
        <v>37736</v>
      </c>
      <c r="BC279" s="49" t="s">
        <v>37737</v>
      </c>
      <c r="BD279" s="49" t="s">
        <v>37738</v>
      </c>
      <c r="BE279" s="49" t="s">
        <v>37739</v>
      </c>
    </row>
    <row r="280" spans="1:57" x14ac:dyDescent="0.3">
      <c r="A280">
        <v>1006230</v>
      </c>
      <c r="B280" t="s">
        <v>37740</v>
      </c>
      <c r="C280" t="s">
        <v>37741</v>
      </c>
      <c r="D280" t="s">
        <v>37742</v>
      </c>
      <c r="E280" t="s">
        <v>441</v>
      </c>
      <c r="F280" t="s">
        <v>19246</v>
      </c>
      <c r="G280" t="s">
        <v>37743</v>
      </c>
      <c r="H280" t="s">
        <v>7304</v>
      </c>
      <c r="I280">
        <v>35.257970999999998</v>
      </c>
      <c r="J280">
        <v>-81.336962</v>
      </c>
      <c r="K280">
        <v>221210</v>
      </c>
      <c r="L280" t="s">
        <v>127</v>
      </c>
      <c r="AW280" s="49" t="s">
        <v>37744</v>
      </c>
      <c r="AX280" s="49" t="s">
        <v>37745</v>
      </c>
      <c r="AY280" s="49" t="s">
        <v>37746</v>
      </c>
      <c r="AZ280" s="49" t="s">
        <v>37747</v>
      </c>
      <c r="BA280" s="49" t="s">
        <v>37748</v>
      </c>
      <c r="BB280" s="49" t="s">
        <v>37749</v>
      </c>
      <c r="BC280" s="49" t="s">
        <v>37750</v>
      </c>
      <c r="BD280" s="49" t="s">
        <v>37751</v>
      </c>
      <c r="BE280" s="49" t="s">
        <v>37752</v>
      </c>
    </row>
    <row r="281" spans="1:57" x14ac:dyDescent="0.3">
      <c r="A281">
        <v>1003144</v>
      </c>
      <c r="B281" t="s">
        <v>37753</v>
      </c>
      <c r="C281" t="s">
        <v>37754</v>
      </c>
      <c r="D281" t="s">
        <v>20319</v>
      </c>
      <c r="E281" t="s">
        <v>690</v>
      </c>
      <c r="F281" t="s">
        <v>37755</v>
      </c>
      <c r="G281" t="s">
        <v>37756</v>
      </c>
      <c r="H281" t="s">
        <v>7181</v>
      </c>
      <c r="I281">
        <v>33.013472999999998</v>
      </c>
      <c r="J281">
        <v>-85.042711999999995</v>
      </c>
      <c r="K281">
        <v>221210</v>
      </c>
      <c r="L281" t="s">
        <v>127</v>
      </c>
      <c r="AW281" s="49" t="s">
        <v>37757</v>
      </c>
      <c r="AX281" s="49" t="s">
        <v>37758</v>
      </c>
      <c r="AY281" s="49" t="s">
        <v>37759</v>
      </c>
      <c r="AZ281" s="49" t="s">
        <v>37760</v>
      </c>
      <c r="BA281" s="49" t="s">
        <v>37761</v>
      </c>
      <c r="BB281" s="49" t="s">
        <v>37762</v>
      </c>
      <c r="BC281" s="49" t="s">
        <v>37763</v>
      </c>
      <c r="BD281" s="49" t="s">
        <v>37764</v>
      </c>
      <c r="BE281" s="49" t="s">
        <v>37765</v>
      </c>
    </row>
    <row r="282" spans="1:57" x14ac:dyDescent="0.3">
      <c r="A282">
        <v>1003746</v>
      </c>
      <c r="B282" t="s">
        <v>37766</v>
      </c>
      <c r="C282" t="s">
        <v>37767</v>
      </c>
      <c r="D282" t="s">
        <v>37768</v>
      </c>
      <c r="E282" t="s">
        <v>339</v>
      </c>
      <c r="F282" t="s">
        <v>37769</v>
      </c>
      <c r="G282" t="s">
        <v>37770</v>
      </c>
      <c r="H282" t="s">
        <v>6115</v>
      </c>
      <c r="I282">
        <v>32.302549999999997</v>
      </c>
      <c r="J282">
        <v>-106.81319000000001</v>
      </c>
      <c r="K282">
        <v>221210</v>
      </c>
      <c r="L282" t="s">
        <v>127</v>
      </c>
      <c r="AW282" s="49" t="s">
        <v>37771</v>
      </c>
      <c r="AX282" s="49" t="s">
        <v>37772</v>
      </c>
      <c r="AY282" s="49" t="s">
        <v>37773</v>
      </c>
      <c r="AZ282" s="49" t="s">
        <v>37774</v>
      </c>
      <c r="BA282" s="49" t="s">
        <v>37775</v>
      </c>
      <c r="BB282" s="49" t="s">
        <v>37776</v>
      </c>
      <c r="BC282" s="49" t="s">
        <v>37777</v>
      </c>
      <c r="BD282" s="49" t="s">
        <v>37778</v>
      </c>
      <c r="BE282" s="49" t="s">
        <v>37779</v>
      </c>
    </row>
    <row r="283" spans="1:57" x14ac:dyDescent="0.3">
      <c r="A283">
        <v>1005201</v>
      </c>
      <c r="B283" t="s">
        <v>37780</v>
      </c>
      <c r="C283" t="s">
        <v>37781</v>
      </c>
      <c r="D283" t="s">
        <v>5936</v>
      </c>
      <c r="E283" t="s">
        <v>690</v>
      </c>
      <c r="F283" t="s">
        <v>37782</v>
      </c>
      <c r="G283" t="s">
        <v>37783</v>
      </c>
      <c r="H283" t="s">
        <v>27434</v>
      </c>
      <c r="I283">
        <v>33.95073</v>
      </c>
      <c r="J283">
        <v>-83.987799999999993</v>
      </c>
      <c r="K283">
        <v>221210</v>
      </c>
      <c r="L283" t="s">
        <v>127</v>
      </c>
      <c r="AW283" s="49" t="s">
        <v>37784</v>
      </c>
      <c r="AX283" s="49" t="s">
        <v>37785</v>
      </c>
      <c r="AY283" s="49" t="s">
        <v>37786</v>
      </c>
      <c r="AZ283" s="49" t="s">
        <v>37787</v>
      </c>
      <c r="BA283" s="49" t="s">
        <v>37788</v>
      </c>
      <c r="BB283" s="49" t="s">
        <v>37789</v>
      </c>
      <c r="BC283" s="49" t="s">
        <v>37790</v>
      </c>
      <c r="BD283" s="49" t="s">
        <v>37791</v>
      </c>
      <c r="BE283" s="49" t="s">
        <v>37792</v>
      </c>
    </row>
    <row r="284" spans="1:57" x14ac:dyDescent="0.3">
      <c r="A284">
        <v>1011040</v>
      </c>
      <c r="B284" t="s">
        <v>37793</v>
      </c>
      <c r="C284" t="s">
        <v>37794</v>
      </c>
      <c r="D284" t="s">
        <v>11409</v>
      </c>
      <c r="E284" t="s">
        <v>676</v>
      </c>
      <c r="F284" t="s">
        <v>37795</v>
      </c>
      <c r="G284" t="s">
        <v>37796</v>
      </c>
      <c r="H284" t="s">
        <v>3394</v>
      </c>
      <c r="I284">
        <v>36.195099999999996</v>
      </c>
      <c r="J284">
        <v>-86.274950000000004</v>
      </c>
      <c r="K284">
        <v>221210</v>
      </c>
      <c r="L284" t="s">
        <v>3629</v>
      </c>
      <c r="BD284" s="49" t="s">
        <v>37797</v>
      </c>
      <c r="BE284" s="49" t="s">
        <v>37798</v>
      </c>
    </row>
    <row r="285" spans="1:57" x14ac:dyDescent="0.3">
      <c r="A285">
        <v>1003030</v>
      </c>
      <c r="B285" t="s">
        <v>37799</v>
      </c>
      <c r="C285" t="s">
        <v>37800</v>
      </c>
      <c r="D285" t="s">
        <v>11414</v>
      </c>
      <c r="E285" t="s">
        <v>468</v>
      </c>
      <c r="F285" t="s">
        <v>8041</v>
      </c>
      <c r="G285" t="s">
        <v>37801</v>
      </c>
      <c r="H285" t="s">
        <v>522</v>
      </c>
      <c r="I285">
        <v>28.789850999999999</v>
      </c>
      <c r="J285">
        <v>-81.877066999999997</v>
      </c>
      <c r="K285">
        <v>221210</v>
      </c>
      <c r="L285" t="s">
        <v>127</v>
      </c>
      <c r="AW285" s="49" t="s">
        <v>37802</v>
      </c>
      <c r="AX285" s="49" t="s">
        <v>37803</v>
      </c>
      <c r="AY285" s="49" t="s">
        <v>37804</v>
      </c>
      <c r="AZ285" s="49" t="s">
        <v>37805</v>
      </c>
      <c r="BA285" s="49" t="s">
        <v>37806</v>
      </c>
      <c r="BB285" s="49" t="s">
        <v>37807</v>
      </c>
      <c r="BC285" s="49" t="s">
        <v>37808</v>
      </c>
      <c r="BD285" s="49" t="s">
        <v>37809</v>
      </c>
      <c r="BE285" s="49" t="s">
        <v>37810</v>
      </c>
    </row>
    <row r="286" spans="1:57" x14ac:dyDescent="0.3">
      <c r="A286">
        <v>1010159</v>
      </c>
      <c r="B286"/>
      <c r="C286" t="s">
        <v>37811</v>
      </c>
      <c r="D286" t="s">
        <v>9159</v>
      </c>
      <c r="E286" t="s">
        <v>441</v>
      </c>
      <c r="F286" t="s">
        <v>12720</v>
      </c>
      <c r="G286" t="s">
        <v>37812</v>
      </c>
      <c r="I286">
        <v>35.735248499999997</v>
      </c>
      <c r="J286">
        <v>-80.232131300000006</v>
      </c>
      <c r="K286">
        <v>221210</v>
      </c>
      <c r="L286" t="s">
        <v>3629</v>
      </c>
      <c r="AW286" s="49" t="s">
        <v>37813</v>
      </c>
      <c r="AX286" s="49" t="s">
        <v>37814</v>
      </c>
      <c r="AY286" s="49" t="s">
        <v>37815</v>
      </c>
      <c r="AZ286" s="49" t="s">
        <v>37816</v>
      </c>
      <c r="BA286" s="49" t="s">
        <v>37817</v>
      </c>
      <c r="BB286" s="49" t="s">
        <v>37818</v>
      </c>
      <c r="BC286" s="49" t="s">
        <v>37819</v>
      </c>
      <c r="BD286" s="49" t="s">
        <v>37820</v>
      </c>
      <c r="BE286" s="49" t="s">
        <v>37821</v>
      </c>
    </row>
    <row r="287" spans="1:57" x14ac:dyDescent="0.3">
      <c r="A287">
        <v>1006629</v>
      </c>
      <c r="B287" t="s">
        <v>37822</v>
      </c>
      <c r="C287" t="s">
        <v>37823</v>
      </c>
      <c r="D287" t="s">
        <v>23132</v>
      </c>
      <c r="E287" t="s">
        <v>323</v>
      </c>
      <c r="F287" t="s">
        <v>37824</v>
      </c>
      <c r="G287" t="s">
        <v>37825</v>
      </c>
      <c r="H287" t="s">
        <v>963</v>
      </c>
      <c r="I287">
        <v>33.811700000000002</v>
      </c>
      <c r="J287">
        <v>-118.16328</v>
      </c>
      <c r="K287">
        <v>221210</v>
      </c>
      <c r="L287" t="s">
        <v>127</v>
      </c>
      <c r="AW287" s="49" t="s">
        <v>37826</v>
      </c>
      <c r="AX287" s="49" t="s">
        <v>37827</v>
      </c>
      <c r="AY287" s="49" t="s">
        <v>37828</v>
      </c>
      <c r="AZ287" s="49" t="s">
        <v>37829</v>
      </c>
      <c r="BA287" s="49" t="s">
        <v>37830</v>
      </c>
      <c r="BB287" s="49" t="s">
        <v>37831</v>
      </c>
      <c r="BC287" s="49" t="s">
        <v>37832</v>
      </c>
      <c r="BD287" s="49" t="s">
        <v>37833</v>
      </c>
      <c r="BE287" s="49" t="s">
        <v>37834</v>
      </c>
    </row>
    <row r="288" spans="1:57" x14ac:dyDescent="0.3">
      <c r="A288">
        <v>1008098</v>
      </c>
      <c r="B288" t="s">
        <v>37835</v>
      </c>
      <c r="C288" t="s">
        <v>37836</v>
      </c>
      <c r="D288" t="s">
        <v>7358</v>
      </c>
      <c r="E288" t="s">
        <v>1902</v>
      </c>
      <c r="F288" t="s">
        <v>37837</v>
      </c>
      <c r="G288" t="s">
        <v>37838</v>
      </c>
      <c r="H288" t="s">
        <v>2113</v>
      </c>
      <c r="I288">
        <v>33.42783</v>
      </c>
      <c r="J288">
        <v>-111.82279</v>
      </c>
      <c r="K288">
        <v>221210</v>
      </c>
      <c r="L288" t="s">
        <v>3629</v>
      </c>
      <c r="AW288" s="49" t="s">
        <v>37839</v>
      </c>
      <c r="AX288" s="49" t="s">
        <v>37840</v>
      </c>
      <c r="AY288" s="49" t="s">
        <v>37841</v>
      </c>
      <c r="AZ288" s="49" t="s">
        <v>37842</v>
      </c>
      <c r="BA288" s="49" t="s">
        <v>37843</v>
      </c>
      <c r="BB288" s="49" t="s">
        <v>37844</v>
      </c>
      <c r="BC288" s="49" t="s">
        <v>37845</v>
      </c>
      <c r="BD288" s="49" t="s">
        <v>37846</v>
      </c>
      <c r="BE288" s="49" t="s">
        <v>37847</v>
      </c>
    </row>
    <row r="289" spans="1:57" x14ac:dyDescent="0.3">
      <c r="A289">
        <v>1012020</v>
      </c>
      <c r="B289" t="s">
        <v>37848</v>
      </c>
      <c r="C289" t="s">
        <v>37849</v>
      </c>
      <c r="D289" t="s">
        <v>15213</v>
      </c>
      <c r="E289" t="s">
        <v>690</v>
      </c>
      <c r="F289" t="s">
        <v>15214</v>
      </c>
      <c r="G289" t="s">
        <v>37850</v>
      </c>
      <c r="I289">
        <v>33.303986999999999</v>
      </c>
      <c r="J289">
        <v>-83.684354999999996</v>
      </c>
      <c r="K289">
        <v>221210</v>
      </c>
      <c r="L289" t="s">
        <v>127</v>
      </c>
      <c r="AW289" s="49" t="s">
        <v>37851</v>
      </c>
      <c r="AX289" s="49" t="s">
        <v>37852</v>
      </c>
      <c r="AY289" s="49" t="s">
        <v>37853</v>
      </c>
      <c r="AZ289" s="49" t="s">
        <v>37854</v>
      </c>
      <c r="BA289" s="49" t="s">
        <v>37855</v>
      </c>
    </row>
    <row r="290" spans="1:57" x14ac:dyDescent="0.3">
      <c r="A290">
        <v>1011061</v>
      </c>
      <c r="B290" t="s">
        <v>37856</v>
      </c>
      <c r="C290" t="s">
        <v>37857</v>
      </c>
      <c r="D290" t="s">
        <v>37858</v>
      </c>
      <c r="E290" t="s">
        <v>1781</v>
      </c>
      <c r="F290" t="s">
        <v>37859</v>
      </c>
      <c r="G290" t="s">
        <v>37860</v>
      </c>
      <c r="H290" t="s">
        <v>32307</v>
      </c>
      <c r="I290">
        <v>34.960859999999997</v>
      </c>
      <c r="J290">
        <v>-89.826716000000005</v>
      </c>
      <c r="K290">
        <v>221210</v>
      </c>
      <c r="L290" t="s">
        <v>127</v>
      </c>
      <c r="AW290" s="49" t="s">
        <v>37861</v>
      </c>
      <c r="AX290" s="49" t="s">
        <v>37862</v>
      </c>
      <c r="AY290" s="49" t="s">
        <v>37863</v>
      </c>
      <c r="AZ290" s="49" t="s">
        <v>37864</v>
      </c>
      <c r="BA290" s="49" t="s">
        <v>37865</v>
      </c>
      <c r="BB290" s="49" t="s">
        <v>37866</v>
      </c>
      <c r="BC290" s="49" t="s">
        <v>37867</v>
      </c>
      <c r="BD290" s="49" t="s">
        <v>37868</v>
      </c>
      <c r="BE290" s="49" t="s">
        <v>37869</v>
      </c>
    </row>
    <row r="291" spans="1:57" x14ac:dyDescent="0.3">
      <c r="A291">
        <v>1006127</v>
      </c>
      <c r="B291" t="s">
        <v>37870</v>
      </c>
      <c r="C291" t="s">
        <v>37871</v>
      </c>
      <c r="D291" t="s">
        <v>37872</v>
      </c>
      <c r="E291" t="s">
        <v>323</v>
      </c>
      <c r="F291" t="s">
        <v>37873</v>
      </c>
      <c r="G291" t="s">
        <v>37874</v>
      </c>
      <c r="H291" t="s">
        <v>1244</v>
      </c>
      <c r="I291">
        <v>37.44482</v>
      </c>
      <c r="J291">
        <v>-122.16064</v>
      </c>
      <c r="K291">
        <v>221210</v>
      </c>
      <c r="L291" t="s">
        <v>127</v>
      </c>
      <c r="AW291" s="49" t="s">
        <v>37875</v>
      </c>
      <c r="AX291" s="49" t="s">
        <v>37876</v>
      </c>
      <c r="AY291" s="49" t="s">
        <v>37877</v>
      </c>
      <c r="AZ291" s="49" t="s">
        <v>37878</v>
      </c>
      <c r="BA291" s="49" t="s">
        <v>37879</v>
      </c>
      <c r="BB291" s="49" t="s">
        <v>37880</v>
      </c>
      <c r="BC291" s="49" t="s">
        <v>37881</v>
      </c>
      <c r="BD291" s="49" t="s">
        <v>37882</v>
      </c>
      <c r="BE291" s="49" t="s">
        <v>37883</v>
      </c>
    </row>
    <row r="292" spans="1:57" x14ac:dyDescent="0.3">
      <c r="A292">
        <v>1004214</v>
      </c>
      <c r="B292" t="s">
        <v>37884</v>
      </c>
      <c r="C292" t="s">
        <v>37885</v>
      </c>
      <c r="D292" t="s">
        <v>31203</v>
      </c>
      <c r="E292" t="s">
        <v>435</v>
      </c>
      <c r="F292" t="s">
        <v>31204</v>
      </c>
      <c r="G292" t="s">
        <v>37886</v>
      </c>
      <c r="H292" t="s">
        <v>314</v>
      </c>
      <c r="I292">
        <v>37.727420000000002</v>
      </c>
      <c r="J292">
        <v>-89.864810000000006</v>
      </c>
      <c r="K292">
        <v>221210</v>
      </c>
      <c r="L292" t="s">
        <v>127</v>
      </c>
      <c r="AW292" s="49" t="s">
        <v>37887</v>
      </c>
      <c r="AX292" s="49" t="s">
        <v>37888</v>
      </c>
      <c r="AY292" s="49" t="s">
        <v>37889</v>
      </c>
      <c r="AZ292" s="49" t="s">
        <v>37890</v>
      </c>
      <c r="BA292" s="49" t="s">
        <v>37891</v>
      </c>
      <c r="BB292" s="49" t="s">
        <v>37892</v>
      </c>
      <c r="BC292" s="49" t="s">
        <v>37893</v>
      </c>
      <c r="BD292" s="49" t="s">
        <v>37894</v>
      </c>
      <c r="BE292" s="49" t="s">
        <v>37895</v>
      </c>
    </row>
    <row r="293" spans="1:57" x14ac:dyDescent="0.3">
      <c r="A293">
        <v>1005426</v>
      </c>
      <c r="B293" t="s">
        <v>37896</v>
      </c>
      <c r="C293" t="s">
        <v>37897</v>
      </c>
      <c r="D293" t="s">
        <v>1844</v>
      </c>
      <c r="E293" t="s">
        <v>676</v>
      </c>
      <c r="F293" t="s">
        <v>21142</v>
      </c>
      <c r="G293" t="s">
        <v>37898</v>
      </c>
      <c r="H293" t="s">
        <v>29471</v>
      </c>
      <c r="I293">
        <v>36.580689999999997</v>
      </c>
      <c r="J293">
        <v>-86.514070000000004</v>
      </c>
      <c r="K293">
        <v>221210</v>
      </c>
      <c r="L293" t="s">
        <v>127</v>
      </c>
      <c r="AY293" s="49" t="s">
        <v>37899</v>
      </c>
      <c r="AZ293" s="49" t="s">
        <v>37900</v>
      </c>
      <c r="BA293" s="49" t="s">
        <v>37901</v>
      </c>
      <c r="BB293" s="49" t="s">
        <v>37902</v>
      </c>
      <c r="BC293" s="49" t="s">
        <v>37903</v>
      </c>
      <c r="BD293" s="49" t="s">
        <v>37904</v>
      </c>
      <c r="BE293" s="49" t="s">
        <v>37905</v>
      </c>
    </row>
    <row r="294" spans="1:57" x14ac:dyDescent="0.3">
      <c r="A294">
        <v>1007011</v>
      </c>
      <c r="B294" t="s">
        <v>37906</v>
      </c>
      <c r="C294" t="s">
        <v>37907</v>
      </c>
      <c r="D294" t="s">
        <v>8678</v>
      </c>
      <c r="E294" t="s">
        <v>491</v>
      </c>
      <c r="F294" t="s">
        <v>18084</v>
      </c>
      <c r="G294" t="s">
        <v>37908</v>
      </c>
      <c r="H294" t="s">
        <v>5738</v>
      </c>
      <c r="I294">
        <v>40.942839999999997</v>
      </c>
      <c r="J294">
        <v>-87.154259999999994</v>
      </c>
      <c r="K294">
        <v>221210</v>
      </c>
      <c r="L294" t="s">
        <v>3629</v>
      </c>
      <c r="AW294" s="49" t="s">
        <v>37909</v>
      </c>
      <c r="AX294" s="49" t="s">
        <v>37910</v>
      </c>
      <c r="AY294" s="49" t="s">
        <v>37911</v>
      </c>
      <c r="AZ294" s="49" t="s">
        <v>37912</v>
      </c>
      <c r="BA294" s="49" t="s">
        <v>37913</v>
      </c>
      <c r="BB294" s="49" t="s">
        <v>37914</v>
      </c>
      <c r="BC294" s="49" t="s">
        <v>37915</v>
      </c>
      <c r="BD294" s="49" t="s">
        <v>37916</v>
      </c>
      <c r="BE294" s="49" t="s">
        <v>37917</v>
      </c>
    </row>
    <row r="295" spans="1:57" x14ac:dyDescent="0.3">
      <c r="A295">
        <v>1002273</v>
      </c>
      <c r="B295" t="s">
        <v>37918</v>
      </c>
      <c r="C295" t="s">
        <v>37919</v>
      </c>
      <c r="D295" t="s">
        <v>3544</v>
      </c>
      <c r="E295" t="s">
        <v>793</v>
      </c>
      <c r="F295" t="s">
        <v>37920</v>
      </c>
      <c r="G295" t="s">
        <v>37921</v>
      </c>
      <c r="H295" t="s">
        <v>24679</v>
      </c>
      <c r="I295">
        <v>37.541490000000003</v>
      </c>
      <c r="J295">
        <v>-77.434970000000007</v>
      </c>
      <c r="K295">
        <v>221210</v>
      </c>
      <c r="L295" t="s">
        <v>3629</v>
      </c>
      <c r="AW295" s="49" t="s">
        <v>37922</v>
      </c>
      <c r="AX295" s="49" t="s">
        <v>37923</v>
      </c>
      <c r="AY295" s="49" t="s">
        <v>37924</v>
      </c>
      <c r="AZ295" s="49" t="s">
        <v>37925</v>
      </c>
      <c r="BA295" s="49" t="s">
        <v>37926</v>
      </c>
      <c r="BB295" s="49" t="s">
        <v>37927</v>
      </c>
      <c r="BC295" s="49" t="s">
        <v>37928</v>
      </c>
      <c r="BD295" s="49" t="s">
        <v>37929</v>
      </c>
      <c r="BE295" s="49" t="s">
        <v>37930</v>
      </c>
    </row>
    <row r="296" spans="1:57" x14ac:dyDescent="0.3">
      <c r="A296">
        <v>1010961</v>
      </c>
      <c r="B296" t="s">
        <v>37931</v>
      </c>
      <c r="C296" t="s">
        <v>37932</v>
      </c>
      <c r="D296" t="s">
        <v>37442</v>
      </c>
      <c r="E296" t="s">
        <v>676</v>
      </c>
      <c r="F296" t="s">
        <v>37933</v>
      </c>
      <c r="G296" t="s">
        <v>37934</v>
      </c>
      <c r="H296" t="s">
        <v>21408</v>
      </c>
      <c r="I296">
        <v>35.745323999999997</v>
      </c>
      <c r="J296">
        <v>-89.530319000000006</v>
      </c>
      <c r="K296">
        <v>221210</v>
      </c>
      <c r="L296" t="s">
        <v>127</v>
      </c>
      <c r="AW296" s="49" t="s">
        <v>37935</v>
      </c>
      <c r="AX296" s="49" t="s">
        <v>37936</v>
      </c>
      <c r="AY296" s="49" t="s">
        <v>37937</v>
      </c>
      <c r="AZ296" s="49" t="s">
        <v>37938</v>
      </c>
      <c r="BA296" s="49" t="s">
        <v>37939</v>
      </c>
      <c r="BB296" s="49" t="s">
        <v>37940</v>
      </c>
      <c r="BC296" s="49" t="s">
        <v>37941</v>
      </c>
      <c r="BD296" s="49" t="s">
        <v>37942</v>
      </c>
      <c r="BE296" s="49" t="s">
        <v>37943</v>
      </c>
    </row>
    <row r="297" spans="1:57" x14ac:dyDescent="0.3">
      <c r="A297">
        <v>1002171</v>
      </c>
      <c r="B297" t="s">
        <v>37944</v>
      </c>
      <c r="C297" t="s">
        <v>37945</v>
      </c>
      <c r="D297" t="s">
        <v>37946</v>
      </c>
      <c r="E297" t="s">
        <v>441</v>
      </c>
      <c r="F297" t="s">
        <v>37947</v>
      </c>
      <c r="G297" t="s">
        <v>37948</v>
      </c>
      <c r="H297" t="s">
        <v>37949</v>
      </c>
      <c r="I297">
        <v>35.950809999999997</v>
      </c>
      <c r="J297">
        <v>-77.790260000000004</v>
      </c>
      <c r="K297">
        <v>221210</v>
      </c>
      <c r="L297" t="s">
        <v>127</v>
      </c>
      <c r="AW297" s="49" t="s">
        <v>37950</v>
      </c>
      <c r="AX297" s="49" t="s">
        <v>37951</v>
      </c>
      <c r="AY297" s="49" t="s">
        <v>37952</v>
      </c>
      <c r="AZ297" s="49" t="s">
        <v>37953</v>
      </c>
      <c r="BA297" s="49" t="s">
        <v>37954</v>
      </c>
      <c r="BB297" s="49" t="s">
        <v>37955</v>
      </c>
      <c r="BC297" s="49" t="s">
        <v>37956</v>
      </c>
      <c r="BD297" s="49" t="s">
        <v>37957</v>
      </c>
      <c r="BE297" s="49" t="s">
        <v>37958</v>
      </c>
    </row>
    <row r="298" spans="1:57" x14ac:dyDescent="0.3">
      <c r="A298">
        <v>1003294</v>
      </c>
      <c r="B298" t="s">
        <v>37959</v>
      </c>
      <c r="C298" t="s">
        <v>37960</v>
      </c>
      <c r="D298" t="s">
        <v>2816</v>
      </c>
      <c r="E298" t="s">
        <v>441</v>
      </c>
      <c r="F298" t="s">
        <v>9407</v>
      </c>
      <c r="G298" t="s">
        <v>37961</v>
      </c>
      <c r="H298" t="s">
        <v>7304</v>
      </c>
      <c r="I298">
        <v>35.338036000000002</v>
      </c>
      <c r="J298">
        <v>-81.581577999999993</v>
      </c>
      <c r="K298">
        <v>221210</v>
      </c>
      <c r="L298" t="s">
        <v>127</v>
      </c>
      <c r="AW298" s="49" t="s">
        <v>37962</v>
      </c>
      <c r="AX298" s="49" t="s">
        <v>37963</v>
      </c>
      <c r="AY298" s="49" t="s">
        <v>37964</v>
      </c>
      <c r="AZ298" s="49" t="s">
        <v>37965</v>
      </c>
      <c r="BA298" s="49" t="s">
        <v>37966</v>
      </c>
      <c r="BB298" s="49" t="s">
        <v>37967</v>
      </c>
      <c r="BC298" s="49" t="s">
        <v>37968</v>
      </c>
      <c r="BD298" s="49" t="s">
        <v>37969</v>
      </c>
      <c r="BE298" s="49" t="s">
        <v>37970</v>
      </c>
    </row>
    <row r="299" spans="1:57" x14ac:dyDescent="0.3">
      <c r="A299">
        <v>1004387</v>
      </c>
      <c r="B299" t="s">
        <v>37971</v>
      </c>
      <c r="C299" t="s">
        <v>37972</v>
      </c>
      <c r="D299" t="s">
        <v>37973</v>
      </c>
      <c r="E299" t="s">
        <v>690</v>
      </c>
      <c r="F299" t="s">
        <v>27432</v>
      </c>
      <c r="G299" t="s">
        <v>37974</v>
      </c>
      <c r="H299" t="s">
        <v>27434</v>
      </c>
      <c r="I299">
        <v>34.106659999999998</v>
      </c>
      <c r="J299">
        <v>-84.034850000000006</v>
      </c>
      <c r="K299">
        <v>221210</v>
      </c>
      <c r="L299" t="s">
        <v>127</v>
      </c>
      <c r="AW299" s="49" t="s">
        <v>37975</v>
      </c>
      <c r="AX299" s="49" t="s">
        <v>37976</v>
      </c>
      <c r="AY299" s="49" t="s">
        <v>37977</v>
      </c>
      <c r="AZ299" s="49" t="s">
        <v>37978</v>
      </c>
      <c r="BA299" s="49" t="s">
        <v>37979</v>
      </c>
      <c r="BB299" s="49" t="s">
        <v>37980</v>
      </c>
      <c r="BC299" s="49" t="s">
        <v>37981</v>
      </c>
      <c r="BD299" s="49" t="s">
        <v>37982</v>
      </c>
      <c r="BE299" s="49" t="s">
        <v>37983</v>
      </c>
    </row>
    <row r="300" spans="1:57" x14ac:dyDescent="0.3">
      <c r="A300">
        <v>1003524</v>
      </c>
      <c r="B300" t="s">
        <v>37984</v>
      </c>
      <c r="C300" t="s">
        <v>37985</v>
      </c>
      <c r="D300" t="s">
        <v>20249</v>
      </c>
      <c r="E300" t="s">
        <v>690</v>
      </c>
      <c r="F300" t="s">
        <v>37986</v>
      </c>
      <c r="G300" t="s">
        <v>37987</v>
      </c>
      <c r="H300" t="s">
        <v>21511</v>
      </c>
      <c r="I300">
        <v>34.486178000000002</v>
      </c>
      <c r="J300">
        <v>-85.334297000000007</v>
      </c>
      <c r="K300">
        <v>221210</v>
      </c>
      <c r="L300" t="s">
        <v>127</v>
      </c>
      <c r="AW300" s="49" t="s">
        <v>37988</v>
      </c>
      <c r="AX300" s="49" t="s">
        <v>37989</v>
      </c>
      <c r="AY300" s="49" t="s">
        <v>37990</v>
      </c>
      <c r="AZ300" s="49" t="s">
        <v>37991</v>
      </c>
      <c r="BA300" s="49" t="s">
        <v>37992</v>
      </c>
      <c r="BB300" s="49" t="s">
        <v>37993</v>
      </c>
      <c r="BC300" s="49" t="s">
        <v>37994</v>
      </c>
      <c r="BD300" s="49" t="s">
        <v>37995</v>
      </c>
      <c r="BE300" s="49" t="s">
        <v>37996</v>
      </c>
    </row>
    <row r="301" spans="1:57" x14ac:dyDescent="0.3">
      <c r="A301">
        <v>1006716</v>
      </c>
      <c r="B301" t="s">
        <v>37997</v>
      </c>
      <c r="C301" t="s">
        <v>37998</v>
      </c>
      <c r="D301" t="s">
        <v>30827</v>
      </c>
      <c r="E301" t="s">
        <v>468</v>
      </c>
      <c r="F301" t="s">
        <v>37999</v>
      </c>
      <c r="G301" t="s">
        <v>38000</v>
      </c>
      <c r="H301" t="s">
        <v>4562</v>
      </c>
      <c r="I301">
        <v>26.179819999999999</v>
      </c>
      <c r="J301">
        <v>-80.287350000000004</v>
      </c>
      <c r="K301">
        <v>221210</v>
      </c>
      <c r="L301" t="s">
        <v>127</v>
      </c>
      <c r="AW301" s="49" t="s">
        <v>38001</v>
      </c>
      <c r="AX301" s="49" t="s">
        <v>38002</v>
      </c>
      <c r="AY301" s="49" t="s">
        <v>38003</v>
      </c>
      <c r="AZ301" s="49" t="s">
        <v>38004</v>
      </c>
      <c r="BA301" s="49" t="s">
        <v>38005</v>
      </c>
      <c r="BB301" s="49" t="s">
        <v>38006</v>
      </c>
      <c r="BC301" s="49" t="s">
        <v>38007</v>
      </c>
      <c r="BD301" s="49" t="s">
        <v>38008</v>
      </c>
      <c r="BE301" s="49" t="s">
        <v>38009</v>
      </c>
    </row>
    <row r="302" spans="1:57" x14ac:dyDescent="0.3">
      <c r="A302">
        <v>1005514</v>
      </c>
      <c r="B302" t="s">
        <v>38010</v>
      </c>
      <c r="C302" t="s">
        <v>38011</v>
      </c>
      <c r="D302" t="s">
        <v>18893</v>
      </c>
      <c r="E302" t="s">
        <v>690</v>
      </c>
      <c r="F302" t="s">
        <v>18894</v>
      </c>
      <c r="G302" t="s">
        <v>38012</v>
      </c>
      <c r="H302" t="s">
        <v>18896</v>
      </c>
      <c r="I302">
        <v>32.754058999999998</v>
      </c>
      <c r="J302">
        <v>-81.647564000000003</v>
      </c>
      <c r="K302">
        <v>221210</v>
      </c>
      <c r="L302" t="s">
        <v>127</v>
      </c>
      <c r="AW302" s="49" t="s">
        <v>38013</v>
      </c>
      <c r="AX302" s="49" t="s">
        <v>38014</v>
      </c>
      <c r="AY302" s="49" t="s">
        <v>38015</v>
      </c>
      <c r="AZ302" s="49" t="s">
        <v>38016</v>
      </c>
      <c r="BA302" s="49" t="s">
        <v>38017</v>
      </c>
      <c r="BB302" s="49" t="s">
        <v>38018</v>
      </c>
      <c r="BC302" s="49" t="s">
        <v>38019</v>
      </c>
      <c r="BD302" s="49" t="s">
        <v>38020</v>
      </c>
      <c r="BE302" s="49" t="s">
        <v>38021</v>
      </c>
    </row>
    <row r="303" spans="1:57" x14ac:dyDescent="0.3">
      <c r="A303">
        <v>1000054</v>
      </c>
      <c r="B303" t="s">
        <v>38022</v>
      </c>
      <c r="C303" t="s">
        <v>38023</v>
      </c>
      <c r="D303" t="s">
        <v>13755</v>
      </c>
      <c r="E303" t="s">
        <v>468</v>
      </c>
      <c r="F303" t="s">
        <v>3552</v>
      </c>
      <c r="G303" t="s">
        <v>38024</v>
      </c>
      <c r="H303" t="s">
        <v>13758</v>
      </c>
      <c r="I303">
        <v>30.438696</v>
      </c>
      <c r="J303">
        <v>-84.332472999999993</v>
      </c>
      <c r="K303">
        <v>221210</v>
      </c>
      <c r="L303" t="s">
        <v>3629</v>
      </c>
      <c r="AW303" s="49" t="s">
        <v>38025</v>
      </c>
      <c r="AX303" s="49" t="s">
        <v>38026</v>
      </c>
      <c r="AY303" s="49" t="s">
        <v>38027</v>
      </c>
      <c r="AZ303" s="49" t="s">
        <v>38028</v>
      </c>
      <c r="BA303" s="49" t="s">
        <v>38029</v>
      </c>
      <c r="BB303" s="49" t="s">
        <v>38030</v>
      </c>
      <c r="BC303" s="49" t="s">
        <v>38031</v>
      </c>
      <c r="BD303" s="49" t="s">
        <v>38032</v>
      </c>
      <c r="BE303" s="49" t="s">
        <v>38033</v>
      </c>
    </row>
    <row r="304" spans="1:57" x14ac:dyDescent="0.3">
      <c r="A304">
        <v>1005634</v>
      </c>
      <c r="B304" t="s">
        <v>38034</v>
      </c>
      <c r="C304" t="s">
        <v>38035</v>
      </c>
      <c r="D304" t="s">
        <v>9328</v>
      </c>
      <c r="E304" t="s">
        <v>690</v>
      </c>
      <c r="F304" t="s">
        <v>38036</v>
      </c>
      <c r="G304" t="s">
        <v>38037</v>
      </c>
      <c r="H304" t="s">
        <v>9331</v>
      </c>
      <c r="I304">
        <v>30.832989000000001</v>
      </c>
      <c r="J304">
        <v>-83.983559</v>
      </c>
      <c r="K304">
        <v>221210</v>
      </c>
      <c r="L304" t="s">
        <v>127</v>
      </c>
      <c r="AW304" s="49" t="s">
        <v>38038</v>
      </c>
      <c r="AX304" s="49" t="s">
        <v>38039</v>
      </c>
      <c r="AY304" s="49" t="s">
        <v>38040</v>
      </c>
      <c r="AZ304" s="49" t="s">
        <v>38041</v>
      </c>
      <c r="BA304" s="49" t="s">
        <v>38042</v>
      </c>
      <c r="BB304" s="49" t="s">
        <v>38043</v>
      </c>
      <c r="BC304" s="49" t="s">
        <v>38044</v>
      </c>
      <c r="BD304" s="49" t="s">
        <v>38045</v>
      </c>
      <c r="BE304" s="49" t="s">
        <v>38046</v>
      </c>
    </row>
    <row r="305" spans="1:57" x14ac:dyDescent="0.3">
      <c r="A305">
        <v>1004573</v>
      </c>
      <c r="B305" t="s">
        <v>38047</v>
      </c>
      <c r="C305" t="s">
        <v>38048</v>
      </c>
      <c r="D305" t="s">
        <v>38049</v>
      </c>
      <c r="E305" t="s">
        <v>690</v>
      </c>
      <c r="F305" t="s">
        <v>38050</v>
      </c>
      <c r="G305" t="s">
        <v>38051</v>
      </c>
      <c r="H305" t="s">
        <v>38052</v>
      </c>
      <c r="I305">
        <v>33.46893</v>
      </c>
      <c r="J305">
        <v>-82.503950000000003</v>
      </c>
      <c r="K305">
        <v>221210</v>
      </c>
      <c r="L305" t="s">
        <v>127</v>
      </c>
      <c r="AW305" s="49" t="s">
        <v>38053</v>
      </c>
      <c r="AX305" s="49" t="s">
        <v>38054</v>
      </c>
      <c r="AY305" s="49" t="s">
        <v>38055</v>
      </c>
      <c r="AZ305" s="49" t="s">
        <v>38056</v>
      </c>
      <c r="BA305" s="49" t="s">
        <v>38057</v>
      </c>
      <c r="BB305" s="49" t="s">
        <v>38058</v>
      </c>
      <c r="BC305" s="49" t="s">
        <v>38059</v>
      </c>
      <c r="BD305" s="49" t="s">
        <v>38060</v>
      </c>
      <c r="BE305" s="49" t="s">
        <v>38061</v>
      </c>
    </row>
    <row r="306" spans="1:57" x14ac:dyDescent="0.3">
      <c r="A306">
        <v>1004566</v>
      </c>
      <c r="B306" t="s">
        <v>38062</v>
      </c>
      <c r="C306" t="s">
        <v>38063</v>
      </c>
      <c r="D306" t="s">
        <v>38064</v>
      </c>
      <c r="E306" t="s">
        <v>690</v>
      </c>
      <c r="F306" t="s">
        <v>38065</v>
      </c>
      <c r="G306" t="s">
        <v>38066</v>
      </c>
      <c r="H306" t="s">
        <v>38067</v>
      </c>
      <c r="I306">
        <v>34.578550999999997</v>
      </c>
      <c r="J306">
        <v>-83.331529000000003</v>
      </c>
      <c r="K306">
        <v>221210</v>
      </c>
      <c r="L306" t="s">
        <v>127</v>
      </c>
      <c r="AW306" s="49" t="s">
        <v>38068</v>
      </c>
      <c r="AX306" s="49" t="s">
        <v>38069</v>
      </c>
      <c r="AY306" s="49" t="s">
        <v>38070</v>
      </c>
      <c r="AZ306" s="49" t="s">
        <v>38071</v>
      </c>
      <c r="BA306" s="49" t="s">
        <v>38072</v>
      </c>
      <c r="BB306" s="49" t="s">
        <v>38073</v>
      </c>
      <c r="BC306" s="49" t="s">
        <v>38074</v>
      </c>
      <c r="BD306" s="49" t="s">
        <v>38075</v>
      </c>
      <c r="BE306" s="49" t="s">
        <v>38076</v>
      </c>
    </row>
    <row r="307" spans="1:57" x14ac:dyDescent="0.3">
      <c r="A307">
        <v>1004154</v>
      </c>
      <c r="B307" t="s">
        <v>38077</v>
      </c>
      <c r="C307" t="s">
        <v>38078</v>
      </c>
      <c r="D307" t="s">
        <v>11677</v>
      </c>
      <c r="E307" t="s">
        <v>954</v>
      </c>
      <c r="F307" t="s">
        <v>38079</v>
      </c>
      <c r="G307" t="s">
        <v>38080</v>
      </c>
      <c r="H307" t="s">
        <v>2284</v>
      </c>
      <c r="I307">
        <v>34.715699999999998</v>
      </c>
      <c r="J307">
        <v>-81.624830000000003</v>
      </c>
      <c r="K307">
        <v>221210</v>
      </c>
      <c r="L307" t="s">
        <v>3629</v>
      </c>
      <c r="AW307" s="49" t="s">
        <v>38081</v>
      </c>
      <c r="AX307" s="49" t="s">
        <v>38082</v>
      </c>
      <c r="AY307" s="49" t="s">
        <v>38083</v>
      </c>
      <c r="AZ307" s="49" t="s">
        <v>38084</v>
      </c>
      <c r="BA307" s="49" t="s">
        <v>38085</v>
      </c>
      <c r="BB307" s="49" t="s">
        <v>38086</v>
      </c>
      <c r="BC307" s="49" t="s">
        <v>38087</v>
      </c>
      <c r="BD307" s="49" t="s">
        <v>38088</v>
      </c>
      <c r="BE307" s="49" t="s">
        <v>38089</v>
      </c>
    </row>
    <row r="308" spans="1:57" x14ac:dyDescent="0.3">
      <c r="A308">
        <v>1004391</v>
      </c>
      <c r="B308" t="s">
        <v>38090</v>
      </c>
      <c r="C308" t="s">
        <v>38091</v>
      </c>
      <c r="D308" t="s">
        <v>38092</v>
      </c>
      <c r="E308" t="s">
        <v>690</v>
      </c>
      <c r="F308" t="s">
        <v>38093</v>
      </c>
      <c r="G308" t="s">
        <v>38094</v>
      </c>
      <c r="H308" t="s">
        <v>3058</v>
      </c>
      <c r="I308">
        <v>32.619129999999998</v>
      </c>
      <c r="J308">
        <v>-83.607039999999998</v>
      </c>
      <c r="K308">
        <v>221210</v>
      </c>
      <c r="L308" t="s">
        <v>127</v>
      </c>
      <c r="AW308" s="49" t="s">
        <v>38095</v>
      </c>
      <c r="AX308" s="49" t="s">
        <v>38096</v>
      </c>
      <c r="AY308" s="49" t="s">
        <v>38097</v>
      </c>
      <c r="AZ308" s="49" t="s">
        <v>38098</v>
      </c>
      <c r="BA308" s="49" t="s">
        <v>38099</v>
      </c>
      <c r="BB308" s="49" t="s">
        <v>38100</v>
      </c>
      <c r="BC308" s="49" t="s">
        <v>38101</v>
      </c>
      <c r="BD308" s="49" t="s">
        <v>38102</v>
      </c>
      <c r="BE308" s="49" t="s">
        <v>38103</v>
      </c>
    </row>
    <row r="309" spans="1:57" x14ac:dyDescent="0.3">
      <c r="A309">
        <v>1005301</v>
      </c>
      <c r="B309" t="s">
        <v>38104</v>
      </c>
      <c r="C309" t="s">
        <v>38105</v>
      </c>
      <c r="D309" t="s">
        <v>38106</v>
      </c>
      <c r="E309" t="s">
        <v>1682</v>
      </c>
      <c r="F309" t="s">
        <v>38107</v>
      </c>
      <c r="G309" t="s">
        <v>38108</v>
      </c>
      <c r="H309" t="s">
        <v>6899</v>
      </c>
      <c r="I309">
        <v>42.147413</v>
      </c>
      <c r="J309">
        <v>-72.745199</v>
      </c>
      <c r="K309">
        <v>221210</v>
      </c>
      <c r="L309" t="s">
        <v>127</v>
      </c>
      <c r="AW309" s="49" t="s">
        <v>38109</v>
      </c>
      <c r="AX309" s="49" t="s">
        <v>38110</v>
      </c>
      <c r="AY309" s="49" t="s">
        <v>38111</v>
      </c>
      <c r="AZ309" s="49" t="s">
        <v>38112</v>
      </c>
      <c r="BA309" s="49" t="s">
        <v>38113</v>
      </c>
      <c r="BB309" s="49" t="s">
        <v>38114</v>
      </c>
      <c r="BC309" s="49" t="s">
        <v>38115</v>
      </c>
      <c r="BD309" s="49" t="s">
        <v>38116</v>
      </c>
      <c r="BE309" s="49" t="s">
        <v>38117</v>
      </c>
    </row>
    <row r="310" spans="1:57" x14ac:dyDescent="0.3">
      <c r="A310">
        <v>1004523</v>
      </c>
      <c r="B310" t="s">
        <v>38118</v>
      </c>
      <c r="C310" t="s">
        <v>38119</v>
      </c>
      <c r="D310" t="s">
        <v>38120</v>
      </c>
      <c r="E310" t="s">
        <v>690</v>
      </c>
      <c r="F310" t="s">
        <v>24527</v>
      </c>
      <c r="G310" t="s">
        <v>38121</v>
      </c>
      <c r="H310" t="s">
        <v>24529</v>
      </c>
      <c r="I310">
        <v>34.014266999999997</v>
      </c>
      <c r="J310">
        <v>-83.698656999999997</v>
      </c>
      <c r="K310">
        <v>221210</v>
      </c>
      <c r="L310" t="s">
        <v>127</v>
      </c>
      <c r="AW310" s="49" t="s">
        <v>38122</v>
      </c>
      <c r="AX310" s="49" t="s">
        <v>38123</v>
      </c>
      <c r="AY310" s="49" t="s">
        <v>38124</v>
      </c>
      <c r="AZ310" s="49" t="s">
        <v>38125</v>
      </c>
      <c r="BA310" s="49" t="s">
        <v>38126</v>
      </c>
      <c r="BB310" s="49" t="s">
        <v>38127</v>
      </c>
      <c r="BC310" s="49" t="s">
        <v>38128</v>
      </c>
      <c r="BD310" s="49" t="s">
        <v>38129</v>
      </c>
      <c r="BE310" s="49" t="s">
        <v>38130</v>
      </c>
    </row>
    <row r="311" spans="1:57" x14ac:dyDescent="0.3">
      <c r="A311">
        <v>1006486</v>
      </c>
      <c r="B311" t="s">
        <v>9350</v>
      </c>
      <c r="C311" t="s">
        <v>9351</v>
      </c>
      <c r="D311" t="s">
        <v>9352</v>
      </c>
      <c r="E311" t="s">
        <v>542</v>
      </c>
      <c r="F311" t="s">
        <v>9353</v>
      </c>
      <c r="G311" t="s">
        <v>9354</v>
      </c>
      <c r="H311" t="s">
        <v>9355</v>
      </c>
      <c r="I311">
        <v>37.2376</v>
      </c>
      <c r="J311">
        <v>-96.9619</v>
      </c>
      <c r="K311">
        <v>486210</v>
      </c>
      <c r="L311" t="s">
        <v>127</v>
      </c>
      <c r="AW311" s="49" t="s">
        <v>38131</v>
      </c>
      <c r="AX311" s="49" t="s">
        <v>38132</v>
      </c>
      <c r="AY311" s="49" t="s">
        <v>38133</v>
      </c>
      <c r="AZ311" s="49" t="s">
        <v>38134</v>
      </c>
      <c r="BA311" s="49" t="s">
        <v>38135</v>
      </c>
      <c r="BB311" s="49" t="s">
        <v>38136</v>
      </c>
      <c r="BC311" s="49" t="s">
        <v>38137</v>
      </c>
      <c r="BD311" s="49" t="s">
        <v>38138</v>
      </c>
      <c r="BE311" s="49" t="s">
        <v>38139</v>
      </c>
    </row>
    <row r="312" spans="1:57" x14ac:dyDescent="0.3">
      <c r="A312">
        <v>1005436</v>
      </c>
      <c r="B312" t="s">
        <v>38140</v>
      </c>
      <c r="C312" t="s">
        <v>38141</v>
      </c>
      <c r="D312" t="s">
        <v>28995</v>
      </c>
      <c r="E312" t="s">
        <v>690</v>
      </c>
      <c r="F312" t="s">
        <v>18658</v>
      </c>
      <c r="G312" t="s">
        <v>38142</v>
      </c>
      <c r="H312" t="s">
        <v>536</v>
      </c>
      <c r="I312">
        <v>33.208689999999997</v>
      </c>
      <c r="J312">
        <v>-82.386219999999994</v>
      </c>
      <c r="K312">
        <v>221210</v>
      </c>
      <c r="L312" t="s">
        <v>127</v>
      </c>
      <c r="AW312" s="49" t="s">
        <v>38143</v>
      </c>
      <c r="AX312" s="49" t="s">
        <v>38144</v>
      </c>
      <c r="AY312" s="49" t="s">
        <v>38145</v>
      </c>
      <c r="AZ312" s="49" t="s">
        <v>38146</v>
      </c>
      <c r="BA312" s="49" t="s">
        <v>38147</v>
      </c>
      <c r="BB312" s="49" t="s">
        <v>38148</v>
      </c>
      <c r="BC312" s="49" t="s">
        <v>38149</v>
      </c>
      <c r="BD312" s="49" t="s">
        <v>38150</v>
      </c>
      <c r="BE312" s="49" t="s">
        <v>38151</v>
      </c>
    </row>
    <row r="313" spans="1:57" x14ac:dyDescent="0.3">
      <c r="A313">
        <v>1012912</v>
      </c>
      <c r="B313"/>
      <c r="C313" t="s">
        <v>38152</v>
      </c>
      <c r="D313" t="s">
        <v>38153</v>
      </c>
      <c r="E313" t="s">
        <v>2235</v>
      </c>
      <c r="F313" t="s">
        <v>13196</v>
      </c>
      <c r="G313" t="s">
        <v>38154</v>
      </c>
      <c r="I313">
        <v>48.186570099999997</v>
      </c>
      <c r="J313">
        <v>-114.2704102</v>
      </c>
      <c r="K313">
        <v>424720</v>
      </c>
      <c r="L313" t="s">
        <v>36033</v>
      </c>
      <c r="AE313" s="49" t="s">
        <v>35887</v>
      </c>
      <c r="AF313" s="49" t="s">
        <v>35887</v>
      </c>
      <c r="AG313" s="49" t="s">
        <v>35887</v>
      </c>
    </row>
    <row r="314" spans="1:57" x14ac:dyDescent="0.3">
      <c r="A314">
        <v>1003603</v>
      </c>
      <c r="B314" t="s">
        <v>36037</v>
      </c>
      <c r="C314" t="s">
        <v>38155</v>
      </c>
      <c r="D314" t="s">
        <v>36039</v>
      </c>
      <c r="E314" t="s">
        <v>435</v>
      </c>
      <c r="F314" t="s">
        <v>36040</v>
      </c>
      <c r="G314" t="s">
        <v>38156</v>
      </c>
      <c r="H314" t="s">
        <v>762</v>
      </c>
      <c r="I314">
        <v>38.651490000000003</v>
      </c>
      <c r="J314">
        <v>-90.343410000000006</v>
      </c>
      <c r="K314">
        <v>424720</v>
      </c>
      <c r="L314" t="s">
        <v>37040</v>
      </c>
      <c r="AI314" s="49" t="s">
        <v>35887</v>
      </c>
      <c r="AK314" s="49" t="s">
        <v>35887</v>
      </c>
      <c r="AN314" s="49" t="s">
        <v>35887</v>
      </c>
      <c r="AO314" s="49" t="s">
        <v>35887</v>
      </c>
      <c r="AP314" s="49" t="s">
        <v>35887</v>
      </c>
      <c r="AQ314" s="49" t="s">
        <v>35887</v>
      </c>
      <c r="AR314" s="49" t="s">
        <v>35887</v>
      </c>
      <c r="AS314" s="49" t="s">
        <v>35887</v>
      </c>
      <c r="AT314" s="49" t="s">
        <v>35887</v>
      </c>
      <c r="AU314" s="49" t="s">
        <v>35887</v>
      </c>
    </row>
    <row r="315" spans="1:57" x14ac:dyDescent="0.3">
      <c r="A315">
        <v>1005771</v>
      </c>
      <c r="B315" t="s">
        <v>38157</v>
      </c>
      <c r="C315" t="s">
        <v>38158</v>
      </c>
      <c r="D315" t="s">
        <v>5417</v>
      </c>
      <c r="E315" t="s">
        <v>386</v>
      </c>
      <c r="F315" t="s">
        <v>4280</v>
      </c>
      <c r="G315" t="s">
        <v>38159</v>
      </c>
      <c r="H315" t="s">
        <v>2278</v>
      </c>
      <c r="I315">
        <v>31.530954000000001</v>
      </c>
      <c r="J315">
        <v>-87.891407999999998</v>
      </c>
      <c r="K315">
        <v>221210</v>
      </c>
      <c r="L315" t="s">
        <v>3629</v>
      </c>
      <c r="AW315" s="49" t="s">
        <v>38160</v>
      </c>
      <c r="AX315" s="49" t="s">
        <v>38161</v>
      </c>
      <c r="AY315" s="49" t="s">
        <v>38162</v>
      </c>
      <c r="AZ315" s="49" t="s">
        <v>38163</v>
      </c>
      <c r="BA315" s="49" t="s">
        <v>38164</v>
      </c>
      <c r="BB315" s="49" t="s">
        <v>38165</v>
      </c>
      <c r="BC315" s="49" t="s">
        <v>38166</v>
      </c>
      <c r="BD315" s="49" t="s">
        <v>38167</v>
      </c>
      <c r="BE315" s="49" t="s">
        <v>38168</v>
      </c>
    </row>
    <row r="316" spans="1:57" x14ac:dyDescent="0.3">
      <c r="A316">
        <v>1007136</v>
      </c>
      <c r="B316" t="s">
        <v>38169</v>
      </c>
      <c r="C316" t="s">
        <v>38170</v>
      </c>
      <c r="D316" t="s">
        <v>38171</v>
      </c>
      <c r="E316" t="s">
        <v>468</v>
      </c>
      <c r="F316" t="s">
        <v>38172</v>
      </c>
      <c r="G316" t="s">
        <v>38173</v>
      </c>
      <c r="H316" t="s">
        <v>25790</v>
      </c>
      <c r="I316">
        <v>27.970030000000001</v>
      </c>
      <c r="J316">
        <v>-82.795940000000002</v>
      </c>
      <c r="K316">
        <v>221210</v>
      </c>
      <c r="L316" t="s">
        <v>127</v>
      </c>
      <c r="AW316" s="49" t="s">
        <v>38174</v>
      </c>
      <c r="AX316" s="49" t="s">
        <v>38175</v>
      </c>
      <c r="AY316" s="49" t="s">
        <v>38176</v>
      </c>
      <c r="AZ316" s="49" t="s">
        <v>38177</v>
      </c>
      <c r="BA316" s="49" t="s">
        <v>38178</v>
      </c>
      <c r="BB316" s="49" t="s">
        <v>38179</v>
      </c>
      <c r="BC316" s="49" t="s">
        <v>38180</v>
      </c>
      <c r="BD316" s="49" t="s">
        <v>38181</v>
      </c>
      <c r="BE316" s="49" t="s">
        <v>38182</v>
      </c>
    </row>
    <row r="317" spans="1:57" x14ac:dyDescent="0.3">
      <c r="A317">
        <v>1011116</v>
      </c>
      <c r="B317" t="s">
        <v>38183</v>
      </c>
      <c r="C317" t="s">
        <v>38184</v>
      </c>
      <c r="D317" t="s">
        <v>9466</v>
      </c>
      <c r="E317" t="s">
        <v>954</v>
      </c>
      <c r="F317" t="s">
        <v>38185</v>
      </c>
      <c r="G317" t="s">
        <v>38186</v>
      </c>
      <c r="H317" t="s">
        <v>15762</v>
      </c>
      <c r="I317">
        <v>34.461779999999997</v>
      </c>
      <c r="J317">
        <v>-81.854849999999999</v>
      </c>
      <c r="K317">
        <v>221210</v>
      </c>
      <c r="L317" t="s">
        <v>127</v>
      </c>
      <c r="AW317" s="49" t="s">
        <v>38187</v>
      </c>
      <c r="AX317" s="49" t="s">
        <v>38188</v>
      </c>
      <c r="AY317" s="49" t="s">
        <v>38189</v>
      </c>
      <c r="AZ317" s="49" t="s">
        <v>38190</v>
      </c>
      <c r="BA317" s="49" t="s">
        <v>38191</v>
      </c>
      <c r="BB317" s="49" t="s">
        <v>38192</v>
      </c>
      <c r="BC317" s="49" t="s">
        <v>38193</v>
      </c>
      <c r="BD317" s="49" t="s">
        <v>38194</v>
      </c>
      <c r="BE317" s="49" t="s">
        <v>38195</v>
      </c>
    </row>
    <row r="318" spans="1:57" x14ac:dyDescent="0.3">
      <c r="A318">
        <v>1004381</v>
      </c>
      <c r="B318" t="s">
        <v>9546</v>
      </c>
      <c r="C318" t="s">
        <v>9547</v>
      </c>
      <c r="D318" t="s">
        <v>9544</v>
      </c>
      <c r="E318" t="s">
        <v>542</v>
      </c>
      <c r="F318" t="s">
        <v>7406</v>
      </c>
      <c r="G318" t="s">
        <v>9548</v>
      </c>
      <c r="H318" t="s">
        <v>1952</v>
      </c>
      <c r="I318">
        <v>37.047556</v>
      </c>
      <c r="J318">
        <v>-95.606105999999997</v>
      </c>
      <c r="K318">
        <v>324110</v>
      </c>
      <c r="L318" t="s">
        <v>6080</v>
      </c>
      <c r="V318" s="49" t="s">
        <v>38196</v>
      </c>
      <c r="W318" s="49" t="s">
        <v>38197</v>
      </c>
      <c r="X318" s="49" t="s">
        <v>38198</v>
      </c>
      <c r="Y318" s="49" t="s">
        <v>38199</v>
      </c>
      <c r="Z318" s="49" t="s">
        <v>38200</v>
      </c>
      <c r="AA318" s="49" t="s">
        <v>38201</v>
      </c>
      <c r="AB318" s="49" t="s">
        <v>38202</v>
      </c>
      <c r="AC318" s="49" t="s">
        <v>38203</v>
      </c>
      <c r="AD318" s="49" t="s">
        <v>38204</v>
      </c>
    </row>
    <row r="319" spans="1:57" x14ac:dyDescent="0.3">
      <c r="A319">
        <v>1007326</v>
      </c>
      <c r="B319" t="s">
        <v>36655</v>
      </c>
      <c r="C319" t="s">
        <v>38205</v>
      </c>
      <c r="D319" t="s">
        <v>36657</v>
      </c>
      <c r="E319" t="s">
        <v>1682</v>
      </c>
      <c r="F319" t="s">
        <v>36658</v>
      </c>
      <c r="G319" t="s">
        <v>36659</v>
      </c>
      <c r="H319" t="s">
        <v>3046</v>
      </c>
      <c r="I319">
        <v>42.396462999999997</v>
      </c>
      <c r="J319">
        <v>-71.271236999999999</v>
      </c>
      <c r="K319">
        <v>221210</v>
      </c>
      <c r="L319" t="s">
        <v>3629</v>
      </c>
      <c r="AW319" s="49" t="s">
        <v>38206</v>
      </c>
      <c r="AX319" s="49" t="s">
        <v>38207</v>
      </c>
      <c r="AY319" s="49" t="s">
        <v>38208</v>
      </c>
      <c r="AZ319" s="49" t="s">
        <v>38209</v>
      </c>
      <c r="BA319" s="49" t="s">
        <v>38210</v>
      </c>
      <c r="BB319" s="49" t="s">
        <v>38211</v>
      </c>
      <c r="BC319" s="49" t="s">
        <v>38212</v>
      </c>
      <c r="BD319" s="49" t="s">
        <v>38213</v>
      </c>
      <c r="BE319" s="49" t="s">
        <v>38214</v>
      </c>
    </row>
    <row r="320" spans="1:57" x14ac:dyDescent="0.3">
      <c r="A320">
        <v>1002282</v>
      </c>
      <c r="B320" t="s">
        <v>38215</v>
      </c>
      <c r="C320" t="s">
        <v>38216</v>
      </c>
      <c r="D320" t="s">
        <v>5420</v>
      </c>
      <c r="E320" t="s">
        <v>303</v>
      </c>
      <c r="F320" t="s">
        <v>38217</v>
      </c>
      <c r="G320" t="s">
        <v>38218</v>
      </c>
      <c r="H320" t="s">
        <v>483</v>
      </c>
      <c r="I320">
        <v>29.761700000000001</v>
      </c>
      <c r="J320">
        <v>-95.461889999999997</v>
      </c>
      <c r="K320">
        <v>424720</v>
      </c>
      <c r="L320" t="s">
        <v>36033</v>
      </c>
      <c r="AE320" s="49" t="s">
        <v>35887</v>
      </c>
      <c r="AF320" s="49" t="s">
        <v>35887</v>
      </c>
      <c r="AG320" s="49" t="s">
        <v>35887</v>
      </c>
      <c r="AH320" s="49" t="s">
        <v>35887</v>
      </c>
      <c r="AI320" s="49" t="s">
        <v>35887</v>
      </c>
      <c r="AJ320" s="49" t="s">
        <v>35887</v>
      </c>
      <c r="AK320" s="49" t="s">
        <v>35887</v>
      </c>
      <c r="AL320" s="49" t="s">
        <v>35887</v>
      </c>
      <c r="AM320" s="49" t="s">
        <v>35887</v>
      </c>
    </row>
    <row r="321" spans="1:66" x14ac:dyDescent="0.3">
      <c r="A321">
        <v>1005703</v>
      </c>
      <c r="B321" t="s">
        <v>38219</v>
      </c>
      <c r="C321" t="s">
        <v>38220</v>
      </c>
      <c r="D321" t="s">
        <v>38221</v>
      </c>
      <c r="E321" t="s">
        <v>1487</v>
      </c>
      <c r="F321" t="s">
        <v>38222</v>
      </c>
      <c r="G321" t="s">
        <v>38223</v>
      </c>
      <c r="H321" t="s">
        <v>536</v>
      </c>
      <c r="I321">
        <v>39.574289999999998</v>
      </c>
      <c r="J321">
        <v>-105.13314</v>
      </c>
      <c r="K321">
        <v>221210</v>
      </c>
      <c r="L321" t="s">
        <v>127</v>
      </c>
      <c r="AW321" s="49" t="s">
        <v>38224</v>
      </c>
      <c r="AX321" s="49" t="s">
        <v>38225</v>
      </c>
      <c r="AY321" s="49" t="s">
        <v>38226</v>
      </c>
      <c r="AZ321" s="49" t="s">
        <v>38227</v>
      </c>
      <c r="BA321" s="49" t="s">
        <v>38228</v>
      </c>
      <c r="BB321" s="49" t="s">
        <v>38229</v>
      </c>
      <c r="BC321" s="49" t="s">
        <v>38230</v>
      </c>
      <c r="BD321" s="49" t="s">
        <v>38231</v>
      </c>
      <c r="BE321" s="49" t="s">
        <v>38232</v>
      </c>
    </row>
    <row r="322" spans="1:66" x14ac:dyDescent="0.3">
      <c r="A322">
        <v>1003423</v>
      </c>
      <c r="B322" t="s">
        <v>38233</v>
      </c>
      <c r="C322" t="s">
        <v>38234</v>
      </c>
      <c r="D322" t="s">
        <v>9600</v>
      </c>
      <c r="E322" t="s">
        <v>1487</v>
      </c>
      <c r="F322" t="s">
        <v>21908</v>
      </c>
      <c r="G322" t="s">
        <v>38235</v>
      </c>
      <c r="H322" t="s">
        <v>4527</v>
      </c>
      <c r="I322">
        <v>38.841341999999997</v>
      </c>
      <c r="J322">
        <v>-104.816278</v>
      </c>
      <c r="K322">
        <v>221210</v>
      </c>
      <c r="L322" t="s">
        <v>127</v>
      </c>
      <c r="AW322" s="49" t="s">
        <v>38236</v>
      </c>
      <c r="AX322" s="49" t="s">
        <v>38237</v>
      </c>
      <c r="AY322" s="49" t="s">
        <v>38238</v>
      </c>
      <c r="AZ322" s="49" t="s">
        <v>38239</v>
      </c>
      <c r="BA322" s="49" t="s">
        <v>38240</v>
      </c>
      <c r="BB322" s="49" t="s">
        <v>38241</v>
      </c>
      <c r="BC322" s="49" t="s">
        <v>38242</v>
      </c>
      <c r="BD322" s="49" t="s">
        <v>38243</v>
      </c>
      <c r="BE322" s="49" t="s">
        <v>38244</v>
      </c>
    </row>
    <row r="323" spans="1:66" x14ac:dyDescent="0.3">
      <c r="A323">
        <v>1007361</v>
      </c>
      <c r="B323" t="s">
        <v>38245</v>
      </c>
      <c r="C323" t="s">
        <v>38246</v>
      </c>
      <c r="D323" t="s">
        <v>38247</v>
      </c>
      <c r="E323" t="s">
        <v>491</v>
      </c>
      <c r="F323" t="s">
        <v>38248</v>
      </c>
      <c r="G323" t="s">
        <v>38249</v>
      </c>
      <c r="H323" t="s">
        <v>6925</v>
      </c>
      <c r="I323">
        <v>38.08005</v>
      </c>
      <c r="J323">
        <v>-84.537530000000004</v>
      </c>
      <c r="K323">
        <v>221210</v>
      </c>
      <c r="L323" t="s">
        <v>3629</v>
      </c>
      <c r="AW323" s="49" t="s">
        <v>38250</v>
      </c>
      <c r="AX323" s="49" t="s">
        <v>38251</v>
      </c>
      <c r="AY323" s="49" t="s">
        <v>38252</v>
      </c>
      <c r="AZ323" s="49" t="s">
        <v>38253</v>
      </c>
      <c r="BA323" s="49" t="s">
        <v>38254</v>
      </c>
      <c r="BB323" s="49" t="s">
        <v>38255</v>
      </c>
      <c r="BC323" s="49" t="s">
        <v>38256</v>
      </c>
      <c r="BD323" s="49" t="s">
        <v>38257</v>
      </c>
      <c r="BE323" s="49" t="s">
        <v>38258</v>
      </c>
    </row>
    <row r="324" spans="1:66" x14ac:dyDescent="0.3">
      <c r="A324">
        <v>1003838</v>
      </c>
      <c r="B324" t="s">
        <v>38259</v>
      </c>
      <c r="C324" t="s">
        <v>38260</v>
      </c>
      <c r="D324" t="s">
        <v>38247</v>
      </c>
      <c r="E324" t="s">
        <v>491</v>
      </c>
      <c r="F324" t="s">
        <v>38248</v>
      </c>
      <c r="G324" t="s">
        <v>38249</v>
      </c>
      <c r="H324" t="s">
        <v>416</v>
      </c>
      <c r="I324">
        <v>40.285879999999999</v>
      </c>
      <c r="J324">
        <v>-80.178799999999995</v>
      </c>
      <c r="K324">
        <v>221210</v>
      </c>
      <c r="L324" t="s">
        <v>127</v>
      </c>
      <c r="AW324" s="49" t="s">
        <v>38261</v>
      </c>
      <c r="AX324" s="49" t="s">
        <v>38262</v>
      </c>
      <c r="AY324" s="49" t="s">
        <v>38263</v>
      </c>
      <c r="AZ324" s="49" t="s">
        <v>38264</v>
      </c>
      <c r="BA324" s="49" t="s">
        <v>38265</v>
      </c>
      <c r="BB324" s="49" t="s">
        <v>38266</v>
      </c>
      <c r="BC324" s="49" t="s">
        <v>38267</v>
      </c>
      <c r="BD324" s="49" t="s">
        <v>38268</v>
      </c>
      <c r="BE324" s="49" t="s">
        <v>38269</v>
      </c>
    </row>
    <row r="325" spans="1:66" x14ac:dyDescent="0.3">
      <c r="A325">
        <v>1003840</v>
      </c>
      <c r="B325" t="s">
        <v>38270</v>
      </c>
      <c r="C325" t="s">
        <v>38271</v>
      </c>
      <c r="D325" t="s">
        <v>38247</v>
      </c>
      <c r="E325" t="s">
        <v>491</v>
      </c>
      <c r="F325" t="s">
        <v>38248</v>
      </c>
      <c r="G325" t="s">
        <v>38249</v>
      </c>
      <c r="H325" t="s">
        <v>3360</v>
      </c>
      <c r="I325">
        <v>42.283830999999999</v>
      </c>
      <c r="J325">
        <v>-71.583763000000005</v>
      </c>
      <c r="K325">
        <v>221210</v>
      </c>
      <c r="L325" t="s">
        <v>3629</v>
      </c>
      <c r="AW325" s="49" t="s">
        <v>38272</v>
      </c>
      <c r="AX325" s="49" t="s">
        <v>38273</v>
      </c>
      <c r="AY325" s="49" t="s">
        <v>38274</v>
      </c>
      <c r="AZ325" s="49" t="s">
        <v>38275</v>
      </c>
      <c r="BA325" s="49" t="s">
        <v>38276</v>
      </c>
      <c r="BB325" s="49" t="s">
        <v>38277</v>
      </c>
      <c r="BC325" s="49" t="s">
        <v>38278</v>
      </c>
      <c r="BD325" s="49" t="s">
        <v>38279</v>
      </c>
      <c r="BE325" s="49" t="s">
        <v>38280</v>
      </c>
    </row>
    <row r="326" spans="1:66" x14ac:dyDescent="0.3">
      <c r="A326">
        <v>1003942</v>
      </c>
      <c r="B326" t="s">
        <v>38281</v>
      </c>
      <c r="C326" t="s">
        <v>38282</v>
      </c>
      <c r="D326" t="s">
        <v>38247</v>
      </c>
      <c r="E326" t="s">
        <v>491</v>
      </c>
      <c r="F326" t="s">
        <v>38248</v>
      </c>
      <c r="G326" t="s">
        <v>38249</v>
      </c>
      <c r="H326" t="s">
        <v>1615</v>
      </c>
      <c r="I326">
        <v>39.957450000000001</v>
      </c>
      <c r="J326">
        <v>-83.003550000000004</v>
      </c>
      <c r="K326">
        <v>221210</v>
      </c>
      <c r="L326" t="s">
        <v>3629</v>
      </c>
      <c r="AW326" s="49" t="s">
        <v>38283</v>
      </c>
      <c r="AX326" s="49" t="s">
        <v>38284</v>
      </c>
      <c r="AY326" s="49" t="s">
        <v>38285</v>
      </c>
      <c r="AZ326" s="49" t="s">
        <v>38286</v>
      </c>
      <c r="BA326" s="49" t="s">
        <v>38287</v>
      </c>
      <c r="BB326" s="49" t="s">
        <v>38288</v>
      </c>
      <c r="BC326" s="49" t="s">
        <v>38289</v>
      </c>
      <c r="BD326" s="49" t="s">
        <v>38290</v>
      </c>
      <c r="BE326" s="49" t="s">
        <v>38291</v>
      </c>
    </row>
    <row r="327" spans="1:66" x14ac:dyDescent="0.3">
      <c r="A327">
        <v>1003839</v>
      </c>
      <c r="B327" t="s">
        <v>38292</v>
      </c>
      <c r="C327" t="s">
        <v>38293</v>
      </c>
      <c r="D327" t="s">
        <v>38247</v>
      </c>
      <c r="E327" t="s">
        <v>491</v>
      </c>
      <c r="F327" t="s">
        <v>38248</v>
      </c>
      <c r="G327" t="s">
        <v>38249</v>
      </c>
      <c r="H327" t="s">
        <v>416</v>
      </c>
      <c r="I327">
        <v>40.285879999999999</v>
      </c>
      <c r="J327">
        <v>-80.178799999999995</v>
      </c>
      <c r="K327">
        <v>221210</v>
      </c>
      <c r="L327" t="s">
        <v>3629</v>
      </c>
      <c r="AW327" s="49" t="s">
        <v>38294</v>
      </c>
      <c r="AX327" s="49" t="s">
        <v>38295</v>
      </c>
      <c r="AY327" s="49" t="s">
        <v>38296</v>
      </c>
      <c r="AZ327" s="49" t="s">
        <v>38297</v>
      </c>
      <c r="BA327" s="49" t="s">
        <v>38298</v>
      </c>
      <c r="BB327" s="49" t="s">
        <v>38299</v>
      </c>
      <c r="BC327" s="49" t="s">
        <v>38300</v>
      </c>
      <c r="BD327" s="49" t="s">
        <v>38301</v>
      </c>
      <c r="BE327" s="49" t="s">
        <v>38302</v>
      </c>
    </row>
    <row r="328" spans="1:66" x14ac:dyDescent="0.3">
      <c r="A328">
        <v>1007304</v>
      </c>
      <c r="B328" t="s">
        <v>38303</v>
      </c>
      <c r="C328" t="s">
        <v>38304</v>
      </c>
      <c r="D328" t="s">
        <v>38247</v>
      </c>
      <c r="E328" t="s">
        <v>491</v>
      </c>
      <c r="F328" t="s">
        <v>38248</v>
      </c>
      <c r="G328" t="s">
        <v>38249</v>
      </c>
      <c r="H328" t="s">
        <v>796</v>
      </c>
      <c r="I328">
        <v>37.363750000000003</v>
      </c>
      <c r="J328">
        <v>-77.395160000000004</v>
      </c>
      <c r="K328">
        <v>221210</v>
      </c>
      <c r="L328" t="s">
        <v>3629</v>
      </c>
      <c r="AW328" s="49" t="s">
        <v>38305</v>
      </c>
      <c r="AX328" s="49" t="s">
        <v>38306</v>
      </c>
      <c r="AY328" s="49" t="s">
        <v>38307</v>
      </c>
      <c r="AZ328" s="49" t="s">
        <v>38308</v>
      </c>
      <c r="BA328" s="49" t="s">
        <v>38309</v>
      </c>
      <c r="BB328" s="49" t="s">
        <v>38310</v>
      </c>
      <c r="BC328" s="49" t="s">
        <v>38311</v>
      </c>
      <c r="BD328" s="49" t="s">
        <v>38312</v>
      </c>
      <c r="BE328" s="49" t="s">
        <v>38313</v>
      </c>
    </row>
    <row r="329" spans="1:66" x14ac:dyDescent="0.3">
      <c r="A329">
        <v>1012887</v>
      </c>
      <c r="B329" t="s">
        <v>38314</v>
      </c>
      <c r="C329" t="s">
        <v>38315</v>
      </c>
      <c r="D329" t="s">
        <v>38316</v>
      </c>
      <c r="E329" t="s">
        <v>331</v>
      </c>
      <c r="F329" t="s">
        <v>38317</v>
      </c>
      <c r="G329" t="s">
        <v>38318</v>
      </c>
      <c r="H329" t="s">
        <v>2267</v>
      </c>
      <c r="I329">
        <v>40.780925000000003</v>
      </c>
      <c r="J329">
        <v>-73.840549999999993</v>
      </c>
      <c r="K329">
        <v>423740</v>
      </c>
      <c r="L329" t="s">
        <v>58</v>
      </c>
    </row>
    <row r="330" spans="1:66" x14ac:dyDescent="0.3">
      <c r="A330">
        <v>1001061</v>
      </c>
      <c r="B330" t="s">
        <v>36927</v>
      </c>
      <c r="C330" t="s">
        <v>38319</v>
      </c>
      <c r="D330" t="s">
        <v>21663</v>
      </c>
      <c r="E330" t="s">
        <v>303</v>
      </c>
      <c r="F330" t="s">
        <v>36929</v>
      </c>
      <c r="G330" t="s">
        <v>36930</v>
      </c>
      <c r="H330" t="s">
        <v>1952</v>
      </c>
      <c r="I330">
        <v>30.188500000000001</v>
      </c>
      <c r="J330">
        <v>-95.595389999999995</v>
      </c>
      <c r="K330">
        <v>424690</v>
      </c>
      <c r="L330" t="s">
        <v>58</v>
      </c>
    </row>
    <row r="331" spans="1:66" x14ac:dyDescent="0.3">
      <c r="A331">
        <v>1000479</v>
      </c>
      <c r="B331" t="s">
        <v>38320</v>
      </c>
      <c r="C331" t="s">
        <v>38321</v>
      </c>
      <c r="D331" t="s">
        <v>38322</v>
      </c>
      <c r="E331" t="s">
        <v>491</v>
      </c>
      <c r="F331" t="s">
        <v>15269</v>
      </c>
      <c r="G331" t="s">
        <v>38323</v>
      </c>
      <c r="H331" t="s">
        <v>13893</v>
      </c>
      <c r="I331">
        <v>38.273110000000003</v>
      </c>
      <c r="J331">
        <v>-87.691389999999998</v>
      </c>
      <c r="K331">
        <v>221210</v>
      </c>
      <c r="L331" t="s">
        <v>127</v>
      </c>
      <c r="AW331" s="49" t="s">
        <v>38324</v>
      </c>
      <c r="AX331" s="49" t="s">
        <v>38325</v>
      </c>
      <c r="AY331" s="49" t="s">
        <v>38326</v>
      </c>
      <c r="AZ331" s="49" t="s">
        <v>38327</v>
      </c>
      <c r="BA331" s="49" t="s">
        <v>38328</v>
      </c>
      <c r="BB331" s="49" t="s">
        <v>38329</v>
      </c>
      <c r="BC331" s="49" t="s">
        <v>38330</v>
      </c>
      <c r="BD331" s="49" t="s">
        <v>38331</v>
      </c>
      <c r="BE331" s="49" t="s">
        <v>38332</v>
      </c>
    </row>
    <row r="332" spans="1:66" x14ac:dyDescent="0.3">
      <c r="A332">
        <v>1002331</v>
      </c>
      <c r="B332" t="s">
        <v>38333</v>
      </c>
      <c r="C332" t="s">
        <v>38334</v>
      </c>
      <c r="D332" t="s">
        <v>38335</v>
      </c>
      <c r="E332" t="s">
        <v>303</v>
      </c>
      <c r="F332" t="s">
        <v>38336</v>
      </c>
      <c r="G332" t="s">
        <v>38337</v>
      </c>
      <c r="H332" t="s">
        <v>38338</v>
      </c>
      <c r="I332">
        <v>31.416592000000001</v>
      </c>
      <c r="J332">
        <v>-99.892776999999995</v>
      </c>
      <c r="K332">
        <v>211112</v>
      </c>
      <c r="L332" t="s">
        <v>126</v>
      </c>
      <c r="BK332" s="49" t="s">
        <v>35887</v>
      </c>
      <c r="BL332" s="49" t="s">
        <v>38339</v>
      </c>
      <c r="BM332" s="49" t="s">
        <v>35887</v>
      </c>
      <c r="BN332" s="49" t="s">
        <v>35887</v>
      </c>
    </row>
    <row r="333" spans="1:66" x14ac:dyDescent="0.3">
      <c r="A333">
        <v>1010153</v>
      </c>
      <c r="B333" t="s">
        <v>38340</v>
      </c>
      <c r="C333" t="s">
        <v>38341</v>
      </c>
      <c r="D333" t="s">
        <v>38342</v>
      </c>
      <c r="E333" t="s">
        <v>1663</v>
      </c>
      <c r="F333" t="s">
        <v>38343</v>
      </c>
      <c r="G333" t="s">
        <v>38344</v>
      </c>
      <c r="H333" t="s">
        <v>21414</v>
      </c>
      <c r="I333">
        <v>40.278919999999999</v>
      </c>
      <c r="J333">
        <v>-74.047899999999998</v>
      </c>
      <c r="K333">
        <v>325120</v>
      </c>
      <c r="L333" t="s">
        <v>58</v>
      </c>
    </row>
    <row r="334" spans="1:66" x14ac:dyDescent="0.3">
      <c r="A334">
        <v>1007569</v>
      </c>
      <c r="B334" t="s">
        <v>38345</v>
      </c>
      <c r="C334" t="s">
        <v>38346</v>
      </c>
      <c r="D334" t="s">
        <v>11574</v>
      </c>
      <c r="E334" t="s">
        <v>2780</v>
      </c>
      <c r="F334" t="s">
        <v>11575</v>
      </c>
      <c r="G334" t="s">
        <v>38347</v>
      </c>
      <c r="H334" t="s">
        <v>7808</v>
      </c>
      <c r="I334">
        <v>41.76135</v>
      </c>
      <c r="J334">
        <v>-72.656639999999996</v>
      </c>
      <c r="K334">
        <v>221210</v>
      </c>
      <c r="L334" t="s">
        <v>3629</v>
      </c>
      <c r="AW334" s="49" t="s">
        <v>38348</v>
      </c>
      <c r="AX334" s="49" t="s">
        <v>38349</v>
      </c>
      <c r="AY334" s="49" t="s">
        <v>38350</v>
      </c>
      <c r="AZ334" s="49" t="s">
        <v>38351</v>
      </c>
      <c r="BA334" s="49" t="s">
        <v>38352</v>
      </c>
      <c r="BB334" s="49" t="s">
        <v>38353</v>
      </c>
      <c r="BC334" s="49" t="s">
        <v>38354</v>
      </c>
      <c r="BD334" s="49" t="s">
        <v>38355</v>
      </c>
      <c r="BE334" s="49" t="s">
        <v>38356</v>
      </c>
    </row>
    <row r="335" spans="1:66" x14ac:dyDescent="0.3">
      <c r="A335">
        <v>1005789</v>
      </c>
      <c r="B335" t="s">
        <v>9819</v>
      </c>
      <c r="C335" t="s">
        <v>9820</v>
      </c>
      <c r="D335" t="s">
        <v>9821</v>
      </c>
      <c r="E335" t="s">
        <v>1370</v>
      </c>
      <c r="F335" t="s">
        <v>578</v>
      </c>
      <c r="H335" t="s">
        <v>1372</v>
      </c>
      <c r="I335">
        <v>70.323300000000003</v>
      </c>
      <c r="J335">
        <v>-149.60499999999999</v>
      </c>
      <c r="K335">
        <v>211120</v>
      </c>
      <c r="L335" t="s">
        <v>1344</v>
      </c>
      <c r="V335" s="49" t="s">
        <v>35887</v>
      </c>
      <c r="W335" s="49" t="s">
        <v>35887</v>
      </c>
      <c r="X335" s="49" t="s">
        <v>35887</v>
      </c>
      <c r="Y335" s="49" t="s">
        <v>35887</v>
      </c>
      <c r="Z335" s="49" t="s">
        <v>35887</v>
      </c>
      <c r="AA335" s="49" t="s">
        <v>35887</v>
      </c>
      <c r="AB335" s="49" t="s">
        <v>35887</v>
      </c>
      <c r="AC335" s="49" t="s">
        <v>35887</v>
      </c>
    </row>
    <row r="336" spans="1:66" x14ac:dyDescent="0.3">
      <c r="A336">
        <v>1013351</v>
      </c>
      <c r="B336"/>
      <c r="C336" t="s">
        <v>38357</v>
      </c>
      <c r="D336" t="s">
        <v>38358</v>
      </c>
      <c r="E336" t="s">
        <v>1388</v>
      </c>
      <c r="F336" t="s">
        <v>38359</v>
      </c>
      <c r="G336" t="s">
        <v>38360</v>
      </c>
      <c r="I336">
        <v>43.516945999999997</v>
      </c>
      <c r="J336">
        <v>-112.02495999999999</v>
      </c>
      <c r="K336">
        <v>424720</v>
      </c>
      <c r="L336" t="s">
        <v>36033</v>
      </c>
      <c r="AE336" s="49" t="s">
        <v>35887</v>
      </c>
      <c r="AF336" s="49" t="s">
        <v>35887</v>
      </c>
      <c r="AG336" s="49" t="s">
        <v>35887</v>
      </c>
    </row>
    <row r="337" spans="1:75" x14ac:dyDescent="0.3">
      <c r="A337">
        <v>1004527</v>
      </c>
      <c r="B337" t="s">
        <v>38361</v>
      </c>
      <c r="C337" t="s">
        <v>38362</v>
      </c>
      <c r="D337" t="s">
        <v>5417</v>
      </c>
      <c r="E337" t="s">
        <v>454</v>
      </c>
      <c r="F337" t="s">
        <v>20953</v>
      </c>
      <c r="G337" t="s">
        <v>38363</v>
      </c>
      <c r="H337" t="s">
        <v>1310</v>
      </c>
      <c r="I337">
        <v>42.246679999999998</v>
      </c>
      <c r="J337">
        <v>-84.403109999999998</v>
      </c>
      <c r="K337">
        <v>221210</v>
      </c>
      <c r="L337" t="s">
        <v>3629</v>
      </c>
      <c r="AW337" s="49" t="s">
        <v>38364</v>
      </c>
      <c r="AX337" s="49" t="s">
        <v>38365</v>
      </c>
      <c r="AY337" s="49" t="s">
        <v>38366</v>
      </c>
      <c r="AZ337" s="49" t="s">
        <v>38367</v>
      </c>
      <c r="BA337" s="49" t="s">
        <v>38368</v>
      </c>
      <c r="BB337" s="49" t="s">
        <v>38369</v>
      </c>
      <c r="BC337" s="49" t="s">
        <v>38370</v>
      </c>
      <c r="BD337" s="49" t="s">
        <v>38371</v>
      </c>
      <c r="BE337" s="49" t="s">
        <v>38372</v>
      </c>
    </row>
    <row r="338" spans="1:75" x14ac:dyDescent="0.3">
      <c r="A338">
        <v>1010947</v>
      </c>
      <c r="B338" t="s">
        <v>38373</v>
      </c>
      <c r="C338" t="s">
        <v>38374</v>
      </c>
      <c r="D338" t="s">
        <v>38375</v>
      </c>
      <c r="E338" t="s">
        <v>663</v>
      </c>
      <c r="F338" t="s">
        <v>24781</v>
      </c>
      <c r="G338" t="s">
        <v>38376</v>
      </c>
      <c r="H338" t="s">
        <v>1118</v>
      </c>
      <c r="I338">
        <v>40.794491000000001</v>
      </c>
      <c r="J338">
        <v>-81.77749</v>
      </c>
      <c r="K338">
        <v>221210</v>
      </c>
      <c r="L338" t="s">
        <v>127</v>
      </c>
      <c r="AX338" s="49" t="s">
        <v>38377</v>
      </c>
      <c r="AY338" s="49" t="s">
        <v>38378</v>
      </c>
      <c r="AZ338" s="49" t="s">
        <v>38379</v>
      </c>
      <c r="BA338" s="49" t="s">
        <v>38380</v>
      </c>
      <c r="BB338" s="49" t="s">
        <v>38381</v>
      </c>
      <c r="BC338" s="49" t="s">
        <v>38382</v>
      </c>
      <c r="BD338" s="49" t="s">
        <v>38383</v>
      </c>
      <c r="BE338" s="49" t="s">
        <v>38384</v>
      </c>
    </row>
    <row r="339" spans="1:75" x14ac:dyDescent="0.3">
      <c r="A339">
        <v>1004622</v>
      </c>
      <c r="B339" t="s">
        <v>38385</v>
      </c>
      <c r="C339" t="s">
        <v>38386</v>
      </c>
      <c r="D339" t="s">
        <v>17300</v>
      </c>
      <c r="E339" t="s">
        <v>1248</v>
      </c>
      <c r="F339" t="s">
        <v>38387</v>
      </c>
      <c r="G339" t="s">
        <v>38388</v>
      </c>
      <c r="H339" t="s">
        <v>16472</v>
      </c>
      <c r="I339">
        <v>38.406239999999997</v>
      </c>
      <c r="J339">
        <v>-82.466669999999993</v>
      </c>
      <c r="K339">
        <v>221210</v>
      </c>
      <c r="L339" t="s">
        <v>127</v>
      </c>
      <c r="AW339" s="49" t="s">
        <v>38389</v>
      </c>
      <c r="AX339" s="49" t="s">
        <v>38390</v>
      </c>
      <c r="AY339" s="49" t="s">
        <v>38391</v>
      </c>
      <c r="AZ339" s="49" t="s">
        <v>38392</v>
      </c>
      <c r="BA339" s="49" t="s">
        <v>38393</v>
      </c>
      <c r="BB339" s="49" t="s">
        <v>38394</v>
      </c>
      <c r="BC339" s="49" t="s">
        <v>38395</v>
      </c>
      <c r="BD339" s="49" t="s">
        <v>38396</v>
      </c>
      <c r="BE339" s="49" t="s">
        <v>38397</v>
      </c>
    </row>
    <row r="340" spans="1:75" x14ac:dyDescent="0.3">
      <c r="A340">
        <v>1002623</v>
      </c>
      <c r="B340" t="s">
        <v>9910</v>
      </c>
      <c r="C340" t="s">
        <v>9911</v>
      </c>
      <c r="D340" t="s">
        <v>4373</v>
      </c>
      <c r="E340" t="s">
        <v>303</v>
      </c>
      <c r="F340" t="s">
        <v>9912</v>
      </c>
      <c r="G340" t="s">
        <v>9913</v>
      </c>
      <c r="H340" t="s">
        <v>2922</v>
      </c>
      <c r="I340">
        <v>29.633099999999999</v>
      </c>
      <c r="J340">
        <v>-96.719424000000004</v>
      </c>
      <c r="K340">
        <v>211130</v>
      </c>
      <c r="L340" t="s">
        <v>326</v>
      </c>
      <c r="BF340" s="49" t="s">
        <v>38398</v>
      </c>
      <c r="BG340" s="49" t="s">
        <v>38399</v>
      </c>
      <c r="BH340" s="49" t="s">
        <v>38400</v>
      </c>
      <c r="BI340" s="49" t="s">
        <v>38401</v>
      </c>
      <c r="BJ340" s="49" t="s">
        <v>38402</v>
      </c>
      <c r="BK340" s="49" t="s">
        <v>38403</v>
      </c>
      <c r="BL340" s="49" t="s">
        <v>38404</v>
      </c>
      <c r="BM340" s="49" t="s">
        <v>38405</v>
      </c>
      <c r="BN340" s="49" t="s">
        <v>38406</v>
      </c>
    </row>
    <row r="341" spans="1:75" x14ac:dyDescent="0.3">
      <c r="A341">
        <v>1007118</v>
      </c>
      <c r="B341" t="s">
        <v>38407</v>
      </c>
      <c r="C341" t="s">
        <v>38408</v>
      </c>
      <c r="D341" t="s">
        <v>38409</v>
      </c>
      <c r="E341" t="s">
        <v>331</v>
      </c>
      <c r="F341" t="s">
        <v>22445</v>
      </c>
      <c r="H341" t="s">
        <v>7719</v>
      </c>
      <c r="I341">
        <v>42.151668000000001</v>
      </c>
      <c r="J341">
        <v>-77.075456000000003</v>
      </c>
      <c r="K341">
        <v>221210</v>
      </c>
      <c r="L341" t="s">
        <v>127</v>
      </c>
      <c r="AW341" s="49" t="s">
        <v>38410</v>
      </c>
      <c r="AX341" s="49" t="s">
        <v>38411</v>
      </c>
      <c r="AY341" s="49" t="s">
        <v>38412</v>
      </c>
      <c r="AZ341" s="49" t="s">
        <v>38413</v>
      </c>
      <c r="BA341" s="49" t="s">
        <v>38414</v>
      </c>
      <c r="BB341" s="49" t="s">
        <v>38415</v>
      </c>
      <c r="BC341" s="49" t="s">
        <v>38416</v>
      </c>
      <c r="BD341" s="49" t="s">
        <v>38417</v>
      </c>
      <c r="BE341" s="49" t="s">
        <v>38418</v>
      </c>
    </row>
    <row r="342" spans="1:75" x14ac:dyDescent="0.3">
      <c r="A342">
        <v>1012506</v>
      </c>
      <c r="B342" t="s">
        <v>9974</v>
      </c>
      <c r="C342" t="s">
        <v>9975</v>
      </c>
      <c r="D342" t="s">
        <v>2615</v>
      </c>
      <c r="E342" t="s">
        <v>303</v>
      </c>
      <c r="F342" t="s">
        <v>967</v>
      </c>
      <c r="G342" t="s">
        <v>9976</v>
      </c>
      <c r="H342" t="s">
        <v>969</v>
      </c>
      <c r="I342">
        <v>27.811440999999999</v>
      </c>
      <c r="J342">
        <v>-97.431764999999999</v>
      </c>
      <c r="K342">
        <v>324110</v>
      </c>
      <c r="L342" t="s">
        <v>1344</v>
      </c>
      <c r="V342" s="49" t="s">
        <v>38419</v>
      </c>
      <c r="W342" s="49" t="s">
        <v>38420</v>
      </c>
      <c r="X342" s="49" t="s">
        <v>38421</v>
      </c>
    </row>
    <row r="343" spans="1:75" x14ac:dyDescent="0.3">
      <c r="A343">
        <v>1002518</v>
      </c>
      <c r="B343" t="s">
        <v>38422</v>
      </c>
      <c r="C343" t="s">
        <v>38423</v>
      </c>
      <c r="D343" t="s">
        <v>38424</v>
      </c>
      <c r="E343" t="s">
        <v>1487</v>
      </c>
      <c r="F343" t="s">
        <v>21092</v>
      </c>
      <c r="G343" t="s">
        <v>38425</v>
      </c>
      <c r="H343" t="s">
        <v>21094</v>
      </c>
      <c r="I343">
        <v>37.46584</v>
      </c>
      <c r="J343">
        <v>-108.65567</v>
      </c>
      <c r="K343">
        <v>221210</v>
      </c>
      <c r="L343" t="s">
        <v>59</v>
      </c>
      <c r="BO343" s="49" t="s">
        <v>38426</v>
      </c>
      <c r="BP343" s="49" t="s">
        <v>38427</v>
      </c>
      <c r="BQ343" s="49" t="s">
        <v>38428</v>
      </c>
      <c r="BR343" s="49" t="s">
        <v>38429</v>
      </c>
      <c r="BS343" s="49" t="s">
        <v>38430</v>
      </c>
      <c r="BT343" s="49" t="s">
        <v>38431</v>
      </c>
      <c r="BU343" s="49" t="s">
        <v>38432</v>
      </c>
      <c r="BV343" s="49" t="s">
        <v>38433</v>
      </c>
      <c r="BW343" s="49" t="s">
        <v>38434</v>
      </c>
    </row>
    <row r="344" spans="1:75" x14ac:dyDescent="0.3">
      <c r="A344">
        <v>1007120</v>
      </c>
      <c r="B344" t="s">
        <v>38435</v>
      </c>
      <c r="C344" t="s">
        <v>38436</v>
      </c>
      <c r="D344" t="s">
        <v>38437</v>
      </c>
      <c r="E344" t="s">
        <v>386</v>
      </c>
      <c r="F344" t="s">
        <v>32740</v>
      </c>
      <c r="G344" t="s">
        <v>38438</v>
      </c>
      <c r="H344" t="s">
        <v>10254</v>
      </c>
      <c r="I344">
        <v>34.13308</v>
      </c>
      <c r="J344">
        <v>-86.816249999999997</v>
      </c>
      <c r="K344">
        <v>221210</v>
      </c>
      <c r="L344" t="s">
        <v>127</v>
      </c>
      <c r="AW344" s="49" t="s">
        <v>38439</v>
      </c>
      <c r="AX344" s="49" t="s">
        <v>38440</v>
      </c>
      <c r="AY344" s="49" t="s">
        <v>38441</v>
      </c>
      <c r="AZ344" s="49" t="s">
        <v>38442</v>
      </c>
      <c r="BA344" s="49" t="s">
        <v>38443</v>
      </c>
      <c r="BB344" s="49" t="s">
        <v>38444</v>
      </c>
      <c r="BC344" s="49" t="s">
        <v>38445</v>
      </c>
      <c r="BD344" s="49" t="s">
        <v>38446</v>
      </c>
      <c r="BE344" s="49" t="s">
        <v>38447</v>
      </c>
    </row>
    <row r="345" spans="1:75" x14ac:dyDescent="0.3">
      <c r="A345">
        <v>1007955</v>
      </c>
      <c r="B345" t="s">
        <v>10313</v>
      </c>
      <c r="C345" t="s">
        <v>10314</v>
      </c>
      <c r="D345" t="s">
        <v>322</v>
      </c>
      <c r="E345" t="s">
        <v>323</v>
      </c>
      <c r="F345" t="s">
        <v>324</v>
      </c>
      <c r="G345" t="s">
        <v>10315</v>
      </c>
      <c r="H345" t="s">
        <v>2179</v>
      </c>
      <c r="I345">
        <v>35.308700000000002</v>
      </c>
      <c r="J345">
        <v>-119.63235</v>
      </c>
      <c r="K345">
        <v>211111</v>
      </c>
      <c r="L345" t="s">
        <v>326</v>
      </c>
      <c r="BJ345" s="49" t="s">
        <v>38448</v>
      </c>
      <c r="BK345" s="49" t="s">
        <v>38449</v>
      </c>
      <c r="BL345" s="49" t="s">
        <v>38450</v>
      </c>
      <c r="BM345" s="49" t="s">
        <v>38451</v>
      </c>
      <c r="BN345" s="49" t="s">
        <v>38452</v>
      </c>
    </row>
    <row r="346" spans="1:75" x14ac:dyDescent="0.3">
      <c r="A346">
        <v>1005062</v>
      </c>
      <c r="B346" t="s">
        <v>10346</v>
      </c>
      <c r="C346" t="s">
        <v>10347</v>
      </c>
      <c r="D346" t="s">
        <v>399</v>
      </c>
      <c r="E346" t="s">
        <v>386</v>
      </c>
      <c r="F346" t="s">
        <v>2885</v>
      </c>
      <c r="G346" t="s">
        <v>10348</v>
      </c>
      <c r="H346" t="s">
        <v>402</v>
      </c>
      <c r="I346">
        <v>34.63147</v>
      </c>
      <c r="J346">
        <v>-87.038430000000005</v>
      </c>
      <c r="K346">
        <v>325211</v>
      </c>
      <c r="L346" t="s">
        <v>6824</v>
      </c>
    </row>
    <row r="347" spans="1:75" x14ac:dyDescent="0.3">
      <c r="A347">
        <v>1010455</v>
      </c>
      <c r="B347" t="s">
        <v>30746</v>
      </c>
      <c r="C347" t="s">
        <v>38453</v>
      </c>
      <c r="D347" t="s">
        <v>3191</v>
      </c>
      <c r="E347" t="s">
        <v>1487</v>
      </c>
      <c r="F347" t="s">
        <v>26216</v>
      </c>
      <c r="G347" t="s">
        <v>38454</v>
      </c>
      <c r="H347" t="s">
        <v>5884</v>
      </c>
      <c r="I347">
        <v>39.743690000000001</v>
      </c>
      <c r="J347">
        <v>-104.98777</v>
      </c>
      <c r="K347">
        <v>211130</v>
      </c>
      <c r="L347" t="s">
        <v>38455</v>
      </c>
      <c r="AE347" s="49" t="s">
        <v>35887</v>
      </c>
      <c r="AF347" s="49" t="s">
        <v>35887</v>
      </c>
      <c r="AG347" s="49" t="s">
        <v>35887</v>
      </c>
      <c r="AH347" s="49" t="s">
        <v>35887</v>
      </c>
      <c r="AI347" s="49" t="s">
        <v>35887</v>
      </c>
      <c r="AJ347" s="49" t="s">
        <v>35887</v>
      </c>
      <c r="AK347" s="49" t="s">
        <v>35887</v>
      </c>
      <c r="AL347" s="49" t="s">
        <v>35887</v>
      </c>
      <c r="AN347" s="49" t="s">
        <v>35887</v>
      </c>
      <c r="AO347" s="49" t="s">
        <v>38456</v>
      </c>
      <c r="AP347" s="49" t="s">
        <v>35887</v>
      </c>
      <c r="AQ347" s="49" t="s">
        <v>38457</v>
      </c>
      <c r="AR347" s="49" t="s">
        <v>38458</v>
      </c>
      <c r="AS347" s="49" t="s">
        <v>38459</v>
      </c>
      <c r="AT347" s="49" t="s">
        <v>38460</v>
      </c>
      <c r="AU347" s="49" t="s">
        <v>38461</v>
      </c>
    </row>
    <row r="348" spans="1:75" x14ac:dyDescent="0.3">
      <c r="A348">
        <v>1006388</v>
      </c>
      <c r="B348" t="s">
        <v>10610</v>
      </c>
      <c r="C348" t="s">
        <v>10611</v>
      </c>
      <c r="D348" t="s">
        <v>3979</v>
      </c>
      <c r="E348" t="s">
        <v>454</v>
      </c>
      <c r="F348" t="s">
        <v>2645</v>
      </c>
      <c r="G348" t="s">
        <v>10612</v>
      </c>
      <c r="H348" t="s">
        <v>1118</v>
      </c>
      <c r="I348">
        <v>42.284100000000002</v>
      </c>
      <c r="J348">
        <v>-83.152699999999996</v>
      </c>
      <c r="K348">
        <v>324110</v>
      </c>
      <c r="L348" t="s">
        <v>1344</v>
      </c>
      <c r="V348" s="49" t="s">
        <v>38462</v>
      </c>
      <c r="W348" s="49" t="s">
        <v>38463</v>
      </c>
      <c r="X348" s="49" t="s">
        <v>38464</v>
      </c>
      <c r="Y348" s="49" t="s">
        <v>38465</v>
      </c>
      <c r="Z348" s="49" t="s">
        <v>38466</v>
      </c>
      <c r="AA348" s="49" t="s">
        <v>38467</v>
      </c>
      <c r="AB348" s="49" t="s">
        <v>38468</v>
      </c>
      <c r="AC348" s="49" t="s">
        <v>38469</v>
      </c>
      <c r="AD348" s="49" t="s">
        <v>38470</v>
      </c>
    </row>
    <row r="349" spans="1:75" x14ac:dyDescent="0.3">
      <c r="A349">
        <v>1013035</v>
      </c>
      <c r="B349"/>
      <c r="C349" t="s">
        <v>38471</v>
      </c>
      <c r="D349" t="s">
        <v>657</v>
      </c>
      <c r="E349" t="s">
        <v>663</v>
      </c>
      <c r="F349" t="s">
        <v>38472</v>
      </c>
      <c r="G349" t="s">
        <v>38473</v>
      </c>
      <c r="I349">
        <v>41.578964833999997</v>
      </c>
      <c r="J349">
        <v>-79.905923951999895</v>
      </c>
      <c r="K349">
        <v>211130</v>
      </c>
      <c r="L349" t="s">
        <v>38474</v>
      </c>
      <c r="BO349" s="49" t="s">
        <v>35887</v>
      </c>
      <c r="BP349" s="49" t="s">
        <v>38475</v>
      </c>
    </row>
    <row r="350" spans="1:75" x14ac:dyDescent="0.3">
      <c r="A350">
        <v>1008310</v>
      </c>
      <c r="B350" t="s">
        <v>10617</v>
      </c>
      <c r="C350" t="s">
        <v>10618</v>
      </c>
      <c r="D350" t="s">
        <v>10619</v>
      </c>
      <c r="E350" t="s">
        <v>303</v>
      </c>
      <c r="F350" t="s">
        <v>10620</v>
      </c>
      <c r="G350" t="s">
        <v>10621</v>
      </c>
      <c r="H350" t="s">
        <v>10622</v>
      </c>
      <c r="I350">
        <v>28.456666999999999</v>
      </c>
      <c r="J350">
        <v>-98.190276999999995</v>
      </c>
      <c r="K350">
        <v>324110</v>
      </c>
      <c r="L350" t="s">
        <v>1344</v>
      </c>
      <c r="V350" s="49" t="s">
        <v>38476</v>
      </c>
      <c r="W350" s="49" t="s">
        <v>38477</v>
      </c>
      <c r="X350" s="49" t="s">
        <v>38478</v>
      </c>
      <c r="Y350" s="49" t="s">
        <v>38479</v>
      </c>
      <c r="Z350" s="49" t="s">
        <v>38480</v>
      </c>
      <c r="AA350" s="49" t="s">
        <v>38481</v>
      </c>
      <c r="AB350" s="49" t="s">
        <v>38482</v>
      </c>
      <c r="AC350" s="49" t="s">
        <v>38483</v>
      </c>
      <c r="AD350" s="49" t="s">
        <v>38484</v>
      </c>
    </row>
    <row r="351" spans="1:75" x14ac:dyDescent="0.3">
      <c r="A351">
        <v>1002235</v>
      </c>
      <c r="B351" t="s">
        <v>10651</v>
      </c>
      <c r="C351" t="s">
        <v>10652</v>
      </c>
      <c r="D351" t="s">
        <v>10653</v>
      </c>
      <c r="E351" t="s">
        <v>583</v>
      </c>
      <c r="F351" t="s">
        <v>10654</v>
      </c>
      <c r="G351" t="s">
        <v>10655</v>
      </c>
      <c r="H351" t="s">
        <v>2636</v>
      </c>
      <c r="I351">
        <v>29.860523000000001</v>
      </c>
      <c r="J351">
        <v>-90.453429</v>
      </c>
      <c r="K351">
        <v>211130</v>
      </c>
      <c r="L351" t="s">
        <v>326</v>
      </c>
      <c r="BF351" s="49" t="s">
        <v>38485</v>
      </c>
      <c r="BG351" s="49" t="s">
        <v>38486</v>
      </c>
      <c r="BH351" s="49" t="s">
        <v>38487</v>
      </c>
      <c r="BI351" s="49" t="s">
        <v>38488</v>
      </c>
      <c r="BJ351" s="49" t="s">
        <v>38489</v>
      </c>
      <c r="BK351" s="49" t="s">
        <v>38490</v>
      </c>
      <c r="BL351" s="49" t="s">
        <v>38491</v>
      </c>
      <c r="BM351" s="49" t="s">
        <v>38492</v>
      </c>
      <c r="BN351" s="49" t="s">
        <v>38493</v>
      </c>
    </row>
    <row r="352" spans="1:75" x14ac:dyDescent="0.3">
      <c r="A352">
        <v>1000195</v>
      </c>
      <c r="B352" t="s">
        <v>38494</v>
      </c>
      <c r="C352" t="s">
        <v>38495</v>
      </c>
      <c r="D352" t="s">
        <v>36426</v>
      </c>
      <c r="E352" t="s">
        <v>1781</v>
      </c>
      <c r="F352" t="s">
        <v>36427</v>
      </c>
      <c r="G352" t="s">
        <v>38496</v>
      </c>
      <c r="H352" t="s">
        <v>30982</v>
      </c>
      <c r="I352">
        <v>32.421289999999999</v>
      </c>
      <c r="J352">
        <v>-90.006398000000004</v>
      </c>
      <c r="K352">
        <v>211111</v>
      </c>
      <c r="L352" t="s">
        <v>59</v>
      </c>
      <c r="BR352" s="49" t="s">
        <v>38382</v>
      </c>
      <c r="BS352" s="49" t="s">
        <v>38497</v>
      </c>
      <c r="BT352" s="49" t="s">
        <v>38498</v>
      </c>
      <c r="BU352" s="49" t="s">
        <v>38499</v>
      </c>
      <c r="BV352" s="49" t="s">
        <v>38500</v>
      </c>
      <c r="BW352" s="49" t="s">
        <v>38501</v>
      </c>
    </row>
    <row r="353" spans="1:75" x14ac:dyDescent="0.3">
      <c r="A353">
        <v>1006428</v>
      </c>
      <c r="B353" t="s">
        <v>10776</v>
      </c>
      <c r="C353" t="s">
        <v>10777</v>
      </c>
      <c r="D353" t="s">
        <v>8505</v>
      </c>
      <c r="E353" t="s">
        <v>690</v>
      </c>
      <c r="F353" t="s">
        <v>10778</v>
      </c>
      <c r="G353" t="s">
        <v>10779</v>
      </c>
      <c r="H353" t="s">
        <v>5743</v>
      </c>
      <c r="I353">
        <v>33.441360000000003</v>
      </c>
      <c r="J353">
        <v>-81.931229999999999</v>
      </c>
      <c r="K353">
        <v>325199</v>
      </c>
      <c r="L353" t="s">
        <v>28</v>
      </c>
      <c r="BR353" s="49" t="s">
        <v>35887</v>
      </c>
      <c r="BS353" s="49" t="s">
        <v>35887</v>
      </c>
      <c r="BT353" s="49" t="s">
        <v>35887</v>
      </c>
      <c r="BU353" s="49" t="s">
        <v>35887</v>
      </c>
      <c r="BV353" s="49" t="s">
        <v>35887</v>
      </c>
      <c r="BW353" s="49" t="s">
        <v>35887</v>
      </c>
    </row>
    <row r="354" spans="1:75" x14ac:dyDescent="0.3">
      <c r="A354">
        <v>1006503</v>
      </c>
      <c r="B354" t="s">
        <v>38502</v>
      </c>
      <c r="C354" t="s">
        <v>38503</v>
      </c>
      <c r="D354" t="s">
        <v>2644</v>
      </c>
      <c r="E354" t="s">
        <v>454</v>
      </c>
      <c r="F354" t="s">
        <v>3980</v>
      </c>
      <c r="G354" t="s">
        <v>38363</v>
      </c>
      <c r="H354" t="s">
        <v>1118</v>
      </c>
      <c r="I354">
        <v>42.333280000000002</v>
      </c>
      <c r="J354">
        <v>-83.057270000000003</v>
      </c>
      <c r="K354">
        <v>221210</v>
      </c>
      <c r="L354" t="s">
        <v>3629</v>
      </c>
      <c r="AW354" s="49" t="s">
        <v>38504</v>
      </c>
      <c r="AX354" s="49" t="s">
        <v>38505</v>
      </c>
      <c r="AY354" s="49" t="s">
        <v>38506</v>
      </c>
      <c r="AZ354" s="49" t="s">
        <v>38507</v>
      </c>
      <c r="BA354" s="49" t="s">
        <v>38508</v>
      </c>
      <c r="BB354" s="49" t="s">
        <v>38509</v>
      </c>
      <c r="BC354" s="49" t="s">
        <v>38510</v>
      </c>
      <c r="BD354" s="49" t="s">
        <v>38511</v>
      </c>
      <c r="BE354" s="49" t="s">
        <v>38512</v>
      </c>
    </row>
    <row r="355" spans="1:75" x14ac:dyDescent="0.3">
      <c r="A355">
        <v>1003935</v>
      </c>
      <c r="B355" t="s">
        <v>38513</v>
      </c>
      <c r="C355" t="s">
        <v>38514</v>
      </c>
      <c r="D355" t="s">
        <v>897</v>
      </c>
      <c r="E355" t="s">
        <v>793</v>
      </c>
      <c r="F355" t="s">
        <v>38515</v>
      </c>
      <c r="G355" t="s">
        <v>38516</v>
      </c>
      <c r="H355" t="s">
        <v>796</v>
      </c>
      <c r="I355">
        <v>37.416944000000001</v>
      </c>
      <c r="J355">
        <v>-77.408889000000002</v>
      </c>
      <c r="K355">
        <v>325188</v>
      </c>
      <c r="L355" t="s">
        <v>59</v>
      </c>
      <c r="BS355" s="49" t="s">
        <v>35887</v>
      </c>
      <c r="BT355" s="49" t="s">
        <v>35887</v>
      </c>
      <c r="BU355" s="49" t="s">
        <v>35887</v>
      </c>
      <c r="BV355" s="49" t="s">
        <v>35887</v>
      </c>
      <c r="BW355" s="49" t="s">
        <v>35887</v>
      </c>
    </row>
    <row r="356" spans="1:75" x14ac:dyDescent="0.3">
      <c r="A356">
        <v>1010385</v>
      </c>
      <c r="B356" t="s">
        <v>38517</v>
      </c>
      <c r="C356" t="s">
        <v>38518</v>
      </c>
      <c r="D356" t="s">
        <v>17142</v>
      </c>
      <c r="E356" t="s">
        <v>380</v>
      </c>
      <c r="F356" t="s">
        <v>17143</v>
      </c>
      <c r="G356" t="s">
        <v>38519</v>
      </c>
      <c r="H356" t="s">
        <v>7627</v>
      </c>
      <c r="I356">
        <v>45.002389999999998</v>
      </c>
      <c r="J356">
        <v>-93.452560000000005</v>
      </c>
      <c r="K356">
        <v>333415</v>
      </c>
      <c r="L356" t="s">
        <v>82</v>
      </c>
    </row>
    <row r="357" spans="1:75" x14ac:dyDescent="0.3">
      <c r="A357">
        <v>1006739</v>
      </c>
      <c r="B357" t="s">
        <v>38520</v>
      </c>
      <c r="C357" t="s">
        <v>38521</v>
      </c>
      <c r="D357" t="s">
        <v>4980</v>
      </c>
      <c r="E357" t="s">
        <v>690</v>
      </c>
      <c r="F357" t="s">
        <v>1177</v>
      </c>
      <c r="G357" t="s">
        <v>38522</v>
      </c>
      <c r="H357" t="s">
        <v>1179</v>
      </c>
      <c r="I357">
        <v>34.753129999999999</v>
      </c>
      <c r="J357">
        <v>-84.959090000000003</v>
      </c>
      <c r="K357">
        <v>221210</v>
      </c>
      <c r="L357" t="s">
        <v>127</v>
      </c>
      <c r="AW357" s="49" t="s">
        <v>38523</v>
      </c>
      <c r="AX357" s="49" t="s">
        <v>38524</v>
      </c>
      <c r="AY357" s="49" t="s">
        <v>38525</v>
      </c>
      <c r="AZ357" s="49" t="s">
        <v>38526</v>
      </c>
      <c r="BA357" s="49" t="s">
        <v>38527</v>
      </c>
      <c r="BB357" s="49" t="s">
        <v>38528</v>
      </c>
      <c r="BC357" s="49" t="s">
        <v>38529</v>
      </c>
      <c r="BD357" s="49" t="s">
        <v>38530</v>
      </c>
      <c r="BE357" s="49" t="s">
        <v>38531</v>
      </c>
    </row>
    <row r="358" spans="1:75" x14ac:dyDescent="0.3">
      <c r="A358">
        <v>1008058</v>
      </c>
      <c r="B358" t="s">
        <v>38532</v>
      </c>
      <c r="C358" t="s">
        <v>38533</v>
      </c>
      <c r="D358" t="s">
        <v>10918</v>
      </c>
      <c r="E358" t="s">
        <v>793</v>
      </c>
      <c r="F358" t="s">
        <v>14574</v>
      </c>
      <c r="G358" t="s">
        <v>38534</v>
      </c>
      <c r="H358" t="s">
        <v>14576</v>
      </c>
      <c r="I358">
        <v>36.578147999999999</v>
      </c>
      <c r="J358">
        <v>-79.380988000000002</v>
      </c>
      <c r="K358">
        <v>221210</v>
      </c>
      <c r="L358" t="s">
        <v>127</v>
      </c>
      <c r="AW358" s="49" t="s">
        <v>38535</v>
      </c>
      <c r="AX358" s="49" t="s">
        <v>38536</v>
      </c>
      <c r="AY358" s="49" t="s">
        <v>38537</v>
      </c>
      <c r="AZ358" s="49" t="s">
        <v>38538</v>
      </c>
      <c r="BA358" s="49" t="s">
        <v>38539</v>
      </c>
      <c r="BB358" s="49" t="s">
        <v>38540</v>
      </c>
      <c r="BC358" s="49" t="s">
        <v>38541</v>
      </c>
      <c r="BD358" s="49" t="s">
        <v>38542</v>
      </c>
      <c r="BE358" s="49" t="s">
        <v>38543</v>
      </c>
    </row>
    <row r="359" spans="1:75" x14ac:dyDescent="0.3">
      <c r="A359">
        <v>1010949</v>
      </c>
      <c r="B359" t="s">
        <v>10985</v>
      </c>
      <c r="C359" t="s">
        <v>10986</v>
      </c>
      <c r="D359" t="s">
        <v>10987</v>
      </c>
      <c r="E359" t="s">
        <v>1781</v>
      </c>
      <c r="F359" t="s">
        <v>10988</v>
      </c>
      <c r="G359" t="s">
        <v>10989</v>
      </c>
      <c r="H359" t="s">
        <v>10990</v>
      </c>
      <c r="I359">
        <v>32.797600000000003</v>
      </c>
      <c r="J359">
        <v>-88.605699999999999</v>
      </c>
      <c r="K359">
        <v>221112</v>
      </c>
      <c r="L359" t="s">
        <v>335</v>
      </c>
      <c r="BQ359" s="49" t="s">
        <v>35887</v>
      </c>
    </row>
    <row r="360" spans="1:75" x14ac:dyDescent="0.3">
      <c r="A360">
        <v>1009865</v>
      </c>
      <c r="B360" t="s">
        <v>38544</v>
      </c>
      <c r="C360" t="s">
        <v>38545</v>
      </c>
      <c r="D360" t="s">
        <v>38546</v>
      </c>
      <c r="E360" t="s">
        <v>1663</v>
      </c>
      <c r="F360" t="s">
        <v>38547</v>
      </c>
      <c r="G360" t="s">
        <v>38548</v>
      </c>
      <c r="H360" t="s">
        <v>20790</v>
      </c>
      <c r="I360">
        <v>41.04795</v>
      </c>
      <c r="J360">
        <v>-74.117279999999994</v>
      </c>
      <c r="K360">
        <v>423620</v>
      </c>
      <c r="L360" t="s">
        <v>82</v>
      </c>
    </row>
    <row r="361" spans="1:75" x14ac:dyDescent="0.3">
      <c r="A361">
        <v>1005568</v>
      </c>
      <c r="B361" t="s">
        <v>38549</v>
      </c>
      <c r="C361" t="s">
        <v>38550</v>
      </c>
      <c r="D361" t="s">
        <v>38551</v>
      </c>
      <c r="E361" t="s">
        <v>386</v>
      </c>
      <c r="F361" t="s">
        <v>38552</v>
      </c>
      <c r="G361" t="s">
        <v>38553</v>
      </c>
      <c r="H361" t="s">
        <v>10545</v>
      </c>
      <c r="I361">
        <v>34.442188999999999</v>
      </c>
      <c r="J361">
        <v>-85.722814</v>
      </c>
      <c r="K361">
        <v>221210</v>
      </c>
      <c r="L361" t="s">
        <v>127</v>
      </c>
      <c r="AW361" s="49" t="s">
        <v>38554</v>
      </c>
      <c r="AX361" s="49" t="s">
        <v>38555</v>
      </c>
      <c r="AY361" s="49" t="s">
        <v>38556</v>
      </c>
      <c r="AZ361" s="49" t="s">
        <v>38557</v>
      </c>
      <c r="BA361" s="49" t="s">
        <v>38558</v>
      </c>
      <c r="BB361" s="49" t="s">
        <v>38559</v>
      </c>
      <c r="BC361" s="49" t="s">
        <v>38560</v>
      </c>
      <c r="BD361" s="49" t="s">
        <v>38561</v>
      </c>
      <c r="BE361" s="49" t="s">
        <v>38562</v>
      </c>
    </row>
    <row r="362" spans="1:75" x14ac:dyDescent="0.3">
      <c r="A362">
        <v>1006987</v>
      </c>
      <c r="B362" t="s">
        <v>38563</v>
      </c>
      <c r="C362" t="s">
        <v>38564</v>
      </c>
      <c r="D362" t="s">
        <v>2843</v>
      </c>
      <c r="E362" t="s">
        <v>386</v>
      </c>
      <c r="F362" t="s">
        <v>2885</v>
      </c>
      <c r="G362" t="s">
        <v>38565</v>
      </c>
      <c r="H362" t="s">
        <v>402</v>
      </c>
      <c r="I362">
        <v>34.592930000000003</v>
      </c>
      <c r="J362">
        <v>-86.988460000000003</v>
      </c>
      <c r="K362">
        <v>221210</v>
      </c>
      <c r="L362" t="s">
        <v>127</v>
      </c>
      <c r="AW362" s="49" t="s">
        <v>38566</v>
      </c>
      <c r="AX362" s="49" t="s">
        <v>38567</v>
      </c>
      <c r="AY362" s="49" t="s">
        <v>38568</v>
      </c>
      <c r="AZ362" s="49" t="s">
        <v>38569</v>
      </c>
      <c r="BA362" s="49" t="s">
        <v>38570</v>
      </c>
      <c r="BB362" s="49" t="s">
        <v>38571</v>
      </c>
      <c r="BC362" s="49" t="s">
        <v>38572</v>
      </c>
      <c r="BD362" s="49" t="s">
        <v>38573</v>
      </c>
      <c r="BE362" s="49" t="s">
        <v>38574</v>
      </c>
    </row>
    <row r="363" spans="1:75" x14ac:dyDescent="0.3">
      <c r="A363">
        <v>1012519</v>
      </c>
      <c r="B363" t="s">
        <v>11110</v>
      </c>
      <c r="C363" t="s">
        <v>11111</v>
      </c>
      <c r="D363" t="s">
        <v>3520</v>
      </c>
      <c r="E363" t="s">
        <v>303</v>
      </c>
      <c r="F363" t="s">
        <v>3521</v>
      </c>
      <c r="G363" t="s">
        <v>11112</v>
      </c>
      <c r="I363">
        <v>31.240756699999999</v>
      </c>
      <c r="J363">
        <v>-103.065333</v>
      </c>
      <c r="K363">
        <v>211130</v>
      </c>
      <c r="L363" t="s">
        <v>2172</v>
      </c>
      <c r="BO363" s="49" t="s">
        <v>35887</v>
      </c>
      <c r="BP363" s="49" t="s">
        <v>35887</v>
      </c>
      <c r="BQ363" s="49" t="s">
        <v>35887</v>
      </c>
      <c r="BR363" s="49" t="s">
        <v>35887</v>
      </c>
    </row>
    <row r="364" spans="1:75" x14ac:dyDescent="0.3">
      <c r="A364">
        <v>1007322</v>
      </c>
      <c r="B364" t="s">
        <v>11113</v>
      </c>
      <c r="C364" t="s">
        <v>11114</v>
      </c>
      <c r="D364" t="s">
        <v>11115</v>
      </c>
      <c r="E364" t="s">
        <v>3890</v>
      </c>
      <c r="F364" t="s">
        <v>11116</v>
      </c>
      <c r="G364" t="s">
        <v>11117</v>
      </c>
      <c r="H364" t="s">
        <v>9191</v>
      </c>
      <c r="I364">
        <v>39.593600000000002</v>
      </c>
      <c r="J364">
        <v>-75.633700000000005</v>
      </c>
      <c r="K364">
        <v>324110</v>
      </c>
      <c r="L364" t="s">
        <v>11118</v>
      </c>
      <c r="V364" s="49" t="s">
        <v>38575</v>
      </c>
      <c r="W364" s="49" t="s">
        <v>38576</v>
      </c>
      <c r="X364" s="49" t="s">
        <v>38577</v>
      </c>
      <c r="Y364" s="49" t="s">
        <v>38578</v>
      </c>
      <c r="Z364" s="49" t="s">
        <v>38579</v>
      </c>
      <c r="AA364" s="49" t="s">
        <v>38580</v>
      </c>
      <c r="AB364" s="49" t="s">
        <v>38581</v>
      </c>
      <c r="AC364" s="49" t="s">
        <v>38582</v>
      </c>
      <c r="BO364" s="49" t="s">
        <v>35887</v>
      </c>
      <c r="BP364" s="49" t="s">
        <v>35887</v>
      </c>
      <c r="BQ364" s="49" t="s">
        <v>35887</v>
      </c>
      <c r="BR364" s="49" t="s">
        <v>35887</v>
      </c>
      <c r="BS364" s="49" t="s">
        <v>35887</v>
      </c>
      <c r="BT364" s="49" t="s">
        <v>35887</v>
      </c>
      <c r="BU364" s="49" t="s">
        <v>35887</v>
      </c>
      <c r="BV364" s="49" t="s">
        <v>35887</v>
      </c>
      <c r="BW364" s="49" t="s">
        <v>35887</v>
      </c>
    </row>
    <row r="365" spans="1:75" x14ac:dyDescent="0.3">
      <c r="A365">
        <v>1006444</v>
      </c>
      <c r="B365" t="s">
        <v>11128</v>
      </c>
      <c r="C365" t="s">
        <v>11129</v>
      </c>
      <c r="D365" t="s">
        <v>11130</v>
      </c>
      <c r="E365" t="s">
        <v>303</v>
      </c>
      <c r="F365" t="s">
        <v>11131</v>
      </c>
      <c r="G365" t="s">
        <v>11132</v>
      </c>
      <c r="H365" t="s">
        <v>5525</v>
      </c>
      <c r="I365">
        <v>32.362642999999998</v>
      </c>
      <c r="J365">
        <v>-95.280179000000004</v>
      </c>
      <c r="K365">
        <v>324110</v>
      </c>
      <c r="L365" t="s">
        <v>1344</v>
      </c>
      <c r="V365" s="49" t="s">
        <v>38583</v>
      </c>
      <c r="W365" s="49" t="s">
        <v>38584</v>
      </c>
      <c r="X365" s="49" t="s">
        <v>38585</v>
      </c>
      <c r="Y365" s="49" t="s">
        <v>38586</v>
      </c>
      <c r="Z365" s="49" t="s">
        <v>38587</v>
      </c>
      <c r="AA365" s="49" t="s">
        <v>38588</v>
      </c>
      <c r="AB365" s="49" t="s">
        <v>38589</v>
      </c>
      <c r="AC365" s="49" t="s">
        <v>38590</v>
      </c>
      <c r="AD365" s="49" t="s">
        <v>38591</v>
      </c>
    </row>
    <row r="366" spans="1:75" x14ac:dyDescent="0.3">
      <c r="A366">
        <v>1003285</v>
      </c>
      <c r="B366" t="s">
        <v>38592</v>
      </c>
      <c r="C366" t="s">
        <v>38593</v>
      </c>
      <c r="D366" t="s">
        <v>3043</v>
      </c>
      <c r="E366" t="s">
        <v>3890</v>
      </c>
      <c r="F366" t="s">
        <v>9189</v>
      </c>
      <c r="G366" t="s">
        <v>38594</v>
      </c>
      <c r="H366" t="s">
        <v>3893</v>
      </c>
      <c r="I366">
        <v>39.740310000000001</v>
      </c>
      <c r="J366">
        <v>-75.558373000000003</v>
      </c>
      <c r="K366">
        <v>221210</v>
      </c>
      <c r="L366" t="s">
        <v>3629</v>
      </c>
      <c r="AW366" s="49" t="s">
        <v>38595</v>
      </c>
      <c r="AX366" s="49" t="s">
        <v>38596</v>
      </c>
      <c r="AY366" s="49" t="s">
        <v>38597</v>
      </c>
      <c r="AZ366" s="49" t="s">
        <v>38598</v>
      </c>
      <c r="BA366" s="49" t="s">
        <v>38599</v>
      </c>
      <c r="BB366" s="49" t="s">
        <v>38600</v>
      </c>
      <c r="BC366" s="49" t="s">
        <v>38601</v>
      </c>
      <c r="BD366" s="49" t="s">
        <v>38602</v>
      </c>
      <c r="BE366" s="49" t="s">
        <v>38603</v>
      </c>
    </row>
    <row r="367" spans="1:75" x14ac:dyDescent="0.3">
      <c r="A367">
        <v>1004872</v>
      </c>
      <c r="B367" t="s">
        <v>38604</v>
      </c>
      <c r="C367" t="s">
        <v>38605</v>
      </c>
      <c r="D367" t="s">
        <v>38606</v>
      </c>
      <c r="E367" t="s">
        <v>311</v>
      </c>
      <c r="F367" t="s">
        <v>30199</v>
      </c>
      <c r="G367" t="s">
        <v>38607</v>
      </c>
      <c r="H367" t="s">
        <v>1559</v>
      </c>
      <c r="I367">
        <v>38.015320000000003</v>
      </c>
      <c r="J367">
        <v>-84.235500000000002</v>
      </c>
      <c r="K367">
        <v>221210</v>
      </c>
      <c r="L367" t="s">
        <v>127</v>
      </c>
      <c r="AW367" s="49" t="s">
        <v>38608</v>
      </c>
      <c r="AX367" s="49" t="s">
        <v>38609</v>
      </c>
      <c r="AY367" s="49" t="s">
        <v>38610</v>
      </c>
      <c r="AZ367" s="49" t="s">
        <v>38611</v>
      </c>
      <c r="BA367" s="49" t="s">
        <v>38612</v>
      </c>
      <c r="BB367" s="49" t="s">
        <v>38613</v>
      </c>
      <c r="BC367" s="49" t="s">
        <v>38614</v>
      </c>
      <c r="BD367" s="49" t="s">
        <v>38615</v>
      </c>
      <c r="BE367" s="49" t="s">
        <v>38616</v>
      </c>
    </row>
    <row r="368" spans="1:75" x14ac:dyDescent="0.3">
      <c r="A368">
        <v>1013645</v>
      </c>
      <c r="B368"/>
      <c r="C368" t="s">
        <v>38617</v>
      </c>
      <c r="D368" t="s">
        <v>33511</v>
      </c>
      <c r="E368" t="s">
        <v>946</v>
      </c>
      <c r="F368" t="s">
        <v>38618</v>
      </c>
      <c r="G368" t="s">
        <v>38619</v>
      </c>
      <c r="K368">
        <v>424720</v>
      </c>
      <c r="L368" t="s">
        <v>36033</v>
      </c>
      <c r="AE368" s="49" t="s">
        <v>35887</v>
      </c>
    </row>
    <row r="369" spans="1:75" x14ac:dyDescent="0.3">
      <c r="A369">
        <v>1007936</v>
      </c>
      <c r="B369" t="s">
        <v>11225</v>
      </c>
      <c r="C369" t="s">
        <v>11226</v>
      </c>
      <c r="D369" t="s">
        <v>7648</v>
      </c>
      <c r="E369" t="s">
        <v>303</v>
      </c>
      <c r="F369" t="s">
        <v>7649</v>
      </c>
      <c r="G369" t="s">
        <v>11227</v>
      </c>
      <c r="H369" t="s">
        <v>7651</v>
      </c>
      <c r="I369">
        <v>35.951943999999997</v>
      </c>
      <c r="J369">
        <v>-101.87388900000001</v>
      </c>
      <c r="K369">
        <v>324110</v>
      </c>
      <c r="L369" t="s">
        <v>6080</v>
      </c>
      <c r="V369" s="49" t="s">
        <v>38620</v>
      </c>
      <c r="W369" s="49" t="s">
        <v>38621</v>
      </c>
      <c r="X369" s="49" t="s">
        <v>38621</v>
      </c>
      <c r="Y369" s="49" t="s">
        <v>38622</v>
      </c>
      <c r="Z369" s="49" t="s">
        <v>38623</v>
      </c>
      <c r="AA369" s="49" t="s">
        <v>38624</v>
      </c>
      <c r="AB369" s="49" t="s">
        <v>38625</v>
      </c>
      <c r="AC369" s="49" t="s">
        <v>38626</v>
      </c>
      <c r="AD369" s="49" t="s">
        <v>38627</v>
      </c>
    </row>
    <row r="370" spans="1:75" x14ac:dyDescent="0.3">
      <c r="A370">
        <v>1008412</v>
      </c>
      <c r="B370" t="s">
        <v>11243</v>
      </c>
      <c r="C370" t="s">
        <v>11244</v>
      </c>
      <c r="D370" t="s">
        <v>5620</v>
      </c>
      <c r="E370" t="s">
        <v>303</v>
      </c>
      <c r="F370" t="s">
        <v>5621</v>
      </c>
      <c r="G370" t="s">
        <v>11245</v>
      </c>
      <c r="H370" t="s">
        <v>5623</v>
      </c>
      <c r="I370">
        <v>28.461252999999999</v>
      </c>
      <c r="J370">
        <v>-99.101349999999996</v>
      </c>
      <c r="K370">
        <v>211120</v>
      </c>
      <c r="L370" t="s">
        <v>2172</v>
      </c>
      <c r="BO370" s="49" t="s">
        <v>35887</v>
      </c>
      <c r="BP370" s="49" t="s">
        <v>35887</v>
      </c>
      <c r="BQ370" s="49" t="s">
        <v>35887</v>
      </c>
      <c r="BR370" s="49" t="s">
        <v>35887</v>
      </c>
    </row>
    <row r="371" spans="1:75" x14ac:dyDescent="0.3">
      <c r="A371">
        <v>1013047</v>
      </c>
      <c r="B371"/>
      <c r="C371" t="s">
        <v>38628</v>
      </c>
      <c r="D371" t="s">
        <v>12505</v>
      </c>
      <c r="E371" t="s">
        <v>303</v>
      </c>
      <c r="F371" t="s">
        <v>20927</v>
      </c>
      <c r="G371" t="s">
        <v>38629</v>
      </c>
      <c r="I371">
        <v>33.035044999999997</v>
      </c>
      <c r="J371">
        <v>-97.453513999999998</v>
      </c>
      <c r="K371">
        <v>325120</v>
      </c>
      <c r="L371" t="s">
        <v>58</v>
      </c>
    </row>
    <row r="372" spans="1:75" x14ac:dyDescent="0.3">
      <c r="A372">
        <v>1004703</v>
      </c>
      <c r="B372" t="s">
        <v>38630</v>
      </c>
      <c r="C372" t="s">
        <v>38631</v>
      </c>
      <c r="D372" t="s">
        <v>3206</v>
      </c>
      <c r="E372" t="s">
        <v>663</v>
      </c>
      <c r="F372" t="s">
        <v>10445</v>
      </c>
      <c r="G372" t="s">
        <v>38632</v>
      </c>
      <c r="H372" t="s">
        <v>3285</v>
      </c>
      <c r="I372">
        <v>41.527119999999996</v>
      </c>
      <c r="J372">
        <v>-81.652000000000001</v>
      </c>
      <c r="K372">
        <v>221210</v>
      </c>
      <c r="L372" t="s">
        <v>3629</v>
      </c>
      <c r="AW372" s="49" t="s">
        <v>38633</v>
      </c>
      <c r="AX372" s="49" t="s">
        <v>38634</v>
      </c>
      <c r="AY372" s="49" t="s">
        <v>38635</v>
      </c>
      <c r="AZ372" s="49" t="s">
        <v>38636</v>
      </c>
      <c r="BA372" s="49" t="s">
        <v>38637</v>
      </c>
      <c r="BB372" s="49" t="s">
        <v>38638</v>
      </c>
      <c r="BC372" s="49" t="s">
        <v>38639</v>
      </c>
      <c r="BD372" s="49" t="s">
        <v>38640</v>
      </c>
      <c r="BE372" s="49" t="s">
        <v>38641</v>
      </c>
    </row>
    <row r="373" spans="1:75" x14ac:dyDescent="0.3">
      <c r="A373">
        <v>1004977</v>
      </c>
      <c r="B373" t="s">
        <v>38642</v>
      </c>
      <c r="C373" t="s">
        <v>38643</v>
      </c>
      <c r="D373" t="s">
        <v>6883</v>
      </c>
      <c r="E373" t="s">
        <v>2294</v>
      </c>
      <c r="F373" t="s">
        <v>38644</v>
      </c>
      <c r="G373" t="s">
        <v>38645</v>
      </c>
      <c r="H373" t="s">
        <v>2302</v>
      </c>
      <c r="I373">
        <v>40.764969999999998</v>
      </c>
      <c r="J373">
        <v>-111.92439</v>
      </c>
      <c r="K373">
        <v>221210</v>
      </c>
      <c r="L373" t="s">
        <v>3629</v>
      </c>
      <c r="AW373" s="49" t="s">
        <v>38646</v>
      </c>
      <c r="AX373" s="49" t="s">
        <v>38647</v>
      </c>
      <c r="AY373" s="49" t="s">
        <v>38648</v>
      </c>
      <c r="AZ373" s="49" t="s">
        <v>38649</v>
      </c>
      <c r="BA373" s="49" t="s">
        <v>38650</v>
      </c>
      <c r="BB373" s="49" t="s">
        <v>38651</v>
      </c>
      <c r="BC373" s="49" t="s">
        <v>38652</v>
      </c>
      <c r="BD373" s="49" t="s">
        <v>38653</v>
      </c>
      <c r="BE373" s="49" t="s">
        <v>38654</v>
      </c>
    </row>
    <row r="374" spans="1:75" x14ac:dyDescent="0.3">
      <c r="A374">
        <v>1006379</v>
      </c>
      <c r="B374" t="s">
        <v>38642</v>
      </c>
      <c r="C374" t="s">
        <v>38655</v>
      </c>
      <c r="D374" t="s">
        <v>6883</v>
      </c>
      <c r="E374" t="s">
        <v>2294</v>
      </c>
      <c r="F374" t="s">
        <v>38644</v>
      </c>
      <c r="G374" t="s">
        <v>38645</v>
      </c>
      <c r="H374" t="s">
        <v>2302</v>
      </c>
      <c r="I374">
        <v>40.764969999999998</v>
      </c>
      <c r="J374">
        <v>-111.92439</v>
      </c>
      <c r="K374">
        <v>221210</v>
      </c>
      <c r="L374" t="s">
        <v>3629</v>
      </c>
      <c r="AW374" s="49" t="s">
        <v>38656</v>
      </c>
      <c r="AX374" s="49" t="s">
        <v>38657</v>
      </c>
      <c r="AY374" s="49" t="s">
        <v>38658</v>
      </c>
      <c r="AZ374" s="49" t="s">
        <v>38659</v>
      </c>
      <c r="BA374" s="49" t="s">
        <v>38660</v>
      </c>
      <c r="BB374" s="49" t="s">
        <v>38661</v>
      </c>
      <c r="BC374" s="49" t="s">
        <v>38662</v>
      </c>
      <c r="BD374" s="49" t="s">
        <v>38663</v>
      </c>
      <c r="BE374" s="49" t="s">
        <v>38664</v>
      </c>
    </row>
    <row r="375" spans="1:75" x14ac:dyDescent="0.3">
      <c r="A375">
        <v>1003535</v>
      </c>
      <c r="B375" t="s">
        <v>11399</v>
      </c>
      <c r="C375" t="s">
        <v>11400</v>
      </c>
      <c r="D375" t="s">
        <v>11401</v>
      </c>
      <c r="E375" t="s">
        <v>1248</v>
      </c>
      <c r="F375" t="s">
        <v>11402</v>
      </c>
      <c r="G375" t="s">
        <v>11403</v>
      </c>
      <c r="H375" t="s">
        <v>7864</v>
      </c>
      <c r="I375">
        <v>39.551389999999998</v>
      </c>
      <c r="J375">
        <v>-80.678060000000002</v>
      </c>
      <c r="K375">
        <v>211130</v>
      </c>
      <c r="L375" t="s">
        <v>326</v>
      </c>
      <c r="BF375" s="49" t="s">
        <v>38665</v>
      </c>
      <c r="BG375" s="49" t="s">
        <v>38666</v>
      </c>
      <c r="BH375" s="49" t="s">
        <v>38667</v>
      </c>
      <c r="BI375" s="49" t="s">
        <v>38668</v>
      </c>
      <c r="BJ375" s="49" t="s">
        <v>38669</v>
      </c>
      <c r="BK375" s="49" t="s">
        <v>38670</v>
      </c>
      <c r="BL375" s="49" t="s">
        <v>38671</v>
      </c>
      <c r="BM375" s="49" t="s">
        <v>38672</v>
      </c>
      <c r="BN375" s="49" t="s">
        <v>38673</v>
      </c>
    </row>
    <row r="376" spans="1:75" x14ac:dyDescent="0.3">
      <c r="A376">
        <v>1004706</v>
      </c>
      <c r="B376" t="s">
        <v>38674</v>
      </c>
      <c r="C376" t="s">
        <v>38675</v>
      </c>
      <c r="D376" t="s">
        <v>17771</v>
      </c>
      <c r="E376" t="s">
        <v>1248</v>
      </c>
      <c r="F376" t="s">
        <v>9376</v>
      </c>
      <c r="G376" t="s">
        <v>38676</v>
      </c>
      <c r="H376" t="s">
        <v>987</v>
      </c>
      <c r="I376">
        <v>39.284129999999998</v>
      </c>
      <c r="J376">
        <v>-80.299985000000007</v>
      </c>
      <c r="K376">
        <v>221210</v>
      </c>
      <c r="L376" t="s">
        <v>3629</v>
      </c>
      <c r="AW376" s="49" t="s">
        <v>38677</v>
      </c>
      <c r="AX376" s="49" t="s">
        <v>38678</v>
      </c>
      <c r="AY376" s="49" t="s">
        <v>38679</v>
      </c>
      <c r="AZ376" s="49" t="s">
        <v>38680</v>
      </c>
      <c r="BA376" s="49" t="s">
        <v>38681</v>
      </c>
      <c r="BB376" s="49" t="s">
        <v>38682</v>
      </c>
      <c r="BC376" s="49" t="s">
        <v>38683</v>
      </c>
      <c r="BD376" s="49" t="s">
        <v>38684</v>
      </c>
      <c r="BE376" s="49" t="s">
        <v>38685</v>
      </c>
    </row>
    <row r="377" spans="1:75" x14ac:dyDescent="0.3">
      <c r="A377">
        <v>1002377</v>
      </c>
      <c r="B377" t="s">
        <v>11483</v>
      </c>
      <c r="C377" t="s">
        <v>11484</v>
      </c>
      <c r="D377" t="s">
        <v>3124</v>
      </c>
      <c r="E377" t="s">
        <v>461</v>
      </c>
      <c r="F377" t="s">
        <v>3125</v>
      </c>
      <c r="G377" t="s">
        <v>11485</v>
      </c>
      <c r="H377" t="s">
        <v>5840</v>
      </c>
      <c r="I377">
        <v>42.790734999999998</v>
      </c>
      <c r="J377">
        <v>-105.356641</v>
      </c>
      <c r="K377">
        <v>211130</v>
      </c>
      <c r="L377" t="s">
        <v>326</v>
      </c>
      <c r="BF377" s="49" t="s">
        <v>35887</v>
      </c>
      <c r="BG377" s="49" t="s">
        <v>35887</v>
      </c>
      <c r="BH377" s="49" t="s">
        <v>35887</v>
      </c>
      <c r="BI377" s="49" t="s">
        <v>35887</v>
      </c>
      <c r="BJ377" s="49" t="s">
        <v>35887</v>
      </c>
      <c r="BK377" s="49" t="s">
        <v>35887</v>
      </c>
      <c r="BL377" s="49" t="s">
        <v>35887</v>
      </c>
      <c r="BM377" s="49" t="s">
        <v>35887</v>
      </c>
      <c r="BN377" s="49" t="s">
        <v>35887</v>
      </c>
    </row>
    <row r="378" spans="1:75" x14ac:dyDescent="0.3">
      <c r="A378">
        <v>1011876</v>
      </c>
      <c r="B378" t="s">
        <v>38686</v>
      </c>
      <c r="C378" t="s">
        <v>38687</v>
      </c>
      <c r="D378" t="s">
        <v>3043</v>
      </c>
      <c r="E378" t="s">
        <v>3890</v>
      </c>
      <c r="F378" t="s">
        <v>38688</v>
      </c>
      <c r="G378" t="s">
        <v>38689</v>
      </c>
      <c r="H378" t="s">
        <v>3893</v>
      </c>
      <c r="I378">
        <v>39.755879999999998</v>
      </c>
      <c r="J378">
        <v>-75.607619999999997</v>
      </c>
      <c r="K378">
        <v>325120</v>
      </c>
      <c r="L378" t="s">
        <v>58</v>
      </c>
    </row>
    <row r="379" spans="1:75" x14ac:dyDescent="0.3">
      <c r="A379">
        <v>1013711</v>
      </c>
      <c r="B379"/>
      <c r="C379" t="s">
        <v>38690</v>
      </c>
      <c r="D379" t="s">
        <v>3043</v>
      </c>
      <c r="E379" t="s">
        <v>3890</v>
      </c>
      <c r="F379" t="s">
        <v>38688</v>
      </c>
      <c r="G379" t="s">
        <v>38689</v>
      </c>
      <c r="K379">
        <v>326140</v>
      </c>
      <c r="L379" t="s">
        <v>82</v>
      </c>
    </row>
    <row r="380" spans="1:75" x14ac:dyDescent="0.3">
      <c r="A380">
        <v>1011866</v>
      </c>
      <c r="B380" t="s">
        <v>38691</v>
      </c>
      <c r="C380" t="s">
        <v>38692</v>
      </c>
      <c r="D380" t="s">
        <v>8338</v>
      </c>
      <c r="E380" t="s">
        <v>311</v>
      </c>
      <c r="F380" t="s">
        <v>1511</v>
      </c>
      <c r="G380" t="s">
        <v>38693</v>
      </c>
      <c r="H380" t="s">
        <v>536</v>
      </c>
      <c r="I380">
        <v>38.211675999999997</v>
      </c>
      <c r="J380">
        <v>-85.840571999999995</v>
      </c>
      <c r="K380">
        <v>325120</v>
      </c>
      <c r="L380" t="s">
        <v>58</v>
      </c>
    </row>
    <row r="381" spans="1:75" x14ac:dyDescent="0.3">
      <c r="A381">
        <v>1001738</v>
      </c>
      <c r="B381" t="s">
        <v>38694</v>
      </c>
      <c r="C381" t="s">
        <v>38695</v>
      </c>
      <c r="D381" t="s">
        <v>2649</v>
      </c>
      <c r="E381" t="s">
        <v>663</v>
      </c>
      <c r="F381" t="s">
        <v>38696</v>
      </c>
      <c r="G381" t="s">
        <v>38697</v>
      </c>
      <c r="H381" t="s">
        <v>679</v>
      </c>
      <c r="I381">
        <v>39.100360000000002</v>
      </c>
      <c r="J381">
        <v>-84.50994</v>
      </c>
      <c r="K381">
        <v>221210</v>
      </c>
      <c r="L381" t="s">
        <v>3629</v>
      </c>
      <c r="AW381" s="49" t="s">
        <v>38698</v>
      </c>
      <c r="AX381" s="49" t="s">
        <v>38699</v>
      </c>
      <c r="AY381" s="49" t="s">
        <v>38700</v>
      </c>
      <c r="AZ381" s="49" t="s">
        <v>38701</v>
      </c>
      <c r="BA381" s="49" t="s">
        <v>38702</v>
      </c>
      <c r="BB381" s="49" t="s">
        <v>38703</v>
      </c>
      <c r="BC381" s="49" t="s">
        <v>38704</v>
      </c>
      <c r="BD381" s="49" t="s">
        <v>38705</v>
      </c>
      <c r="BE381" s="49" t="s">
        <v>38706</v>
      </c>
    </row>
    <row r="382" spans="1:75" x14ac:dyDescent="0.3">
      <c r="A382">
        <v>1002687</v>
      </c>
      <c r="B382" t="s">
        <v>38694</v>
      </c>
      <c r="C382" t="s">
        <v>38707</v>
      </c>
      <c r="D382" t="s">
        <v>2649</v>
      </c>
      <c r="E382" t="s">
        <v>663</v>
      </c>
      <c r="F382" t="s">
        <v>38696</v>
      </c>
      <c r="G382" t="s">
        <v>38697</v>
      </c>
      <c r="H382" t="s">
        <v>679</v>
      </c>
      <c r="I382">
        <v>39.100360000000002</v>
      </c>
      <c r="J382">
        <v>-84.50994</v>
      </c>
      <c r="K382">
        <v>221210</v>
      </c>
      <c r="L382" t="s">
        <v>3629</v>
      </c>
      <c r="AW382" s="49" t="s">
        <v>38708</v>
      </c>
      <c r="AX382" s="49" t="s">
        <v>38709</v>
      </c>
      <c r="AY382" s="49" t="s">
        <v>38710</v>
      </c>
      <c r="AZ382" s="49" t="s">
        <v>38711</v>
      </c>
      <c r="BA382" s="49" t="s">
        <v>38712</v>
      </c>
      <c r="BB382" s="49" t="s">
        <v>38713</v>
      </c>
      <c r="BC382" s="49" t="s">
        <v>38714</v>
      </c>
      <c r="BD382" s="49" t="s">
        <v>38715</v>
      </c>
      <c r="BE382" s="49" t="s">
        <v>38716</v>
      </c>
    </row>
    <row r="383" spans="1:75" x14ac:dyDescent="0.3">
      <c r="A383">
        <v>1005766</v>
      </c>
      <c r="B383" t="s">
        <v>11635</v>
      </c>
      <c r="C383" t="s">
        <v>11636</v>
      </c>
      <c r="D383" t="s">
        <v>11637</v>
      </c>
      <c r="E383" t="s">
        <v>2164</v>
      </c>
      <c r="F383" t="s">
        <v>11638</v>
      </c>
      <c r="G383" t="s">
        <v>11639</v>
      </c>
      <c r="H383" t="s">
        <v>1201</v>
      </c>
      <c r="I383">
        <v>45.912199999999999</v>
      </c>
      <c r="J383">
        <v>-122.82859999999999</v>
      </c>
      <c r="K383">
        <v>325311</v>
      </c>
      <c r="L383" t="s">
        <v>6674</v>
      </c>
      <c r="BS383" s="49" t="s">
        <v>35887</v>
      </c>
      <c r="BT383" s="49" t="s">
        <v>35887</v>
      </c>
      <c r="BU383" s="49" t="s">
        <v>35887</v>
      </c>
      <c r="BV383" s="49" t="s">
        <v>35887</v>
      </c>
      <c r="BW383" s="49" t="s">
        <v>35887</v>
      </c>
    </row>
    <row r="384" spans="1:75" x14ac:dyDescent="0.3">
      <c r="A384">
        <v>1012698</v>
      </c>
      <c r="B384" t="s">
        <v>9950</v>
      </c>
      <c r="C384" t="s">
        <v>11640</v>
      </c>
      <c r="D384" t="s">
        <v>9952</v>
      </c>
      <c r="E384" t="s">
        <v>583</v>
      </c>
      <c r="F384" t="s">
        <v>9953</v>
      </c>
      <c r="G384" t="s">
        <v>9954</v>
      </c>
      <c r="H384" t="s">
        <v>9955</v>
      </c>
      <c r="I384">
        <v>29.958888999999999</v>
      </c>
      <c r="J384">
        <v>-90.270471999999998</v>
      </c>
      <c r="K384">
        <v>325311</v>
      </c>
      <c r="L384" t="s">
        <v>803</v>
      </c>
      <c r="BO384" s="49" t="s">
        <v>35887</v>
      </c>
      <c r="BP384" s="49" t="s">
        <v>35887</v>
      </c>
      <c r="BQ384" s="49" t="s">
        <v>35887</v>
      </c>
      <c r="BR384" s="49" t="s">
        <v>35887</v>
      </c>
    </row>
    <row r="385" spans="1:75" x14ac:dyDescent="0.3">
      <c r="A385">
        <v>1002962</v>
      </c>
      <c r="B385" t="s">
        <v>11663</v>
      </c>
      <c r="C385" t="s">
        <v>11664</v>
      </c>
      <c r="D385" t="s">
        <v>10715</v>
      </c>
      <c r="E385" t="s">
        <v>922</v>
      </c>
      <c r="F385" t="s">
        <v>11665</v>
      </c>
      <c r="G385" t="s">
        <v>11666</v>
      </c>
      <c r="H385" t="s">
        <v>4977</v>
      </c>
      <c r="I385">
        <v>40.484200000000001</v>
      </c>
      <c r="J385">
        <v>-96.545900000000003</v>
      </c>
      <c r="K385">
        <v>325193</v>
      </c>
      <c r="L385" t="s">
        <v>599</v>
      </c>
      <c r="BO385" s="49" t="s">
        <v>35887</v>
      </c>
      <c r="BP385" s="49" t="s">
        <v>35887</v>
      </c>
      <c r="BQ385" s="49" t="s">
        <v>35887</v>
      </c>
      <c r="BR385" s="49" t="s">
        <v>35887</v>
      </c>
      <c r="BS385" s="49" t="s">
        <v>35887</v>
      </c>
      <c r="BT385" s="49" t="s">
        <v>35887</v>
      </c>
      <c r="BU385" s="49" t="s">
        <v>35887</v>
      </c>
      <c r="BV385" s="49" t="s">
        <v>35887</v>
      </c>
      <c r="BW385" s="49" t="s">
        <v>35887</v>
      </c>
    </row>
    <row r="386" spans="1:75" x14ac:dyDescent="0.3">
      <c r="A386">
        <v>1002003</v>
      </c>
      <c r="B386" t="s">
        <v>11678</v>
      </c>
      <c r="C386" t="s">
        <v>11679</v>
      </c>
      <c r="D386" t="s">
        <v>4450</v>
      </c>
      <c r="E386" t="s">
        <v>303</v>
      </c>
      <c r="F386" t="s">
        <v>2623</v>
      </c>
      <c r="G386" t="s">
        <v>11680</v>
      </c>
      <c r="H386" t="s">
        <v>483</v>
      </c>
      <c r="I386">
        <v>29.700264000000001</v>
      </c>
      <c r="J386">
        <v>-95.036967000000004</v>
      </c>
      <c r="K386">
        <v>325199</v>
      </c>
      <c r="L386" t="s">
        <v>599</v>
      </c>
      <c r="BQ386" s="49" t="s">
        <v>35887</v>
      </c>
      <c r="BR386" s="49" t="s">
        <v>35887</v>
      </c>
      <c r="BS386" s="49" t="s">
        <v>35887</v>
      </c>
      <c r="BT386" s="49" t="s">
        <v>35887</v>
      </c>
      <c r="BU386" s="49" t="s">
        <v>35887</v>
      </c>
      <c r="BV386" s="49" t="s">
        <v>35887</v>
      </c>
      <c r="BW386" s="49" t="s">
        <v>35887</v>
      </c>
    </row>
    <row r="387" spans="1:75" x14ac:dyDescent="0.3">
      <c r="A387">
        <v>1006407</v>
      </c>
      <c r="B387" t="s">
        <v>11762</v>
      </c>
      <c r="C387" t="s">
        <v>11763</v>
      </c>
      <c r="D387" t="s">
        <v>6558</v>
      </c>
      <c r="E387" t="s">
        <v>303</v>
      </c>
      <c r="F387" t="s">
        <v>5266</v>
      </c>
      <c r="G387" t="s">
        <v>11764</v>
      </c>
      <c r="H387" t="s">
        <v>1859</v>
      </c>
      <c r="I387">
        <v>32.187876000000003</v>
      </c>
      <c r="J387">
        <v>-94.261875000000003</v>
      </c>
      <c r="K387">
        <v>211130</v>
      </c>
      <c r="L387" t="s">
        <v>326</v>
      </c>
      <c r="BF387" s="49" t="s">
        <v>38717</v>
      </c>
      <c r="BG387" s="49" t="s">
        <v>38718</v>
      </c>
      <c r="BH387" s="49" t="s">
        <v>38719</v>
      </c>
      <c r="BI387" s="49" t="s">
        <v>38720</v>
      </c>
      <c r="BJ387" s="49" t="s">
        <v>38721</v>
      </c>
      <c r="BK387" s="49" t="s">
        <v>38722</v>
      </c>
      <c r="BL387" s="49" t="s">
        <v>38723</v>
      </c>
      <c r="BM387" s="49" t="s">
        <v>38724</v>
      </c>
      <c r="BN387" s="49" t="s">
        <v>38725</v>
      </c>
    </row>
    <row r="388" spans="1:75" x14ac:dyDescent="0.3">
      <c r="A388">
        <v>1004583</v>
      </c>
      <c r="B388" t="s">
        <v>38726</v>
      </c>
      <c r="C388" t="s">
        <v>38727</v>
      </c>
      <c r="D388" t="s">
        <v>6941</v>
      </c>
      <c r="E388" t="s">
        <v>556</v>
      </c>
      <c r="F388" t="s">
        <v>21227</v>
      </c>
      <c r="G388" t="s">
        <v>38728</v>
      </c>
      <c r="H388" t="s">
        <v>21229</v>
      </c>
      <c r="I388">
        <v>38.777140000000003</v>
      </c>
      <c r="J388">
        <v>-76.076239999999999</v>
      </c>
      <c r="K388">
        <v>221210</v>
      </c>
      <c r="L388" t="s">
        <v>127</v>
      </c>
      <c r="AW388" s="49" t="s">
        <v>38729</v>
      </c>
      <c r="AX388" s="49" t="s">
        <v>38730</v>
      </c>
      <c r="AY388" s="49" t="s">
        <v>38731</v>
      </c>
      <c r="AZ388" s="49" t="s">
        <v>38732</v>
      </c>
      <c r="BA388" s="49" t="s">
        <v>38733</v>
      </c>
      <c r="BB388" s="49" t="s">
        <v>38734</v>
      </c>
      <c r="BC388" s="49" t="s">
        <v>38735</v>
      </c>
      <c r="BD388" s="49" t="s">
        <v>38736</v>
      </c>
      <c r="BE388" s="49" t="s">
        <v>38737</v>
      </c>
    </row>
    <row r="389" spans="1:75" x14ac:dyDescent="0.3">
      <c r="A389">
        <v>1005884</v>
      </c>
      <c r="B389" t="s">
        <v>38738</v>
      </c>
      <c r="C389" t="s">
        <v>38739</v>
      </c>
      <c r="D389" t="s">
        <v>2722</v>
      </c>
      <c r="E389" t="s">
        <v>1370</v>
      </c>
      <c r="F389" t="s">
        <v>38740</v>
      </c>
      <c r="G389" t="s">
        <v>38741</v>
      </c>
      <c r="H389" t="s">
        <v>1576</v>
      </c>
      <c r="I389">
        <v>61.192369999999997</v>
      </c>
      <c r="J389">
        <v>-149.90546000000001</v>
      </c>
      <c r="K389">
        <v>221210</v>
      </c>
      <c r="L389" t="s">
        <v>127</v>
      </c>
      <c r="AW389" s="49" t="s">
        <v>38742</v>
      </c>
      <c r="AX389" s="49" t="s">
        <v>38743</v>
      </c>
      <c r="AY389" s="49" t="s">
        <v>38744</v>
      </c>
      <c r="AZ389" s="49" t="s">
        <v>38745</v>
      </c>
      <c r="BA389" s="49" t="s">
        <v>38746</v>
      </c>
      <c r="BB389" s="49" t="s">
        <v>38747</v>
      </c>
      <c r="BC389" s="49" t="s">
        <v>38748</v>
      </c>
      <c r="BD389" s="49" t="s">
        <v>38749</v>
      </c>
      <c r="BE389" s="49" t="s">
        <v>38750</v>
      </c>
    </row>
    <row r="390" spans="1:75" x14ac:dyDescent="0.3">
      <c r="A390">
        <v>1006656</v>
      </c>
      <c r="B390" t="s">
        <v>12258</v>
      </c>
      <c r="C390" t="s">
        <v>12259</v>
      </c>
      <c r="D390" t="s">
        <v>825</v>
      </c>
      <c r="E390" t="s">
        <v>303</v>
      </c>
      <c r="F390" t="s">
        <v>1413</v>
      </c>
      <c r="G390" t="s">
        <v>12260</v>
      </c>
      <c r="H390" t="s">
        <v>483</v>
      </c>
      <c r="I390">
        <v>29.627167</v>
      </c>
      <c r="J390">
        <v>-95.080194000000006</v>
      </c>
      <c r="K390">
        <v>325199</v>
      </c>
      <c r="L390" t="s">
        <v>12261</v>
      </c>
      <c r="BO390" s="49" t="s">
        <v>35887</v>
      </c>
      <c r="BP390" s="49" t="s">
        <v>35887</v>
      </c>
      <c r="BQ390" s="49" t="s">
        <v>35887</v>
      </c>
      <c r="BR390" s="49" t="s">
        <v>35887</v>
      </c>
      <c r="BS390" s="49" t="s">
        <v>35887</v>
      </c>
      <c r="BT390" s="49" t="s">
        <v>35887</v>
      </c>
      <c r="BU390" s="49" t="s">
        <v>35887</v>
      </c>
      <c r="BV390" s="49" t="s">
        <v>35887</v>
      </c>
      <c r="BW390" s="49" t="s">
        <v>35887</v>
      </c>
    </row>
    <row r="391" spans="1:75" x14ac:dyDescent="0.3">
      <c r="A391">
        <v>1008014</v>
      </c>
      <c r="B391" t="s">
        <v>12289</v>
      </c>
      <c r="C391" t="s">
        <v>12290</v>
      </c>
      <c r="D391" t="s">
        <v>4894</v>
      </c>
      <c r="E391" t="s">
        <v>1781</v>
      </c>
      <c r="F391" t="s">
        <v>12291</v>
      </c>
      <c r="G391" t="s">
        <v>12292</v>
      </c>
      <c r="H391" t="s">
        <v>4118</v>
      </c>
      <c r="I391">
        <v>32.388015000000003</v>
      </c>
      <c r="J391">
        <v>-90.900203000000005</v>
      </c>
      <c r="K391">
        <v>324110</v>
      </c>
      <c r="L391" t="s">
        <v>6080</v>
      </c>
      <c r="V391" s="49" t="s">
        <v>38751</v>
      </c>
      <c r="W391" s="49" t="s">
        <v>38752</v>
      </c>
      <c r="X391" s="49" t="s">
        <v>38753</v>
      </c>
      <c r="Y391" s="49" t="s">
        <v>38754</v>
      </c>
      <c r="Z391" s="49" t="s">
        <v>38755</v>
      </c>
      <c r="AA391" s="49" t="s">
        <v>38756</v>
      </c>
      <c r="AB391" s="49" t="s">
        <v>38757</v>
      </c>
      <c r="AC391" s="49" t="s">
        <v>38758</v>
      </c>
      <c r="AD391" s="49" t="s">
        <v>38759</v>
      </c>
    </row>
    <row r="392" spans="1:75" x14ac:dyDescent="0.3">
      <c r="A392">
        <v>1007882</v>
      </c>
      <c r="B392" t="s">
        <v>12293</v>
      </c>
      <c r="C392" t="s">
        <v>12294</v>
      </c>
      <c r="D392" t="s">
        <v>12295</v>
      </c>
      <c r="E392" t="s">
        <v>1248</v>
      </c>
      <c r="F392" t="s">
        <v>12296</v>
      </c>
      <c r="G392" t="s">
        <v>12297</v>
      </c>
      <c r="H392" t="s">
        <v>666</v>
      </c>
      <c r="I392">
        <v>40.6111</v>
      </c>
      <c r="J392">
        <v>-80.630832999999996</v>
      </c>
      <c r="K392">
        <v>324110</v>
      </c>
      <c r="L392" t="s">
        <v>6080</v>
      </c>
      <c r="V392" s="49" t="s">
        <v>38760</v>
      </c>
      <c r="W392" s="49" t="s">
        <v>38761</v>
      </c>
      <c r="X392" s="49" t="s">
        <v>38762</v>
      </c>
      <c r="Y392" s="49" t="s">
        <v>38763</v>
      </c>
      <c r="Z392" s="49" t="s">
        <v>38764</v>
      </c>
      <c r="AA392" s="49" t="s">
        <v>38765</v>
      </c>
      <c r="AB392" s="49" t="s">
        <v>38766</v>
      </c>
      <c r="AC392" s="49" t="s">
        <v>38767</v>
      </c>
      <c r="AD392" s="49" t="s">
        <v>38768</v>
      </c>
    </row>
    <row r="393" spans="1:75" x14ac:dyDescent="0.3">
      <c r="A393">
        <v>1005779</v>
      </c>
      <c r="B393" t="s">
        <v>12336</v>
      </c>
      <c r="C393" t="s">
        <v>12337</v>
      </c>
      <c r="D393" t="s">
        <v>2410</v>
      </c>
      <c r="E393" t="s">
        <v>583</v>
      </c>
      <c r="F393" t="s">
        <v>1765</v>
      </c>
      <c r="G393" t="s">
        <v>12338</v>
      </c>
      <c r="H393" t="s">
        <v>586</v>
      </c>
      <c r="I393">
        <v>30.462447000000001</v>
      </c>
      <c r="J393">
        <v>-92.530434999999997</v>
      </c>
      <c r="K393">
        <v>211130</v>
      </c>
      <c r="L393" t="s">
        <v>326</v>
      </c>
      <c r="BF393" s="49" t="s">
        <v>38769</v>
      </c>
      <c r="BG393" s="49" t="s">
        <v>38770</v>
      </c>
      <c r="BH393" s="49" t="s">
        <v>38771</v>
      </c>
      <c r="BI393" s="49" t="s">
        <v>38772</v>
      </c>
      <c r="BJ393" s="49" t="s">
        <v>38773</v>
      </c>
      <c r="BK393" s="49" t="s">
        <v>38774</v>
      </c>
      <c r="BL393" s="49" t="s">
        <v>38775</v>
      </c>
      <c r="BM393" s="49" t="s">
        <v>38776</v>
      </c>
      <c r="BN393" s="49" t="s">
        <v>38777</v>
      </c>
    </row>
    <row r="394" spans="1:75" x14ac:dyDescent="0.3">
      <c r="A394">
        <v>1007643</v>
      </c>
      <c r="B394" t="s">
        <v>12414</v>
      </c>
      <c r="C394" t="s">
        <v>12415</v>
      </c>
      <c r="D394" t="s">
        <v>7079</v>
      </c>
      <c r="E394" t="s">
        <v>583</v>
      </c>
      <c r="F394" t="s">
        <v>2658</v>
      </c>
      <c r="G394" t="s">
        <v>12416</v>
      </c>
      <c r="H394" t="s">
        <v>2660</v>
      </c>
      <c r="I394">
        <v>30.484916999999999</v>
      </c>
      <c r="J394">
        <v>-91.173919999999995</v>
      </c>
      <c r="K394">
        <v>324110</v>
      </c>
      <c r="L394" t="s">
        <v>12417</v>
      </c>
      <c r="V394" s="49" t="s">
        <v>38778</v>
      </c>
      <c r="W394" s="49" t="s">
        <v>38779</v>
      </c>
      <c r="X394" s="49" t="s">
        <v>38780</v>
      </c>
      <c r="Y394" s="49" t="s">
        <v>38781</v>
      </c>
      <c r="Z394" s="49" t="s">
        <v>38782</v>
      </c>
      <c r="AA394" s="49" t="s">
        <v>38783</v>
      </c>
      <c r="AB394" s="49" t="s">
        <v>38784</v>
      </c>
    </row>
    <row r="395" spans="1:75" x14ac:dyDescent="0.3">
      <c r="A395">
        <v>1007542</v>
      </c>
      <c r="B395" t="s">
        <v>12418</v>
      </c>
      <c r="C395" t="s">
        <v>12419</v>
      </c>
      <c r="D395" t="s">
        <v>1051</v>
      </c>
      <c r="E395" t="s">
        <v>303</v>
      </c>
      <c r="F395" t="s">
        <v>1052</v>
      </c>
      <c r="G395" t="s">
        <v>12420</v>
      </c>
      <c r="H395" t="s">
        <v>483</v>
      </c>
      <c r="I395">
        <v>29.739339999999999</v>
      </c>
      <c r="J395">
        <v>-95.022403999999995</v>
      </c>
      <c r="K395">
        <v>324110</v>
      </c>
      <c r="L395" t="s">
        <v>12417</v>
      </c>
      <c r="V395" s="49" t="s">
        <v>38785</v>
      </c>
      <c r="W395" s="49" t="s">
        <v>38786</v>
      </c>
      <c r="X395" s="49" t="s">
        <v>38787</v>
      </c>
      <c r="Y395" s="49" t="s">
        <v>38788</v>
      </c>
      <c r="Z395" s="49" t="s">
        <v>38789</v>
      </c>
      <c r="AA395" s="49" t="s">
        <v>38790</v>
      </c>
      <c r="AB395" s="49" t="s">
        <v>38791</v>
      </c>
      <c r="AC395" s="49" t="s">
        <v>38792</v>
      </c>
      <c r="AD395" s="49" t="s">
        <v>38793</v>
      </c>
    </row>
    <row r="396" spans="1:75" x14ac:dyDescent="0.3">
      <c r="A396">
        <v>1006068</v>
      </c>
      <c r="B396" t="s">
        <v>2661</v>
      </c>
      <c r="C396" t="s">
        <v>12432</v>
      </c>
      <c r="D396" t="s">
        <v>12433</v>
      </c>
      <c r="E396" t="s">
        <v>351</v>
      </c>
      <c r="F396" t="s">
        <v>2664</v>
      </c>
      <c r="G396" t="s">
        <v>12434</v>
      </c>
      <c r="H396" t="s">
        <v>2666</v>
      </c>
      <c r="I396">
        <v>41.416699999999999</v>
      </c>
      <c r="J396">
        <v>-88.183300000000003</v>
      </c>
      <c r="K396">
        <v>324110</v>
      </c>
      <c r="L396" t="s">
        <v>1344</v>
      </c>
      <c r="V396" s="49" t="s">
        <v>38794</v>
      </c>
      <c r="W396" s="49" t="s">
        <v>38795</v>
      </c>
      <c r="X396" s="49" t="s">
        <v>38796</v>
      </c>
      <c r="Y396" s="49" t="s">
        <v>38797</v>
      </c>
      <c r="Z396" s="49" t="s">
        <v>38798</v>
      </c>
      <c r="AA396" s="49" t="s">
        <v>38799</v>
      </c>
      <c r="AB396" s="49" t="s">
        <v>38800</v>
      </c>
      <c r="AC396" s="49" t="s">
        <v>38801</v>
      </c>
      <c r="AD396" s="49" t="s">
        <v>38802</v>
      </c>
    </row>
    <row r="397" spans="1:75" x14ac:dyDescent="0.3">
      <c r="A397">
        <v>1005502</v>
      </c>
      <c r="B397" t="s">
        <v>12492</v>
      </c>
      <c r="C397" t="s">
        <v>12493</v>
      </c>
      <c r="D397" t="s">
        <v>12494</v>
      </c>
      <c r="E397" t="s">
        <v>351</v>
      </c>
      <c r="F397" t="s">
        <v>12495</v>
      </c>
      <c r="G397" t="s">
        <v>12496</v>
      </c>
      <c r="H397" t="s">
        <v>12497</v>
      </c>
      <c r="I397">
        <v>42.443109999999997</v>
      </c>
      <c r="J397">
        <v>-90.55686</v>
      </c>
      <c r="K397">
        <v>325311</v>
      </c>
      <c r="L397" t="s">
        <v>6685</v>
      </c>
      <c r="BO397" s="49" t="s">
        <v>35887</v>
      </c>
      <c r="BP397" s="49" t="s">
        <v>35887</v>
      </c>
      <c r="BQ397" s="49" t="s">
        <v>35887</v>
      </c>
      <c r="BR397" s="49" t="s">
        <v>35887</v>
      </c>
      <c r="BS397" s="49" t="s">
        <v>35887</v>
      </c>
      <c r="BT397" s="49" t="s">
        <v>35887</v>
      </c>
      <c r="BU397" s="49" t="s">
        <v>35887</v>
      </c>
      <c r="BV397" s="49" t="s">
        <v>35887</v>
      </c>
      <c r="BW397" s="49" t="s">
        <v>35887</v>
      </c>
    </row>
    <row r="398" spans="1:75" x14ac:dyDescent="0.3">
      <c r="A398">
        <v>1002539</v>
      </c>
      <c r="B398" t="s">
        <v>38803</v>
      </c>
      <c r="C398" t="s">
        <v>38804</v>
      </c>
      <c r="D398" t="s">
        <v>2879</v>
      </c>
      <c r="E398" t="s">
        <v>663</v>
      </c>
      <c r="F398" t="s">
        <v>11318</v>
      </c>
      <c r="G398" t="s">
        <v>38805</v>
      </c>
      <c r="H398" t="s">
        <v>2034</v>
      </c>
      <c r="I398">
        <v>41.444949999999999</v>
      </c>
      <c r="J398">
        <v>-80.587898999999993</v>
      </c>
      <c r="K398">
        <v>221210</v>
      </c>
      <c r="L398" t="s">
        <v>127</v>
      </c>
      <c r="AW398" s="49" t="s">
        <v>38806</v>
      </c>
      <c r="AX398" s="49" t="s">
        <v>38807</v>
      </c>
      <c r="AY398" s="49" t="s">
        <v>38808</v>
      </c>
      <c r="AZ398" s="49" t="s">
        <v>38809</v>
      </c>
      <c r="BA398" s="49" t="s">
        <v>38810</v>
      </c>
      <c r="BB398" s="49" t="s">
        <v>38811</v>
      </c>
      <c r="BC398" s="49" t="s">
        <v>38812</v>
      </c>
      <c r="BD398" s="49" t="s">
        <v>38813</v>
      </c>
      <c r="BE398" s="49" t="s">
        <v>38814</v>
      </c>
    </row>
    <row r="399" spans="1:75" x14ac:dyDescent="0.3">
      <c r="A399">
        <v>1012954</v>
      </c>
      <c r="B399"/>
      <c r="C399" t="s">
        <v>38815</v>
      </c>
      <c r="D399" t="s">
        <v>38816</v>
      </c>
      <c r="E399" t="s">
        <v>2235</v>
      </c>
      <c r="F399" t="s">
        <v>578</v>
      </c>
      <c r="G399" t="s">
        <v>38817</v>
      </c>
      <c r="K399">
        <v>424720</v>
      </c>
      <c r="L399" t="s">
        <v>35924</v>
      </c>
      <c r="AE399" s="49" t="s">
        <v>35887</v>
      </c>
      <c r="AF399" s="49" t="s">
        <v>35887</v>
      </c>
      <c r="AG399" s="49" t="s">
        <v>35887</v>
      </c>
      <c r="AH399" s="49" t="s">
        <v>35887</v>
      </c>
      <c r="AI399" s="49" t="s">
        <v>35887</v>
      </c>
      <c r="AJ399" s="49" t="s">
        <v>35887</v>
      </c>
      <c r="AN399" s="49" t="s">
        <v>38818</v>
      </c>
      <c r="AO399" s="49" t="s">
        <v>38819</v>
      </c>
      <c r="AP399" s="49" t="s">
        <v>38820</v>
      </c>
      <c r="AQ399" s="49" t="s">
        <v>38821</v>
      </c>
      <c r="AR399" s="49" t="s">
        <v>38822</v>
      </c>
      <c r="AS399" s="49" t="s">
        <v>38823</v>
      </c>
    </row>
    <row r="400" spans="1:75" x14ac:dyDescent="0.3">
      <c r="A400">
        <v>1012937</v>
      </c>
      <c r="B400"/>
      <c r="C400" t="s">
        <v>38824</v>
      </c>
      <c r="D400" t="s">
        <v>38825</v>
      </c>
      <c r="E400" t="s">
        <v>380</v>
      </c>
      <c r="F400" t="s">
        <v>38826</v>
      </c>
      <c r="G400" t="s">
        <v>38827</v>
      </c>
      <c r="I400">
        <v>45.091159900000001</v>
      </c>
      <c r="J400">
        <v>-93.011245700000003</v>
      </c>
      <c r="K400">
        <v>424720</v>
      </c>
      <c r="L400" t="s">
        <v>35924</v>
      </c>
      <c r="AE400" s="49" t="s">
        <v>35887</v>
      </c>
      <c r="AF400" s="49" t="s">
        <v>35887</v>
      </c>
      <c r="AG400" s="49" t="s">
        <v>35887</v>
      </c>
      <c r="AH400" s="49" t="s">
        <v>35887</v>
      </c>
      <c r="AI400" s="49" t="s">
        <v>35887</v>
      </c>
      <c r="AJ400" s="49" t="s">
        <v>35887</v>
      </c>
      <c r="AN400" s="49" t="s">
        <v>38828</v>
      </c>
      <c r="AO400" s="49" t="s">
        <v>38829</v>
      </c>
      <c r="AP400" s="49" t="s">
        <v>38830</v>
      </c>
    </row>
    <row r="401" spans="1:57" x14ac:dyDescent="0.3">
      <c r="A401">
        <v>1004532</v>
      </c>
      <c r="B401" t="s">
        <v>38831</v>
      </c>
      <c r="C401" t="s">
        <v>38832</v>
      </c>
      <c r="D401" t="s">
        <v>8430</v>
      </c>
      <c r="E401" t="s">
        <v>441</v>
      </c>
      <c r="F401" t="s">
        <v>38833</v>
      </c>
      <c r="G401" t="s">
        <v>38834</v>
      </c>
      <c r="H401" t="s">
        <v>6760</v>
      </c>
      <c r="I401">
        <v>35.329501</v>
      </c>
      <c r="J401">
        <v>-80.762943000000007</v>
      </c>
      <c r="K401">
        <v>335220</v>
      </c>
      <c r="L401" t="s">
        <v>82</v>
      </c>
    </row>
    <row r="402" spans="1:57" x14ac:dyDescent="0.3">
      <c r="A402">
        <v>1001725</v>
      </c>
      <c r="B402" t="s">
        <v>38835</v>
      </c>
      <c r="C402" t="s">
        <v>38836</v>
      </c>
      <c r="D402" t="s">
        <v>38837</v>
      </c>
      <c r="E402" t="s">
        <v>447</v>
      </c>
      <c r="F402" t="s">
        <v>38838</v>
      </c>
      <c r="G402" t="s">
        <v>38839</v>
      </c>
      <c r="H402" t="s">
        <v>1952</v>
      </c>
      <c r="I402">
        <v>40.301540000000003</v>
      </c>
      <c r="J402">
        <v>-75.292429999999996</v>
      </c>
      <c r="K402">
        <v>325120</v>
      </c>
      <c r="L402" t="s">
        <v>58</v>
      </c>
    </row>
    <row r="403" spans="1:57" x14ac:dyDescent="0.3">
      <c r="A403">
        <v>1004054</v>
      </c>
      <c r="B403" t="s">
        <v>12738</v>
      </c>
      <c r="C403" t="s">
        <v>12739</v>
      </c>
      <c r="D403" t="s">
        <v>12740</v>
      </c>
      <c r="E403" t="s">
        <v>1663</v>
      </c>
      <c r="F403" t="s">
        <v>12741</v>
      </c>
      <c r="G403" t="s">
        <v>12742</v>
      </c>
      <c r="H403" t="s">
        <v>2284</v>
      </c>
      <c r="I403">
        <v>40.661580000000001</v>
      </c>
      <c r="J403">
        <v>-74.417000000000002</v>
      </c>
      <c r="K403">
        <v>221210</v>
      </c>
      <c r="L403" t="s">
        <v>3629</v>
      </c>
      <c r="AW403" s="49" t="s">
        <v>38840</v>
      </c>
      <c r="AX403" s="49" t="s">
        <v>38841</v>
      </c>
      <c r="AY403" s="49" t="s">
        <v>38842</v>
      </c>
      <c r="AZ403" s="49" t="s">
        <v>38843</v>
      </c>
      <c r="BA403" s="49" t="s">
        <v>38844</v>
      </c>
      <c r="BB403" s="49" t="s">
        <v>38845</v>
      </c>
      <c r="BC403" s="49" t="s">
        <v>38846</v>
      </c>
      <c r="BD403" s="49" t="s">
        <v>38847</v>
      </c>
      <c r="BE403" s="49" t="s">
        <v>38848</v>
      </c>
    </row>
    <row r="404" spans="1:57" x14ac:dyDescent="0.3">
      <c r="A404">
        <v>1007828</v>
      </c>
      <c r="B404" t="s">
        <v>38849</v>
      </c>
      <c r="C404" t="s">
        <v>38850</v>
      </c>
      <c r="D404" t="s">
        <v>38851</v>
      </c>
      <c r="E404" t="s">
        <v>676</v>
      </c>
      <c r="F404" t="s">
        <v>27100</v>
      </c>
      <c r="G404" t="s">
        <v>38852</v>
      </c>
      <c r="H404" t="s">
        <v>3513</v>
      </c>
      <c r="I404">
        <v>35.35971</v>
      </c>
      <c r="J404">
        <v>-86.209599999999995</v>
      </c>
      <c r="K404">
        <v>221210</v>
      </c>
      <c r="L404" t="s">
        <v>3629</v>
      </c>
      <c r="AW404" s="49" t="s">
        <v>38853</v>
      </c>
      <c r="AX404" s="49" t="s">
        <v>38854</v>
      </c>
      <c r="AY404" s="49" t="s">
        <v>38855</v>
      </c>
      <c r="AZ404" s="49" t="s">
        <v>38856</v>
      </c>
      <c r="BA404" s="49" t="s">
        <v>38857</v>
      </c>
      <c r="BB404" s="49" t="s">
        <v>38858</v>
      </c>
      <c r="BC404" s="49" t="s">
        <v>38859</v>
      </c>
      <c r="BD404" s="49" t="s">
        <v>38860</v>
      </c>
      <c r="BE404" s="49" t="s">
        <v>38861</v>
      </c>
    </row>
    <row r="405" spans="1:57" x14ac:dyDescent="0.3">
      <c r="A405">
        <v>1004179</v>
      </c>
      <c r="B405" t="s">
        <v>38862</v>
      </c>
      <c r="C405" t="s">
        <v>38863</v>
      </c>
      <c r="D405" t="s">
        <v>8733</v>
      </c>
      <c r="E405" t="s">
        <v>556</v>
      </c>
      <c r="F405" t="s">
        <v>8734</v>
      </c>
      <c r="G405" t="s">
        <v>38864</v>
      </c>
      <c r="H405" t="s">
        <v>8736</v>
      </c>
      <c r="I405">
        <v>39.609720000000003</v>
      </c>
      <c r="J405">
        <v>-75.829139999999995</v>
      </c>
      <c r="K405">
        <v>221210</v>
      </c>
      <c r="L405" t="s">
        <v>3629</v>
      </c>
      <c r="AW405" s="49" t="s">
        <v>38865</v>
      </c>
      <c r="AX405" s="49" t="s">
        <v>38866</v>
      </c>
      <c r="AY405" s="49" t="s">
        <v>38867</v>
      </c>
      <c r="AZ405" s="49" t="s">
        <v>38868</v>
      </c>
      <c r="BA405" s="49" t="s">
        <v>38869</v>
      </c>
      <c r="BB405" s="49" t="s">
        <v>38870</v>
      </c>
      <c r="BC405" s="49" t="s">
        <v>38871</v>
      </c>
      <c r="BD405" s="49" t="s">
        <v>38872</v>
      </c>
      <c r="BE405" s="49" t="s">
        <v>38873</v>
      </c>
    </row>
    <row r="406" spans="1:57" x14ac:dyDescent="0.3">
      <c r="A406">
        <v>1005109</v>
      </c>
      <c r="B406" t="s">
        <v>38874</v>
      </c>
      <c r="C406" t="s">
        <v>38875</v>
      </c>
      <c r="D406" t="s">
        <v>24855</v>
      </c>
      <c r="E406" t="s">
        <v>435</v>
      </c>
      <c r="F406" t="s">
        <v>38876</v>
      </c>
      <c r="G406" t="s">
        <v>38877</v>
      </c>
      <c r="H406" t="s">
        <v>5738</v>
      </c>
      <c r="I406">
        <v>37.172049999999999</v>
      </c>
      <c r="J406">
        <v>-94.563919999999996</v>
      </c>
      <c r="K406">
        <v>221210</v>
      </c>
      <c r="L406" t="s">
        <v>3629</v>
      </c>
      <c r="AW406" s="49" t="s">
        <v>38878</v>
      </c>
      <c r="AX406" s="49" t="s">
        <v>38879</v>
      </c>
      <c r="AY406" s="49" t="s">
        <v>38880</v>
      </c>
      <c r="AZ406" s="49" t="s">
        <v>38881</v>
      </c>
      <c r="BA406" s="49" t="s">
        <v>38882</v>
      </c>
      <c r="BB406" s="49" t="s">
        <v>38883</v>
      </c>
      <c r="BC406" s="49" t="s">
        <v>38884</v>
      </c>
      <c r="BD406" s="49" t="s">
        <v>38885</v>
      </c>
      <c r="BE406" s="49" t="s">
        <v>38886</v>
      </c>
    </row>
    <row r="407" spans="1:57" x14ac:dyDescent="0.3">
      <c r="A407">
        <v>1001088</v>
      </c>
      <c r="B407" t="s">
        <v>38887</v>
      </c>
      <c r="C407" t="s">
        <v>38888</v>
      </c>
      <c r="D407" t="s">
        <v>38889</v>
      </c>
      <c r="E407" t="s">
        <v>468</v>
      </c>
      <c r="F407" t="s">
        <v>10166</v>
      </c>
      <c r="G407" t="s">
        <v>38890</v>
      </c>
      <c r="H407" t="s">
        <v>2160</v>
      </c>
      <c r="I407">
        <v>30.505179999999999</v>
      </c>
      <c r="J407">
        <v>-87.226179999999999</v>
      </c>
      <c r="K407">
        <v>221210</v>
      </c>
      <c r="L407" t="s">
        <v>3629</v>
      </c>
      <c r="AW407" s="49" t="s">
        <v>38891</v>
      </c>
      <c r="AX407" s="49" t="s">
        <v>38892</v>
      </c>
      <c r="AY407" s="49" t="s">
        <v>38893</v>
      </c>
      <c r="AZ407" s="49" t="s">
        <v>38894</v>
      </c>
      <c r="BA407" s="49" t="s">
        <v>38895</v>
      </c>
      <c r="BB407" s="49" t="s">
        <v>38896</v>
      </c>
      <c r="BC407" s="49" t="s">
        <v>38897</v>
      </c>
      <c r="BD407" s="49" t="s">
        <v>38898</v>
      </c>
      <c r="BE407" s="49" t="s">
        <v>38899</v>
      </c>
    </row>
    <row r="408" spans="1:57" x14ac:dyDescent="0.3">
      <c r="A408">
        <v>1005542</v>
      </c>
      <c r="B408" t="s">
        <v>38900</v>
      </c>
      <c r="C408" t="s">
        <v>38901</v>
      </c>
      <c r="D408" t="s">
        <v>16975</v>
      </c>
      <c r="E408" t="s">
        <v>2235</v>
      </c>
      <c r="F408" t="s">
        <v>38902</v>
      </c>
      <c r="G408" t="s">
        <v>38903</v>
      </c>
      <c r="H408" t="s">
        <v>8252</v>
      </c>
      <c r="I408">
        <v>47.504240000000003</v>
      </c>
      <c r="J408">
        <v>-111.30712</v>
      </c>
      <c r="K408">
        <v>221210</v>
      </c>
      <c r="L408" t="s">
        <v>127</v>
      </c>
      <c r="AW408" s="49" t="s">
        <v>38904</v>
      </c>
      <c r="AX408" s="49" t="s">
        <v>38905</v>
      </c>
      <c r="AY408" s="49" t="s">
        <v>38906</v>
      </c>
      <c r="AZ408" s="49" t="s">
        <v>38907</v>
      </c>
      <c r="BA408" s="49" t="s">
        <v>38908</v>
      </c>
      <c r="BB408" s="49" t="s">
        <v>38909</v>
      </c>
      <c r="BC408" s="49" t="s">
        <v>38910</v>
      </c>
      <c r="BD408" s="49" t="s">
        <v>38911</v>
      </c>
      <c r="BE408" s="49" t="s">
        <v>38912</v>
      </c>
    </row>
    <row r="409" spans="1:57" x14ac:dyDescent="0.3">
      <c r="A409">
        <v>1007344</v>
      </c>
      <c r="B409" t="s">
        <v>38913</v>
      </c>
      <c r="C409" t="s">
        <v>38914</v>
      </c>
      <c r="D409" t="s">
        <v>38915</v>
      </c>
      <c r="E409" t="s">
        <v>461</v>
      </c>
      <c r="F409" t="s">
        <v>38916</v>
      </c>
      <c r="G409" t="s">
        <v>38917</v>
      </c>
      <c r="H409" t="s">
        <v>38918</v>
      </c>
      <c r="I409">
        <v>44.515169999999998</v>
      </c>
      <c r="J409">
        <v>-109.045466</v>
      </c>
      <c r="K409">
        <v>221210</v>
      </c>
      <c r="L409" t="s">
        <v>127</v>
      </c>
      <c r="BB409" s="49" t="s">
        <v>38919</v>
      </c>
      <c r="BC409" s="49" t="s">
        <v>38920</v>
      </c>
      <c r="BD409" s="49" t="s">
        <v>38921</v>
      </c>
      <c r="BE409" s="49" t="s">
        <v>38922</v>
      </c>
    </row>
    <row r="410" spans="1:57" x14ac:dyDescent="0.3">
      <c r="A410">
        <v>1002605</v>
      </c>
      <c r="B410" t="s">
        <v>38923</v>
      </c>
      <c r="C410" t="s">
        <v>38924</v>
      </c>
      <c r="D410" t="s">
        <v>38925</v>
      </c>
      <c r="E410" t="s">
        <v>1650</v>
      </c>
      <c r="F410" t="s">
        <v>15518</v>
      </c>
      <c r="G410" t="s">
        <v>38926</v>
      </c>
      <c r="H410" t="s">
        <v>15189</v>
      </c>
      <c r="I410">
        <v>42.782330000000002</v>
      </c>
      <c r="J410">
        <v>-71.24933</v>
      </c>
      <c r="K410">
        <v>221210</v>
      </c>
      <c r="L410" t="s">
        <v>127</v>
      </c>
      <c r="AW410" s="49" t="s">
        <v>38927</v>
      </c>
      <c r="AX410" s="49" t="s">
        <v>38928</v>
      </c>
      <c r="AY410" s="49" t="s">
        <v>38929</v>
      </c>
      <c r="AZ410" s="49" t="s">
        <v>38930</v>
      </c>
      <c r="BA410" s="49" t="s">
        <v>38931</v>
      </c>
      <c r="BB410" s="49" t="s">
        <v>38932</v>
      </c>
      <c r="BC410" s="49" t="s">
        <v>38933</v>
      </c>
      <c r="BD410" s="49" t="s">
        <v>38934</v>
      </c>
      <c r="BE410" s="49" t="s">
        <v>38935</v>
      </c>
    </row>
    <row r="411" spans="1:57" x14ac:dyDescent="0.3">
      <c r="A411">
        <v>1003371</v>
      </c>
      <c r="B411"/>
      <c r="C411" t="s">
        <v>38936</v>
      </c>
      <c r="D411" t="s">
        <v>5420</v>
      </c>
      <c r="E411" t="s">
        <v>303</v>
      </c>
      <c r="F411" t="s">
        <v>38217</v>
      </c>
      <c r="G411" t="s">
        <v>38937</v>
      </c>
      <c r="I411">
        <v>29.748486100000001</v>
      </c>
      <c r="J411">
        <v>-95.469917300000006</v>
      </c>
      <c r="K411">
        <v>424720</v>
      </c>
      <c r="L411" t="s">
        <v>37040</v>
      </c>
      <c r="AN411" s="49" t="s">
        <v>35887</v>
      </c>
      <c r="AO411" s="49" t="s">
        <v>35887</v>
      </c>
      <c r="AP411" s="49" t="s">
        <v>35887</v>
      </c>
      <c r="AQ411" s="49" t="s">
        <v>35887</v>
      </c>
      <c r="AR411" s="49" t="s">
        <v>38938</v>
      </c>
      <c r="AS411" s="49" t="s">
        <v>38939</v>
      </c>
      <c r="AT411" s="49" t="s">
        <v>35887</v>
      </c>
      <c r="AU411" s="49" t="s">
        <v>35887</v>
      </c>
    </row>
    <row r="412" spans="1:57" x14ac:dyDescent="0.3">
      <c r="A412">
        <v>1005572</v>
      </c>
      <c r="B412" t="s">
        <v>38940</v>
      </c>
      <c r="C412" t="s">
        <v>38941</v>
      </c>
      <c r="D412" t="s">
        <v>25217</v>
      </c>
      <c r="E412" t="s">
        <v>583</v>
      </c>
      <c r="F412" t="s">
        <v>2658</v>
      </c>
      <c r="G412" t="s">
        <v>38942</v>
      </c>
      <c r="H412" t="s">
        <v>2660</v>
      </c>
      <c r="I412">
        <v>30.470849999999999</v>
      </c>
      <c r="J412">
        <v>-91.132769999999994</v>
      </c>
      <c r="K412">
        <v>221210</v>
      </c>
      <c r="L412" t="s">
        <v>3629</v>
      </c>
      <c r="AW412" s="49" t="s">
        <v>38943</v>
      </c>
      <c r="AX412" s="49" t="s">
        <v>38944</v>
      </c>
      <c r="AY412" s="49" t="s">
        <v>38945</v>
      </c>
      <c r="AZ412" s="49" t="s">
        <v>38946</v>
      </c>
      <c r="BA412" s="49" t="s">
        <v>38947</v>
      </c>
      <c r="BB412" s="49" t="s">
        <v>38948</v>
      </c>
      <c r="BC412" s="49" t="s">
        <v>38949</v>
      </c>
      <c r="BD412" s="49" t="s">
        <v>38950</v>
      </c>
      <c r="BE412" s="49" t="s">
        <v>38951</v>
      </c>
    </row>
    <row r="413" spans="1:57" x14ac:dyDescent="0.3">
      <c r="A413">
        <v>1005240</v>
      </c>
      <c r="B413" t="s">
        <v>38952</v>
      </c>
      <c r="C413" t="s">
        <v>38953</v>
      </c>
      <c r="D413" t="s">
        <v>4931</v>
      </c>
      <c r="E413" t="s">
        <v>583</v>
      </c>
      <c r="F413" t="s">
        <v>38954</v>
      </c>
      <c r="G413" t="s">
        <v>38955</v>
      </c>
      <c r="H413" t="s">
        <v>1023</v>
      </c>
      <c r="I413">
        <v>29.96696</v>
      </c>
      <c r="J413">
        <v>-90.101960000000005</v>
      </c>
      <c r="K413">
        <v>221210</v>
      </c>
      <c r="L413" t="s">
        <v>3629</v>
      </c>
      <c r="AW413" s="49" t="s">
        <v>38956</v>
      </c>
      <c r="AX413" s="49" t="s">
        <v>38957</v>
      </c>
      <c r="AY413" s="49" t="s">
        <v>38958</v>
      </c>
      <c r="AZ413" s="49" t="s">
        <v>38959</v>
      </c>
      <c r="BA413" s="49" t="s">
        <v>38960</v>
      </c>
      <c r="BB413" s="49" t="s">
        <v>38961</v>
      </c>
      <c r="BC413" s="49" t="s">
        <v>38962</v>
      </c>
      <c r="BD413" s="49" t="s">
        <v>38963</v>
      </c>
      <c r="BE413" s="49" t="s">
        <v>38964</v>
      </c>
    </row>
    <row r="414" spans="1:57" x14ac:dyDescent="0.3">
      <c r="A414">
        <v>1010448</v>
      </c>
      <c r="B414" t="s">
        <v>38965</v>
      </c>
      <c r="C414" t="s">
        <v>38966</v>
      </c>
      <c r="D414" t="s">
        <v>5420</v>
      </c>
      <c r="E414" t="s">
        <v>303</v>
      </c>
      <c r="F414" t="s">
        <v>1810</v>
      </c>
      <c r="G414" t="s">
        <v>38967</v>
      </c>
      <c r="H414" t="s">
        <v>483</v>
      </c>
      <c r="I414">
        <v>29.757400000000001</v>
      </c>
      <c r="J414">
        <v>-95.368430000000004</v>
      </c>
      <c r="K414">
        <v>488320</v>
      </c>
      <c r="L414" t="s">
        <v>35912</v>
      </c>
      <c r="AE414" s="49" t="s">
        <v>35887</v>
      </c>
      <c r="AF414" s="49" t="s">
        <v>35887</v>
      </c>
      <c r="AG414" s="49" t="s">
        <v>35887</v>
      </c>
      <c r="AH414" s="49" t="s">
        <v>35887</v>
      </c>
      <c r="AI414" s="49" t="s">
        <v>35887</v>
      </c>
      <c r="AJ414" s="49" t="s">
        <v>35887</v>
      </c>
      <c r="AK414" s="49" t="s">
        <v>35887</v>
      </c>
      <c r="AL414" s="49" t="s">
        <v>35887</v>
      </c>
      <c r="AM414" s="49" t="s">
        <v>35887</v>
      </c>
      <c r="AN414" s="49" t="s">
        <v>38968</v>
      </c>
      <c r="AO414" s="49" t="s">
        <v>38969</v>
      </c>
      <c r="AP414" s="49" t="s">
        <v>38970</v>
      </c>
      <c r="AQ414" s="49" t="s">
        <v>38971</v>
      </c>
      <c r="AR414" s="49" t="s">
        <v>38972</v>
      </c>
      <c r="AS414" s="49" t="s">
        <v>38973</v>
      </c>
      <c r="AT414" s="49" t="s">
        <v>38974</v>
      </c>
      <c r="AU414" s="49" t="s">
        <v>38975</v>
      </c>
      <c r="AV414" s="49" t="s">
        <v>38976</v>
      </c>
    </row>
    <row r="415" spans="1:57" x14ac:dyDescent="0.3">
      <c r="A415">
        <v>1003006</v>
      </c>
      <c r="B415" t="s">
        <v>12888</v>
      </c>
      <c r="C415" t="s">
        <v>12889</v>
      </c>
      <c r="D415" t="s">
        <v>12890</v>
      </c>
      <c r="E415" t="s">
        <v>690</v>
      </c>
      <c r="F415" t="s">
        <v>12891</v>
      </c>
      <c r="G415" t="s">
        <v>12892</v>
      </c>
      <c r="H415" t="s">
        <v>6777</v>
      </c>
      <c r="I415">
        <v>32.109670000000001</v>
      </c>
      <c r="J415">
        <v>-81.128</v>
      </c>
      <c r="K415">
        <v>424710</v>
      </c>
      <c r="L415" t="s">
        <v>28</v>
      </c>
      <c r="AC415" s="49" t="s">
        <v>38977</v>
      </c>
    </row>
    <row r="416" spans="1:57" x14ac:dyDescent="0.3">
      <c r="A416">
        <v>1010678</v>
      </c>
      <c r="B416"/>
      <c r="C416" t="s">
        <v>38978</v>
      </c>
      <c r="D416" t="s">
        <v>36231</v>
      </c>
      <c r="E416" t="s">
        <v>2780</v>
      </c>
      <c r="F416" t="s">
        <v>37103</v>
      </c>
      <c r="G416" t="s">
        <v>38979</v>
      </c>
      <c r="I416">
        <v>41.041119399999999</v>
      </c>
      <c r="J416">
        <v>-73.541743999999994</v>
      </c>
      <c r="K416">
        <v>424720</v>
      </c>
      <c r="L416" t="s">
        <v>37040</v>
      </c>
      <c r="AF416" s="49" t="s">
        <v>35887</v>
      </c>
      <c r="AG416" s="49" t="s">
        <v>35887</v>
      </c>
      <c r="AH416" s="49" t="s">
        <v>35887</v>
      </c>
      <c r="AI416" s="49" t="s">
        <v>35887</v>
      </c>
      <c r="AJ416" s="49" t="s">
        <v>35887</v>
      </c>
      <c r="AL416" s="49" t="s">
        <v>35887</v>
      </c>
      <c r="AN416" s="49" t="s">
        <v>35887</v>
      </c>
      <c r="AO416" s="49" t="s">
        <v>38980</v>
      </c>
      <c r="AP416" s="49" t="s">
        <v>38981</v>
      </c>
      <c r="AQ416" s="49" t="s">
        <v>38982</v>
      </c>
      <c r="AR416" s="49" t="s">
        <v>38983</v>
      </c>
      <c r="AS416" s="49" t="s">
        <v>35887</v>
      </c>
      <c r="AT416" s="49" t="s">
        <v>35887</v>
      </c>
      <c r="AU416" s="49" t="s">
        <v>38984</v>
      </c>
    </row>
    <row r="417" spans="1:75" x14ac:dyDescent="0.3">
      <c r="A417">
        <v>1006396</v>
      </c>
      <c r="B417" t="s">
        <v>38985</v>
      </c>
      <c r="C417" t="s">
        <v>38986</v>
      </c>
      <c r="D417" t="s">
        <v>12861</v>
      </c>
      <c r="E417" t="s">
        <v>447</v>
      </c>
      <c r="F417" t="s">
        <v>12862</v>
      </c>
      <c r="G417" t="s">
        <v>38987</v>
      </c>
      <c r="H417" t="s">
        <v>4017</v>
      </c>
      <c r="I417">
        <v>40.4828051</v>
      </c>
      <c r="J417">
        <v>-80.036725899999993</v>
      </c>
      <c r="K417">
        <v>221210</v>
      </c>
      <c r="L417" t="s">
        <v>3629</v>
      </c>
      <c r="BB417" s="49" t="s">
        <v>38988</v>
      </c>
      <c r="BC417" s="49" t="s">
        <v>38989</v>
      </c>
      <c r="BD417" s="49" t="s">
        <v>38990</v>
      </c>
      <c r="BE417" s="49" t="s">
        <v>38991</v>
      </c>
    </row>
    <row r="418" spans="1:75" x14ac:dyDescent="0.3">
      <c r="A418">
        <v>1006740</v>
      </c>
      <c r="B418" t="s">
        <v>38992</v>
      </c>
      <c r="C418" t="s">
        <v>38993</v>
      </c>
      <c r="D418" t="s">
        <v>12861</v>
      </c>
      <c r="E418" t="s">
        <v>447</v>
      </c>
      <c r="F418" t="s">
        <v>12862</v>
      </c>
      <c r="G418" t="s">
        <v>38987</v>
      </c>
      <c r="H418" t="s">
        <v>4017</v>
      </c>
      <c r="I418">
        <v>40.482804999999999</v>
      </c>
      <c r="J418">
        <v>-80.036726000000002</v>
      </c>
      <c r="K418">
        <v>221210</v>
      </c>
      <c r="L418" t="s">
        <v>127</v>
      </c>
      <c r="AW418" s="49" t="s">
        <v>38994</v>
      </c>
      <c r="AX418" s="49" t="s">
        <v>38995</v>
      </c>
      <c r="AY418" s="49" t="s">
        <v>38996</v>
      </c>
      <c r="AZ418" s="49" t="s">
        <v>38997</v>
      </c>
      <c r="BA418" s="49" t="s">
        <v>38998</v>
      </c>
      <c r="BB418" s="49" t="s">
        <v>38999</v>
      </c>
      <c r="BC418" s="49" t="s">
        <v>39000</v>
      </c>
      <c r="BD418" s="49" t="s">
        <v>39001</v>
      </c>
      <c r="BE418" s="49" t="s">
        <v>39002</v>
      </c>
    </row>
    <row r="419" spans="1:75" x14ac:dyDescent="0.3">
      <c r="A419">
        <v>1010639</v>
      </c>
      <c r="B419" t="s">
        <v>39003</v>
      </c>
      <c r="C419" t="s">
        <v>39004</v>
      </c>
      <c r="D419" t="s">
        <v>8664</v>
      </c>
      <c r="E419" t="s">
        <v>461</v>
      </c>
      <c r="F419" t="s">
        <v>39005</v>
      </c>
      <c r="G419" t="s">
        <v>39006</v>
      </c>
      <c r="H419" t="s">
        <v>6437</v>
      </c>
      <c r="I419">
        <v>43.14</v>
      </c>
      <c r="J419">
        <v>-106.36</v>
      </c>
      <c r="K419">
        <v>424720</v>
      </c>
      <c r="L419" t="s">
        <v>36033</v>
      </c>
      <c r="AI419" s="49" t="s">
        <v>35887</v>
      </c>
      <c r="AJ419" s="49" t="s">
        <v>35887</v>
      </c>
      <c r="AK419" s="49" t="s">
        <v>35887</v>
      </c>
      <c r="AL419" s="49" t="s">
        <v>35887</v>
      </c>
      <c r="AM419" s="49" t="s">
        <v>35887</v>
      </c>
    </row>
    <row r="420" spans="1:75" x14ac:dyDescent="0.3">
      <c r="A420">
        <v>1010459</v>
      </c>
      <c r="B420" t="s">
        <v>39007</v>
      </c>
      <c r="C420" t="s">
        <v>39008</v>
      </c>
      <c r="D420" t="s">
        <v>36942</v>
      </c>
      <c r="E420" t="s">
        <v>303</v>
      </c>
      <c r="F420" t="s">
        <v>14078</v>
      </c>
      <c r="G420" t="s">
        <v>39009</v>
      </c>
      <c r="H420" t="s">
        <v>17377</v>
      </c>
      <c r="I420">
        <v>38.8611</v>
      </c>
      <c r="J420">
        <v>-77.226842000000005</v>
      </c>
      <c r="K420">
        <v>324110</v>
      </c>
      <c r="L420" t="s">
        <v>35912</v>
      </c>
      <c r="AE420" s="49" t="s">
        <v>35887</v>
      </c>
      <c r="AF420" s="49" t="s">
        <v>35887</v>
      </c>
      <c r="AG420" s="49" t="s">
        <v>35887</v>
      </c>
      <c r="AH420" s="49" t="s">
        <v>35887</v>
      </c>
      <c r="AI420" s="49" t="s">
        <v>35887</v>
      </c>
      <c r="AJ420" s="49" t="s">
        <v>35887</v>
      </c>
      <c r="AK420" s="49" t="s">
        <v>35887</v>
      </c>
      <c r="AL420" s="49" t="s">
        <v>35887</v>
      </c>
      <c r="AM420" s="49" t="s">
        <v>35887</v>
      </c>
      <c r="AN420" s="49" t="s">
        <v>39010</v>
      </c>
      <c r="AO420" s="49" t="s">
        <v>39011</v>
      </c>
      <c r="AP420" s="49" t="s">
        <v>39012</v>
      </c>
      <c r="AQ420" s="49" t="s">
        <v>39013</v>
      </c>
      <c r="AR420" s="49" t="s">
        <v>39014</v>
      </c>
      <c r="AS420" s="49" t="s">
        <v>39015</v>
      </c>
      <c r="AT420" s="49" t="s">
        <v>39016</v>
      </c>
      <c r="AU420" s="49" t="s">
        <v>39017</v>
      </c>
      <c r="AV420" s="49" t="s">
        <v>39018</v>
      </c>
    </row>
    <row r="421" spans="1:75" x14ac:dyDescent="0.3">
      <c r="A421">
        <v>1010458</v>
      </c>
      <c r="B421" t="s">
        <v>39019</v>
      </c>
      <c r="C421" t="s">
        <v>39020</v>
      </c>
      <c r="D421" t="s">
        <v>36942</v>
      </c>
      <c r="E421" t="s">
        <v>303</v>
      </c>
      <c r="F421" t="s">
        <v>14078</v>
      </c>
      <c r="G421" t="s">
        <v>39009</v>
      </c>
      <c r="H421" t="s">
        <v>483</v>
      </c>
      <c r="I421">
        <v>29.78436</v>
      </c>
      <c r="J421">
        <v>-95.626109999999997</v>
      </c>
      <c r="K421">
        <v>325110</v>
      </c>
      <c r="L421" t="s">
        <v>35912</v>
      </c>
      <c r="AE421" s="49" t="s">
        <v>35887</v>
      </c>
      <c r="AF421" s="49" t="s">
        <v>35887</v>
      </c>
      <c r="AG421" s="49" t="s">
        <v>35887</v>
      </c>
      <c r="AH421" s="49" t="s">
        <v>35887</v>
      </c>
      <c r="AI421" s="49" t="s">
        <v>35887</v>
      </c>
      <c r="AJ421" s="49" t="s">
        <v>35887</v>
      </c>
      <c r="AK421" s="49" t="s">
        <v>35887</v>
      </c>
      <c r="AL421" s="49" t="s">
        <v>35887</v>
      </c>
      <c r="AN421" s="49" t="s">
        <v>39021</v>
      </c>
      <c r="AO421" s="49" t="s">
        <v>39022</v>
      </c>
      <c r="AP421" s="49" t="s">
        <v>39023</v>
      </c>
      <c r="AQ421" s="49" t="s">
        <v>39024</v>
      </c>
      <c r="AR421" s="49" t="s">
        <v>39025</v>
      </c>
      <c r="AS421" s="49" t="s">
        <v>39026</v>
      </c>
      <c r="AT421" s="49" t="s">
        <v>39027</v>
      </c>
      <c r="AU421" s="49" t="s">
        <v>39028</v>
      </c>
    </row>
    <row r="422" spans="1:75" x14ac:dyDescent="0.3">
      <c r="A422">
        <v>1007000</v>
      </c>
      <c r="B422" t="s">
        <v>13011</v>
      </c>
      <c r="C422" t="s">
        <v>13012</v>
      </c>
      <c r="D422" t="s">
        <v>13013</v>
      </c>
      <c r="E422" t="s">
        <v>2235</v>
      </c>
      <c r="F422" t="s">
        <v>13014</v>
      </c>
      <c r="G422" t="s">
        <v>13015</v>
      </c>
      <c r="H422" t="s">
        <v>4124</v>
      </c>
      <c r="I422">
        <v>45.813904000000001</v>
      </c>
      <c r="J422">
        <v>-108.433295</v>
      </c>
      <c r="K422">
        <v>324110</v>
      </c>
      <c r="L422" t="s">
        <v>6080</v>
      </c>
      <c r="V422" s="49" t="s">
        <v>39029</v>
      </c>
      <c r="W422" s="49" t="s">
        <v>39030</v>
      </c>
      <c r="X422" s="49" t="s">
        <v>39031</v>
      </c>
      <c r="Y422" s="49" t="s">
        <v>39032</v>
      </c>
      <c r="Z422" s="49" t="s">
        <v>39033</v>
      </c>
      <c r="AA422" s="49" t="s">
        <v>39034</v>
      </c>
      <c r="AB422" s="49" t="s">
        <v>39035</v>
      </c>
      <c r="AC422" s="49" t="s">
        <v>39036</v>
      </c>
      <c r="AD422" s="49" t="s">
        <v>39037</v>
      </c>
    </row>
    <row r="423" spans="1:75" x14ac:dyDescent="0.3">
      <c r="A423">
        <v>1007959</v>
      </c>
      <c r="B423" t="s">
        <v>13016</v>
      </c>
      <c r="C423" t="s">
        <v>13017</v>
      </c>
      <c r="D423" t="s">
        <v>2133</v>
      </c>
      <c r="E423" t="s">
        <v>303</v>
      </c>
      <c r="F423" t="s">
        <v>2134</v>
      </c>
      <c r="G423" t="s">
        <v>13018</v>
      </c>
      <c r="H423" t="s">
        <v>8413</v>
      </c>
      <c r="I423">
        <v>30.0639</v>
      </c>
      <c r="J423">
        <v>-94.070300000000003</v>
      </c>
      <c r="K423">
        <v>324110</v>
      </c>
      <c r="L423" t="s">
        <v>13019</v>
      </c>
      <c r="V423" s="49" t="s">
        <v>39038</v>
      </c>
      <c r="W423" s="49" t="s">
        <v>39039</v>
      </c>
      <c r="X423" s="49" t="s">
        <v>39040</v>
      </c>
      <c r="Y423" s="49" t="s">
        <v>39041</v>
      </c>
      <c r="Z423" s="49" t="s">
        <v>39042</v>
      </c>
      <c r="AA423" s="49" t="s">
        <v>39043</v>
      </c>
      <c r="AB423" s="49" t="s">
        <v>39044</v>
      </c>
      <c r="AC423" s="49" t="s">
        <v>39045</v>
      </c>
      <c r="AD423" s="49" t="s">
        <v>39046</v>
      </c>
    </row>
    <row r="424" spans="1:75" x14ac:dyDescent="0.3">
      <c r="A424">
        <v>1003952</v>
      </c>
      <c r="B424" t="s">
        <v>39047</v>
      </c>
      <c r="C424" t="s">
        <v>39048</v>
      </c>
      <c r="D424" t="s">
        <v>13054</v>
      </c>
      <c r="E424" t="s">
        <v>386</v>
      </c>
      <c r="F424" t="s">
        <v>39049</v>
      </c>
      <c r="G424" t="s">
        <v>39050</v>
      </c>
      <c r="H424" t="s">
        <v>6925</v>
      </c>
      <c r="I424">
        <v>33.682451</v>
      </c>
      <c r="J424">
        <v>-87.829048</v>
      </c>
      <c r="K424">
        <v>221210</v>
      </c>
      <c r="L424" t="s">
        <v>127</v>
      </c>
      <c r="AX424" s="49" t="s">
        <v>39051</v>
      </c>
      <c r="AY424" s="49" t="s">
        <v>39052</v>
      </c>
      <c r="AZ424" s="49" t="s">
        <v>39053</v>
      </c>
      <c r="BA424" s="49" t="s">
        <v>39054</v>
      </c>
      <c r="BB424" s="49" t="s">
        <v>39055</v>
      </c>
      <c r="BC424" s="49" t="s">
        <v>39056</v>
      </c>
      <c r="BD424" s="49" t="s">
        <v>39057</v>
      </c>
      <c r="BE424" s="49" t="s">
        <v>39058</v>
      </c>
    </row>
    <row r="425" spans="1:75" x14ac:dyDescent="0.3">
      <c r="A425">
        <v>1005483</v>
      </c>
      <c r="B425" t="s">
        <v>13062</v>
      </c>
      <c r="C425" t="s">
        <v>13063</v>
      </c>
      <c r="D425" t="s">
        <v>13064</v>
      </c>
      <c r="E425" t="s">
        <v>454</v>
      </c>
      <c r="F425" t="s">
        <v>13065</v>
      </c>
      <c r="G425" t="s">
        <v>13066</v>
      </c>
      <c r="H425" t="s">
        <v>13067</v>
      </c>
      <c r="I425">
        <v>42.655290000000001</v>
      </c>
      <c r="J425">
        <v>-83.232380000000006</v>
      </c>
      <c r="K425">
        <v>336112</v>
      </c>
      <c r="L425" t="s">
        <v>13068</v>
      </c>
    </row>
    <row r="426" spans="1:75" x14ac:dyDescent="0.3">
      <c r="A426">
        <v>1013648</v>
      </c>
      <c r="B426" t="s">
        <v>39059</v>
      </c>
      <c r="C426" t="s">
        <v>39060</v>
      </c>
      <c r="D426" t="s">
        <v>39061</v>
      </c>
      <c r="E426" t="s">
        <v>1663</v>
      </c>
      <c r="F426" t="s">
        <v>39062</v>
      </c>
      <c r="G426" t="s">
        <v>39063</v>
      </c>
      <c r="H426" t="s">
        <v>20790</v>
      </c>
      <c r="I426">
        <v>40.948529999999998</v>
      </c>
      <c r="J426">
        <v>-74.145470000000003</v>
      </c>
      <c r="K426">
        <v>424690</v>
      </c>
      <c r="L426" t="s">
        <v>58</v>
      </c>
    </row>
    <row r="427" spans="1:75" x14ac:dyDescent="0.3">
      <c r="A427">
        <v>1006381</v>
      </c>
      <c r="B427" t="s">
        <v>39064</v>
      </c>
      <c r="C427" t="s">
        <v>39065</v>
      </c>
      <c r="D427" t="s">
        <v>11605</v>
      </c>
      <c r="E427" t="s">
        <v>468</v>
      </c>
      <c r="F427" t="s">
        <v>39066</v>
      </c>
      <c r="G427" t="s">
        <v>39067</v>
      </c>
      <c r="H427" t="s">
        <v>11608</v>
      </c>
      <c r="I427">
        <v>26.71</v>
      </c>
      <c r="J427">
        <v>-80.053611000000004</v>
      </c>
      <c r="K427">
        <v>221210</v>
      </c>
      <c r="L427" t="s">
        <v>3629</v>
      </c>
      <c r="AW427" s="49" t="s">
        <v>39068</v>
      </c>
      <c r="AX427" s="49" t="s">
        <v>39069</v>
      </c>
      <c r="AY427" s="49" t="s">
        <v>39070</v>
      </c>
      <c r="AZ427" s="49" t="s">
        <v>39071</v>
      </c>
      <c r="BA427" s="49" t="s">
        <v>39072</v>
      </c>
      <c r="BB427" s="49" t="s">
        <v>39073</v>
      </c>
      <c r="BC427" s="49" t="s">
        <v>39074</v>
      </c>
      <c r="BD427" s="49" t="s">
        <v>39075</v>
      </c>
      <c r="BE427" s="49" t="s">
        <v>39076</v>
      </c>
    </row>
    <row r="428" spans="1:75" x14ac:dyDescent="0.3">
      <c r="A428">
        <v>1006032</v>
      </c>
      <c r="B428" t="s">
        <v>13404</v>
      </c>
      <c r="C428" t="s">
        <v>13405</v>
      </c>
      <c r="D428" t="s">
        <v>13406</v>
      </c>
      <c r="E428" t="s">
        <v>1920</v>
      </c>
      <c r="F428" t="s">
        <v>13407</v>
      </c>
      <c r="H428" t="s">
        <v>13408</v>
      </c>
      <c r="I428">
        <v>38.622599999999998</v>
      </c>
      <c r="J428">
        <v>-115.6198</v>
      </c>
      <c r="K428">
        <v>324110</v>
      </c>
      <c r="L428" t="s">
        <v>1344</v>
      </c>
      <c r="V428" s="49" t="s">
        <v>39077</v>
      </c>
      <c r="W428" s="49" t="s">
        <v>39078</v>
      </c>
      <c r="X428" s="49" t="s">
        <v>39079</v>
      </c>
      <c r="Y428" s="49" t="s">
        <v>39080</v>
      </c>
      <c r="Z428" s="49" t="s">
        <v>39081</v>
      </c>
      <c r="AA428" s="49" t="s">
        <v>39082</v>
      </c>
      <c r="AB428" s="49" t="s">
        <v>39083</v>
      </c>
      <c r="AC428" s="49" t="s">
        <v>39084</v>
      </c>
      <c r="AD428" s="49" t="s">
        <v>39085</v>
      </c>
    </row>
    <row r="429" spans="1:75" x14ac:dyDescent="0.3">
      <c r="A429">
        <v>1006691</v>
      </c>
      <c r="B429" t="s">
        <v>13423</v>
      </c>
      <c r="C429" t="s">
        <v>13424</v>
      </c>
      <c r="D429" t="s">
        <v>1225</v>
      </c>
      <c r="E429" t="s">
        <v>303</v>
      </c>
      <c r="F429" t="s">
        <v>1226</v>
      </c>
      <c r="G429" t="s">
        <v>13425</v>
      </c>
      <c r="H429" t="s">
        <v>1227</v>
      </c>
      <c r="I429">
        <v>28.6753</v>
      </c>
      <c r="J429">
        <v>-96.549499999999995</v>
      </c>
      <c r="K429">
        <v>325211</v>
      </c>
      <c r="L429" t="s">
        <v>2196</v>
      </c>
      <c r="AL429" s="49" t="s">
        <v>35887</v>
      </c>
      <c r="AM429" s="49" t="s">
        <v>35887</v>
      </c>
    </row>
    <row r="430" spans="1:75" x14ac:dyDescent="0.3">
      <c r="A430">
        <v>1005388</v>
      </c>
      <c r="B430" t="s">
        <v>39086</v>
      </c>
      <c r="C430" t="s">
        <v>39087</v>
      </c>
      <c r="D430" t="s">
        <v>6309</v>
      </c>
      <c r="E430" t="s">
        <v>1487</v>
      </c>
      <c r="F430" t="s">
        <v>6310</v>
      </c>
      <c r="G430" t="s">
        <v>39088</v>
      </c>
      <c r="H430" t="s">
        <v>402</v>
      </c>
      <c r="I430">
        <v>40.248494000000001</v>
      </c>
      <c r="J430">
        <v>-103.79179000000001</v>
      </c>
      <c r="K430">
        <v>221210</v>
      </c>
      <c r="L430" t="s">
        <v>127</v>
      </c>
      <c r="AW430" s="49" t="s">
        <v>39089</v>
      </c>
      <c r="AX430" s="49" t="s">
        <v>39090</v>
      </c>
      <c r="AY430" s="49" t="s">
        <v>39091</v>
      </c>
      <c r="AZ430" s="49" t="s">
        <v>39092</v>
      </c>
      <c r="BA430" s="49" t="s">
        <v>39093</v>
      </c>
      <c r="BB430" s="49" t="s">
        <v>39094</v>
      </c>
      <c r="BC430" s="49" t="s">
        <v>39095</v>
      </c>
      <c r="BD430" s="49" t="s">
        <v>39096</v>
      </c>
      <c r="BE430" s="49" t="s">
        <v>39097</v>
      </c>
    </row>
    <row r="431" spans="1:75" x14ac:dyDescent="0.3">
      <c r="A431">
        <v>1006942</v>
      </c>
      <c r="B431" t="s">
        <v>13555</v>
      </c>
      <c r="C431" t="s">
        <v>13556</v>
      </c>
      <c r="D431" t="s">
        <v>6239</v>
      </c>
      <c r="E431" t="s">
        <v>1487</v>
      </c>
      <c r="F431" t="s">
        <v>6240</v>
      </c>
      <c r="G431" t="s">
        <v>13557</v>
      </c>
      <c r="H431" t="s">
        <v>6242</v>
      </c>
      <c r="I431">
        <v>40.455978000000002</v>
      </c>
      <c r="J431">
        <v>-104.857553</v>
      </c>
      <c r="K431">
        <v>325193</v>
      </c>
      <c r="L431" t="s">
        <v>599</v>
      </c>
      <c r="BP431" s="49" t="s">
        <v>35887</v>
      </c>
      <c r="BQ431" s="49" t="s">
        <v>35887</v>
      </c>
      <c r="BR431" s="49" t="s">
        <v>35887</v>
      </c>
      <c r="BS431" s="49" t="s">
        <v>35887</v>
      </c>
      <c r="BT431" s="49" t="s">
        <v>35887</v>
      </c>
      <c r="BU431" s="49" t="s">
        <v>35887</v>
      </c>
      <c r="BV431" s="49" t="s">
        <v>35887</v>
      </c>
      <c r="BW431" s="49" t="s">
        <v>35887</v>
      </c>
    </row>
    <row r="432" spans="1:75" x14ac:dyDescent="0.3">
      <c r="A432">
        <v>1012137</v>
      </c>
      <c r="B432" t="s">
        <v>39098</v>
      </c>
      <c r="C432" t="s">
        <v>39099</v>
      </c>
      <c r="D432" t="s">
        <v>25148</v>
      </c>
      <c r="E432" t="s">
        <v>468</v>
      </c>
      <c r="F432" t="s">
        <v>39100</v>
      </c>
      <c r="G432" t="s">
        <v>39101</v>
      </c>
      <c r="H432" t="s">
        <v>471</v>
      </c>
      <c r="I432">
        <v>25.796890000000001</v>
      </c>
      <c r="J432">
        <v>-80.330799999999996</v>
      </c>
      <c r="K432">
        <v>221330</v>
      </c>
      <c r="L432" t="s">
        <v>58</v>
      </c>
    </row>
    <row r="433" spans="1:75" x14ac:dyDescent="0.3">
      <c r="A433">
        <v>1005285</v>
      </c>
      <c r="B433" t="s">
        <v>39102</v>
      </c>
      <c r="C433" t="s">
        <v>39103</v>
      </c>
      <c r="D433" t="s">
        <v>8495</v>
      </c>
      <c r="E433" t="s">
        <v>676</v>
      </c>
      <c r="F433" t="s">
        <v>39104</v>
      </c>
      <c r="G433" t="s">
        <v>39105</v>
      </c>
      <c r="H433" t="s">
        <v>8803</v>
      </c>
      <c r="I433">
        <v>35.152830000000002</v>
      </c>
      <c r="J433">
        <v>-86.575710000000001</v>
      </c>
      <c r="K433">
        <v>221210</v>
      </c>
      <c r="L433" t="s">
        <v>3629</v>
      </c>
      <c r="AW433" s="49" t="s">
        <v>39106</v>
      </c>
      <c r="AX433" s="49" t="s">
        <v>39107</v>
      </c>
      <c r="AY433" s="49" t="s">
        <v>39108</v>
      </c>
      <c r="AZ433" s="49" t="s">
        <v>39109</v>
      </c>
      <c r="BA433" s="49" t="s">
        <v>39110</v>
      </c>
      <c r="BB433" s="49" t="s">
        <v>39111</v>
      </c>
      <c r="BC433" s="49" t="s">
        <v>39112</v>
      </c>
      <c r="BD433" s="49" t="s">
        <v>39113</v>
      </c>
      <c r="BE433" s="49" t="s">
        <v>39114</v>
      </c>
    </row>
    <row r="434" spans="1:75" x14ac:dyDescent="0.3">
      <c r="A434">
        <v>1011748</v>
      </c>
      <c r="B434" t="s">
        <v>39115</v>
      </c>
      <c r="C434" t="s">
        <v>39116</v>
      </c>
      <c r="D434" t="s">
        <v>39117</v>
      </c>
      <c r="E434" t="s">
        <v>946</v>
      </c>
      <c r="F434" t="s">
        <v>1212</v>
      </c>
      <c r="G434" t="s">
        <v>39118</v>
      </c>
      <c r="H434" t="s">
        <v>1214</v>
      </c>
      <c r="I434">
        <v>48.834837</v>
      </c>
      <c r="J434">
        <v>-122.70746</v>
      </c>
      <c r="K434">
        <v>424710</v>
      </c>
      <c r="L434" t="s">
        <v>35924</v>
      </c>
      <c r="AE434" s="49" t="s">
        <v>35887</v>
      </c>
      <c r="AF434" s="49" t="s">
        <v>35887</v>
      </c>
      <c r="AG434" s="49" t="s">
        <v>35887</v>
      </c>
      <c r="AH434" s="49" t="s">
        <v>35887</v>
      </c>
      <c r="AI434" s="49" t="s">
        <v>35887</v>
      </c>
      <c r="AJ434" s="49" t="s">
        <v>35887</v>
      </c>
      <c r="AN434" s="49" t="s">
        <v>39119</v>
      </c>
      <c r="AO434" s="49" t="s">
        <v>39120</v>
      </c>
      <c r="AP434" s="49" t="s">
        <v>39121</v>
      </c>
      <c r="AQ434" s="49" t="s">
        <v>39122</v>
      </c>
      <c r="AR434" s="49" t="s">
        <v>39123</v>
      </c>
      <c r="AS434" s="49" t="s">
        <v>35887</v>
      </c>
    </row>
    <row r="435" spans="1:75" x14ac:dyDescent="0.3">
      <c r="A435">
        <v>1012116</v>
      </c>
      <c r="B435" t="s">
        <v>39124</v>
      </c>
      <c r="C435" t="s">
        <v>39125</v>
      </c>
      <c r="D435" t="s">
        <v>39061</v>
      </c>
      <c r="E435" t="s">
        <v>1663</v>
      </c>
      <c r="F435" t="s">
        <v>39062</v>
      </c>
      <c r="G435" t="s">
        <v>39126</v>
      </c>
      <c r="H435" t="s">
        <v>20790</v>
      </c>
      <c r="I435">
        <v>40.948529999999998</v>
      </c>
      <c r="J435">
        <v>-74.145470000000003</v>
      </c>
      <c r="K435">
        <v>424690</v>
      </c>
      <c r="L435" t="s">
        <v>58</v>
      </c>
    </row>
    <row r="436" spans="1:75" x14ac:dyDescent="0.3">
      <c r="A436">
        <v>1004574</v>
      </c>
      <c r="B436" t="s">
        <v>39127</v>
      </c>
      <c r="C436" t="s">
        <v>39128</v>
      </c>
      <c r="D436" t="s">
        <v>39129</v>
      </c>
      <c r="E436" t="s">
        <v>690</v>
      </c>
      <c r="F436" t="s">
        <v>39130</v>
      </c>
      <c r="G436" t="s">
        <v>39131</v>
      </c>
      <c r="H436" t="s">
        <v>39132</v>
      </c>
      <c r="I436">
        <v>31.715226000000001</v>
      </c>
      <c r="J436">
        <v>-83.254519999999999</v>
      </c>
      <c r="K436">
        <v>221210</v>
      </c>
      <c r="L436" t="s">
        <v>127</v>
      </c>
      <c r="AW436" s="49" t="s">
        <v>39133</v>
      </c>
      <c r="AX436" s="49" t="s">
        <v>39134</v>
      </c>
      <c r="AY436" s="49" t="s">
        <v>39135</v>
      </c>
      <c r="AZ436" s="49" t="s">
        <v>39136</v>
      </c>
      <c r="BA436" s="49" t="s">
        <v>39137</v>
      </c>
      <c r="BB436" s="49" t="s">
        <v>39138</v>
      </c>
      <c r="BC436" s="49" t="s">
        <v>39139</v>
      </c>
      <c r="BD436" s="49" t="s">
        <v>39140</v>
      </c>
      <c r="BE436" s="49" t="s">
        <v>39141</v>
      </c>
    </row>
    <row r="437" spans="1:75" x14ac:dyDescent="0.3">
      <c r="A437">
        <v>1006863</v>
      </c>
      <c r="B437" t="s">
        <v>13717</v>
      </c>
      <c r="C437" t="s">
        <v>13718</v>
      </c>
      <c r="D437" t="s">
        <v>13719</v>
      </c>
      <c r="E437" t="s">
        <v>690</v>
      </c>
      <c r="F437" t="s">
        <v>13720</v>
      </c>
      <c r="G437" t="s">
        <v>13721</v>
      </c>
      <c r="H437" t="s">
        <v>572</v>
      </c>
      <c r="I437">
        <v>31.169408000000001</v>
      </c>
      <c r="J437">
        <v>-84.162558000000004</v>
      </c>
      <c r="K437">
        <v>325193</v>
      </c>
      <c r="L437" t="s">
        <v>2050</v>
      </c>
      <c r="BO437" s="49" t="s">
        <v>35887</v>
      </c>
      <c r="BP437" s="49" t="s">
        <v>35887</v>
      </c>
      <c r="BQ437" s="49" t="s">
        <v>35887</v>
      </c>
      <c r="BR437" s="49" t="s">
        <v>35887</v>
      </c>
      <c r="BS437" s="49" t="s">
        <v>35887</v>
      </c>
      <c r="BT437" s="49" t="s">
        <v>35887</v>
      </c>
      <c r="BU437" s="49" t="s">
        <v>35887</v>
      </c>
      <c r="BV437" s="49" t="s">
        <v>35887</v>
      </c>
      <c r="BW437" s="49" t="s">
        <v>35887</v>
      </c>
    </row>
    <row r="438" spans="1:75" x14ac:dyDescent="0.3">
      <c r="A438">
        <v>1010503</v>
      </c>
      <c r="B438" t="s">
        <v>13214</v>
      </c>
      <c r="C438" t="s">
        <v>39142</v>
      </c>
      <c r="D438" t="s">
        <v>2615</v>
      </c>
      <c r="E438" t="s">
        <v>303</v>
      </c>
      <c r="F438" t="s">
        <v>5835</v>
      </c>
      <c r="G438" t="s">
        <v>39143</v>
      </c>
      <c r="H438" t="s">
        <v>969</v>
      </c>
      <c r="I438">
        <v>27.832011000000001</v>
      </c>
      <c r="J438">
        <v>-97.525582</v>
      </c>
      <c r="K438">
        <v>324110</v>
      </c>
      <c r="L438" t="s">
        <v>37315</v>
      </c>
      <c r="V438" s="49" t="s">
        <v>39144</v>
      </c>
      <c r="W438" s="49" t="s">
        <v>39145</v>
      </c>
      <c r="X438" s="49" t="s">
        <v>39146</v>
      </c>
      <c r="Y438" s="49" t="s">
        <v>39147</v>
      </c>
      <c r="Z438" s="49" t="s">
        <v>39148</v>
      </c>
      <c r="AA438" s="49" t="s">
        <v>39149</v>
      </c>
      <c r="AB438" s="49" t="s">
        <v>39150</v>
      </c>
      <c r="AC438" s="49" t="s">
        <v>39151</v>
      </c>
    </row>
    <row r="439" spans="1:75" x14ac:dyDescent="0.3">
      <c r="A439">
        <v>1010412</v>
      </c>
      <c r="B439" t="s">
        <v>13199</v>
      </c>
      <c r="C439" t="s">
        <v>39152</v>
      </c>
      <c r="D439" t="s">
        <v>39153</v>
      </c>
      <c r="E439" t="s">
        <v>1370</v>
      </c>
      <c r="F439" t="s">
        <v>13202</v>
      </c>
      <c r="G439" t="s">
        <v>39154</v>
      </c>
      <c r="H439" t="s">
        <v>13204</v>
      </c>
      <c r="I439">
        <v>64.737263999999996</v>
      </c>
      <c r="J439">
        <v>-147.34844000000001</v>
      </c>
      <c r="K439">
        <v>324110</v>
      </c>
      <c r="L439" t="s">
        <v>37315</v>
      </c>
      <c r="AA439" s="49" t="s">
        <v>39155</v>
      </c>
      <c r="AB439" s="49" t="s">
        <v>39156</v>
      </c>
      <c r="AC439" s="49" t="s">
        <v>39157</v>
      </c>
    </row>
    <row r="440" spans="1:75" x14ac:dyDescent="0.3">
      <c r="A440">
        <v>1010504</v>
      </c>
      <c r="B440" t="s">
        <v>13738</v>
      </c>
      <c r="C440" t="s">
        <v>13739</v>
      </c>
      <c r="D440" t="s">
        <v>13740</v>
      </c>
      <c r="E440" t="s">
        <v>380</v>
      </c>
      <c r="F440" t="s">
        <v>13741</v>
      </c>
      <c r="G440" t="s">
        <v>39158</v>
      </c>
      <c r="H440" t="s">
        <v>4686</v>
      </c>
      <c r="I440">
        <v>44.7684</v>
      </c>
      <c r="J440">
        <v>-93.040599999999998</v>
      </c>
      <c r="K440">
        <v>324110</v>
      </c>
      <c r="L440" t="s">
        <v>37315</v>
      </c>
      <c r="V440" s="49" t="s">
        <v>39159</v>
      </c>
      <c r="W440" s="49" t="s">
        <v>39160</v>
      </c>
      <c r="X440" s="49" t="s">
        <v>39161</v>
      </c>
      <c r="Y440" s="49" t="s">
        <v>39162</v>
      </c>
      <c r="Z440" s="49" t="s">
        <v>39163</v>
      </c>
      <c r="AA440" s="49" t="s">
        <v>39164</v>
      </c>
      <c r="AB440" s="49" t="s">
        <v>39165</v>
      </c>
      <c r="AC440" s="49" t="s">
        <v>39166</v>
      </c>
    </row>
    <row r="441" spans="1:75" x14ac:dyDescent="0.3">
      <c r="A441">
        <v>1006985</v>
      </c>
      <c r="B441" t="s">
        <v>13738</v>
      </c>
      <c r="C441" t="s">
        <v>13739</v>
      </c>
      <c r="D441" t="s">
        <v>13740</v>
      </c>
      <c r="E441" t="s">
        <v>380</v>
      </c>
      <c r="F441" t="s">
        <v>13741</v>
      </c>
      <c r="G441" t="s">
        <v>13742</v>
      </c>
      <c r="H441" t="s">
        <v>4686</v>
      </c>
      <c r="I441">
        <v>44.7684</v>
      </c>
      <c r="J441">
        <v>-93.040599999999998</v>
      </c>
      <c r="K441">
        <v>324110</v>
      </c>
      <c r="L441" t="s">
        <v>13743</v>
      </c>
      <c r="BW441" s="49" t="s">
        <v>35887</v>
      </c>
    </row>
    <row r="442" spans="1:75" x14ac:dyDescent="0.3">
      <c r="A442">
        <v>1010502</v>
      </c>
      <c r="B442" t="s">
        <v>39167</v>
      </c>
      <c r="C442" t="s">
        <v>39168</v>
      </c>
      <c r="D442" t="s">
        <v>22900</v>
      </c>
      <c r="E442" t="s">
        <v>542</v>
      </c>
      <c r="F442" t="s">
        <v>39169</v>
      </c>
      <c r="G442" t="s">
        <v>39170</v>
      </c>
      <c r="H442" t="s">
        <v>545</v>
      </c>
      <c r="I442">
        <v>37.752279999999999</v>
      </c>
      <c r="J442">
        <v>-97.289940000000001</v>
      </c>
      <c r="K442">
        <v>324110</v>
      </c>
      <c r="L442" t="s">
        <v>35912</v>
      </c>
      <c r="AE442" s="49" t="s">
        <v>35887</v>
      </c>
      <c r="AF442" s="49" t="s">
        <v>35887</v>
      </c>
      <c r="AG442" s="49" t="s">
        <v>35887</v>
      </c>
      <c r="AH442" s="49" t="s">
        <v>35887</v>
      </c>
      <c r="AI442" s="49" t="s">
        <v>35887</v>
      </c>
      <c r="AJ442" s="49" t="s">
        <v>35887</v>
      </c>
      <c r="AK442" s="49" t="s">
        <v>35887</v>
      </c>
      <c r="AL442" s="49" t="s">
        <v>35887</v>
      </c>
      <c r="AN442" s="49" t="s">
        <v>39171</v>
      </c>
      <c r="AO442" s="49" t="s">
        <v>39172</v>
      </c>
      <c r="AP442" s="49" t="s">
        <v>39173</v>
      </c>
      <c r="AQ442" s="49" t="s">
        <v>39174</v>
      </c>
      <c r="AR442" s="49" t="s">
        <v>39175</v>
      </c>
      <c r="AS442" s="49" t="s">
        <v>39176</v>
      </c>
      <c r="AT442" s="49" t="s">
        <v>39177</v>
      </c>
      <c r="AU442" s="49" t="s">
        <v>39178</v>
      </c>
    </row>
    <row r="443" spans="1:75" x14ac:dyDescent="0.3">
      <c r="A443">
        <v>1013629</v>
      </c>
      <c r="B443"/>
      <c r="C443" t="s">
        <v>39179</v>
      </c>
      <c r="D443" t="s">
        <v>5420</v>
      </c>
      <c r="E443" t="s">
        <v>303</v>
      </c>
      <c r="F443" t="s">
        <v>36762</v>
      </c>
      <c r="G443" t="s">
        <v>39180</v>
      </c>
      <c r="K443">
        <v>424720</v>
      </c>
      <c r="L443" t="s">
        <v>36033</v>
      </c>
      <c r="AE443" s="49" t="s">
        <v>35887</v>
      </c>
    </row>
    <row r="444" spans="1:75" x14ac:dyDescent="0.3">
      <c r="A444">
        <v>1004229</v>
      </c>
      <c r="B444" t="s">
        <v>39181</v>
      </c>
      <c r="C444" t="s">
        <v>39182</v>
      </c>
      <c r="D444" t="s">
        <v>39183</v>
      </c>
      <c r="E444" t="s">
        <v>468</v>
      </c>
      <c r="F444" t="s">
        <v>39184</v>
      </c>
      <c r="G444" t="s">
        <v>39185</v>
      </c>
      <c r="H444" t="s">
        <v>4471</v>
      </c>
      <c r="I444">
        <v>27.952165000000001</v>
      </c>
      <c r="J444">
        <v>-80.536618000000004</v>
      </c>
      <c r="K444">
        <v>221210</v>
      </c>
      <c r="L444" t="s">
        <v>3629</v>
      </c>
      <c r="AW444" s="49" t="s">
        <v>39186</v>
      </c>
      <c r="AX444" s="49" t="s">
        <v>39187</v>
      </c>
      <c r="AY444" s="49" t="s">
        <v>39188</v>
      </c>
      <c r="AZ444" s="49" t="s">
        <v>39189</v>
      </c>
      <c r="BA444" s="49" t="s">
        <v>39190</v>
      </c>
      <c r="BB444" s="49" t="s">
        <v>39191</v>
      </c>
      <c r="BC444" s="49" t="s">
        <v>39192</v>
      </c>
      <c r="BD444" s="49" t="s">
        <v>39193</v>
      </c>
      <c r="BE444" s="49" t="s">
        <v>39194</v>
      </c>
    </row>
    <row r="445" spans="1:75" x14ac:dyDescent="0.3">
      <c r="A445">
        <v>1013747</v>
      </c>
      <c r="B445" t="s">
        <v>39195</v>
      </c>
      <c r="C445" t="s">
        <v>39196</v>
      </c>
      <c r="D445" t="s">
        <v>36039</v>
      </c>
      <c r="E445" t="s">
        <v>441</v>
      </c>
      <c r="F445" t="s">
        <v>39197</v>
      </c>
      <c r="G445" t="s">
        <v>39198</v>
      </c>
      <c r="H445" t="s">
        <v>18362</v>
      </c>
      <c r="I445">
        <v>35.614327000000003</v>
      </c>
      <c r="J445">
        <v>-78.414884999999998</v>
      </c>
      <c r="K445">
        <v>325120</v>
      </c>
      <c r="L445" t="s">
        <v>58</v>
      </c>
    </row>
    <row r="446" spans="1:75" x14ac:dyDescent="0.3">
      <c r="A446">
        <v>1012974</v>
      </c>
      <c r="B446"/>
      <c r="C446" t="s">
        <v>39199</v>
      </c>
      <c r="D446" t="s">
        <v>13384</v>
      </c>
      <c r="E446" t="s">
        <v>454</v>
      </c>
      <c r="F446" t="s">
        <v>39200</v>
      </c>
      <c r="G446" t="s">
        <v>39201</v>
      </c>
      <c r="I446">
        <v>42.338275500000002</v>
      </c>
      <c r="J446">
        <v>-83.175618799999995</v>
      </c>
      <c r="K446">
        <v>336111</v>
      </c>
      <c r="L446" t="s">
        <v>82</v>
      </c>
    </row>
    <row r="447" spans="1:75" x14ac:dyDescent="0.3">
      <c r="A447">
        <v>1004602</v>
      </c>
      <c r="B447" t="s">
        <v>39202</v>
      </c>
      <c r="C447" t="s">
        <v>39203</v>
      </c>
      <c r="D447" t="s">
        <v>39204</v>
      </c>
      <c r="E447" t="s">
        <v>954</v>
      </c>
      <c r="F447" t="s">
        <v>39205</v>
      </c>
      <c r="G447" t="s">
        <v>39206</v>
      </c>
      <c r="H447" t="s">
        <v>7299</v>
      </c>
      <c r="I447">
        <v>34.826689999999999</v>
      </c>
      <c r="J447">
        <v>-82.602459999999994</v>
      </c>
      <c r="K447">
        <v>221210</v>
      </c>
      <c r="L447" t="s">
        <v>127</v>
      </c>
      <c r="AW447" s="49" t="s">
        <v>39207</v>
      </c>
      <c r="AX447" s="49" t="s">
        <v>39208</v>
      </c>
      <c r="AY447" s="49" t="s">
        <v>39209</v>
      </c>
      <c r="AZ447" s="49" t="s">
        <v>39210</v>
      </c>
      <c r="BA447" s="49" t="s">
        <v>39211</v>
      </c>
      <c r="BB447" s="49" t="s">
        <v>39212</v>
      </c>
      <c r="BC447" s="49" t="s">
        <v>39213</v>
      </c>
      <c r="BD447" s="49" t="s">
        <v>39214</v>
      </c>
      <c r="BE447" s="49" t="s">
        <v>39215</v>
      </c>
    </row>
    <row r="448" spans="1:75" x14ac:dyDescent="0.3">
      <c r="A448">
        <v>1001977</v>
      </c>
      <c r="B448" t="s">
        <v>13804</v>
      </c>
      <c r="C448" t="s">
        <v>13805</v>
      </c>
      <c r="D448" t="s">
        <v>13806</v>
      </c>
      <c r="E448" t="s">
        <v>1487</v>
      </c>
      <c r="F448" t="s">
        <v>13807</v>
      </c>
      <c r="H448" t="s">
        <v>6242</v>
      </c>
      <c r="I448">
        <v>40.1434</v>
      </c>
      <c r="J448">
        <v>-104.75149999999999</v>
      </c>
      <c r="K448">
        <v>211130</v>
      </c>
      <c r="L448" t="s">
        <v>326</v>
      </c>
      <c r="BF448" s="49" t="s">
        <v>39216</v>
      </c>
      <c r="BG448" s="49" t="s">
        <v>39217</v>
      </c>
      <c r="BH448" s="49" t="s">
        <v>39218</v>
      </c>
      <c r="BI448" s="49" t="s">
        <v>39219</v>
      </c>
      <c r="BJ448" s="49" t="s">
        <v>39220</v>
      </c>
      <c r="BK448" s="49" t="s">
        <v>39221</v>
      </c>
      <c r="BL448" s="49" t="s">
        <v>39222</v>
      </c>
      <c r="BM448" s="49" t="s">
        <v>39223</v>
      </c>
      <c r="BN448" s="49" t="s">
        <v>39224</v>
      </c>
    </row>
    <row r="449" spans="1:75" x14ac:dyDescent="0.3">
      <c r="A449">
        <v>1002870</v>
      </c>
      <c r="B449" t="s">
        <v>39225</v>
      </c>
      <c r="C449" t="s">
        <v>39226</v>
      </c>
      <c r="D449" t="s">
        <v>39227</v>
      </c>
      <c r="E449" t="s">
        <v>690</v>
      </c>
      <c r="F449" t="s">
        <v>39228</v>
      </c>
      <c r="G449" t="s">
        <v>39229</v>
      </c>
      <c r="H449" t="s">
        <v>39230</v>
      </c>
      <c r="I449">
        <v>32.562480000000001</v>
      </c>
      <c r="J449">
        <v>-83.890990000000002</v>
      </c>
      <c r="K449">
        <v>221210</v>
      </c>
      <c r="L449" t="s">
        <v>127</v>
      </c>
      <c r="AW449" s="49" t="s">
        <v>39231</v>
      </c>
      <c r="AX449" s="49" t="s">
        <v>39232</v>
      </c>
      <c r="AY449" s="49" t="s">
        <v>39233</v>
      </c>
      <c r="AZ449" s="49" t="s">
        <v>39234</v>
      </c>
      <c r="BA449" s="49" t="s">
        <v>39235</v>
      </c>
      <c r="BB449" s="49" t="s">
        <v>39236</v>
      </c>
      <c r="BC449" s="49" t="s">
        <v>39237</v>
      </c>
      <c r="BD449" s="49" t="s">
        <v>39238</v>
      </c>
      <c r="BE449" s="49" t="s">
        <v>39239</v>
      </c>
    </row>
    <row r="450" spans="1:75" x14ac:dyDescent="0.3">
      <c r="A450">
        <v>1007199</v>
      </c>
      <c r="B450" t="s">
        <v>39240</v>
      </c>
      <c r="C450" t="s">
        <v>39241</v>
      </c>
      <c r="D450" t="s">
        <v>16624</v>
      </c>
      <c r="E450" t="s">
        <v>491</v>
      </c>
      <c r="F450" t="s">
        <v>4631</v>
      </c>
      <c r="G450" t="s">
        <v>39242</v>
      </c>
      <c r="H450" t="s">
        <v>1865</v>
      </c>
      <c r="I450">
        <v>39.673340000000003</v>
      </c>
      <c r="J450">
        <v>-85.698310000000006</v>
      </c>
      <c r="K450">
        <v>221210</v>
      </c>
      <c r="L450" t="s">
        <v>127</v>
      </c>
      <c r="AW450" s="49" t="s">
        <v>39243</v>
      </c>
      <c r="AX450" s="49" t="s">
        <v>39244</v>
      </c>
      <c r="AY450" s="49" t="s">
        <v>39245</v>
      </c>
      <c r="AZ450" s="49" t="s">
        <v>39246</v>
      </c>
      <c r="BA450" s="49" t="s">
        <v>39247</v>
      </c>
      <c r="BB450" s="49" t="s">
        <v>39248</v>
      </c>
      <c r="BC450" s="49" t="s">
        <v>39249</v>
      </c>
      <c r="BD450" s="49" t="s">
        <v>39250</v>
      </c>
      <c r="BE450" s="49" t="s">
        <v>39251</v>
      </c>
    </row>
    <row r="451" spans="1:75" x14ac:dyDescent="0.3">
      <c r="A451">
        <v>1007093</v>
      </c>
      <c r="B451" t="s">
        <v>13879</v>
      </c>
      <c r="C451" t="s">
        <v>13880</v>
      </c>
      <c r="D451" t="s">
        <v>13881</v>
      </c>
      <c r="E451" t="s">
        <v>393</v>
      </c>
      <c r="F451" t="s">
        <v>13882</v>
      </c>
      <c r="G451" t="s">
        <v>13883</v>
      </c>
      <c r="H451" t="s">
        <v>6571</v>
      </c>
      <c r="I451">
        <v>43.980232999999998</v>
      </c>
      <c r="J451">
        <v>-88.651814999999999</v>
      </c>
      <c r="K451">
        <v>325193</v>
      </c>
      <c r="L451" t="s">
        <v>599</v>
      </c>
      <c r="BO451" s="49" t="s">
        <v>35887</v>
      </c>
      <c r="BP451" s="49" t="s">
        <v>35887</v>
      </c>
      <c r="BQ451" s="49" t="s">
        <v>35887</v>
      </c>
      <c r="BR451" s="49" t="s">
        <v>35887</v>
      </c>
      <c r="BS451" s="49" t="s">
        <v>35887</v>
      </c>
      <c r="BT451" s="49" t="s">
        <v>35887</v>
      </c>
      <c r="BU451" s="49" t="s">
        <v>35887</v>
      </c>
      <c r="BV451" s="49" t="s">
        <v>35887</v>
      </c>
      <c r="BW451" s="49" t="s">
        <v>35887</v>
      </c>
    </row>
    <row r="452" spans="1:75" x14ac:dyDescent="0.3">
      <c r="A452">
        <v>1008933</v>
      </c>
      <c r="B452" t="s">
        <v>22644</v>
      </c>
      <c r="C452" t="s">
        <v>39252</v>
      </c>
      <c r="D452" t="s">
        <v>15888</v>
      </c>
      <c r="E452" t="s">
        <v>303</v>
      </c>
      <c r="F452" t="s">
        <v>12430</v>
      </c>
      <c r="G452" t="s">
        <v>22646</v>
      </c>
      <c r="H452" t="s">
        <v>2612</v>
      </c>
      <c r="I452">
        <v>29.857572999999999</v>
      </c>
      <c r="J452">
        <v>-94.912892999999997</v>
      </c>
      <c r="K452">
        <v>211130</v>
      </c>
      <c r="L452" t="s">
        <v>126</v>
      </c>
      <c r="BF452" s="49" t="s">
        <v>39253</v>
      </c>
      <c r="BG452" s="49" t="s">
        <v>39254</v>
      </c>
      <c r="BH452" s="49" t="s">
        <v>39255</v>
      </c>
      <c r="BI452" s="49" t="s">
        <v>39256</v>
      </c>
      <c r="BJ452" s="49" t="s">
        <v>39257</v>
      </c>
      <c r="BK452" s="49" t="s">
        <v>39258</v>
      </c>
      <c r="BL452" s="49" t="s">
        <v>39259</v>
      </c>
      <c r="BM452" s="49" t="s">
        <v>39260</v>
      </c>
      <c r="BN452" s="49" t="s">
        <v>39261</v>
      </c>
    </row>
    <row r="453" spans="1:75" x14ac:dyDescent="0.3">
      <c r="A453">
        <v>1013387</v>
      </c>
      <c r="B453" t="s">
        <v>39262</v>
      </c>
      <c r="C453" t="s">
        <v>39263</v>
      </c>
      <c r="D453" t="s">
        <v>15888</v>
      </c>
      <c r="E453" t="s">
        <v>303</v>
      </c>
      <c r="F453" t="s">
        <v>12430</v>
      </c>
      <c r="G453" t="s">
        <v>22646</v>
      </c>
      <c r="H453" t="s">
        <v>2612</v>
      </c>
      <c r="I453">
        <v>29.857780000000002</v>
      </c>
      <c r="J453">
        <v>-94.907200000000003</v>
      </c>
      <c r="K453">
        <v>211130</v>
      </c>
      <c r="L453" t="s">
        <v>126</v>
      </c>
      <c r="BF453" s="49" t="s">
        <v>39264</v>
      </c>
      <c r="BG453" s="49" t="s">
        <v>39265</v>
      </c>
    </row>
    <row r="454" spans="1:75" x14ac:dyDescent="0.3">
      <c r="A454">
        <v>1000854</v>
      </c>
      <c r="B454" t="s">
        <v>22644</v>
      </c>
      <c r="C454" t="s">
        <v>39266</v>
      </c>
      <c r="D454" t="s">
        <v>15888</v>
      </c>
      <c r="E454" t="s">
        <v>303</v>
      </c>
      <c r="F454" t="s">
        <v>12430</v>
      </c>
      <c r="G454" t="s">
        <v>22646</v>
      </c>
      <c r="H454" t="s">
        <v>2612</v>
      </c>
      <c r="I454">
        <v>29.857572999999999</v>
      </c>
      <c r="J454">
        <v>-94.912892999999997</v>
      </c>
      <c r="K454">
        <v>211130</v>
      </c>
      <c r="L454" t="s">
        <v>126</v>
      </c>
      <c r="BF454" s="49" t="s">
        <v>39267</v>
      </c>
      <c r="BG454" s="49" t="s">
        <v>39268</v>
      </c>
      <c r="BH454" s="49" t="s">
        <v>39269</v>
      </c>
      <c r="BI454" s="49" t="s">
        <v>39270</v>
      </c>
      <c r="BJ454" s="49" t="s">
        <v>39271</v>
      </c>
      <c r="BK454" s="49" t="s">
        <v>39272</v>
      </c>
      <c r="BL454" s="49" t="s">
        <v>39273</v>
      </c>
      <c r="BM454" s="49" t="s">
        <v>39274</v>
      </c>
      <c r="BN454" s="49" t="s">
        <v>39275</v>
      </c>
    </row>
    <row r="455" spans="1:75" x14ac:dyDescent="0.3">
      <c r="A455">
        <v>1010487</v>
      </c>
      <c r="B455" t="s">
        <v>39262</v>
      </c>
      <c r="C455" t="s">
        <v>39276</v>
      </c>
      <c r="D455" t="s">
        <v>15888</v>
      </c>
      <c r="E455" t="s">
        <v>303</v>
      </c>
      <c r="F455" t="s">
        <v>12430</v>
      </c>
      <c r="G455" t="s">
        <v>22646</v>
      </c>
      <c r="H455" t="s">
        <v>2612</v>
      </c>
      <c r="I455">
        <v>29.857780000000002</v>
      </c>
      <c r="J455">
        <v>-94.907200000000003</v>
      </c>
      <c r="K455">
        <v>211130</v>
      </c>
      <c r="L455" t="s">
        <v>126</v>
      </c>
      <c r="BF455" s="49" t="s">
        <v>39277</v>
      </c>
      <c r="BG455" s="49" t="s">
        <v>39278</v>
      </c>
      <c r="BH455" s="49" t="s">
        <v>39279</v>
      </c>
      <c r="BI455" s="49" t="s">
        <v>39280</v>
      </c>
      <c r="BJ455" s="49" t="s">
        <v>39281</v>
      </c>
      <c r="BK455" s="49" t="s">
        <v>39282</v>
      </c>
      <c r="BL455" s="49" t="s">
        <v>39283</v>
      </c>
      <c r="BM455" s="49" t="s">
        <v>39284</v>
      </c>
    </row>
    <row r="456" spans="1:75" x14ac:dyDescent="0.3">
      <c r="A456">
        <v>1010851</v>
      </c>
      <c r="B456" t="s">
        <v>22644</v>
      </c>
      <c r="C456" t="s">
        <v>39285</v>
      </c>
      <c r="D456" t="s">
        <v>15888</v>
      </c>
      <c r="E456" t="s">
        <v>303</v>
      </c>
      <c r="F456" t="s">
        <v>12430</v>
      </c>
      <c r="G456" t="s">
        <v>22646</v>
      </c>
      <c r="H456" t="s">
        <v>2612</v>
      </c>
      <c r="I456">
        <v>29.857572999999999</v>
      </c>
      <c r="J456">
        <v>-94.912892999999997</v>
      </c>
      <c r="K456">
        <v>211130</v>
      </c>
      <c r="L456" t="s">
        <v>126</v>
      </c>
      <c r="BF456" s="49" t="s">
        <v>39286</v>
      </c>
      <c r="BG456" s="49" t="s">
        <v>39287</v>
      </c>
      <c r="BH456" s="49" t="s">
        <v>39288</v>
      </c>
      <c r="BI456" s="49" t="s">
        <v>39289</v>
      </c>
      <c r="BJ456" s="49" t="s">
        <v>39290</v>
      </c>
      <c r="BK456" s="49" t="s">
        <v>39291</v>
      </c>
      <c r="BL456" s="49" t="s">
        <v>39292</v>
      </c>
    </row>
    <row r="457" spans="1:75" x14ac:dyDescent="0.3">
      <c r="A457">
        <v>1010939</v>
      </c>
      <c r="B457" t="s">
        <v>22644</v>
      </c>
      <c r="C457" t="s">
        <v>39293</v>
      </c>
      <c r="D457" t="s">
        <v>15888</v>
      </c>
      <c r="E457" t="s">
        <v>303</v>
      </c>
      <c r="F457" t="s">
        <v>12430</v>
      </c>
      <c r="G457" t="s">
        <v>22646</v>
      </c>
      <c r="H457" t="s">
        <v>2612</v>
      </c>
      <c r="I457">
        <v>29.857572999999999</v>
      </c>
      <c r="J457">
        <v>-94.912892999999997</v>
      </c>
      <c r="K457">
        <v>211130</v>
      </c>
      <c r="L457" t="s">
        <v>126</v>
      </c>
      <c r="BF457" s="49" t="s">
        <v>39294</v>
      </c>
      <c r="BG457" s="49" t="s">
        <v>39295</v>
      </c>
      <c r="BH457" s="49" t="s">
        <v>39296</v>
      </c>
      <c r="BI457" s="49" t="s">
        <v>39297</v>
      </c>
      <c r="BJ457" s="49" t="s">
        <v>39298</v>
      </c>
      <c r="BK457" s="49" t="s">
        <v>39299</v>
      </c>
      <c r="BL457" s="49" t="s">
        <v>39300</v>
      </c>
    </row>
    <row r="458" spans="1:75" x14ac:dyDescent="0.3">
      <c r="A458">
        <v>1009618</v>
      </c>
      <c r="B458" t="s">
        <v>39301</v>
      </c>
      <c r="C458" t="s">
        <v>39302</v>
      </c>
      <c r="D458" t="s">
        <v>36231</v>
      </c>
      <c r="E458" t="s">
        <v>2780</v>
      </c>
      <c r="F458" t="s">
        <v>37103</v>
      </c>
      <c r="G458" t="s">
        <v>39303</v>
      </c>
      <c r="H458" t="s">
        <v>1570</v>
      </c>
      <c r="I458">
        <v>41.04683</v>
      </c>
      <c r="J458">
        <v>-73.564009999999996</v>
      </c>
      <c r="K458">
        <v>523210</v>
      </c>
      <c r="L458" t="s">
        <v>35924</v>
      </c>
      <c r="AE458" s="49" t="s">
        <v>35887</v>
      </c>
      <c r="AF458" s="49" t="s">
        <v>35887</v>
      </c>
      <c r="AG458" s="49" t="s">
        <v>35887</v>
      </c>
      <c r="AH458" s="49" t="s">
        <v>35887</v>
      </c>
      <c r="AI458" s="49" t="s">
        <v>35887</v>
      </c>
      <c r="AJ458" s="49" t="s">
        <v>35887</v>
      </c>
      <c r="AK458" s="49" t="s">
        <v>35887</v>
      </c>
      <c r="AL458" s="49" t="s">
        <v>35887</v>
      </c>
      <c r="AN458" s="49" t="s">
        <v>39304</v>
      </c>
      <c r="AO458" s="49" t="s">
        <v>39305</v>
      </c>
      <c r="AP458" s="49" t="s">
        <v>39306</v>
      </c>
      <c r="AQ458" s="49" t="s">
        <v>39307</v>
      </c>
      <c r="AR458" s="49" t="s">
        <v>35887</v>
      </c>
      <c r="AT458" s="49" t="s">
        <v>35887</v>
      </c>
      <c r="AU458" s="49" t="s">
        <v>35887</v>
      </c>
    </row>
    <row r="459" spans="1:75" x14ac:dyDescent="0.3">
      <c r="A459">
        <v>1004207</v>
      </c>
      <c r="B459" t="s">
        <v>39308</v>
      </c>
      <c r="C459" t="s">
        <v>39309</v>
      </c>
      <c r="D459" t="s">
        <v>1532</v>
      </c>
      <c r="E459" t="s">
        <v>922</v>
      </c>
      <c r="F459" t="s">
        <v>20546</v>
      </c>
      <c r="G459" t="s">
        <v>39310</v>
      </c>
      <c r="H459" t="s">
        <v>738</v>
      </c>
      <c r="I459">
        <v>41.429552999999999</v>
      </c>
      <c r="J459">
        <v>-96.463876999999997</v>
      </c>
      <c r="K459">
        <v>221210</v>
      </c>
      <c r="L459" t="s">
        <v>127</v>
      </c>
      <c r="AW459" s="49" t="s">
        <v>39311</v>
      </c>
      <c r="AX459" s="49" t="s">
        <v>39312</v>
      </c>
      <c r="AY459" s="49" t="s">
        <v>39313</v>
      </c>
      <c r="AZ459" s="49" t="s">
        <v>39314</v>
      </c>
      <c r="BA459" s="49" t="s">
        <v>39315</v>
      </c>
      <c r="BB459" s="49" t="s">
        <v>39316</v>
      </c>
      <c r="BC459" s="49" t="s">
        <v>39317</v>
      </c>
      <c r="BD459" s="49" t="s">
        <v>39318</v>
      </c>
      <c r="BE459" s="49" t="s">
        <v>39319</v>
      </c>
    </row>
    <row r="460" spans="1:75" x14ac:dyDescent="0.3">
      <c r="A460">
        <v>1010260</v>
      </c>
      <c r="B460" t="s">
        <v>39320</v>
      </c>
      <c r="C460" t="s">
        <v>39321</v>
      </c>
      <c r="D460" t="s">
        <v>2716</v>
      </c>
      <c r="E460" t="s">
        <v>303</v>
      </c>
      <c r="F460" t="s">
        <v>39322</v>
      </c>
      <c r="G460" t="s">
        <v>39323</v>
      </c>
      <c r="H460" t="s">
        <v>2719</v>
      </c>
      <c r="I460">
        <v>29.531870000000001</v>
      </c>
      <c r="J460">
        <v>-98.485140000000001</v>
      </c>
      <c r="K460">
        <v>333415</v>
      </c>
      <c r="L460" t="s">
        <v>82</v>
      </c>
    </row>
    <row r="461" spans="1:75" x14ac:dyDescent="0.3">
      <c r="A461">
        <v>1009613</v>
      </c>
      <c r="B461" t="s">
        <v>14041</v>
      </c>
      <c r="C461" t="s">
        <v>14042</v>
      </c>
      <c r="D461" t="s">
        <v>14043</v>
      </c>
      <c r="E461" t="s">
        <v>351</v>
      </c>
      <c r="F461" t="s">
        <v>14044</v>
      </c>
      <c r="G461" t="s">
        <v>14045</v>
      </c>
      <c r="H461" t="s">
        <v>2666</v>
      </c>
      <c r="I461">
        <v>41.673859999999998</v>
      </c>
      <c r="J461">
        <v>-88.074252999999999</v>
      </c>
      <c r="K461">
        <v>335313</v>
      </c>
      <c r="L461" t="s">
        <v>14046</v>
      </c>
    </row>
    <row r="462" spans="1:75" x14ac:dyDescent="0.3">
      <c r="A462">
        <v>1003355</v>
      </c>
      <c r="B462" t="s">
        <v>14099</v>
      </c>
      <c r="C462" t="s">
        <v>14100</v>
      </c>
      <c r="D462" t="s">
        <v>8712</v>
      </c>
      <c r="E462" t="s">
        <v>339</v>
      </c>
      <c r="F462" t="s">
        <v>14101</v>
      </c>
      <c r="G462" t="s">
        <v>14102</v>
      </c>
      <c r="H462" t="s">
        <v>12154</v>
      </c>
      <c r="I462">
        <v>35.490278000000004</v>
      </c>
      <c r="J462">
        <v>-108.425</v>
      </c>
      <c r="K462">
        <v>324110</v>
      </c>
      <c r="L462" t="s">
        <v>1344</v>
      </c>
      <c r="V462" s="49" t="s">
        <v>39324</v>
      </c>
      <c r="W462" s="49" t="s">
        <v>39325</v>
      </c>
      <c r="X462" s="49" t="s">
        <v>39326</v>
      </c>
      <c r="Y462" s="49" t="s">
        <v>39327</v>
      </c>
      <c r="Z462" s="49" t="s">
        <v>39328</v>
      </c>
      <c r="AA462" s="49" t="s">
        <v>39329</v>
      </c>
      <c r="AB462" s="49" t="s">
        <v>39330</v>
      </c>
      <c r="AC462" s="49" t="s">
        <v>39331</v>
      </c>
      <c r="AD462" s="49" t="s">
        <v>39332</v>
      </c>
    </row>
    <row r="463" spans="1:75" x14ac:dyDescent="0.3">
      <c r="A463">
        <v>1000039</v>
      </c>
      <c r="B463" t="s">
        <v>14197</v>
      </c>
      <c r="C463" t="s">
        <v>14198</v>
      </c>
      <c r="D463" t="s">
        <v>14199</v>
      </c>
      <c r="E463" t="s">
        <v>447</v>
      </c>
      <c r="F463" t="s">
        <v>14200</v>
      </c>
      <c r="G463" t="s">
        <v>14201</v>
      </c>
      <c r="H463" t="s">
        <v>416</v>
      </c>
      <c r="I463">
        <v>40.124713</v>
      </c>
      <c r="J463">
        <v>-79.930463000000003</v>
      </c>
      <c r="K463">
        <v>335313</v>
      </c>
      <c r="L463" t="s">
        <v>14046</v>
      </c>
    </row>
    <row r="464" spans="1:75" x14ac:dyDescent="0.3">
      <c r="A464">
        <v>1005856</v>
      </c>
      <c r="B464" t="s">
        <v>14206</v>
      </c>
      <c r="C464" t="s">
        <v>14207</v>
      </c>
      <c r="D464" t="s">
        <v>990</v>
      </c>
      <c r="E464" t="s">
        <v>583</v>
      </c>
      <c r="F464" t="s">
        <v>991</v>
      </c>
      <c r="G464" t="s">
        <v>14208</v>
      </c>
      <c r="H464" t="s">
        <v>993</v>
      </c>
      <c r="I464">
        <v>30.218917000000001</v>
      </c>
      <c r="J464">
        <v>-91.037750000000003</v>
      </c>
      <c r="K464">
        <v>486210</v>
      </c>
      <c r="L464" t="s">
        <v>326</v>
      </c>
      <c r="BF464" s="49" t="s">
        <v>39333</v>
      </c>
      <c r="BG464" s="49" t="s">
        <v>39334</v>
      </c>
      <c r="BH464" s="49" t="s">
        <v>39335</v>
      </c>
      <c r="BI464" s="49" t="s">
        <v>39336</v>
      </c>
      <c r="BJ464" s="49" t="s">
        <v>39337</v>
      </c>
      <c r="BK464" s="49" t="s">
        <v>39338</v>
      </c>
      <c r="BL464" s="49" t="s">
        <v>39339</v>
      </c>
      <c r="BM464" s="49" t="s">
        <v>39340</v>
      </c>
      <c r="BN464" s="49" t="s">
        <v>39341</v>
      </c>
    </row>
    <row r="465" spans="1:75" x14ac:dyDescent="0.3">
      <c r="A465">
        <v>1005998</v>
      </c>
      <c r="B465" t="s">
        <v>14334</v>
      </c>
      <c r="C465" t="s">
        <v>14324</v>
      </c>
      <c r="D465" t="s">
        <v>1556</v>
      </c>
      <c r="E465" t="s">
        <v>946</v>
      </c>
      <c r="F465" t="s">
        <v>1557</v>
      </c>
      <c r="G465" t="s">
        <v>14335</v>
      </c>
      <c r="H465" t="s">
        <v>1559</v>
      </c>
      <c r="I465">
        <v>45.582929</v>
      </c>
      <c r="J465">
        <v>-122.407758</v>
      </c>
      <c r="K465">
        <v>322121</v>
      </c>
      <c r="L465" t="s">
        <v>14336</v>
      </c>
      <c r="BO465" s="49" t="s">
        <v>35887</v>
      </c>
      <c r="BP465" s="49" t="s">
        <v>35887</v>
      </c>
      <c r="BQ465" s="49" t="s">
        <v>35887</v>
      </c>
      <c r="BR465" s="49" t="s">
        <v>35887</v>
      </c>
      <c r="BS465" s="49" t="s">
        <v>35887</v>
      </c>
      <c r="BT465" s="49" t="s">
        <v>35887</v>
      </c>
      <c r="BU465" s="49" t="s">
        <v>35887</v>
      </c>
      <c r="BV465" s="49" t="s">
        <v>35887</v>
      </c>
      <c r="BW465" s="49" t="s">
        <v>35887</v>
      </c>
    </row>
    <row r="466" spans="1:75" x14ac:dyDescent="0.3">
      <c r="A466">
        <v>1006975</v>
      </c>
      <c r="B466" t="s">
        <v>14356</v>
      </c>
      <c r="C466" t="s">
        <v>14357</v>
      </c>
      <c r="D466" t="s">
        <v>11791</v>
      </c>
      <c r="E466" t="s">
        <v>583</v>
      </c>
      <c r="F466" t="s">
        <v>11792</v>
      </c>
      <c r="G466" t="s">
        <v>14358</v>
      </c>
      <c r="H466" t="s">
        <v>2660</v>
      </c>
      <c r="I466">
        <v>30.650644</v>
      </c>
      <c r="J466">
        <v>-91.281166999999996</v>
      </c>
      <c r="K466">
        <v>322121</v>
      </c>
      <c r="L466" t="s">
        <v>14336</v>
      </c>
      <c r="BO466" s="49" t="s">
        <v>35887</v>
      </c>
      <c r="BP466" s="49" t="s">
        <v>35887</v>
      </c>
      <c r="BQ466" s="49" t="s">
        <v>35887</v>
      </c>
      <c r="BR466" s="49" t="s">
        <v>35887</v>
      </c>
      <c r="BS466" s="49" t="s">
        <v>35887</v>
      </c>
      <c r="BT466" s="49" t="s">
        <v>35887</v>
      </c>
      <c r="BU466" s="49" t="s">
        <v>35887</v>
      </c>
      <c r="BV466" s="49" t="s">
        <v>35887</v>
      </c>
      <c r="BW466" s="49" t="s">
        <v>35887</v>
      </c>
    </row>
    <row r="467" spans="1:75" x14ac:dyDescent="0.3">
      <c r="A467">
        <v>1005787</v>
      </c>
      <c r="B467" t="s">
        <v>39342</v>
      </c>
      <c r="C467" t="s">
        <v>39343</v>
      </c>
      <c r="D467" t="s">
        <v>13298</v>
      </c>
      <c r="E467" t="s">
        <v>676</v>
      </c>
      <c r="F467" t="s">
        <v>39344</v>
      </c>
      <c r="G467" t="s">
        <v>39345</v>
      </c>
      <c r="H467" t="s">
        <v>13893</v>
      </c>
      <c r="I467">
        <v>36.005811999999999</v>
      </c>
      <c r="J467">
        <v>-88.942363999999998</v>
      </c>
      <c r="K467">
        <v>221210</v>
      </c>
      <c r="L467" t="s">
        <v>127</v>
      </c>
      <c r="AW467" s="49" t="s">
        <v>39346</v>
      </c>
      <c r="AX467" s="49" t="s">
        <v>39347</v>
      </c>
      <c r="AY467" s="49" t="s">
        <v>39348</v>
      </c>
      <c r="AZ467" s="49" t="s">
        <v>39349</v>
      </c>
      <c r="BA467" s="49" t="s">
        <v>39350</v>
      </c>
      <c r="BB467" s="49" t="s">
        <v>39351</v>
      </c>
      <c r="BC467" s="49" t="s">
        <v>39352</v>
      </c>
      <c r="BD467" s="49" t="s">
        <v>39353</v>
      </c>
      <c r="BE467" s="49" t="s">
        <v>39354</v>
      </c>
    </row>
    <row r="468" spans="1:75" x14ac:dyDescent="0.3">
      <c r="A468">
        <v>1003873</v>
      </c>
      <c r="B468" t="s">
        <v>14399</v>
      </c>
      <c r="C468" t="s">
        <v>14400</v>
      </c>
      <c r="D468" t="s">
        <v>13820</v>
      </c>
      <c r="E468" t="s">
        <v>1487</v>
      </c>
      <c r="F468" t="s">
        <v>13821</v>
      </c>
      <c r="G468" t="s">
        <v>14401</v>
      </c>
      <c r="H468" t="s">
        <v>12008</v>
      </c>
      <c r="I468">
        <v>40.275419999999997</v>
      </c>
      <c r="J468">
        <v>-104.801945</v>
      </c>
      <c r="K468">
        <v>211112</v>
      </c>
      <c r="L468" t="s">
        <v>126</v>
      </c>
      <c r="BK468" s="49" t="s">
        <v>35887</v>
      </c>
      <c r="BL468" s="49" t="s">
        <v>35887</v>
      </c>
      <c r="BM468" s="49" t="s">
        <v>35887</v>
      </c>
      <c r="BN468" s="49" t="s">
        <v>39355</v>
      </c>
    </row>
    <row r="469" spans="1:75" x14ac:dyDescent="0.3">
      <c r="A469">
        <v>1000803</v>
      </c>
      <c r="B469" t="s">
        <v>14513</v>
      </c>
      <c r="C469" t="s">
        <v>14514</v>
      </c>
      <c r="D469" t="s">
        <v>14515</v>
      </c>
      <c r="E469" t="s">
        <v>1487</v>
      </c>
      <c r="F469" t="s">
        <v>14516</v>
      </c>
      <c r="G469" t="s">
        <v>14517</v>
      </c>
      <c r="H469" t="s">
        <v>10503</v>
      </c>
      <c r="I469">
        <v>39.233685000000001</v>
      </c>
      <c r="J469">
        <v>-108.643567</v>
      </c>
      <c r="K469">
        <v>211130</v>
      </c>
      <c r="L469" t="s">
        <v>126</v>
      </c>
      <c r="BF469" s="49" t="s">
        <v>39356</v>
      </c>
      <c r="BG469" s="49" t="s">
        <v>39357</v>
      </c>
      <c r="BH469" s="49" t="s">
        <v>39358</v>
      </c>
      <c r="BI469" s="49" t="s">
        <v>39359</v>
      </c>
      <c r="BJ469" s="49" t="s">
        <v>39360</v>
      </c>
      <c r="BK469" s="49" t="s">
        <v>39361</v>
      </c>
      <c r="BL469" s="49" t="s">
        <v>39362</v>
      </c>
      <c r="BM469" s="49" t="s">
        <v>39363</v>
      </c>
      <c r="BN469" s="49" t="s">
        <v>39364</v>
      </c>
    </row>
    <row r="470" spans="1:75" x14ac:dyDescent="0.3">
      <c r="A470">
        <v>1006531</v>
      </c>
      <c r="B470" t="s">
        <v>14558</v>
      </c>
      <c r="C470" t="s">
        <v>14559</v>
      </c>
      <c r="D470" t="s">
        <v>14560</v>
      </c>
      <c r="E470" t="s">
        <v>386</v>
      </c>
      <c r="F470" t="s">
        <v>5215</v>
      </c>
      <c r="G470" t="s">
        <v>14561</v>
      </c>
      <c r="H470" t="s">
        <v>2160</v>
      </c>
      <c r="I470">
        <v>31.176100000000002</v>
      </c>
      <c r="J470">
        <v>-87.438267999999994</v>
      </c>
      <c r="K470">
        <v>324110</v>
      </c>
      <c r="L470" t="s">
        <v>1344</v>
      </c>
      <c r="V470" s="49" t="s">
        <v>39365</v>
      </c>
      <c r="W470" s="49" t="s">
        <v>39366</v>
      </c>
      <c r="X470" s="49" t="s">
        <v>39367</v>
      </c>
      <c r="Y470" s="49" t="s">
        <v>39368</v>
      </c>
      <c r="Z470" s="49" t="s">
        <v>39369</v>
      </c>
      <c r="AA470" s="49" t="s">
        <v>39370</v>
      </c>
      <c r="AB470" s="49" t="s">
        <v>39371</v>
      </c>
      <c r="AC470" s="49" t="s">
        <v>39372</v>
      </c>
    </row>
    <row r="471" spans="1:75" x14ac:dyDescent="0.3">
      <c r="A471">
        <v>1011719</v>
      </c>
      <c r="B471" t="s">
        <v>14597</v>
      </c>
      <c r="C471" t="s">
        <v>14598</v>
      </c>
      <c r="D471" t="s">
        <v>14599</v>
      </c>
      <c r="E471" t="s">
        <v>303</v>
      </c>
      <c r="F471" t="s">
        <v>14600</v>
      </c>
      <c r="G471" t="s">
        <v>14601</v>
      </c>
      <c r="H471" t="s">
        <v>483</v>
      </c>
      <c r="I471">
        <v>29.73245</v>
      </c>
      <c r="J471">
        <v>-95.228939999999994</v>
      </c>
      <c r="K471">
        <v>324110</v>
      </c>
      <c r="L471" t="s">
        <v>1344</v>
      </c>
      <c r="V471" s="49" t="s">
        <v>39373</v>
      </c>
      <c r="W471" s="49" t="s">
        <v>39374</v>
      </c>
      <c r="X471" s="49" t="s">
        <v>39375</v>
      </c>
      <c r="Y471" s="49" t="s">
        <v>39376</v>
      </c>
      <c r="Z471" s="49" t="s">
        <v>39377</v>
      </c>
    </row>
    <row r="472" spans="1:75" x14ac:dyDescent="0.3">
      <c r="A472">
        <v>1004114</v>
      </c>
      <c r="B472" t="s">
        <v>14620</v>
      </c>
      <c r="C472" t="s">
        <v>14621</v>
      </c>
      <c r="D472" t="s">
        <v>13584</v>
      </c>
      <c r="E472" t="s">
        <v>569</v>
      </c>
      <c r="F472" t="s">
        <v>13585</v>
      </c>
      <c r="G472" t="s">
        <v>14622</v>
      </c>
      <c r="H472" t="s">
        <v>7209</v>
      </c>
      <c r="I472">
        <v>41.398099999999999</v>
      </c>
      <c r="J472">
        <v>-91.061099999999996</v>
      </c>
      <c r="K472">
        <v>311221</v>
      </c>
      <c r="L472" t="s">
        <v>2050</v>
      </c>
      <c r="BO472" s="49" t="s">
        <v>35887</v>
      </c>
      <c r="BP472" s="49" t="s">
        <v>35887</v>
      </c>
      <c r="BQ472" s="49" t="s">
        <v>35887</v>
      </c>
      <c r="BR472" s="49" t="s">
        <v>35887</v>
      </c>
      <c r="BS472" s="49" t="s">
        <v>35887</v>
      </c>
      <c r="BT472" s="49" t="s">
        <v>35887</v>
      </c>
      <c r="BU472" s="49" t="s">
        <v>35887</v>
      </c>
      <c r="BV472" s="49" t="s">
        <v>35887</v>
      </c>
      <c r="BW472" s="49" t="s">
        <v>35887</v>
      </c>
    </row>
    <row r="473" spans="1:75" x14ac:dyDescent="0.3">
      <c r="A473">
        <v>1004640</v>
      </c>
      <c r="B473" t="s">
        <v>14623</v>
      </c>
      <c r="C473" t="s">
        <v>14621</v>
      </c>
      <c r="D473" t="s">
        <v>2087</v>
      </c>
      <c r="E473" t="s">
        <v>491</v>
      </c>
      <c r="F473" t="s">
        <v>14624</v>
      </c>
      <c r="G473" t="s">
        <v>14625</v>
      </c>
      <c r="H473" t="s">
        <v>10432</v>
      </c>
      <c r="I473">
        <v>38.633499999999998</v>
      </c>
      <c r="J473">
        <v>-87.226200000000006</v>
      </c>
      <c r="K473">
        <v>311221</v>
      </c>
      <c r="L473" t="s">
        <v>2050</v>
      </c>
      <c r="BO473" s="49" t="s">
        <v>35887</v>
      </c>
      <c r="BP473" s="49" t="s">
        <v>35887</v>
      </c>
      <c r="BQ473" s="49" t="s">
        <v>35887</v>
      </c>
      <c r="BR473" s="49" t="s">
        <v>35887</v>
      </c>
      <c r="BS473" s="49" t="s">
        <v>35887</v>
      </c>
      <c r="BT473" s="49" t="s">
        <v>35887</v>
      </c>
      <c r="BU473" s="49" t="s">
        <v>35887</v>
      </c>
      <c r="BV473" s="49" t="s">
        <v>35887</v>
      </c>
      <c r="BW473" s="49" t="s">
        <v>35887</v>
      </c>
    </row>
    <row r="474" spans="1:75" x14ac:dyDescent="0.3">
      <c r="A474">
        <v>1006310</v>
      </c>
      <c r="B474" t="s">
        <v>14748</v>
      </c>
      <c r="C474" t="s">
        <v>14749</v>
      </c>
      <c r="D474" t="s">
        <v>6617</v>
      </c>
      <c r="E474" t="s">
        <v>1487</v>
      </c>
      <c r="F474" t="s">
        <v>6618</v>
      </c>
      <c r="G474" t="s">
        <v>14750</v>
      </c>
      <c r="H474" t="s">
        <v>6242</v>
      </c>
      <c r="I474">
        <v>40.364235000000001</v>
      </c>
      <c r="J474">
        <v>-104.730316</v>
      </c>
      <c r="K474">
        <v>211130</v>
      </c>
      <c r="L474" t="s">
        <v>326</v>
      </c>
      <c r="BF474" s="49" t="s">
        <v>39378</v>
      </c>
      <c r="BG474" s="49" t="s">
        <v>39379</v>
      </c>
      <c r="BH474" s="49" t="s">
        <v>39380</v>
      </c>
      <c r="BI474" s="49" t="s">
        <v>39381</v>
      </c>
      <c r="BJ474" s="49" t="s">
        <v>39382</v>
      </c>
      <c r="BK474" s="49" t="s">
        <v>39383</v>
      </c>
      <c r="BL474" s="49" t="s">
        <v>39384</v>
      </c>
      <c r="BM474" s="49" t="s">
        <v>39385</v>
      </c>
      <c r="BN474" s="49" t="s">
        <v>39386</v>
      </c>
    </row>
    <row r="475" spans="1:75" x14ac:dyDescent="0.3">
      <c r="A475">
        <v>1004851</v>
      </c>
      <c r="B475" t="s">
        <v>14816</v>
      </c>
      <c r="C475" t="s">
        <v>14817</v>
      </c>
      <c r="D475" t="s">
        <v>14818</v>
      </c>
      <c r="E475" t="s">
        <v>303</v>
      </c>
      <c r="F475" t="s">
        <v>9017</v>
      </c>
      <c r="H475" t="s">
        <v>14819</v>
      </c>
      <c r="I475">
        <v>27.940059999999999</v>
      </c>
      <c r="J475">
        <v>-97.262561000000005</v>
      </c>
      <c r="K475">
        <v>211112</v>
      </c>
      <c r="L475" t="s">
        <v>368</v>
      </c>
      <c r="BJ475" s="49" t="s">
        <v>39387</v>
      </c>
      <c r="BK475" s="49" t="s">
        <v>39388</v>
      </c>
      <c r="BL475" s="49" t="s">
        <v>39389</v>
      </c>
      <c r="BM475" s="49" t="s">
        <v>39390</v>
      </c>
      <c r="BN475" s="49" t="s">
        <v>39391</v>
      </c>
    </row>
    <row r="476" spans="1:75" x14ac:dyDescent="0.3">
      <c r="A476">
        <v>1004294</v>
      </c>
      <c r="B476" t="s">
        <v>14825</v>
      </c>
      <c r="C476" t="s">
        <v>14826</v>
      </c>
      <c r="D476" t="s">
        <v>11230</v>
      </c>
      <c r="E476" t="s">
        <v>303</v>
      </c>
      <c r="F476" t="s">
        <v>8867</v>
      </c>
      <c r="H476" t="s">
        <v>8717</v>
      </c>
      <c r="I476">
        <v>30.554099999999998</v>
      </c>
      <c r="J476">
        <v>-102.44110000000001</v>
      </c>
      <c r="K476">
        <v>211111</v>
      </c>
      <c r="L476" t="s">
        <v>1135</v>
      </c>
      <c r="BT476" s="49" t="s">
        <v>35887</v>
      </c>
      <c r="BV476" s="49" t="s">
        <v>35887</v>
      </c>
      <c r="BW476" s="49" t="s">
        <v>35887</v>
      </c>
    </row>
    <row r="477" spans="1:75" x14ac:dyDescent="0.3">
      <c r="A477">
        <v>1007998</v>
      </c>
      <c r="B477" t="s">
        <v>14863</v>
      </c>
      <c r="C477" t="s">
        <v>14864</v>
      </c>
      <c r="D477" t="s">
        <v>14865</v>
      </c>
      <c r="E477" t="s">
        <v>441</v>
      </c>
      <c r="F477" t="s">
        <v>14866</v>
      </c>
      <c r="G477" t="s">
        <v>14867</v>
      </c>
      <c r="H477" t="s">
        <v>6267</v>
      </c>
      <c r="I477">
        <v>35.832053999999999</v>
      </c>
      <c r="J477">
        <v>-78.319738999999998</v>
      </c>
      <c r="K477">
        <v>325412</v>
      </c>
      <c r="L477" t="s">
        <v>14868</v>
      </c>
    </row>
    <row r="478" spans="1:75" x14ac:dyDescent="0.3">
      <c r="A478">
        <v>1002290</v>
      </c>
      <c r="B478" t="s">
        <v>14919</v>
      </c>
      <c r="C478" t="s">
        <v>14920</v>
      </c>
      <c r="D478" t="s">
        <v>14921</v>
      </c>
      <c r="E478" t="s">
        <v>303</v>
      </c>
      <c r="F478" t="s">
        <v>8775</v>
      </c>
      <c r="G478" t="s">
        <v>14922</v>
      </c>
      <c r="H478" t="s">
        <v>969</v>
      </c>
      <c r="I478">
        <v>27.687100000000001</v>
      </c>
      <c r="J478">
        <v>-97.902100000000004</v>
      </c>
      <c r="K478">
        <v>211130</v>
      </c>
      <c r="L478" t="s">
        <v>326</v>
      </c>
      <c r="BF478" s="49" t="s">
        <v>39392</v>
      </c>
      <c r="BG478" s="49" t="s">
        <v>39393</v>
      </c>
      <c r="BH478" s="49" t="s">
        <v>39394</v>
      </c>
      <c r="BI478" s="49" t="s">
        <v>39395</v>
      </c>
      <c r="BJ478" s="49" t="s">
        <v>39396</v>
      </c>
      <c r="BK478" s="49" t="s">
        <v>39397</v>
      </c>
      <c r="BL478" s="49" t="s">
        <v>39398</v>
      </c>
      <c r="BM478" s="49" t="s">
        <v>39399</v>
      </c>
      <c r="BN478" s="49" t="s">
        <v>39400</v>
      </c>
    </row>
    <row r="479" spans="1:75" x14ac:dyDescent="0.3">
      <c r="A479">
        <v>1005168</v>
      </c>
      <c r="B479" t="s">
        <v>39401</v>
      </c>
      <c r="C479" t="s">
        <v>39402</v>
      </c>
      <c r="D479" t="s">
        <v>14969</v>
      </c>
      <c r="E479" t="s">
        <v>676</v>
      </c>
      <c r="F479" t="s">
        <v>14971</v>
      </c>
      <c r="G479" t="s">
        <v>39403</v>
      </c>
      <c r="H479" t="s">
        <v>16333</v>
      </c>
      <c r="I479">
        <v>36.377118000000003</v>
      </c>
      <c r="J479">
        <v>-86.456869999999995</v>
      </c>
      <c r="K479">
        <v>221210</v>
      </c>
      <c r="L479" t="s">
        <v>127</v>
      </c>
      <c r="AW479" s="49" t="s">
        <v>39404</v>
      </c>
      <c r="AX479" s="49" t="s">
        <v>39405</v>
      </c>
      <c r="AY479" s="49" t="s">
        <v>39406</v>
      </c>
      <c r="AZ479" s="49" t="s">
        <v>39407</v>
      </c>
      <c r="BA479" s="49" t="s">
        <v>39408</v>
      </c>
      <c r="BB479" s="49" t="s">
        <v>39409</v>
      </c>
      <c r="BC479" s="49" t="s">
        <v>39410</v>
      </c>
      <c r="BD479" s="49" t="s">
        <v>39411</v>
      </c>
      <c r="BE479" s="49" t="s">
        <v>39412</v>
      </c>
    </row>
    <row r="480" spans="1:75" x14ac:dyDescent="0.3">
      <c r="A480">
        <v>1005585</v>
      </c>
      <c r="B480" t="s">
        <v>14974</v>
      </c>
      <c r="C480" t="s">
        <v>14975</v>
      </c>
      <c r="D480" t="s">
        <v>14976</v>
      </c>
      <c r="E480" t="s">
        <v>303</v>
      </c>
      <c r="F480" t="s">
        <v>4336</v>
      </c>
      <c r="G480" t="s">
        <v>14977</v>
      </c>
      <c r="H480" t="s">
        <v>4338</v>
      </c>
      <c r="I480">
        <v>29.377500000000001</v>
      </c>
      <c r="J480">
        <v>-94.9328</v>
      </c>
      <c r="K480">
        <v>324110</v>
      </c>
      <c r="L480" t="s">
        <v>14978</v>
      </c>
      <c r="V480" s="49" t="s">
        <v>39413</v>
      </c>
      <c r="W480" s="49" t="s">
        <v>39414</v>
      </c>
      <c r="X480" s="49" t="s">
        <v>39415</v>
      </c>
      <c r="Y480" s="49" t="s">
        <v>39416</v>
      </c>
      <c r="Z480" s="49" t="s">
        <v>39417</v>
      </c>
      <c r="AA480" s="49" t="s">
        <v>39418</v>
      </c>
      <c r="AB480" s="49" t="s">
        <v>39419</v>
      </c>
      <c r="AC480" s="49" t="s">
        <v>39420</v>
      </c>
    </row>
    <row r="481" spans="1:75" x14ac:dyDescent="0.3">
      <c r="A481">
        <v>1003043</v>
      </c>
      <c r="B481" t="s">
        <v>15010</v>
      </c>
      <c r="C481" t="s">
        <v>15011</v>
      </c>
      <c r="D481" t="s">
        <v>15012</v>
      </c>
      <c r="E481" t="s">
        <v>583</v>
      </c>
      <c r="F481" t="s">
        <v>1040</v>
      </c>
      <c r="G481" t="s">
        <v>15013</v>
      </c>
      <c r="H481" t="s">
        <v>1042</v>
      </c>
      <c r="I481">
        <v>30.061319999999998</v>
      </c>
      <c r="J481">
        <v>-90.593530000000001</v>
      </c>
      <c r="K481">
        <v>324110</v>
      </c>
      <c r="L481" t="s">
        <v>1344</v>
      </c>
      <c r="V481" s="49" t="s">
        <v>39421</v>
      </c>
      <c r="W481" s="49" t="s">
        <v>39422</v>
      </c>
      <c r="X481" s="49" t="s">
        <v>39423</v>
      </c>
      <c r="Y481" s="49" t="s">
        <v>39424</v>
      </c>
      <c r="Z481" s="49" t="s">
        <v>39425</v>
      </c>
      <c r="AA481" s="49" t="s">
        <v>39426</v>
      </c>
      <c r="AB481" s="49" t="s">
        <v>39427</v>
      </c>
      <c r="AC481" s="49" t="s">
        <v>39428</v>
      </c>
      <c r="AD481" s="49" t="s">
        <v>39429</v>
      </c>
    </row>
    <row r="482" spans="1:75" x14ac:dyDescent="0.3">
      <c r="A482">
        <v>1010355</v>
      </c>
      <c r="B482" t="s">
        <v>39430</v>
      </c>
      <c r="C482" t="s">
        <v>39431</v>
      </c>
      <c r="D482" t="s">
        <v>2644</v>
      </c>
      <c r="E482" t="s">
        <v>454</v>
      </c>
      <c r="F482" t="s">
        <v>39432</v>
      </c>
      <c r="G482" t="s">
        <v>39433</v>
      </c>
      <c r="H482" t="s">
        <v>1118</v>
      </c>
      <c r="I482">
        <v>42.33014</v>
      </c>
      <c r="J482">
        <v>-83.040220000000005</v>
      </c>
      <c r="K482">
        <v>336111</v>
      </c>
      <c r="L482" t="s">
        <v>36697</v>
      </c>
    </row>
    <row r="483" spans="1:75" x14ac:dyDescent="0.3">
      <c r="A483">
        <v>1010416</v>
      </c>
      <c r="B483" t="s">
        <v>39434</v>
      </c>
      <c r="C483" t="s">
        <v>39435</v>
      </c>
      <c r="D483" t="s">
        <v>39436</v>
      </c>
      <c r="E483" t="s">
        <v>468</v>
      </c>
      <c r="F483" t="s">
        <v>39437</v>
      </c>
      <c r="G483" t="s">
        <v>39438</v>
      </c>
      <c r="H483" t="s">
        <v>17524</v>
      </c>
      <c r="I483">
        <v>27.64988</v>
      </c>
      <c r="J483">
        <v>-80.355530000000002</v>
      </c>
      <c r="K483">
        <v>424720</v>
      </c>
      <c r="L483" t="s">
        <v>35912</v>
      </c>
      <c r="AE483" s="49" t="s">
        <v>35887</v>
      </c>
      <c r="AF483" s="49" t="s">
        <v>35887</v>
      </c>
      <c r="AG483" s="49" t="s">
        <v>35887</v>
      </c>
      <c r="AH483" s="49" t="s">
        <v>35887</v>
      </c>
      <c r="AI483" s="49" t="s">
        <v>35887</v>
      </c>
      <c r="AJ483" s="49" t="s">
        <v>35887</v>
      </c>
      <c r="AK483" s="49" t="s">
        <v>35887</v>
      </c>
      <c r="AL483" s="49" t="s">
        <v>35887</v>
      </c>
      <c r="AN483" s="49" t="s">
        <v>35887</v>
      </c>
      <c r="AO483" s="49" t="s">
        <v>39439</v>
      </c>
      <c r="AP483" s="49" t="s">
        <v>35887</v>
      </c>
      <c r="AQ483" s="49" t="s">
        <v>35887</v>
      </c>
      <c r="AR483" s="49" t="s">
        <v>35887</v>
      </c>
      <c r="AS483" s="49" t="s">
        <v>39440</v>
      </c>
    </row>
    <row r="484" spans="1:75" x14ac:dyDescent="0.3">
      <c r="A484">
        <v>1010433</v>
      </c>
      <c r="B484"/>
      <c r="C484" t="s">
        <v>39441</v>
      </c>
      <c r="D484" t="s">
        <v>477</v>
      </c>
      <c r="E484" t="s">
        <v>331</v>
      </c>
      <c r="F484" t="s">
        <v>39442</v>
      </c>
      <c r="G484" t="s">
        <v>39443</v>
      </c>
      <c r="I484">
        <v>41.052958500000003</v>
      </c>
      <c r="J484">
        <v>-73.538799100000006</v>
      </c>
      <c r="K484">
        <v>424720</v>
      </c>
      <c r="L484" t="s">
        <v>35912</v>
      </c>
      <c r="AE484" s="49" t="s">
        <v>35887</v>
      </c>
      <c r="AF484" s="49" t="s">
        <v>35887</v>
      </c>
      <c r="AG484" s="49" t="s">
        <v>35887</v>
      </c>
      <c r="AH484" s="49" t="s">
        <v>35887</v>
      </c>
      <c r="AI484" s="49" t="s">
        <v>35887</v>
      </c>
      <c r="AJ484" s="49" t="s">
        <v>35887</v>
      </c>
      <c r="AK484" s="49" t="s">
        <v>35887</v>
      </c>
      <c r="AL484" s="49" t="s">
        <v>35887</v>
      </c>
      <c r="AN484" s="49" t="s">
        <v>39444</v>
      </c>
      <c r="AO484" s="49" t="s">
        <v>39445</v>
      </c>
      <c r="AP484" s="49" t="s">
        <v>39446</v>
      </c>
      <c r="AQ484" s="49" t="s">
        <v>39447</v>
      </c>
      <c r="AR484" s="49" t="s">
        <v>39448</v>
      </c>
      <c r="AS484" s="49" t="s">
        <v>39449</v>
      </c>
      <c r="AT484" s="49" t="s">
        <v>39450</v>
      </c>
      <c r="AU484" s="49" t="s">
        <v>39451</v>
      </c>
    </row>
    <row r="485" spans="1:75" x14ac:dyDescent="0.3">
      <c r="A485">
        <v>1010430</v>
      </c>
      <c r="B485"/>
      <c r="C485" t="s">
        <v>39452</v>
      </c>
      <c r="D485" t="s">
        <v>36657</v>
      </c>
      <c r="E485" t="s">
        <v>1682</v>
      </c>
      <c r="F485" t="s">
        <v>39453</v>
      </c>
      <c r="G485" t="s">
        <v>39454</v>
      </c>
      <c r="I485">
        <v>42.354599999999998</v>
      </c>
      <c r="J485">
        <v>-71.262699999999995</v>
      </c>
      <c r="K485">
        <v>424710</v>
      </c>
      <c r="L485" t="s">
        <v>36033</v>
      </c>
      <c r="AE485" s="49" t="s">
        <v>35887</v>
      </c>
      <c r="AF485" s="49" t="s">
        <v>35887</v>
      </c>
      <c r="AG485" s="49" t="s">
        <v>35887</v>
      </c>
      <c r="AH485" s="49" t="s">
        <v>35887</v>
      </c>
      <c r="AI485" s="49" t="s">
        <v>35887</v>
      </c>
      <c r="AJ485" s="49" t="s">
        <v>35887</v>
      </c>
      <c r="AK485" s="49" t="s">
        <v>35887</v>
      </c>
      <c r="AL485" s="49" t="s">
        <v>35887</v>
      </c>
    </row>
    <row r="486" spans="1:75" x14ac:dyDescent="0.3">
      <c r="A486">
        <v>1006567</v>
      </c>
      <c r="B486" t="s">
        <v>39455</v>
      </c>
      <c r="C486" t="s">
        <v>39456</v>
      </c>
      <c r="D486" t="s">
        <v>2879</v>
      </c>
      <c r="E486" t="s">
        <v>1781</v>
      </c>
      <c r="F486" t="s">
        <v>6150</v>
      </c>
      <c r="G486" t="s">
        <v>39457</v>
      </c>
      <c r="H486" t="s">
        <v>900</v>
      </c>
      <c r="I486">
        <v>32.63832</v>
      </c>
      <c r="J486">
        <v>-90.026160000000004</v>
      </c>
      <c r="K486">
        <v>211120</v>
      </c>
      <c r="L486" t="s">
        <v>59</v>
      </c>
      <c r="BO486" s="49" t="s">
        <v>39458</v>
      </c>
      <c r="BP486" s="49" t="s">
        <v>39459</v>
      </c>
      <c r="BQ486" s="49" t="s">
        <v>39460</v>
      </c>
      <c r="BR486" s="49" t="s">
        <v>39461</v>
      </c>
      <c r="BS486" s="49" t="s">
        <v>39462</v>
      </c>
      <c r="BT486" s="49" t="s">
        <v>39463</v>
      </c>
      <c r="BU486" s="49" t="s">
        <v>39464</v>
      </c>
      <c r="BV486" s="49" t="s">
        <v>39465</v>
      </c>
      <c r="BW486" s="49" t="s">
        <v>39466</v>
      </c>
    </row>
    <row r="487" spans="1:75" x14ac:dyDescent="0.3">
      <c r="A487">
        <v>1010675</v>
      </c>
      <c r="B487"/>
      <c r="C487" t="s">
        <v>39467</v>
      </c>
      <c r="D487" t="s">
        <v>39468</v>
      </c>
      <c r="E487" t="s">
        <v>663</v>
      </c>
      <c r="F487" t="s">
        <v>10645</v>
      </c>
      <c r="G487" t="s">
        <v>39469</v>
      </c>
      <c r="I487">
        <v>41.3884635</v>
      </c>
      <c r="J487">
        <v>-81.658299400000004</v>
      </c>
      <c r="K487">
        <v>335991</v>
      </c>
      <c r="L487" t="s">
        <v>35912</v>
      </c>
      <c r="AE487" s="49" t="s">
        <v>35887</v>
      </c>
      <c r="AF487" s="49" t="s">
        <v>35887</v>
      </c>
      <c r="AN487" s="49" t="s">
        <v>39470</v>
      </c>
      <c r="AO487" s="49" t="s">
        <v>39471</v>
      </c>
      <c r="AP487" s="49" t="s">
        <v>39472</v>
      </c>
      <c r="AQ487" s="49" t="s">
        <v>39473</v>
      </c>
      <c r="AR487" s="49" t="s">
        <v>39474</v>
      </c>
      <c r="AS487" s="49" t="s">
        <v>39475</v>
      </c>
      <c r="AT487" s="49" t="s">
        <v>39476</v>
      </c>
      <c r="AU487" s="49" t="s">
        <v>39477</v>
      </c>
    </row>
    <row r="488" spans="1:75" x14ac:dyDescent="0.3">
      <c r="A488">
        <v>1001871</v>
      </c>
      <c r="B488" t="s">
        <v>15503</v>
      </c>
      <c r="C488" t="s">
        <v>15504</v>
      </c>
      <c r="D488" t="s">
        <v>5336</v>
      </c>
      <c r="E488" t="s">
        <v>461</v>
      </c>
      <c r="F488" t="s">
        <v>5337</v>
      </c>
      <c r="H488" t="s">
        <v>5338</v>
      </c>
      <c r="I488">
        <v>41.539400000000001</v>
      </c>
      <c r="J488">
        <v>-109.95569999999999</v>
      </c>
      <c r="K488">
        <v>211130</v>
      </c>
      <c r="L488" t="s">
        <v>326</v>
      </c>
      <c r="BF488" s="49" t="s">
        <v>39478</v>
      </c>
      <c r="BG488" s="49" t="s">
        <v>39479</v>
      </c>
      <c r="BH488" s="49" t="s">
        <v>39480</v>
      </c>
      <c r="BI488" s="49" t="s">
        <v>39481</v>
      </c>
      <c r="BJ488" s="49" t="s">
        <v>39482</v>
      </c>
      <c r="BK488" s="49" t="s">
        <v>39483</v>
      </c>
      <c r="BL488" s="49" t="s">
        <v>39484</v>
      </c>
      <c r="BM488" s="49" t="s">
        <v>39485</v>
      </c>
      <c r="BN488" s="49" t="s">
        <v>39486</v>
      </c>
    </row>
    <row r="489" spans="1:75" x14ac:dyDescent="0.3">
      <c r="A489">
        <v>1006636</v>
      </c>
      <c r="B489" t="s">
        <v>39487</v>
      </c>
      <c r="C489" t="s">
        <v>39488</v>
      </c>
      <c r="D489" t="s">
        <v>39489</v>
      </c>
      <c r="E489" t="s">
        <v>640</v>
      </c>
      <c r="F489" t="s">
        <v>39490</v>
      </c>
      <c r="G489" t="s">
        <v>39491</v>
      </c>
      <c r="H489" t="s">
        <v>39492</v>
      </c>
      <c r="I489">
        <v>46.808909999999997</v>
      </c>
      <c r="J489">
        <v>-100.7861</v>
      </c>
      <c r="K489">
        <v>221210</v>
      </c>
      <c r="L489" t="s">
        <v>127</v>
      </c>
      <c r="AW489" s="49" t="s">
        <v>39493</v>
      </c>
      <c r="AX489" s="49" t="s">
        <v>39494</v>
      </c>
      <c r="AY489" s="49" t="s">
        <v>39495</v>
      </c>
      <c r="AZ489" s="49" t="s">
        <v>39496</v>
      </c>
      <c r="BA489" s="49" t="s">
        <v>39497</v>
      </c>
      <c r="BB489" s="49" t="s">
        <v>39498</v>
      </c>
      <c r="BC489" s="49" t="s">
        <v>39499</v>
      </c>
      <c r="BD489" s="49" t="s">
        <v>39500</v>
      </c>
      <c r="BE489" s="49" t="s">
        <v>39501</v>
      </c>
    </row>
    <row r="490" spans="1:75" x14ac:dyDescent="0.3">
      <c r="A490">
        <v>1000350</v>
      </c>
      <c r="B490" t="s">
        <v>39487</v>
      </c>
      <c r="C490" t="s">
        <v>39502</v>
      </c>
      <c r="D490" t="s">
        <v>39489</v>
      </c>
      <c r="E490" t="s">
        <v>640</v>
      </c>
      <c r="F490" t="s">
        <v>39490</v>
      </c>
      <c r="G490" t="s">
        <v>39491</v>
      </c>
      <c r="H490" t="s">
        <v>39492</v>
      </c>
      <c r="I490">
        <v>46.808909999999997</v>
      </c>
      <c r="J490">
        <v>-100.7861</v>
      </c>
      <c r="K490">
        <v>221210</v>
      </c>
      <c r="L490" t="s">
        <v>127</v>
      </c>
      <c r="AW490" s="49" t="s">
        <v>39503</v>
      </c>
      <c r="AX490" s="49" t="s">
        <v>39504</v>
      </c>
      <c r="AY490" s="49" t="s">
        <v>39505</v>
      </c>
      <c r="AZ490" s="49" t="s">
        <v>39506</v>
      </c>
      <c r="BA490" s="49" t="s">
        <v>39507</v>
      </c>
      <c r="BB490" s="49" t="s">
        <v>39508</v>
      </c>
      <c r="BC490" s="49" t="s">
        <v>39509</v>
      </c>
      <c r="BD490" s="49" t="s">
        <v>39510</v>
      </c>
      <c r="BE490" s="49" t="s">
        <v>39511</v>
      </c>
    </row>
    <row r="491" spans="1:75" x14ac:dyDescent="0.3">
      <c r="A491">
        <v>1002440</v>
      </c>
      <c r="B491" t="s">
        <v>15692</v>
      </c>
      <c r="C491" t="s">
        <v>15693</v>
      </c>
      <c r="D491" t="s">
        <v>3147</v>
      </c>
      <c r="E491" t="s">
        <v>640</v>
      </c>
      <c r="F491" t="s">
        <v>3148</v>
      </c>
      <c r="G491" t="s">
        <v>15694</v>
      </c>
      <c r="H491" t="s">
        <v>3244</v>
      </c>
      <c r="I491">
        <v>47.360813999999998</v>
      </c>
      <c r="J491">
        <v>-101.838222</v>
      </c>
      <c r="K491">
        <v>221210</v>
      </c>
      <c r="L491" t="s">
        <v>15695</v>
      </c>
      <c r="M491" s="49" t="s">
        <v>39512</v>
      </c>
      <c r="N491" s="49" t="s">
        <v>39513</v>
      </c>
      <c r="O491" s="49" t="s">
        <v>39514</v>
      </c>
      <c r="P491" s="49" t="s">
        <v>39515</v>
      </c>
      <c r="Q491" s="49" t="s">
        <v>39516</v>
      </c>
      <c r="R491" s="49" t="s">
        <v>39517</v>
      </c>
      <c r="S491" s="49" t="s">
        <v>39518</v>
      </c>
      <c r="T491" s="49" t="s">
        <v>39519</v>
      </c>
      <c r="BO491" s="49" t="s">
        <v>35887</v>
      </c>
      <c r="BP491" s="49" t="s">
        <v>35887</v>
      </c>
      <c r="BQ491" s="49" t="s">
        <v>35887</v>
      </c>
      <c r="BR491" s="49" t="s">
        <v>35887</v>
      </c>
      <c r="BS491" s="49" t="s">
        <v>35887</v>
      </c>
      <c r="BT491" s="49" t="s">
        <v>35887</v>
      </c>
      <c r="BU491" s="49" t="s">
        <v>35887</v>
      </c>
      <c r="BV491" s="49" t="s">
        <v>35887</v>
      </c>
      <c r="BW491" s="49" t="s">
        <v>35887</v>
      </c>
    </row>
    <row r="492" spans="1:75" x14ac:dyDescent="0.3">
      <c r="A492">
        <v>1000292</v>
      </c>
      <c r="B492" t="s">
        <v>39520</v>
      </c>
      <c r="C492" t="s">
        <v>39521</v>
      </c>
      <c r="D492" t="s">
        <v>10879</v>
      </c>
      <c r="E492" t="s">
        <v>676</v>
      </c>
      <c r="F492" t="s">
        <v>10880</v>
      </c>
      <c r="G492" t="s">
        <v>39522</v>
      </c>
      <c r="H492" t="s">
        <v>23058</v>
      </c>
      <c r="I492">
        <v>36.069823999999997</v>
      </c>
      <c r="J492">
        <v>-87.383780999999999</v>
      </c>
      <c r="K492">
        <v>221210</v>
      </c>
      <c r="L492" t="s">
        <v>127</v>
      </c>
      <c r="AW492" s="49" t="s">
        <v>39523</v>
      </c>
      <c r="AX492" s="49" t="s">
        <v>39524</v>
      </c>
      <c r="AY492" s="49" t="s">
        <v>39525</v>
      </c>
      <c r="AZ492" s="49" t="s">
        <v>39526</v>
      </c>
      <c r="BA492" s="49" t="s">
        <v>39527</v>
      </c>
      <c r="BB492" s="49" t="s">
        <v>39528</v>
      </c>
      <c r="BC492" s="49" t="s">
        <v>39529</v>
      </c>
      <c r="BD492" s="49" t="s">
        <v>39530</v>
      </c>
      <c r="BE492" s="49" t="s">
        <v>39531</v>
      </c>
    </row>
    <row r="493" spans="1:75" x14ac:dyDescent="0.3">
      <c r="A493">
        <v>1006694</v>
      </c>
      <c r="B493" t="s">
        <v>15751</v>
      </c>
      <c r="C493" t="s">
        <v>15752</v>
      </c>
      <c r="D493" t="s">
        <v>15753</v>
      </c>
      <c r="E493" t="s">
        <v>922</v>
      </c>
      <c r="F493" t="s">
        <v>15754</v>
      </c>
      <c r="G493" t="s">
        <v>15755</v>
      </c>
      <c r="H493" t="s">
        <v>15756</v>
      </c>
      <c r="I493">
        <v>40.9</v>
      </c>
      <c r="J493">
        <v>-97.543888999999993</v>
      </c>
      <c r="K493">
        <v>325193</v>
      </c>
      <c r="L493" t="s">
        <v>28</v>
      </c>
      <c r="BS493" s="49" t="s">
        <v>35887</v>
      </c>
      <c r="BT493" s="49" t="s">
        <v>35887</v>
      </c>
      <c r="BU493" s="49" t="s">
        <v>35887</v>
      </c>
      <c r="BV493" s="49" t="s">
        <v>35887</v>
      </c>
      <c r="BW493" s="49" t="s">
        <v>35887</v>
      </c>
    </row>
    <row r="494" spans="1:75" x14ac:dyDescent="0.3">
      <c r="A494">
        <v>1003572</v>
      </c>
      <c r="B494" t="s">
        <v>39532</v>
      </c>
      <c r="C494" t="s">
        <v>39533</v>
      </c>
      <c r="D494" t="s">
        <v>1780</v>
      </c>
      <c r="E494" t="s">
        <v>441</v>
      </c>
      <c r="F494" t="s">
        <v>26381</v>
      </c>
      <c r="G494" t="s">
        <v>39534</v>
      </c>
      <c r="H494" t="s">
        <v>26383</v>
      </c>
      <c r="I494">
        <v>35.62941</v>
      </c>
      <c r="J494">
        <v>-77.363429999999994</v>
      </c>
      <c r="K494">
        <v>221210</v>
      </c>
      <c r="L494" t="s">
        <v>127</v>
      </c>
      <c r="AW494" s="49" t="s">
        <v>39535</v>
      </c>
      <c r="AX494" s="49" t="s">
        <v>39536</v>
      </c>
      <c r="AY494" s="49" t="s">
        <v>39537</v>
      </c>
      <c r="AZ494" s="49" t="s">
        <v>39538</v>
      </c>
      <c r="BA494" s="49" t="s">
        <v>39539</v>
      </c>
      <c r="BB494" s="49" t="s">
        <v>39540</v>
      </c>
      <c r="BC494" s="49" t="s">
        <v>39541</v>
      </c>
      <c r="BD494" s="49" t="s">
        <v>39542</v>
      </c>
      <c r="BE494" s="49" t="s">
        <v>39543</v>
      </c>
    </row>
    <row r="495" spans="1:75" x14ac:dyDescent="0.3">
      <c r="A495">
        <v>1004986</v>
      </c>
      <c r="B495" t="s">
        <v>39544</v>
      </c>
      <c r="C495" t="s">
        <v>39545</v>
      </c>
      <c r="D495" t="s">
        <v>14017</v>
      </c>
      <c r="E495" t="s">
        <v>954</v>
      </c>
      <c r="F495" t="s">
        <v>14018</v>
      </c>
      <c r="G495" t="s">
        <v>39546</v>
      </c>
      <c r="H495" t="s">
        <v>2202</v>
      </c>
      <c r="I495">
        <v>34.188431999999999</v>
      </c>
      <c r="J495">
        <v>-82.160724000000002</v>
      </c>
      <c r="K495">
        <v>221210</v>
      </c>
      <c r="L495" t="s">
        <v>127</v>
      </c>
      <c r="AW495" s="49" t="s">
        <v>39547</v>
      </c>
      <c r="AX495" s="49" t="s">
        <v>39548</v>
      </c>
      <c r="AY495" s="49" t="s">
        <v>39549</v>
      </c>
      <c r="AZ495" s="49" t="s">
        <v>39550</v>
      </c>
      <c r="BA495" s="49" t="s">
        <v>39551</v>
      </c>
      <c r="BB495" s="49" t="s">
        <v>39552</v>
      </c>
      <c r="BC495" s="49" t="s">
        <v>39553</v>
      </c>
      <c r="BD495" s="49" t="s">
        <v>39554</v>
      </c>
      <c r="BE495" s="49" t="s">
        <v>39555</v>
      </c>
    </row>
    <row r="496" spans="1:75" x14ac:dyDescent="0.3">
      <c r="A496">
        <v>1003961</v>
      </c>
      <c r="B496" t="s">
        <v>39556</v>
      </c>
      <c r="C496" t="s">
        <v>39557</v>
      </c>
      <c r="D496" t="s">
        <v>39558</v>
      </c>
      <c r="E496" t="s">
        <v>954</v>
      </c>
      <c r="F496" t="s">
        <v>21346</v>
      </c>
      <c r="G496" t="s">
        <v>39559</v>
      </c>
      <c r="H496" t="s">
        <v>5329</v>
      </c>
      <c r="I496">
        <v>34.937750000000001</v>
      </c>
      <c r="J496">
        <v>-82.231610000000003</v>
      </c>
      <c r="K496">
        <v>221210</v>
      </c>
      <c r="L496" t="s">
        <v>127</v>
      </c>
      <c r="AX496" s="49" t="s">
        <v>39560</v>
      </c>
      <c r="AY496" s="49" t="s">
        <v>39561</v>
      </c>
      <c r="AZ496" s="49" t="s">
        <v>39562</v>
      </c>
      <c r="BA496" s="49" t="s">
        <v>39563</v>
      </c>
      <c r="BB496" s="49" t="s">
        <v>39564</v>
      </c>
      <c r="BC496" s="49" t="s">
        <v>39565</v>
      </c>
      <c r="BD496" s="49" t="s">
        <v>39566</v>
      </c>
      <c r="BE496" s="49" t="s">
        <v>39567</v>
      </c>
    </row>
    <row r="497" spans="1:75" x14ac:dyDescent="0.3">
      <c r="A497">
        <v>1011345</v>
      </c>
      <c r="B497" t="s">
        <v>15833</v>
      </c>
      <c r="C497" t="s">
        <v>15834</v>
      </c>
      <c r="D497" t="s">
        <v>15835</v>
      </c>
      <c r="E497" t="s">
        <v>323</v>
      </c>
      <c r="F497" t="s">
        <v>15836</v>
      </c>
      <c r="G497" t="s">
        <v>15837</v>
      </c>
      <c r="H497" t="s">
        <v>7193</v>
      </c>
      <c r="I497">
        <v>34.929608999999999</v>
      </c>
      <c r="J497">
        <v>-120.51199800000001</v>
      </c>
      <c r="K497">
        <v>324110</v>
      </c>
      <c r="L497" t="s">
        <v>1344</v>
      </c>
      <c r="V497" s="49" t="s">
        <v>39568</v>
      </c>
      <c r="W497" s="49" t="s">
        <v>39569</v>
      </c>
      <c r="X497" s="49" t="s">
        <v>39570</v>
      </c>
      <c r="Y497" s="49" t="s">
        <v>39571</v>
      </c>
      <c r="Z497" s="49" t="s">
        <v>39572</v>
      </c>
      <c r="AA497" s="49" t="s">
        <v>39573</v>
      </c>
      <c r="AB497" s="49" t="s">
        <v>39574</v>
      </c>
      <c r="AC497" s="49" t="s">
        <v>39575</v>
      </c>
      <c r="AD497" s="49" t="s">
        <v>39576</v>
      </c>
    </row>
    <row r="498" spans="1:75" x14ac:dyDescent="0.3">
      <c r="A498">
        <v>1011254</v>
      </c>
      <c r="B498" t="s">
        <v>39577</v>
      </c>
      <c r="C498" t="s">
        <v>39578</v>
      </c>
      <c r="D498" t="s">
        <v>39579</v>
      </c>
      <c r="E498" t="s">
        <v>303</v>
      </c>
      <c r="F498" t="s">
        <v>39580</v>
      </c>
      <c r="G498" t="s">
        <v>39581</v>
      </c>
      <c r="H498" t="s">
        <v>2719</v>
      </c>
      <c r="I498">
        <v>29.617211999999999</v>
      </c>
      <c r="J498">
        <v>-98.726093000000006</v>
      </c>
      <c r="K498">
        <v>221210</v>
      </c>
      <c r="L498" t="s">
        <v>127</v>
      </c>
      <c r="AW498" s="49" t="s">
        <v>39582</v>
      </c>
      <c r="AX498" s="49" t="s">
        <v>39583</v>
      </c>
      <c r="AY498" s="49" t="s">
        <v>39584</v>
      </c>
      <c r="AZ498" s="49" t="s">
        <v>39585</v>
      </c>
      <c r="BA498" s="49" t="s">
        <v>39586</v>
      </c>
      <c r="BB498" s="49" t="s">
        <v>39587</v>
      </c>
      <c r="BC498" s="49" t="s">
        <v>39588</v>
      </c>
      <c r="BD498" s="49" t="s">
        <v>39589</v>
      </c>
      <c r="BE498" s="49" t="s">
        <v>39590</v>
      </c>
    </row>
    <row r="499" spans="1:75" x14ac:dyDescent="0.3">
      <c r="A499">
        <v>1004924</v>
      </c>
      <c r="B499" t="s">
        <v>15844</v>
      </c>
      <c r="C499" t="s">
        <v>15845</v>
      </c>
      <c r="D499" t="s">
        <v>15846</v>
      </c>
      <c r="E499" t="s">
        <v>461</v>
      </c>
      <c r="F499" t="s">
        <v>15847</v>
      </c>
      <c r="G499" t="s">
        <v>15848</v>
      </c>
      <c r="H499" t="s">
        <v>15849</v>
      </c>
      <c r="I499">
        <v>44.866701999999997</v>
      </c>
      <c r="J499">
        <v>-108.81493399999999</v>
      </c>
      <c r="K499">
        <v>211130</v>
      </c>
      <c r="L499" t="s">
        <v>15850</v>
      </c>
      <c r="BF499" s="49" t="s">
        <v>39591</v>
      </c>
      <c r="BG499" s="49" t="s">
        <v>39592</v>
      </c>
      <c r="BH499" s="49" t="s">
        <v>39593</v>
      </c>
      <c r="BI499" s="49" t="s">
        <v>39594</v>
      </c>
      <c r="BJ499" s="49" t="s">
        <v>39595</v>
      </c>
      <c r="BK499" s="49" t="s">
        <v>39596</v>
      </c>
      <c r="BL499" s="49" t="s">
        <v>39597</v>
      </c>
      <c r="BM499" s="49" t="s">
        <v>39598</v>
      </c>
      <c r="BN499" s="49" t="s">
        <v>39599</v>
      </c>
    </row>
    <row r="500" spans="1:75" x14ac:dyDescent="0.3">
      <c r="A500">
        <v>1004744</v>
      </c>
      <c r="B500" t="s">
        <v>15886</v>
      </c>
      <c r="C500" t="s">
        <v>15887</v>
      </c>
      <c r="D500" t="s">
        <v>15888</v>
      </c>
      <c r="E500" t="s">
        <v>303</v>
      </c>
      <c r="F500" t="s">
        <v>12430</v>
      </c>
      <c r="G500" t="s">
        <v>15889</v>
      </c>
      <c r="H500" t="s">
        <v>2612</v>
      </c>
      <c r="I500">
        <v>29.854291</v>
      </c>
      <c r="J500">
        <v>-94.917719000000005</v>
      </c>
      <c r="K500">
        <v>211130</v>
      </c>
      <c r="L500" t="s">
        <v>326</v>
      </c>
      <c r="BF500" s="49" t="s">
        <v>39600</v>
      </c>
      <c r="BG500" s="49" t="s">
        <v>39601</v>
      </c>
      <c r="BH500" s="49" t="s">
        <v>39602</v>
      </c>
      <c r="BI500" s="49" t="s">
        <v>39603</v>
      </c>
      <c r="BJ500" s="49" t="s">
        <v>39604</v>
      </c>
      <c r="BK500" s="49" t="s">
        <v>39605</v>
      </c>
      <c r="BL500" s="49" t="s">
        <v>39606</v>
      </c>
      <c r="BM500" s="49" t="s">
        <v>39607</v>
      </c>
      <c r="BN500" s="49" t="s">
        <v>39608</v>
      </c>
    </row>
    <row r="501" spans="1:75" x14ac:dyDescent="0.3">
      <c r="A501">
        <v>1010739</v>
      </c>
      <c r="B501" t="s">
        <v>39609</v>
      </c>
      <c r="C501" t="s">
        <v>39610</v>
      </c>
      <c r="D501" t="s">
        <v>39611</v>
      </c>
      <c r="E501" t="s">
        <v>1682</v>
      </c>
      <c r="F501" t="s">
        <v>34363</v>
      </c>
      <c r="G501" t="s">
        <v>39612</v>
      </c>
      <c r="H501" t="s">
        <v>3046</v>
      </c>
      <c r="I501">
        <v>42.294989999999999</v>
      </c>
      <c r="J501">
        <v>-71.488380000000006</v>
      </c>
      <c r="K501">
        <v>424720</v>
      </c>
      <c r="L501" t="s">
        <v>36033</v>
      </c>
      <c r="AG501" s="49" t="s">
        <v>35887</v>
      </c>
      <c r="AH501" s="49" t="s">
        <v>35887</v>
      </c>
      <c r="AI501" s="49" t="s">
        <v>35887</v>
      </c>
      <c r="AJ501" s="49" t="s">
        <v>35887</v>
      </c>
      <c r="AK501" s="49" t="s">
        <v>35887</v>
      </c>
      <c r="AL501" s="49" t="s">
        <v>35887</v>
      </c>
      <c r="AU501" s="49" t="s">
        <v>35887</v>
      </c>
    </row>
    <row r="502" spans="1:75" x14ac:dyDescent="0.3">
      <c r="A502">
        <v>1012879</v>
      </c>
      <c r="B502"/>
      <c r="C502" t="s">
        <v>39613</v>
      </c>
      <c r="D502" t="s">
        <v>5420</v>
      </c>
      <c r="E502" t="s">
        <v>303</v>
      </c>
      <c r="F502" t="s">
        <v>1810</v>
      </c>
      <c r="G502" t="s">
        <v>39614</v>
      </c>
      <c r="I502">
        <v>29.752554</v>
      </c>
      <c r="J502">
        <v>-95.370400900000007</v>
      </c>
      <c r="K502">
        <v>424720</v>
      </c>
      <c r="L502" t="s">
        <v>35924</v>
      </c>
      <c r="AE502" s="49" t="s">
        <v>35887</v>
      </c>
      <c r="AF502" s="49" t="s">
        <v>35887</v>
      </c>
      <c r="AG502" s="49" t="s">
        <v>35887</v>
      </c>
      <c r="AN502" s="49" t="s">
        <v>39615</v>
      </c>
      <c r="AO502" s="49" t="s">
        <v>39616</v>
      </c>
      <c r="AP502" s="49" t="s">
        <v>39617</v>
      </c>
    </row>
    <row r="503" spans="1:75" x14ac:dyDescent="0.3">
      <c r="A503">
        <v>1003907</v>
      </c>
      <c r="B503" t="s">
        <v>16158</v>
      </c>
      <c r="C503" t="s">
        <v>16159</v>
      </c>
      <c r="D503" t="s">
        <v>11081</v>
      </c>
      <c r="E503" t="s">
        <v>380</v>
      </c>
      <c r="F503" t="s">
        <v>16160</v>
      </c>
      <c r="G503" t="s">
        <v>16161</v>
      </c>
      <c r="H503" t="s">
        <v>16162</v>
      </c>
      <c r="I503">
        <v>44.541944000000001</v>
      </c>
      <c r="J503">
        <v>-94.341667000000001</v>
      </c>
      <c r="K503">
        <v>325193</v>
      </c>
      <c r="L503" t="s">
        <v>28</v>
      </c>
      <c r="BR503" s="49" t="s">
        <v>35887</v>
      </c>
      <c r="BS503" s="49" t="s">
        <v>35887</v>
      </c>
      <c r="BT503" s="49" t="s">
        <v>35887</v>
      </c>
      <c r="BU503" s="49" t="s">
        <v>35887</v>
      </c>
      <c r="BV503" s="49" t="s">
        <v>35887</v>
      </c>
      <c r="BW503" s="49" t="s">
        <v>35887</v>
      </c>
    </row>
    <row r="504" spans="1:75" x14ac:dyDescent="0.3">
      <c r="A504">
        <v>1006789</v>
      </c>
      <c r="B504" t="s">
        <v>39618</v>
      </c>
      <c r="C504" t="s">
        <v>39619</v>
      </c>
      <c r="D504" t="s">
        <v>2327</v>
      </c>
      <c r="E504" t="s">
        <v>311</v>
      </c>
      <c r="F504" t="s">
        <v>2328</v>
      </c>
      <c r="G504" t="s">
        <v>39620</v>
      </c>
      <c r="H504" t="s">
        <v>2330</v>
      </c>
      <c r="I504">
        <v>37.83896</v>
      </c>
      <c r="J504">
        <v>-87.575360000000003</v>
      </c>
      <c r="K504">
        <v>221210</v>
      </c>
      <c r="L504" t="s">
        <v>127</v>
      </c>
      <c r="AW504" s="49" t="s">
        <v>39621</v>
      </c>
      <c r="AX504" s="49" t="s">
        <v>39622</v>
      </c>
      <c r="AY504" s="49" t="s">
        <v>39623</v>
      </c>
      <c r="AZ504" s="49" t="s">
        <v>39624</v>
      </c>
      <c r="BA504" s="49" t="s">
        <v>39625</v>
      </c>
      <c r="BB504" s="49" t="s">
        <v>39626</v>
      </c>
      <c r="BC504" s="49" t="s">
        <v>39627</v>
      </c>
      <c r="BD504" s="49" t="s">
        <v>39628</v>
      </c>
      <c r="BE504" s="49" t="s">
        <v>39629</v>
      </c>
    </row>
    <row r="505" spans="1:75" x14ac:dyDescent="0.3">
      <c r="A505">
        <v>1002484</v>
      </c>
      <c r="B505" t="s">
        <v>16244</v>
      </c>
      <c r="C505" t="s">
        <v>16245</v>
      </c>
      <c r="D505" t="s">
        <v>16246</v>
      </c>
      <c r="E505" t="s">
        <v>380</v>
      </c>
      <c r="F505" t="s">
        <v>16247</v>
      </c>
      <c r="G505" t="s">
        <v>16248</v>
      </c>
      <c r="H505" t="s">
        <v>762</v>
      </c>
      <c r="I505">
        <v>47.429087000000003</v>
      </c>
      <c r="J505">
        <v>-92.935269000000005</v>
      </c>
      <c r="K505">
        <v>221112</v>
      </c>
      <c r="L505" t="s">
        <v>9238</v>
      </c>
      <c r="AW505" s="49" t="s">
        <v>39630</v>
      </c>
      <c r="AX505" s="49" t="s">
        <v>39631</v>
      </c>
      <c r="AY505" s="49" t="s">
        <v>39632</v>
      </c>
      <c r="AZ505" s="49" t="s">
        <v>39633</v>
      </c>
      <c r="BA505" s="49" t="s">
        <v>39634</v>
      </c>
      <c r="BB505" s="49" t="s">
        <v>39635</v>
      </c>
      <c r="BC505" s="49" t="s">
        <v>39636</v>
      </c>
      <c r="BD505" s="49" t="s">
        <v>39637</v>
      </c>
      <c r="BE505" s="49" t="s">
        <v>39638</v>
      </c>
    </row>
    <row r="506" spans="1:75" x14ac:dyDescent="0.3">
      <c r="A506">
        <v>1004291</v>
      </c>
      <c r="B506" t="s">
        <v>16373</v>
      </c>
      <c r="C506" t="s">
        <v>16374</v>
      </c>
      <c r="D506" t="s">
        <v>4709</v>
      </c>
      <c r="E506" t="s">
        <v>542</v>
      </c>
      <c r="F506" t="s">
        <v>4710</v>
      </c>
      <c r="G506" t="s">
        <v>16375</v>
      </c>
      <c r="H506" t="s">
        <v>1104</v>
      </c>
      <c r="I506">
        <v>37.794007000000001</v>
      </c>
      <c r="J506">
        <v>-96.874139999999997</v>
      </c>
      <c r="K506">
        <v>324110</v>
      </c>
      <c r="L506" t="s">
        <v>6080</v>
      </c>
      <c r="V506" s="49" t="s">
        <v>39639</v>
      </c>
      <c r="W506" s="49" t="s">
        <v>39640</v>
      </c>
      <c r="X506" s="49" t="s">
        <v>39641</v>
      </c>
      <c r="Y506" s="49" t="s">
        <v>39642</v>
      </c>
      <c r="Z506" s="49" t="s">
        <v>39643</v>
      </c>
      <c r="AA506" s="49" t="s">
        <v>39644</v>
      </c>
      <c r="AB506" s="49" t="s">
        <v>39645</v>
      </c>
      <c r="AC506" s="49" t="s">
        <v>39646</v>
      </c>
      <c r="AD506" s="49" t="s">
        <v>39647</v>
      </c>
    </row>
    <row r="507" spans="1:75" x14ac:dyDescent="0.3">
      <c r="A507">
        <v>1002028</v>
      </c>
      <c r="B507" t="s">
        <v>16376</v>
      </c>
      <c r="C507" t="s">
        <v>16377</v>
      </c>
      <c r="D507" t="s">
        <v>1417</v>
      </c>
      <c r="E507" t="s">
        <v>1418</v>
      </c>
      <c r="F507" t="s">
        <v>10057</v>
      </c>
      <c r="G507" t="s">
        <v>16378</v>
      </c>
      <c r="H507" t="s">
        <v>1421</v>
      </c>
      <c r="I507">
        <v>36.118400000000001</v>
      </c>
      <c r="J507">
        <v>-96.001099999999994</v>
      </c>
      <c r="K507">
        <v>324110</v>
      </c>
      <c r="L507" t="s">
        <v>1344</v>
      </c>
      <c r="V507" s="49" t="s">
        <v>39648</v>
      </c>
      <c r="W507" s="49" t="s">
        <v>39649</v>
      </c>
      <c r="X507" s="49" t="s">
        <v>39650</v>
      </c>
      <c r="Y507" s="49" t="s">
        <v>39651</v>
      </c>
      <c r="Z507" s="49" t="s">
        <v>39652</v>
      </c>
      <c r="AA507" s="49" t="s">
        <v>39653</v>
      </c>
      <c r="AB507" s="49" t="s">
        <v>39654</v>
      </c>
      <c r="AC507" s="49" t="s">
        <v>39655</v>
      </c>
      <c r="AD507" s="49" t="s">
        <v>39656</v>
      </c>
    </row>
    <row r="508" spans="1:75" x14ac:dyDescent="0.3">
      <c r="A508">
        <v>1002026</v>
      </c>
      <c r="B508" t="s">
        <v>16379</v>
      </c>
      <c r="C508" t="s">
        <v>16380</v>
      </c>
      <c r="D508" t="s">
        <v>1417</v>
      </c>
      <c r="E508" t="s">
        <v>1418</v>
      </c>
      <c r="F508" t="s">
        <v>10057</v>
      </c>
      <c r="G508" t="s">
        <v>16381</v>
      </c>
      <c r="H508" t="s">
        <v>1421</v>
      </c>
      <c r="I508">
        <v>36.139600000000002</v>
      </c>
      <c r="J508">
        <v>-96.014899999999997</v>
      </c>
      <c r="K508">
        <v>324110</v>
      </c>
      <c r="L508" t="s">
        <v>1344</v>
      </c>
      <c r="V508" s="49" t="s">
        <v>39657</v>
      </c>
      <c r="W508" s="49" t="s">
        <v>39658</v>
      </c>
      <c r="X508" s="49" t="s">
        <v>39659</v>
      </c>
      <c r="Y508" s="49" t="s">
        <v>39660</v>
      </c>
      <c r="Z508" s="49" t="s">
        <v>39661</v>
      </c>
      <c r="AA508" s="49" t="s">
        <v>39662</v>
      </c>
      <c r="AB508" s="49" t="s">
        <v>39663</v>
      </c>
      <c r="AC508" s="49" t="s">
        <v>39664</v>
      </c>
      <c r="AD508" s="49" t="s">
        <v>39665</v>
      </c>
    </row>
    <row r="509" spans="1:75" x14ac:dyDescent="0.3">
      <c r="A509">
        <v>1005769</v>
      </c>
      <c r="B509" t="s">
        <v>16382</v>
      </c>
      <c r="C509" t="s">
        <v>16383</v>
      </c>
      <c r="D509" t="s">
        <v>4318</v>
      </c>
      <c r="E509" t="s">
        <v>2294</v>
      </c>
      <c r="F509" t="s">
        <v>4319</v>
      </c>
      <c r="G509" t="s">
        <v>16384</v>
      </c>
      <c r="H509" t="s">
        <v>4112</v>
      </c>
      <c r="I509">
        <v>40.884250000000002</v>
      </c>
      <c r="J509">
        <v>-111.9106</v>
      </c>
      <c r="K509">
        <v>324110</v>
      </c>
      <c r="L509" t="s">
        <v>1344</v>
      </c>
      <c r="V509" s="49" t="s">
        <v>39666</v>
      </c>
      <c r="W509" s="49" t="s">
        <v>39667</v>
      </c>
      <c r="X509" s="49" t="s">
        <v>39668</v>
      </c>
      <c r="Y509" s="49" t="s">
        <v>39669</v>
      </c>
      <c r="Z509" s="49" t="s">
        <v>39670</v>
      </c>
      <c r="AA509" s="49" t="s">
        <v>39671</v>
      </c>
      <c r="AB509" s="49" t="s">
        <v>39672</v>
      </c>
      <c r="AC509" s="49" t="s">
        <v>39673</v>
      </c>
      <c r="AD509" s="49" t="s">
        <v>39674</v>
      </c>
    </row>
    <row r="510" spans="1:75" x14ac:dyDescent="0.3">
      <c r="A510">
        <v>1003368</v>
      </c>
      <c r="B510" t="s">
        <v>39675</v>
      </c>
      <c r="C510" t="s">
        <v>39676</v>
      </c>
      <c r="D510" t="s">
        <v>22826</v>
      </c>
      <c r="E510" t="s">
        <v>1682</v>
      </c>
      <c r="F510" t="s">
        <v>22827</v>
      </c>
      <c r="G510" t="s">
        <v>39677</v>
      </c>
      <c r="H510" t="s">
        <v>6899</v>
      </c>
      <c r="I510">
        <v>42.189081000000002</v>
      </c>
      <c r="J510">
        <v>-72.682671999999997</v>
      </c>
      <c r="K510">
        <v>221122</v>
      </c>
      <c r="L510" t="s">
        <v>127</v>
      </c>
      <c r="AW510" s="49" t="s">
        <v>39678</v>
      </c>
      <c r="AX510" s="49" t="s">
        <v>39679</v>
      </c>
      <c r="AY510" s="49" t="s">
        <v>39680</v>
      </c>
      <c r="AZ510" s="49" t="s">
        <v>39681</v>
      </c>
      <c r="BA510" s="49" t="s">
        <v>39682</v>
      </c>
      <c r="BB510" s="49" t="s">
        <v>39683</v>
      </c>
      <c r="BC510" s="49" t="s">
        <v>39684</v>
      </c>
      <c r="BD510" s="49" t="s">
        <v>39685</v>
      </c>
      <c r="BE510" s="49" t="s">
        <v>39686</v>
      </c>
    </row>
    <row r="511" spans="1:75" x14ac:dyDescent="0.3">
      <c r="A511">
        <v>1003222</v>
      </c>
      <c r="B511" t="s">
        <v>39687</v>
      </c>
      <c r="C511" t="s">
        <v>39688</v>
      </c>
      <c r="D511" t="s">
        <v>8430</v>
      </c>
      <c r="E511" t="s">
        <v>441</v>
      </c>
      <c r="F511" t="s">
        <v>39689</v>
      </c>
      <c r="G511" t="s">
        <v>39690</v>
      </c>
      <c r="H511" t="s">
        <v>16627</v>
      </c>
      <c r="I511">
        <v>40.787599999999998</v>
      </c>
      <c r="J511">
        <v>-74.441265000000001</v>
      </c>
      <c r="K511">
        <v>325120</v>
      </c>
      <c r="L511" t="s">
        <v>58</v>
      </c>
    </row>
    <row r="512" spans="1:75" x14ac:dyDescent="0.3">
      <c r="A512">
        <v>1000631</v>
      </c>
      <c r="B512" t="s">
        <v>16412</v>
      </c>
      <c r="C512" t="s">
        <v>16413</v>
      </c>
      <c r="D512" t="s">
        <v>16414</v>
      </c>
      <c r="E512" t="s">
        <v>351</v>
      </c>
      <c r="F512" t="s">
        <v>16415</v>
      </c>
      <c r="G512" t="s">
        <v>16416</v>
      </c>
      <c r="H512" t="s">
        <v>16417</v>
      </c>
      <c r="I512">
        <v>37.171173000000003</v>
      </c>
      <c r="J512">
        <v>-88.757250999999997</v>
      </c>
      <c r="K512">
        <v>325180</v>
      </c>
      <c r="L512" t="s">
        <v>28</v>
      </c>
    </row>
    <row r="513" spans="1:66" x14ac:dyDescent="0.3">
      <c r="A513">
        <v>1000625</v>
      </c>
      <c r="B513" t="s">
        <v>16418</v>
      </c>
      <c r="C513" t="s">
        <v>16419</v>
      </c>
      <c r="D513" t="s">
        <v>7079</v>
      </c>
      <c r="E513" t="s">
        <v>583</v>
      </c>
      <c r="F513" t="s">
        <v>2658</v>
      </c>
      <c r="G513" t="s">
        <v>16420</v>
      </c>
      <c r="H513" t="s">
        <v>2660</v>
      </c>
      <c r="I513">
        <v>30.474443999999998</v>
      </c>
      <c r="J513">
        <v>-91.183055999999993</v>
      </c>
      <c r="K513">
        <v>325120</v>
      </c>
      <c r="L513" t="s">
        <v>403</v>
      </c>
    </row>
    <row r="514" spans="1:66" x14ac:dyDescent="0.3">
      <c r="A514">
        <v>1006070</v>
      </c>
      <c r="B514" t="s">
        <v>16421</v>
      </c>
      <c r="C514" t="s">
        <v>16422</v>
      </c>
      <c r="D514" t="s">
        <v>990</v>
      </c>
      <c r="E514" t="s">
        <v>583</v>
      </c>
      <c r="F514" t="s">
        <v>991</v>
      </c>
      <c r="G514" t="s">
        <v>16423</v>
      </c>
      <c r="H514" t="s">
        <v>993</v>
      </c>
      <c r="I514">
        <v>30.221900000000002</v>
      </c>
      <c r="J514">
        <v>-91.051500000000004</v>
      </c>
      <c r="K514">
        <v>325120</v>
      </c>
      <c r="L514" t="s">
        <v>6824</v>
      </c>
    </row>
    <row r="515" spans="1:66" x14ac:dyDescent="0.3">
      <c r="A515">
        <v>1004130</v>
      </c>
      <c r="B515" t="s">
        <v>16440</v>
      </c>
      <c r="C515" t="s">
        <v>16441</v>
      </c>
      <c r="D515" t="s">
        <v>480</v>
      </c>
      <c r="E515" t="s">
        <v>303</v>
      </c>
      <c r="F515" t="s">
        <v>13730</v>
      </c>
      <c r="G515" t="s">
        <v>16442</v>
      </c>
      <c r="H515" t="s">
        <v>483</v>
      </c>
      <c r="I515">
        <v>29.712499999999999</v>
      </c>
      <c r="J515">
        <v>-95.235833</v>
      </c>
      <c r="K515">
        <v>324110</v>
      </c>
      <c r="L515" t="s">
        <v>1344</v>
      </c>
      <c r="V515" s="49" t="s">
        <v>39691</v>
      </c>
      <c r="W515" s="49" t="s">
        <v>39692</v>
      </c>
      <c r="X515" s="49" t="s">
        <v>39693</v>
      </c>
      <c r="Y515" s="49" t="s">
        <v>39694</v>
      </c>
      <c r="Z515" s="49" t="s">
        <v>39695</v>
      </c>
      <c r="AA515" s="49" t="s">
        <v>39696</v>
      </c>
      <c r="AB515" s="49" t="s">
        <v>39697</v>
      </c>
      <c r="AC515" s="49" t="s">
        <v>39698</v>
      </c>
      <c r="AD515" s="49" t="s">
        <v>39699</v>
      </c>
    </row>
    <row r="516" spans="1:66" x14ac:dyDescent="0.3">
      <c r="A516">
        <v>1006043</v>
      </c>
      <c r="B516" t="s">
        <v>39700</v>
      </c>
      <c r="C516" t="s">
        <v>39701</v>
      </c>
      <c r="D516" t="s">
        <v>39702</v>
      </c>
      <c r="E516" t="s">
        <v>954</v>
      </c>
      <c r="F516" t="s">
        <v>39703</v>
      </c>
      <c r="G516" t="s">
        <v>39704</v>
      </c>
      <c r="H516" t="s">
        <v>957</v>
      </c>
      <c r="I516">
        <v>33.479464</v>
      </c>
      <c r="J516">
        <v>-81.926303000000004</v>
      </c>
      <c r="K516">
        <v>325180</v>
      </c>
      <c r="L516" t="s">
        <v>58</v>
      </c>
    </row>
    <row r="517" spans="1:66" x14ac:dyDescent="0.3">
      <c r="A517">
        <v>1010393</v>
      </c>
      <c r="B517" t="s">
        <v>39705</v>
      </c>
      <c r="C517" t="s">
        <v>39706</v>
      </c>
      <c r="D517" t="s">
        <v>39707</v>
      </c>
      <c r="E517" t="s">
        <v>393</v>
      </c>
      <c r="F517" t="s">
        <v>39708</v>
      </c>
      <c r="G517" t="s">
        <v>39709</v>
      </c>
      <c r="H517" t="s">
        <v>19411</v>
      </c>
      <c r="I517">
        <v>43.897489999999998</v>
      </c>
      <c r="J517">
        <v>-91.225110000000001</v>
      </c>
      <c r="K517">
        <v>424710</v>
      </c>
      <c r="L517" t="s">
        <v>36033</v>
      </c>
      <c r="AE517" s="49" t="s">
        <v>35887</v>
      </c>
      <c r="AF517" s="49" t="s">
        <v>35887</v>
      </c>
      <c r="AG517" s="49" t="s">
        <v>35887</v>
      </c>
      <c r="AH517" s="49" t="s">
        <v>35887</v>
      </c>
      <c r="AI517" s="49" t="s">
        <v>35887</v>
      </c>
      <c r="AJ517" s="49" t="s">
        <v>35887</v>
      </c>
      <c r="AK517" s="49" t="s">
        <v>35887</v>
      </c>
      <c r="AL517" s="49" t="s">
        <v>35887</v>
      </c>
    </row>
    <row r="518" spans="1:66" x14ac:dyDescent="0.3">
      <c r="A518">
        <v>1002695</v>
      </c>
      <c r="B518" t="s">
        <v>39710</v>
      </c>
      <c r="C518" t="s">
        <v>39711</v>
      </c>
      <c r="D518" t="s">
        <v>33019</v>
      </c>
      <c r="E518" t="s">
        <v>351</v>
      </c>
      <c r="F518" t="s">
        <v>19375</v>
      </c>
      <c r="G518" t="s">
        <v>39712</v>
      </c>
      <c r="H518" t="s">
        <v>19377</v>
      </c>
      <c r="I518">
        <v>40.156460000000003</v>
      </c>
      <c r="J518">
        <v>-88.277079999999998</v>
      </c>
      <c r="K518">
        <v>325120</v>
      </c>
      <c r="L518" t="s">
        <v>58</v>
      </c>
    </row>
    <row r="519" spans="1:66" x14ac:dyDescent="0.3">
      <c r="A519">
        <v>1005879</v>
      </c>
      <c r="B519" t="s">
        <v>16454</v>
      </c>
      <c r="C519" t="s">
        <v>16455</v>
      </c>
      <c r="D519" t="s">
        <v>16456</v>
      </c>
      <c r="E519" t="s">
        <v>386</v>
      </c>
      <c r="F519" t="s">
        <v>16457</v>
      </c>
      <c r="G519" t="s">
        <v>16458</v>
      </c>
      <c r="H519" t="s">
        <v>4199</v>
      </c>
      <c r="I519">
        <v>33.200299999999999</v>
      </c>
      <c r="J519">
        <v>-87.606999999999999</v>
      </c>
      <c r="K519">
        <v>324110</v>
      </c>
      <c r="L519" t="s">
        <v>6080</v>
      </c>
      <c r="V519" s="49" t="s">
        <v>39713</v>
      </c>
      <c r="W519" s="49" t="s">
        <v>39714</v>
      </c>
      <c r="X519" s="49" t="s">
        <v>39715</v>
      </c>
      <c r="Y519" s="49" t="s">
        <v>39716</v>
      </c>
      <c r="Z519" s="49" t="s">
        <v>39717</v>
      </c>
      <c r="AA519" s="49" t="s">
        <v>39718</v>
      </c>
      <c r="AB519" s="49" t="s">
        <v>39719</v>
      </c>
      <c r="AC519" s="49" t="s">
        <v>39720</v>
      </c>
      <c r="AD519" s="49" t="s">
        <v>39721</v>
      </c>
    </row>
    <row r="520" spans="1:66" x14ac:dyDescent="0.3">
      <c r="A520">
        <v>1002798</v>
      </c>
      <c r="B520" t="s">
        <v>16459</v>
      </c>
      <c r="C520" t="s">
        <v>16460</v>
      </c>
      <c r="D520" t="s">
        <v>16461</v>
      </c>
      <c r="E520" t="s">
        <v>1781</v>
      </c>
      <c r="F520" t="s">
        <v>16462</v>
      </c>
      <c r="G520" t="s">
        <v>16463</v>
      </c>
      <c r="H520" t="s">
        <v>2405</v>
      </c>
      <c r="I520">
        <v>31.816700000000001</v>
      </c>
      <c r="J520">
        <v>-89.008899999999997</v>
      </c>
      <c r="K520">
        <v>324110</v>
      </c>
      <c r="L520" t="s">
        <v>1344</v>
      </c>
      <c r="V520" s="49" t="s">
        <v>39722</v>
      </c>
      <c r="W520" s="49" t="s">
        <v>39723</v>
      </c>
      <c r="X520" s="49" t="s">
        <v>39724</v>
      </c>
      <c r="Y520" s="49" t="s">
        <v>39725</v>
      </c>
      <c r="Z520" s="49" t="s">
        <v>39726</v>
      </c>
      <c r="AA520" s="49" t="s">
        <v>39727</v>
      </c>
      <c r="AB520" s="49" t="s">
        <v>39728</v>
      </c>
      <c r="AC520" s="49" t="s">
        <v>39729</v>
      </c>
      <c r="AD520" s="49" t="s">
        <v>39730</v>
      </c>
    </row>
    <row r="521" spans="1:66" x14ac:dyDescent="0.3">
      <c r="A521">
        <v>1007393</v>
      </c>
      <c r="B521" t="s">
        <v>16508</v>
      </c>
      <c r="C521" t="s">
        <v>16509</v>
      </c>
      <c r="D521" t="s">
        <v>7617</v>
      </c>
      <c r="E521" t="s">
        <v>386</v>
      </c>
      <c r="F521" t="s">
        <v>16510</v>
      </c>
      <c r="G521" t="s">
        <v>16511</v>
      </c>
      <c r="H521" t="s">
        <v>1952</v>
      </c>
      <c r="I521">
        <v>32.277659999999997</v>
      </c>
      <c r="J521">
        <v>-86.329570000000004</v>
      </c>
      <c r="K521">
        <v>336111</v>
      </c>
      <c r="L521" t="s">
        <v>13068</v>
      </c>
    </row>
    <row r="522" spans="1:66" x14ac:dyDescent="0.3">
      <c r="A522">
        <v>1011842</v>
      </c>
      <c r="B522" t="s">
        <v>39731</v>
      </c>
      <c r="C522" t="s">
        <v>39732</v>
      </c>
      <c r="D522" t="s">
        <v>39733</v>
      </c>
      <c r="E522" t="s">
        <v>491</v>
      </c>
      <c r="F522" t="s">
        <v>39734</v>
      </c>
      <c r="G522" t="s">
        <v>39735</v>
      </c>
      <c r="H522" t="s">
        <v>20230</v>
      </c>
      <c r="I522">
        <v>37.978470000000002</v>
      </c>
      <c r="J522">
        <v>-87.5762</v>
      </c>
      <c r="K522">
        <v>423620</v>
      </c>
      <c r="L522" t="s">
        <v>82</v>
      </c>
    </row>
    <row r="523" spans="1:66" x14ac:dyDescent="0.3">
      <c r="A523">
        <v>1009577</v>
      </c>
      <c r="B523" t="s">
        <v>16532</v>
      </c>
      <c r="C523" t="s">
        <v>16533</v>
      </c>
      <c r="D523" t="s">
        <v>8338</v>
      </c>
      <c r="E523" t="s">
        <v>311</v>
      </c>
      <c r="F523" t="s">
        <v>16534</v>
      </c>
      <c r="G523" t="s">
        <v>16535</v>
      </c>
      <c r="H523" t="s">
        <v>536</v>
      </c>
      <c r="I523">
        <v>38.178040000000003</v>
      </c>
      <c r="J523">
        <v>-85.650130000000004</v>
      </c>
      <c r="K523">
        <v>335220</v>
      </c>
      <c r="L523" t="s">
        <v>13068</v>
      </c>
    </row>
    <row r="524" spans="1:66" x14ac:dyDescent="0.3">
      <c r="A524">
        <v>1011286</v>
      </c>
      <c r="B524" t="s">
        <v>39736</v>
      </c>
      <c r="C524" t="s">
        <v>39737</v>
      </c>
      <c r="D524" t="s">
        <v>39738</v>
      </c>
      <c r="E524" t="s">
        <v>676</v>
      </c>
      <c r="F524" t="s">
        <v>39739</v>
      </c>
      <c r="G524" t="s">
        <v>39740</v>
      </c>
      <c r="H524" t="s">
        <v>6925</v>
      </c>
      <c r="I524">
        <v>35.058459999999997</v>
      </c>
      <c r="J524">
        <v>-89.380039999999994</v>
      </c>
      <c r="K524">
        <v>221210</v>
      </c>
      <c r="L524" t="s">
        <v>127</v>
      </c>
      <c r="AX524" s="49" t="s">
        <v>39741</v>
      </c>
      <c r="AY524" s="49" t="s">
        <v>39742</v>
      </c>
      <c r="AZ524" s="49" t="s">
        <v>39743</v>
      </c>
      <c r="BA524" s="49" t="s">
        <v>39744</v>
      </c>
      <c r="BB524" s="49" t="s">
        <v>39745</v>
      </c>
      <c r="BC524" s="49" t="s">
        <v>39746</v>
      </c>
      <c r="BD524" s="49" t="s">
        <v>39747</v>
      </c>
      <c r="BE524" s="49" t="s">
        <v>39748</v>
      </c>
    </row>
    <row r="525" spans="1:66" x14ac:dyDescent="0.3">
      <c r="A525">
        <v>1013515</v>
      </c>
      <c r="B525" t="s">
        <v>16692</v>
      </c>
      <c r="C525" t="s">
        <v>16693</v>
      </c>
      <c r="D525" t="s">
        <v>16694</v>
      </c>
      <c r="E525" t="s">
        <v>447</v>
      </c>
      <c r="F525" t="s">
        <v>16695</v>
      </c>
      <c r="G525" t="s">
        <v>16696</v>
      </c>
      <c r="H525" t="s">
        <v>416</v>
      </c>
      <c r="I525">
        <v>40.403440000000003</v>
      </c>
      <c r="J525">
        <v>-80.353830000000002</v>
      </c>
      <c r="K525">
        <v>211130</v>
      </c>
      <c r="L525" t="s">
        <v>326</v>
      </c>
      <c r="BF525" s="49" t="s">
        <v>35887</v>
      </c>
    </row>
    <row r="526" spans="1:66" x14ac:dyDescent="0.3">
      <c r="A526">
        <v>1011270</v>
      </c>
      <c r="B526" t="s">
        <v>16715</v>
      </c>
      <c r="C526" t="s">
        <v>16716</v>
      </c>
      <c r="D526" t="s">
        <v>16717</v>
      </c>
      <c r="E526" t="s">
        <v>663</v>
      </c>
      <c r="F526" t="s">
        <v>16718</v>
      </c>
      <c r="G526" t="s">
        <v>16719</v>
      </c>
      <c r="H526" t="s">
        <v>987</v>
      </c>
      <c r="I526">
        <v>40.405982999999999</v>
      </c>
      <c r="J526">
        <v>-81.113211000000007</v>
      </c>
      <c r="K526">
        <v>211130</v>
      </c>
      <c r="L526" t="s">
        <v>326</v>
      </c>
      <c r="BF526" s="49" t="s">
        <v>39749</v>
      </c>
      <c r="BG526" s="49" t="s">
        <v>39750</v>
      </c>
      <c r="BH526" s="49" t="s">
        <v>39751</v>
      </c>
      <c r="BI526" s="49" t="s">
        <v>39752</v>
      </c>
      <c r="BJ526" s="49" t="s">
        <v>39753</v>
      </c>
      <c r="BK526" s="49" t="s">
        <v>39754</v>
      </c>
      <c r="BL526" s="49" t="s">
        <v>39755</v>
      </c>
    </row>
    <row r="527" spans="1:66" x14ac:dyDescent="0.3">
      <c r="A527">
        <v>1010388</v>
      </c>
      <c r="B527" t="s">
        <v>39756</v>
      </c>
      <c r="C527" t="s">
        <v>39757</v>
      </c>
      <c r="D527" t="s">
        <v>477</v>
      </c>
      <c r="E527" t="s">
        <v>331</v>
      </c>
      <c r="F527" t="s">
        <v>39758</v>
      </c>
      <c r="G527" t="s">
        <v>39759</v>
      </c>
      <c r="H527" t="s">
        <v>7541</v>
      </c>
      <c r="I527">
        <v>40.757531999999998</v>
      </c>
      <c r="J527">
        <v>-73.982142999999994</v>
      </c>
      <c r="K527">
        <v>523130</v>
      </c>
      <c r="L527" t="s">
        <v>36033</v>
      </c>
      <c r="AH527" s="49" t="s">
        <v>35887</v>
      </c>
    </row>
    <row r="528" spans="1:66" x14ac:dyDescent="0.3">
      <c r="A528">
        <v>1007657</v>
      </c>
      <c r="B528" t="s">
        <v>16774</v>
      </c>
      <c r="C528" t="s">
        <v>16775</v>
      </c>
      <c r="D528" t="s">
        <v>16776</v>
      </c>
      <c r="E528" t="s">
        <v>386</v>
      </c>
      <c r="F528" t="s">
        <v>16777</v>
      </c>
      <c r="G528" t="s">
        <v>16778</v>
      </c>
      <c r="H528" t="s">
        <v>1384</v>
      </c>
      <c r="I528">
        <v>30.892209000000001</v>
      </c>
      <c r="J528">
        <v>-88.067121</v>
      </c>
      <c r="K528">
        <v>211130</v>
      </c>
      <c r="L528" t="s">
        <v>326</v>
      </c>
      <c r="BF528" s="49" t="s">
        <v>39760</v>
      </c>
      <c r="BG528" s="49" t="s">
        <v>39761</v>
      </c>
      <c r="BH528" s="49" t="s">
        <v>39762</v>
      </c>
      <c r="BI528" s="49" t="s">
        <v>39763</v>
      </c>
      <c r="BJ528" s="49" t="s">
        <v>39764</v>
      </c>
      <c r="BK528" s="49" t="s">
        <v>39765</v>
      </c>
      <c r="BL528" s="49" t="s">
        <v>39766</v>
      </c>
      <c r="BM528" s="49" t="s">
        <v>39767</v>
      </c>
      <c r="BN528" s="49" t="s">
        <v>39768</v>
      </c>
    </row>
    <row r="529" spans="1:66" x14ac:dyDescent="0.3">
      <c r="A529">
        <v>1010451</v>
      </c>
      <c r="B529" t="s">
        <v>39769</v>
      </c>
      <c r="C529" t="s">
        <v>39770</v>
      </c>
      <c r="D529" t="s">
        <v>39771</v>
      </c>
      <c r="E529" t="s">
        <v>832</v>
      </c>
      <c r="F529" t="s">
        <v>39772</v>
      </c>
      <c r="G529" t="s">
        <v>39773</v>
      </c>
      <c r="H529" t="s">
        <v>835</v>
      </c>
      <c r="I529">
        <v>21.33324</v>
      </c>
      <c r="J529">
        <v>-157.91331</v>
      </c>
      <c r="K529">
        <v>424710</v>
      </c>
      <c r="L529" t="s">
        <v>36033</v>
      </c>
      <c r="AE529" s="49" t="s">
        <v>35887</v>
      </c>
      <c r="AF529" s="49" t="s">
        <v>35887</v>
      </c>
      <c r="AG529" s="49" t="s">
        <v>35887</v>
      </c>
      <c r="AH529" s="49" t="s">
        <v>35887</v>
      </c>
      <c r="AI529" s="49" t="s">
        <v>35887</v>
      </c>
      <c r="AJ529" s="49" t="s">
        <v>35887</v>
      </c>
      <c r="AK529" s="49" t="s">
        <v>35887</v>
      </c>
      <c r="AL529" s="49" t="s">
        <v>35887</v>
      </c>
    </row>
    <row r="530" spans="1:66" x14ac:dyDescent="0.3">
      <c r="A530">
        <v>1011238</v>
      </c>
      <c r="B530" t="s">
        <v>39774</v>
      </c>
      <c r="C530" t="s">
        <v>39775</v>
      </c>
      <c r="D530" t="s">
        <v>39771</v>
      </c>
      <c r="E530" t="s">
        <v>832</v>
      </c>
      <c r="F530" t="s">
        <v>39776</v>
      </c>
      <c r="G530" t="s">
        <v>39777</v>
      </c>
      <c r="H530" t="s">
        <v>835</v>
      </c>
      <c r="I530">
        <v>21.2956</v>
      </c>
      <c r="J530">
        <v>-157.85035999999999</v>
      </c>
      <c r="K530">
        <v>221210</v>
      </c>
      <c r="L530" t="s">
        <v>127</v>
      </c>
      <c r="AW530" s="49" t="s">
        <v>39778</v>
      </c>
      <c r="AX530" s="49" t="s">
        <v>39779</v>
      </c>
      <c r="AY530" s="49" t="s">
        <v>39780</v>
      </c>
      <c r="AZ530" s="49" t="s">
        <v>39781</v>
      </c>
      <c r="BA530" s="49" t="s">
        <v>39782</v>
      </c>
      <c r="BB530" s="49" t="s">
        <v>39783</v>
      </c>
      <c r="BC530" s="49" t="s">
        <v>39784</v>
      </c>
      <c r="BD530" s="49" t="s">
        <v>39785</v>
      </c>
      <c r="BE530" s="49" t="s">
        <v>39786</v>
      </c>
    </row>
    <row r="531" spans="1:66" x14ac:dyDescent="0.3">
      <c r="A531">
        <v>1002794</v>
      </c>
      <c r="B531" t="s">
        <v>39787</v>
      </c>
      <c r="C531" t="s">
        <v>39788</v>
      </c>
      <c r="D531" t="s">
        <v>39789</v>
      </c>
      <c r="E531" t="s">
        <v>676</v>
      </c>
      <c r="F531" t="s">
        <v>18556</v>
      </c>
      <c r="G531" t="s">
        <v>39790</v>
      </c>
      <c r="H531" t="s">
        <v>918</v>
      </c>
      <c r="I531">
        <v>36.416490000000003</v>
      </c>
      <c r="J531">
        <v>-82.992400000000004</v>
      </c>
      <c r="K531">
        <v>221210</v>
      </c>
      <c r="L531" t="s">
        <v>127</v>
      </c>
      <c r="AW531" s="49" t="s">
        <v>39791</v>
      </c>
      <c r="AX531" s="49" t="s">
        <v>39792</v>
      </c>
      <c r="AY531" s="49" t="s">
        <v>39793</v>
      </c>
      <c r="AZ531" s="49" t="s">
        <v>39794</v>
      </c>
      <c r="BA531" s="49" t="s">
        <v>39795</v>
      </c>
      <c r="BB531" s="49" t="s">
        <v>39796</v>
      </c>
      <c r="BC531" s="49" t="s">
        <v>39797</v>
      </c>
      <c r="BD531" s="49" t="s">
        <v>39798</v>
      </c>
      <c r="BE531" s="49" t="s">
        <v>39799</v>
      </c>
    </row>
    <row r="532" spans="1:66" x14ac:dyDescent="0.3">
      <c r="A532">
        <v>1010390</v>
      </c>
      <c r="B532" t="s">
        <v>39800</v>
      </c>
      <c r="C532" t="s">
        <v>39801</v>
      </c>
      <c r="D532" t="s">
        <v>39802</v>
      </c>
      <c r="E532" t="s">
        <v>1663</v>
      </c>
      <c r="F532" t="s">
        <v>39803</v>
      </c>
      <c r="G532" t="s">
        <v>39804</v>
      </c>
      <c r="H532" t="s">
        <v>3046</v>
      </c>
      <c r="I532">
        <v>40.546357999999998</v>
      </c>
      <c r="J532">
        <v>-74.292406</v>
      </c>
      <c r="K532">
        <v>211111</v>
      </c>
      <c r="L532" t="s">
        <v>36033</v>
      </c>
      <c r="AJ532" s="49" t="s">
        <v>35887</v>
      </c>
      <c r="AK532" s="49" t="s">
        <v>35887</v>
      </c>
      <c r="AL532" s="49" t="s">
        <v>35887</v>
      </c>
    </row>
    <row r="533" spans="1:66" x14ac:dyDescent="0.3">
      <c r="A533">
        <v>1010689</v>
      </c>
      <c r="B533" t="s">
        <v>39805</v>
      </c>
      <c r="C533" t="s">
        <v>39806</v>
      </c>
      <c r="D533" t="s">
        <v>34023</v>
      </c>
      <c r="E533" t="s">
        <v>1650</v>
      </c>
      <c r="F533" t="s">
        <v>15187</v>
      </c>
      <c r="G533" t="s">
        <v>39807</v>
      </c>
      <c r="H533" t="s">
        <v>15189</v>
      </c>
      <c r="I533">
        <v>43.090913</v>
      </c>
      <c r="J533">
        <v>-70.786238999999995</v>
      </c>
      <c r="K533">
        <v>424720</v>
      </c>
      <c r="L533" t="s">
        <v>36033</v>
      </c>
      <c r="AJ533" s="49" t="s">
        <v>35887</v>
      </c>
      <c r="AK533" s="49" t="s">
        <v>35887</v>
      </c>
      <c r="AL533" s="49" t="s">
        <v>35887</v>
      </c>
    </row>
    <row r="534" spans="1:66" x14ac:dyDescent="0.3">
      <c r="A534">
        <v>1009851</v>
      </c>
      <c r="B534" t="s">
        <v>16978</v>
      </c>
      <c r="C534" t="s">
        <v>16979</v>
      </c>
      <c r="D534" t="s">
        <v>16980</v>
      </c>
      <c r="E534" t="s">
        <v>640</v>
      </c>
      <c r="F534" t="s">
        <v>16981</v>
      </c>
      <c r="G534" t="s">
        <v>16982</v>
      </c>
      <c r="H534" t="s">
        <v>16983</v>
      </c>
      <c r="I534">
        <v>46.090012000000002</v>
      </c>
      <c r="J534">
        <v>-103.660456</v>
      </c>
      <c r="K534">
        <v>211130</v>
      </c>
      <c r="L534" t="s">
        <v>326</v>
      </c>
      <c r="BF534" s="49" t="s">
        <v>39808</v>
      </c>
      <c r="BG534" s="49" t="s">
        <v>39809</v>
      </c>
      <c r="BH534" s="49" t="s">
        <v>39810</v>
      </c>
      <c r="BI534" s="49" t="s">
        <v>39811</v>
      </c>
      <c r="BJ534" s="49" t="s">
        <v>39812</v>
      </c>
      <c r="BK534" s="49" t="s">
        <v>35887</v>
      </c>
      <c r="BL534" s="49" t="s">
        <v>35887</v>
      </c>
      <c r="BM534" s="49" t="s">
        <v>35887</v>
      </c>
      <c r="BN534" s="49" t="s">
        <v>35887</v>
      </c>
    </row>
    <row r="535" spans="1:66" x14ac:dyDescent="0.3">
      <c r="A535">
        <v>1011017</v>
      </c>
      <c r="B535" t="s">
        <v>16984</v>
      </c>
      <c r="C535" t="s">
        <v>16985</v>
      </c>
      <c r="D535" t="s">
        <v>13935</v>
      </c>
      <c r="E535" t="s">
        <v>2235</v>
      </c>
      <c r="F535" t="s">
        <v>16986</v>
      </c>
      <c r="G535" t="s">
        <v>16987</v>
      </c>
      <c r="H535" t="s">
        <v>1098</v>
      </c>
      <c r="I535">
        <v>47.790852999999998</v>
      </c>
      <c r="J535">
        <v>-104.264714</v>
      </c>
      <c r="K535">
        <v>211130</v>
      </c>
      <c r="L535" t="s">
        <v>326</v>
      </c>
      <c r="BF535" s="49" t="s">
        <v>39813</v>
      </c>
      <c r="BG535" s="49" t="s">
        <v>39814</v>
      </c>
      <c r="BH535" s="49" t="s">
        <v>39815</v>
      </c>
      <c r="BI535" s="49" t="s">
        <v>39816</v>
      </c>
      <c r="BJ535" s="49" t="s">
        <v>39817</v>
      </c>
      <c r="BK535" s="49" t="s">
        <v>39818</v>
      </c>
      <c r="BL535" s="49" t="s">
        <v>39819</v>
      </c>
      <c r="BM535" s="49" t="s">
        <v>39820</v>
      </c>
      <c r="BN535" s="49" t="s">
        <v>39821</v>
      </c>
    </row>
    <row r="536" spans="1:66" x14ac:dyDescent="0.3">
      <c r="A536">
        <v>1010510</v>
      </c>
      <c r="B536" t="s">
        <v>17000</v>
      </c>
      <c r="C536" t="s">
        <v>17001</v>
      </c>
      <c r="D536" t="s">
        <v>17002</v>
      </c>
      <c r="E536" t="s">
        <v>640</v>
      </c>
      <c r="F536" t="s">
        <v>17003</v>
      </c>
      <c r="G536" t="s">
        <v>17004</v>
      </c>
      <c r="H536" t="s">
        <v>4380</v>
      </c>
      <c r="I536">
        <v>47.921819999999997</v>
      </c>
      <c r="J536">
        <v>-103.77651</v>
      </c>
      <c r="K536">
        <v>211130</v>
      </c>
      <c r="L536" t="s">
        <v>326</v>
      </c>
      <c r="BF536" s="49" t="s">
        <v>39822</v>
      </c>
      <c r="BG536" s="49" t="s">
        <v>39823</v>
      </c>
      <c r="BH536" s="49" t="s">
        <v>39824</v>
      </c>
      <c r="BI536" s="49" t="s">
        <v>39825</v>
      </c>
      <c r="BJ536" s="49" t="s">
        <v>39826</v>
      </c>
      <c r="BK536" s="49" t="s">
        <v>39827</v>
      </c>
      <c r="BL536" s="49" t="s">
        <v>39828</v>
      </c>
      <c r="BM536" s="49" t="s">
        <v>39829</v>
      </c>
      <c r="BN536" s="49" t="s">
        <v>39830</v>
      </c>
    </row>
    <row r="537" spans="1:66" x14ac:dyDescent="0.3">
      <c r="A537">
        <v>1001790</v>
      </c>
      <c r="B537" t="s">
        <v>17016</v>
      </c>
      <c r="C537" t="s">
        <v>17017</v>
      </c>
      <c r="D537" t="s">
        <v>460</v>
      </c>
      <c r="E537" t="s">
        <v>461</v>
      </c>
      <c r="F537" t="s">
        <v>462</v>
      </c>
      <c r="H537" t="s">
        <v>464</v>
      </c>
      <c r="I537">
        <v>43.8414763490387</v>
      </c>
      <c r="J537">
        <v>-105.362308513496</v>
      </c>
      <c r="K537">
        <v>211130</v>
      </c>
      <c r="L537" t="s">
        <v>326</v>
      </c>
      <c r="BF537" s="49" t="s">
        <v>39831</v>
      </c>
      <c r="BG537" s="49" t="s">
        <v>39832</v>
      </c>
      <c r="BH537" s="49" t="s">
        <v>39833</v>
      </c>
      <c r="BI537" s="49" t="s">
        <v>39834</v>
      </c>
      <c r="BJ537" s="49" t="s">
        <v>39835</v>
      </c>
      <c r="BK537" s="49" t="s">
        <v>39836</v>
      </c>
      <c r="BL537" s="49" t="s">
        <v>39837</v>
      </c>
      <c r="BM537" s="49" t="s">
        <v>39838</v>
      </c>
      <c r="BN537" s="49" t="s">
        <v>39839</v>
      </c>
    </row>
    <row r="538" spans="1:66" x14ac:dyDescent="0.3">
      <c r="A538">
        <v>1010156</v>
      </c>
      <c r="B538" t="s">
        <v>39840</v>
      </c>
      <c r="C538" t="s">
        <v>39841</v>
      </c>
      <c r="D538" t="s">
        <v>39842</v>
      </c>
      <c r="E538" t="s">
        <v>690</v>
      </c>
      <c r="F538" t="s">
        <v>26086</v>
      </c>
      <c r="G538" t="s">
        <v>39843</v>
      </c>
      <c r="H538" t="s">
        <v>26088</v>
      </c>
      <c r="I538">
        <v>33.666060000000002</v>
      </c>
      <c r="J538">
        <v>-83.984279999999998</v>
      </c>
      <c r="K538">
        <v>333415</v>
      </c>
      <c r="L538" t="s">
        <v>82</v>
      </c>
    </row>
    <row r="539" spans="1:66" x14ac:dyDescent="0.3">
      <c r="A539">
        <v>1009520</v>
      </c>
      <c r="B539" t="s">
        <v>17057</v>
      </c>
      <c r="C539" t="s">
        <v>17058</v>
      </c>
      <c r="D539" t="s">
        <v>17059</v>
      </c>
      <c r="E539" t="s">
        <v>303</v>
      </c>
      <c r="F539" t="s">
        <v>17060</v>
      </c>
      <c r="H539" t="s">
        <v>17061</v>
      </c>
      <c r="I539">
        <v>32.778936000000002</v>
      </c>
      <c r="J539">
        <v>-102.950165</v>
      </c>
      <c r="K539">
        <v>211130</v>
      </c>
      <c r="L539" t="s">
        <v>326</v>
      </c>
      <c r="BF539" s="49" t="s">
        <v>39844</v>
      </c>
      <c r="BG539" s="49" t="s">
        <v>39845</v>
      </c>
      <c r="BH539" s="49" t="s">
        <v>39846</v>
      </c>
      <c r="BI539" s="49" t="s">
        <v>39847</v>
      </c>
      <c r="BJ539" s="49" t="s">
        <v>39848</v>
      </c>
      <c r="BK539" s="49" t="s">
        <v>39849</v>
      </c>
      <c r="BL539" s="49" t="s">
        <v>39850</v>
      </c>
      <c r="BM539" s="49" t="s">
        <v>39851</v>
      </c>
      <c r="BN539" s="49" t="s">
        <v>39852</v>
      </c>
    </row>
    <row r="540" spans="1:66" x14ac:dyDescent="0.3">
      <c r="A540">
        <v>1007922</v>
      </c>
      <c r="B540" t="s">
        <v>17118</v>
      </c>
      <c r="C540" t="s">
        <v>17119</v>
      </c>
      <c r="D540" t="s">
        <v>9146</v>
      </c>
      <c r="E540" t="s">
        <v>461</v>
      </c>
      <c r="F540" t="s">
        <v>17120</v>
      </c>
      <c r="G540" t="s">
        <v>17121</v>
      </c>
      <c r="H540" t="s">
        <v>6893</v>
      </c>
      <c r="I540">
        <v>41.129888999999999</v>
      </c>
      <c r="J540">
        <v>-104.789222</v>
      </c>
      <c r="K540">
        <v>324110</v>
      </c>
      <c r="L540" t="s">
        <v>6080</v>
      </c>
      <c r="V540" s="49" t="s">
        <v>39853</v>
      </c>
      <c r="W540" s="49" t="s">
        <v>39854</v>
      </c>
      <c r="X540" s="49" t="s">
        <v>39855</v>
      </c>
      <c r="Y540" s="49" t="s">
        <v>39856</v>
      </c>
      <c r="Z540" s="49" t="s">
        <v>39857</v>
      </c>
      <c r="AA540" s="49" t="s">
        <v>39858</v>
      </c>
      <c r="AB540" s="49" t="s">
        <v>39859</v>
      </c>
      <c r="AC540" s="49" t="s">
        <v>39860</v>
      </c>
      <c r="AD540" s="49" t="s">
        <v>39861</v>
      </c>
    </row>
    <row r="541" spans="1:66" x14ac:dyDescent="0.3">
      <c r="A541">
        <v>1010401</v>
      </c>
      <c r="B541" t="s">
        <v>39862</v>
      </c>
      <c r="C541" t="s">
        <v>39863</v>
      </c>
      <c r="D541" t="s">
        <v>3634</v>
      </c>
      <c r="E541" t="s">
        <v>303</v>
      </c>
      <c r="F541" t="s">
        <v>39864</v>
      </c>
      <c r="G541" t="s">
        <v>39865</v>
      </c>
      <c r="H541" t="s">
        <v>3637</v>
      </c>
      <c r="I541">
        <v>32.794593999999996</v>
      </c>
      <c r="J541">
        <v>-96.808947000000003</v>
      </c>
      <c r="K541">
        <v>324110</v>
      </c>
      <c r="L541" t="s">
        <v>35924</v>
      </c>
      <c r="AE541" s="49" t="s">
        <v>35887</v>
      </c>
      <c r="AF541" s="49" t="s">
        <v>35887</v>
      </c>
      <c r="AG541" s="49" t="s">
        <v>35887</v>
      </c>
      <c r="AN541" s="49" t="s">
        <v>39866</v>
      </c>
      <c r="AO541" s="49" t="s">
        <v>39867</v>
      </c>
      <c r="AP541" s="49" t="s">
        <v>39868</v>
      </c>
      <c r="AQ541" s="49" t="s">
        <v>39869</v>
      </c>
      <c r="AR541" s="49" t="s">
        <v>39870</v>
      </c>
      <c r="AS541" s="49" t="s">
        <v>35887</v>
      </c>
      <c r="AT541" s="49" t="s">
        <v>39871</v>
      </c>
      <c r="AU541" s="49" t="s">
        <v>35887</v>
      </c>
    </row>
    <row r="542" spans="1:66" x14ac:dyDescent="0.3">
      <c r="A542">
        <v>1000626</v>
      </c>
      <c r="B542" t="s">
        <v>39872</v>
      </c>
      <c r="C542" t="s">
        <v>39873</v>
      </c>
      <c r="D542" t="s">
        <v>771</v>
      </c>
      <c r="E542" t="s">
        <v>331</v>
      </c>
      <c r="F542" t="s">
        <v>39874</v>
      </c>
      <c r="G542" t="s">
        <v>39875</v>
      </c>
      <c r="H542" t="s">
        <v>3697</v>
      </c>
      <c r="I542">
        <v>42.867992999999998</v>
      </c>
      <c r="J542">
        <v>-78.840186000000003</v>
      </c>
      <c r="K542">
        <v>325120</v>
      </c>
      <c r="L542" t="s">
        <v>58</v>
      </c>
    </row>
    <row r="543" spans="1:66" x14ac:dyDescent="0.3">
      <c r="A543">
        <v>1010771</v>
      </c>
      <c r="B543" t="s">
        <v>17172</v>
      </c>
      <c r="C543" t="s">
        <v>17173</v>
      </c>
      <c r="D543" t="s">
        <v>17174</v>
      </c>
      <c r="E543" t="s">
        <v>663</v>
      </c>
      <c r="F543" t="s">
        <v>17175</v>
      </c>
      <c r="G543" t="s">
        <v>17176</v>
      </c>
      <c r="H543" t="s">
        <v>987</v>
      </c>
      <c r="I543">
        <v>40.332258000000003</v>
      </c>
      <c r="J543">
        <v>-80.936582999999999</v>
      </c>
      <c r="K543">
        <v>211130</v>
      </c>
      <c r="L543" t="s">
        <v>326</v>
      </c>
      <c r="BF543" s="49" t="s">
        <v>39876</v>
      </c>
      <c r="BG543" s="49" t="s">
        <v>39877</v>
      </c>
      <c r="BH543" s="49" t="s">
        <v>39878</v>
      </c>
      <c r="BI543" s="49" t="s">
        <v>39879</v>
      </c>
      <c r="BJ543" s="49" t="s">
        <v>39880</v>
      </c>
      <c r="BK543" s="49" t="s">
        <v>39881</v>
      </c>
    </row>
    <row r="544" spans="1:66" x14ac:dyDescent="0.3">
      <c r="A544">
        <v>1004524</v>
      </c>
      <c r="B544" t="s">
        <v>17223</v>
      </c>
      <c r="C544" t="s">
        <v>17224</v>
      </c>
      <c r="D544" t="s">
        <v>1159</v>
      </c>
      <c r="E544" t="s">
        <v>447</v>
      </c>
      <c r="F544" t="s">
        <v>2088</v>
      </c>
      <c r="G544" t="s">
        <v>17225</v>
      </c>
      <c r="H544" t="s">
        <v>416</v>
      </c>
      <c r="I544">
        <v>40.25703</v>
      </c>
      <c r="J544">
        <v>-80.25403</v>
      </c>
      <c r="K544">
        <v>211130</v>
      </c>
      <c r="L544" t="s">
        <v>326</v>
      </c>
      <c r="BF544" s="49" t="s">
        <v>39882</v>
      </c>
      <c r="BG544" s="49" t="s">
        <v>39883</v>
      </c>
      <c r="BH544" s="49" t="s">
        <v>39884</v>
      </c>
      <c r="BI544" s="49" t="s">
        <v>39885</v>
      </c>
      <c r="BJ544" s="49" t="s">
        <v>39886</v>
      </c>
      <c r="BK544" s="49" t="s">
        <v>39887</v>
      </c>
      <c r="BL544" s="49" t="s">
        <v>39888</v>
      </c>
      <c r="BM544" s="49" t="s">
        <v>39889</v>
      </c>
      <c r="BN544" s="49" t="s">
        <v>39890</v>
      </c>
    </row>
    <row r="545" spans="1:75" x14ac:dyDescent="0.3">
      <c r="A545">
        <v>1007021</v>
      </c>
      <c r="B545" t="s">
        <v>39891</v>
      </c>
      <c r="C545" t="s">
        <v>39892</v>
      </c>
      <c r="D545" t="s">
        <v>24292</v>
      </c>
      <c r="E545" t="s">
        <v>676</v>
      </c>
      <c r="F545" t="s">
        <v>39893</v>
      </c>
      <c r="G545" t="s">
        <v>39894</v>
      </c>
      <c r="H545" t="s">
        <v>13893</v>
      </c>
      <c r="I545">
        <v>35.818840000000002</v>
      </c>
      <c r="J545">
        <v>-88.918300000000002</v>
      </c>
      <c r="K545">
        <v>221210</v>
      </c>
      <c r="L545" t="s">
        <v>3629</v>
      </c>
      <c r="AW545" s="49" t="s">
        <v>39895</v>
      </c>
      <c r="AX545" s="49" t="s">
        <v>39896</v>
      </c>
      <c r="AY545" s="49" t="s">
        <v>39897</v>
      </c>
      <c r="AZ545" s="49" t="s">
        <v>39898</v>
      </c>
      <c r="BA545" s="49" t="s">
        <v>39899</v>
      </c>
      <c r="BB545" s="49" t="s">
        <v>39900</v>
      </c>
      <c r="BC545" s="49" t="s">
        <v>39901</v>
      </c>
      <c r="BD545" s="49" t="s">
        <v>39902</v>
      </c>
      <c r="BE545" s="49" t="s">
        <v>39903</v>
      </c>
    </row>
    <row r="546" spans="1:75" x14ac:dyDescent="0.3">
      <c r="A546">
        <v>1005914</v>
      </c>
      <c r="B546" t="s">
        <v>39904</v>
      </c>
      <c r="C546" t="s">
        <v>39905</v>
      </c>
      <c r="D546" t="s">
        <v>16965</v>
      </c>
      <c r="E546" t="s">
        <v>676</v>
      </c>
      <c r="F546" t="s">
        <v>17152</v>
      </c>
      <c r="G546" t="s">
        <v>39906</v>
      </c>
      <c r="H546" t="s">
        <v>12280</v>
      </c>
      <c r="I546">
        <v>36.085037999999997</v>
      </c>
      <c r="J546">
        <v>-87.793672999999998</v>
      </c>
      <c r="K546">
        <v>221210</v>
      </c>
      <c r="L546" t="s">
        <v>127</v>
      </c>
      <c r="AW546" s="49" t="s">
        <v>39907</v>
      </c>
      <c r="AX546" s="49" t="s">
        <v>39908</v>
      </c>
      <c r="AY546" s="49" t="s">
        <v>39909</v>
      </c>
      <c r="AZ546" s="49" t="s">
        <v>39910</v>
      </c>
      <c r="BA546" s="49" t="s">
        <v>39911</v>
      </c>
      <c r="BB546" s="49" t="s">
        <v>39912</v>
      </c>
      <c r="BC546" s="49" t="s">
        <v>39913</v>
      </c>
      <c r="BD546" s="49" t="s">
        <v>39914</v>
      </c>
      <c r="BE546" s="49" t="s">
        <v>39915</v>
      </c>
    </row>
    <row r="547" spans="1:75" x14ac:dyDescent="0.3">
      <c r="A547">
        <v>1002297</v>
      </c>
      <c r="B547" t="s">
        <v>39916</v>
      </c>
      <c r="C547" t="s">
        <v>39917</v>
      </c>
      <c r="D547" t="s">
        <v>19225</v>
      </c>
      <c r="E547" t="s">
        <v>386</v>
      </c>
      <c r="F547" t="s">
        <v>29012</v>
      </c>
      <c r="G547" t="s">
        <v>39918</v>
      </c>
      <c r="H547" t="s">
        <v>900</v>
      </c>
      <c r="I547">
        <v>34.689835000000002</v>
      </c>
      <c r="J547">
        <v>-86.609757000000002</v>
      </c>
      <c r="K547">
        <v>221210</v>
      </c>
      <c r="L547" t="s">
        <v>3629</v>
      </c>
      <c r="AW547" s="49" t="s">
        <v>39919</v>
      </c>
      <c r="AX547" s="49" t="s">
        <v>39920</v>
      </c>
      <c r="AY547" s="49" t="s">
        <v>39921</v>
      </c>
      <c r="AZ547" s="49" t="s">
        <v>39922</v>
      </c>
      <c r="BA547" s="49" t="s">
        <v>39923</v>
      </c>
      <c r="BB547" s="49" t="s">
        <v>39924</v>
      </c>
      <c r="BC547" s="49" t="s">
        <v>39925</v>
      </c>
      <c r="BD547" s="49" t="s">
        <v>39926</v>
      </c>
      <c r="BE547" s="49" t="s">
        <v>39927</v>
      </c>
    </row>
    <row r="548" spans="1:75" x14ac:dyDescent="0.3">
      <c r="A548">
        <v>1007431</v>
      </c>
      <c r="B548" t="s">
        <v>39928</v>
      </c>
      <c r="C548" t="s">
        <v>39929</v>
      </c>
      <c r="D548" t="s">
        <v>5333</v>
      </c>
      <c r="E548" t="s">
        <v>380</v>
      </c>
      <c r="F548" t="s">
        <v>429</v>
      </c>
      <c r="G548" t="s">
        <v>39930</v>
      </c>
      <c r="H548" t="s">
        <v>431</v>
      </c>
      <c r="I548">
        <v>44.889809999999997</v>
      </c>
      <c r="J548">
        <v>-94.353499999999997</v>
      </c>
      <c r="K548">
        <v>221210</v>
      </c>
      <c r="L548" t="s">
        <v>127</v>
      </c>
      <c r="AW548" s="49" t="s">
        <v>39931</v>
      </c>
      <c r="AX548" s="49" t="s">
        <v>39932</v>
      </c>
      <c r="AY548" s="49" t="s">
        <v>39933</v>
      </c>
      <c r="AZ548" s="49" t="s">
        <v>39934</v>
      </c>
      <c r="BA548" s="49" t="s">
        <v>39935</v>
      </c>
      <c r="BB548" s="49" t="s">
        <v>39936</v>
      </c>
      <c r="BC548" s="49" t="s">
        <v>39937</v>
      </c>
      <c r="BD548" s="49" t="s">
        <v>39938</v>
      </c>
      <c r="BE548" s="49" t="s">
        <v>39939</v>
      </c>
    </row>
    <row r="549" spans="1:75" x14ac:dyDescent="0.3">
      <c r="A549">
        <v>1010135</v>
      </c>
      <c r="B549" t="s">
        <v>39940</v>
      </c>
      <c r="C549" t="s">
        <v>39941</v>
      </c>
      <c r="D549" t="s">
        <v>39942</v>
      </c>
      <c r="E549" t="s">
        <v>454</v>
      </c>
      <c r="F549" t="s">
        <v>34691</v>
      </c>
      <c r="G549" t="s">
        <v>39943</v>
      </c>
      <c r="H549" t="s">
        <v>1678</v>
      </c>
      <c r="I549">
        <v>42.274880000000003</v>
      </c>
      <c r="J549">
        <v>-83.625389999999996</v>
      </c>
      <c r="K549">
        <v>423110</v>
      </c>
      <c r="L549" t="s">
        <v>82</v>
      </c>
    </row>
    <row r="550" spans="1:75" x14ac:dyDescent="0.3">
      <c r="A550">
        <v>1013014</v>
      </c>
      <c r="B550" t="s">
        <v>39944</v>
      </c>
      <c r="C550" t="s">
        <v>39945</v>
      </c>
      <c r="D550" t="s">
        <v>39946</v>
      </c>
      <c r="E550" t="s">
        <v>386</v>
      </c>
      <c r="F550" t="s">
        <v>39947</v>
      </c>
      <c r="G550" t="s">
        <v>39948</v>
      </c>
      <c r="H550" t="s">
        <v>402</v>
      </c>
      <c r="I550">
        <v>34.412529999999997</v>
      </c>
      <c r="J550">
        <v>-86.900649999999999</v>
      </c>
      <c r="K550">
        <v>424690</v>
      </c>
      <c r="L550" t="s">
        <v>58</v>
      </c>
    </row>
    <row r="551" spans="1:75" x14ac:dyDescent="0.3">
      <c r="A551">
        <v>1011871</v>
      </c>
      <c r="B551" t="s">
        <v>39949</v>
      </c>
      <c r="C551" t="s">
        <v>39950</v>
      </c>
      <c r="D551" t="s">
        <v>8055</v>
      </c>
      <c r="E551" t="s">
        <v>491</v>
      </c>
      <c r="F551" t="s">
        <v>39951</v>
      </c>
      <c r="G551" t="s">
        <v>39952</v>
      </c>
      <c r="H551" t="s">
        <v>389</v>
      </c>
      <c r="I551">
        <v>39.863109999999999</v>
      </c>
      <c r="J551">
        <v>-85.978989999999996</v>
      </c>
      <c r="K551">
        <v>325120</v>
      </c>
      <c r="L551" t="s">
        <v>58</v>
      </c>
    </row>
    <row r="552" spans="1:75" x14ac:dyDescent="0.3">
      <c r="A552">
        <v>1012025</v>
      </c>
      <c r="B552" t="s">
        <v>39953</v>
      </c>
      <c r="C552" t="s">
        <v>39954</v>
      </c>
      <c r="D552" t="s">
        <v>1045</v>
      </c>
      <c r="E552" t="s">
        <v>323</v>
      </c>
      <c r="F552" t="s">
        <v>39955</v>
      </c>
      <c r="G552" t="s">
        <v>39956</v>
      </c>
      <c r="I552">
        <v>38.568319000000002</v>
      </c>
      <c r="J552">
        <v>-121.489198</v>
      </c>
      <c r="K552">
        <v>424720</v>
      </c>
      <c r="L552" t="s">
        <v>36033</v>
      </c>
      <c r="AE552" s="49" t="s">
        <v>35887</v>
      </c>
      <c r="AF552" s="49" t="s">
        <v>35887</v>
      </c>
      <c r="AG552" s="49" t="s">
        <v>35887</v>
      </c>
      <c r="AH552" s="49" t="s">
        <v>35887</v>
      </c>
      <c r="AI552" s="49" t="s">
        <v>35887</v>
      </c>
      <c r="AJ552" s="49" t="s">
        <v>35887</v>
      </c>
      <c r="AR552" s="49" t="s">
        <v>35887</v>
      </c>
    </row>
    <row r="553" spans="1:75" x14ac:dyDescent="0.3">
      <c r="A553">
        <v>1004891</v>
      </c>
      <c r="B553" t="s">
        <v>17397</v>
      </c>
      <c r="C553" t="s">
        <v>17398</v>
      </c>
      <c r="D553" t="s">
        <v>831</v>
      </c>
      <c r="E553" t="s">
        <v>832</v>
      </c>
      <c r="F553" t="s">
        <v>833</v>
      </c>
      <c r="G553" t="s">
        <v>17399</v>
      </c>
      <c r="H553" t="s">
        <v>835</v>
      </c>
      <c r="I553">
        <v>21.310500000000001</v>
      </c>
      <c r="J553">
        <v>-158.11070000000001</v>
      </c>
      <c r="K553">
        <v>324110</v>
      </c>
      <c r="L553" t="s">
        <v>6863</v>
      </c>
      <c r="BT553" s="49" t="s">
        <v>35887</v>
      </c>
      <c r="BU553" s="49" t="s">
        <v>35887</v>
      </c>
      <c r="BV553" s="49" t="s">
        <v>35887</v>
      </c>
      <c r="BW553" s="49" t="s">
        <v>35887</v>
      </c>
    </row>
    <row r="554" spans="1:75" x14ac:dyDescent="0.3">
      <c r="A554">
        <v>1010519</v>
      </c>
      <c r="B554" t="s">
        <v>17397</v>
      </c>
      <c r="C554" t="s">
        <v>39957</v>
      </c>
      <c r="D554" t="s">
        <v>3590</v>
      </c>
      <c r="E554" t="s">
        <v>832</v>
      </c>
      <c r="F554" t="s">
        <v>833</v>
      </c>
      <c r="G554" t="s">
        <v>39958</v>
      </c>
      <c r="H554" t="s">
        <v>835</v>
      </c>
      <c r="I554">
        <v>21.310500000000001</v>
      </c>
      <c r="J554">
        <v>-158.11070000000001</v>
      </c>
      <c r="K554">
        <v>324110</v>
      </c>
      <c r="L554" t="s">
        <v>37315</v>
      </c>
      <c r="V554" s="49" t="s">
        <v>35887</v>
      </c>
      <c r="W554" s="49" t="s">
        <v>39959</v>
      </c>
      <c r="X554" s="49" t="s">
        <v>39960</v>
      </c>
      <c r="Y554" s="49" t="s">
        <v>39961</v>
      </c>
      <c r="Z554" s="49" t="s">
        <v>39962</v>
      </c>
      <c r="AA554" s="49" t="s">
        <v>39963</v>
      </c>
      <c r="AB554" s="49" t="s">
        <v>39964</v>
      </c>
      <c r="AC554" s="49" t="s">
        <v>39965</v>
      </c>
      <c r="AD554" s="49" t="s">
        <v>39966</v>
      </c>
    </row>
    <row r="555" spans="1:75" x14ac:dyDescent="0.3">
      <c r="A555">
        <v>1012679</v>
      </c>
      <c r="B555" t="s">
        <v>39967</v>
      </c>
      <c r="C555" t="s">
        <v>39968</v>
      </c>
      <c r="D555" t="s">
        <v>831</v>
      </c>
      <c r="E555" t="s">
        <v>832</v>
      </c>
      <c r="F555" t="s">
        <v>833</v>
      </c>
      <c r="G555" t="s">
        <v>17399</v>
      </c>
      <c r="I555">
        <v>21.348729800000001</v>
      </c>
      <c r="J555">
        <v>-158.08352210000001</v>
      </c>
      <c r="K555">
        <v>324110</v>
      </c>
      <c r="L555" t="s">
        <v>36033</v>
      </c>
      <c r="AE555" s="49" t="s">
        <v>35887</v>
      </c>
      <c r="AF555" s="49" t="s">
        <v>35887</v>
      </c>
      <c r="AG555" s="49" t="s">
        <v>35887</v>
      </c>
      <c r="AH555" s="49" t="s">
        <v>35887</v>
      </c>
      <c r="AO555" s="49" t="s">
        <v>39969</v>
      </c>
      <c r="AP555" s="49" t="s">
        <v>39970</v>
      </c>
      <c r="AQ555" s="49" t="s">
        <v>39971</v>
      </c>
    </row>
    <row r="556" spans="1:75" x14ac:dyDescent="0.3">
      <c r="A556">
        <v>1013765</v>
      </c>
      <c r="B556" t="s">
        <v>39972</v>
      </c>
      <c r="C556" t="s">
        <v>39973</v>
      </c>
      <c r="D556" t="s">
        <v>36281</v>
      </c>
      <c r="E556" t="s">
        <v>468</v>
      </c>
      <c r="F556" t="s">
        <v>36282</v>
      </c>
      <c r="G556" t="s">
        <v>39974</v>
      </c>
      <c r="H556" t="s">
        <v>1653</v>
      </c>
      <c r="I556">
        <v>28.022369999999999</v>
      </c>
      <c r="J556">
        <v>-82.535529999999994</v>
      </c>
      <c r="K556">
        <v>425120</v>
      </c>
      <c r="L556" t="s">
        <v>58</v>
      </c>
    </row>
    <row r="557" spans="1:75" x14ac:dyDescent="0.3">
      <c r="A557">
        <v>1004861</v>
      </c>
      <c r="B557" t="s">
        <v>17443</v>
      </c>
      <c r="C557" t="s">
        <v>17444</v>
      </c>
      <c r="D557" t="s">
        <v>17445</v>
      </c>
      <c r="E557" t="s">
        <v>351</v>
      </c>
      <c r="F557" t="s">
        <v>17446</v>
      </c>
      <c r="G557" t="s">
        <v>17447</v>
      </c>
      <c r="H557" t="s">
        <v>8694</v>
      </c>
      <c r="I557">
        <v>40.556500999999997</v>
      </c>
      <c r="J557">
        <v>-89.666235</v>
      </c>
      <c r="K557">
        <v>312140</v>
      </c>
      <c r="L557" t="s">
        <v>2050</v>
      </c>
      <c r="BO557" s="49" t="s">
        <v>35887</v>
      </c>
      <c r="BP557" s="49" t="s">
        <v>35887</v>
      </c>
    </row>
    <row r="558" spans="1:75" x14ac:dyDescent="0.3">
      <c r="A558">
        <v>1001251</v>
      </c>
      <c r="B558" t="s">
        <v>39975</v>
      </c>
      <c r="C558" t="s">
        <v>39976</v>
      </c>
      <c r="D558" t="s">
        <v>39977</v>
      </c>
      <c r="E558" t="s">
        <v>351</v>
      </c>
      <c r="F558" t="s">
        <v>39978</v>
      </c>
      <c r="G558" t="s">
        <v>39979</v>
      </c>
      <c r="H558" t="s">
        <v>1098</v>
      </c>
      <c r="I558">
        <v>38.703670000000002</v>
      </c>
      <c r="J558">
        <v>-88.085880000000003</v>
      </c>
      <c r="K558">
        <v>221210</v>
      </c>
      <c r="L558" t="s">
        <v>3629</v>
      </c>
      <c r="AW558" s="49" t="s">
        <v>39980</v>
      </c>
      <c r="AX558" s="49" t="s">
        <v>39981</v>
      </c>
      <c r="AY558" s="49" t="s">
        <v>39982</v>
      </c>
      <c r="AZ558" s="49" t="s">
        <v>39983</v>
      </c>
      <c r="BA558" s="49" t="s">
        <v>39984</v>
      </c>
      <c r="BB558" s="49" t="s">
        <v>39985</v>
      </c>
      <c r="BC558" s="49" t="s">
        <v>39986</v>
      </c>
      <c r="BD558" s="49" t="s">
        <v>39987</v>
      </c>
      <c r="BE558" s="49" t="s">
        <v>39988</v>
      </c>
    </row>
    <row r="559" spans="1:75" x14ac:dyDescent="0.3">
      <c r="A559">
        <v>1003130</v>
      </c>
      <c r="B559" t="s">
        <v>17509</v>
      </c>
      <c r="C559" t="s">
        <v>17510</v>
      </c>
      <c r="D559" t="s">
        <v>17511</v>
      </c>
      <c r="E559" t="s">
        <v>339</v>
      </c>
      <c r="F559" t="s">
        <v>17512</v>
      </c>
      <c r="G559" t="s">
        <v>17513</v>
      </c>
      <c r="H559" t="s">
        <v>2171</v>
      </c>
      <c r="I559">
        <v>32.466667000000001</v>
      </c>
      <c r="J559">
        <v>-104.570556</v>
      </c>
      <c r="K559">
        <v>211120</v>
      </c>
      <c r="L559" t="s">
        <v>1135</v>
      </c>
      <c r="BO559" s="49" t="s">
        <v>35887</v>
      </c>
      <c r="BP559" s="49" t="s">
        <v>35887</v>
      </c>
      <c r="BQ559" s="49" t="s">
        <v>35887</v>
      </c>
    </row>
    <row r="560" spans="1:75" x14ac:dyDescent="0.3">
      <c r="A560">
        <v>1004070</v>
      </c>
      <c r="B560" t="s">
        <v>17057</v>
      </c>
      <c r="C560" t="s">
        <v>39989</v>
      </c>
      <c r="D560" t="s">
        <v>28631</v>
      </c>
      <c r="E560" t="s">
        <v>303</v>
      </c>
      <c r="F560" t="s">
        <v>17060</v>
      </c>
      <c r="G560" t="s">
        <v>39990</v>
      </c>
      <c r="H560" t="s">
        <v>17061</v>
      </c>
      <c r="I560">
        <v>32.773936999999997</v>
      </c>
      <c r="J560">
        <v>-102.953316</v>
      </c>
      <c r="K560">
        <v>211130</v>
      </c>
      <c r="L560" t="s">
        <v>126</v>
      </c>
      <c r="BF560" s="49" t="s">
        <v>39991</v>
      </c>
      <c r="BG560" s="49" t="s">
        <v>39992</v>
      </c>
      <c r="BH560" s="49" t="s">
        <v>39993</v>
      </c>
      <c r="BI560" s="49" t="s">
        <v>39994</v>
      </c>
      <c r="BJ560" s="49" t="s">
        <v>39995</v>
      </c>
      <c r="BK560" s="49" t="s">
        <v>39996</v>
      </c>
      <c r="BL560" s="49" t="s">
        <v>39997</v>
      </c>
      <c r="BM560" s="49" t="s">
        <v>39998</v>
      </c>
      <c r="BN560" s="49" t="s">
        <v>39999</v>
      </c>
    </row>
    <row r="561" spans="1:75" x14ac:dyDescent="0.3">
      <c r="A561">
        <v>1010450</v>
      </c>
      <c r="B561" t="s">
        <v>40000</v>
      </c>
      <c r="C561" t="s">
        <v>40001</v>
      </c>
      <c r="D561" t="s">
        <v>22900</v>
      </c>
      <c r="E561" t="s">
        <v>542</v>
      </c>
      <c r="F561" t="s">
        <v>39169</v>
      </c>
      <c r="G561" t="s">
        <v>40002</v>
      </c>
      <c r="H561" t="s">
        <v>545</v>
      </c>
      <c r="I561">
        <v>37.755873000000001</v>
      </c>
      <c r="J561">
        <v>-97.289024999999995</v>
      </c>
      <c r="K561">
        <v>325199</v>
      </c>
      <c r="L561" t="s">
        <v>36033</v>
      </c>
      <c r="AE561" s="49" t="s">
        <v>35887</v>
      </c>
      <c r="AF561" s="49" t="s">
        <v>35887</v>
      </c>
      <c r="AG561" s="49" t="s">
        <v>35887</v>
      </c>
      <c r="AH561" s="49" t="s">
        <v>35887</v>
      </c>
      <c r="AI561" s="49" t="s">
        <v>35887</v>
      </c>
      <c r="AJ561" s="49" t="s">
        <v>35887</v>
      </c>
      <c r="AK561" s="49" t="s">
        <v>35887</v>
      </c>
      <c r="AL561" s="49" t="s">
        <v>35887</v>
      </c>
    </row>
    <row r="562" spans="1:75" x14ac:dyDescent="0.3">
      <c r="A562">
        <v>1010569</v>
      </c>
      <c r="B562" t="s">
        <v>40003</v>
      </c>
      <c r="C562" t="s">
        <v>40004</v>
      </c>
      <c r="D562" t="s">
        <v>30688</v>
      </c>
      <c r="E562" t="s">
        <v>491</v>
      </c>
      <c r="F562" t="s">
        <v>30689</v>
      </c>
      <c r="G562" t="s">
        <v>40005</v>
      </c>
      <c r="H562" t="s">
        <v>1559</v>
      </c>
      <c r="I562">
        <v>38.315269999999998</v>
      </c>
      <c r="J562">
        <v>-85.672920000000005</v>
      </c>
      <c r="K562">
        <v>324191</v>
      </c>
      <c r="L562" t="s">
        <v>37040</v>
      </c>
      <c r="AN562" s="49" t="s">
        <v>40006</v>
      </c>
      <c r="AO562" s="49" t="s">
        <v>40007</v>
      </c>
      <c r="AP562" s="49" t="s">
        <v>40008</v>
      </c>
      <c r="AQ562" s="49" t="s">
        <v>40009</v>
      </c>
      <c r="AR562" s="49" t="s">
        <v>40010</v>
      </c>
      <c r="AS562" s="49" t="s">
        <v>40011</v>
      </c>
      <c r="AT562" s="49" t="s">
        <v>40012</v>
      </c>
      <c r="AU562" s="49" t="s">
        <v>40013</v>
      </c>
      <c r="AV562" s="49" t="s">
        <v>40014</v>
      </c>
    </row>
    <row r="563" spans="1:75" x14ac:dyDescent="0.3">
      <c r="A563">
        <v>1002532</v>
      </c>
      <c r="B563" t="s">
        <v>17766</v>
      </c>
      <c r="C563" t="s">
        <v>17767</v>
      </c>
      <c r="D563" t="s">
        <v>13751</v>
      </c>
      <c r="E563" t="s">
        <v>1487</v>
      </c>
      <c r="F563" t="s">
        <v>5509</v>
      </c>
      <c r="G563" t="s">
        <v>17768</v>
      </c>
      <c r="H563" t="s">
        <v>3457</v>
      </c>
      <c r="I563">
        <v>37.145277999999998</v>
      </c>
      <c r="J563">
        <v>-107.78444</v>
      </c>
      <c r="K563">
        <v>211130</v>
      </c>
      <c r="L563" t="s">
        <v>326</v>
      </c>
      <c r="BF563" s="49" t="s">
        <v>40015</v>
      </c>
      <c r="BG563" s="49" t="s">
        <v>40016</v>
      </c>
      <c r="BH563" s="49" t="s">
        <v>40017</v>
      </c>
      <c r="BI563" s="49" t="s">
        <v>40018</v>
      </c>
      <c r="BJ563" s="49" t="s">
        <v>40019</v>
      </c>
      <c r="BK563" s="49" t="s">
        <v>40020</v>
      </c>
      <c r="BL563" s="49" t="s">
        <v>40021</v>
      </c>
      <c r="BM563" s="49" t="s">
        <v>40022</v>
      </c>
      <c r="BN563" s="49" t="s">
        <v>40023</v>
      </c>
    </row>
    <row r="564" spans="1:75" x14ac:dyDescent="0.3">
      <c r="A564">
        <v>1004210</v>
      </c>
      <c r="B564" t="s">
        <v>40024</v>
      </c>
      <c r="C564" t="s">
        <v>40025</v>
      </c>
      <c r="D564" t="s">
        <v>39733</v>
      </c>
      <c r="E564" t="s">
        <v>491</v>
      </c>
      <c r="F564" t="s">
        <v>40026</v>
      </c>
      <c r="G564" t="s">
        <v>40027</v>
      </c>
      <c r="H564" t="s">
        <v>20230</v>
      </c>
      <c r="I564">
        <v>38.005965000000003</v>
      </c>
      <c r="J564">
        <v>-87.549475000000001</v>
      </c>
      <c r="K564">
        <v>221210</v>
      </c>
      <c r="L564" t="s">
        <v>3629</v>
      </c>
      <c r="AW564" s="49" t="s">
        <v>40028</v>
      </c>
      <c r="AX564" s="49" t="s">
        <v>40029</v>
      </c>
      <c r="AY564" s="49" t="s">
        <v>40030</v>
      </c>
      <c r="AZ564" s="49" t="s">
        <v>40031</v>
      </c>
      <c r="BA564" s="49" t="s">
        <v>40032</v>
      </c>
      <c r="BB564" s="49" t="s">
        <v>40033</v>
      </c>
      <c r="BC564" s="49" t="s">
        <v>40034</v>
      </c>
      <c r="BD564" s="49" t="s">
        <v>40035</v>
      </c>
      <c r="BE564" s="49" t="s">
        <v>40036</v>
      </c>
    </row>
    <row r="565" spans="1:75" x14ac:dyDescent="0.3">
      <c r="A565">
        <v>1006524</v>
      </c>
      <c r="B565" t="s">
        <v>40037</v>
      </c>
      <c r="C565" t="s">
        <v>40038</v>
      </c>
      <c r="D565" t="s">
        <v>40039</v>
      </c>
      <c r="E565" t="s">
        <v>491</v>
      </c>
      <c r="F565" t="s">
        <v>40040</v>
      </c>
      <c r="G565" t="s">
        <v>40041</v>
      </c>
      <c r="H565" t="s">
        <v>1165</v>
      </c>
      <c r="I565">
        <v>38.564</v>
      </c>
      <c r="J565">
        <v>-86.480630000000005</v>
      </c>
      <c r="K565">
        <v>221210</v>
      </c>
      <c r="L565" t="s">
        <v>127</v>
      </c>
      <c r="AW565" s="49" t="s">
        <v>40042</v>
      </c>
      <c r="AX565" s="49" t="s">
        <v>40043</v>
      </c>
      <c r="AY565" s="49" t="s">
        <v>40044</v>
      </c>
      <c r="AZ565" s="49" t="s">
        <v>40045</v>
      </c>
      <c r="BA565" s="49" t="s">
        <v>40046</v>
      </c>
      <c r="BB565" s="49" t="s">
        <v>40047</v>
      </c>
      <c r="BC565" s="49" t="s">
        <v>40048</v>
      </c>
      <c r="BD565" s="49" t="s">
        <v>40049</v>
      </c>
      <c r="BE565" s="49" t="s">
        <v>40050</v>
      </c>
    </row>
    <row r="566" spans="1:75" x14ac:dyDescent="0.3">
      <c r="A566">
        <v>1000325</v>
      </c>
      <c r="B566" t="s">
        <v>17859</v>
      </c>
      <c r="C566" t="s">
        <v>17860</v>
      </c>
      <c r="D566" t="s">
        <v>399</v>
      </c>
      <c r="E566" t="s">
        <v>386</v>
      </c>
      <c r="F566" t="s">
        <v>2885</v>
      </c>
      <c r="G566" t="s">
        <v>17861</v>
      </c>
      <c r="H566" t="s">
        <v>3564</v>
      </c>
      <c r="I566">
        <v>34.64</v>
      </c>
      <c r="J566">
        <v>-87.058300000000003</v>
      </c>
      <c r="K566">
        <v>325110</v>
      </c>
      <c r="L566" t="s">
        <v>599</v>
      </c>
      <c r="BO566" s="49" t="s">
        <v>35887</v>
      </c>
      <c r="BP566" s="49" t="s">
        <v>35887</v>
      </c>
      <c r="BQ566" s="49" t="s">
        <v>35887</v>
      </c>
      <c r="BR566" s="49" t="s">
        <v>35887</v>
      </c>
      <c r="BS566" s="49" t="s">
        <v>35887</v>
      </c>
      <c r="BT566" s="49" t="s">
        <v>35887</v>
      </c>
      <c r="BU566" s="49" t="s">
        <v>35887</v>
      </c>
      <c r="BV566" s="49" t="s">
        <v>35887</v>
      </c>
      <c r="BW566" s="49" t="s">
        <v>35887</v>
      </c>
    </row>
    <row r="567" spans="1:75" x14ac:dyDescent="0.3">
      <c r="A567">
        <v>1002220</v>
      </c>
      <c r="B567" t="s">
        <v>17912</v>
      </c>
      <c r="C567" t="s">
        <v>17913</v>
      </c>
      <c r="D567" t="s">
        <v>2437</v>
      </c>
      <c r="E567" t="s">
        <v>1388</v>
      </c>
      <c r="F567" t="s">
        <v>17914</v>
      </c>
      <c r="G567" t="s">
        <v>17915</v>
      </c>
      <c r="H567" t="s">
        <v>2440</v>
      </c>
      <c r="I567">
        <v>43.599310000000003</v>
      </c>
      <c r="J567">
        <v>-116.27418</v>
      </c>
      <c r="K567">
        <v>221210</v>
      </c>
      <c r="L567" t="s">
        <v>3629</v>
      </c>
      <c r="AW567" s="49" t="s">
        <v>40051</v>
      </c>
      <c r="AX567" s="49" t="s">
        <v>40052</v>
      </c>
      <c r="AY567" s="49" t="s">
        <v>40053</v>
      </c>
      <c r="AZ567" s="49" t="s">
        <v>40054</v>
      </c>
      <c r="BA567" s="49" t="s">
        <v>40055</v>
      </c>
      <c r="BB567" s="49" t="s">
        <v>40056</v>
      </c>
      <c r="BC567" s="49" t="s">
        <v>40057</v>
      </c>
      <c r="BD567" s="49" t="s">
        <v>40058</v>
      </c>
      <c r="BE567" s="49" t="s">
        <v>40059</v>
      </c>
    </row>
    <row r="568" spans="1:75" x14ac:dyDescent="0.3">
      <c r="A568">
        <v>1008674</v>
      </c>
      <c r="B568" t="s">
        <v>40060</v>
      </c>
      <c r="C568" t="s">
        <v>40061</v>
      </c>
      <c r="D568" t="s">
        <v>40062</v>
      </c>
      <c r="E568" t="s">
        <v>569</v>
      </c>
      <c r="F568" t="s">
        <v>6279</v>
      </c>
      <c r="G568" t="s">
        <v>40063</v>
      </c>
      <c r="H568" t="s">
        <v>654</v>
      </c>
      <c r="I568">
        <v>41.976840000000003</v>
      </c>
      <c r="J568">
        <v>-91.668530000000004</v>
      </c>
      <c r="K568">
        <v>221210</v>
      </c>
      <c r="L568" t="s">
        <v>3629</v>
      </c>
      <c r="BA568" s="49" t="s">
        <v>40064</v>
      </c>
      <c r="BB568" s="49" t="s">
        <v>40065</v>
      </c>
      <c r="BC568" s="49" t="s">
        <v>40066</v>
      </c>
      <c r="BD568" s="49" t="s">
        <v>40067</v>
      </c>
      <c r="BE568" s="49" t="s">
        <v>40068</v>
      </c>
    </row>
    <row r="569" spans="1:75" x14ac:dyDescent="0.3">
      <c r="A569">
        <v>1002151</v>
      </c>
      <c r="B569" t="s">
        <v>40060</v>
      </c>
      <c r="C569" t="s">
        <v>40069</v>
      </c>
      <c r="D569" t="s">
        <v>40062</v>
      </c>
      <c r="E569" t="s">
        <v>569</v>
      </c>
      <c r="F569" t="s">
        <v>6279</v>
      </c>
      <c r="G569" t="s">
        <v>40070</v>
      </c>
      <c r="H569" t="s">
        <v>654</v>
      </c>
      <c r="I569">
        <v>41.976840000000003</v>
      </c>
      <c r="J569">
        <v>-91.668530000000004</v>
      </c>
      <c r="K569">
        <v>221210</v>
      </c>
      <c r="L569" t="s">
        <v>3629</v>
      </c>
      <c r="AW569" s="49" t="s">
        <v>40071</v>
      </c>
      <c r="AX569" s="49" t="s">
        <v>40072</v>
      </c>
      <c r="AY569" s="49" t="s">
        <v>40073</v>
      </c>
      <c r="AZ569" s="49" t="s">
        <v>40074</v>
      </c>
      <c r="BA569" s="49" t="s">
        <v>40075</v>
      </c>
      <c r="BB569" s="49" t="s">
        <v>40076</v>
      </c>
      <c r="BC569" s="49" t="s">
        <v>40077</v>
      </c>
      <c r="BD569" s="49" t="s">
        <v>40078</v>
      </c>
      <c r="BE569" s="49" t="s">
        <v>40079</v>
      </c>
    </row>
    <row r="570" spans="1:75" x14ac:dyDescent="0.3">
      <c r="A570">
        <v>1010753</v>
      </c>
      <c r="B570" t="s">
        <v>39805</v>
      </c>
      <c r="C570" t="s">
        <v>40080</v>
      </c>
      <c r="D570" t="s">
        <v>34023</v>
      </c>
      <c r="E570" t="s">
        <v>1650</v>
      </c>
      <c r="F570" t="s">
        <v>15187</v>
      </c>
      <c r="G570" t="s">
        <v>39807</v>
      </c>
      <c r="H570" t="s">
        <v>15189</v>
      </c>
      <c r="I570">
        <v>43.090913</v>
      </c>
      <c r="J570">
        <v>-70.786238999999995</v>
      </c>
      <c r="K570">
        <v>424710</v>
      </c>
      <c r="L570" t="s">
        <v>36033</v>
      </c>
      <c r="AE570" s="49" t="s">
        <v>35887</v>
      </c>
      <c r="AF570" s="49" t="s">
        <v>35887</v>
      </c>
      <c r="AG570" s="49" t="s">
        <v>35887</v>
      </c>
      <c r="AH570" s="49" t="s">
        <v>35887</v>
      </c>
      <c r="AI570" s="49" t="s">
        <v>35887</v>
      </c>
      <c r="AJ570" s="49" t="s">
        <v>35887</v>
      </c>
      <c r="AK570" s="49" t="s">
        <v>35887</v>
      </c>
      <c r="AL570" s="49" t="s">
        <v>35887</v>
      </c>
      <c r="AM570" s="49" t="s">
        <v>35887</v>
      </c>
      <c r="AP570" s="49" t="s">
        <v>40081</v>
      </c>
    </row>
    <row r="571" spans="1:75" x14ac:dyDescent="0.3">
      <c r="A571">
        <v>1010736</v>
      </c>
      <c r="B571" t="s">
        <v>39805</v>
      </c>
      <c r="C571" t="s">
        <v>40082</v>
      </c>
      <c r="D571" t="s">
        <v>34023</v>
      </c>
      <c r="E571" t="s">
        <v>1650</v>
      </c>
      <c r="F571" t="s">
        <v>15187</v>
      </c>
      <c r="G571" t="s">
        <v>39807</v>
      </c>
      <c r="H571" t="s">
        <v>40083</v>
      </c>
      <c r="I571">
        <v>43.090913</v>
      </c>
      <c r="J571">
        <v>-70.786238999999995</v>
      </c>
      <c r="K571">
        <v>424720</v>
      </c>
      <c r="L571" t="s">
        <v>36033</v>
      </c>
      <c r="AM571" s="49" t="s">
        <v>35887</v>
      </c>
    </row>
    <row r="572" spans="1:75" x14ac:dyDescent="0.3">
      <c r="A572">
        <v>1010562</v>
      </c>
      <c r="B572" t="s">
        <v>40084</v>
      </c>
      <c r="C572" t="s">
        <v>40085</v>
      </c>
      <c r="D572" t="s">
        <v>477</v>
      </c>
      <c r="E572" t="s">
        <v>331</v>
      </c>
      <c r="F572" t="s">
        <v>40086</v>
      </c>
      <c r="G572" t="s">
        <v>40087</v>
      </c>
      <c r="H572" t="s">
        <v>474</v>
      </c>
      <c r="I572">
        <v>40.755665</v>
      </c>
      <c r="J572">
        <v>-73.977189999999993</v>
      </c>
      <c r="K572">
        <v>523130</v>
      </c>
      <c r="L572" t="s">
        <v>36033</v>
      </c>
      <c r="AJ572" s="49" t="s">
        <v>35887</v>
      </c>
      <c r="AK572" s="49" t="s">
        <v>35887</v>
      </c>
      <c r="AL572" s="49" t="s">
        <v>35887</v>
      </c>
      <c r="AT572" s="49" t="s">
        <v>40088</v>
      </c>
      <c r="AU572" s="49" t="s">
        <v>40089</v>
      </c>
    </row>
    <row r="573" spans="1:75" x14ac:dyDescent="0.3">
      <c r="A573">
        <v>1007974</v>
      </c>
      <c r="B573" t="s">
        <v>40090</v>
      </c>
      <c r="C573" t="s">
        <v>40091</v>
      </c>
      <c r="D573" t="s">
        <v>36426</v>
      </c>
      <c r="E573" t="s">
        <v>1781</v>
      </c>
      <c r="F573" t="s">
        <v>26237</v>
      </c>
      <c r="G573" t="s">
        <v>40092</v>
      </c>
      <c r="H573" t="s">
        <v>23745</v>
      </c>
      <c r="I573">
        <v>32.397570000000002</v>
      </c>
      <c r="J573">
        <v>-89.845240000000004</v>
      </c>
      <c r="K573">
        <v>211120</v>
      </c>
      <c r="L573" t="s">
        <v>59</v>
      </c>
      <c r="BO573" s="49" t="s">
        <v>40093</v>
      </c>
      <c r="BP573" s="49" t="s">
        <v>40094</v>
      </c>
      <c r="BQ573" s="49" t="s">
        <v>40095</v>
      </c>
      <c r="BR573" s="49" t="s">
        <v>40096</v>
      </c>
      <c r="BS573" s="49" t="s">
        <v>40097</v>
      </c>
      <c r="BT573" s="49" t="s">
        <v>40098</v>
      </c>
      <c r="BU573" s="49" t="s">
        <v>40099</v>
      </c>
      <c r="BV573" s="49" t="s">
        <v>40100</v>
      </c>
      <c r="BW573" s="49" t="s">
        <v>40101</v>
      </c>
    </row>
    <row r="574" spans="1:75" x14ac:dyDescent="0.3">
      <c r="A574">
        <v>1003992</v>
      </c>
      <c r="B574" t="s">
        <v>40102</v>
      </c>
      <c r="C574" t="s">
        <v>40103</v>
      </c>
      <c r="D574" t="s">
        <v>5417</v>
      </c>
      <c r="E574" t="s">
        <v>676</v>
      </c>
      <c r="F574" t="s">
        <v>18431</v>
      </c>
      <c r="G574" t="s">
        <v>40104</v>
      </c>
      <c r="H574" t="s">
        <v>900</v>
      </c>
      <c r="I574">
        <v>35.61589</v>
      </c>
      <c r="J574">
        <v>-88.818370000000002</v>
      </c>
      <c r="K574">
        <v>221210</v>
      </c>
      <c r="L574" t="s">
        <v>3629</v>
      </c>
      <c r="AW574" s="49" t="s">
        <v>40105</v>
      </c>
      <c r="AX574" s="49" t="s">
        <v>40106</v>
      </c>
      <c r="AY574" s="49" t="s">
        <v>40107</v>
      </c>
      <c r="AZ574" s="49" t="s">
        <v>40108</v>
      </c>
      <c r="BA574" s="49" t="s">
        <v>40109</v>
      </c>
      <c r="BB574" s="49" t="s">
        <v>40110</v>
      </c>
      <c r="BC574" s="49" t="s">
        <v>40111</v>
      </c>
      <c r="BD574" s="49" t="s">
        <v>40112</v>
      </c>
      <c r="BE574" s="49" t="s">
        <v>40113</v>
      </c>
    </row>
    <row r="575" spans="1:75" x14ac:dyDescent="0.3">
      <c r="A575">
        <v>1002334</v>
      </c>
      <c r="B575" t="s">
        <v>18470</v>
      </c>
      <c r="C575" t="s">
        <v>18471</v>
      </c>
      <c r="D575" t="s">
        <v>18472</v>
      </c>
      <c r="E575" t="s">
        <v>303</v>
      </c>
      <c r="F575" t="s">
        <v>18473</v>
      </c>
      <c r="G575" t="s">
        <v>18474</v>
      </c>
      <c r="H575" t="s">
        <v>18475</v>
      </c>
      <c r="I575">
        <v>32.0488</v>
      </c>
      <c r="J575">
        <v>-100.68210000000001</v>
      </c>
      <c r="K575">
        <v>211130</v>
      </c>
      <c r="L575" t="s">
        <v>326</v>
      </c>
      <c r="BF575" s="49" t="s">
        <v>40114</v>
      </c>
      <c r="BG575" s="49" t="s">
        <v>40115</v>
      </c>
      <c r="BH575" s="49" t="s">
        <v>40116</v>
      </c>
      <c r="BI575" s="49" t="s">
        <v>40117</v>
      </c>
      <c r="BJ575" s="49" t="s">
        <v>40118</v>
      </c>
      <c r="BK575" s="49" t="s">
        <v>40119</v>
      </c>
      <c r="BL575" s="49" t="s">
        <v>40120</v>
      </c>
      <c r="BM575" s="49" t="s">
        <v>40121</v>
      </c>
      <c r="BN575" s="49" t="s">
        <v>40122</v>
      </c>
    </row>
    <row r="576" spans="1:75" x14ac:dyDescent="0.3">
      <c r="A576">
        <v>1001123</v>
      </c>
      <c r="B576" t="s">
        <v>40123</v>
      </c>
      <c r="C576" t="s">
        <v>40124</v>
      </c>
      <c r="D576" t="s">
        <v>3560</v>
      </c>
      <c r="E576" t="s">
        <v>491</v>
      </c>
      <c r="F576" t="s">
        <v>40125</v>
      </c>
      <c r="G576" t="s">
        <v>40126</v>
      </c>
      <c r="H576" t="s">
        <v>1732</v>
      </c>
      <c r="I576">
        <v>38.39</v>
      </c>
      <c r="J576">
        <v>-86.93</v>
      </c>
      <c r="K576">
        <v>221210</v>
      </c>
      <c r="L576" t="s">
        <v>3629</v>
      </c>
      <c r="AW576" s="49" t="s">
        <v>40127</v>
      </c>
      <c r="AX576" s="49" t="s">
        <v>40128</v>
      </c>
      <c r="AY576" s="49" t="s">
        <v>40129</v>
      </c>
      <c r="AZ576" s="49" t="s">
        <v>40130</v>
      </c>
      <c r="BA576" s="49" t="s">
        <v>40131</v>
      </c>
      <c r="BB576" s="49" t="s">
        <v>40132</v>
      </c>
      <c r="BC576" s="49" t="s">
        <v>40133</v>
      </c>
      <c r="BD576" s="49" t="s">
        <v>40134</v>
      </c>
      <c r="BE576" s="49" t="s">
        <v>40135</v>
      </c>
    </row>
    <row r="577" spans="1:75" x14ac:dyDescent="0.3">
      <c r="A577">
        <v>1004389</v>
      </c>
      <c r="B577" t="s">
        <v>18494</v>
      </c>
      <c r="C577" t="s">
        <v>18495</v>
      </c>
      <c r="D577" t="s">
        <v>2615</v>
      </c>
      <c r="E577" t="s">
        <v>303</v>
      </c>
      <c r="F577" t="s">
        <v>967</v>
      </c>
      <c r="G577" t="s">
        <v>18496</v>
      </c>
      <c r="H577" t="s">
        <v>969</v>
      </c>
      <c r="I577">
        <v>27.812177999999999</v>
      </c>
      <c r="J577">
        <v>-97.443544000000003</v>
      </c>
      <c r="K577">
        <v>211130</v>
      </c>
      <c r="L577" t="s">
        <v>326</v>
      </c>
      <c r="BF577" s="49" t="s">
        <v>40136</v>
      </c>
      <c r="BG577" s="49" t="s">
        <v>40137</v>
      </c>
      <c r="BH577" s="49" t="s">
        <v>40138</v>
      </c>
      <c r="BI577" s="49" t="s">
        <v>40139</v>
      </c>
      <c r="BJ577" s="49" t="s">
        <v>40140</v>
      </c>
      <c r="BK577" s="49" t="s">
        <v>40141</v>
      </c>
      <c r="BL577" s="49" t="s">
        <v>40142</v>
      </c>
      <c r="BM577" s="49" t="s">
        <v>40143</v>
      </c>
      <c r="BN577" s="49" t="s">
        <v>40144</v>
      </c>
    </row>
    <row r="578" spans="1:75" x14ac:dyDescent="0.3">
      <c r="A578">
        <v>1002638</v>
      </c>
      <c r="B578" t="s">
        <v>40145</v>
      </c>
      <c r="C578" t="s">
        <v>40146</v>
      </c>
      <c r="D578" t="s">
        <v>20466</v>
      </c>
      <c r="E578" t="s">
        <v>542</v>
      </c>
      <c r="F578" t="s">
        <v>4139</v>
      </c>
      <c r="G578" t="s">
        <v>40147</v>
      </c>
      <c r="H578" t="s">
        <v>4141</v>
      </c>
      <c r="I578">
        <v>37.561959999999999</v>
      </c>
      <c r="J578">
        <v>-101.12255999999999</v>
      </c>
      <c r="K578">
        <v>211130</v>
      </c>
      <c r="L578" t="s">
        <v>126</v>
      </c>
      <c r="BF578" s="49" t="s">
        <v>35887</v>
      </c>
      <c r="BG578" s="49" t="s">
        <v>40148</v>
      </c>
      <c r="BH578" s="49" t="s">
        <v>40149</v>
      </c>
      <c r="BI578" s="49" t="s">
        <v>40150</v>
      </c>
      <c r="BJ578" s="49" t="s">
        <v>40151</v>
      </c>
      <c r="BK578" s="49" t="s">
        <v>40152</v>
      </c>
      <c r="BL578" s="49" t="s">
        <v>40153</v>
      </c>
      <c r="BM578" s="49" t="s">
        <v>40154</v>
      </c>
      <c r="BN578" s="49" t="s">
        <v>40155</v>
      </c>
    </row>
    <row r="579" spans="1:75" x14ac:dyDescent="0.3">
      <c r="A579">
        <v>1004064</v>
      </c>
      <c r="B579" t="s">
        <v>40156</v>
      </c>
      <c r="C579" t="s">
        <v>40157</v>
      </c>
      <c r="D579" t="s">
        <v>3889</v>
      </c>
      <c r="E579" t="s">
        <v>676</v>
      </c>
      <c r="F579" t="s">
        <v>9781</v>
      </c>
      <c r="G579" t="s">
        <v>40158</v>
      </c>
      <c r="H579" t="s">
        <v>9783</v>
      </c>
      <c r="I579">
        <v>35.973790000000001</v>
      </c>
      <c r="J579">
        <v>-83.212725000000006</v>
      </c>
      <c r="K579">
        <v>221210</v>
      </c>
      <c r="L579" t="s">
        <v>127</v>
      </c>
      <c r="AW579" s="49" t="s">
        <v>40159</v>
      </c>
      <c r="AX579" s="49" t="s">
        <v>40160</v>
      </c>
      <c r="AY579" s="49" t="s">
        <v>40161</v>
      </c>
      <c r="AZ579" s="49" t="s">
        <v>40162</v>
      </c>
      <c r="BA579" s="49" t="s">
        <v>40163</v>
      </c>
      <c r="BB579" s="49" t="s">
        <v>40164</v>
      </c>
      <c r="BC579" s="49" t="s">
        <v>40165</v>
      </c>
      <c r="BD579" s="49" t="s">
        <v>40166</v>
      </c>
      <c r="BE579" s="49" t="s">
        <v>40167</v>
      </c>
    </row>
    <row r="580" spans="1:75" x14ac:dyDescent="0.3">
      <c r="A580">
        <v>1005143</v>
      </c>
      <c r="B580" t="s">
        <v>40168</v>
      </c>
      <c r="C580" t="s">
        <v>40169</v>
      </c>
      <c r="D580" t="s">
        <v>40170</v>
      </c>
      <c r="E580" t="s">
        <v>351</v>
      </c>
      <c r="F580" t="s">
        <v>40171</v>
      </c>
      <c r="G580" t="s">
        <v>40172</v>
      </c>
      <c r="H580" t="s">
        <v>12497</v>
      </c>
      <c r="I580">
        <v>42.295212999999997</v>
      </c>
      <c r="J580">
        <v>-90.205710999999994</v>
      </c>
      <c r="K580">
        <v>221122</v>
      </c>
      <c r="L580" t="s">
        <v>127</v>
      </c>
      <c r="AW580" s="49" t="s">
        <v>40173</v>
      </c>
      <c r="AX580" s="49" t="s">
        <v>40174</v>
      </c>
      <c r="AY580" s="49" t="s">
        <v>40175</v>
      </c>
      <c r="AZ580" s="49" t="s">
        <v>40176</v>
      </c>
      <c r="BA580" s="49" t="s">
        <v>16976</v>
      </c>
      <c r="BB580" s="49" t="s">
        <v>40177</v>
      </c>
      <c r="BC580" s="49" t="s">
        <v>40178</v>
      </c>
      <c r="BD580" s="49" t="s">
        <v>40179</v>
      </c>
      <c r="BE580" s="49" t="s">
        <v>40180</v>
      </c>
    </row>
    <row r="581" spans="1:75" x14ac:dyDescent="0.3">
      <c r="A581">
        <v>1010137</v>
      </c>
      <c r="B581" t="s">
        <v>40181</v>
      </c>
      <c r="C581" t="s">
        <v>40182</v>
      </c>
      <c r="D581" t="s">
        <v>12772</v>
      </c>
      <c r="E581" t="s">
        <v>393</v>
      </c>
      <c r="F581" t="s">
        <v>40183</v>
      </c>
      <c r="G581" t="s">
        <v>40184</v>
      </c>
      <c r="H581" t="s">
        <v>2290</v>
      </c>
      <c r="I581">
        <v>43.03763</v>
      </c>
      <c r="J581">
        <v>-87.904510000000002</v>
      </c>
      <c r="K581">
        <v>334512</v>
      </c>
      <c r="L581" t="s">
        <v>82</v>
      </c>
    </row>
    <row r="582" spans="1:75" x14ac:dyDescent="0.3">
      <c r="A582">
        <v>1011125</v>
      </c>
      <c r="B582" t="s">
        <v>40185</v>
      </c>
      <c r="C582" t="s">
        <v>40186</v>
      </c>
      <c r="D582" t="s">
        <v>2879</v>
      </c>
      <c r="E582" t="s">
        <v>1781</v>
      </c>
      <c r="F582" t="s">
        <v>6150</v>
      </c>
      <c r="H582" t="s">
        <v>5361</v>
      </c>
      <c r="I582">
        <v>32.478059999999999</v>
      </c>
      <c r="J582">
        <v>-90.059719999999999</v>
      </c>
      <c r="K582">
        <v>211111</v>
      </c>
      <c r="L582" t="s">
        <v>59</v>
      </c>
      <c r="BR582" s="49" t="s">
        <v>38382</v>
      </c>
      <c r="BS582" s="49" t="s">
        <v>38382</v>
      </c>
      <c r="BT582" s="49" t="s">
        <v>40187</v>
      </c>
      <c r="BU582" s="49" t="s">
        <v>40188</v>
      </c>
    </row>
    <row r="583" spans="1:75" x14ac:dyDescent="0.3">
      <c r="A583">
        <v>1010195</v>
      </c>
      <c r="B583" t="s">
        <v>38340</v>
      </c>
      <c r="C583" t="s">
        <v>40189</v>
      </c>
      <c r="D583" t="s">
        <v>38342</v>
      </c>
      <c r="E583" t="s">
        <v>1663</v>
      </c>
      <c r="F583" t="s">
        <v>38343</v>
      </c>
      <c r="G583" t="s">
        <v>40190</v>
      </c>
      <c r="H583" t="s">
        <v>21414</v>
      </c>
      <c r="I583">
        <v>40.278919999999999</v>
      </c>
      <c r="J583">
        <v>-74.047899999999998</v>
      </c>
      <c r="K583">
        <v>325120</v>
      </c>
      <c r="L583" t="s">
        <v>58</v>
      </c>
    </row>
    <row r="584" spans="1:75" x14ac:dyDescent="0.3">
      <c r="A584">
        <v>1005324</v>
      </c>
      <c r="B584" t="s">
        <v>40191</v>
      </c>
      <c r="C584" t="s">
        <v>40192</v>
      </c>
      <c r="D584" t="s">
        <v>40193</v>
      </c>
      <c r="E584" t="s">
        <v>1487</v>
      </c>
      <c r="F584" t="s">
        <v>40194</v>
      </c>
      <c r="G584" t="s">
        <v>40195</v>
      </c>
      <c r="H584" t="s">
        <v>4279</v>
      </c>
      <c r="I584">
        <v>40.764899999999997</v>
      </c>
      <c r="J584">
        <v>-106.213142</v>
      </c>
      <c r="K584">
        <v>211111</v>
      </c>
      <c r="L584" t="s">
        <v>59</v>
      </c>
      <c r="BQ584" s="49" t="s">
        <v>38382</v>
      </c>
      <c r="BR584" s="49" t="s">
        <v>38382</v>
      </c>
      <c r="BS584" s="49" t="s">
        <v>38382</v>
      </c>
      <c r="BT584" s="49" t="s">
        <v>40196</v>
      </c>
      <c r="BU584" s="49" t="s">
        <v>40197</v>
      </c>
      <c r="BV584" s="49" t="s">
        <v>40198</v>
      </c>
      <c r="BW584" s="49" t="s">
        <v>40199</v>
      </c>
    </row>
    <row r="585" spans="1:75" x14ac:dyDescent="0.3">
      <c r="A585">
        <v>1002082</v>
      </c>
      <c r="B585" t="s">
        <v>18671</v>
      </c>
      <c r="C585" t="s">
        <v>18672</v>
      </c>
      <c r="D585" t="s">
        <v>6495</v>
      </c>
      <c r="E585" t="s">
        <v>542</v>
      </c>
      <c r="F585" t="s">
        <v>18673</v>
      </c>
      <c r="G585" t="s">
        <v>18674</v>
      </c>
      <c r="H585" t="s">
        <v>1703</v>
      </c>
      <c r="I585">
        <v>38.289589999999997</v>
      </c>
      <c r="J585">
        <v>-98.195220000000006</v>
      </c>
      <c r="K585">
        <v>325193</v>
      </c>
      <c r="L585" t="s">
        <v>2050</v>
      </c>
      <c r="BO585" s="49" t="s">
        <v>35887</v>
      </c>
      <c r="BP585" s="49" t="s">
        <v>35887</v>
      </c>
      <c r="BQ585" s="49" t="s">
        <v>35887</v>
      </c>
      <c r="BR585" s="49" t="s">
        <v>35887</v>
      </c>
    </row>
    <row r="586" spans="1:75" x14ac:dyDescent="0.3">
      <c r="A586">
        <v>1004267</v>
      </c>
      <c r="B586" t="s">
        <v>18745</v>
      </c>
      <c r="C586" t="s">
        <v>18746</v>
      </c>
      <c r="D586" t="s">
        <v>3783</v>
      </c>
      <c r="E586" t="s">
        <v>323</v>
      </c>
      <c r="F586" t="s">
        <v>18747</v>
      </c>
      <c r="G586" t="s">
        <v>18748</v>
      </c>
      <c r="H586" t="s">
        <v>2179</v>
      </c>
      <c r="I586">
        <v>35.295278000000003</v>
      </c>
      <c r="J586">
        <v>-118.921111</v>
      </c>
      <c r="K586">
        <v>324110</v>
      </c>
      <c r="L586" t="s">
        <v>1344</v>
      </c>
      <c r="V586" s="49" t="s">
        <v>40200</v>
      </c>
      <c r="W586" s="49" t="s">
        <v>40201</v>
      </c>
      <c r="X586" s="49" t="s">
        <v>40202</v>
      </c>
      <c r="Y586" s="49" t="s">
        <v>40203</v>
      </c>
      <c r="Z586" s="49" t="s">
        <v>40204</v>
      </c>
      <c r="AA586" s="49" t="s">
        <v>40205</v>
      </c>
      <c r="AB586" s="49" t="s">
        <v>40206</v>
      </c>
      <c r="AC586" s="49" t="s">
        <v>40207</v>
      </c>
      <c r="AD586" s="49" t="s">
        <v>40208</v>
      </c>
    </row>
    <row r="587" spans="1:75" x14ac:dyDescent="0.3">
      <c r="A587">
        <v>1002602</v>
      </c>
      <c r="B587" t="s">
        <v>40209</v>
      </c>
      <c r="C587" t="s">
        <v>40210</v>
      </c>
      <c r="D587" t="s">
        <v>40211</v>
      </c>
      <c r="E587" t="s">
        <v>331</v>
      </c>
      <c r="F587" t="s">
        <v>5178</v>
      </c>
      <c r="G587" t="s">
        <v>40212</v>
      </c>
      <c r="H587" t="s">
        <v>7822</v>
      </c>
      <c r="I587">
        <v>40.766790999999998</v>
      </c>
      <c r="J587">
        <v>-73.510559000000001</v>
      </c>
      <c r="K587">
        <v>221210</v>
      </c>
      <c r="L587" t="s">
        <v>3629</v>
      </c>
      <c r="AW587" s="49" t="s">
        <v>40213</v>
      </c>
      <c r="AX587" s="49" t="s">
        <v>40214</v>
      </c>
      <c r="AY587" s="49" t="s">
        <v>40215</v>
      </c>
      <c r="AZ587" s="49" t="s">
        <v>40216</v>
      </c>
      <c r="BA587" s="49" t="s">
        <v>40217</v>
      </c>
      <c r="BB587" s="49" t="s">
        <v>40218</v>
      </c>
      <c r="BC587" s="49" t="s">
        <v>40219</v>
      </c>
      <c r="BD587" s="49" t="s">
        <v>40220</v>
      </c>
      <c r="BE587" s="49" t="s">
        <v>40221</v>
      </c>
    </row>
    <row r="588" spans="1:75" x14ac:dyDescent="0.3">
      <c r="A588">
        <v>1002836</v>
      </c>
      <c r="B588" t="s">
        <v>40222</v>
      </c>
      <c r="C588" t="s">
        <v>40223</v>
      </c>
      <c r="D588" t="s">
        <v>4335</v>
      </c>
      <c r="E588" t="s">
        <v>303</v>
      </c>
      <c r="F588" t="s">
        <v>4336</v>
      </c>
      <c r="G588" t="s">
        <v>40224</v>
      </c>
      <c r="H588" t="s">
        <v>4338</v>
      </c>
      <c r="I588">
        <v>29.375833</v>
      </c>
      <c r="J588">
        <v>-94.940832999999998</v>
      </c>
      <c r="K588">
        <v>211130</v>
      </c>
      <c r="L588" t="s">
        <v>126</v>
      </c>
      <c r="BF588" s="49" t="s">
        <v>40225</v>
      </c>
      <c r="BG588" s="49" t="s">
        <v>40226</v>
      </c>
      <c r="BH588" s="49" t="s">
        <v>40227</v>
      </c>
      <c r="BI588" s="49" t="s">
        <v>40228</v>
      </c>
      <c r="BJ588" s="49" t="s">
        <v>40229</v>
      </c>
      <c r="BK588" s="49" t="s">
        <v>40230</v>
      </c>
      <c r="BL588" s="49" t="s">
        <v>40231</v>
      </c>
      <c r="BM588" s="49" t="s">
        <v>40232</v>
      </c>
      <c r="BN588" s="49" t="s">
        <v>40233</v>
      </c>
    </row>
    <row r="589" spans="1:75" x14ac:dyDescent="0.3">
      <c r="A589">
        <v>1002407</v>
      </c>
      <c r="B589" t="s">
        <v>19005</v>
      </c>
      <c r="C589" t="s">
        <v>19006</v>
      </c>
      <c r="D589" t="s">
        <v>11990</v>
      </c>
      <c r="E589" t="s">
        <v>1418</v>
      </c>
      <c r="F589" t="s">
        <v>11991</v>
      </c>
      <c r="G589" t="s">
        <v>19007</v>
      </c>
      <c r="H589" t="s">
        <v>3826</v>
      </c>
      <c r="I589">
        <v>36.379100000000001</v>
      </c>
      <c r="J589">
        <v>-97.761300000000006</v>
      </c>
      <c r="K589">
        <v>325311</v>
      </c>
      <c r="L589" t="s">
        <v>6685</v>
      </c>
      <c r="BO589" s="49" t="s">
        <v>35887</v>
      </c>
      <c r="BP589" s="49" t="s">
        <v>35887</v>
      </c>
      <c r="BQ589" s="49" t="s">
        <v>35887</v>
      </c>
      <c r="BR589" s="49" t="s">
        <v>35887</v>
      </c>
      <c r="BS589" s="49" t="s">
        <v>35887</v>
      </c>
      <c r="BT589" s="49" t="s">
        <v>35887</v>
      </c>
      <c r="BU589" s="49" t="s">
        <v>35887</v>
      </c>
      <c r="BV589" s="49" t="s">
        <v>35887</v>
      </c>
      <c r="BW589" s="49" t="s">
        <v>35887</v>
      </c>
    </row>
    <row r="590" spans="1:75" x14ac:dyDescent="0.3">
      <c r="A590">
        <v>1006575</v>
      </c>
      <c r="B590" t="s">
        <v>19008</v>
      </c>
      <c r="C590" t="s">
        <v>19009</v>
      </c>
      <c r="D590" t="s">
        <v>4970</v>
      </c>
      <c r="E590" t="s">
        <v>922</v>
      </c>
      <c r="F590" t="s">
        <v>4971</v>
      </c>
      <c r="G590" t="s">
        <v>19010</v>
      </c>
      <c r="H590" t="s">
        <v>4977</v>
      </c>
      <c r="I590">
        <v>40.319088000000001</v>
      </c>
      <c r="J590">
        <v>-96.841399999999993</v>
      </c>
      <c r="K590">
        <v>325311</v>
      </c>
      <c r="L590" t="s">
        <v>6685</v>
      </c>
      <c r="BO590" s="49" t="s">
        <v>35887</v>
      </c>
      <c r="BP590" s="49" t="s">
        <v>35887</v>
      </c>
      <c r="BQ590" s="49" t="s">
        <v>35887</v>
      </c>
      <c r="BR590" s="49" t="s">
        <v>35887</v>
      </c>
      <c r="BS590" s="49" t="s">
        <v>35887</v>
      </c>
      <c r="BT590" s="49" t="s">
        <v>35887</v>
      </c>
      <c r="BU590" s="49" t="s">
        <v>35887</v>
      </c>
      <c r="BV590" s="49" t="s">
        <v>35887</v>
      </c>
      <c r="BW590" s="49" t="s">
        <v>35887</v>
      </c>
    </row>
    <row r="591" spans="1:75" x14ac:dyDescent="0.3">
      <c r="A591">
        <v>1006037</v>
      </c>
      <c r="B591" t="s">
        <v>19011</v>
      </c>
      <c r="C591" t="s">
        <v>19012</v>
      </c>
      <c r="D591" t="s">
        <v>6303</v>
      </c>
      <c r="E591" t="s">
        <v>542</v>
      </c>
      <c r="F591" t="s">
        <v>6304</v>
      </c>
      <c r="G591" t="s">
        <v>19013</v>
      </c>
      <c r="H591" t="s">
        <v>6306</v>
      </c>
      <c r="I591">
        <v>37.777012999999997</v>
      </c>
      <c r="J591">
        <v>-99.929745999999994</v>
      </c>
      <c r="K591">
        <v>325311</v>
      </c>
      <c r="L591" t="s">
        <v>6685</v>
      </c>
      <c r="BO591" s="49" t="s">
        <v>35887</v>
      </c>
      <c r="BP591" s="49" t="s">
        <v>35887</v>
      </c>
      <c r="BQ591" s="49" t="s">
        <v>35887</v>
      </c>
      <c r="BR591" s="49" t="s">
        <v>35887</v>
      </c>
      <c r="BS591" s="49" t="s">
        <v>35887</v>
      </c>
      <c r="BT591" s="49" t="s">
        <v>35887</v>
      </c>
      <c r="BU591" s="49" t="s">
        <v>35887</v>
      </c>
      <c r="BV591" s="49" t="s">
        <v>35887</v>
      </c>
      <c r="BW591" s="49" t="s">
        <v>35887</v>
      </c>
    </row>
    <row r="592" spans="1:75" x14ac:dyDescent="0.3">
      <c r="A592">
        <v>1010670</v>
      </c>
      <c r="B592" t="s">
        <v>39167</v>
      </c>
      <c r="C592" t="s">
        <v>40234</v>
      </c>
      <c r="D592" t="s">
        <v>22900</v>
      </c>
      <c r="E592" t="s">
        <v>542</v>
      </c>
      <c r="F592" t="s">
        <v>39169</v>
      </c>
      <c r="G592" t="s">
        <v>39170</v>
      </c>
      <c r="H592" t="s">
        <v>545</v>
      </c>
      <c r="I592">
        <v>37.752279999999999</v>
      </c>
      <c r="J592">
        <v>-97.289940000000001</v>
      </c>
      <c r="K592">
        <v>424720</v>
      </c>
      <c r="L592" t="s">
        <v>36033</v>
      </c>
      <c r="AL592" s="49" t="s">
        <v>35887</v>
      </c>
    </row>
    <row r="593" spans="1:75" x14ac:dyDescent="0.3">
      <c r="A593">
        <v>1005836</v>
      </c>
      <c r="B593" t="s">
        <v>40235</v>
      </c>
      <c r="C593" t="s">
        <v>40236</v>
      </c>
      <c r="D593" t="s">
        <v>40237</v>
      </c>
      <c r="E593" t="s">
        <v>1248</v>
      </c>
      <c r="F593" t="s">
        <v>8974</v>
      </c>
      <c r="H593" t="s">
        <v>9524</v>
      </c>
      <c r="I593">
        <v>38.2928</v>
      </c>
      <c r="J593">
        <v>-81.464600000000004</v>
      </c>
      <c r="K593">
        <v>213112</v>
      </c>
      <c r="L593" t="s">
        <v>59</v>
      </c>
      <c r="BQ593" s="49" t="s">
        <v>40238</v>
      </c>
      <c r="BR593" s="49" t="s">
        <v>40239</v>
      </c>
      <c r="BS593" s="49" t="s">
        <v>40240</v>
      </c>
      <c r="BT593" s="49" t="s">
        <v>40241</v>
      </c>
      <c r="BU593" s="49" t="s">
        <v>38382</v>
      </c>
      <c r="BV593" s="49" t="s">
        <v>38382</v>
      </c>
      <c r="BW593" s="49" t="s">
        <v>40242</v>
      </c>
    </row>
    <row r="594" spans="1:75" x14ac:dyDescent="0.3">
      <c r="A594">
        <v>1004107</v>
      </c>
      <c r="B594" t="s">
        <v>40243</v>
      </c>
      <c r="C594" t="s">
        <v>40244</v>
      </c>
      <c r="D594" t="s">
        <v>40245</v>
      </c>
      <c r="E594" t="s">
        <v>542</v>
      </c>
      <c r="F594" t="s">
        <v>40246</v>
      </c>
      <c r="G594" t="s">
        <v>40247</v>
      </c>
      <c r="H594" t="s">
        <v>906</v>
      </c>
      <c r="I594">
        <v>38.895679999999999</v>
      </c>
      <c r="J594">
        <v>-94.673050000000003</v>
      </c>
      <c r="K594">
        <v>221210</v>
      </c>
      <c r="L594" t="s">
        <v>3629</v>
      </c>
      <c r="AW594" s="49" t="s">
        <v>40248</v>
      </c>
      <c r="AX594" s="49" t="s">
        <v>40249</v>
      </c>
      <c r="AY594" s="49" t="s">
        <v>40250</v>
      </c>
      <c r="AZ594" s="49" t="s">
        <v>40251</v>
      </c>
      <c r="BA594" s="49" t="s">
        <v>40252</v>
      </c>
      <c r="BB594" s="49" t="s">
        <v>40253</v>
      </c>
      <c r="BC594" s="49" t="s">
        <v>40254</v>
      </c>
      <c r="BD594" s="49" t="s">
        <v>40255</v>
      </c>
      <c r="BE594" s="49" t="s">
        <v>40256</v>
      </c>
    </row>
    <row r="595" spans="1:75" x14ac:dyDescent="0.3">
      <c r="A595">
        <v>1010442</v>
      </c>
      <c r="B595" t="s">
        <v>27336</v>
      </c>
      <c r="C595" t="s">
        <v>40257</v>
      </c>
      <c r="D595" t="s">
        <v>3590</v>
      </c>
      <c r="E595" t="s">
        <v>832</v>
      </c>
      <c r="F595" t="s">
        <v>833</v>
      </c>
      <c r="G595" t="s">
        <v>40258</v>
      </c>
      <c r="H595" t="s">
        <v>835</v>
      </c>
      <c r="I595">
        <v>21.304099999999998</v>
      </c>
      <c r="J595">
        <v>-158.09119999999999</v>
      </c>
      <c r="K595">
        <v>324110</v>
      </c>
      <c r="L595" t="s">
        <v>37315</v>
      </c>
      <c r="V595" s="49" t="s">
        <v>40259</v>
      </c>
      <c r="W595" s="49" t="s">
        <v>40260</v>
      </c>
      <c r="X595" s="49" t="s">
        <v>40261</v>
      </c>
      <c r="Y595" s="49" t="s">
        <v>40262</v>
      </c>
      <c r="Z595" s="49" t="s">
        <v>40263</v>
      </c>
      <c r="AA595" s="49" t="s">
        <v>40264</v>
      </c>
      <c r="AB595" s="49" t="s">
        <v>40265</v>
      </c>
      <c r="AC595" s="49" t="s">
        <v>40266</v>
      </c>
    </row>
    <row r="596" spans="1:75" x14ac:dyDescent="0.3">
      <c r="A596">
        <v>1010728</v>
      </c>
      <c r="B596" t="s">
        <v>40267</v>
      </c>
      <c r="C596" t="s">
        <v>40268</v>
      </c>
      <c r="D596" t="s">
        <v>5420</v>
      </c>
      <c r="E596" t="s">
        <v>303</v>
      </c>
      <c r="F596" t="s">
        <v>40269</v>
      </c>
      <c r="G596" t="s">
        <v>40270</v>
      </c>
      <c r="H596" t="s">
        <v>483</v>
      </c>
      <c r="I596">
        <v>29.727699999999999</v>
      </c>
      <c r="J596">
        <v>-95.556280000000001</v>
      </c>
      <c r="K596">
        <v>424710</v>
      </c>
      <c r="L596" t="s">
        <v>35924</v>
      </c>
      <c r="AE596" s="49" t="s">
        <v>35887</v>
      </c>
      <c r="AF596" s="49" t="s">
        <v>35887</v>
      </c>
      <c r="AG596" s="49" t="s">
        <v>35887</v>
      </c>
      <c r="AH596" s="49" t="s">
        <v>35887</v>
      </c>
      <c r="AI596" s="49" t="s">
        <v>35887</v>
      </c>
      <c r="AJ596" s="49" t="s">
        <v>35887</v>
      </c>
      <c r="AK596" s="49" t="s">
        <v>35887</v>
      </c>
      <c r="AL596" s="49" t="s">
        <v>35887</v>
      </c>
      <c r="AM596" s="49" t="s">
        <v>35887</v>
      </c>
      <c r="AN596" s="49" t="s">
        <v>40271</v>
      </c>
      <c r="AO596" s="49" t="s">
        <v>40272</v>
      </c>
      <c r="AP596" s="49" t="s">
        <v>40273</v>
      </c>
      <c r="AQ596" s="49" t="s">
        <v>40274</v>
      </c>
      <c r="AR596" s="49" t="s">
        <v>40275</v>
      </c>
      <c r="AS596" s="49" t="s">
        <v>40276</v>
      </c>
      <c r="AT596" s="49" t="s">
        <v>40277</v>
      </c>
      <c r="AU596" s="49" t="s">
        <v>40278</v>
      </c>
      <c r="AV596" s="49" t="s">
        <v>35887</v>
      </c>
    </row>
    <row r="597" spans="1:75" x14ac:dyDescent="0.3">
      <c r="A597">
        <v>1011199</v>
      </c>
      <c r="B597" t="s">
        <v>19194</v>
      </c>
      <c r="C597" t="s">
        <v>19195</v>
      </c>
      <c r="D597" t="s">
        <v>19196</v>
      </c>
      <c r="E597" t="s">
        <v>690</v>
      </c>
      <c r="F597" t="s">
        <v>19197</v>
      </c>
      <c r="G597" t="s">
        <v>19198</v>
      </c>
      <c r="H597" t="s">
        <v>7181</v>
      </c>
      <c r="I597">
        <v>32.915900000000001</v>
      </c>
      <c r="J597">
        <v>-85.117609999999999</v>
      </c>
      <c r="K597">
        <v>336111</v>
      </c>
      <c r="L597" t="s">
        <v>13068</v>
      </c>
    </row>
    <row r="598" spans="1:75" x14ac:dyDescent="0.3">
      <c r="A598">
        <v>1011431</v>
      </c>
      <c r="B598" t="s">
        <v>40279</v>
      </c>
      <c r="C598" t="s">
        <v>40280</v>
      </c>
      <c r="D598" t="s">
        <v>1127</v>
      </c>
      <c r="E598" t="s">
        <v>1682</v>
      </c>
      <c r="F598" t="s">
        <v>40281</v>
      </c>
      <c r="G598" t="s">
        <v>40282</v>
      </c>
      <c r="H598" t="s">
        <v>3046</v>
      </c>
      <c r="I598">
        <v>42.255640999999997</v>
      </c>
      <c r="J598">
        <v>-71.458205000000007</v>
      </c>
      <c r="K598">
        <v>325998</v>
      </c>
      <c r="L598" t="s">
        <v>58</v>
      </c>
    </row>
    <row r="599" spans="1:75" x14ac:dyDescent="0.3">
      <c r="A599">
        <v>1004709</v>
      </c>
      <c r="B599" t="s">
        <v>19212</v>
      </c>
      <c r="C599" t="s">
        <v>19213</v>
      </c>
      <c r="D599" t="s">
        <v>19214</v>
      </c>
      <c r="E599" t="s">
        <v>2294</v>
      </c>
      <c r="F599" t="s">
        <v>19215</v>
      </c>
      <c r="G599" t="s">
        <v>19216</v>
      </c>
      <c r="H599" t="s">
        <v>19217</v>
      </c>
      <c r="I599">
        <v>40.359319999999997</v>
      </c>
      <c r="J599">
        <v>-110.28605</v>
      </c>
      <c r="K599">
        <v>211130</v>
      </c>
      <c r="L599" t="s">
        <v>326</v>
      </c>
      <c r="BF599" s="49" t="s">
        <v>40283</v>
      </c>
      <c r="BG599" s="49" t="s">
        <v>40284</v>
      </c>
      <c r="BH599" s="49" t="s">
        <v>40285</v>
      </c>
      <c r="BI599" s="49" t="s">
        <v>40286</v>
      </c>
      <c r="BJ599" s="49" t="s">
        <v>40287</v>
      </c>
      <c r="BK599" s="49" t="s">
        <v>40288</v>
      </c>
      <c r="BL599" s="49" t="s">
        <v>40289</v>
      </c>
      <c r="BM599" s="49" t="s">
        <v>40290</v>
      </c>
      <c r="BN599" s="49" t="s">
        <v>40291</v>
      </c>
    </row>
    <row r="600" spans="1:75" x14ac:dyDescent="0.3">
      <c r="A600">
        <v>1002521</v>
      </c>
      <c r="B600" t="s">
        <v>19229</v>
      </c>
      <c r="C600" t="s">
        <v>19230</v>
      </c>
      <c r="D600" t="s">
        <v>19231</v>
      </c>
      <c r="E600" t="s">
        <v>303</v>
      </c>
      <c r="F600" t="s">
        <v>18940</v>
      </c>
      <c r="H600" t="s">
        <v>19232</v>
      </c>
      <c r="I600">
        <v>27.465599999999998</v>
      </c>
      <c r="J600">
        <v>-98.057599999999994</v>
      </c>
      <c r="K600">
        <v>486210</v>
      </c>
      <c r="L600" t="s">
        <v>326</v>
      </c>
      <c r="BF600" s="49" t="s">
        <v>40292</v>
      </c>
      <c r="BG600" s="49" t="s">
        <v>40293</v>
      </c>
      <c r="BH600" s="49" t="s">
        <v>40294</v>
      </c>
      <c r="BI600" s="49" t="s">
        <v>40295</v>
      </c>
      <c r="BJ600" s="49" t="s">
        <v>40296</v>
      </c>
      <c r="BK600" s="49" t="s">
        <v>40297</v>
      </c>
      <c r="BL600" s="49" t="s">
        <v>40298</v>
      </c>
      <c r="BM600" s="49" t="s">
        <v>40299</v>
      </c>
      <c r="BN600" s="49" t="s">
        <v>40300</v>
      </c>
    </row>
    <row r="601" spans="1:75" x14ac:dyDescent="0.3">
      <c r="A601">
        <v>1013700</v>
      </c>
      <c r="B601"/>
      <c r="C601" t="s">
        <v>40301</v>
      </c>
      <c r="D601" t="s">
        <v>40302</v>
      </c>
      <c r="E601" t="s">
        <v>323</v>
      </c>
      <c r="F601" t="s">
        <v>13475</v>
      </c>
      <c r="G601" t="s">
        <v>40303</v>
      </c>
      <c r="K601">
        <v>424720</v>
      </c>
      <c r="L601" t="s">
        <v>36033</v>
      </c>
      <c r="AE601" s="49" t="s">
        <v>35887</v>
      </c>
      <c r="AF601" s="49" t="s">
        <v>35887</v>
      </c>
      <c r="AG601" s="49" t="s">
        <v>35887</v>
      </c>
    </row>
    <row r="602" spans="1:75" x14ac:dyDescent="0.3">
      <c r="A602">
        <v>1007292</v>
      </c>
      <c r="B602" t="s">
        <v>40304</v>
      </c>
      <c r="C602" t="s">
        <v>40305</v>
      </c>
      <c r="D602" t="s">
        <v>40306</v>
      </c>
      <c r="E602" t="s">
        <v>447</v>
      </c>
      <c r="F602" t="s">
        <v>40307</v>
      </c>
      <c r="G602" t="s">
        <v>40308</v>
      </c>
      <c r="H602" t="s">
        <v>3322</v>
      </c>
      <c r="I602">
        <v>40.243319999999997</v>
      </c>
      <c r="J602">
        <v>-77.027119999999996</v>
      </c>
      <c r="K602">
        <v>425120</v>
      </c>
      <c r="L602" t="s">
        <v>58</v>
      </c>
    </row>
    <row r="603" spans="1:75" x14ac:dyDescent="0.3">
      <c r="A603">
        <v>1011230</v>
      </c>
      <c r="B603" t="s">
        <v>40309</v>
      </c>
      <c r="C603" t="s">
        <v>40310</v>
      </c>
      <c r="D603" t="s">
        <v>2879</v>
      </c>
      <c r="E603" t="s">
        <v>663</v>
      </c>
      <c r="F603" t="s">
        <v>11318</v>
      </c>
      <c r="G603" t="s">
        <v>38805</v>
      </c>
      <c r="H603" t="s">
        <v>5051</v>
      </c>
      <c r="I603">
        <v>40.85116</v>
      </c>
      <c r="J603">
        <v>-81.425349999999995</v>
      </c>
      <c r="K603">
        <v>221210</v>
      </c>
      <c r="L603" t="s">
        <v>127</v>
      </c>
      <c r="AW603" s="49" t="s">
        <v>40311</v>
      </c>
      <c r="AX603" s="49" t="s">
        <v>40312</v>
      </c>
      <c r="AY603" s="49" t="s">
        <v>40313</v>
      </c>
      <c r="AZ603" s="49" t="s">
        <v>40314</v>
      </c>
      <c r="BA603" s="49" t="s">
        <v>40315</v>
      </c>
      <c r="BB603" s="49" t="s">
        <v>40316</v>
      </c>
      <c r="BC603" s="49" t="s">
        <v>40317</v>
      </c>
    </row>
    <row r="604" spans="1:75" x14ac:dyDescent="0.3">
      <c r="A604">
        <v>1011775</v>
      </c>
      <c r="B604" t="s">
        <v>40318</v>
      </c>
      <c r="C604" t="s">
        <v>40310</v>
      </c>
      <c r="D604" t="s">
        <v>28208</v>
      </c>
      <c r="E604" t="s">
        <v>447</v>
      </c>
      <c r="F604" t="s">
        <v>20962</v>
      </c>
      <c r="G604" t="s">
        <v>40319</v>
      </c>
      <c r="H604" t="s">
        <v>1501</v>
      </c>
      <c r="I604">
        <v>41.653004000000003</v>
      </c>
      <c r="J604">
        <v>-78.785606999999999</v>
      </c>
      <c r="K604">
        <v>221210</v>
      </c>
      <c r="L604" t="s">
        <v>127</v>
      </c>
      <c r="AW604" s="49" t="s">
        <v>40320</v>
      </c>
      <c r="AX604" s="49" t="s">
        <v>40321</v>
      </c>
      <c r="AY604" s="49" t="s">
        <v>40322</v>
      </c>
      <c r="AZ604" s="49" t="s">
        <v>40323</v>
      </c>
      <c r="BA604" s="49" t="s">
        <v>40324</v>
      </c>
      <c r="BB604" s="49" t="s">
        <v>40325</v>
      </c>
      <c r="BC604" s="49" t="s">
        <v>40326</v>
      </c>
    </row>
    <row r="605" spans="1:75" x14ac:dyDescent="0.3">
      <c r="A605">
        <v>1002423</v>
      </c>
      <c r="B605" t="s">
        <v>40327</v>
      </c>
      <c r="C605" t="s">
        <v>40328</v>
      </c>
      <c r="D605" t="s">
        <v>36400</v>
      </c>
      <c r="E605" t="s">
        <v>676</v>
      </c>
      <c r="F605" t="s">
        <v>7354</v>
      </c>
      <c r="G605" t="s">
        <v>40329</v>
      </c>
      <c r="H605" t="s">
        <v>2672</v>
      </c>
      <c r="I605">
        <v>35.973564000000003</v>
      </c>
      <c r="J605">
        <v>-84.027316999999996</v>
      </c>
      <c r="K605">
        <v>221122</v>
      </c>
      <c r="L605" t="s">
        <v>127</v>
      </c>
      <c r="AW605" s="49" t="s">
        <v>40330</v>
      </c>
      <c r="AX605" s="49" t="s">
        <v>40331</v>
      </c>
      <c r="AY605" s="49" t="s">
        <v>40332</v>
      </c>
      <c r="AZ605" s="49" t="s">
        <v>40333</v>
      </c>
      <c r="BA605" s="49" t="s">
        <v>40334</v>
      </c>
      <c r="BB605" s="49" t="s">
        <v>40335</v>
      </c>
      <c r="BC605" s="49" t="s">
        <v>40336</v>
      </c>
      <c r="BD605" s="49" t="s">
        <v>40337</v>
      </c>
      <c r="BE605" s="49" t="s">
        <v>40338</v>
      </c>
    </row>
    <row r="606" spans="1:75" x14ac:dyDescent="0.3">
      <c r="A606">
        <v>1010446</v>
      </c>
      <c r="B606"/>
      <c r="C606" t="s">
        <v>40339</v>
      </c>
      <c r="D606" t="s">
        <v>22900</v>
      </c>
      <c r="E606" t="s">
        <v>542</v>
      </c>
      <c r="F606" t="s">
        <v>39169</v>
      </c>
      <c r="G606" t="s">
        <v>40340</v>
      </c>
      <c r="I606">
        <v>37.764550499999999</v>
      </c>
      <c r="J606">
        <v>-97.276076000000003</v>
      </c>
      <c r="K606">
        <v>423520</v>
      </c>
      <c r="L606" t="s">
        <v>37040</v>
      </c>
      <c r="AI606" s="49" t="s">
        <v>35887</v>
      </c>
      <c r="AN606" s="49" t="s">
        <v>35887</v>
      </c>
      <c r="AO606" s="49" t="s">
        <v>35887</v>
      </c>
      <c r="AP606" s="49" t="s">
        <v>35887</v>
      </c>
      <c r="AQ606" s="49" t="s">
        <v>35887</v>
      </c>
      <c r="AR606" s="49" t="s">
        <v>35887</v>
      </c>
      <c r="AS606" s="49" t="s">
        <v>35887</v>
      </c>
      <c r="AT606" s="49" t="s">
        <v>35887</v>
      </c>
      <c r="AU606" s="49" t="s">
        <v>35887</v>
      </c>
    </row>
    <row r="607" spans="1:75" x14ac:dyDescent="0.3">
      <c r="A607">
        <v>1007046</v>
      </c>
      <c r="B607" t="s">
        <v>19310</v>
      </c>
      <c r="C607" t="s">
        <v>19311</v>
      </c>
      <c r="D607" t="s">
        <v>19312</v>
      </c>
      <c r="E607" t="s">
        <v>569</v>
      </c>
      <c r="F607" t="s">
        <v>19313</v>
      </c>
      <c r="G607" t="s">
        <v>19314</v>
      </c>
      <c r="H607" t="s">
        <v>8502</v>
      </c>
      <c r="I607">
        <v>42.499406</v>
      </c>
      <c r="J607">
        <v>-94.017177000000004</v>
      </c>
      <c r="K607">
        <v>325311</v>
      </c>
      <c r="L607" t="s">
        <v>6685</v>
      </c>
      <c r="BO607" s="49" t="s">
        <v>35887</v>
      </c>
      <c r="BP607" s="49" t="s">
        <v>35887</v>
      </c>
      <c r="BQ607" s="49" t="s">
        <v>35887</v>
      </c>
      <c r="BR607" s="49" t="s">
        <v>35887</v>
      </c>
      <c r="BS607" s="49" t="s">
        <v>35887</v>
      </c>
      <c r="BT607" s="49" t="s">
        <v>35887</v>
      </c>
      <c r="BU607" s="49" t="s">
        <v>35887</v>
      </c>
      <c r="BV607" s="49" t="s">
        <v>35887</v>
      </c>
      <c r="BW607" s="49" t="s">
        <v>35887</v>
      </c>
    </row>
    <row r="608" spans="1:75" x14ac:dyDescent="0.3">
      <c r="A608">
        <v>1010404</v>
      </c>
      <c r="B608" t="s">
        <v>39167</v>
      </c>
      <c r="C608" t="s">
        <v>40341</v>
      </c>
      <c r="D608" t="s">
        <v>22900</v>
      </c>
      <c r="E608" t="s">
        <v>542</v>
      </c>
      <c r="F608" t="s">
        <v>39169</v>
      </c>
      <c r="G608" t="s">
        <v>39170</v>
      </c>
      <c r="H608" t="s">
        <v>545</v>
      </c>
      <c r="I608">
        <v>37.752279999999999</v>
      </c>
      <c r="J608">
        <v>-97.289940000000001</v>
      </c>
      <c r="K608">
        <v>424720</v>
      </c>
      <c r="L608" t="s">
        <v>35924</v>
      </c>
      <c r="AE608" s="49" t="s">
        <v>35887</v>
      </c>
      <c r="AF608" s="49" t="s">
        <v>35887</v>
      </c>
      <c r="AG608" s="49" t="s">
        <v>35887</v>
      </c>
      <c r="AH608" s="49" t="s">
        <v>35887</v>
      </c>
      <c r="AI608" s="49" t="s">
        <v>35887</v>
      </c>
      <c r="AJ608" s="49" t="s">
        <v>35887</v>
      </c>
      <c r="AK608" s="49" t="s">
        <v>35887</v>
      </c>
      <c r="AL608" s="49" t="s">
        <v>35887</v>
      </c>
      <c r="AN608" s="49" t="s">
        <v>40342</v>
      </c>
      <c r="AO608" s="49" t="s">
        <v>40343</v>
      </c>
      <c r="AP608" s="49" t="s">
        <v>40344</v>
      </c>
      <c r="AQ608" s="49" t="s">
        <v>40345</v>
      </c>
      <c r="AR608" s="49" t="s">
        <v>40346</v>
      </c>
      <c r="AS608" s="49" t="s">
        <v>40347</v>
      </c>
      <c r="AT608" s="49" t="s">
        <v>40348</v>
      </c>
      <c r="AU608" s="49" t="s">
        <v>40349</v>
      </c>
    </row>
    <row r="609" spans="1:75" x14ac:dyDescent="0.3">
      <c r="A609">
        <v>1010439</v>
      </c>
      <c r="B609" t="s">
        <v>40350</v>
      </c>
      <c r="C609" t="s">
        <v>40351</v>
      </c>
      <c r="D609" t="s">
        <v>15473</v>
      </c>
      <c r="E609" t="s">
        <v>2780</v>
      </c>
      <c r="F609" t="s">
        <v>5665</v>
      </c>
      <c r="G609" t="s">
        <v>40352</v>
      </c>
      <c r="H609" t="s">
        <v>1570</v>
      </c>
      <c r="I609">
        <v>41.178550000000001</v>
      </c>
      <c r="J609">
        <v>-73.188429999999997</v>
      </c>
      <c r="K609">
        <v>424720</v>
      </c>
      <c r="L609" t="s">
        <v>35912</v>
      </c>
      <c r="AE609" s="49" t="s">
        <v>35887</v>
      </c>
      <c r="AF609" s="49" t="s">
        <v>35887</v>
      </c>
      <c r="AG609" s="49" t="s">
        <v>35887</v>
      </c>
      <c r="AH609" s="49" t="s">
        <v>35887</v>
      </c>
      <c r="AI609" s="49" t="s">
        <v>35887</v>
      </c>
      <c r="AJ609" s="49" t="s">
        <v>35887</v>
      </c>
      <c r="AK609" s="49" t="s">
        <v>35887</v>
      </c>
      <c r="AL609" s="49" t="s">
        <v>35887</v>
      </c>
      <c r="AN609" s="49" t="s">
        <v>40353</v>
      </c>
      <c r="AO609" s="49" t="s">
        <v>40354</v>
      </c>
      <c r="AP609" s="49" t="s">
        <v>40355</v>
      </c>
      <c r="AQ609" s="49" t="s">
        <v>40356</v>
      </c>
      <c r="AR609" s="49" t="s">
        <v>40357</v>
      </c>
      <c r="AS609" s="49" t="s">
        <v>40358</v>
      </c>
      <c r="AT609" s="49" t="s">
        <v>40359</v>
      </c>
      <c r="AU609" s="49" t="s">
        <v>40360</v>
      </c>
    </row>
    <row r="610" spans="1:75" x14ac:dyDescent="0.3">
      <c r="A610">
        <v>1011693</v>
      </c>
      <c r="B610" t="s">
        <v>40361</v>
      </c>
      <c r="C610" t="s">
        <v>40362</v>
      </c>
      <c r="D610" t="s">
        <v>22246</v>
      </c>
      <c r="E610" t="s">
        <v>303</v>
      </c>
      <c r="F610" t="s">
        <v>2623</v>
      </c>
      <c r="G610" t="s">
        <v>40363</v>
      </c>
      <c r="H610" t="s">
        <v>483</v>
      </c>
      <c r="I610">
        <v>29.702604999999998</v>
      </c>
      <c r="J610">
        <v>-95.038387</v>
      </c>
      <c r="K610">
        <v>325211</v>
      </c>
      <c r="L610" t="s">
        <v>59</v>
      </c>
      <c r="BS610" s="49" t="s">
        <v>35887</v>
      </c>
      <c r="BT610" s="49" t="s">
        <v>35887</v>
      </c>
    </row>
    <row r="611" spans="1:75" x14ac:dyDescent="0.3">
      <c r="A611">
        <v>1002068</v>
      </c>
      <c r="B611" t="s">
        <v>19412</v>
      </c>
      <c r="C611" t="s">
        <v>19413</v>
      </c>
      <c r="D611" t="s">
        <v>19414</v>
      </c>
      <c r="E611" t="s">
        <v>303</v>
      </c>
      <c r="F611" t="s">
        <v>18946</v>
      </c>
      <c r="G611" t="s">
        <v>19415</v>
      </c>
      <c r="H611" t="s">
        <v>18942</v>
      </c>
      <c r="I611">
        <v>27.2761</v>
      </c>
      <c r="J611">
        <v>-98.1541</v>
      </c>
      <c r="K611">
        <v>211112</v>
      </c>
      <c r="L611" t="s">
        <v>326</v>
      </c>
      <c r="BI611" s="49" t="s">
        <v>40364</v>
      </c>
      <c r="BJ611" s="49" t="s">
        <v>40365</v>
      </c>
      <c r="BK611" s="49" t="s">
        <v>40366</v>
      </c>
      <c r="BL611" s="49" t="s">
        <v>40367</v>
      </c>
      <c r="BM611" s="49" t="s">
        <v>40368</v>
      </c>
      <c r="BN611" s="49" t="s">
        <v>40369</v>
      </c>
    </row>
    <row r="612" spans="1:75" x14ac:dyDescent="0.3">
      <c r="A612">
        <v>1007283</v>
      </c>
      <c r="B612" t="s">
        <v>19469</v>
      </c>
      <c r="C612" t="s">
        <v>19470</v>
      </c>
      <c r="D612" t="s">
        <v>6029</v>
      </c>
      <c r="E612" t="s">
        <v>583</v>
      </c>
      <c r="F612" t="s">
        <v>6030</v>
      </c>
      <c r="G612" t="s">
        <v>19471</v>
      </c>
      <c r="H612" t="s">
        <v>1007</v>
      </c>
      <c r="I612">
        <v>30.118369999999999</v>
      </c>
      <c r="J612">
        <v>-93.292950000000005</v>
      </c>
      <c r="K612">
        <v>324199</v>
      </c>
      <c r="L612" t="s">
        <v>3592</v>
      </c>
      <c r="AE612" s="49" t="s">
        <v>35887</v>
      </c>
      <c r="AF612" s="49" t="s">
        <v>35887</v>
      </c>
      <c r="AI612" s="49" t="s">
        <v>35887</v>
      </c>
      <c r="AJ612" s="49" t="s">
        <v>35887</v>
      </c>
      <c r="AK612" s="49" t="s">
        <v>35887</v>
      </c>
      <c r="AL612" s="49" t="s">
        <v>35887</v>
      </c>
    </row>
    <row r="613" spans="1:75" x14ac:dyDescent="0.3">
      <c r="A613">
        <v>1003319</v>
      </c>
      <c r="B613" t="s">
        <v>19542</v>
      </c>
      <c r="C613" t="s">
        <v>19543</v>
      </c>
      <c r="D613" t="s">
        <v>19069</v>
      </c>
      <c r="E613" t="s">
        <v>454</v>
      </c>
      <c r="F613" t="s">
        <v>19070</v>
      </c>
      <c r="G613" t="s">
        <v>19544</v>
      </c>
      <c r="H613" t="s">
        <v>1713</v>
      </c>
      <c r="I613">
        <v>44.698180000000001</v>
      </c>
      <c r="J613">
        <v>-85.195139999999995</v>
      </c>
      <c r="K613">
        <v>211130</v>
      </c>
      <c r="L613" t="s">
        <v>326</v>
      </c>
      <c r="BF613" s="49" t="s">
        <v>40370</v>
      </c>
      <c r="BG613" s="49" t="s">
        <v>40371</v>
      </c>
      <c r="BH613" s="49" t="s">
        <v>40372</v>
      </c>
      <c r="BI613" s="49" t="s">
        <v>40373</v>
      </c>
      <c r="BJ613" s="49" t="s">
        <v>40374</v>
      </c>
      <c r="BK613" s="49" t="s">
        <v>40375</v>
      </c>
      <c r="BL613" s="49" t="s">
        <v>40376</v>
      </c>
      <c r="BM613" s="49" t="s">
        <v>40377</v>
      </c>
      <c r="BN613" s="49" t="s">
        <v>40378</v>
      </c>
    </row>
    <row r="614" spans="1:75" x14ac:dyDescent="0.3">
      <c r="A614">
        <v>1010409</v>
      </c>
      <c r="B614" t="s">
        <v>40379</v>
      </c>
      <c r="C614" t="s">
        <v>40380</v>
      </c>
      <c r="D614" t="s">
        <v>816</v>
      </c>
      <c r="E614" t="s">
        <v>323</v>
      </c>
      <c r="F614" t="s">
        <v>20608</v>
      </c>
      <c r="G614" t="s">
        <v>40381</v>
      </c>
      <c r="H614" t="s">
        <v>963</v>
      </c>
      <c r="I614">
        <v>33.951611</v>
      </c>
      <c r="J614">
        <v>-118.387578</v>
      </c>
      <c r="K614">
        <v>424710</v>
      </c>
      <c r="L614" t="s">
        <v>36033</v>
      </c>
      <c r="AE614" s="49" t="s">
        <v>35887</v>
      </c>
      <c r="AF614" s="49" t="s">
        <v>35887</v>
      </c>
      <c r="AG614" s="49" t="s">
        <v>35887</v>
      </c>
      <c r="AH614" s="49" t="s">
        <v>35887</v>
      </c>
      <c r="AI614" s="49" t="s">
        <v>35887</v>
      </c>
      <c r="AJ614" s="49" t="s">
        <v>35887</v>
      </c>
      <c r="AK614" s="49" t="s">
        <v>35887</v>
      </c>
    </row>
    <row r="615" spans="1:75" x14ac:dyDescent="0.3">
      <c r="A615">
        <v>1010226</v>
      </c>
      <c r="B615"/>
      <c r="C615" t="s">
        <v>40382</v>
      </c>
      <c r="D615" t="s">
        <v>40383</v>
      </c>
      <c r="E615" t="s">
        <v>1663</v>
      </c>
      <c r="F615" t="s">
        <v>40384</v>
      </c>
      <c r="G615" t="s">
        <v>40385</v>
      </c>
      <c r="I615">
        <v>40.8923269</v>
      </c>
      <c r="J615">
        <v>-73.941860300000002</v>
      </c>
      <c r="K615">
        <v>423620</v>
      </c>
      <c r="L615" t="s">
        <v>82</v>
      </c>
    </row>
    <row r="616" spans="1:75" x14ac:dyDescent="0.3">
      <c r="A616">
        <v>1002701</v>
      </c>
      <c r="B616" t="s">
        <v>40386</v>
      </c>
      <c r="C616" t="s">
        <v>40387</v>
      </c>
      <c r="D616" t="s">
        <v>8338</v>
      </c>
      <c r="E616" t="s">
        <v>311</v>
      </c>
      <c r="F616" t="s">
        <v>19921</v>
      </c>
      <c r="G616" t="s">
        <v>40388</v>
      </c>
      <c r="H616" t="s">
        <v>536</v>
      </c>
      <c r="I616">
        <v>38.256340000000002</v>
      </c>
      <c r="J616">
        <v>-85.754180000000005</v>
      </c>
      <c r="K616">
        <v>486210</v>
      </c>
      <c r="L616" t="s">
        <v>3629</v>
      </c>
      <c r="AW616" s="49" t="s">
        <v>40389</v>
      </c>
      <c r="AX616" s="49" t="s">
        <v>40390</v>
      </c>
      <c r="AY616" s="49" t="s">
        <v>40391</v>
      </c>
      <c r="AZ616" s="49" t="s">
        <v>40392</v>
      </c>
      <c r="BA616" s="49" t="s">
        <v>40393</v>
      </c>
      <c r="BB616" s="49" t="s">
        <v>40394</v>
      </c>
      <c r="BC616" s="49" t="s">
        <v>40395</v>
      </c>
      <c r="BD616" s="49" t="s">
        <v>40396</v>
      </c>
      <c r="BE616" s="49" t="s">
        <v>40397</v>
      </c>
    </row>
    <row r="617" spans="1:75" x14ac:dyDescent="0.3">
      <c r="A617">
        <v>1001386</v>
      </c>
      <c r="B617" t="s">
        <v>3632</v>
      </c>
      <c r="C617" t="s">
        <v>40398</v>
      </c>
      <c r="D617" t="s">
        <v>3212</v>
      </c>
      <c r="E617" t="s">
        <v>690</v>
      </c>
      <c r="F617" t="s">
        <v>40399</v>
      </c>
      <c r="G617" t="s">
        <v>40400</v>
      </c>
      <c r="H617" t="s">
        <v>3637</v>
      </c>
      <c r="I617">
        <v>32.92548</v>
      </c>
      <c r="J617">
        <v>-96.816130000000001</v>
      </c>
      <c r="K617">
        <v>221210</v>
      </c>
      <c r="L617" t="s">
        <v>127</v>
      </c>
      <c r="AW617" s="49" t="s">
        <v>40401</v>
      </c>
      <c r="AX617" s="49" t="s">
        <v>40402</v>
      </c>
      <c r="AY617" s="49" t="s">
        <v>40403</v>
      </c>
      <c r="AZ617" s="49" t="s">
        <v>40404</v>
      </c>
      <c r="BA617" s="49" t="s">
        <v>40405</v>
      </c>
      <c r="BB617" s="49" t="s">
        <v>40406</v>
      </c>
      <c r="BC617" s="49" t="s">
        <v>40407</v>
      </c>
      <c r="BD617" s="49" t="s">
        <v>40408</v>
      </c>
      <c r="BE617" s="49" t="s">
        <v>40409</v>
      </c>
    </row>
    <row r="618" spans="1:75" x14ac:dyDescent="0.3">
      <c r="A618">
        <v>1005481</v>
      </c>
      <c r="B618" t="s">
        <v>40410</v>
      </c>
      <c r="C618" t="s">
        <v>40411</v>
      </c>
      <c r="D618" t="s">
        <v>13043</v>
      </c>
      <c r="E618" t="s">
        <v>1682</v>
      </c>
      <c r="F618" t="s">
        <v>40412</v>
      </c>
      <c r="G618" t="s">
        <v>40413</v>
      </c>
      <c r="H618" t="s">
        <v>13046</v>
      </c>
      <c r="I618">
        <v>41.702849999999998</v>
      </c>
      <c r="J618">
        <v>-71.163120000000006</v>
      </c>
      <c r="K618">
        <v>221210</v>
      </c>
      <c r="L618" t="s">
        <v>3629</v>
      </c>
      <c r="AW618" s="49" t="s">
        <v>40414</v>
      </c>
      <c r="AX618" s="49" t="s">
        <v>40415</v>
      </c>
      <c r="AY618" s="49" t="s">
        <v>40416</v>
      </c>
      <c r="AZ618" s="49" t="s">
        <v>40417</v>
      </c>
      <c r="BA618" s="49" t="s">
        <v>40418</v>
      </c>
      <c r="BB618" s="49" t="s">
        <v>40419</v>
      </c>
      <c r="BC618" s="49" t="s">
        <v>40420</v>
      </c>
      <c r="BD618" s="49" t="s">
        <v>40421</v>
      </c>
      <c r="BE618" s="49" t="s">
        <v>40422</v>
      </c>
    </row>
    <row r="619" spans="1:75" x14ac:dyDescent="0.3">
      <c r="A619">
        <v>1005641</v>
      </c>
      <c r="B619" t="s">
        <v>19786</v>
      </c>
      <c r="C619" t="s">
        <v>19787</v>
      </c>
      <c r="D619" t="s">
        <v>10280</v>
      </c>
      <c r="E619" t="s">
        <v>339</v>
      </c>
      <c r="F619" t="s">
        <v>365</v>
      </c>
      <c r="H619" t="s">
        <v>367</v>
      </c>
      <c r="I619">
        <v>32.695300000000003</v>
      </c>
      <c r="J619">
        <v>-103.28530000000001</v>
      </c>
      <c r="K619">
        <v>211130</v>
      </c>
      <c r="L619" t="s">
        <v>2172</v>
      </c>
      <c r="BO619" s="49" t="s">
        <v>35887</v>
      </c>
      <c r="BP619" s="49" t="s">
        <v>35887</v>
      </c>
      <c r="BQ619" s="49" t="s">
        <v>35887</v>
      </c>
      <c r="BR619" s="49" t="s">
        <v>35887</v>
      </c>
      <c r="BS619" s="49" t="s">
        <v>35887</v>
      </c>
      <c r="BT619" s="49" t="s">
        <v>35887</v>
      </c>
      <c r="BU619" s="49" t="s">
        <v>35887</v>
      </c>
      <c r="BV619" s="49" t="s">
        <v>35887</v>
      </c>
      <c r="BW619" s="49" t="s">
        <v>35887</v>
      </c>
    </row>
    <row r="620" spans="1:75" x14ac:dyDescent="0.3">
      <c r="A620">
        <v>1003529</v>
      </c>
      <c r="B620" t="s">
        <v>40423</v>
      </c>
      <c r="C620" t="s">
        <v>40424</v>
      </c>
      <c r="D620" t="s">
        <v>40425</v>
      </c>
      <c r="E620" t="s">
        <v>1663</v>
      </c>
      <c r="F620" t="s">
        <v>40426</v>
      </c>
      <c r="G620" t="s">
        <v>40427</v>
      </c>
      <c r="H620" t="s">
        <v>4118</v>
      </c>
      <c r="I620">
        <v>40.677250000000001</v>
      </c>
      <c r="J620">
        <v>-75.142390000000006</v>
      </c>
      <c r="K620">
        <v>325120</v>
      </c>
      <c r="L620" t="s">
        <v>40428</v>
      </c>
      <c r="BO620" s="49" t="s">
        <v>35887</v>
      </c>
      <c r="BP620" s="49" t="s">
        <v>35887</v>
      </c>
      <c r="BQ620" s="49" t="s">
        <v>35887</v>
      </c>
      <c r="BR620" s="49" t="s">
        <v>35887</v>
      </c>
      <c r="BS620" s="49" t="s">
        <v>35887</v>
      </c>
      <c r="BT620" s="49" t="s">
        <v>35887</v>
      </c>
      <c r="BU620" s="49" t="s">
        <v>35887</v>
      </c>
      <c r="BV620" s="49" t="s">
        <v>35887</v>
      </c>
      <c r="BW620" s="49" t="s">
        <v>35887</v>
      </c>
    </row>
    <row r="621" spans="1:75" x14ac:dyDescent="0.3">
      <c r="A621">
        <v>1008002</v>
      </c>
      <c r="B621" t="s">
        <v>19814</v>
      </c>
      <c r="C621" t="s">
        <v>19815</v>
      </c>
      <c r="D621" t="s">
        <v>399</v>
      </c>
      <c r="E621" t="s">
        <v>386</v>
      </c>
      <c r="F621" t="s">
        <v>2885</v>
      </c>
      <c r="G621" t="s">
        <v>19816</v>
      </c>
      <c r="H621" t="s">
        <v>402</v>
      </c>
      <c r="I621">
        <v>34.629460000000002</v>
      </c>
      <c r="J621">
        <v>-87.015739999999994</v>
      </c>
      <c r="K621">
        <v>325120</v>
      </c>
      <c r="L621" t="s">
        <v>2630</v>
      </c>
      <c r="BO621" s="49" t="s">
        <v>35887</v>
      </c>
      <c r="BP621" s="49" t="s">
        <v>35887</v>
      </c>
      <c r="BQ621" s="49" t="s">
        <v>35887</v>
      </c>
      <c r="BR621" s="49" t="s">
        <v>35887</v>
      </c>
      <c r="BS621" s="49" t="s">
        <v>35887</v>
      </c>
      <c r="BT621" s="49" t="s">
        <v>35887</v>
      </c>
      <c r="BU621" s="49" t="s">
        <v>35887</v>
      </c>
      <c r="BV621" s="49" t="s">
        <v>35887</v>
      </c>
      <c r="BW621" s="49" t="s">
        <v>35887</v>
      </c>
    </row>
    <row r="622" spans="1:75" x14ac:dyDescent="0.3">
      <c r="A622">
        <v>1007861</v>
      </c>
      <c r="B622" t="s">
        <v>19832</v>
      </c>
      <c r="C622" t="s">
        <v>19833</v>
      </c>
      <c r="D622" t="s">
        <v>4709</v>
      </c>
      <c r="E622" t="s">
        <v>422</v>
      </c>
      <c r="F622" t="s">
        <v>6811</v>
      </c>
      <c r="G622" t="s">
        <v>19834</v>
      </c>
      <c r="H622" t="s">
        <v>2284</v>
      </c>
      <c r="I622">
        <v>33.200091</v>
      </c>
      <c r="J622">
        <v>-92.675094999999999</v>
      </c>
      <c r="K622">
        <v>324110</v>
      </c>
      <c r="L622" t="s">
        <v>6080</v>
      </c>
      <c r="V622" s="49" t="s">
        <v>40429</v>
      </c>
      <c r="W622" s="49" t="s">
        <v>40430</v>
      </c>
      <c r="X622" s="49" t="s">
        <v>40431</v>
      </c>
      <c r="Y622" s="49" t="s">
        <v>40432</v>
      </c>
      <c r="Z622" s="49" t="s">
        <v>40433</v>
      </c>
      <c r="AA622" s="49" t="s">
        <v>40434</v>
      </c>
      <c r="AB622" s="49" t="s">
        <v>40435</v>
      </c>
      <c r="AC622" s="49" t="s">
        <v>40436</v>
      </c>
    </row>
    <row r="623" spans="1:75" x14ac:dyDescent="0.3">
      <c r="A623">
        <v>1000064</v>
      </c>
      <c r="B623" t="s">
        <v>19876</v>
      </c>
      <c r="C623" t="s">
        <v>19877</v>
      </c>
      <c r="D623" t="s">
        <v>19878</v>
      </c>
      <c r="E623" t="s">
        <v>323</v>
      </c>
      <c r="F623" t="s">
        <v>19879</v>
      </c>
      <c r="G623" t="s">
        <v>19880</v>
      </c>
      <c r="H623" t="s">
        <v>2179</v>
      </c>
      <c r="I623">
        <v>35.447778</v>
      </c>
      <c r="J623">
        <v>-119.26</v>
      </c>
      <c r="K623">
        <v>211130</v>
      </c>
      <c r="L623" t="s">
        <v>326</v>
      </c>
      <c r="BF623" s="49" t="s">
        <v>40437</v>
      </c>
      <c r="BG623" s="49" t="s">
        <v>40438</v>
      </c>
      <c r="BH623" s="49" t="s">
        <v>40439</v>
      </c>
      <c r="BI623" s="49" t="s">
        <v>40440</v>
      </c>
      <c r="BJ623" s="49" t="s">
        <v>40441</v>
      </c>
      <c r="BK623" s="49" t="s">
        <v>40442</v>
      </c>
      <c r="BL623" s="49" t="s">
        <v>40443</v>
      </c>
      <c r="BM623" s="49" t="s">
        <v>40444</v>
      </c>
      <c r="BN623" s="49" t="s">
        <v>40445</v>
      </c>
    </row>
    <row r="624" spans="1:75" x14ac:dyDescent="0.3">
      <c r="A624">
        <v>1005642</v>
      </c>
      <c r="B624" t="s">
        <v>40446</v>
      </c>
      <c r="C624" t="s">
        <v>40447</v>
      </c>
      <c r="D624" t="s">
        <v>19911</v>
      </c>
      <c r="E624" t="s">
        <v>339</v>
      </c>
      <c r="F624" t="s">
        <v>19912</v>
      </c>
      <c r="G624" t="s">
        <v>40448</v>
      </c>
      <c r="H624" t="s">
        <v>19914</v>
      </c>
      <c r="I624">
        <v>35.881810999999999</v>
      </c>
      <c r="J624">
        <v>-106.30059799999999</v>
      </c>
      <c r="K624">
        <v>221210</v>
      </c>
      <c r="L624" t="s">
        <v>127</v>
      </c>
      <c r="AW624" s="49" t="s">
        <v>40449</v>
      </c>
      <c r="AX624" s="49" t="s">
        <v>40450</v>
      </c>
      <c r="AY624" s="49" t="s">
        <v>40451</v>
      </c>
      <c r="AZ624" s="49" t="s">
        <v>40452</v>
      </c>
      <c r="BA624" s="49" t="s">
        <v>40453</v>
      </c>
      <c r="BB624" s="49" t="s">
        <v>40454</v>
      </c>
      <c r="BC624" s="49" t="s">
        <v>40455</v>
      </c>
      <c r="BD624" s="49" t="s">
        <v>40456</v>
      </c>
      <c r="BE624" s="49" t="s">
        <v>40457</v>
      </c>
    </row>
    <row r="625" spans="1:75" x14ac:dyDescent="0.3">
      <c r="A625">
        <v>1005162</v>
      </c>
      <c r="B625" t="s">
        <v>40458</v>
      </c>
      <c r="C625" t="s">
        <v>40459</v>
      </c>
      <c r="D625" t="s">
        <v>3590</v>
      </c>
      <c r="E625" t="s">
        <v>832</v>
      </c>
      <c r="F625" t="s">
        <v>833</v>
      </c>
      <c r="G625" t="s">
        <v>40460</v>
      </c>
      <c r="H625" t="s">
        <v>835</v>
      </c>
      <c r="I625">
        <v>21.302160000000001</v>
      </c>
      <c r="J625">
        <v>-158.09985</v>
      </c>
      <c r="K625">
        <v>221210</v>
      </c>
      <c r="L625" t="s">
        <v>36033</v>
      </c>
      <c r="AE625" s="49" t="s">
        <v>35887</v>
      </c>
      <c r="AF625" s="49" t="s">
        <v>35887</v>
      </c>
      <c r="AG625" s="49" t="s">
        <v>35887</v>
      </c>
      <c r="AH625" s="49" t="s">
        <v>35887</v>
      </c>
      <c r="AI625" s="49" t="s">
        <v>35887</v>
      </c>
      <c r="AJ625" s="49" t="s">
        <v>35887</v>
      </c>
      <c r="AK625" s="49" t="s">
        <v>35887</v>
      </c>
      <c r="AL625" s="49" t="s">
        <v>35887</v>
      </c>
      <c r="AM625" s="49" t="s">
        <v>35887</v>
      </c>
    </row>
    <row r="626" spans="1:75" x14ac:dyDescent="0.3">
      <c r="A626">
        <v>1002286</v>
      </c>
      <c r="B626" t="s">
        <v>19982</v>
      </c>
      <c r="C626" t="s">
        <v>19983</v>
      </c>
      <c r="D626" t="s">
        <v>19984</v>
      </c>
      <c r="E626" t="s">
        <v>323</v>
      </c>
      <c r="F626" t="s">
        <v>19985</v>
      </c>
      <c r="G626" t="s">
        <v>19986</v>
      </c>
      <c r="H626" t="s">
        <v>963</v>
      </c>
      <c r="I626">
        <v>33.946294999999999</v>
      </c>
      <c r="J626">
        <v>-118.16704</v>
      </c>
      <c r="K626">
        <v>324110</v>
      </c>
      <c r="L626" t="s">
        <v>1344</v>
      </c>
      <c r="V626" s="49" t="s">
        <v>40461</v>
      </c>
      <c r="W626" s="49" t="s">
        <v>40462</v>
      </c>
      <c r="X626" s="49" t="s">
        <v>40463</v>
      </c>
      <c r="Y626" s="49" t="s">
        <v>40464</v>
      </c>
      <c r="Z626" s="49" t="s">
        <v>40465</v>
      </c>
      <c r="AA626" s="49" t="s">
        <v>40466</v>
      </c>
      <c r="AB626" s="49" t="s">
        <v>40467</v>
      </c>
      <c r="AC626" s="49" t="s">
        <v>40468</v>
      </c>
    </row>
    <row r="627" spans="1:75" x14ac:dyDescent="0.3">
      <c r="A627">
        <v>1007562</v>
      </c>
      <c r="B627" t="s">
        <v>20001</v>
      </c>
      <c r="C627" t="s">
        <v>20002</v>
      </c>
      <c r="D627" t="s">
        <v>6713</v>
      </c>
      <c r="E627" t="s">
        <v>303</v>
      </c>
      <c r="F627" t="s">
        <v>6714</v>
      </c>
      <c r="G627" t="s">
        <v>20003</v>
      </c>
      <c r="H627" t="s">
        <v>483</v>
      </c>
      <c r="I627">
        <v>29.816654</v>
      </c>
      <c r="J627">
        <v>-95.107602999999997</v>
      </c>
      <c r="K627">
        <v>325110</v>
      </c>
      <c r="L627" t="s">
        <v>20004</v>
      </c>
      <c r="AN627" s="49" t="s">
        <v>35887</v>
      </c>
      <c r="AO627" s="49" t="s">
        <v>35887</v>
      </c>
      <c r="AP627" s="49" t="s">
        <v>35887</v>
      </c>
      <c r="AQ627" s="49" t="s">
        <v>40469</v>
      </c>
      <c r="AR627" s="49" t="s">
        <v>40470</v>
      </c>
      <c r="AS627" s="49" t="s">
        <v>40471</v>
      </c>
      <c r="AT627" s="49" t="s">
        <v>40472</v>
      </c>
      <c r="AU627" s="49" t="s">
        <v>40473</v>
      </c>
    </row>
    <row r="628" spans="1:75" x14ac:dyDescent="0.3">
      <c r="A628">
        <v>1005876</v>
      </c>
      <c r="B628" t="s">
        <v>40474</v>
      </c>
      <c r="C628" t="s">
        <v>40475</v>
      </c>
      <c r="D628" t="s">
        <v>40476</v>
      </c>
      <c r="E628" t="s">
        <v>468</v>
      </c>
      <c r="F628" t="s">
        <v>25769</v>
      </c>
      <c r="G628" t="s">
        <v>40477</v>
      </c>
      <c r="H628" t="s">
        <v>1165</v>
      </c>
      <c r="I628">
        <v>28.524224</v>
      </c>
      <c r="J628">
        <v>-81.591442000000001</v>
      </c>
      <c r="K628">
        <v>221210</v>
      </c>
      <c r="L628" t="s">
        <v>127</v>
      </c>
      <c r="AW628" s="49" t="s">
        <v>40478</v>
      </c>
      <c r="AX628" s="49" t="s">
        <v>40479</v>
      </c>
      <c r="AY628" s="49" t="s">
        <v>40480</v>
      </c>
      <c r="AZ628" s="49" t="s">
        <v>40481</v>
      </c>
      <c r="BA628" s="49" t="s">
        <v>40482</v>
      </c>
      <c r="BB628" s="49" t="s">
        <v>40483</v>
      </c>
      <c r="BC628" s="49" t="s">
        <v>40484</v>
      </c>
      <c r="BD628" s="49" t="s">
        <v>40485</v>
      </c>
      <c r="BE628" s="49" t="s">
        <v>40486</v>
      </c>
    </row>
    <row r="629" spans="1:75" x14ac:dyDescent="0.3">
      <c r="A629">
        <v>1005701</v>
      </c>
      <c r="B629" t="s">
        <v>40487</v>
      </c>
      <c r="C629" t="s">
        <v>40488</v>
      </c>
      <c r="D629" t="s">
        <v>3288</v>
      </c>
      <c r="E629" t="s">
        <v>663</v>
      </c>
      <c r="F629" t="s">
        <v>1568</v>
      </c>
      <c r="G629" t="s">
        <v>40489</v>
      </c>
      <c r="H629" t="s">
        <v>1570</v>
      </c>
      <c r="I629">
        <v>39.740960000000001</v>
      </c>
      <c r="J629">
        <v>-82.665909999999997</v>
      </c>
      <c r="K629">
        <v>221210</v>
      </c>
      <c r="L629" t="s">
        <v>127</v>
      </c>
      <c r="AW629" s="49" t="s">
        <v>40490</v>
      </c>
      <c r="AX629" s="49" t="s">
        <v>40491</v>
      </c>
      <c r="AY629" s="49" t="s">
        <v>40492</v>
      </c>
      <c r="AZ629" s="49" t="s">
        <v>40493</v>
      </c>
      <c r="BA629" s="49" t="s">
        <v>40494</v>
      </c>
      <c r="BB629" s="49" t="s">
        <v>40495</v>
      </c>
      <c r="BC629" s="49" t="s">
        <v>40496</v>
      </c>
      <c r="BD629" s="49" t="s">
        <v>40497</v>
      </c>
      <c r="BE629" s="49" t="s">
        <v>40498</v>
      </c>
    </row>
    <row r="630" spans="1:75" x14ac:dyDescent="0.3">
      <c r="A630">
        <v>1003699</v>
      </c>
      <c r="B630" t="s">
        <v>40499</v>
      </c>
      <c r="C630" t="s">
        <v>40500</v>
      </c>
      <c r="D630" t="s">
        <v>40501</v>
      </c>
      <c r="E630" t="s">
        <v>954</v>
      </c>
      <c r="F630" t="s">
        <v>40502</v>
      </c>
      <c r="G630" t="s">
        <v>40503</v>
      </c>
      <c r="H630" t="s">
        <v>15762</v>
      </c>
      <c r="I630">
        <v>34.500830000000001</v>
      </c>
      <c r="J630">
        <v>-82.019580000000005</v>
      </c>
      <c r="K630">
        <v>221210</v>
      </c>
      <c r="L630" t="s">
        <v>127</v>
      </c>
      <c r="AW630" s="49" t="s">
        <v>40504</v>
      </c>
      <c r="AX630" s="49" t="s">
        <v>40505</v>
      </c>
      <c r="AY630" s="49" t="s">
        <v>40506</v>
      </c>
      <c r="AZ630" s="49" t="s">
        <v>40507</v>
      </c>
      <c r="BA630" s="49" t="s">
        <v>40508</v>
      </c>
      <c r="BB630" s="49" t="s">
        <v>40509</v>
      </c>
      <c r="BC630" s="49" t="s">
        <v>40510</v>
      </c>
      <c r="BD630" s="49" t="s">
        <v>40511</v>
      </c>
      <c r="BE630" s="49" t="s">
        <v>40512</v>
      </c>
    </row>
    <row r="631" spans="1:75" x14ac:dyDescent="0.3">
      <c r="A631">
        <v>1002998</v>
      </c>
      <c r="B631" t="s">
        <v>40513</v>
      </c>
      <c r="C631" t="s">
        <v>40514</v>
      </c>
      <c r="D631" t="s">
        <v>40515</v>
      </c>
      <c r="E631" t="s">
        <v>676</v>
      </c>
      <c r="F631" t="s">
        <v>19629</v>
      </c>
      <c r="G631" t="s">
        <v>40516</v>
      </c>
      <c r="H631" t="s">
        <v>11926</v>
      </c>
      <c r="I631">
        <v>35.262439999999998</v>
      </c>
      <c r="J631">
        <v>-87.323769999999996</v>
      </c>
      <c r="K631">
        <v>221210</v>
      </c>
      <c r="L631" t="s">
        <v>127</v>
      </c>
      <c r="AW631" s="49" t="s">
        <v>40517</v>
      </c>
      <c r="AX631" s="49" t="s">
        <v>40517</v>
      </c>
      <c r="AY631" s="49" t="s">
        <v>40518</v>
      </c>
      <c r="AZ631" s="49" t="s">
        <v>40519</v>
      </c>
      <c r="BA631" s="49" t="s">
        <v>40520</v>
      </c>
      <c r="BB631" s="49" t="s">
        <v>40521</v>
      </c>
      <c r="BC631" s="49" t="s">
        <v>40522</v>
      </c>
      <c r="BD631" s="49" t="s">
        <v>40523</v>
      </c>
      <c r="BE631" s="49" t="s">
        <v>40524</v>
      </c>
    </row>
    <row r="632" spans="1:75" x14ac:dyDescent="0.3">
      <c r="A632">
        <v>1000343</v>
      </c>
      <c r="B632" t="s">
        <v>20307</v>
      </c>
      <c r="C632" t="s">
        <v>20308</v>
      </c>
      <c r="D632" t="s">
        <v>20309</v>
      </c>
      <c r="E632" t="s">
        <v>351</v>
      </c>
      <c r="F632" t="s">
        <v>20310</v>
      </c>
      <c r="G632" t="s">
        <v>20311</v>
      </c>
      <c r="H632" t="s">
        <v>10147</v>
      </c>
      <c r="I632">
        <v>41.643900000000002</v>
      </c>
      <c r="J632">
        <v>-88.046700000000001</v>
      </c>
      <c r="K632">
        <v>324110</v>
      </c>
      <c r="L632" t="s">
        <v>6080</v>
      </c>
      <c r="V632" s="49" t="s">
        <v>40525</v>
      </c>
      <c r="W632" s="49" t="s">
        <v>40526</v>
      </c>
      <c r="X632" s="49" t="s">
        <v>40527</v>
      </c>
      <c r="Y632" s="49" t="s">
        <v>40528</v>
      </c>
      <c r="Z632" s="49" t="s">
        <v>40529</v>
      </c>
      <c r="AA632" s="49" t="s">
        <v>40530</v>
      </c>
      <c r="AB632" s="49" t="s">
        <v>40531</v>
      </c>
      <c r="AC632" s="49" t="s">
        <v>40532</v>
      </c>
      <c r="AD632" s="49" t="s">
        <v>40533</v>
      </c>
    </row>
    <row r="633" spans="1:75" x14ac:dyDescent="0.3">
      <c r="A633">
        <v>1010232</v>
      </c>
      <c r="B633" t="s">
        <v>40534</v>
      </c>
      <c r="C633" t="s">
        <v>40535</v>
      </c>
      <c r="D633" t="s">
        <v>27125</v>
      </c>
      <c r="E633" t="s">
        <v>303</v>
      </c>
      <c r="F633" t="s">
        <v>27126</v>
      </c>
      <c r="G633" t="s">
        <v>40536</v>
      </c>
      <c r="H633" t="s">
        <v>3637</v>
      </c>
      <c r="I633">
        <v>32.98068</v>
      </c>
      <c r="J633">
        <v>-96.760897</v>
      </c>
      <c r="K633">
        <v>333415</v>
      </c>
      <c r="L633" t="s">
        <v>82</v>
      </c>
    </row>
    <row r="634" spans="1:75" x14ac:dyDescent="0.3">
      <c r="A634">
        <v>1010835</v>
      </c>
      <c r="B634" t="s">
        <v>40537</v>
      </c>
      <c r="C634" t="s">
        <v>40538</v>
      </c>
      <c r="D634" t="s">
        <v>15786</v>
      </c>
      <c r="E634" t="s">
        <v>351</v>
      </c>
      <c r="F634" t="s">
        <v>40539</v>
      </c>
      <c r="G634" t="s">
        <v>40540</v>
      </c>
      <c r="H634" t="s">
        <v>402</v>
      </c>
      <c r="I634">
        <v>39.745019999999997</v>
      </c>
      <c r="J634">
        <v>-90.263620000000003</v>
      </c>
      <c r="K634">
        <v>424690</v>
      </c>
      <c r="L634" t="s">
        <v>58</v>
      </c>
    </row>
    <row r="635" spans="1:75" x14ac:dyDescent="0.3">
      <c r="A635">
        <v>1002281</v>
      </c>
      <c r="B635" t="s">
        <v>40541</v>
      </c>
      <c r="C635" t="s">
        <v>40542</v>
      </c>
      <c r="D635" t="s">
        <v>11221</v>
      </c>
      <c r="E635" t="s">
        <v>303</v>
      </c>
      <c r="F635" t="s">
        <v>11222</v>
      </c>
      <c r="G635" t="s">
        <v>40543</v>
      </c>
      <c r="H635" t="s">
        <v>40544</v>
      </c>
      <c r="I635">
        <v>33.586272000000001</v>
      </c>
      <c r="J635">
        <v>-102.379296</v>
      </c>
      <c r="K635">
        <v>221210</v>
      </c>
      <c r="L635" t="s">
        <v>127</v>
      </c>
      <c r="BC635" s="49" t="s">
        <v>40545</v>
      </c>
      <c r="BD635" s="49" t="s">
        <v>40546</v>
      </c>
      <c r="BE635" s="49" t="s">
        <v>40547</v>
      </c>
    </row>
    <row r="636" spans="1:75" x14ac:dyDescent="0.3">
      <c r="A636">
        <v>1004755</v>
      </c>
      <c r="B636" t="s">
        <v>40548</v>
      </c>
      <c r="C636" t="s">
        <v>40549</v>
      </c>
      <c r="D636" t="s">
        <v>5843</v>
      </c>
      <c r="E636" t="s">
        <v>676</v>
      </c>
      <c r="F636" t="s">
        <v>6480</v>
      </c>
      <c r="G636" t="s">
        <v>40550</v>
      </c>
      <c r="H636" t="s">
        <v>2144</v>
      </c>
      <c r="I636">
        <v>35.452351999999998</v>
      </c>
      <c r="J636">
        <v>-86.777364000000006</v>
      </c>
      <c r="K636">
        <v>221210</v>
      </c>
      <c r="L636" t="s">
        <v>127</v>
      </c>
      <c r="AW636" s="49" t="s">
        <v>40551</v>
      </c>
      <c r="AX636" s="49" t="s">
        <v>40552</v>
      </c>
      <c r="AY636" s="49" t="s">
        <v>40553</v>
      </c>
      <c r="AZ636" s="49" t="s">
        <v>40554</v>
      </c>
      <c r="BA636" s="49" t="s">
        <v>40555</v>
      </c>
      <c r="BB636" s="49" t="s">
        <v>40556</v>
      </c>
      <c r="BC636" s="49" t="s">
        <v>40557</v>
      </c>
      <c r="BD636" s="49" t="s">
        <v>40558</v>
      </c>
      <c r="BE636" s="49" t="s">
        <v>40559</v>
      </c>
    </row>
    <row r="637" spans="1:75" x14ac:dyDescent="0.3">
      <c r="A637">
        <v>1010935</v>
      </c>
      <c r="B637" t="s">
        <v>40560</v>
      </c>
      <c r="C637" t="s">
        <v>40561</v>
      </c>
      <c r="D637" t="s">
        <v>9159</v>
      </c>
      <c r="E637" t="s">
        <v>676</v>
      </c>
      <c r="F637" t="s">
        <v>40562</v>
      </c>
      <c r="G637" t="s">
        <v>40563</v>
      </c>
      <c r="H637" t="s">
        <v>2330</v>
      </c>
      <c r="I637">
        <v>35.648980999999999</v>
      </c>
      <c r="J637">
        <v>-88.394311000000002</v>
      </c>
      <c r="K637">
        <v>221210</v>
      </c>
      <c r="L637" t="s">
        <v>127</v>
      </c>
      <c r="AW637" s="49" t="s">
        <v>40564</v>
      </c>
      <c r="AX637" s="49" t="s">
        <v>40565</v>
      </c>
      <c r="AY637" s="49" t="s">
        <v>40566</v>
      </c>
      <c r="AZ637" s="49" t="s">
        <v>40567</v>
      </c>
      <c r="BA637" s="49" t="s">
        <v>40568</v>
      </c>
      <c r="BB637" s="49" t="s">
        <v>40569</v>
      </c>
      <c r="BC637" s="49" t="s">
        <v>40570</v>
      </c>
      <c r="BD637" s="49" t="s">
        <v>40571</v>
      </c>
      <c r="BE637" s="49" t="s">
        <v>40572</v>
      </c>
    </row>
    <row r="638" spans="1:75" x14ac:dyDescent="0.3">
      <c r="A638">
        <v>1006769</v>
      </c>
      <c r="B638" t="s">
        <v>40573</v>
      </c>
      <c r="C638" t="s">
        <v>40574</v>
      </c>
      <c r="D638" t="s">
        <v>40575</v>
      </c>
      <c r="E638" t="s">
        <v>339</v>
      </c>
      <c r="F638" t="s">
        <v>40576</v>
      </c>
      <c r="H638" t="s">
        <v>40577</v>
      </c>
      <c r="I638">
        <v>35.893799999999999</v>
      </c>
      <c r="J638">
        <v>-103.7021</v>
      </c>
      <c r="K638">
        <v>211120</v>
      </c>
      <c r="L638" t="s">
        <v>59</v>
      </c>
      <c r="BO638" s="49" t="s">
        <v>40578</v>
      </c>
      <c r="BP638" s="49" t="s">
        <v>40579</v>
      </c>
      <c r="BQ638" s="49" t="s">
        <v>40580</v>
      </c>
      <c r="BR638" s="49" t="s">
        <v>40581</v>
      </c>
      <c r="BS638" s="49" t="s">
        <v>40582</v>
      </c>
      <c r="BT638" s="49" t="s">
        <v>40583</v>
      </c>
      <c r="BU638" s="49" t="s">
        <v>40584</v>
      </c>
      <c r="BV638" s="49" t="s">
        <v>40585</v>
      </c>
      <c r="BW638" s="49" t="s">
        <v>40586</v>
      </c>
    </row>
    <row r="639" spans="1:75" x14ac:dyDescent="0.3">
      <c r="A639">
        <v>1001395</v>
      </c>
      <c r="B639" t="s">
        <v>40587</v>
      </c>
      <c r="C639" t="s">
        <v>40588</v>
      </c>
      <c r="D639" t="s">
        <v>40589</v>
      </c>
      <c r="E639" t="s">
        <v>435</v>
      </c>
      <c r="F639" t="s">
        <v>7655</v>
      </c>
      <c r="G639" t="s">
        <v>40590</v>
      </c>
      <c r="H639" t="s">
        <v>3637</v>
      </c>
      <c r="I639">
        <v>32.925488000000001</v>
      </c>
      <c r="J639">
        <v>-96.816136999999998</v>
      </c>
      <c r="K639">
        <v>221210</v>
      </c>
      <c r="L639" t="s">
        <v>127</v>
      </c>
      <c r="AW639" s="49" t="s">
        <v>40591</v>
      </c>
      <c r="AX639" s="49" t="s">
        <v>40592</v>
      </c>
      <c r="AY639" s="49" t="s">
        <v>40593</v>
      </c>
      <c r="AZ639" s="49" t="s">
        <v>40594</v>
      </c>
      <c r="BA639" s="49" t="s">
        <v>40595</v>
      </c>
      <c r="BB639" s="49" t="s">
        <v>40596</v>
      </c>
      <c r="BC639" s="49" t="s">
        <v>40597</v>
      </c>
      <c r="BD639" s="49" t="s">
        <v>40598</v>
      </c>
      <c r="BE639" s="49" t="s">
        <v>40599</v>
      </c>
    </row>
    <row r="640" spans="1:75" x14ac:dyDescent="0.3">
      <c r="A640">
        <v>1001387</v>
      </c>
      <c r="B640" t="s">
        <v>3632</v>
      </c>
      <c r="C640" t="s">
        <v>40600</v>
      </c>
      <c r="D640" t="s">
        <v>40601</v>
      </c>
      <c r="E640" t="s">
        <v>569</v>
      </c>
      <c r="F640" t="s">
        <v>27567</v>
      </c>
      <c r="G640" t="s">
        <v>40602</v>
      </c>
      <c r="H640" t="s">
        <v>3637</v>
      </c>
      <c r="I640">
        <v>32.92548</v>
      </c>
      <c r="J640">
        <v>-96.816130000000001</v>
      </c>
      <c r="K640">
        <v>221210</v>
      </c>
      <c r="L640" t="s">
        <v>127</v>
      </c>
      <c r="AW640" s="49" t="s">
        <v>40603</v>
      </c>
      <c r="AX640" s="49" t="s">
        <v>40604</v>
      </c>
      <c r="AY640" s="49" t="s">
        <v>40605</v>
      </c>
      <c r="AZ640" s="49" t="s">
        <v>40606</v>
      </c>
      <c r="BA640" s="49" t="s">
        <v>40607</v>
      </c>
      <c r="BB640" s="49" t="s">
        <v>40608</v>
      </c>
      <c r="BC640" s="49" t="s">
        <v>40609</v>
      </c>
      <c r="BD640" s="49" t="s">
        <v>40610</v>
      </c>
      <c r="BE640" s="49" t="s">
        <v>40611</v>
      </c>
    </row>
    <row r="641" spans="1:75" x14ac:dyDescent="0.3">
      <c r="A641">
        <v>1005747</v>
      </c>
      <c r="B641" t="s">
        <v>40612</v>
      </c>
      <c r="C641" t="s">
        <v>40613</v>
      </c>
      <c r="D641" t="s">
        <v>40614</v>
      </c>
      <c r="E641" t="s">
        <v>351</v>
      </c>
      <c r="F641" t="s">
        <v>40615</v>
      </c>
      <c r="G641" t="s">
        <v>40616</v>
      </c>
      <c r="H641" t="s">
        <v>3637</v>
      </c>
      <c r="I641">
        <v>32.925488000000001</v>
      </c>
      <c r="J641">
        <v>-96.816136999999998</v>
      </c>
      <c r="K641">
        <v>221210</v>
      </c>
      <c r="L641" t="s">
        <v>127</v>
      </c>
      <c r="AW641" s="49" t="s">
        <v>40617</v>
      </c>
      <c r="AX641" s="49" t="s">
        <v>40618</v>
      </c>
      <c r="AY641" s="49" t="s">
        <v>40619</v>
      </c>
      <c r="AZ641" s="49" t="s">
        <v>40620</v>
      </c>
      <c r="BA641" s="49" t="s">
        <v>40621</v>
      </c>
      <c r="BB641" s="49" t="s">
        <v>40622</v>
      </c>
      <c r="BC641" s="49" t="s">
        <v>40623</v>
      </c>
      <c r="BD641" s="49" t="s">
        <v>40624</v>
      </c>
      <c r="BE641" s="49" t="s">
        <v>40625</v>
      </c>
    </row>
    <row r="642" spans="1:75" x14ac:dyDescent="0.3">
      <c r="A642">
        <v>1003719</v>
      </c>
      <c r="B642" t="s">
        <v>40626</v>
      </c>
      <c r="C642" t="s">
        <v>40627</v>
      </c>
      <c r="D642" t="s">
        <v>40628</v>
      </c>
      <c r="E642" t="s">
        <v>640</v>
      </c>
      <c r="F642" t="s">
        <v>40629</v>
      </c>
      <c r="H642" t="s">
        <v>40630</v>
      </c>
      <c r="I642">
        <v>48.874319399999997</v>
      </c>
      <c r="J642">
        <v>-102.5457778</v>
      </c>
      <c r="K642">
        <v>211130</v>
      </c>
      <c r="L642" t="s">
        <v>40631</v>
      </c>
      <c r="BF642" s="49" t="s">
        <v>40632</v>
      </c>
      <c r="BG642" s="49" t="s">
        <v>40633</v>
      </c>
      <c r="BH642" s="49" t="s">
        <v>40634</v>
      </c>
      <c r="BI642" s="49" t="s">
        <v>40635</v>
      </c>
      <c r="BJ642" s="49" t="s">
        <v>40636</v>
      </c>
      <c r="BK642" s="49" t="s">
        <v>40637</v>
      </c>
      <c r="BL642" s="49" t="s">
        <v>40638</v>
      </c>
      <c r="BM642" s="49" t="s">
        <v>40639</v>
      </c>
      <c r="BN642" s="49" t="s">
        <v>40640</v>
      </c>
      <c r="BO642" s="49" t="s">
        <v>35887</v>
      </c>
      <c r="BP642" s="49" t="s">
        <v>35887</v>
      </c>
      <c r="BQ642" s="49" t="s">
        <v>35887</v>
      </c>
      <c r="BR642" s="49" t="s">
        <v>35887</v>
      </c>
      <c r="BS642" s="49" t="s">
        <v>35887</v>
      </c>
      <c r="BT642" s="49" t="s">
        <v>35887</v>
      </c>
      <c r="BU642" s="49" t="s">
        <v>35887</v>
      </c>
      <c r="BV642" s="49" t="s">
        <v>35887</v>
      </c>
      <c r="BW642" s="49" t="s">
        <v>35887</v>
      </c>
    </row>
    <row r="643" spans="1:75" x14ac:dyDescent="0.3">
      <c r="A643">
        <v>1000411</v>
      </c>
      <c r="B643" t="s">
        <v>20410</v>
      </c>
      <c r="C643" t="s">
        <v>20411</v>
      </c>
      <c r="D643" t="s">
        <v>17752</v>
      </c>
      <c r="E643" t="s">
        <v>663</v>
      </c>
      <c r="F643" t="s">
        <v>15873</v>
      </c>
      <c r="G643" t="s">
        <v>20412</v>
      </c>
      <c r="H643" t="s">
        <v>2812</v>
      </c>
      <c r="I643">
        <v>40.723399999999998</v>
      </c>
      <c r="J643">
        <v>-84.113299999999995</v>
      </c>
      <c r="K643">
        <v>324110</v>
      </c>
      <c r="L643" t="s">
        <v>1344</v>
      </c>
      <c r="V643" s="49" t="s">
        <v>40641</v>
      </c>
      <c r="W643" s="49" t="s">
        <v>40642</v>
      </c>
      <c r="X643" s="49" t="s">
        <v>40643</v>
      </c>
      <c r="Y643" s="49" t="s">
        <v>40644</v>
      </c>
      <c r="Z643" s="49" t="s">
        <v>40645</v>
      </c>
      <c r="AA643" s="49" t="s">
        <v>40646</v>
      </c>
      <c r="AB643" s="49" t="s">
        <v>40647</v>
      </c>
      <c r="AC643" s="49" t="s">
        <v>40648</v>
      </c>
      <c r="AD643" s="49" t="s">
        <v>40649</v>
      </c>
    </row>
    <row r="644" spans="1:75" x14ac:dyDescent="0.3">
      <c r="A644">
        <v>1006451</v>
      </c>
      <c r="B644" t="s">
        <v>20421</v>
      </c>
      <c r="C644" t="s">
        <v>20422</v>
      </c>
      <c r="D644" t="s">
        <v>20423</v>
      </c>
      <c r="E644" t="s">
        <v>11213</v>
      </c>
      <c r="F644" t="s">
        <v>20424</v>
      </c>
      <c r="G644" t="s">
        <v>20425</v>
      </c>
      <c r="H644" t="s">
        <v>11216</v>
      </c>
      <c r="I644">
        <v>17.7102</v>
      </c>
      <c r="J644">
        <v>-64.754400000000004</v>
      </c>
      <c r="K644">
        <v>324110</v>
      </c>
      <c r="L644" t="s">
        <v>20426</v>
      </c>
      <c r="AC644" s="49" t="s">
        <v>40650</v>
      </c>
      <c r="AD644" s="49" t="s">
        <v>40651</v>
      </c>
      <c r="AE644" s="49" t="s">
        <v>35887</v>
      </c>
      <c r="AF644" s="49" t="s">
        <v>35887</v>
      </c>
      <c r="AG644" s="49" t="s">
        <v>35887</v>
      </c>
      <c r="AH644" s="49" t="s">
        <v>35887</v>
      </c>
      <c r="AI644" s="49" t="s">
        <v>35887</v>
      </c>
      <c r="AJ644" s="49" t="s">
        <v>35887</v>
      </c>
      <c r="AK644" s="49" t="s">
        <v>35887</v>
      </c>
      <c r="AS644" s="49" t="s">
        <v>40652</v>
      </c>
      <c r="AT644" s="49" t="s">
        <v>35887</v>
      </c>
    </row>
    <row r="645" spans="1:75" x14ac:dyDescent="0.3">
      <c r="A645">
        <v>1013727</v>
      </c>
      <c r="B645" t="s">
        <v>20559</v>
      </c>
      <c r="C645" t="s">
        <v>20560</v>
      </c>
      <c r="D645" t="s">
        <v>15888</v>
      </c>
      <c r="E645" t="s">
        <v>303</v>
      </c>
      <c r="F645" t="s">
        <v>12430</v>
      </c>
      <c r="H645" t="s">
        <v>2612</v>
      </c>
      <c r="I645">
        <v>29.847742</v>
      </c>
      <c r="J645">
        <v>-94.924300000000002</v>
      </c>
      <c r="K645">
        <v>486210</v>
      </c>
      <c r="L645" t="s">
        <v>326</v>
      </c>
      <c r="BF645" s="49" t="s">
        <v>40653</v>
      </c>
    </row>
    <row r="646" spans="1:75" x14ac:dyDescent="0.3">
      <c r="A646">
        <v>1012131</v>
      </c>
      <c r="B646" t="s">
        <v>20566</v>
      </c>
      <c r="C646" t="s">
        <v>20567</v>
      </c>
      <c r="D646" t="s">
        <v>15888</v>
      </c>
      <c r="E646" t="s">
        <v>303</v>
      </c>
      <c r="F646" t="s">
        <v>12430</v>
      </c>
      <c r="H646" t="s">
        <v>2612</v>
      </c>
      <c r="I646">
        <v>29.847742</v>
      </c>
      <c r="J646">
        <v>-94.924300000000002</v>
      </c>
      <c r="K646">
        <v>486210</v>
      </c>
      <c r="L646" t="s">
        <v>326</v>
      </c>
      <c r="BF646" s="49" t="s">
        <v>40654</v>
      </c>
      <c r="BG646" s="49" t="s">
        <v>40655</v>
      </c>
      <c r="BH646" s="49" t="s">
        <v>40656</v>
      </c>
      <c r="BI646" s="49" t="s">
        <v>40657</v>
      </c>
    </row>
    <row r="647" spans="1:75" x14ac:dyDescent="0.3">
      <c r="A647">
        <v>1006087</v>
      </c>
      <c r="B647" t="s">
        <v>20591</v>
      </c>
      <c r="C647" t="s">
        <v>20592</v>
      </c>
      <c r="D647" t="s">
        <v>19897</v>
      </c>
      <c r="E647" t="s">
        <v>303</v>
      </c>
      <c r="F647" t="s">
        <v>20593</v>
      </c>
      <c r="G647" t="s">
        <v>20594</v>
      </c>
      <c r="H647" t="s">
        <v>18180</v>
      </c>
      <c r="I647">
        <v>32.503610999999999</v>
      </c>
      <c r="J647">
        <v>-94.868055999999996</v>
      </c>
      <c r="K647">
        <v>211130</v>
      </c>
      <c r="L647" t="s">
        <v>326</v>
      </c>
      <c r="BF647" s="49" t="s">
        <v>40658</v>
      </c>
      <c r="BG647" s="49" t="s">
        <v>40659</v>
      </c>
      <c r="BH647" s="49" t="s">
        <v>40660</v>
      </c>
      <c r="BI647" s="49" t="s">
        <v>40661</v>
      </c>
      <c r="BJ647" s="49" t="s">
        <v>40662</v>
      </c>
      <c r="BK647" s="49" t="s">
        <v>40663</v>
      </c>
      <c r="BL647" s="49" t="s">
        <v>40664</v>
      </c>
      <c r="BM647" s="49" t="s">
        <v>40665</v>
      </c>
      <c r="BN647" s="49" t="s">
        <v>40666</v>
      </c>
    </row>
    <row r="648" spans="1:75" x14ac:dyDescent="0.3">
      <c r="A648">
        <v>1006627</v>
      </c>
      <c r="B648" t="s">
        <v>20610</v>
      </c>
      <c r="C648" t="s">
        <v>20611</v>
      </c>
      <c r="D648" t="s">
        <v>1056</v>
      </c>
      <c r="E648" t="s">
        <v>323</v>
      </c>
      <c r="F648" t="s">
        <v>1057</v>
      </c>
      <c r="G648" t="s">
        <v>20612</v>
      </c>
      <c r="H648" t="s">
        <v>963</v>
      </c>
      <c r="I648">
        <v>33.809899999999999</v>
      </c>
      <c r="J648">
        <v>-118.2383</v>
      </c>
      <c r="K648">
        <v>324110</v>
      </c>
      <c r="L648" t="s">
        <v>6879</v>
      </c>
      <c r="AC648" s="49" t="s">
        <v>40667</v>
      </c>
      <c r="AD648" s="49" t="s">
        <v>40668</v>
      </c>
      <c r="BO648" s="49" t="s">
        <v>35887</v>
      </c>
      <c r="BP648" s="49" t="s">
        <v>35887</v>
      </c>
      <c r="BQ648" s="49" t="s">
        <v>35887</v>
      </c>
      <c r="BR648" s="49" t="s">
        <v>35887</v>
      </c>
      <c r="BS648" s="49" t="s">
        <v>35887</v>
      </c>
      <c r="BT648" s="49" t="s">
        <v>35887</v>
      </c>
      <c r="BU648" s="49" t="s">
        <v>35887</v>
      </c>
      <c r="BV648" s="49" t="s">
        <v>35887</v>
      </c>
      <c r="BW648" s="49" t="s">
        <v>35887</v>
      </c>
    </row>
    <row r="649" spans="1:75" x14ac:dyDescent="0.3">
      <c r="A649">
        <v>1003323</v>
      </c>
      <c r="B649" t="s">
        <v>20706</v>
      </c>
      <c r="C649" t="s">
        <v>20707</v>
      </c>
      <c r="D649" t="s">
        <v>20708</v>
      </c>
      <c r="E649" t="s">
        <v>339</v>
      </c>
      <c r="F649" t="s">
        <v>20709</v>
      </c>
      <c r="H649" t="s">
        <v>341</v>
      </c>
      <c r="I649">
        <v>36.231200000000001</v>
      </c>
      <c r="J649">
        <v>-107.5463</v>
      </c>
      <c r="K649">
        <v>211112</v>
      </c>
      <c r="L649" t="s">
        <v>117</v>
      </c>
      <c r="BM649" s="49" t="s">
        <v>40669</v>
      </c>
      <c r="BN649" s="49" t="s">
        <v>40670</v>
      </c>
    </row>
    <row r="650" spans="1:75" x14ac:dyDescent="0.3">
      <c r="A650">
        <v>1007661</v>
      </c>
      <c r="B650" t="s">
        <v>20834</v>
      </c>
      <c r="C650" t="s">
        <v>20835</v>
      </c>
      <c r="D650" t="s">
        <v>20836</v>
      </c>
      <c r="E650" t="s">
        <v>422</v>
      </c>
      <c r="F650" t="s">
        <v>20837</v>
      </c>
      <c r="G650" t="s">
        <v>20838</v>
      </c>
      <c r="H650" t="s">
        <v>2284</v>
      </c>
      <c r="I650">
        <v>33.364142999999999</v>
      </c>
      <c r="J650">
        <v>-92.716924000000006</v>
      </c>
      <c r="K650">
        <v>324110</v>
      </c>
      <c r="L650" t="s">
        <v>6080</v>
      </c>
      <c r="V650" s="49" t="s">
        <v>40671</v>
      </c>
      <c r="W650" s="49" t="s">
        <v>40672</v>
      </c>
      <c r="X650" s="49" t="s">
        <v>40673</v>
      </c>
      <c r="Y650" s="49" t="s">
        <v>40674</v>
      </c>
      <c r="Z650" s="49" t="s">
        <v>40675</v>
      </c>
      <c r="AA650" s="49" t="s">
        <v>40676</v>
      </c>
      <c r="AB650" s="49" t="s">
        <v>40677</v>
      </c>
      <c r="AC650" s="49" t="s">
        <v>40678</v>
      </c>
      <c r="AD650" s="49" t="s">
        <v>40679</v>
      </c>
    </row>
    <row r="651" spans="1:75" x14ac:dyDescent="0.3">
      <c r="A651">
        <v>1001804</v>
      </c>
      <c r="B651" t="s">
        <v>20842</v>
      </c>
      <c r="C651" t="s">
        <v>20843</v>
      </c>
      <c r="D651" t="s">
        <v>1026</v>
      </c>
      <c r="E651" t="s">
        <v>323</v>
      </c>
      <c r="F651" t="s">
        <v>1027</v>
      </c>
      <c r="G651" t="s">
        <v>20844</v>
      </c>
      <c r="H651" t="s">
        <v>1001</v>
      </c>
      <c r="I651">
        <v>38.016593999999998</v>
      </c>
      <c r="J651">
        <v>-122.115392</v>
      </c>
      <c r="K651">
        <v>324110</v>
      </c>
      <c r="L651" t="s">
        <v>6080</v>
      </c>
      <c r="V651" s="49" t="s">
        <v>40680</v>
      </c>
      <c r="W651" s="49" t="s">
        <v>40681</v>
      </c>
      <c r="X651" s="49" t="s">
        <v>40682</v>
      </c>
      <c r="Y651" s="49" t="s">
        <v>40683</v>
      </c>
      <c r="Z651" s="49" t="s">
        <v>40684</v>
      </c>
      <c r="AA651" s="49" t="s">
        <v>40685</v>
      </c>
      <c r="AB651" s="49" t="s">
        <v>40686</v>
      </c>
      <c r="AC651" s="49" t="s">
        <v>40687</v>
      </c>
      <c r="AD651" s="49" t="s">
        <v>40688</v>
      </c>
    </row>
    <row r="652" spans="1:75" x14ac:dyDescent="0.3">
      <c r="A652">
        <v>1005045</v>
      </c>
      <c r="B652" t="s">
        <v>20900</v>
      </c>
      <c r="C652" t="s">
        <v>20901</v>
      </c>
      <c r="D652" t="s">
        <v>15888</v>
      </c>
      <c r="E652" t="s">
        <v>303</v>
      </c>
      <c r="F652" t="s">
        <v>12430</v>
      </c>
      <c r="G652" t="s">
        <v>20902</v>
      </c>
      <c r="H652" t="s">
        <v>2612</v>
      </c>
      <c r="I652">
        <v>29.848405</v>
      </c>
      <c r="J652">
        <v>-94.890932000000006</v>
      </c>
      <c r="K652">
        <v>211130</v>
      </c>
      <c r="L652" t="s">
        <v>326</v>
      </c>
      <c r="BF652" s="49" t="s">
        <v>40689</v>
      </c>
      <c r="BG652" s="49" t="s">
        <v>40690</v>
      </c>
      <c r="BH652" s="49" t="s">
        <v>40691</v>
      </c>
      <c r="BI652" s="49" t="s">
        <v>40692</v>
      </c>
      <c r="BJ652" s="49" t="s">
        <v>40693</v>
      </c>
      <c r="BK652" s="49" t="s">
        <v>40694</v>
      </c>
      <c r="BL652" s="49" t="s">
        <v>40695</v>
      </c>
      <c r="BM652" s="49" t="s">
        <v>40696</v>
      </c>
      <c r="BN652" s="49" t="s">
        <v>40697</v>
      </c>
    </row>
    <row r="653" spans="1:75" x14ac:dyDescent="0.3">
      <c r="A653">
        <v>1002255</v>
      </c>
      <c r="B653" t="s">
        <v>20948</v>
      </c>
      <c r="C653" t="s">
        <v>20949</v>
      </c>
      <c r="D653" t="s">
        <v>6959</v>
      </c>
      <c r="E653" t="s">
        <v>542</v>
      </c>
      <c r="F653" t="s">
        <v>6960</v>
      </c>
      <c r="G653" t="s">
        <v>20950</v>
      </c>
      <c r="H653" t="s">
        <v>6962</v>
      </c>
      <c r="I653">
        <v>38.377499999999998</v>
      </c>
      <c r="J653">
        <v>-97.833055999999999</v>
      </c>
      <c r="K653">
        <v>211130</v>
      </c>
      <c r="L653" t="s">
        <v>326</v>
      </c>
      <c r="BF653" s="49" t="s">
        <v>40698</v>
      </c>
      <c r="BG653" s="49" t="s">
        <v>40699</v>
      </c>
      <c r="BH653" s="49" t="s">
        <v>40700</v>
      </c>
      <c r="BI653" s="49" t="s">
        <v>40701</v>
      </c>
      <c r="BJ653" s="49" t="s">
        <v>40702</v>
      </c>
      <c r="BK653" s="49" t="s">
        <v>40703</v>
      </c>
      <c r="BL653" s="49" t="s">
        <v>40704</v>
      </c>
      <c r="BM653" s="49" t="s">
        <v>40705</v>
      </c>
      <c r="BN653" s="49" t="s">
        <v>40706</v>
      </c>
    </row>
    <row r="654" spans="1:75" x14ac:dyDescent="0.3">
      <c r="A654">
        <v>1007059</v>
      </c>
      <c r="B654" t="s">
        <v>21037</v>
      </c>
      <c r="C654" t="s">
        <v>21038</v>
      </c>
      <c r="D654" t="s">
        <v>21039</v>
      </c>
      <c r="E654" t="s">
        <v>583</v>
      </c>
      <c r="F654" t="s">
        <v>21040</v>
      </c>
      <c r="G654" t="s">
        <v>21041</v>
      </c>
      <c r="H654" t="s">
        <v>1507</v>
      </c>
      <c r="I654">
        <v>29.930278000000001</v>
      </c>
      <c r="J654">
        <v>-89.943888999999999</v>
      </c>
      <c r="K654">
        <v>324110</v>
      </c>
      <c r="L654" t="s">
        <v>1344</v>
      </c>
      <c r="V654" s="49" t="s">
        <v>40707</v>
      </c>
      <c r="W654" s="49" t="s">
        <v>40708</v>
      </c>
      <c r="X654" s="49" t="s">
        <v>40709</v>
      </c>
      <c r="Y654" s="49" t="s">
        <v>40710</v>
      </c>
      <c r="Z654" s="49" t="s">
        <v>40711</v>
      </c>
      <c r="AA654" s="49" t="s">
        <v>40712</v>
      </c>
      <c r="AB654" s="49" t="s">
        <v>40713</v>
      </c>
      <c r="AC654" s="49" t="s">
        <v>40714</v>
      </c>
      <c r="AD654" s="49" t="s">
        <v>40715</v>
      </c>
    </row>
    <row r="655" spans="1:75" x14ac:dyDescent="0.3">
      <c r="A655">
        <v>1007715</v>
      </c>
      <c r="B655" t="s">
        <v>21089</v>
      </c>
      <c r="C655" t="s">
        <v>21090</v>
      </c>
      <c r="D655" t="s">
        <v>21091</v>
      </c>
      <c r="E655" t="s">
        <v>1487</v>
      </c>
      <c r="F655" t="s">
        <v>21092</v>
      </c>
      <c r="G655" t="s">
        <v>21093</v>
      </c>
      <c r="H655" t="s">
        <v>21094</v>
      </c>
      <c r="I655">
        <v>37.327458</v>
      </c>
      <c r="J655">
        <v>-109.01755199999999</v>
      </c>
      <c r="K655">
        <v>325120</v>
      </c>
      <c r="L655" t="s">
        <v>599</v>
      </c>
      <c r="BO655" s="49" t="s">
        <v>40716</v>
      </c>
      <c r="BP655" s="49" t="s">
        <v>40717</v>
      </c>
      <c r="BQ655" s="49" t="s">
        <v>40718</v>
      </c>
      <c r="BR655" s="49" t="s">
        <v>40719</v>
      </c>
      <c r="BS655" s="49" t="s">
        <v>16559</v>
      </c>
      <c r="BT655" s="49" t="s">
        <v>40720</v>
      </c>
      <c r="BU655" s="49" t="s">
        <v>40721</v>
      </c>
      <c r="BV655" s="49" t="s">
        <v>40722</v>
      </c>
      <c r="BW655" s="49" t="s">
        <v>40723</v>
      </c>
    </row>
    <row r="656" spans="1:75" x14ac:dyDescent="0.3">
      <c r="A656">
        <v>1006675</v>
      </c>
      <c r="B656" t="s">
        <v>21117</v>
      </c>
      <c r="C656" t="s">
        <v>21118</v>
      </c>
      <c r="D656" t="s">
        <v>21119</v>
      </c>
      <c r="E656" t="s">
        <v>583</v>
      </c>
      <c r="F656" t="s">
        <v>8626</v>
      </c>
      <c r="G656" t="s">
        <v>21120</v>
      </c>
      <c r="H656" t="s">
        <v>3743</v>
      </c>
      <c r="I656">
        <v>30.235778</v>
      </c>
      <c r="J656">
        <v>-91.096005000000005</v>
      </c>
      <c r="K656">
        <v>325120</v>
      </c>
      <c r="L656" t="s">
        <v>403</v>
      </c>
    </row>
    <row r="657" spans="1:75" x14ac:dyDescent="0.3">
      <c r="A657">
        <v>1004530</v>
      </c>
      <c r="B657" t="s">
        <v>21128</v>
      </c>
      <c r="C657" t="s">
        <v>21129</v>
      </c>
      <c r="D657" t="s">
        <v>3076</v>
      </c>
      <c r="E657" t="s">
        <v>491</v>
      </c>
      <c r="F657" t="s">
        <v>3077</v>
      </c>
      <c r="G657" t="s">
        <v>21130</v>
      </c>
      <c r="H657" t="s">
        <v>3079</v>
      </c>
      <c r="I657">
        <v>39.098666999999999</v>
      </c>
      <c r="J657">
        <v>-84.860861</v>
      </c>
      <c r="K657">
        <v>312140</v>
      </c>
      <c r="L657" t="s">
        <v>599</v>
      </c>
      <c r="BO657" s="49" t="s">
        <v>35887</v>
      </c>
      <c r="BP657" s="49" t="s">
        <v>35887</v>
      </c>
      <c r="BQ657" s="49" t="s">
        <v>35887</v>
      </c>
      <c r="BR657" s="49" t="s">
        <v>35887</v>
      </c>
      <c r="BS657" s="49" t="s">
        <v>35887</v>
      </c>
      <c r="BT657" s="49" t="s">
        <v>35887</v>
      </c>
      <c r="BU657" s="49" t="s">
        <v>35887</v>
      </c>
      <c r="BV657" s="49" t="s">
        <v>35887</v>
      </c>
      <c r="BW657" s="49" t="s">
        <v>35887</v>
      </c>
    </row>
    <row r="658" spans="1:75" x14ac:dyDescent="0.3">
      <c r="A658">
        <v>1007847</v>
      </c>
      <c r="B658" t="s">
        <v>21204</v>
      </c>
      <c r="C658" t="s">
        <v>21205</v>
      </c>
      <c r="D658" t="s">
        <v>21206</v>
      </c>
      <c r="E658" t="s">
        <v>435</v>
      </c>
      <c r="F658" t="s">
        <v>21207</v>
      </c>
      <c r="G658" t="s">
        <v>21208</v>
      </c>
      <c r="H658" t="s">
        <v>1337</v>
      </c>
      <c r="I658">
        <v>39.197221999999996</v>
      </c>
      <c r="J658">
        <v>-93.386388999999994</v>
      </c>
      <c r="K658">
        <v>325193</v>
      </c>
      <c r="L658" t="s">
        <v>28</v>
      </c>
      <c r="BS658" s="49" t="s">
        <v>35887</v>
      </c>
      <c r="BT658" s="49" t="s">
        <v>35887</v>
      </c>
      <c r="BU658" s="49" t="s">
        <v>35887</v>
      </c>
      <c r="BV658" s="49" t="s">
        <v>35887</v>
      </c>
      <c r="BW658" s="49" t="s">
        <v>35887</v>
      </c>
    </row>
    <row r="659" spans="1:75" x14ac:dyDescent="0.3">
      <c r="A659">
        <v>1005446</v>
      </c>
      <c r="B659" t="s">
        <v>21236</v>
      </c>
      <c r="C659" t="s">
        <v>21237</v>
      </c>
      <c r="D659" t="s">
        <v>8192</v>
      </c>
      <c r="E659" t="s">
        <v>323</v>
      </c>
      <c r="F659" t="s">
        <v>8193</v>
      </c>
      <c r="G659" t="s">
        <v>21238</v>
      </c>
      <c r="H659" t="s">
        <v>2179</v>
      </c>
      <c r="I659">
        <v>35.280555</v>
      </c>
      <c r="J659">
        <v>-119.311943</v>
      </c>
      <c r="K659">
        <v>211130</v>
      </c>
      <c r="L659" t="s">
        <v>326</v>
      </c>
      <c r="BF659" s="49" t="s">
        <v>40724</v>
      </c>
      <c r="BG659" s="49" t="s">
        <v>40725</v>
      </c>
      <c r="BH659" s="49" t="s">
        <v>40726</v>
      </c>
      <c r="BI659" s="49" t="s">
        <v>40727</v>
      </c>
      <c r="BJ659" s="49" t="s">
        <v>40728</v>
      </c>
      <c r="BK659" s="49" t="s">
        <v>40729</v>
      </c>
      <c r="BL659" s="49" t="s">
        <v>40730</v>
      </c>
      <c r="BM659" s="49" t="s">
        <v>40731</v>
      </c>
      <c r="BN659" s="49" t="s">
        <v>40732</v>
      </c>
    </row>
    <row r="660" spans="1:75" x14ac:dyDescent="0.3">
      <c r="A660">
        <v>1006610</v>
      </c>
      <c r="B660" t="s">
        <v>40733</v>
      </c>
      <c r="C660" t="s">
        <v>40734</v>
      </c>
      <c r="D660" t="s">
        <v>40735</v>
      </c>
      <c r="E660" t="s">
        <v>542</v>
      </c>
      <c r="F660" t="s">
        <v>15404</v>
      </c>
      <c r="G660" t="s">
        <v>40736</v>
      </c>
      <c r="H660" t="s">
        <v>2220</v>
      </c>
      <c r="I660">
        <v>38.872819999999997</v>
      </c>
      <c r="J660">
        <v>-99.299329999999998</v>
      </c>
      <c r="K660">
        <v>221210</v>
      </c>
      <c r="L660" t="s">
        <v>3629</v>
      </c>
      <c r="AW660" s="49" t="s">
        <v>40737</v>
      </c>
      <c r="AX660" s="49" t="s">
        <v>40738</v>
      </c>
      <c r="AY660" s="49" t="s">
        <v>40739</v>
      </c>
      <c r="AZ660" s="49" t="s">
        <v>40740</v>
      </c>
      <c r="BA660" s="49" t="s">
        <v>40741</v>
      </c>
      <c r="BB660" s="49" t="s">
        <v>40742</v>
      </c>
      <c r="BC660" s="49" t="s">
        <v>40743</v>
      </c>
      <c r="BD660" s="49" t="s">
        <v>40744</v>
      </c>
      <c r="BE660" s="49" t="s">
        <v>40745</v>
      </c>
    </row>
    <row r="661" spans="1:75" x14ac:dyDescent="0.3">
      <c r="A661">
        <v>1007949</v>
      </c>
      <c r="B661" t="s">
        <v>40746</v>
      </c>
      <c r="C661" t="s">
        <v>40747</v>
      </c>
      <c r="D661" t="s">
        <v>13971</v>
      </c>
      <c r="E661" t="s">
        <v>393</v>
      </c>
      <c r="F661" t="s">
        <v>40748</v>
      </c>
      <c r="G661" t="s">
        <v>40749</v>
      </c>
      <c r="H661" t="s">
        <v>40750</v>
      </c>
      <c r="I661">
        <v>44.370224</v>
      </c>
      <c r="J661">
        <v>-91.316517000000005</v>
      </c>
      <c r="K661">
        <v>221210</v>
      </c>
      <c r="L661" t="s">
        <v>127</v>
      </c>
      <c r="AW661" s="49" t="s">
        <v>40751</v>
      </c>
      <c r="AX661" s="49" t="s">
        <v>40752</v>
      </c>
      <c r="AY661" s="49" t="s">
        <v>40753</v>
      </c>
      <c r="AZ661" s="49" t="s">
        <v>40754</v>
      </c>
      <c r="BA661" s="49" t="s">
        <v>40755</v>
      </c>
      <c r="BB661" s="49" t="s">
        <v>40756</v>
      </c>
      <c r="BC661" s="49" t="s">
        <v>40757</v>
      </c>
      <c r="BD661" s="49" t="s">
        <v>40758</v>
      </c>
      <c r="BE661" s="49" t="s">
        <v>40759</v>
      </c>
    </row>
    <row r="662" spans="1:75" x14ac:dyDescent="0.3">
      <c r="A662">
        <v>1004250</v>
      </c>
      <c r="B662" t="s">
        <v>21338</v>
      </c>
      <c r="C662" t="s">
        <v>21339</v>
      </c>
      <c r="D662" t="s">
        <v>11230</v>
      </c>
      <c r="E662" t="s">
        <v>303</v>
      </c>
      <c r="F662" t="s">
        <v>8867</v>
      </c>
      <c r="G662" t="s">
        <v>21340</v>
      </c>
      <c r="H662" t="s">
        <v>11232</v>
      </c>
      <c r="I662">
        <v>30.670556000000001</v>
      </c>
      <c r="J662">
        <v>-102.49333</v>
      </c>
      <c r="K662">
        <v>211111</v>
      </c>
      <c r="L662" t="s">
        <v>117</v>
      </c>
      <c r="BW662" s="49" t="s">
        <v>35887</v>
      </c>
    </row>
    <row r="663" spans="1:75" x14ac:dyDescent="0.3">
      <c r="A663">
        <v>1007458</v>
      </c>
      <c r="B663" t="s">
        <v>21493</v>
      </c>
      <c r="C663" t="s">
        <v>21494</v>
      </c>
      <c r="D663" t="s">
        <v>3913</v>
      </c>
      <c r="E663" t="s">
        <v>303</v>
      </c>
      <c r="F663" t="s">
        <v>2628</v>
      </c>
      <c r="G663" t="s">
        <v>21495</v>
      </c>
      <c r="H663" t="s">
        <v>536</v>
      </c>
      <c r="I663">
        <v>29.883333</v>
      </c>
      <c r="J663">
        <v>-93.958332999999996</v>
      </c>
      <c r="K663">
        <v>324110</v>
      </c>
      <c r="L663" t="s">
        <v>1344</v>
      </c>
      <c r="V663" s="49" t="s">
        <v>40760</v>
      </c>
      <c r="W663" s="49" t="s">
        <v>40761</v>
      </c>
      <c r="X663" s="49" t="s">
        <v>40762</v>
      </c>
      <c r="Y663" s="49" t="s">
        <v>40763</v>
      </c>
      <c r="Z663" s="49" t="s">
        <v>40764</v>
      </c>
      <c r="AA663" s="49" t="s">
        <v>40765</v>
      </c>
      <c r="AB663" s="49" t="s">
        <v>40766</v>
      </c>
      <c r="AC663" s="49" t="s">
        <v>40767</v>
      </c>
    </row>
    <row r="664" spans="1:75" x14ac:dyDescent="0.3">
      <c r="A664">
        <v>1012859</v>
      </c>
      <c r="B664"/>
      <c r="C664" t="s">
        <v>40768</v>
      </c>
      <c r="D664" t="s">
        <v>5420</v>
      </c>
      <c r="E664" t="s">
        <v>303</v>
      </c>
      <c r="F664" t="s">
        <v>1810</v>
      </c>
      <c r="G664" t="s">
        <v>40769</v>
      </c>
      <c r="I664">
        <v>29.752554</v>
      </c>
      <c r="J664">
        <v>-95.370400900000007</v>
      </c>
      <c r="K664">
        <v>424720</v>
      </c>
      <c r="L664" t="s">
        <v>35924</v>
      </c>
      <c r="AE664" s="49" t="s">
        <v>35887</v>
      </c>
      <c r="AF664" s="49" t="s">
        <v>35887</v>
      </c>
      <c r="AN664" s="49" t="s">
        <v>40770</v>
      </c>
      <c r="AO664" s="49" t="s">
        <v>35887</v>
      </c>
      <c r="AP664" s="49" t="s">
        <v>40771</v>
      </c>
    </row>
    <row r="665" spans="1:75" x14ac:dyDescent="0.3">
      <c r="A665">
        <v>1010284</v>
      </c>
      <c r="B665" t="s">
        <v>40772</v>
      </c>
      <c r="C665" t="s">
        <v>40773</v>
      </c>
      <c r="D665" t="s">
        <v>5420</v>
      </c>
      <c r="E665" t="s">
        <v>303</v>
      </c>
      <c r="F665" t="s">
        <v>1810</v>
      </c>
      <c r="G665" t="s">
        <v>40774</v>
      </c>
      <c r="H665" t="s">
        <v>483</v>
      </c>
      <c r="I665">
        <v>29.75788</v>
      </c>
      <c r="J665">
        <v>-95.370130000000003</v>
      </c>
      <c r="K665">
        <v>523130</v>
      </c>
      <c r="L665" t="s">
        <v>35912</v>
      </c>
      <c r="AG665" s="49" t="s">
        <v>35887</v>
      </c>
      <c r="AH665" s="49" t="s">
        <v>35887</v>
      </c>
      <c r="AI665" s="49" t="s">
        <v>35887</v>
      </c>
      <c r="AJ665" s="49" t="s">
        <v>35887</v>
      </c>
      <c r="AK665" s="49" t="s">
        <v>35887</v>
      </c>
      <c r="AL665" s="49" t="s">
        <v>35887</v>
      </c>
      <c r="AP665" s="49" t="s">
        <v>35887</v>
      </c>
      <c r="AS665" s="49" t="s">
        <v>35887</v>
      </c>
      <c r="AT665" s="49" t="s">
        <v>35887</v>
      </c>
    </row>
    <row r="666" spans="1:75" x14ac:dyDescent="0.3">
      <c r="A666">
        <v>1008035</v>
      </c>
      <c r="B666" t="s">
        <v>40775</v>
      </c>
      <c r="C666" t="s">
        <v>40776</v>
      </c>
      <c r="D666" t="s">
        <v>3089</v>
      </c>
      <c r="E666" t="s">
        <v>393</v>
      </c>
      <c r="F666" t="s">
        <v>5362</v>
      </c>
      <c r="G666" t="s">
        <v>40777</v>
      </c>
      <c r="H666" t="s">
        <v>10037</v>
      </c>
      <c r="I666">
        <v>43.014899999999997</v>
      </c>
      <c r="J666">
        <v>-89.460300000000004</v>
      </c>
      <c r="K666">
        <v>221210</v>
      </c>
      <c r="L666" t="s">
        <v>127</v>
      </c>
      <c r="AW666" s="49" t="s">
        <v>40778</v>
      </c>
      <c r="AX666" s="49" t="s">
        <v>40779</v>
      </c>
      <c r="AY666" s="49" t="s">
        <v>40780</v>
      </c>
      <c r="AZ666" s="49" t="s">
        <v>40781</v>
      </c>
      <c r="BA666" s="49" t="s">
        <v>40782</v>
      </c>
      <c r="BB666" s="49" t="s">
        <v>40783</v>
      </c>
      <c r="BC666" s="49" t="s">
        <v>40784</v>
      </c>
      <c r="BD666" s="49" t="s">
        <v>40785</v>
      </c>
      <c r="BE666" s="49" t="s">
        <v>40786</v>
      </c>
    </row>
    <row r="667" spans="1:75" x14ac:dyDescent="0.3">
      <c r="A667">
        <v>1004603</v>
      </c>
      <c r="B667" t="s">
        <v>40787</v>
      </c>
      <c r="C667" t="s">
        <v>40788</v>
      </c>
      <c r="D667" t="s">
        <v>5786</v>
      </c>
      <c r="E667" t="s">
        <v>3929</v>
      </c>
      <c r="F667" t="s">
        <v>40789</v>
      </c>
      <c r="G667" t="s">
        <v>40790</v>
      </c>
      <c r="H667" t="s">
        <v>3322</v>
      </c>
      <c r="I667">
        <v>43.907490000000003</v>
      </c>
      <c r="J667">
        <v>-70.002480000000006</v>
      </c>
      <c r="K667">
        <v>221210</v>
      </c>
      <c r="L667" t="s">
        <v>3629</v>
      </c>
      <c r="AY667" s="49" t="s">
        <v>40791</v>
      </c>
      <c r="AZ667" s="49" t="s">
        <v>40792</v>
      </c>
      <c r="BA667" s="49" t="s">
        <v>40793</v>
      </c>
      <c r="BB667" s="49" t="s">
        <v>40794</v>
      </c>
      <c r="BC667" s="49" t="s">
        <v>40795</v>
      </c>
      <c r="BD667" s="49" t="s">
        <v>40796</v>
      </c>
      <c r="BE667" s="49" t="s">
        <v>40797</v>
      </c>
    </row>
    <row r="668" spans="1:75" x14ac:dyDescent="0.3">
      <c r="A668">
        <v>1008826</v>
      </c>
      <c r="B668" t="s">
        <v>21698</v>
      </c>
      <c r="C668" t="s">
        <v>21699</v>
      </c>
      <c r="D668" t="s">
        <v>3634</v>
      </c>
      <c r="E668" t="s">
        <v>1248</v>
      </c>
      <c r="F668" t="s">
        <v>21700</v>
      </c>
      <c r="G668" t="s">
        <v>21701</v>
      </c>
      <c r="H668" t="s">
        <v>2144</v>
      </c>
      <c r="I668">
        <v>39.963340000000002</v>
      </c>
      <c r="J668">
        <v>-80.51943</v>
      </c>
      <c r="K668">
        <v>211130</v>
      </c>
      <c r="L668" t="s">
        <v>326</v>
      </c>
      <c r="BF668" s="49" t="s">
        <v>35887</v>
      </c>
      <c r="BG668" s="49" t="s">
        <v>35887</v>
      </c>
      <c r="BH668" s="49" t="s">
        <v>35887</v>
      </c>
      <c r="BI668" s="49" t="s">
        <v>35887</v>
      </c>
      <c r="BJ668" s="49" t="s">
        <v>35887</v>
      </c>
      <c r="BK668" s="49" t="s">
        <v>35887</v>
      </c>
    </row>
    <row r="669" spans="1:75" x14ac:dyDescent="0.3">
      <c r="A669">
        <v>1003564</v>
      </c>
      <c r="B669" t="s">
        <v>21787</v>
      </c>
      <c r="C669" t="s">
        <v>21788</v>
      </c>
      <c r="D669" t="s">
        <v>7317</v>
      </c>
      <c r="E669" t="s">
        <v>303</v>
      </c>
      <c r="F669" t="s">
        <v>21789</v>
      </c>
      <c r="G669" t="s">
        <v>21790</v>
      </c>
      <c r="H669" t="s">
        <v>4527</v>
      </c>
      <c r="I669">
        <v>31.769449999999999</v>
      </c>
      <c r="J669">
        <v>-106.41426</v>
      </c>
      <c r="K669">
        <v>324110</v>
      </c>
      <c r="L669" t="s">
        <v>6080</v>
      </c>
      <c r="V669" s="49" t="s">
        <v>40798</v>
      </c>
      <c r="W669" s="49" t="s">
        <v>40799</v>
      </c>
      <c r="X669" s="49" t="s">
        <v>40800</v>
      </c>
      <c r="Y669" s="49" t="s">
        <v>40801</v>
      </c>
      <c r="Z669" s="49" t="s">
        <v>40802</v>
      </c>
      <c r="AA669" s="49" t="s">
        <v>40803</v>
      </c>
      <c r="AB669" s="49" t="s">
        <v>40804</v>
      </c>
      <c r="AC669" s="49" t="s">
        <v>40805</v>
      </c>
    </row>
    <row r="670" spans="1:75" x14ac:dyDescent="0.3">
      <c r="A670">
        <v>1010539</v>
      </c>
      <c r="B670"/>
      <c r="C670" t="s">
        <v>40806</v>
      </c>
      <c r="D670" t="s">
        <v>40807</v>
      </c>
      <c r="E670" t="s">
        <v>663</v>
      </c>
      <c r="F670" t="s">
        <v>7676</v>
      </c>
      <c r="G670" t="s">
        <v>40808</v>
      </c>
      <c r="I670">
        <v>41.046230700000002</v>
      </c>
      <c r="J670">
        <v>-83.656121499999998</v>
      </c>
      <c r="K670">
        <v>324110</v>
      </c>
      <c r="L670" t="s">
        <v>35912</v>
      </c>
      <c r="AE670" s="49" t="s">
        <v>35887</v>
      </c>
      <c r="AF670" s="49" t="s">
        <v>35887</v>
      </c>
      <c r="AG670" s="49" t="s">
        <v>35887</v>
      </c>
      <c r="AH670" s="49" t="s">
        <v>35887</v>
      </c>
      <c r="AI670" s="49" t="s">
        <v>35887</v>
      </c>
      <c r="AJ670" s="49" t="s">
        <v>35887</v>
      </c>
      <c r="AK670" s="49" t="s">
        <v>35887</v>
      </c>
      <c r="AL670" s="49" t="s">
        <v>35887</v>
      </c>
      <c r="AN670" s="49" t="s">
        <v>40809</v>
      </c>
      <c r="AO670" s="49" t="s">
        <v>40810</v>
      </c>
      <c r="AP670" s="49" t="s">
        <v>40811</v>
      </c>
      <c r="AQ670" s="49" t="s">
        <v>40812</v>
      </c>
      <c r="AR670" s="49" t="s">
        <v>40813</v>
      </c>
      <c r="AS670" s="49" t="s">
        <v>40814</v>
      </c>
      <c r="AT670" s="49" t="s">
        <v>40815</v>
      </c>
      <c r="AU670" s="49" t="s">
        <v>40816</v>
      </c>
    </row>
    <row r="671" spans="1:75" x14ac:dyDescent="0.3">
      <c r="A671">
        <v>1011549</v>
      </c>
      <c r="B671" t="s">
        <v>21797</v>
      </c>
      <c r="C671" t="s">
        <v>21798</v>
      </c>
      <c r="D671" t="s">
        <v>21799</v>
      </c>
      <c r="E671" t="s">
        <v>640</v>
      </c>
      <c r="F671" t="s">
        <v>21800</v>
      </c>
      <c r="G671" t="s">
        <v>21801</v>
      </c>
      <c r="H671" t="s">
        <v>5233</v>
      </c>
      <c r="I671">
        <v>47.087671999999998</v>
      </c>
      <c r="J671">
        <v>-102.9482</v>
      </c>
      <c r="K671">
        <v>324110</v>
      </c>
      <c r="L671" t="s">
        <v>6080</v>
      </c>
      <c r="V671" s="49" t="s">
        <v>40817</v>
      </c>
      <c r="W671" s="49" t="s">
        <v>40818</v>
      </c>
      <c r="X671" s="49" t="s">
        <v>40819</v>
      </c>
      <c r="Y671" s="49" t="s">
        <v>40820</v>
      </c>
      <c r="Z671" s="49" t="s">
        <v>40821</v>
      </c>
    </row>
    <row r="672" spans="1:75" x14ac:dyDescent="0.3">
      <c r="A672">
        <v>1004902</v>
      </c>
      <c r="B672" t="s">
        <v>21834</v>
      </c>
      <c r="C672" t="s">
        <v>21835</v>
      </c>
      <c r="D672" t="s">
        <v>5983</v>
      </c>
      <c r="E672" t="s">
        <v>663</v>
      </c>
      <c r="F672" t="s">
        <v>21836</v>
      </c>
      <c r="G672" t="s">
        <v>21837</v>
      </c>
      <c r="H672" t="s">
        <v>389</v>
      </c>
      <c r="I672">
        <v>40.618560000000002</v>
      </c>
      <c r="J672">
        <v>-83.159559999999999</v>
      </c>
      <c r="K672">
        <v>325193</v>
      </c>
      <c r="L672" t="s">
        <v>599</v>
      </c>
      <c r="BO672" s="49" t="s">
        <v>35887</v>
      </c>
      <c r="BP672" s="49" t="s">
        <v>35887</v>
      </c>
      <c r="BQ672" s="49" t="s">
        <v>35887</v>
      </c>
      <c r="BR672" s="49" t="s">
        <v>35887</v>
      </c>
      <c r="BS672" s="49" t="s">
        <v>35887</v>
      </c>
      <c r="BT672" s="49" t="s">
        <v>35887</v>
      </c>
      <c r="BU672" s="49" t="s">
        <v>35887</v>
      </c>
    </row>
    <row r="673" spans="1:75" x14ac:dyDescent="0.3">
      <c r="A673">
        <v>1000335</v>
      </c>
      <c r="B673" t="s">
        <v>40822</v>
      </c>
      <c r="C673" t="s">
        <v>40823</v>
      </c>
      <c r="D673" t="s">
        <v>40824</v>
      </c>
      <c r="E673" t="s">
        <v>386</v>
      </c>
      <c r="F673" t="s">
        <v>6289</v>
      </c>
      <c r="G673" t="s">
        <v>40825</v>
      </c>
      <c r="H673" t="s">
        <v>2144</v>
      </c>
      <c r="I673">
        <v>34.34834</v>
      </c>
      <c r="J673">
        <v>-86.301360000000003</v>
      </c>
      <c r="K673">
        <v>926130</v>
      </c>
      <c r="L673" t="s">
        <v>127</v>
      </c>
      <c r="AW673" s="49" t="s">
        <v>40826</v>
      </c>
      <c r="AX673" s="49" t="s">
        <v>40827</v>
      </c>
      <c r="AY673" s="49" t="s">
        <v>40828</v>
      </c>
      <c r="AZ673" s="49" t="s">
        <v>40829</v>
      </c>
      <c r="BA673" s="49" t="s">
        <v>40830</v>
      </c>
      <c r="BB673" s="49" t="s">
        <v>40831</v>
      </c>
      <c r="BC673" s="49" t="s">
        <v>40832</v>
      </c>
      <c r="BD673" s="49" t="s">
        <v>40833</v>
      </c>
      <c r="BE673" s="49" t="s">
        <v>40834</v>
      </c>
    </row>
    <row r="674" spans="1:75" x14ac:dyDescent="0.3">
      <c r="A674">
        <v>1011779</v>
      </c>
      <c r="B674" t="s">
        <v>40835</v>
      </c>
      <c r="C674" t="s">
        <v>40836</v>
      </c>
      <c r="D674" t="s">
        <v>40837</v>
      </c>
      <c r="E674" t="s">
        <v>1663</v>
      </c>
      <c r="F674" t="s">
        <v>40838</v>
      </c>
      <c r="G674" t="s">
        <v>40839</v>
      </c>
      <c r="H674" t="s">
        <v>7397</v>
      </c>
      <c r="I674">
        <v>40.649970000000003</v>
      </c>
      <c r="J674">
        <v>-74.587879999999998</v>
      </c>
      <c r="K674">
        <v>325120</v>
      </c>
      <c r="L674" t="s">
        <v>40428</v>
      </c>
      <c r="BO674" s="49" t="s">
        <v>35887</v>
      </c>
      <c r="BP674" s="49" t="s">
        <v>35887</v>
      </c>
      <c r="BQ674" s="49" t="s">
        <v>35887</v>
      </c>
      <c r="BR674" s="49" t="s">
        <v>35887</v>
      </c>
      <c r="BS674" s="49" t="s">
        <v>35887</v>
      </c>
      <c r="BT674" s="49" t="s">
        <v>35887</v>
      </c>
      <c r="BU674" s="49" t="s">
        <v>35887</v>
      </c>
      <c r="BV674" s="49" t="s">
        <v>35887</v>
      </c>
      <c r="BW674" s="49" t="s">
        <v>35887</v>
      </c>
    </row>
    <row r="675" spans="1:75" x14ac:dyDescent="0.3">
      <c r="A675">
        <v>1003862</v>
      </c>
      <c r="B675" t="s">
        <v>40840</v>
      </c>
      <c r="C675" t="s">
        <v>40841</v>
      </c>
      <c r="D675" t="s">
        <v>40842</v>
      </c>
      <c r="E675" t="s">
        <v>447</v>
      </c>
      <c r="F675" t="s">
        <v>10862</v>
      </c>
      <c r="G675" t="s">
        <v>40843</v>
      </c>
      <c r="H675" t="s">
        <v>416</v>
      </c>
      <c r="I675">
        <v>40.189059999999998</v>
      </c>
      <c r="J675">
        <v>-79.855580000000003</v>
      </c>
      <c r="K675">
        <v>325120</v>
      </c>
      <c r="L675" t="s">
        <v>58</v>
      </c>
    </row>
    <row r="676" spans="1:75" x14ac:dyDescent="0.3">
      <c r="A676">
        <v>1007286</v>
      </c>
      <c r="B676" t="s">
        <v>40844</v>
      </c>
      <c r="C676" t="s">
        <v>40845</v>
      </c>
      <c r="D676" t="s">
        <v>3544</v>
      </c>
      <c r="E676" t="s">
        <v>323</v>
      </c>
      <c r="F676" t="s">
        <v>6877</v>
      </c>
      <c r="G676" t="s">
        <v>40846</v>
      </c>
      <c r="H676" t="s">
        <v>1001</v>
      </c>
      <c r="I676">
        <v>37.948590000000003</v>
      </c>
      <c r="J676">
        <v>-122.36384</v>
      </c>
      <c r="K676">
        <v>325120</v>
      </c>
      <c r="L676" t="s">
        <v>58</v>
      </c>
    </row>
    <row r="677" spans="1:75" x14ac:dyDescent="0.3">
      <c r="A677">
        <v>1002367</v>
      </c>
      <c r="B677" t="s">
        <v>40847</v>
      </c>
      <c r="C677" t="s">
        <v>40848</v>
      </c>
      <c r="D677" t="s">
        <v>40849</v>
      </c>
      <c r="E677" t="s">
        <v>323</v>
      </c>
      <c r="F677" t="s">
        <v>40850</v>
      </c>
      <c r="G677" t="s">
        <v>40851</v>
      </c>
      <c r="H677" t="s">
        <v>1165</v>
      </c>
      <c r="I677">
        <v>33.658540000000002</v>
      </c>
      <c r="J677">
        <v>-117.74968</v>
      </c>
      <c r="K677">
        <v>423110</v>
      </c>
      <c r="L677" t="s">
        <v>82</v>
      </c>
    </row>
    <row r="678" spans="1:75" x14ac:dyDescent="0.3">
      <c r="A678">
        <v>1007319</v>
      </c>
      <c r="B678" t="s">
        <v>22149</v>
      </c>
      <c r="C678" t="s">
        <v>22150</v>
      </c>
      <c r="D678" t="s">
        <v>22151</v>
      </c>
      <c r="E678" t="s">
        <v>676</v>
      </c>
      <c r="F678" t="s">
        <v>22152</v>
      </c>
      <c r="G678" t="s">
        <v>22153</v>
      </c>
      <c r="H678" t="s">
        <v>1865</v>
      </c>
      <c r="I678">
        <v>35.139623</v>
      </c>
      <c r="J678">
        <v>-90.055237000000005</v>
      </c>
      <c r="K678">
        <v>221122</v>
      </c>
      <c r="L678" t="s">
        <v>3629</v>
      </c>
      <c r="AW678" s="49" t="s">
        <v>40852</v>
      </c>
      <c r="AX678" s="49" t="s">
        <v>40853</v>
      </c>
      <c r="AY678" s="49" t="s">
        <v>40854</v>
      </c>
      <c r="AZ678" s="49" t="s">
        <v>40855</v>
      </c>
      <c r="BA678" s="49" t="s">
        <v>40856</v>
      </c>
      <c r="BB678" s="49" t="s">
        <v>40857</v>
      </c>
      <c r="BC678" s="49" t="s">
        <v>40858</v>
      </c>
      <c r="BD678" s="49" t="s">
        <v>40859</v>
      </c>
      <c r="BE678" s="49" t="s">
        <v>40860</v>
      </c>
    </row>
    <row r="679" spans="1:75" x14ac:dyDescent="0.3">
      <c r="A679">
        <v>1011744</v>
      </c>
      <c r="B679" t="s">
        <v>40861</v>
      </c>
      <c r="C679" t="s">
        <v>40862</v>
      </c>
      <c r="D679" t="s">
        <v>5420</v>
      </c>
      <c r="E679" t="s">
        <v>303</v>
      </c>
      <c r="F679" t="s">
        <v>34102</v>
      </c>
      <c r="G679" t="s">
        <v>40863</v>
      </c>
      <c r="H679" t="s">
        <v>483</v>
      </c>
      <c r="I679">
        <v>29.731463000000002</v>
      </c>
      <c r="J679">
        <v>-95.439027999999993</v>
      </c>
      <c r="K679">
        <v>523130</v>
      </c>
      <c r="L679" t="s">
        <v>35924</v>
      </c>
      <c r="AE679" s="49" t="s">
        <v>35887</v>
      </c>
      <c r="AF679" s="49" t="s">
        <v>35887</v>
      </c>
      <c r="AG679" s="49" t="s">
        <v>35887</v>
      </c>
      <c r="AH679" s="49" t="s">
        <v>35887</v>
      </c>
      <c r="AI679" s="49" t="s">
        <v>35887</v>
      </c>
      <c r="AJ679" s="49" t="s">
        <v>35887</v>
      </c>
      <c r="AN679" s="49" t="s">
        <v>40864</v>
      </c>
      <c r="AO679" s="49" t="s">
        <v>40865</v>
      </c>
      <c r="AP679" s="49" t="s">
        <v>40866</v>
      </c>
      <c r="AQ679" s="49" t="s">
        <v>35887</v>
      </c>
      <c r="AR679" s="49" t="s">
        <v>40867</v>
      </c>
      <c r="AS679" s="49" t="s">
        <v>35887</v>
      </c>
    </row>
    <row r="680" spans="1:75" x14ac:dyDescent="0.3">
      <c r="A680">
        <v>1011945</v>
      </c>
      <c r="B680" t="s">
        <v>40868</v>
      </c>
      <c r="C680" t="s">
        <v>40869</v>
      </c>
      <c r="D680" t="s">
        <v>3625</v>
      </c>
      <c r="E680" t="s">
        <v>690</v>
      </c>
      <c r="F680" t="s">
        <v>36079</v>
      </c>
      <c r="G680" t="s">
        <v>40870</v>
      </c>
      <c r="H680" t="s">
        <v>6172</v>
      </c>
      <c r="I680">
        <v>33.878149999999998</v>
      </c>
      <c r="J680">
        <v>-84.461039999999997</v>
      </c>
      <c r="K680">
        <v>424720</v>
      </c>
      <c r="L680" t="s">
        <v>36033</v>
      </c>
      <c r="AI680" s="49" t="s">
        <v>35887</v>
      </c>
    </row>
    <row r="681" spans="1:75" x14ac:dyDescent="0.3">
      <c r="A681">
        <v>1003155</v>
      </c>
      <c r="B681" t="s">
        <v>40871</v>
      </c>
      <c r="C681" t="s">
        <v>40872</v>
      </c>
      <c r="D681" t="s">
        <v>40873</v>
      </c>
      <c r="E681" t="s">
        <v>922</v>
      </c>
      <c r="F681" t="s">
        <v>12857</v>
      </c>
      <c r="G681" t="s">
        <v>40874</v>
      </c>
      <c r="H681" t="s">
        <v>10728</v>
      </c>
      <c r="I681">
        <v>41.25656</v>
      </c>
      <c r="J681">
        <v>-95.939139999999995</v>
      </c>
      <c r="K681">
        <v>221210</v>
      </c>
      <c r="L681" t="s">
        <v>3629</v>
      </c>
      <c r="AW681" s="49" t="s">
        <v>40875</v>
      </c>
      <c r="AX681" s="49" t="s">
        <v>40876</v>
      </c>
      <c r="AY681" s="49" t="s">
        <v>40877</v>
      </c>
      <c r="AZ681" s="49" t="s">
        <v>40878</v>
      </c>
      <c r="BA681" s="49" t="s">
        <v>40879</v>
      </c>
      <c r="BB681" s="49" t="s">
        <v>40880</v>
      </c>
      <c r="BC681" s="49" t="s">
        <v>40881</v>
      </c>
      <c r="BD681" s="49" t="s">
        <v>40882</v>
      </c>
      <c r="BE681" s="49" t="s">
        <v>40883</v>
      </c>
    </row>
    <row r="682" spans="1:75" x14ac:dyDescent="0.3">
      <c r="A682">
        <v>1001969</v>
      </c>
      <c r="B682" t="s">
        <v>40884</v>
      </c>
      <c r="C682" t="s">
        <v>40885</v>
      </c>
      <c r="D682" t="s">
        <v>12565</v>
      </c>
      <c r="E682" t="s">
        <v>454</v>
      </c>
      <c r="F682" t="s">
        <v>14386</v>
      </c>
      <c r="G682" t="s">
        <v>40886</v>
      </c>
      <c r="H682" t="s">
        <v>1171</v>
      </c>
      <c r="I682">
        <v>41.914357000000003</v>
      </c>
      <c r="J682">
        <v>-83.419137000000006</v>
      </c>
      <c r="K682">
        <v>221210</v>
      </c>
      <c r="L682" t="s">
        <v>127</v>
      </c>
      <c r="AW682" s="49" t="s">
        <v>40887</v>
      </c>
      <c r="AX682" s="49" t="s">
        <v>40888</v>
      </c>
      <c r="AY682" s="49" t="s">
        <v>40889</v>
      </c>
      <c r="AZ682" s="49" t="s">
        <v>40890</v>
      </c>
      <c r="BA682" s="49" t="s">
        <v>40891</v>
      </c>
      <c r="BB682" s="49" t="s">
        <v>40892</v>
      </c>
      <c r="BC682" s="49" t="s">
        <v>40893</v>
      </c>
      <c r="BD682" s="49" t="s">
        <v>40894</v>
      </c>
      <c r="BE682" s="49" t="s">
        <v>40895</v>
      </c>
    </row>
    <row r="683" spans="1:75" x14ac:dyDescent="0.3">
      <c r="A683">
        <v>1006374</v>
      </c>
      <c r="B683" t="s">
        <v>40896</v>
      </c>
      <c r="C683" t="s">
        <v>40897</v>
      </c>
      <c r="D683" t="s">
        <v>5894</v>
      </c>
      <c r="E683" t="s">
        <v>569</v>
      </c>
      <c r="F683" t="s">
        <v>17689</v>
      </c>
      <c r="G683" t="s">
        <v>40898</v>
      </c>
      <c r="H683" t="s">
        <v>686</v>
      </c>
      <c r="I683">
        <v>41.587580000000003</v>
      </c>
      <c r="J683">
        <v>-93.626159999999999</v>
      </c>
      <c r="K683">
        <v>221210</v>
      </c>
      <c r="L683" t="s">
        <v>3629</v>
      </c>
      <c r="AW683" s="49" t="s">
        <v>40899</v>
      </c>
      <c r="AX683" s="49" t="s">
        <v>40900</v>
      </c>
      <c r="AY683" s="49" t="s">
        <v>40901</v>
      </c>
      <c r="AZ683" s="49" t="s">
        <v>40902</v>
      </c>
      <c r="BA683" s="49" t="s">
        <v>40903</v>
      </c>
      <c r="BB683" s="49" t="s">
        <v>40904</v>
      </c>
      <c r="BC683" s="49" t="s">
        <v>40905</v>
      </c>
      <c r="BD683" s="49" t="s">
        <v>40906</v>
      </c>
      <c r="BE683" s="49" t="s">
        <v>40907</v>
      </c>
    </row>
    <row r="684" spans="1:75" x14ac:dyDescent="0.3">
      <c r="A684">
        <v>1006375</v>
      </c>
      <c r="B684" t="s">
        <v>40896</v>
      </c>
      <c r="C684" t="s">
        <v>40908</v>
      </c>
      <c r="D684" t="s">
        <v>5894</v>
      </c>
      <c r="E684" t="s">
        <v>569</v>
      </c>
      <c r="F684" t="s">
        <v>17689</v>
      </c>
      <c r="G684" t="s">
        <v>40898</v>
      </c>
      <c r="H684" t="s">
        <v>686</v>
      </c>
      <c r="I684">
        <v>41.587580000000003</v>
      </c>
      <c r="J684">
        <v>-93.626159999999999</v>
      </c>
      <c r="K684">
        <v>221210</v>
      </c>
      <c r="L684" t="s">
        <v>3629</v>
      </c>
      <c r="AW684" s="49" t="s">
        <v>40909</v>
      </c>
      <c r="AX684" s="49" t="s">
        <v>40910</v>
      </c>
      <c r="AY684" s="49" t="s">
        <v>40911</v>
      </c>
      <c r="AZ684" s="49" t="s">
        <v>40912</v>
      </c>
      <c r="BA684" s="49" t="s">
        <v>40913</v>
      </c>
      <c r="BB684" s="49" t="s">
        <v>40914</v>
      </c>
      <c r="BC684" s="49" t="s">
        <v>40915</v>
      </c>
      <c r="BD684" s="49" t="s">
        <v>40916</v>
      </c>
      <c r="BE684" s="49" t="s">
        <v>40917</v>
      </c>
    </row>
    <row r="685" spans="1:75" x14ac:dyDescent="0.3">
      <c r="A685">
        <v>1006376</v>
      </c>
      <c r="B685" t="s">
        <v>40896</v>
      </c>
      <c r="C685" t="s">
        <v>40918</v>
      </c>
      <c r="D685" t="s">
        <v>5894</v>
      </c>
      <c r="E685" t="s">
        <v>569</v>
      </c>
      <c r="F685" t="s">
        <v>17689</v>
      </c>
      <c r="G685" t="s">
        <v>40898</v>
      </c>
      <c r="H685" t="s">
        <v>686</v>
      </c>
      <c r="I685">
        <v>41.587580000000003</v>
      </c>
      <c r="J685">
        <v>-93.626159999999999</v>
      </c>
      <c r="K685">
        <v>221210</v>
      </c>
      <c r="L685" t="s">
        <v>3629</v>
      </c>
      <c r="AW685" s="49" t="s">
        <v>40919</v>
      </c>
      <c r="AX685" s="49" t="s">
        <v>40920</v>
      </c>
      <c r="AY685" s="49" t="s">
        <v>40921</v>
      </c>
      <c r="AZ685" s="49" t="s">
        <v>40922</v>
      </c>
      <c r="BA685" s="49" t="s">
        <v>40923</v>
      </c>
      <c r="BB685" s="49" t="s">
        <v>40924</v>
      </c>
      <c r="BC685" s="49" t="s">
        <v>40925</v>
      </c>
      <c r="BD685" s="49" t="s">
        <v>40926</v>
      </c>
      <c r="BE685" s="49" t="s">
        <v>40927</v>
      </c>
    </row>
    <row r="686" spans="1:75" x14ac:dyDescent="0.3">
      <c r="A686">
        <v>1002424</v>
      </c>
      <c r="B686" t="s">
        <v>40896</v>
      </c>
      <c r="C686" t="s">
        <v>40928</v>
      </c>
      <c r="D686" t="s">
        <v>40929</v>
      </c>
      <c r="E686" t="s">
        <v>569</v>
      </c>
      <c r="F686" t="s">
        <v>17689</v>
      </c>
      <c r="G686" t="s">
        <v>40898</v>
      </c>
      <c r="H686" t="s">
        <v>686</v>
      </c>
      <c r="I686">
        <v>41.587580000000003</v>
      </c>
      <c r="J686">
        <v>-93.626159999999999</v>
      </c>
      <c r="K686">
        <v>221210</v>
      </c>
      <c r="L686" t="s">
        <v>3629</v>
      </c>
      <c r="AW686" s="49" t="s">
        <v>40930</v>
      </c>
      <c r="AX686" s="49" t="s">
        <v>40931</v>
      </c>
      <c r="AY686" s="49" t="s">
        <v>40932</v>
      </c>
      <c r="AZ686" s="49" t="s">
        <v>40933</v>
      </c>
      <c r="BA686" s="49" t="s">
        <v>40934</v>
      </c>
      <c r="BB686" s="49" t="s">
        <v>40935</v>
      </c>
      <c r="BC686" s="49" t="s">
        <v>40936</v>
      </c>
      <c r="BD686" s="49" t="s">
        <v>40937</v>
      </c>
      <c r="BE686" s="49" t="s">
        <v>40938</v>
      </c>
    </row>
    <row r="687" spans="1:75" x14ac:dyDescent="0.3">
      <c r="A687">
        <v>1004919</v>
      </c>
      <c r="B687" t="s">
        <v>40939</v>
      </c>
      <c r="C687" t="s">
        <v>40940</v>
      </c>
      <c r="D687" t="s">
        <v>40941</v>
      </c>
      <c r="E687" t="s">
        <v>676</v>
      </c>
      <c r="F687" t="s">
        <v>40942</v>
      </c>
      <c r="G687" t="s">
        <v>40943</v>
      </c>
      <c r="H687" t="s">
        <v>10545</v>
      </c>
      <c r="I687">
        <v>35.965524000000002</v>
      </c>
      <c r="J687">
        <v>-85.849080999999998</v>
      </c>
      <c r="K687">
        <v>221210</v>
      </c>
      <c r="L687" t="s">
        <v>3629</v>
      </c>
      <c r="AW687" s="49" t="s">
        <v>40944</v>
      </c>
      <c r="AX687" s="49" t="s">
        <v>40945</v>
      </c>
      <c r="AY687" s="49" t="s">
        <v>40946</v>
      </c>
      <c r="AZ687" s="49" t="s">
        <v>40947</v>
      </c>
      <c r="BA687" s="49" t="s">
        <v>40948</v>
      </c>
      <c r="BB687" s="49" t="s">
        <v>40949</v>
      </c>
      <c r="BC687" s="49" t="s">
        <v>40950</v>
      </c>
      <c r="BD687" s="49" t="s">
        <v>40951</v>
      </c>
      <c r="BE687" s="49" t="s">
        <v>40952</v>
      </c>
    </row>
    <row r="688" spans="1:75" x14ac:dyDescent="0.3">
      <c r="A688">
        <v>1000388</v>
      </c>
      <c r="B688" t="s">
        <v>40953</v>
      </c>
      <c r="C688" t="s">
        <v>40954</v>
      </c>
      <c r="D688" t="s">
        <v>22353</v>
      </c>
      <c r="E688" t="s">
        <v>1682</v>
      </c>
      <c r="F688" t="s">
        <v>22354</v>
      </c>
      <c r="G688" t="s">
        <v>40955</v>
      </c>
      <c r="H688" t="s">
        <v>8622</v>
      </c>
      <c r="I688">
        <v>41.891419999999997</v>
      </c>
      <c r="J688">
        <v>-70.910589999999999</v>
      </c>
      <c r="K688">
        <v>221210</v>
      </c>
      <c r="L688" t="s">
        <v>3629</v>
      </c>
      <c r="AW688" s="49" t="s">
        <v>40956</v>
      </c>
      <c r="AX688" s="49" t="s">
        <v>40957</v>
      </c>
      <c r="AY688" s="49" t="s">
        <v>40958</v>
      </c>
      <c r="AZ688" s="49" t="s">
        <v>40959</v>
      </c>
      <c r="BA688" s="49" t="s">
        <v>40960</v>
      </c>
      <c r="BB688" s="49" t="s">
        <v>40961</v>
      </c>
      <c r="BC688" s="49" t="s">
        <v>40962</v>
      </c>
      <c r="BD688" s="49" t="s">
        <v>40963</v>
      </c>
      <c r="BE688" s="49" t="s">
        <v>40964</v>
      </c>
    </row>
    <row r="689" spans="1:64" x14ac:dyDescent="0.3">
      <c r="A689">
        <v>1010400</v>
      </c>
      <c r="B689" t="s">
        <v>39705</v>
      </c>
      <c r="C689" t="s">
        <v>40965</v>
      </c>
      <c r="D689" t="s">
        <v>39707</v>
      </c>
      <c r="E689" t="s">
        <v>393</v>
      </c>
      <c r="F689" t="s">
        <v>39708</v>
      </c>
      <c r="G689" t="s">
        <v>39709</v>
      </c>
      <c r="H689" t="s">
        <v>19411</v>
      </c>
      <c r="I689">
        <v>43.897489999999998</v>
      </c>
      <c r="J689">
        <v>-91.225110000000001</v>
      </c>
      <c r="K689">
        <v>424710</v>
      </c>
      <c r="L689" t="s">
        <v>36033</v>
      </c>
      <c r="AE689" s="49" t="s">
        <v>35887</v>
      </c>
      <c r="AF689" s="49" t="s">
        <v>35887</v>
      </c>
      <c r="AG689" s="49" t="s">
        <v>35887</v>
      </c>
      <c r="AH689" s="49" t="s">
        <v>35887</v>
      </c>
      <c r="AI689" s="49" t="s">
        <v>35887</v>
      </c>
      <c r="AJ689" s="49" t="s">
        <v>35887</v>
      </c>
      <c r="AK689" s="49" t="s">
        <v>35887</v>
      </c>
      <c r="AL689" s="49" t="s">
        <v>35887</v>
      </c>
    </row>
    <row r="690" spans="1:64" x14ac:dyDescent="0.3">
      <c r="A690">
        <v>1006424</v>
      </c>
      <c r="B690" t="s">
        <v>40966</v>
      </c>
      <c r="C690" t="s">
        <v>40967</v>
      </c>
      <c r="D690" t="s">
        <v>1159</v>
      </c>
      <c r="E690" t="s">
        <v>491</v>
      </c>
      <c r="F690" t="s">
        <v>14624</v>
      </c>
      <c r="G690" t="s">
        <v>40968</v>
      </c>
      <c r="H690" t="s">
        <v>10432</v>
      </c>
      <c r="I690">
        <v>38.657823</v>
      </c>
      <c r="J690">
        <v>-87.172300000000007</v>
      </c>
      <c r="K690">
        <v>221210</v>
      </c>
      <c r="L690" t="s">
        <v>127</v>
      </c>
      <c r="AW690" s="49" t="s">
        <v>40969</v>
      </c>
      <c r="AX690" s="49" t="s">
        <v>40970</v>
      </c>
      <c r="AY690" s="49" t="s">
        <v>40971</v>
      </c>
      <c r="AZ690" s="49" t="s">
        <v>40972</v>
      </c>
      <c r="BA690" s="49" t="s">
        <v>40973</v>
      </c>
      <c r="BB690" s="49" t="s">
        <v>40974</v>
      </c>
      <c r="BC690" s="49" t="s">
        <v>40975</v>
      </c>
      <c r="BD690" s="49" t="s">
        <v>40976</v>
      </c>
      <c r="BE690" s="49" t="s">
        <v>40977</v>
      </c>
    </row>
    <row r="691" spans="1:64" x14ac:dyDescent="0.3">
      <c r="A691">
        <v>1010523</v>
      </c>
      <c r="B691"/>
      <c r="C691" t="s">
        <v>40978</v>
      </c>
      <c r="D691" t="s">
        <v>23132</v>
      </c>
      <c r="E691" t="s">
        <v>323</v>
      </c>
      <c r="F691" t="s">
        <v>20584</v>
      </c>
      <c r="G691" t="s">
        <v>40979</v>
      </c>
      <c r="I691">
        <v>33.741531700000003</v>
      </c>
      <c r="J691">
        <v>-118.19417850000001</v>
      </c>
      <c r="K691">
        <v>324110</v>
      </c>
      <c r="L691" t="s">
        <v>36033</v>
      </c>
      <c r="AE691" s="49" t="s">
        <v>35887</v>
      </c>
      <c r="AF691" s="49" t="s">
        <v>35887</v>
      </c>
      <c r="AG691" s="49" t="s">
        <v>35887</v>
      </c>
      <c r="AH691" s="49" t="s">
        <v>35887</v>
      </c>
      <c r="AI691" s="49" t="s">
        <v>35887</v>
      </c>
      <c r="AJ691" s="49" t="s">
        <v>35887</v>
      </c>
      <c r="AK691" s="49" t="s">
        <v>35887</v>
      </c>
      <c r="AL691" s="49" t="s">
        <v>35887</v>
      </c>
    </row>
    <row r="692" spans="1:64" x14ac:dyDescent="0.3">
      <c r="A692">
        <v>1007381</v>
      </c>
      <c r="B692" t="s">
        <v>40980</v>
      </c>
      <c r="C692" t="s">
        <v>40981</v>
      </c>
      <c r="D692" t="s">
        <v>13740</v>
      </c>
      <c r="E692" t="s">
        <v>380</v>
      </c>
      <c r="F692" t="s">
        <v>13741</v>
      </c>
      <c r="G692" t="s">
        <v>40982</v>
      </c>
      <c r="H692" t="s">
        <v>4686</v>
      </c>
      <c r="I692">
        <v>44.73921</v>
      </c>
      <c r="J692">
        <v>-93.119129999999998</v>
      </c>
      <c r="K692">
        <v>221210</v>
      </c>
      <c r="L692" t="s">
        <v>127</v>
      </c>
      <c r="AW692" s="49" t="s">
        <v>40983</v>
      </c>
      <c r="AX692" s="49" t="s">
        <v>40984</v>
      </c>
      <c r="AY692" s="49" t="s">
        <v>40985</v>
      </c>
      <c r="AZ692" s="49" t="s">
        <v>40986</v>
      </c>
      <c r="BA692" s="49" t="s">
        <v>40987</v>
      </c>
      <c r="BB692" s="49" t="s">
        <v>40988</v>
      </c>
      <c r="BC692" s="49" t="s">
        <v>40989</v>
      </c>
      <c r="BD692" s="49" t="s">
        <v>40990</v>
      </c>
      <c r="BE692" s="49" t="s">
        <v>40991</v>
      </c>
    </row>
    <row r="693" spans="1:64" x14ac:dyDescent="0.3">
      <c r="A693">
        <v>1005459</v>
      </c>
      <c r="B693" t="s">
        <v>22549</v>
      </c>
      <c r="C693" t="s">
        <v>22550</v>
      </c>
      <c r="D693" t="s">
        <v>22551</v>
      </c>
      <c r="E693" t="s">
        <v>447</v>
      </c>
      <c r="F693" t="s">
        <v>22552</v>
      </c>
      <c r="G693" t="s">
        <v>22553</v>
      </c>
      <c r="H693" t="s">
        <v>4017</v>
      </c>
      <c r="I693">
        <v>40.667149999999999</v>
      </c>
      <c r="J693">
        <v>-80.112719999999996</v>
      </c>
      <c r="K693">
        <v>335313</v>
      </c>
      <c r="L693" t="s">
        <v>22554</v>
      </c>
    </row>
    <row r="694" spans="1:64" x14ac:dyDescent="0.3">
      <c r="A694">
        <v>1010543</v>
      </c>
      <c r="B694" t="s">
        <v>40992</v>
      </c>
      <c r="C694" t="s">
        <v>40993</v>
      </c>
      <c r="D694" t="s">
        <v>477</v>
      </c>
      <c r="E694" t="s">
        <v>331</v>
      </c>
      <c r="F694" t="s">
        <v>39442</v>
      </c>
      <c r="G694" t="s">
        <v>40994</v>
      </c>
      <c r="H694" t="s">
        <v>7541</v>
      </c>
      <c r="I694">
        <v>40.750410000000002</v>
      </c>
      <c r="J694">
        <v>-73.974689999999995</v>
      </c>
      <c r="K694">
        <v>423510</v>
      </c>
      <c r="L694" t="s">
        <v>37040</v>
      </c>
      <c r="AG694" s="49" t="s">
        <v>35887</v>
      </c>
      <c r="AH694" s="49" t="s">
        <v>35887</v>
      </c>
      <c r="AI694" s="49" t="s">
        <v>35887</v>
      </c>
      <c r="AJ694" s="49" t="s">
        <v>35887</v>
      </c>
      <c r="AK694" s="49" t="s">
        <v>35887</v>
      </c>
      <c r="AL694" s="49" t="s">
        <v>35887</v>
      </c>
      <c r="AM694" s="49" t="s">
        <v>35887</v>
      </c>
      <c r="AN694" s="49" t="s">
        <v>40995</v>
      </c>
      <c r="AO694" s="49" t="s">
        <v>40996</v>
      </c>
      <c r="AP694" s="49" t="s">
        <v>40997</v>
      </c>
      <c r="AQ694" s="49" t="s">
        <v>40998</v>
      </c>
      <c r="AR694" s="49" t="s">
        <v>40999</v>
      </c>
      <c r="AS694" s="49" t="s">
        <v>41000</v>
      </c>
      <c r="AT694" s="49" t="s">
        <v>41001</v>
      </c>
      <c r="AU694" s="49" t="s">
        <v>41002</v>
      </c>
      <c r="AV694" s="49" t="s">
        <v>41003</v>
      </c>
    </row>
    <row r="695" spans="1:64" x14ac:dyDescent="0.3">
      <c r="A695">
        <v>1010028</v>
      </c>
      <c r="B695" t="s">
        <v>41004</v>
      </c>
      <c r="C695" t="s">
        <v>41005</v>
      </c>
      <c r="D695" t="s">
        <v>5914</v>
      </c>
      <c r="E695" t="s">
        <v>676</v>
      </c>
      <c r="F695" t="s">
        <v>41006</v>
      </c>
      <c r="G695" t="s">
        <v>41007</v>
      </c>
      <c r="H695" t="s">
        <v>1165</v>
      </c>
      <c r="I695">
        <v>33.802860000000003</v>
      </c>
      <c r="J695">
        <v>-118.02063</v>
      </c>
      <c r="K695">
        <v>423110</v>
      </c>
      <c r="L695" t="s">
        <v>82</v>
      </c>
    </row>
    <row r="696" spans="1:64" x14ac:dyDescent="0.3">
      <c r="A696">
        <v>1010454</v>
      </c>
      <c r="B696"/>
      <c r="C696" t="s">
        <v>41008</v>
      </c>
      <c r="D696" t="s">
        <v>477</v>
      </c>
      <c r="E696" t="s">
        <v>331</v>
      </c>
      <c r="F696" t="s">
        <v>41009</v>
      </c>
      <c r="G696" t="s">
        <v>41010</v>
      </c>
      <c r="I696">
        <v>40.754100899999997</v>
      </c>
      <c r="J696">
        <v>-73.976326599999993</v>
      </c>
      <c r="K696">
        <v>425120</v>
      </c>
      <c r="L696" t="s">
        <v>35912</v>
      </c>
      <c r="AE696" s="49" t="s">
        <v>35887</v>
      </c>
      <c r="AF696" s="49" t="s">
        <v>35887</v>
      </c>
      <c r="AG696" s="49" t="s">
        <v>35887</v>
      </c>
      <c r="AH696" s="49" t="s">
        <v>35887</v>
      </c>
      <c r="AI696" s="49" t="s">
        <v>35887</v>
      </c>
      <c r="AJ696" s="49" t="s">
        <v>35887</v>
      </c>
      <c r="AK696" s="49" t="s">
        <v>35887</v>
      </c>
      <c r="AL696" s="49" t="s">
        <v>35887</v>
      </c>
      <c r="AM696" s="49" t="s">
        <v>35887</v>
      </c>
      <c r="AN696" s="49" t="s">
        <v>41011</v>
      </c>
      <c r="AO696" s="49" t="s">
        <v>35887</v>
      </c>
      <c r="AP696" s="49" t="s">
        <v>41012</v>
      </c>
      <c r="AQ696" s="49" t="s">
        <v>41013</v>
      </c>
      <c r="AR696" s="49" t="s">
        <v>35887</v>
      </c>
      <c r="AS696" s="49" t="s">
        <v>35887</v>
      </c>
      <c r="AT696" s="49" t="s">
        <v>41014</v>
      </c>
      <c r="AU696" s="49" t="s">
        <v>35887</v>
      </c>
      <c r="AV696" s="49" t="s">
        <v>35887</v>
      </c>
    </row>
    <row r="697" spans="1:64" x14ac:dyDescent="0.3">
      <c r="A697">
        <v>1008827</v>
      </c>
      <c r="B697" t="s">
        <v>22578</v>
      </c>
      <c r="C697" t="s">
        <v>22579</v>
      </c>
      <c r="D697" t="s">
        <v>7902</v>
      </c>
      <c r="E697" t="s">
        <v>1248</v>
      </c>
      <c r="F697" t="s">
        <v>7903</v>
      </c>
      <c r="G697" t="s">
        <v>22580</v>
      </c>
      <c r="H697" t="s">
        <v>7864</v>
      </c>
      <c r="I697">
        <v>39.499527999999998</v>
      </c>
      <c r="J697">
        <v>-80.561761000000004</v>
      </c>
      <c r="K697">
        <v>211130</v>
      </c>
      <c r="L697" t="s">
        <v>326</v>
      </c>
      <c r="BF697" s="49" t="s">
        <v>35887</v>
      </c>
      <c r="BG697" s="49" t="s">
        <v>35887</v>
      </c>
      <c r="BH697" s="49" t="s">
        <v>35887</v>
      </c>
      <c r="BI697" s="49" t="s">
        <v>35887</v>
      </c>
    </row>
    <row r="698" spans="1:64" x14ac:dyDescent="0.3">
      <c r="A698">
        <v>1011807</v>
      </c>
      <c r="B698" t="s">
        <v>41015</v>
      </c>
      <c r="C698" t="s">
        <v>41016</v>
      </c>
      <c r="D698" t="s">
        <v>2716</v>
      </c>
      <c r="E698" t="s">
        <v>303</v>
      </c>
      <c r="F698" t="s">
        <v>39322</v>
      </c>
      <c r="G698" t="s">
        <v>41017</v>
      </c>
      <c r="H698" t="s">
        <v>2719</v>
      </c>
      <c r="I698">
        <v>29.551349999999999</v>
      </c>
      <c r="J698">
        <v>-98.497870000000006</v>
      </c>
      <c r="K698">
        <v>423740</v>
      </c>
      <c r="L698" t="s">
        <v>58</v>
      </c>
    </row>
    <row r="699" spans="1:64" x14ac:dyDescent="0.3">
      <c r="A699">
        <v>1007466</v>
      </c>
      <c r="B699" t="s">
        <v>22640</v>
      </c>
      <c r="C699" t="s">
        <v>22641</v>
      </c>
      <c r="D699" t="s">
        <v>22642</v>
      </c>
      <c r="E699" t="s">
        <v>447</v>
      </c>
      <c r="F699" t="s">
        <v>21807</v>
      </c>
      <c r="G699" t="s">
        <v>22643</v>
      </c>
      <c r="H699" t="s">
        <v>12605</v>
      </c>
      <c r="I699">
        <v>39.822800000000001</v>
      </c>
      <c r="J699">
        <v>-75.403300000000002</v>
      </c>
      <c r="K699">
        <v>324110</v>
      </c>
      <c r="L699" t="s">
        <v>1344</v>
      </c>
      <c r="V699" s="49" t="s">
        <v>41018</v>
      </c>
      <c r="W699" s="49" t="s">
        <v>41019</v>
      </c>
      <c r="X699" s="49" t="s">
        <v>41020</v>
      </c>
      <c r="Y699" s="49" t="s">
        <v>41021</v>
      </c>
      <c r="Z699" s="49" t="s">
        <v>41022</v>
      </c>
      <c r="AA699" s="49" t="s">
        <v>41023</v>
      </c>
      <c r="AB699" s="49" t="s">
        <v>41024</v>
      </c>
      <c r="AC699" s="49" t="s">
        <v>41025</v>
      </c>
      <c r="AD699" s="49" t="s">
        <v>41026</v>
      </c>
    </row>
    <row r="700" spans="1:64" x14ac:dyDescent="0.3">
      <c r="A700">
        <v>1005291</v>
      </c>
      <c r="B700" t="s">
        <v>41027</v>
      </c>
      <c r="C700" t="s">
        <v>41028</v>
      </c>
      <c r="D700" t="s">
        <v>2281</v>
      </c>
      <c r="E700" t="s">
        <v>441</v>
      </c>
      <c r="F700" t="s">
        <v>2282</v>
      </c>
      <c r="G700" t="s">
        <v>41029</v>
      </c>
      <c r="H700" t="s">
        <v>2284</v>
      </c>
      <c r="I700">
        <v>35.001517999999997</v>
      </c>
      <c r="J700">
        <v>-80.568096999999995</v>
      </c>
      <c r="K700">
        <v>221210</v>
      </c>
      <c r="L700" t="s">
        <v>127</v>
      </c>
      <c r="AW700" s="49" t="s">
        <v>41030</v>
      </c>
      <c r="AX700" s="49" t="s">
        <v>41031</v>
      </c>
      <c r="AY700" s="49" t="s">
        <v>41032</v>
      </c>
      <c r="AZ700" s="49" t="s">
        <v>41033</v>
      </c>
      <c r="BA700" s="49" t="s">
        <v>41034</v>
      </c>
      <c r="BB700" s="49" t="s">
        <v>41035</v>
      </c>
      <c r="BC700" s="49" t="s">
        <v>41036</v>
      </c>
      <c r="BD700" s="49" t="s">
        <v>41037</v>
      </c>
      <c r="BE700" s="49" t="s">
        <v>41038</v>
      </c>
    </row>
    <row r="701" spans="1:64" x14ac:dyDescent="0.3">
      <c r="A701">
        <v>1011018</v>
      </c>
      <c r="B701" t="s">
        <v>22647</v>
      </c>
      <c r="C701" t="s">
        <v>22648</v>
      </c>
      <c r="D701" t="s">
        <v>15888</v>
      </c>
      <c r="E701" t="s">
        <v>303</v>
      </c>
      <c r="F701" t="s">
        <v>12430</v>
      </c>
      <c r="H701" t="s">
        <v>2612</v>
      </c>
      <c r="I701">
        <v>29.85</v>
      </c>
      <c r="J701">
        <v>-94.91</v>
      </c>
      <c r="K701">
        <v>486210</v>
      </c>
      <c r="L701" t="s">
        <v>326</v>
      </c>
      <c r="BF701" s="49" t="s">
        <v>41039</v>
      </c>
      <c r="BG701" s="49" t="s">
        <v>41040</v>
      </c>
      <c r="BH701" s="49" t="s">
        <v>41041</v>
      </c>
      <c r="BI701" s="49" t="s">
        <v>41042</v>
      </c>
      <c r="BJ701" s="49" t="s">
        <v>41043</v>
      </c>
      <c r="BK701" s="49" t="s">
        <v>41044</v>
      </c>
      <c r="BL701" s="49" t="s">
        <v>41045</v>
      </c>
    </row>
    <row r="702" spans="1:64" x14ac:dyDescent="0.3">
      <c r="A702">
        <v>1006494</v>
      </c>
      <c r="B702" t="s">
        <v>41046</v>
      </c>
      <c r="C702" t="s">
        <v>41047</v>
      </c>
      <c r="D702" t="s">
        <v>39489</v>
      </c>
      <c r="E702" t="s">
        <v>640</v>
      </c>
      <c r="F702" t="s">
        <v>39490</v>
      </c>
      <c r="G702" t="s">
        <v>39491</v>
      </c>
      <c r="H702" t="s">
        <v>39492</v>
      </c>
      <c r="I702">
        <v>46.808909999999997</v>
      </c>
      <c r="J702">
        <v>-100.7861</v>
      </c>
      <c r="K702">
        <v>221210</v>
      </c>
      <c r="L702" t="s">
        <v>127</v>
      </c>
      <c r="AW702" s="49" t="s">
        <v>41048</v>
      </c>
      <c r="AX702" s="49" t="s">
        <v>41049</v>
      </c>
      <c r="AY702" s="49" t="s">
        <v>41050</v>
      </c>
      <c r="AZ702" s="49" t="s">
        <v>41051</v>
      </c>
      <c r="BA702" s="49" t="s">
        <v>41052</v>
      </c>
      <c r="BB702" s="49" t="s">
        <v>41053</v>
      </c>
      <c r="BC702" s="49" t="s">
        <v>41054</v>
      </c>
      <c r="BD702" s="49" t="s">
        <v>41055</v>
      </c>
      <c r="BE702" s="49" t="s">
        <v>41056</v>
      </c>
    </row>
    <row r="703" spans="1:64" x14ac:dyDescent="0.3">
      <c r="A703">
        <v>1006495</v>
      </c>
      <c r="B703" t="s">
        <v>41046</v>
      </c>
      <c r="C703" t="s">
        <v>41057</v>
      </c>
      <c r="D703" t="s">
        <v>39489</v>
      </c>
      <c r="E703" t="s">
        <v>640</v>
      </c>
      <c r="F703" t="s">
        <v>39490</v>
      </c>
      <c r="G703" t="s">
        <v>39491</v>
      </c>
      <c r="H703" t="s">
        <v>39492</v>
      </c>
      <c r="I703">
        <v>46.808909999999997</v>
      </c>
      <c r="J703">
        <v>-100.7861</v>
      </c>
      <c r="K703">
        <v>221210</v>
      </c>
      <c r="L703" t="s">
        <v>127</v>
      </c>
      <c r="AW703" s="49" t="s">
        <v>41058</v>
      </c>
      <c r="AX703" s="49" t="s">
        <v>41059</v>
      </c>
      <c r="AY703" s="49" t="s">
        <v>41060</v>
      </c>
      <c r="AZ703" s="49" t="s">
        <v>41061</v>
      </c>
      <c r="BA703" s="49" t="s">
        <v>41062</v>
      </c>
      <c r="BB703" s="49" t="s">
        <v>41063</v>
      </c>
      <c r="BC703" s="49" t="s">
        <v>41064</v>
      </c>
      <c r="BD703" s="49" t="s">
        <v>41065</v>
      </c>
      <c r="BE703" s="49" t="s">
        <v>41066</v>
      </c>
    </row>
    <row r="704" spans="1:64" x14ac:dyDescent="0.3">
      <c r="A704">
        <v>1006496</v>
      </c>
      <c r="B704" t="s">
        <v>41046</v>
      </c>
      <c r="C704" t="s">
        <v>41067</v>
      </c>
      <c r="D704" t="s">
        <v>39489</v>
      </c>
      <c r="E704" t="s">
        <v>640</v>
      </c>
      <c r="F704" t="s">
        <v>39490</v>
      </c>
      <c r="G704" t="s">
        <v>41068</v>
      </c>
      <c r="H704" t="s">
        <v>39492</v>
      </c>
      <c r="I704">
        <v>46.808909999999997</v>
      </c>
      <c r="J704">
        <v>-100.7861</v>
      </c>
      <c r="K704">
        <v>221210</v>
      </c>
      <c r="L704" t="s">
        <v>127</v>
      </c>
      <c r="AW704" s="49" t="s">
        <v>41069</v>
      </c>
      <c r="AX704" s="49" t="s">
        <v>41070</v>
      </c>
      <c r="AY704" s="49" t="s">
        <v>41071</v>
      </c>
      <c r="AZ704" s="49" t="s">
        <v>41072</v>
      </c>
      <c r="BA704" s="49" t="s">
        <v>41073</v>
      </c>
      <c r="BB704" s="49" t="s">
        <v>41074</v>
      </c>
      <c r="BC704" s="49" t="s">
        <v>41075</v>
      </c>
      <c r="BD704" s="49" t="s">
        <v>41076</v>
      </c>
      <c r="BE704" s="49" t="s">
        <v>41077</v>
      </c>
    </row>
    <row r="705" spans="1:75" x14ac:dyDescent="0.3">
      <c r="A705">
        <v>1002218</v>
      </c>
      <c r="B705" t="s">
        <v>41046</v>
      </c>
      <c r="C705" t="s">
        <v>41078</v>
      </c>
      <c r="D705" t="s">
        <v>39489</v>
      </c>
      <c r="E705" t="s">
        <v>640</v>
      </c>
      <c r="F705" t="s">
        <v>39490</v>
      </c>
      <c r="G705" t="s">
        <v>41079</v>
      </c>
      <c r="H705" t="s">
        <v>39492</v>
      </c>
      <c r="I705">
        <v>46.808909999999997</v>
      </c>
      <c r="J705">
        <v>-100.7861</v>
      </c>
      <c r="K705">
        <v>221210</v>
      </c>
      <c r="L705" t="s">
        <v>127</v>
      </c>
      <c r="AW705" s="49" t="s">
        <v>41080</v>
      </c>
      <c r="AX705" s="49" t="s">
        <v>41081</v>
      </c>
      <c r="AY705" s="49" t="s">
        <v>41082</v>
      </c>
      <c r="AZ705" s="49" t="s">
        <v>41083</v>
      </c>
      <c r="BA705" s="49" t="s">
        <v>41084</v>
      </c>
      <c r="BB705" s="49" t="s">
        <v>41085</v>
      </c>
      <c r="BC705" s="49" t="s">
        <v>41086</v>
      </c>
      <c r="BD705" s="49" t="s">
        <v>41087</v>
      </c>
      <c r="BE705" s="49" t="s">
        <v>41088</v>
      </c>
    </row>
    <row r="706" spans="1:75" x14ac:dyDescent="0.3">
      <c r="A706">
        <v>1005576</v>
      </c>
      <c r="B706" t="s">
        <v>41089</v>
      </c>
      <c r="C706" t="s">
        <v>41090</v>
      </c>
      <c r="D706" t="s">
        <v>9696</v>
      </c>
      <c r="E706" t="s">
        <v>311</v>
      </c>
      <c r="F706" t="s">
        <v>9697</v>
      </c>
      <c r="G706" t="s">
        <v>41091</v>
      </c>
      <c r="H706" t="s">
        <v>6391</v>
      </c>
      <c r="I706">
        <v>38.168317000000002</v>
      </c>
      <c r="J706">
        <v>-83.439527999999996</v>
      </c>
      <c r="K706">
        <v>221210</v>
      </c>
      <c r="L706" t="s">
        <v>127</v>
      </c>
      <c r="AW706" s="49" t="s">
        <v>41092</v>
      </c>
      <c r="AX706" s="49" t="s">
        <v>41093</v>
      </c>
      <c r="AY706" s="49" t="s">
        <v>41094</v>
      </c>
      <c r="AZ706" s="49" t="s">
        <v>41095</v>
      </c>
      <c r="BA706" s="49" t="s">
        <v>41096</v>
      </c>
      <c r="BB706" s="49" t="s">
        <v>41097</v>
      </c>
      <c r="BC706" s="49" t="s">
        <v>41098</v>
      </c>
      <c r="BD706" s="49" t="s">
        <v>41099</v>
      </c>
      <c r="BE706" s="49" t="s">
        <v>41100</v>
      </c>
    </row>
    <row r="707" spans="1:75" x14ac:dyDescent="0.3">
      <c r="A707">
        <v>1010449</v>
      </c>
      <c r="B707" t="s">
        <v>41101</v>
      </c>
      <c r="C707" t="s">
        <v>41102</v>
      </c>
      <c r="D707" t="s">
        <v>41103</v>
      </c>
      <c r="E707" t="s">
        <v>331</v>
      </c>
      <c r="F707" t="s">
        <v>41104</v>
      </c>
      <c r="G707" t="s">
        <v>41105</v>
      </c>
      <c r="H707" t="s">
        <v>350</v>
      </c>
      <c r="I707">
        <v>41.013849999999998</v>
      </c>
      <c r="J707">
        <v>-73.705680000000001</v>
      </c>
      <c r="K707">
        <v>424720</v>
      </c>
      <c r="L707" t="s">
        <v>35912</v>
      </c>
      <c r="AI707" s="49" t="s">
        <v>35887</v>
      </c>
      <c r="AJ707" s="49" t="s">
        <v>35887</v>
      </c>
      <c r="AK707" s="49" t="s">
        <v>35887</v>
      </c>
      <c r="AL707" s="49" t="s">
        <v>35887</v>
      </c>
      <c r="AM707" s="49" t="s">
        <v>35887</v>
      </c>
      <c r="AR707" s="49" t="s">
        <v>41106</v>
      </c>
      <c r="AS707" s="49" t="s">
        <v>41107</v>
      </c>
      <c r="AT707" s="49" t="s">
        <v>41108</v>
      </c>
      <c r="AU707" s="49" t="s">
        <v>41109</v>
      </c>
      <c r="AV707" s="49" t="s">
        <v>41110</v>
      </c>
    </row>
    <row r="708" spans="1:75" x14ac:dyDescent="0.3">
      <c r="A708">
        <v>1010711</v>
      </c>
      <c r="B708" t="s">
        <v>41111</v>
      </c>
      <c r="C708" t="s">
        <v>41112</v>
      </c>
      <c r="D708" t="s">
        <v>5420</v>
      </c>
      <c r="E708" t="s">
        <v>303</v>
      </c>
      <c r="F708" t="s">
        <v>1810</v>
      </c>
      <c r="G708" t="s">
        <v>41113</v>
      </c>
      <c r="H708" t="s">
        <v>483</v>
      </c>
      <c r="I708">
        <v>29.758089999999999</v>
      </c>
      <c r="J708">
        <v>-95.36703</v>
      </c>
      <c r="K708">
        <v>424720</v>
      </c>
      <c r="L708" t="s">
        <v>35924</v>
      </c>
      <c r="AE708" s="49" t="s">
        <v>35887</v>
      </c>
      <c r="AF708" s="49" t="s">
        <v>35887</v>
      </c>
      <c r="AG708" s="49" t="s">
        <v>35887</v>
      </c>
      <c r="AH708" s="49" t="s">
        <v>35887</v>
      </c>
      <c r="AI708" s="49" t="s">
        <v>35887</v>
      </c>
      <c r="AJ708" s="49" t="s">
        <v>35887</v>
      </c>
      <c r="AK708" s="49" t="s">
        <v>35887</v>
      </c>
      <c r="AL708" s="49" t="s">
        <v>35887</v>
      </c>
      <c r="AM708" s="49" t="s">
        <v>35887</v>
      </c>
      <c r="AN708" s="49" t="s">
        <v>41114</v>
      </c>
      <c r="AO708" s="49" t="s">
        <v>41115</v>
      </c>
      <c r="AP708" s="49" t="s">
        <v>41116</v>
      </c>
    </row>
    <row r="709" spans="1:75" x14ac:dyDescent="0.3">
      <c r="A709">
        <v>1010748</v>
      </c>
      <c r="B709" t="s">
        <v>22816</v>
      </c>
      <c r="C709" t="s">
        <v>22817</v>
      </c>
      <c r="D709" t="s">
        <v>22818</v>
      </c>
      <c r="E709" t="s">
        <v>1248</v>
      </c>
      <c r="F709" t="s">
        <v>19076</v>
      </c>
      <c r="H709" t="s">
        <v>2144</v>
      </c>
      <c r="I709">
        <v>39.910834000000001</v>
      </c>
      <c r="J709">
        <v>-80.798034000000001</v>
      </c>
      <c r="K709">
        <v>211130</v>
      </c>
      <c r="L709" t="s">
        <v>326</v>
      </c>
      <c r="BF709" s="49" t="s">
        <v>41117</v>
      </c>
      <c r="BG709" s="49" t="s">
        <v>41118</v>
      </c>
      <c r="BH709" s="49" t="s">
        <v>41119</v>
      </c>
      <c r="BI709" s="49" t="s">
        <v>41120</v>
      </c>
      <c r="BJ709" s="49" t="s">
        <v>41121</v>
      </c>
      <c r="BK709" s="49" t="s">
        <v>41122</v>
      </c>
      <c r="BL709" s="49" t="s">
        <v>41123</v>
      </c>
      <c r="BM709" s="49" t="s">
        <v>41124</v>
      </c>
    </row>
    <row r="710" spans="1:75" x14ac:dyDescent="0.3">
      <c r="A710">
        <v>1001052</v>
      </c>
      <c r="B710" t="s">
        <v>22834</v>
      </c>
      <c r="C710" t="s">
        <v>22835</v>
      </c>
      <c r="D710" t="s">
        <v>7847</v>
      </c>
      <c r="E710" t="s">
        <v>1248</v>
      </c>
      <c r="F710" t="s">
        <v>22836</v>
      </c>
      <c r="G710" t="s">
        <v>22837</v>
      </c>
      <c r="H710" t="s">
        <v>16028</v>
      </c>
      <c r="I710">
        <v>38.979399999999998</v>
      </c>
      <c r="J710">
        <v>-81.934399999999997</v>
      </c>
      <c r="K710">
        <v>221112</v>
      </c>
      <c r="L710" t="s">
        <v>22838</v>
      </c>
      <c r="BO710" s="49" t="s">
        <v>35887</v>
      </c>
      <c r="BP710" s="49" t="s">
        <v>35887</v>
      </c>
      <c r="BQ710" s="49" t="s">
        <v>35887</v>
      </c>
      <c r="BR710" s="49" t="s">
        <v>35887</v>
      </c>
      <c r="BS710" s="49" t="s">
        <v>35887</v>
      </c>
      <c r="BT710" s="49" t="s">
        <v>35887</v>
      </c>
      <c r="BU710" s="49" t="s">
        <v>35887</v>
      </c>
      <c r="BV710" s="49" t="s">
        <v>35887</v>
      </c>
      <c r="BW710" s="49" t="s">
        <v>35887</v>
      </c>
    </row>
    <row r="711" spans="1:75" x14ac:dyDescent="0.3">
      <c r="A711">
        <v>1006687</v>
      </c>
      <c r="B711" t="s">
        <v>41125</v>
      </c>
      <c r="C711" t="s">
        <v>41126</v>
      </c>
      <c r="D711" t="s">
        <v>8973</v>
      </c>
      <c r="E711" t="s">
        <v>1248</v>
      </c>
      <c r="F711" t="s">
        <v>8974</v>
      </c>
      <c r="G711" t="s">
        <v>41127</v>
      </c>
      <c r="H711" t="s">
        <v>2970</v>
      </c>
      <c r="I711">
        <v>38.392229999999998</v>
      </c>
      <c r="J711">
        <v>-81.658349999999999</v>
      </c>
      <c r="K711">
        <v>221210</v>
      </c>
      <c r="L711" t="s">
        <v>3629</v>
      </c>
      <c r="AW711" s="49" t="s">
        <v>41128</v>
      </c>
      <c r="AX711" s="49" t="s">
        <v>41129</v>
      </c>
      <c r="AY711" s="49" t="s">
        <v>41130</v>
      </c>
      <c r="AZ711" s="49" t="s">
        <v>41131</v>
      </c>
      <c r="BA711" s="49" t="s">
        <v>41132</v>
      </c>
      <c r="BB711" s="49" t="s">
        <v>41133</v>
      </c>
      <c r="BC711" s="49" t="s">
        <v>41134</v>
      </c>
      <c r="BD711" s="49" t="s">
        <v>41135</v>
      </c>
      <c r="BE711" s="49" t="s">
        <v>41136</v>
      </c>
    </row>
    <row r="712" spans="1:75" x14ac:dyDescent="0.3">
      <c r="A712">
        <v>1007020</v>
      </c>
      <c r="B712" t="s">
        <v>41137</v>
      </c>
      <c r="C712" t="s">
        <v>41138</v>
      </c>
      <c r="D712" t="s">
        <v>32422</v>
      </c>
      <c r="E712" t="s">
        <v>311</v>
      </c>
      <c r="F712" t="s">
        <v>41139</v>
      </c>
      <c r="G712" t="s">
        <v>41140</v>
      </c>
      <c r="H712" t="s">
        <v>41141</v>
      </c>
      <c r="I712">
        <v>36.619770000000003</v>
      </c>
      <c r="J712">
        <v>-88.298079999999999</v>
      </c>
      <c r="K712">
        <v>221210</v>
      </c>
      <c r="L712" t="s">
        <v>3629</v>
      </c>
      <c r="AW712" s="49" t="s">
        <v>41142</v>
      </c>
      <c r="AX712" s="49" t="s">
        <v>41143</v>
      </c>
      <c r="AY712" s="49" t="s">
        <v>41144</v>
      </c>
      <c r="AZ712" s="49" t="s">
        <v>41145</v>
      </c>
      <c r="BA712" s="49" t="s">
        <v>41146</v>
      </c>
      <c r="BB712" s="49" t="s">
        <v>41147</v>
      </c>
      <c r="BC712" s="49" t="s">
        <v>41148</v>
      </c>
      <c r="BD712" s="49" t="s">
        <v>41149</v>
      </c>
      <c r="BE712" s="49" t="s">
        <v>41150</v>
      </c>
    </row>
    <row r="713" spans="1:75" x14ac:dyDescent="0.3">
      <c r="A713">
        <v>1013617</v>
      </c>
      <c r="B713"/>
      <c r="C713" t="s">
        <v>41151</v>
      </c>
      <c r="D713" t="s">
        <v>5420</v>
      </c>
      <c r="E713" t="s">
        <v>303</v>
      </c>
      <c r="F713" t="s">
        <v>36762</v>
      </c>
      <c r="G713" t="s">
        <v>39180</v>
      </c>
      <c r="K713">
        <v>424720</v>
      </c>
      <c r="L713" t="s">
        <v>36033</v>
      </c>
      <c r="AE713" s="49" t="s">
        <v>35887</v>
      </c>
    </row>
    <row r="714" spans="1:75" x14ac:dyDescent="0.3">
      <c r="A714">
        <v>1007972</v>
      </c>
      <c r="B714" t="s">
        <v>22971</v>
      </c>
      <c r="C714" t="s">
        <v>22972</v>
      </c>
      <c r="D714" t="s">
        <v>2169</v>
      </c>
      <c r="E714" t="s">
        <v>339</v>
      </c>
      <c r="F714" t="s">
        <v>2170</v>
      </c>
      <c r="G714" t="s">
        <v>22973</v>
      </c>
      <c r="H714" t="s">
        <v>2171</v>
      </c>
      <c r="I714">
        <v>32.848593000000001</v>
      </c>
      <c r="J714">
        <v>-104.394383</v>
      </c>
      <c r="K714">
        <v>324110</v>
      </c>
      <c r="L714" t="s">
        <v>6080</v>
      </c>
      <c r="V714" s="49" t="s">
        <v>41152</v>
      </c>
      <c r="W714" s="49" t="s">
        <v>41153</v>
      </c>
      <c r="X714" s="49" t="s">
        <v>41154</v>
      </c>
      <c r="Y714" s="49" t="s">
        <v>41155</v>
      </c>
      <c r="Z714" s="49" t="s">
        <v>41156</v>
      </c>
      <c r="AA714" s="49" t="s">
        <v>41157</v>
      </c>
      <c r="AB714" s="49" t="s">
        <v>41158</v>
      </c>
      <c r="AC714" s="49" t="s">
        <v>41159</v>
      </c>
    </row>
    <row r="715" spans="1:75" x14ac:dyDescent="0.3">
      <c r="A715">
        <v>1007771</v>
      </c>
      <c r="B715" t="s">
        <v>22974</v>
      </c>
      <c r="C715" t="s">
        <v>22975</v>
      </c>
      <c r="D715" t="s">
        <v>22976</v>
      </c>
      <c r="E715" t="s">
        <v>339</v>
      </c>
      <c r="F715" t="s">
        <v>11768</v>
      </c>
      <c r="G715" t="s">
        <v>22977</v>
      </c>
      <c r="H715" t="s">
        <v>367</v>
      </c>
      <c r="I715">
        <v>32.879252999999999</v>
      </c>
      <c r="J715">
        <v>-103.29713700000001</v>
      </c>
      <c r="K715">
        <v>324110</v>
      </c>
      <c r="L715" t="s">
        <v>1344</v>
      </c>
      <c r="V715" s="49" t="s">
        <v>41160</v>
      </c>
      <c r="W715" s="49" t="s">
        <v>41161</v>
      </c>
      <c r="X715" s="49" t="s">
        <v>41162</v>
      </c>
      <c r="Y715" s="49" t="s">
        <v>41163</v>
      </c>
      <c r="Z715" s="49" t="s">
        <v>41164</v>
      </c>
      <c r="AA715" s="49" t="s">
        <v>41165</v>
      </c>
      <c r="AB715" s="49" t="s">
        <v>41166</v>
      </c>
      <c r="AC715" s="49" t="s">
        <v>41167</v>
      </c>
    </row>
    <row r="716" spans="1:75" x14ac:dyDescent="0.3">
      <c r="A716">
        <v>1003704</v>
      </c>
      <c r="B716" t="s">
        <v>41168</v>
      </c>
      <c r="C716" t="s">
        <v>41169</v>
      </c>
      <c r="D716" t="s">
        <v>41170</v>
      </c>
      <c r="E716" t="s">
        <v>380</v>
      </c>
      <c r="F716" t="s">
        <v>41171</v>
      </c>
      <c r="G716" t="s">
        <v>41172</v>
      </c>
      <c r="H716" t="s">
        <v>374</v>
      </c>
      <c r="I716">
        <v>44.315491000000002</v>
      </c>
      <c r="J716">
        <v>-94.457500999999993</v>
      </c>
      <c r="K716">
        <v>221330</v>
      </c>
      <c r="L716" t="s">
        <v>127</v>
      </c>
      <c r="AW716" s="49" t="s">
        <v>41173</v>
      </c>
      <c r="AX716" s="49" t="s">
        <v>41174</v>
      </c>
      <c r="AY716" s="49" t="s">
        <v>41175</v>
      </c>
      <c r="AZ716" s="49" t="s">
        <v>41176</v>
      </c>
      <c r="BA716" s="49" t="s">
        <v>41177</v>
      </c>
      <c r="BB716" s="49" t="s">
        <v>41178</v>
      </c>
      <c r="BC716" s="49" t="s">
        <v>41179</v>
      </c>
      <c r="BD716" s="49" t="s">
        <v>41180</v>
      </c>
      <c r="BE716" s="49" t="s">
        <v>41181</v>
      </c>
    </row>
    <row r="717" spans="1:75" x14ac:dyDescent="0.3">
      <c r="A717">
        <v>1006676</v>
      </c>
      <c r="B717" t="s">
        <v>41182</v>
      </c>
      <c r="C717" t="s">
        <v>41183</v>
      </c>
      <c r="D717" t="s">
        <v>24068</v>
      </c>
      <c r="E717" t="s">
        <v>663</v>
      </c>
      <c r="F717" t="s">
        <v>41184</v>
      </c>
      <c r="G717" t="s">
        <v>41185</v>
      </c>
      <c r="H717" t="s">
        <v>11437</v>
      </c>
      <c r="I717">
        <v>40.056649999999998</v>
      </c>
      <c r="J717">
        <v>-82.456440000000001</v>
      </c>
      <c r="K717">
        <v>211112</v>
      </c>
      <c r="L717" t="s">
        <v>126</v>
      </c>
      <c r="BL717" s="49" t="s">
        <v>35887</v>
      </c>
      <c r="BM717" s="49" t="s">
        <v>35887</v>
      </c>
      <c r="BN717" s="49" t="s">
        <v>35887</v>
      </c>
    </row>
    <row r="718" spans="1:75" x14ac:dyDescent="0.3">
      <c r="A718">
        <v>1002603</v>
      </c>
      <c r="B718" t="s">
        <v>41186</v>
      </c>
      <c r="C718" t="s">
        <v>41187</v>
      </c>
      <c r="D718" t="s">
        <v>23306</v>
      </c>
      <c r="E718" t="s">
        <v>331</v>
      </c>
      <c r="F718" t="s">
        <v>41188</v>
      </c>
      <c r="G718" t="s">
        <v>41189</v>
      </c>
      <c r="H718" t="s">
        <v>1609</v>
      </c>
      <c r="I718">
        <v>43.050849999999997</v>
      </c>
      <c r="J718">
        <v>-76.15701</v>
      </c>
      <c r="K718">
        <v>221121</v>
      </c>
      <c r="L718" t="s">
        <v>3629</v>
      </c>
      <c r="AW718" s="49" t="s">
        <v>41190</v>
      </c>
      <c r="AX718" s="49" t="s">
        <v>41191</v>
      </c>
      <c r="AY718" s="49" t="s">
        <v>41192</v>
      </c>
      <c r="AZ718" s="49" t="s">
        <v>41193</v>
      </c>
      <c r="BA718" s="49" t="s">
        <v>41194</v>
      </c>
      <c r="BB718" s="49" t="s">
        <v>41195</v>
      </c>
      <c r="BC718" s="49" t="s">
        <v>41196</v>
      </c>
      <c r="BD718" s="49" t="s">
        <v>41197</v>
      </c>
      <c r="BE718" s="49" t="s">
        <v>41198</v>
      </c>
    </row>
    <row r="719" spans="1:75" x14ac:dyDescent="0.3">
      <c r="A719">
        <v>1010706</v>
      </c>
      <c r="B719" t="s">
        <v>41199</v>
      </c>
      <c r="C719" t="s">
        <v>41200</v>
      </c>
      <c r="D719" t="s">
        <v>41201</v>
      </c>
      <c r="E719" t="s">
        <v>331</v>
      </c>
      <c r="F719" t="s">
        <v>41202</v>
      </c>
      <c r="G719" t="s">
        <v>41203</v>
      </c>
      <c r="H719" t="s">
        <v>5563</v>
      </c>
      <c r="I719">
        <v>40.776130000000002</v>
      </c>
      <c r="J719">
        <v>-73.417339999999996</v>
      </c>
      <c r="K719">
        <v>424710</v>
      </c>
      <c r="L719" t="s">
        <v>36033</v>
      </c>
      <c r="AF719" s="49" t="s">
        <v>35887</v>
      </c>
      <c r="AG719" s="49" t="s">
        <v>35887</v>
      </c>
      <c r="AH719" s="49" t="s">
        <v>35887</v>
      </c>
      <c r="AI719" s="49" t="s">
        <v>35887</v>
      </c>
      <c r="AJ719" s="49" t="s">
        <v>35887</v>
      </c>
      <c r="AK719" s="49" t="s">
        <v>35887</v>
      </c>
      <c r="AL719" s="49" t="s">
        <v>35887</v>
      </c>
      <c r="AM719" s="49" t="s">
        <v>35887</v>
      </c>
      <c r="AT719" s="49" t="s">
        <v>35887</v>
      </c>
    </row>
    <row r="720" spans="1:75" x14ac:dyDescent="0.3">
      <c r="A720">
        <v>1004163</v>
      </c>
      <c r="B720" t="s">
        <v>41204</v>
      </c>
      <c r="C720" t="s">
        <v>41205</v>
      </c>
      <c r="D720" t="s">
        <v>4359</v>
      </c>
      <c r="E720" t="s">
        <v>351</v>
      </c>
      <c r="F720" t="s">
        <v>4360</v>
      </c>
      <c r="G720" t="s">
        <v>41206</v>
      </c>
      <c r="H720" t="s">
        <v>4362</v>
      </c>
      <c r="I720">
        <v>41.807250000000003</v>
      </c>
      <c r="J720">
        <v>-88.197789999999998</v>
      </c>
      <c r="K720">
        <v>221210</v>
      </c>
      <c r="L720" t="s">
        <v>3629</v>
      </c>
      <c r="AW720" s="49" t="s">
        <v>41207</v>
      </c>
      <c r="AX720" s="49" t="s">
        <v>41208</v>
      </c>
      <c r="AY720" s="49" t="s">
        <v>41209</v>
      </c>
      <c r="AZ720" s="49" t="s">
        <v>41210</v>
      </c>
      <c r="BA720" s="49" t="s">
        <v>41211</v>
      </c>
      <c r="BB720" s="49" t="s">
        <v>41212</v>
      </c>
      <c r="BC720" s="49" t="s">
        <v>41213</v>
      </c>
      <c r="BD720" s="49" t="s">
        <v>41214</v>
      </c>
      <c r="BE720" s="49" t="s">
        <v>41215</v>
      </c>
    </row>
    <row r="721" spans="1:66" x14ac:dyDescent="0.3">
      <c r="A721">
        <v>1006398</v>
      </c>
      <c r="B721" t="s">
        <v>41216</v>
      </c>
      <c r="C721" t="s">
        <v>41217</v>
      </c>
      <c r="D721" t="s">
        <v>38247</v>
      </c>
      <c r="E721" t="s">
        <v>491</v>
      </c>
      <c r="F721" t="s">
        <v>38248</v>
      </c>
      <c r="G721" t="s">
        <v>41218</v>
      </c>
      <c r="H721" t="s">
        <v>522</v>
      </c>
      <c r="I721">
        <v>41.463389999999997</v>
      </c>
      <c r="J721">
        <v>-87.326239999999999</v>
      </c>
      <c r="K721">
        <v>221210</v>
      </c>
      <c r="L721" t="s">
        <v>3629</v>
      </c>
      <c r="AW721" s="49" t="s">
        <v>41219</v>
      </c>
      <c r="AX721" s="49" t="s">
        <v>41220</v>
      </c>
      <c r="AY721" s="49" t="s">
        <v>41221</v>
      </c>
      <c r="AZ721" s="49" t="s">
        <v>41222</v>
      </c>
      <c r="BA721" s="49" t="s">
        <v>41223</v>
      </c>
      <c r="BB721" s="49" t="s">
        <v>41224</v>
      </c>
      <c r="BC721" s="49" t="s">
        <v>41225</v>
      </c>
      <c r="BD721" s="49" t="s">
        <v>41226</v>
      </c>
      <c r="BE721" s="49" t="s">
        <v>41227</v>
      </c>
    </row>
    <row r="722" spans="1:66" x14ac:dyDescent="0.3">
      <c r="A722">
        <v>1010405</v>
      </c>
      <c r="B722" t="s">
        <v>41228</v>
      </c>
      <c r="C722" t="s">
        <v>41229</v>
      </c>
      <c r="D722" t="s">
        <v>41230</v>
      </c>
      <c r="E722" t="s">
        <v>331</v>
      </c>
      <c r="F722" t="s">
        <v>17306</v>
      </c>
      <c r="G722" t="s">
        <v>41231</v>
      </c>
      <c r="H722" t="s">
        <v>3697</v>
      </c>
      <c r="I722">
        <v>42.991128000000003</v>
      </c>
      <c r="J722">
        <v>-78.925194000000005</v>
      </c>
      <c r="K722">
        <v>424710</v>
      </c>
      <c r="L722" t="s">
        <v>36033</v>
      </c>
      <c r="AE722" s="49" t="s">
        <v>35887</v>
      </c>
      <c r="AF722" s="49" t="s">
        <v>35887</v>
      </c>
      <c r="AG722" s="49" t="s">
        <v>35887</v>
      </c>
      <c r="AH722" s="49" t="s">
        <v>35887</v>
      </c>
      <c r="AI722" s="49" t="s">
        <v>35887</v>
      </c>
      <c r="AJ722" s="49" t="s">
        <v>35887</v>
      </c>
      <c r="AK722" s="49" t="s">
        <v>35887</v>
      </c>
      <c r="AL722" s="49" t="s">
        <v>35887</v>
      </c>
      <c r="AM722" s="49" t="s">
        <v>35887</v>
      </c>
    </row>
    <row r="723" spans="1:66" x14ac:dyDescent="0.3">
      <c r="A723">
        <v>1007281</v>
      </c>
      <c r="B723" t="s">
        <v>41232</v>
      </c>
      <c r="C723" t="s">
        <v>41233</v>
      </c>
      <c r="D723" t="s">
        <v>1786</v>
      </c>
      <c r="E723" t="s">
        <v>386</v>
      </c>
      <c r="F723" t="s">
        <v>31361</v>
      </c>
      <c r="G723" t="s">
        <v>41234</v>
      </c>
      <c r="H723" t="s">
        <v>389</v>
      </c>
      <c r="I723">
        <v>34.14123</v>
      </c>
      <c r="J723">
        <v>-87.990711000000005</v>
      </c>
      <c r="K723">
        <v>221210</v>
      </c>
      <c r="L723" t="s">
        <v>127</v>
      </c>
      <c r="AW723" s="49" t="s">
        <v>41235</v>
      </c>
      <c r="AX723" s="49" t="s">
        <v>41236</v>
      </c>
      <c r="AY723" s="49" t="s">
        <v>41237</v>
      </c>
      <c r="AZ723" s="49" t="s">
        <v>41238</v>
      </c>
      <c r="BA723" s="49" t="s">
        <v>41239</v>
      </c>
      <c r="BB723" s="49" t="s">
        <v>41240</v>
      </c>
      <c r="BC723" s="49" t="s">
        <v>41241</v>
      </c>
      <c r="BD723" s="49" t="s">
        <v>41242</v>
      </c>
      <c r="BE723" s="49" t="s">
        <v>41243</v>
      </c>
    </row>
    <row r="724" spans="1:66" x14ac:dyDescent="0.3">
      <c r="A724">
        <v>1002199</v>
      </c>
      <c r="B724" t="s">
        <v>41244</v>
      </c>
      <c r="C724" t="s">
        <v>41245</v>
      </c>
      <c r="D724" t="s">
        <v>7390</v>
      </c>
      <c r="E724" t="s">
        <v>2235</v>
      </c>
      <c r="F724" t="s">
        <v>4840</v>
      </c>
      <c r="G724" t="s">
        <v>41246</v>
      </c>
      <c r="H724" t="s">
        <v>4842</v>
      </c>
      <c r="I724">
        <v>46.013820000000003</v>
      </c>
      <c r="J724">
        <v>-112.53437</v>
      </c>
      <c r="K724">
        <v>486210</v>
      </c>
      <c r="L724" t="s">
        <v>3629</v>
      </c>
      <c r="AW724" s="49" t="s">
        <v>41247</v>
      </c>
      <c r="AX724" s="49" t="s">
        <v>41248</v>
      </c>
      <c r="AY724" s="49" t="s">
        <v>41249</v>
      </c>
      <c r="AZ724" s="49" t="s">
        <v>41250</v>
      </c>
      <c r="BA724" s="49" t="s">
        <v>41251</v>
      </c>
      <c r="BB724" s="49" t="s">
        <v>41252</v>
      </c>
      <c r="BC724" s="49" t="s">
        <v>41253</v>
      </c>
      <c r="BD724" s="49" t="s">
        <v>41254</v>
      </c>
      <c r="BE724" s="49" t="s">
        <v>41255</v>
      </c>
    </row>
    <row r="725" spans="1:66" x14ac:dyDescent="0.3">
      <c r="A725">
        <v>1001277</v>
      </c>
      <c r="B725" t="s">
        <v>41256</v>
      </c>
      <c r="C725" t="s">
        <v>41257</v>
      </c>
      <c r="D725" t="s">
        <v>41258</v>
      </c>
      <c r="E725" t="s">
        <v>1682</v>
      </c>
      <c r="F725" t="s">
        <v>41259</v>
      </c>
      <c r="G725" t="s">
        <v>41260</v>
      </c>
      <c r="H725" t="s">
        <v>25851</v>
      </c>
      <c r="I725">
        <v>42.204459999999997</v>
      </c>
      <c r="J725">
        <v>-71.159369999999996</v>
      </c>
      <c r="K725">
        <v>221210</v>
      </c>
      <c r="L725" t="s">
        <v>3629</v>
      </c>
      <c r="AW725" s="49" t="s">
        <v>41261</v>
      </c>
      <c r="AX725" s="49" t="s">
        <v>41262</v>
      </c>
      <c r="AY725" s="49" t="s">
        <v>41263</v>
      </c>
      <c r="AZ725" s="49" t="s">
        <v>41264</v>
      </c>
      <c r="BA725" s="49" t="s">
        <v>41265</v>
      </c>
      <c r="BB725" s="49" t="s">
        <v>41266</v>
      </c>
      <c r="BC725" s="49" t="s">
        <v>41267</v>
      </c>
      <c r="BD725" s="49" t="s">
        <v>41268</v>
      </c>
      <c r="BE725" s="49" t="s">
        <v>41269</v>
      </c>
    </row>
    <row r="726" spans="1:66" x14ac:dyDescent="0.3">
      <c r="A726">
        <v>1007039</v>
      </c>
      <c r="B726" t="s">
        <v>41270</v>
      </c>
      <c r="C726" t="s">
        <v>41271</v>
      </c>
      <c r="D726" t="s">
        <v>1844</v>
      </c>
      <c r="E726" t="s">
        <v>2164</v>
      </c>
      <c r="F726" t="s">
        <v>41272</v>
      </c>
      <c r="G726" t="s">
        <v>41273</v>
      </c>
      <c r="H726" t="s">
        <v>12986</v>
      </c>
      <c r="I726">
        <v>45.524909999999998</v>
      </c>
      <c r="J726">
        <v>-122.67245</v>
      </c>
      <c r="K726">
        <v>221210</v>
      </c>
      <c r="L726" t="s">
        <v>3629</v>
      </c>
      <c r="AW726" s="49" t="s">
        <v>41274</v>
      </c>
      <c r="AX726" s="49" t="s">
        <v>41275</v>
      </c>
      <c r="AY726" s="49" t="s">
        <v>41276</v>
      </c>
      <c r="AZ726" s="49" t="s">
        <v>41277</v>
      </c>
      <c r="BA726" s="49" t="s">
        <v>41278</v>
      </c>
      <c r="BB726" s="49" t="s">
        <v>41279</v>
      </c>
      <c r="BC726" s="49" t="s">
        <v>41280</v>
      </c>
      <c r="BD726" s="49" t="s">
        <v>41281</v>
      </c>
      <c r="BE726" s="49" t="s">
        <v>41282</v>
      </c>
    </row>
    <row r="727" spans="1:66" x14ac:dyDescent="0.3">
      <c r="A727">
        <v>1011405</v>
      </c>
      <c r="B727" t="s">
        <v>41283</v>
      </c>
      <c r="C727" t="s">
        <v>41284</v>
      </c>
      <c r="D727" t="s">
        <v>1844</v>
      </c>
      <c r="E727" t="s">
        <v>2164</v>
      </c>
      <c r="F727" t="s">
        <v>41272</v>
      </c>
      <c r="G727" t="s">
        <v>41285</v>
      </c>
      <c r="H727" t="s">
        <v>25481</v>
      </c>
      <c r="I727">
        <v>45.370185999999997</v>
      </c>
      <c r="J727">
        <v>-122.58848500000001</v>
      </c>
      <c r="K727">
        <v>221210</v>
      </c>
      <c r="L727" t="s">
        <v>3629</v>
      </c>
      <c r="AW727" s="49" t="s">
        <v>41286</v>
      </c>
      <c r="AX727" s="49" t="s">
        <v>41287</v>
      </c>
      <c r="AY727" s="49" t="s">
        <v>41288</v>
      </c>
      <c r="AZ727" s="49" t="s">
        <v>41289</v>
      </c>
      <c r="BA727" s="49" t="s">
        <v>41290</v>
      </c>
      <c r="BB727" s="49" t="s">
        <v>41291</v>
      </c>
      <c r="BC727" s="49" t="s">
        <v>41292</v>
      </c>
      <c r="BD727" s="49" t="s">
        <v>41293</v>
      </c>
      <c r="BE727" s="49" t="s">
        <v>41294</v>
      </c>
    </row>
    <row r="728" spans="1:66" x14ac:dyDescent="0.3">
      <c r="A728">
        <v>1002982</v>
      </c>
      <c r="B728" t="s">
        <v>23775</v>
      </c>
      <c r="C728" t="s">
        <v>23776</v>
      </c>
      <c r="D728" t="s">
        <v>4839</v>
      </c>
      <c r="E728" t="s">
        <v>2235</v>
      </c>
      <c r="F728" t="s">
        <v>4840</v>
      </c>
      <c r="G728" t="s">
        <v>23777</v>
      </c>
      <c r="H728" t="s">
        <v>4842</v>
      </c>
      <c r="I728">
        <v>46.013660000000002</v>
      </c>
      <c r="J728">
        <v>-112.53434</v>
      </c>
      <c r="K728">
        <v>211112</v>
      </c>
      <c r="L728" t="s">
        <v>23778</v>
      </c>
      <c r="BK728" s="49" t="s">
        <v>41295</v>
      </c>
      <c r="BL728" s="49" t="s">
        <v>41296</v>
      </c>
      <c r="BM728" s="49" t="s">
        <v>41297</v>
      </c>
      <c r="BN728" s="49" t="s">
        <v>41298</v>
      </c>
    </row>
    <row r="729" spans="1:66" x14ac:dyDescent="0.3">
      <c r="A729">
        <v>1005663</v>
      </c>
      <c r="B729" t="s">
        <v>41299</v>
      </c>
      <c r="C729" t="s">
        <v>41300</v>
      </c>
      <c r="D729" t="s">
        <v>11179</v>
      </c>
      <c r="E729" t="s">
        <v>447</v>
      </c>
      <c r="F729" t="s">
        <v>41301</v>
      </c>
      <c r="G729" t="s">
        <v>41302</v>
      </c>
      <c r="I729">
        <v>42.965060000000001</v>
      </c>
      <c r="J729">
        <v>-78.714579999999998</v>
      </c>
      <c r="K729">
        <v>221210</v>
      </c>
      <c r="L729" t="s">
        <v>3629</v>
      </c>
      <c r="AW729" s="49" t="s">
        <v>41303</v>
      </c>
      <c r="AX729" s="49" t="s">
        <v>41304</v>
      </c>
      <c r="AY729" s="49" t="s">
        <v>41305</v>
      </c>
      <c r="AZ729" s="49" t="s">
        <v>41306</v>
      </c>
      <c r="BA729" s="49" t="s">
        <v>41307</v>
      </c>
      <c r="BB729" s="49" t="s">
        <v>41308</v>
      </c>
      <c r="BC729" s="49" t="s">
        <v>41309</v>
      </c>
      <c r="BD729" s="49" t="s">
        <v>41310</v>
      </c>
      <c r="BE729" s="49" t="s">
        <v>41311</v>
      </c>
    </row>
    <row r="730" spans="1:66" x14ac:dyDescent="0.3">
      <c r="A730">
        <v>1003066</v>
      </c>
      <c r="B730" t="s">
        <v>41299</v>
      </c>
      <c r="C730" t="s">
        <v>41312</v>
      </c>
      <c r="D730" t="s">
        <v>41313</v>
      </c>
      <c r="E730" t="s">
        <v>331</v>
      </c>
      <c r="F730" t="s">
        <v>41314</v>
      </c>
      <c r="G730" t="s">
        <v>41315</v>
      </c>
      <c r="H730" t="s">
        <v>3697</v>
      </c>
      <c r="I730">
        <v>42.966090000000001</v>
      </c>
      <c r="J730">
        <v>-78.714519999999993</v>
      </c>
      <c r="K730">
        <v>221210</v>
      </c>
      <c r="L730" t="s">
        <v>3629</v>
      </c>
      <c r="AW730" s="49" t="s">
        <v>41316</v>
      </c>
      <c r="AX730" s="49" t="s">
        <v>41317</v>
      </c>
      <c r="AY730" s="49" t="s">
        <v>41318</v>
      </c>
      <c r="AZ730" s="49" t="s">
        <v>41319</v>
      </c>
      <c r="BA730" s="49" t="s">
        <v>41320</v>
      </c>
      <c r="BB730" s="49" t="s">
        <v>41321</v>
      </c>
      <c r="BC730" s="49" t="s">
        <v>41322</v>
      </c>
      <c r="BD730" s="49" t="s">
        <v>41323</v>
      </c>
      <c r="BE730" s="49" t="s">
        <v>41324</v>
      </c>
    </row>
    <row r="731" spans="1:66" x14ac:dyDescent="0.3">
      <c r="A731">
        <v>1005519</v>
      </c>
      <c r="B731" t="s">
        <v>41325</v>
      </c>
      <c r="C731" t="s">
        <v>41326</v>
      </c>
      <c r="D731" t="s">
        <v>24068</v>
      </c>
      <c r="E731" t="s">
        <v>663</v>
      </c>
      <c r="F731" t="s">
        <v>41184</v>
      </c>
      <c r="G731" t="s">
        <v>41327</v>
      </c>
      <c r="H731" t="s">
        <v>11437</v>
      </c>
      <c r="I731">
        <v>40.119999999999997</v>
      </c>
      <c r="J731">
        <v>-82.35</v>
      </c>
      <c r="K731">
        <v>221210</v>
      </c>
      <c r="L731" t="s">
        <v>127</v>
      </c>
      <c r="AW731" s="49" t="s">
        <v>41328</v>
      </c>
      <c r="AX731" s="49" t="s">
        <v>41329</v>
      </c>
      <c r="AY731" s="49" t="s">
        <v>41330</v>
      </c>
      <c r="AZ731" s="49" t="s">
        <v>41331</v>
      </c>
      <c r="BA731" s="49" t="s">
        <v>41332</v>
      </c>
      <c r="BB731" s="49" t="s">
        <v>41333</v>
      </c>
      <c r="BC731" s="49" t="s">
        <v>41334</v>
      </c>
      <c r="BD731" s="49" t="s">
        <v>41335</v>
      </c>
      <c r="BE731" s="49" t="s">
        <v>41336</v>
      </c>
    </row>
    <row r="732" spans="1:66" x14ac:dyDescent="0.3">
      <c r="A732">
        <v>1004030</v>
      </c>
      <c r="B732" t="s">
        <v>41337</v>
      </c>
      <c r="C732" t="s">
        <v>41338</v>
      </c>
      <c r="D732" t="s">
        <v>2452</v>
      </c>
      <c r="E732" t="s">
        <v>447</v>
      </c>
      <c r="F732" t="s">
        <v>41339</v>
      </c>
      <c r="G732" t="s">
        <v>41340</v>
      </c>
      <c r="H732" t="s">
        <v>23179</v>
      </c>
      <c r="I732">
        <v>40.098750000000003</v>
      </c>
      <c r="J732">
        <v>-75.009839999999997</v>
      </c>
      <c r="K732">
        <v>424690</v>
      </c>
      <c r="L732" t="s">
        <v>58</v>
      </c>
    </row>
    <row r="733" spans="1:66" x14ac:dyDescent="0.3">
      <c r="A733">
        <v>1011497</v>
      </c>
      <c r="B733" t="s">
        <v>23856</v>
      </c>
      <c r="C733" t="s">
        <v>23857</v>
      </c>
      <c r="D733" t="s">
        <v>7862</v>
      </c>
      <c r="E733" t="s">
        <v>1248</v>
      </c>
      <c r="F733" t="s">
        <v>6654</v>
      </c>
      <c r="G733" t="s">
        <v>23858</v>
      </c>
      <c r="H733" t="s">
        <v>2144</v>
      </c>
      <c r="I733">
        <v>39.759694000000003</v>
      </c>
      <c r="J733">
        <v>-80.861722</v>
      </c>
      <c r="K733">
        <v>211130</v>
      </c>
      <c r="L733" t="s">
        <v>326</v>
      </c>
      <c r="BF733" s="49" t="s">
        <v>41341</v>
      </c>
      <c r="BG733" s="49" t="s">
        <v>41342</v>
      </c>
      <c r="BH733" s="49" t="s">
        <v>41343</v>
      </c>
      <c r="BI733" s="49" t="s">
        <v>41344</v>
      </c>
      <c r="BJ733" s="49" t="s">
        <v>41345</v>
      </c>
      <c r="BK733" s="49" t="s">
        <v>41346</v>
      </c>
    </row>
    <row r="734" spans="1:66" x14ac:dyDescent="0.3">
      <c r="A734">
        <v>1005664</v>
      </c>
      <c r="B734" t="s">
        <v>41347</v>
      </c>
      <c r="C734" t="s">
        <v>41348</v>
      </c>
      <c r="D734" t="s">
        <v>41349</v>
      </c>
      <c r="E734" t="s">
        <v>1902</v>
      </c>
      <c r="F734" t="s">
        <v>41350</v>
      </c>
      <c r="G734" t="s">
        <v>41351</v>
      </c>
      <c r="I734">
        <v>35.932200999999999</v>
      </c>
      <c r="J734">
        <v>-109.116657</v>
      </c>
      <c r="K734">
        <v>221210</v>
      </c>
      <c r="L734" t="s">
        <v>127</v>
      </c>
      <c r="BA734" s="49" t="s">
        <v>41352</v>
      </c>
      <c r="BB734" s="49" t="s">
        <v>41353</v>
      </c>
      <c r="BC734" s="49" t="s">
        <v>41354</v>
      </c>
      <c r="BD734" s="49" t="s">
        <v>41355</v>
      </c>
      <c r="BE734" s="49" t="s">
        <v>41356</v>
      </c>
    </row>
    <row r="735" spans="1:66" x14ac:dyDescent="0.3">
      <c r="A735">
        <v>1005670</v>
      </c>
      <c r="B735" t="s">
        <v>41357</v>
      </c>
      <c r="C735" t="s">
        <v>41358</v>
      </c>
      <c r="D735" t="s">
        <v>41349</v>
      </c>
      <c r="E735" t="s">
        <v>1902</v>
      </c>
      <c r="F735" t="s">
        <v>41350</v>
      </c>
      <c r="G735" t="s">
        <v>41351</v>
      </c>
      <c r="H735" t="s">
        <v>41359</v>
      </c>
      <c r="I735">
        <v>35.745989000000002</v>
      </c>
      <c r="J735">
        <v>-109.071737</v>
      </c>
      <c r="K735">
        <v>221210</v>
      </c>
      <c r="L735" t="s">
        <v>127</v>
      </c>
      <c r="BA735" s="49" t="s">
        <v>41360</v>
      </c>
      <c r="BB735" s="49" t="s">
        <v>41361</v>
      </c>
      <c r="BC735" s="49" t="s">
        <v>41362</v>
      </c>
      <c r="BD735" s="49" t="s">
        <v>41363</v>
      </c>
      <c r="BE735" s="49" t="s">
        <v>41364</v>
      </c>
    </row>
    <row r="736" spans="1:66" x14ac:dyDescent="0.3">
      <c r="A736">
        <v>1004378</v>
      </c>
      <c r="B736" t="s">
        <v>41365</v>
      </c>
      <c r="C736" t="s">
        <v>41366</v>
      </c>
      <c r="D736" t="s">
        <v>41367</v>
      </c>
      <c r="E736" t="s">
        <v>922</v>
      </c>
      <c r="F736" t="s">
        <v>23920</v>
      </c>
      <c r="G736" t="s">
        <v>41368</v>
      </c>
      <c r="H736" t="s">
        <v>23309</v>
      </c>
      <c r="I736">
        <v>40.676450000000003</v>
      </c>
      <c r="J736">
        <v>-95.846090000000004</v>
      </c>
      <c r="K736">
        <v>221210</v>
      </c>
      <c r="L736" t="s">
        <v>127</v>
      </c>
      <c r="AW736" s="49" t="s">
        <v>41369</v>
      </c>
      <c r="AX736" s="49" t="s">
        <v>41370</v>
      </c>
      <c r="AY736" s="49" t="s">
        <v>41371</v>
      </c>
      <c r="AZ736" s="49" t="s">
        <v>41372</v>
      </c>
      <c r="BA736" s="49" t="s">
        <v>41373</v>
      </c>
      <c r="BB736" s="49" t="s">
        <v>41374</v>
      </c>
      <c r="BC736" s="49" t="s">
        <v>41375</v>
      </c>
      <c r="BD736" s="49" t="s">
        <v>41376</v>
      </c>
      <c r="BE736" s="49" t="s">
        <v>41377</v>
      </c>
    </row>
    <row r="737" spans="1:66" x14ac:dyDescent="0.3">
      <c r="A737">
        <v>1010462</v>
      </c>
      <c r="B737" t="s">
        <v>41378</v>
      </c>
      <c r="C737" t="s">
        <v>41379</v>
      </c>
      <c r="D737" t="s">
        <v>5420</v>
      </c>
      <c r="E737" t="s">
        <v>303</v>
      </c>
      <c r="F737" t="s">
        <v>38217</v>
      </c>
      <c r="G737" t="s">
        <v>41380</v>
      </c>
      <c r="H737" t="s">
        <v>483</v>
      </c>
      <c r="I737">
        <v>29.748550000000002</v>
      </c>
      <c r="J737">
        <v>-95.456729999999993</v>
      </c>
      <c r="K737">
        <v>424720</v>
      </c>
      <c r="L737" t="s">
        <v>35912</v>
      </c>
      <c r="AE737" s="49" t="s">
        <v>35887</v>
      </c>
      <c r="AF737" s="49" t="s">
        <v>35887</v>
      </c>
      <c r="AG737" s="49" t="s">
        <v>35887</v>
      </c>
      <c r="AH737" s="49" t="s">
        <v>35887</v>
      </c>
      <c r="AI737" s="49" t="s">
        <v>35887</v>
      </c>
      <c r="AJ737" s="49" t="s">
        <v>35887</v>
      </c>
      <c r="AK737" s="49" t="s">
        <v>35887</v>
      </c>
      <c r="AL737" s="49" t="s">
        <v>35887</v>
      </c>
      <c r="AN737" s="49" t="s">
        <v>35887</v>
      </c>
      <c r="AO737" s="49" t="s">
        <v>35887</v>
      </c>
      <c r="AP737" s="49" t="s">
        <v>35887</v>
      </c>
      <c r="AQ737" s="49" t="s">
        <v>35887</v>
      </c>
      <c r="AR737" s="49" t="s">
        <v>35887</v>
      </c>
      <c r="AS737" s="49" t="s">
        <v>35887</v>
      </c>
      <c r="AU737" s="49" t="s">
        <v>35887</v>
      </c>
    </row>
    <row r="738" spans="1:66" x14ac:dyDescent="0.3">
      <c r="A738">
        <v>1011341</v>
      </c>
      <c r="B738" t="s">
        <v>41381</v>
      </c>
      <c r="C738" t="s">
        <v>41382</v>
      </c>
      <c r="D738" t="s">
        <v>9700</v>
      </c>
      <c r="E738" t="s">
        <v>1781</v>
      </c>
      <c r="F738" t="s">
        <v>9701</v>
      </c>
      <c r="G738" t="s">
        <v>41383</v>
      </c>
      <c r="H738" t="s">
        <v>11279</v>
      </c>
      <c r="I738">
        <v>34.495379999999997</v>
      </c>
      <c r="J738">
        <v>-89.006370000000004</v>
      </c>
      <c r="K738">
        <v>221210</v>
      </c>
      <c r="L738" t="s">
        <v>3629</v>
      </c>
      <c r="BB738" s="49" t="s">
        <v>41384</v>
      </c>
      <c r="BC738" s="49" t="s">
        <v>41385</v>
      </c>
      <c r="BD738" s="49" t="s">
        <v>41386</v>
      </c>
      <c r="BE738" s="49" t="s">
        <v>41387</v>
      </c>
    </row>
    <row r="739" spans="1:66" x14ac:dyDescent="0.3">
      <c r="A739">
        <v>1002582</v>
      </c>
      <c r="B739" t="s">
        <v>41388</v>
      </c>
      <c r="C739" t="s">
        <v>41389</v>
      </c>
      <c r="D739" t="s">
        <v>41390</v>
      </c>
      <c r="E739" t="s">
        <v>1663</v>
      </c>
      <c r="F739" t="s">
        <v>41391</v>
      </c>
      <c r="G739" t="s">
        <v>41392</v>
      </c>
      <c r="H739" t="s">
        <v>21414</v>
      </c>
      <c r="I739">
        <v>40.210250000000002</v>
      </c>
      <c r="J739">
        <v>-74.126919999999998</v>
      </c>
      <c r="K739">
        <v>221210</v>
      </c>
      <c r="L739" t="s">
        <v>3629</v>
      </c>
      <c r="AW739" s="49" t="s">
        <v>41393</v>
      </c>
      <c r="AX739" s="49" t="s">
        <v>41394</v>
      </c>
      <c r="AY739" s="49" t="s">
        <v>41395</v>
      </c>
      <c r="AZ739" s="49" t="s">
        <v>41396</v>
      </c>
      <c r="BA739" s="49" t="s">
        <v>41397</v>
      </c>
      <c r="BB739" s="49" t="s">
        <v>41398</v>
      </c>
      <c r="BC739" s="49" t="s">
        <v>41399</v>
      </c>
      <c r="BD739" s="49" t="s">
        <v>41400</v>
      </c>
      <c r="BE739" s="49" t="s">
        <v>41401</v>
      </c>
    </row>
    <row r="740" spans="1:66" x14ac:dyDescent="0.3">
      <c r="A740">
        <v>1001626</v>
      </c>
      <c r="B740" t="s">
        <v>41402</v>
      </c>
      <c r="C740" t="s">
        <v>41403</v>
      </c>
      <c r="D740" t="s">
        <v>27975</v>
      </c>
      <c r="E740" t="s">
        <v>339</v>
      </c>
      <c r="F740" t="s">
        <v>41404</v>
      </c>
      <c r="G740" t="s">
        <v>41405</v>
      </c>
      <c r="H740" t="s">
        <v>1495</v>
      </c>
      <c r="I740">
        <v>35.159792000000003</v>
      </c>
      <c r="J740">
        <v>-106.55982</v>
      </c>
      <c r="K740">
        <v>221210</v>
      </c>
      <c r="L740" t="s">
        <v>3629</v>
      </c>
      <c r="AW740" s="49" t="s">
        <v>41406</v>
      </c>
      <c r="AX740" s="49" t="s">
        <v>41407</v>
      </c>
      <c r="AY740" s="49" t="s">
        <v>41408</v>
      </c>
      <c r="AZ740" s="49" t="s">
        <v>41409</v>
      </c>
      <c r="BA740" s="49" t="s">
        <v>41410</v>
      </c>
      <c r="BB740" s="49" t="s">
        <v>41411</v>
      </c>
      <c r="BC740" s="49" t="s">
        <v>41412</v>
      </c>
      <c r="BD740" s="49" t="s">
        <v>41413</v>
      </c>
      <c r="BE740" s="49" t="s">
        <v>41414</v>
      </c>
    </row>
    <row r="741" spans="1:66" x14ac:dyDescent="0.3">
      <c r="A741">
        <v>1003642</v>
      </c>
      <c r="B741" t="s">
        <v>41415</v>
      </c>
      <c r="C741" t="s">
        <v>41416</v>
      </c>
      <c r="D741" t="s">
        <v>41417</v>
      </c>
      <c r="E741" t="s">
        <v>331</v>
      </c>
      <c r="F741" t="s">
        <v>41418</v>
      </c>
      <c r="G741" t="s">
        <v>41419</v>
      </c>
      <c r="H741" t="s">
        <v>4556</v>
      </c>
      <c r="I741">
        <v>42.104689999999998</v>
      </c>
      <c r="J741">
        <v>-75.82226</v>
      </c>
      <c r="K741">
        <v>221210</v>
      </c>
      <c r="L741" t="s">
        <v>3629</v>
      </c>
      <c r="AW741" s="49" t="s">
        <v>41420</v>
      </c>
      <c r="AX741" s="49" t="s">
        <v>41421</v>
      </c>
      <c r="AY741" s="49" t="s">
        <v>41422</v>
      </c>
      <c r="AZ741" s="49" t="s">
        <v>41423</v>
      </c>
      <c r="BA741" s="49" t="s">
        <v>41424</v>
      </c>
      <c r="BB741" s="49" t="s">
        <v>41425</v>
      </c>
      <c r="BC741" s="49" t="s">
        <v>41426</v>
      </c>
      <c r="BD741" s="49" t="s">
        <v>41427</v>
      </c>
      <c r="BE741" s="49" t="s">
        <v>41428</v>
      </c>
    </row>
    <row r="742" spans="1:66" x14ac:dyDescent="0.3">
      <c r="A742">
        <v>1006599</v>
      </c>
      <c r="B742" t="s">
        <v>24073</v>
      </c>
      <c r="C742" t="s">
        <v>24074</v>
      </c>
      <c r="D742" t="s">
        <v>24075</v>
      </c>
      <c r="E742" t="s">
        <v>461</v>
      </c>
      <c r="F742" t="s">
        <v>24076</v>
      </c>
      <c r="G742" t="s">
        <v>24077</v>
      </c>
      <c r="H742" t="s">
        <v>24078</v>
      </c>
      <c r="I742">
        <v>43.637509999999999</v>
      </c>
      <c r="J742">
        <v>-104.54031999999999</v>
      </c>
      <c r="K742">
        <v>211111</v>
      </c>
      <c r="L742" t="s">
        <v>326</v>
      </c>
      <c r="BH742" s="49" t="s">
        <v>35887</v>
      </c>
      <c r="BI742" s="49" t="s">
        <v>41429</v>
      </c>
      <c r="BJ742" s="49" t="s">
        <v>41430</v>
      </c>
      <c r="BK742" s="49" t="s">
        <v>35887</v>
      </c>
      <c r="BL742" s="49" t="s">
        <v>35887</v>
      </c>
      <c r="BM742" s="49" t="s">
        <v>35887</v>
      </c>
      <c r="BN742" s="49" t="s">
        <v>41431</v>
      </c>
    </row>
    <row r="743" spans="1:66" x14ac:dyDescent="0.3">
      <c r="A743">
        <v>1012127</v>
      </c>
      <c r="B743" t="s">
        <v>41432</v>
      </c>
      <c r="C743" t="s">
        <v>41433</v>
      </c>
      <c r="D743" t="s">
        <v>41434</v>
      </c>
      <c r="E743" t="s">
        <v>41435</v>
      </c>
      <c r="F743" t="s">
        <v>578</v>
      </c>
      <c r="G743" t="s">
        <v>41436</v>
      </c>
      <c r="I743">
        <v>29.8688</v>
      </c>
      <c r="J743">
        <v>121.5591</v>
      </c>
      <c r="K743">
        <v>424690</v>
      </c>
      <c r="L743" t="s">
        <v>58</v>
      </c>
    </row>
    <row r="744" spans="1:66" x14ac:dyDescent="0.3">
      <c r="A744">
        <v>1009814</v>
      </c>
      <c r="B744" t="s">
        <v>41437</v>
      </c>
      <c r="C744" t="s">
        <v>41438</v>
      </c>
      <c r="D744" t="s">
        <v>5914</v>
      </c>
      <c r="E744" t="s">
        <v>676</v>
      </c>
      <c r="F744" t="s">
        <v>41006</v>
      </c>
      <c r="G744" t="s">
        <v>41439</v>
      </c>
      <c r="H744" t="s">
        <v>10032</v>
      </c>
      <c r="I744">
        <v>35.904654999999998</v>
      </c>
      <c r="J744">
        <v>-86.771801999999994</v>
      </c>
      <c r="K744">
        <v>551114</v>
      </c>
      <c r="L744" t="s">
        <v>82</v>
      </c>
    </row>
    <row r="745" spans="1:66" x14ac:dyDescent="0.3">
      <c r="A745">
        <v>1003065</v>
      </c>
      <c r="B745" t="s">
        <v>41440</v>
      </c>
      <c r="C745" t="s">
        <v>41441</v>
      </c>
      <c r="D745" t="s">
        <v>41442</v>
      </c>
      <c r="E745" t="s">
        <v>1781</v>
      </c>
      <c r="F745" t="s">
        <v>6678</v>
      </c>
      <c r="G745" t="s">
        <v>41443</v>
      </c>
      <c r="H745" t="s">
        <v>6680</v>
      </c>
      <c r="I745">
        <v>32.842042999999997</v>
      </c>
      <c r="J745">
        <v>-90.433116999999996</v>
      </c>
      <c r="K745">
        <v>325120</v>
      </c>
      <c r="L745" t="s">
        <v>58</v>
      </c>
    </row>
    <row r="746" spans="1:66" x14ac:dyDescent="0.3">
      <c r="A746">
        <v>1003868</v>
      </c>
      <c r="B746" t="s">
        <v>41444</v>
      </c>
      <c r="C746" t="s">
        <v>41441</v>
      </c>
      <c r="D746" t="s">
        <v>5936</v>
      </c>
      <c r="E746" t="s">
        <v>690</v>
      </c>
      <c r="F746" t="s">
        <v>41445</v>
      </c>
      <c r="G746" t="s">
        <v>41446</v>
      </c>
      <c r="H746" t="s">
        <v>27434</v>
      </c>
      <c r="I746">
        <v>33.999240999999998</v>
      </c>
      <c r="J746">
        <v>-84.070448999999996</v>
      </c>
      <c r="K746">
        <v>325120</v>
      </c>
      <c r="L746" t="s">
        <v>58</v>
      </c>
    </row>
    <row r="747" spans="1:66" x14ac:dyDescent="0.3">
      <c r="A747">
        <v>1007278</v>
      </c>
      <c r="B747" t="s">
        <v>41447</v>
      </c>
      <c r="C747" t="s">
        <v>41441</v>
      </c>
      <c r="D747" t="s">
        <v>41448</v>
      </c>
      <c r="E747" t="s">
        <v>542</v>
      </c>
      <c r="F747" t="s">
        <v>41449</v>
      </c>
      <c r="G747" t="s">
        <v>41450</v>
      </c>
      <c r="H747" t="s">
        <v>2976</v>
      </c>
      <c r="I747">
        <v>37.116709999999998</v>
      </c>
      <c r="J747">
        <v>-94.678880000000007</v>
      </c>
      <c r="K747">
        <v>325120</v>
      </c>
      <c r="L747" t="s">
        <v>58</v>
      </c>
    </row>
    <row r="748" spans="1:66" x14ac:dyDescent="0.3">
      <c r="A748">
        <v>1010427</v>
      </c>
      <c r="B748" t="s">
        <v>41451</v>
      </c>
      <c r="C748" t="s">
        <v>41452</v>
      </c>
      <c r="D748" t="s">
        <v>36231</v>
      </c>
      <c r="E748" t="s">
        <v>2780</v>
      </c>
      <c r="F748" t="s">
        <v>37103</v>
      </c>
      <c r="G748" t="s">
        <v>41453</v>
      </c>
      <c r="H748" t="s">
        <v>1570</v>
      </c>
      <c r="I748">
        <v>41.05292</v>
      </c>
      <c r="J748">
        <v>-73.531809999999993</v>
      </c>
      <c r="K748">
        <v>424710</v>
      </c>
      <c r="L748" t="s">
        <v>35912</v>
      </c>
      <c r="AG748" s="49" t="s">
        <v>35887</v>
      </c>
      <c r="AH748" s="49" t="s">
        <v>35887</v>
      </c>
      <c r="AI748" s="49" t="s">
        <v>35887</v>
      </c>
      <c r="AJ748" s="49" t="s">
        <v>35887</v>
      </c>
      <c r="AK748" s="49" t="s">
        <v>35887</v>
      </c>
      <c r="AL748" s="49" t="s">
        <v>35887</v>
      </c>
      <c r="AP748" s="49" t="s">
        <v>41454</v>
      </c>
      <c r="AQ748" s="49" t="s">
        <v>41455</v>
      </c>
      <c r="AR748" s="49" t="s">
        <v>41456</v>
      </c>
      <c r="AS748" s="49" t="s">
        <v>41457</v>
      </c>
      <c r="AU748" s="49" t="s">
        <v>41458</v>
      </c>
    </row>
    <row r="749" spans="1:66" x14ac:dyDescent="0.3">
      <c r="A749">
        <v>1005070</v>
      </c>
      <c r="B749" t="s">
        <v>24187</v>
      </c>
      <c r="C749" t="s">
        <v>24188</v>
      </c>
      <c r="D749" t="s">
        <v>2633</v>
      </c>
      <c r="E749" t="s">
        <v>583</v>
      </c>
      <c r="F749" t="s">
        <v>2634</v>
      </c>
      <c r="G749" t="s">
        <v>24189</v>
      </c>
      <c r="H749" t="s">
        <v>2636</v>
      </c>
      <c r="I749">
        <v>30.01418</v>
      </c>
      <c r="J749">
        <v>-90.405209999999997</v>
      </c>
      <c r="K749">
        <v>211130</v>
      </c>
      <c r="L749" t="s">
        <v>326</v>
      </c>
      <c r="BF749" s="49" t="s">
        <v>41459</v>
      </c>
      <c r="BG749" s="49" t="s">
        <v>41460</v>
      </c>
      <c r="BH749" s="49" t="s">
        <v>41461</v>
      </c>
      <c r="BI749" s="49" t="s">
        <v>41462</v>
      </c>
      <c r="BJ749" s="49" t="s">
        <v>41463</v>
      </c>
      <c r="BK749" s="49" t="s">
        <v>41464</v>
      </c>
      <c r="BL749" s="49" t="s">
        <v>41465</v>
      </c>
      <c r="BM749" s="49" t="s">
        <v>41466</v>
      </c>
      <c r="BN749" s="49" t="s">
        <v>41467</v>
      </c>
    </row>
    <row r="750" spans="1:66" x14ac:dyDescent="0.3">
      <c r="A750">
        <v>1005911</v>
      </c>
      <c r="B750" t="s">
        <v>24190</v>
      </c>
      <c r="C750" t="s">
        <v>24191</v>
      </c>
      <c r="D750" t="s">
        <v>2633</v>
      </c>
      <c r="E750" t="s">
        <v>583</v>
      </c>
      <c r="F750" t="s">
        <v>2634</v>
      </c>
      <c r="G750" t="s">
        <v>24192</v>
      </c>
      <c r="H750" t="s">
        <v>2636</v>
      </c>
      <c r="I750">
        <v>30.000964</v>
      </c>
      <c r="J750">
        <v>-90.403863000000001</v>
      </c>
      <c r="K750">
        <v>324110</v>
      </c>
      <c r="L750" t="s">
        <v>12417</v>
      </c>
      <c r="V750" s="49" t="s">
        <v>41468</v>
      </c>
      <c r="W750" s="49" t="s">
        <v>41469</v>
      </c>
      <c r="X750" s="49" t="s">
        <v>41470</v>
      </c>
      <c r="Y750" s="49" t="s">
        <v>41471</v>
      </c>
      <c r="Z750" s="49" t="s">
        <v>41472</v>
      </c>
      <c r="AA750" s="49" t="s">
        <v>41473</v>
      </c>
      <c r="AB750" s="49" t="s">
        <v>41474</v>
      </c>
      <c r="AC750" s="49" t="s">
        <v>41475</v>
      </c>
      <c r="AD750" s="49" t="s">
        <v>41476</v>
      </c>
    </row>
    <row r="751" spans="1:66" x14ac:dyDescent="0.3">
      <c r="A751">
        <v>1003442</v>
      </c>
      <c r="B751" t="s">
        <v>41477</v>
      </c>
      <c r="C751" t="s">
        <v>41478</v>
      </c>
      <c r="D751" t="s">
        <v>41479</v>
      </c>
      <c r="E751" t="s">
        <v>386</v>
      </c>
      <c r="F751" t="s">
        <v>34747</v>
      </c>
      <c r="G751" t="s">
        <v>41480</v>
      </c>
      <c r="H751" t="s">
        <v>4826</v>
      </c>
      <c r="I751">
        <v>34.740169999999999</v>
      </c>
      <c r="J751">
        <v>-87.667685000000006</v>
      </c>
      <c r="K751">
        <v>221210</v>
      </c>
      <c r="L751" t="s">
        <v>127</v>
      </c>
      <c r="AW751" s="49" t="s">
        <v>41481</v>
      </c>
      <c r="AX751" s="49" t="s">
        <v>41482</v>
      </c>
      <c r="AY751" s="49" t="s">
        <v>41483</v>
      </c>
      <c r="AZ751" s="49" t="s">
        <v>41484</v>
      </c>
      <c r="BA751" s="49" t="s">
        <v>41485</v>
      </c>
      <c r="BB751" s="49" t="s">
        <v>41486</v>
      </c>
      <c r="BC751" s="49" t="s">
        <v>41487</v>
      </c>
      <c r="BD751" s="49" t="s">
        <v>41488</v>
      </c>
      <c r="BE751" s="49" t="s">
        <v>41489</v>
      </c>
    </row>
    <row r="752" spans="1:66" x14ac:dyDescent="0.3">
      <c r="A752">
        <v>1003359</v>
      </c>
      <c r="B752" t="s">
        <v>41490</v>
      </c>
      <c r="C752" t="s">
        <v>41491</v>
      </c>
      <c r="D752" t="s">
        <v>13773</v>
      </c>
      <c r="E752" t="s">
        <v>351</v>
      </c>
      <c r="F752" t="s">
        <v>41492</v>
      </c>
      <c r="G752" t="s">
        <v>41493</v>
      </c>
      <c r="H752" t="s">
        <v>354</v>
      </c>
      <c r="I752">
        <v>41.88449</v>
      </c>
      <c r="J752">
        <v>-87.623140000000006</v>
      </c>
      <c r="K752">
        <v>221210</v>
      </c>
      <c r="L752" t="s">
        <v>127</v>
      </c>
      <c r="AW752" s="49" t="s">
        <v>41494</v>
      </c>
      <c r="AX752" s="49" t="s">
        <v>41495</v>
      </c>
      <c r="AY752" s="49" t="s">
        <v>41496</v>
      </c>
      <c r="AZ752" s="49" t="s">
        <v>41497</v>
      </c>
      <c r="BA752" s="49" t="s">
        <v>41498</v>
      </c>
      <c r="BB752" s="49" t="s">
        <v>41499</v>
      </c>
      <c r="BC752" s="49" t="s">
        <v>41500</v>
      </c>
      <c r="BD752" s="49" t="s">
        <v>41501</v>
      </c>
      <c r="BE752" s="49" t="s">
        <v>41502</v>
      </c>
    </row>
    <row r="753" spans="1:66" x14ac:dyDescent="0.3">
      <c r="A753">
        <v>1009724</v>
      </c>
      <c r="B753" t="s">
        <v>41503</v>
      </c>
      <c r="C753" t="s">
        <v>41504</v>
      </c>
      <c r="D753" t="s">
        <v>4839</v>
      </c>
      <c r="E753" t="s">
        <v>2235</v>
      </c>
      <c r="F753" t="s">
        <v>4840</v>
      </c>
      <c r="G753" t="s">
        <v>41246</v>
      </c>
      <c r="H753" t="s">
        <v>4842</v>
      </c>
      <c r="I753">
        <v>46.013787000000001</v>
      </c>
      <c r="J753">
        <v>-112.534853</v>
      </c>
      <c r="K753">
        <v>221210</v>
      </c>
      <c r="L753" t="s">
        <v>3629</v>
      </c>
      <c r="AW753" s="49" t="s">
        <v>41505</v>
      </c>
      <c r="AX753" s="49" t="s">
        <v>41506</v>
      </c>
      <c r="AY753" s="49" t="s">
        <v>41507</v>
      </c>
      <c r="AZ753" s="49" t="s">
        <v>41508</v>
      </c>
      <c r="BA753" s="49" t="s">
        <v>41509</v>
      </c>
      <c r="BB753" s="49" t="s">
        <v>41510</v>
      </c>
      <c r="BC753" s="49" t="s">
        <v>41511</v>
      </c>
      <c r="BD753" s="49" t="s">
        <v>41512</v>
      </c>
      <c r="BE753" s="49" t="s">
        <v>41513</v>
      </c>
    </row>
    <row r="754" spans="1:66" x14ac:dyDescent="0.3">
      <c r="A754">
        <v>1002986</v>
      </c>
      <c r="B754" t="s">
        <v>41514</v>
      </c>
      <c r="C754" t="s">
        <v>41515</v>
      </c>
      <c r="D754" t="s">
        <v>4839</v>
      </c>
      <c r="E754" t="s">
        <v>2235</v>
      </c>
      <c r="F754" t="s">
        <v>4840</v>
      </c>
      <c r="G754" t="s">
        <v>41246</v>
      </c>
      <c r="H754" t="s">
        <v>4842</v>
      </c>
      <c r="I754">
        <v>46.013820000000003</v>
      </c>
      <c r="J754">
        <v>-112.53437</v>
      </c>
      <c r="K754">
        <v>221210</v>
      </c>
      <c r="L754" t="s">
        <v>3629</v>
      </c>
      <c r="AW754" s="49" t="s">
        <v>41516</v>
      </c>
      <c r="AX754" s="49" t="s">
        <v>41517</v>
      </c>
      <c r="AY754" s="49" t="s">
        <v>41518</v>
      </c>
      <c r="AZ754" s="49" t="s">
        <v>41519</v>
      </c>
      <c r="BA754" s="49" t="s">
        <v>41520</v>
      </c>
      <c r="BB754" s="49" t="s">
        <v>41521</v>
      </c>
      <c r="BC754" s="49" t="s">
        <v>41522</v>
      </c>
      <c r="BD754" s="49" t="s">
        <v>41523</v>
      </c>
      <c r="BE754" s="49" t="s">
        <v>41524</v>
      </c>
    </row>
    <row r="755" spans="1:66" x14ac:dyDescent="0.3">
      <c r="A755">
        <v>1006170</v>
      </c>
      <c r="B755" t="s">
        <v>41525</v>
      </c>
      <c r="C755" t="s">
        <v>41526</v>
      </c>
      <c r="D755" t="s">
        <v>41527</v>
      </c>
      <c r="E755" t="s">
        <v>1418</v>
      </c>
      <c r="F755" t="s">
        <v>41528</v>
      </c>
      <c r="G755" t="s">
        <v>41529</v>
      </c>
      <c r="H755" t="s">
        <v>2976</v>
      </c>
      <c r="I755">
        <v>35.913812</v>
      </c>
      <c r="J755">
        <v>-94.972268999999997</v>
      </c>
      <c r="K755">
        <v>221210</v>
      </c>
      <c r="L755" t="s">
        <v>127</v>
      </c>
      <c r="AW755" s="49" t="s">
        <v>41530</v>
      </c>
      <c r="AX755" s="49" t="s">
        <v>41531</v>
      </c>
      <c r="AY755" s="49" t="s">
        <v>41532</v>
      </c>
      <c r="AZ755" s="49" t="s">
        <v>41533</v>
      </c>
      <c r="BA755" s="49" t="s">
        <v>41534</v>
      </c>
      <c r="BB755" s="49" t="s">
        <v>41535</v>
      </c>
      <c r="BC755" s="49" t="s">
        <v>41536</v>
      </c>
      <c r="BD755" s="49" t="s">
        <v>41537</v>
      </c>
      <c r="BE755" s="49" t="s">
        <v>41538</v>
      </c>
    </row>
    <row r="756" spans="1:66" x14ac:dyDescent="0.3">
      <c r="A756">
        <v>1003203</v>
      </c>
      <c r="B756" t="s">
        <v>41539</v>
      </c>
      <c r="C756" t="s">
        <v>41540</v>
      </c>
      <c r="D756" t="s">
        <v>16887</v>
      </c>
      <c r="E756" t="s">
        <v>380</v>
      </c>
      <c r="F756" t="s">
        <v>28045</v>
      </c>
      <c r="G756" t="s">
        <v>41541</v>
      </c>
      <c r="H756" t="s">
        <v>7627</v>
      </c>
      <c r="I756">
        <v>44.979669999999999</v>
      </c>
      <c r="J756">
        <v>-93.269890000000004</v>
      </c>
      <c r="K756">
        <v>221210</v>
      </c>
      <c r="L756" t="s">
        <v>3629</v>
      </c>
      <c r="AW756" s="49" t="s">
        <v>41542</v>
      </c>
      <c r="AX756" s="49" t="s">
        <v>41543</v>
      </c>
      <c r="AY756" s="49" t="s">
        <v>41544</v>
      </c>
      <c r="AZ756" s="49" t="s">
        <v>41545</v>
      </c>
      <c r="BA756" s="49" t="s">
        <v>41546</v>
      </c>
      <c r="BB756" s="49" t="s">
        <v>41547</v>
      </c>
      <c r="BC756" s="49" t="s">
        <v>41548</v>
      </c>
      <c r="BD756" s="49" t="s">
        <v>41549</v>
      </c>
      <c r="BE756" s="49" t="s">
        <v>41550</v>
      </c>
    </row>
    <row r="757" spans="1:66" x14ac:dyDescent="0.3">
      <c r="A757">
        <v>1006458</v>
      </c>
      <c r="B757" t="s">
        <v>41539</v>
      </c>
      <c r="C757" t="s">
        <v>41551</v>
      </c>
      <c r="D757" t="s">
        <v>16887</v>
      </c>
      <c r="E757" t="s">
        <v>380</v>
      </c>
      <c r="F757" t="s">
        <v>28045</v>
      </c>
      <c r="G757" t="s">
        <v>41541</v>
      </c>
      <c r="H757" t="s">
        <v>7627</v>
      </c>
      <c r="I757">
        <v>44.979669999999999</v>
      </c>
      <c r="J757">
        <v>-93.269890000000004</v>
      </c>
      <c r="K757">
        <v>221210</v>
      </c>
      <c r="L757" t="s">
        <v>127</v>
      </c>
      <c r="AW757" s="49" t="s">
        <v>41552</v>
      </c>
      <c r="AX757" s="49" t="s">
        <v>41553</v>
      </c>
      <c r="AY757" s="49" t="s">
        <v>41554</v>
      </c>
      <c r="AZ757" s="49" t="s">
        <v>41555</v>
      </c>
      <c r="BA757" s="49" t="s">
        <v>41556</v>
      </c>
      <c r="BB757" s="49" t="s">
        <v>41557</v>
      </c>
      <c r="BC757" s="49" t="s">
        <v>41558</v>
      </c>
      <c r="BD757" s="49" t="s">
        <v>41559</v>
      </c>
      <c r="BE757" s="49" t="s">
        <v>41560</v>
      </c>
    </row>
    <row r="758" spans="1:66" x14ac:dyDescent="0.3">
      <c r="A758">
        <v>1006925</v>
      </c>
      <c r="B758" t="s">
        <v>41561</v>
      </c>
      <c r="C758" t="s">
        <v>41562</v>
      </c>
      <c r="D758" t="s">
        <v>8652</v>
      </c>
      <c r="E758" t="s">
        <v>393</v>
      </c>
      <c r="F758" t="s">
        <v>35318</v>
      </c>
      <c r="G758" t="s">
        <v>41563</v>
      </c>
      <c r="H758" t="s">
        <v>780</v>
      </c>
      <c r="I758">
        <v>44.785130000000002</v>
      </c>
      <c r="J758">
        <v>-91.525480000000002</v>
      </c>
      <c r="K758">
        <v>221210</v>
      </c>
      <c r="L758" t="s">
        <v>127</v>
      </c>
      <c r="AW758" s="49" t="s">
        <v>41564</v>
      </c>
      <c r="AX758" s="49" t="s">
        <v>41565</v>
      </c>
      <c r="AY758" s="49" t="s">
        <v>41566</v>
      </c>
      <c r="AZ758" s="49" t="s">
        <v>41567</v>
      </c>
      <c r="BA758" s="49" t="s">
        <v>41568</v>
      </c>
      <c r="BB758" s="49" t="s">
        <v>41569</v>
      </c>
      <c r="BC758" s="49" t="s">
        <v>41570</v>
      </c>
      <c r="BD758" s="49" t="s">
        <v>41571</v>
      </c>
      <c r="BE758" s="49" t="s">
        <v>41572</v>
      </c>
    </row>
    <row r="759" spans="1:66" x14ac:dyDescent="0.3">
      <c r="A759">
        <v>1006456</v>
      </c>
      <c r="B759" t="s">
        <v>41561</v>
      </c>
      <c r="C759" t="s">
        <v>41573</v>
      </c>
      <c r="D759" t="s">
        <v>8652</v>
      </c>
      <c r="E759" t="s">
        <v>393</v>
      </c>
      <c r="F759" t="s">
        <v>35318</v>
      </c>
      <c r="G759" t="s">
        <v>41563</v>
      </c>
      <c r="H759" t="s">
        <v>780</v>
      </c>
      <c r="I759">
        <v>44.785130000000002</v>
      </c>
      <c r="J759">
        <v>-91.525480000000002</v>
      </c>
      <c r="K759">
        <v>221210</v>
      </c>
      <c r="L759" t="s">
        <v>127</v>
      </c>
      <c r="AW759" s="49" t="s">
        <v>41574</v>
      </c>
      <c r="AX759" s="49" t="s">
        <v>41575</v>
      </c>
      <c r="AY759" s="49" t="s">
        <v>41576</v>
      </c>
      <c r="AZ759" s="49" t="s">
        <v>41577</v>
      </c>
      <c r="BA759" s="49" t="s">
        <v>41578</v>
      </c>
      <c r="BB759" s="49" t="s">
        <v>41579</v>
      </c>
      <c r="BC759" s="49" t="s">
        <v>41580</v>
      </c>
      <c r="BD759" s="49" t="s">
        <v>41581</v>
      </c>
      <c r="BE759" s="49" t="s">
        <v>41582</v>
      </c>
    </row>
    <row r="760" spans="1:66" x14ac:dyDescent="0.3">
      <c r="A760">
        <v>1000091</v>
      </c>
      <c r="B760" t="s">
        <v>41583</v>
      </c>
      <c r="C760" t="s">
        <v>41584</v>
      </c>
      <c r="D760" t="s">
        <v>41585</v>
      </c>
      <c r="E760" t="s">
        <v>2780</v>
      </c>
      <c r="F760" t="s">
        <v>41586</v>
      </c>
      <c r="G760" t="s">
        <v>41587</v>
      </c>
      <c r="H760" t="s">
        <v>13581</v>
      </c>
      <c r="I760">
        <v>41.526899999999998</v>
      </c>
      <c r="J760">
        <v>-72.063100000000006</v>
      </c>
      <c r="K760">
        <v>221210</v>
      </c>
      <c r="L760" t="s">
        <v>3629</v>
      </c>
      <c r="AW760" s="49" t="s">
        <v>41588</v>
      </c>
      <c r="AX760" s="49" t="s">
        <v>41589</v>
      </c>
      <c r="AY760" s="49" t="s">
        <v>41590</v>
      </c>
      <c r="AZ760" s="49" t="s">
        <v>41591</v>
      </c>
      <c r="BA760" s="49" t="s">
        <v>41592</v>
      </c>
      <c r="BB760" s="49" t="s">
        <v>41593</v>
      </c>
      <c r="BC760" s="49" t="s">
        <v>41594</v>
      </c>
      <c r="BD760" s="49" t="s">
        <v>41595</v>
      </c>
      <c r="BE760" s="49" t="s">
        <v>41596</v>
      </c>
    </row>
    <row r="761" spans="1:66" x14ac:dyDescent="0.3">
      <c r="A761">
        <v>1010408</v>
      </c>
      <c r="B761" t="s">
        <v>41597</v>
      </c>
      <c r="C761" t="s">
        <v>41598</v>
      </c>
      <c r="D761" t="s">
        <v>41599</v>
      </c>
      <c r="E761" t="s">
        <v>663</v>
      </c>
      <c r="F761" t="s">
        <v>19491</v>
      </c>
      <c r="G761" t="s">
        <v>41600</v>
      </c>
      <c r="H761" t="s">
        <v>522</v>
      </c>
      <c r="I761">
        <v>41.75891</v>
      </c>
      <c r="J761">
        <v>-81.23075</v>
      </c>
      <c r="K761">
        <v>325211</v>
      </c>
      <c r="L761" t="s">
        <v>36033</v>
      </c>
      <c r="AE761" s="49" t="s">
        <v>35887</v>
      </c>
      <c r="AF761" s="49" t="s">
        <v>35887</v>
      </c>
      <c r="AG761" s="49" t="s">
        <v>35887</v>
      </c>
      <c r="AH761" s="49" t="s">
        <v>35887</v>
      </c>
      <c r="AI761" s="49" t="s">
        <v>35887</v>
      </c>
      <c r="AJ761" s="49" t="s">
        <v>35887</v>
      </c>
      <c r="AK761" s="49" t="s">
        <v>35887</v>
      </c>
      <c r="AL761" s="49" t="s">
        <v>35887</v>
      </c>
    </row>
    <row r="762" spans="1:66" x14ac:dyDescent="0.3">
      <c r="A762">
        <v>1010434</v>
      </c>
      <c r="B762" t="s">
        <v>41601</v>
      </c>
      <c r="C762" t="s">
        <v>41602</v>
      </c>
      <c r="D762" t="s">
        <v>2716</v>
      </c>
      <c r="E762" t="s">
        <v>303</v>
      </c>
      <c r="F762" t="s">
        <v>41603</v>
      </c>
      <c r="G762" t="s">
        <v>41604</v>
      </c>
      <c r="H762" t="s">
        <v>41605</v>
      </c>
      <c r="I762">
        <v>29.660805</v>
      </c>
      <c r="J762">
        <v>-98.452265999999995</v>
      </c>
      <c r="K762">
        <v>551114</v>
      </c>
      <c r="L762" t="s">
        <v>37040</v>
      </c>
      <c r="AU762" s="49" t="s">
        <v>35887</v>
      </c>
    </row>
    <row r="763" spans="1:66" x14ac:dyDescent="0.3">
      <c r="A763">
        <v>1011625</v>
      </c>
      <c r="B763" t="s">
        <v>41606</v>
      </c>
      <c r="C763" t="s">
        <v>41607</v>
      </c>
      <c r="D763" t="s">
        <v>2716</v>
      </c>
      <c r="E763" t="s">
        <v>303</v>
      </c>
      <c r="F763" t="s">
        <v>41603</v>
      </c>
      <c r="G763" t="s">
        <v>41604</v>
      </c>
      <c r="H763" t="s">
        <v>2719</v>
      </c>
      <c r="I763">
        <v>29.61937</v>
      </c>
      <c r="J763">
        <v>-98.607439999999997</v>
      </c>
      <c r="K763">
        <v>551114</v>
      </c>
      <c r="L763" t="s">
        <v>36033</v>
      </c>
      <c r="AH763" s="49" t="s">
        <v>35887</v>
      </c>
      <c r="AI763" s="49" t="s">
        <v>35887</v>
      </c>
      <c r="AJ763" s="49" t="s">
        <v>35887</v>
      </c>
      <c r="AK763" s="49" t="s">
        <v>35887</v>
      </c>
    </row>
    <row r="764" spans="1:66" x14ac:dyDescent="0.3">
      <c r="A764">
        <v>1006184</v>
      </c>
      <c r="B764" t="s">
        <v>24601</v>
      </c>
      <c r="C764" t="s">
        <v>24602</v>
      </c>
      <c r="D764" t="s">
        <v>6339</v>
      </c>
      <c r="E764" t="s">
        <v>1418</v>
      </c>
      <c r="F764" t="s">
        <v>24603</v>
      </c>
      <c r="H764" t="s">
        <v>11945</v>
      </c>
      <c r="I764">
        <v>34.819177799999999</v>
      </c>
      <c r="J764">
        <v>-97.442658300000005</v>
      </c>
      <c r="K764">
        <v>211130</v>
      </c>
      <c r="L764" t="s">
        <v>368</v>
      </c>
      <c r="BJ764" s="49" t="s">
        <v>41608</v>
      </c>
      <c r="BK764" s="49" t="s">
        <v>41609</v>
      </c>
      <c r="BL764" s="49" t="s">
        <v>41610</v>
      </c>
      <c r="BM764" s="49" t="s">
        <v>41611</v>
      </c>
      <c r="BN764" s="49" t="s">
        <v>41612</v>
      </c>
    </row>
    <row r="765" spans="1:66" x14ac:dyDescent="0.3">
      <c r="A765">
        <v>1004425</v>
      </c>
      <c r="B765" t="s">
        <v>24633</v>
      </c>
      <c r="C765" t="s">
        <v>24634</v>
      </c>
      <c r="D765" t="s">
        <v>428</v>
      </c>
      <c r="E765" t="s">
        <v>542</v>
      </c>
      <c r="F765" t="s">
        <v>6283</v>
      </c>
      <c r="G765" t="s">
        <v>24635</v>
      </c>
      <c r="H765" t="s">
        <v>6285</v>
      </c>
      <c r="I765">
        <v>38.028750000000002</v>
      </c>
      <c r="J765">
        <v>-97.976939999999999</v>
      </c>
      <c r="K765">
        <v>211130</v>
      </c>
      <c r="L765" t="s">
        <v>326</v>
      </c>
      <c r="BF765" s="49" t="s">
        <v>41613</v>
      </c>
      <c r="BG765" s="49" t="s">
        <v>41614</v>
      </c>
      <c r="BH765" s="49" t="s">
        <v>41615</v>
      </c>
      <c r="BI765" s="49" t="s">
        <v>41616</v>
      </c>
      <c r="BJ765" s="49" t="s">
        <v>41617</v>
      </c>
      <c r="BK765" s="49" t="s">
        <v>41618</v>
      </c>
      <c r="BL765" s="49" t="s">
        <v>41619</v>
      </c>
      <c r="BM765" s="49" t="s">
        <v>41620</v>
      </c>
      <c r="BN765" s="49" t="s">
        <v>41621</v>
      </c>
    </row>
    <row r="766" spans="1:66" x14ac:dyDescent="0.3">
      <c r="A766">
        <v>1004418</v>
      </c>
      <c r="B766" t="s">
        <v>24639</v>
      </c>
      <c r="C766" t="s">
        <v>24640</v>
      </c>
      <c r="D766" t="s">
        <v>24641</v>
      </c>
      <c r="E766" t="s">
        <v>1418</v>
      </c>
      <c r="F766" t="s">
        <v>24642</v>
      </c>
      <c r="G766" t="s">
        <v>24643</v>
      </c>
      <c r="H766" t="s">
        <v>4141</v>
      </c>
      <c r="I766">
        <v>36.776420000000002</v>
      </c>
      <c r="J766">
        <v>-97.756299999999996</v>
      </c>
      <c r="K766">
        <v>211130</v>
      </c>
      <c r="L766" t="s">
        <v>326</v>
      </c>
      <c r="BF766" s="49" t="s">
        <v>41622</v>
      </c>
      <c r="BG766" s="49" t="s">
        <v>41623</v>
      </c>
      <c r="BH766" s="49" t="s">
        <v>41624</v>
      </c>
      <c r="BI766" s="49" t="s">
        <v>41625</v>
      </c>
      <c r="BJ766" s="49" t="s">
        <v>41626</v>
      </c>
      <c r="BK766" s="49" t="s">
        <v>41627</v>
      </c>
      <c r="BL766" s="49" t="s">
        <v>41628</v>
      </c>
      <c r="BM766" s="49" t="s">
        <v>41629</v>
      </c>
      <c r="BN766" s="49" t="s">
        <v>41630</v>
      </c>
    </row>
    <row r="767" spans="1:66" x14ac:dyDescent="0.3">
      <c r="A767">
        <v>1010917</v>
      </c>
      <c r="B767" t="s">
        <v>24644</v>
      </c>
      <c r="C767" t="s">
        <v>24645</v>
      </c>
      <c r="D767" t="s">
        <v>2609</v>
      </c>
      <c r="E767" t="s">
        <v>303</v>
      </c>
      <c r="F767" t="s">
        <v>2610</v>
      </c>
      <c r="G767" t="s">
        <v>24646</v>
      </c>
      <c r="H767" t="s">
        <v>2612</v>
      </c>
      <c r="I767">
        <v>29.858332999999998</v>
      </c>
      <c r="J767">
        <v>-94.886944</v>
      </c>
      <c r="K767">
        <v>211130</v>
      </c>
      <c r="L767" t="s">
        <v>326</v>
      </c>
      <c r="BF767" s="49" t="s">
        <v>41631</v>
      </c>
      <c r="BG767" s="49" t="s">
        <v>41632</v>
      </c>
      <c r="BH767" s="49" t="s">
        <v>41633</v>
      </c>
      <c r="BI767" s="49" t="s">
        <v>41634</v>
      </c>
      <c r="BJ767" s="49" t="s">
        <v>41635</v>
      </c>
      <c r="BK767" s="49" t="s">
        <v>41636</v>
      </c>
      <c r="BL767" s="49" t="s">
        <v>41637</v>
      </c>
    </row>
    <row r="768" spans="1:66" x14ac:dyDescent="0.3">
      <c r="A768">
        <v>1004715</v>
      </c>
      <c r="B768" t="s">
        <v>24733</v>
      </c>
      <c r="C768" t="s">
        <v>24734</v>
      </c>
      <c r="D768" t="s">
        <v>5923</v>
      </c>
      <c r="E768" t="s">
        <v>542</v>
      </c>
      <c r="F768" t="s">
        <v>5924</v>
      </c>
      <c r="G768" t="s">
        <v>24735</v>
      </c>
      <c r="H768" t="s">
        <v>1703</v>
      </c>
      <c r="I768">
        <v>38.521769999999997</v>
      </c>
      <c r="J768">
        <v>-98.351254999999995</v>
      </c>
      <c r="K768">
        <v>211130</v>
      </c>
      <c r="L768" t="s">
        <v>326</v>
      </c>
      <c r="BF768" s="49" t="s">
        <v>41638</v>
      </c>
      <c r="BG768" s="49" t="s">
        <v>41639</v>
      </c>
      <c r="BH768" s="49" t="s">
        <v>41640</v>
      </c>
      <c r="BI768" s="49" t="s">
        <v>41641</v>
      </c>
      <c r="BJ768" s="49" t="s">
        <v>41642</v>
      </c>
      <c r="BK768" s="49" t="s">
        <v>41643</v>
      </c>
      <c r="BL768" s="49" t="s">
        <v>41644</v>
      </c>
      <c r="BM768" s="49" t="s">
        <v>41645</v>
      </c>
      <c r="BN768" s="49" t="s">
        <v>41646</v>
      </c>
    </row>
    <row r="769" spans="1:75" x14ac:dyDescent="0.3">
      <c r="A769">
        <v>1007071</v>
      </c>
      <c r="B769" t="s">
        <v>41647</v>
      </c>
      <c r="C769" t="s">
        <v>41648</v>
      </c>
      <c r="D769" t="s">
        <v>26407</v>
      </c>
      <c r="E769" t="s">
        <v>331</v>
      </c>
      <c r="F769" t="s">
        <v>26408</v>
      </c>
      <c r="G769" t="s">
        <v>41649</v>
      </c>
      <c r="H769" t="s">
        <v>17028</v>
      </c>
      <c r="I769">
        <v>41.048139999999997</v>
      </c>
      <c r="J769">
        <v>-74.008660000000006</v>
      </c>
      <c r="K769">
        <v>221210</v>
      </c>
      <c r="L769" t="s">
        <v>127</v>
      </c>
      <c r="AW769" s="49" t="s">
        <v>41650</v>
      </c>
      <c r="AX769" s="49" t="s">
        <v>41651</v>
      </c>
      <c r="AY769" s="49" t="s">
        <v>41652</v>
      </c>
      <c r="AZ769" s="49" t="s">
        <v>41653</v>
      </c>
      <c r="BA769" s="49" t="s">
        <v>41654</v>
      </c>
      <c r="BB769" s="49" t="s">
        <v>41655</v>
      </c>
      <c r="BC769" s="49" t="s">
        <v>41656</v>
      </c>
      <c r="BD769" s="49" t="s">
        <v>41657</v>
      </c>
      <c r="BE769" s="49" t="s">
        <v>41658</v>
      </c>
    </row>
    <row r="770" spans="1:75" x14ac:dyDescent="0.3">
      <c r="A770">
        <v>1004344</v>
      </c>
      <c r="B770" t="s">
        <v>41659</v>
      </c>
      <c r="C770" t="s">
        <v>41660</v>
      </c>
      <c r="D770" t="s">
        <v>41661</v>
      </c>
      <c r="E770" t="s">
        <v>380</v>
      </c>
      <c r="F770" t="s">
        <v>41662</v>
      </c>
      <c r="G770" t="s">
        <v>41663</v>
      </c>
      <c r="H770" t="s">
        <v>30701</v>
      </c>
      <c r="I770">
        <v>44.08426</v>
      </c>
      <c r="J770">
        <v>-93.264870000000002</v>
      </c>
      <c r="K770">
        <v>221210</v>
      </c>
      <c r="L770" t="s">
        <v>127</v>
      </c>
      <c r="AW770" s="49" t="s">
        <v>41664</v>
      </c>
      <c r="AX770" s="49" t="s">
        <v>41665</v>
      </c>
      <c r="AY770" s="49" t="s">
        <v>41666</v>
      </c>
      <c r="AZ770" s="49" t="s">
        <v>41667</v>
      </c>
      <c r="BA770" s="49" t="s">
        <v>41668</v>
      </c>
      <c r="BB770" s="49" t="s">
        <v>41669</v>
      </c>
      <c r="BC770" s="49" t="s">
        <v>41670</v>
      </c>
      <c r="BD770" s="49" t="s">
        <v>41671</v>
      </c>
      <c r="BE770" s="49" t="s">
        <v>41672</v>
      </c>
    </row>
    <row r="771" spans="1:75" x14ac:dyDescent="0.3">
      <c r="A771">
        <v>1002688</v>
      </c>
      <c r="B771" t="s">
        <v>41673</v>
      </c>
      <c r="C771" t="s">
        <v>41674</v>
      </c>
      <c r="D771" t="s">
        <v>41675</v>
      </c>
      <c r="E771" t="s">
        <v>1487</v>
      </c>
      <c r="F771" t="s">
        <v>41676</v>
      </c>
      <c r="G771" t="s">
        <v>41677</v>
      </c>
      <c r="H771" t="s">
        <v>41678</v>
      </c>
      <c r="I771">
        <v>37.730049000000001</v>
      </c>
      <c r="J771">
        <v>-105.313119</v>
      </c>
      <c r="K771">
        <v>211120</v>
      </c>
      <c r="L771" t="s">
        <v>59</v>
      </c>
      <c r="BO771" s="49" t="s">
        <v>41679</v>
      </c>
      <c r="BP771" s="49" t="s">
        <v>41680</v>
      </c>
      <c r="BQ771" s="49" t="s">
        <v>41681</v>
      </c>
      <c r="BR771" s="49" t="s">
        <v>41682</v>
      </c>
      <c r="BS771" s="49" t="s">
        <v>41683</v>
      </c>
      <c r="BT771" s="49" t="s">
        <v>41684</v>
      </c>
      <c r="BU771" s="49" t="s">
        <v>41685</v>
      </c>
      <c r="BV771" s="49" t="s">
        <v>41686</v>
      </c>
      <c r="BW771" s="49" t="s">
        <v>41687</v>
      </c>
    </row>
    <row r="772" spans="1:75" x14ac:dyDescent="0.3">
      <c r="A772">
        <v>1002422</v>
      </c>
      <c r="B772" t="s">
        <v>24963</v>
      </c>
      <c r="C772" t="s">
        <v>24964</v>
      </c>
      <c r="D772" t="s">
        <v>24960</v>
      </c>
      <c r="E772" t="s">
        <v>303</v>
      </c>
      <c r="F772" t="s">
        <v>24961</v>
      </c>
      <c r="H772" t="s">
        <v>24962</v>
      </c>
      <c r="I772">
        <v>30.681699999999999</v>
      </c>
      <c r="J772">
        <v>-101.21729999999999</v>
      </c>
      <c r="K772">
        <v>211130</v>
      </c>
      <c r="L772" t="s">
        <v>326</v>
      </c>
      <c r="BF772" s="49" t="s">
        <v>35887</v>
      </c>
      <c r="BG772" s="49" t="s">
        <v>35887</v>
      </c>
      <c r="BH772" s="49" t="s">
        <v>35887</v>
      </c>
      <c r="BI772" s="49" t="s">
        <v>35887</v>
      </c>
      <c r="BJ772" s="49" t="s">
        <v>35887</v>
      </c>
      <c r="BK772" s="49" t="s">
        <v>41688</v>
      </c>
      <c r="BL772" s="49" t="s">
        <v>41689</v>
      </c>
      <c r="BM772" s="49" t="s">
        <v>41690</v>
      </c>
      <c r="BN772" s="49" t="s">
        <v>41691</v>
      </c>
    </row>
    <row r="773" spans="1:75" x14ac:dyDescent="0.3">
      <c r="A773">
        <v>1011160</v>
      </c>
      <c r="B773" t="s">
        <v>24973</v>
      </c>
      <c r="C773" t="s">
        <v>24974</v>
      </c>
      <c r="D773" t="s">
        <v>22818</v>
      </c>
      <c r="E773" t="s">
        <v>1248</v>
      </c>
      <c r="F773" t="s">
        <v>19076</v>
      </c>
      <c r="G773" t="s">
        <v>24975</v>
      </c>
      <c r="H773" t="s">
        <v>2144</v>
      </c>
      <c r="I773">
        <v>39.868630000000003</v>
      </c>
      <c r="J773">
        <v>-80.693309999999997</v>
      </c>
      <c r="K773">
        <v>211130</v>
      </c>
      <c r="L773" t="s">
        <v>326</v>
      </c>
      <c r="BF773" s="49" t="s">
        <v>41692</v>
      </c>
      <c r="BG773" s="49" t="s">
        <v>35887</v>
      </c>
      <c r="BH773" s="49" t="s">
        <v>35887</v>
      </c>
      <c r="BI773" s="49" t="s">
        <v>35887</v>
      </c>
      <c r="BJ773" s="49" t="s">
        <v>35887</v>
      </c>
      <c r="BK773" s="49" t="s">
        <v>35887</v>
      </c>
    </row>
    <row r="774" spans="1:75" x14ac:dyDescent="0.3">
      <c r="A774">
        <v>1006793</v>
      </c>
      <c r="B774" t="s">
        <v>41693</v>
      </c>
      <c r="C774" t="s">
        <v>41694</v>
      </c>
      <c r="D774" t="s">
        <v>33154</v>
      </c>
      <c r="E774" t="s">
        <v>676</v>
      </c>
      <c r="F774" t="s">
        <v>33150</v>
      </c>
      <c r="G774" t="s">
        <v>41695</v>
      </c>
      <c r="H774" t="s">
        <v>3095</v>
      </c>
      <c r="I774">
        <v>36.005209999999998</v>
      </c>
      <c r="J774">
        <v>-84.284509999999997</v>
      </c>
      <c r="K774">
        <v>221210</v>
      </c>
      <c r="L774" t="s">
        <v>127</v>
      </c>
      <c r="AW774" s="49" t="s">
        <v>41696</v>
      </c>
      <c r="AX774" s="49" t="s">
        <v>41697</v>
      </c>
      <c r="AY774" s="49" t="s">
        <v>41698</v>
      </c>
      <c r="AZ774" s="49" t="s">
        <v>41699</v>
      </c>
      <c r="BA774" s="49" t="s">
        <v>41700</v>
      </c>
      <c r="BB774" s="49" t="s">
        <v>41701</v>
      </c>
      <c r="BC774" s="49" t="s">
        <v>41702</v>
      </c>
      <c r="BD774" s="49" t="s">
        <v>41703</v>
      </c>
      <c r="BE774" s="49" t="s">
        <v>41704</v>
      </c>
    </row>
    <row r="775" spans="1:75" x14ac:dyDescent="0.3">
      <c r="A775">
        <v>1000797</v>
      </c>
      <c r="B775" t="s">
        <v>41705</v>
      </c>
      <c r="C775" t="s">
        <v>41706</v>
      </c>
      <c r="D775" t="s">
        <v>9837</v>
      </c>
      <c r="E775" t="s">
        <v>663</v>
      </c>
      <c r="F775" t="s">
        <v>41707</v>
      </c>
      <c r="G775" t="s">
        <v>41708</v>
      </c>
      <c r="H775" t="s">
        <v>2672</v>
      </c>
      <c r="I775">
        <v>40.469630000000002</v>
      </c>
      <c r="J775">
        <v>-82.376040000000003</v>
      </c>
      <c r="K775">
        <v>221210</v>
      </c>
      <c r="L775" t="s">
        <v>127</v>
      </c>
      <c r="AW775" s="49" t="s">
        <v>41709</v>
      </c>
      <c r="AX775" s="49" t="s">
        <v>41710</v>
      </c>
      <c r="AY775" s="49" t="s">
        <v>41711</v>
      </c>
      <c r="AZ775" s="49" t="s">
        <v>41712</v>
      </c>
      <c r="BA775" s="49" t="s">
        <v>41713</v>
      </c>
      <c r="BB775" s="49" t="s">
        <v>41714</v>
      </c>
      <c r="BC775" s="49" t="s">
        <v>41715</v>
      </c>
      <c r="BD775" s="49" t="s">
        <v>41716</v>
      </c>
      <c r="BE775" s="49" t="s">
        <v>41717</v>
      </c>
    </row>
    <row r="776" spans="1:75" x14ac:dyDescent="0.3">
      <c r="A776">
        <v>1007222</v>
      </c>
      <c r="B776" t="s">
        <v>41718</v>
      </c>
      <c r="C776" t="s">
        <v>41719</v>
      </c>
      <c r="D776" t="s">
        <v>38606</v>
      </c>
      <c r="E776" t="s">
        <v>491</v>
      </c>
      <c r="F776" t="s">
        <v>3401</v>
      </c>
      <c r="G776" t="s">
        <v>41720</v>
      </c>
      <c r="H776" t="s">
        <v>3403</v>
      </c>
      <c r="I776">
        <v>40.159517999999998</v>
      </c>
      <c r="J776">
        <v>-84.981753999999995</v>
      </c>
      <c r="K776">
        <v>221210</v>
      </c>
      <c r="L776" t="s">
        <v>127</v>
      </c>
      <c r="AW776" s="49" t="s">
        <v>41721</v>
      </c>
      <c r="AX776" s="49" t="s">
        <v>41722</v>
      </c>
      <c r="AY776" s="49" t="s">
        <v>41723</v>
      </c>
      <c r="AZ776" s="49" t="s">
        <v>41724</v>
      </c>
      <c r="BA776" s="49" t="s">
        <v>41725</v>
      </c>
      <c r="BB776" s="49" t="s">
        <v>41726</v>
      </c>
      <c r="BC776" s="49" t="s">
        <v>41727</v>
      </c>
      <c r="BD776" s="49" t="s">
        <v>41728</v>
      </c>
      <c r="BE776" s="49" t="s">
        <v>41729</v>
      </c>
    </row>
    <row r="777" spans="1:75" x14ac:dyDescent="0.3">
      <c r="A777">
        <v>1006995</v>
      </c>
      <c r="B777" t="s">
        <v>41718</v>
      </c>
      <c r="C777" t="s">
        <v>41730</v>
      </c>
      <c r="D777" t="s">
        <v>38606</v>
      </c>
      <c r="E777" t="s">
        <v>491</v>
      </c>
      <c r="F777" t="s">
        <v>3401</v>
      </c>
      <c r="G777" t="s">
        <v>41720</v>
      </c>
      <c r="H777" t="s">
        <v>3403</v>
      </c>
      <c r="I777">
        <v>40.159517999999998</v>
      </c>
      <c r="J777">
        <v>-84.981753999999995</v>
      </c>
      <c r="K777">
        <v>221210</v>
      </c>
      <c r="L777" t="s">
        <v>127</v>
      </c>
      <c r="AW777" s="49" t="s">
        <v>41731</v>
      </c>
      <c r="AX777" s="49" t="s">
        <v>41732</v>
      </c>
      <c r="AY777" s="49" t="s">
        <v>41733</v>
      </c>
      <c r="AZ777" s="49" t="s">
        <v>41734</v>
      </c>
      <c r="BA777" s="49" t="s">
        <v>41735</v>
      </c>
      <c r="BB777" s="49" t="s">
        <v>41736</v>
      </c>
      <c r="BC777" s="49" t="s">
        <v>41737</v>
      </c>
      <c r="BD777" s="49" t="s">
        <v>41738</v>
      </c>
      <c r="BE777" s="49" t="s">
        <v>41739</v>
      </c>
    </row>
    <row r="778" spans="1:75" x14ac:dyDescent="0.3">
      <c r="A778">
        <v>1000205</v>
      </c>
      <c r="B778" t="s">
        <v>41740</v>
      </c>
      <c r="C778" t="s">
        <v>41741</v>
      </c>
      <c r="D778" t="s">
        <v>26962</v>
      </c>
      <c r="E778" t="s">
        <v>468</v>
      </c>
      <c r="F778" t="s">
        <v>41742</v>
      </c>
      <c r="G778" t="s">
        <v>41743</v>
      </c>
      <c r="H778" t="s">
        <v>41744</v>
      </c>
      <c r="I778">
        <v>30.509540000000001</v>
      </c>
      <c r="J778">
        <v>-86.496660000000006</v>
      </c>
      <c r="K778">
        <v>221210</v>
      </c>
      <c r="L778" t="s">
        <v>3629</v>
      </c>
      <c r="AW778" s="49" t="s">
        <v>41745</v>
      </c>
      <c r="AX778" s="49" t="s">
        <v>41746</v>
      </c>
      <c r="AY778" s="49" t="s">
        <v>41747</v>
      </c>
      <c r="AZ778" s="49" t="s">
        <v>41748</v>
      </c>
      <c r="BA778" s="49" t="s">
        <v>41749</v>
      </c>
      <c r="BB778" s="49" t="s">
        <v>41750</v>
      </c>
      <c r="BC778" s="49" t="s">
        <v>41751</v>
      </c>
      <c r="BD778" s="49" t="s">
        <v>41752</v>
      </c>
      <c r="BE778" s="49" t="s">
        <v>41753</v>
      </c>
    </row>
    <row r="779" spans="1:75" x14ac:dyDescent="0.3">
      <c r="A779">
        <v>1004108</v>
      </c>
      <c r="B779" t="s">
        <v>41754</v>
      </c>
      <c r="C779" t="s">
        <v>41755</v>
      </c>
      <c r="D779" t="s">
        <v>9104</v>
      </c>
      <c r="E779" t="s">
        <v>1418</v>
      </c>
      <c r="F779" t="s">
        <v>41756</v>
      </c>
      <c r="G779" t="s">
        <v>41757</v>
      </c>
      <c r="H779" t="s">
        <v>13690</v>
      </c>
      <c r="I779">
        <v>35.471209999999999</v>
      </c>
      <c r="J779">
        <v>-97.517880000000005</v>
      </c>
      <c r="K779">
        <v>221210</v>
      </c>
      <c r="L779" t="s">
        <v>3629</v>
      </c>
      <c r="AW779" s="49" t="s">
        <v>41758</v>
      </c>
      <c r="AX779" s="49" t="s">
        <v>41759</v>
      </c>
      <c r="AY779" s="49" t="s">
        <v>41760</v>
      </c>
      <c r="AZ779" s="49" t="s">
        <v>41761</v>
      </c>
      <c r="BA779" s="49" t="s">
        <v>41762</v>
      </c>
      <c r="BB779" s="49" t="s">
        <v>41763</v>
      </c>
      <c r="BC779" s="49" t="s">
        <v>41764</v>
      </c>
      <c r="BD779" s="49" t="s">
        <v>41765</v>
      </c>
      <c r="BE779" s="49" t="s">
        <v>41766</v>
      </c>
    </row>
    <row r="780" spans="1:75" x14ac:dyDescent="0.3">
      <c r="A780">
        <v>1012246</v>
      </c>
      <c r="B780" t="s">
        <v>41767</v>
      </c>
      <c r="C780" t="s">
        <v>41768</v>
      </c>
      <c r="D780" t="s">
        <v>41769</v>
      </c>
      <c r="E780" t="s">
        <v>351</v>
      </c>
      <c r="F780" t="s">
        <v>19501</v>
      </c>
      <c r="G780" t="s">
        <v>41770</v>
      </c>
      <c r="H780" t="s">
        <v>354</v>
      </c>
      <c r="I780">
        <v>42.146610000000003</v>
      </c>
      <c r="J780">
        <v>-87.875649999999993</v>
      </c>
      <c r="K780">
        <v>424690</v>
      </c>
      <c r="L780" t="s">
        <v>58</v>
      </c>
    </row>
    <row r="781" spans="1:75" x14ac:dyDescent="0.3">
      <c r="A781">
        <v>1002078</v>
      </c>
      <c r="B781" t="s">
        <v>25083</v>
      </c>
      <c r="C781" t="s">
        <v>25084</v>
      </c>
      <c r="D781" t="s">
        <v>25085</v>
      </c>
      <c r="E781" t="s">
        <v>461</v>
      </c>
      <c r="F781" t="s">
        <v>22855</v>
      </c>
      <c r="H781" t="s">
        <v>8803</v>
      </c>
      <c r="I781">
        <v>41.776699999999998</v>
      </c>
      <c r="J781">
        <v>-110.3425</v>
      </c>
      <c r="K781">
        <v>211130</v>
      </c>
      <c r="L781" t="s">
        <v>326</v>
      </c>
      <c r="BF781" s="49" t="s">
        <v>41771</v>
      </c>
      <c r="BG781" s="49" t="s">
        <v>41772</v>
      </c>
      <c r="BH781" s="49" t="s">
        <v>41773</v>
      </c>
      <c r="BI781" s="49" t="s">
        <v>41774</v>
      </c>
      <c r="BJ781" s="49" t="s">
        <v>41775</v>
      </c>
      <c r="BK781" s="49" t="s">
        <v>41776</v>
      </c>
      <c r="BL781" s="49" t="s">
        <v>41777</v>
      </c>
      <c r="BM781" s="49" t="s">
        <v>41778</v>
      </c>
      <c r="BN781" s="49" t="s">
        <v>41779</v>
      </c>
    </row>
    <row r="782" spans="1:75" x14ac:dyDescent="0.3">
      <c r="A782">
        <v>1005381</v>
      </c>
      <c r="B782" t="s">
        <v>41780</v>
      </c>
      <c r="C782" t="s">
        <v>41781</v>
      </c>
      <c r="D782" t="s">
        <v>9929</v>
      </c>
      <c r="E782" t="s">
        <v>954</v>
      </c>
      <c r="F782" t="s">
        <v>28777</v>
      </c>
      <c r="G782" t="s">
        <v>41782</v>
      </c>
      <c r="H782" t="s">
        <v>1191</v>
      </c>
      <c r="I782">
        <v>33.487859999999998</v>
      </c>
      <c r="J782">
        <v>-80.866609999999994</v>
      </c>
      <c r="K782">
        <v>221210</v>
      </c>
      <c r="L782" t="s">
        <v>127</v>
      </c>
      <c r="AW782" s="49" t="s">
        <v>41783</v>
      </c>
      <c r="AX782" s="49" t="s">
        <v>41784</v>
      </c>
      <c r="AY782" s="49" t="s">
        <v>41785</v>
      </c>
      <c r="AZ782" s="49" t="s">
        <v>41786</v>
      </c>
      <c r="BA782" s="49" t="s">
        <v>41787</v>
      </c>
      <c r="BB782" s="49" t="s">
        <v>41788</v>
      </c>
      <c r="BC782" s="49" t="s">
        <v>41789</v>
      </c>
      <c r="BD782" s="49" t="s">
        <v>41790</v>
      </c>
      <c r="BE782" s="49" t="s">
        <v>41791</v>
      </c>
    </row>
    <row r="783" spans="1:75" x14ac:dyDescent="0.3">
      <c r="A783">
        <v>1005251</v>
      </c>
      <c r="B783" t="s">
        <v>41792</v>
      </c>
      <c r="C783" t="s">
        <v>41793</v>
      </c>
      <c r="D783" t="s">
        <v>41794</v>
      </c>
      <c r="E783" t="s">
        <v>663</v>
      </c>
      <c r="F783" t="s">
        <v>41795</v>
      </c>
      <c r="G783" t="s">
        <v>41796</v>
      </c>
      <c r="H783" t="s">
        <v>522</v>
      </c>
      <c r="I783">
        <v>41.679369999999999</v>
      </c>
      <c r="J783">
        <v>-81.335880000000003</v>
      </c>
      <c r="K783">
        <v>221210</v>
      </c>
      <c r="L783" t="s">
        <v>127</v>
      </c>
      <c r="AZ783" s="49" t="s">
        <v>41797</v>
      </c>
      <c r="BC783" s="49" t="s">
        <v>41798</v>
      </c>
      <c r="BD783" s="49" t="s">
        <v>41799</v>
      </c>
      <c r="BE783" s="49" t="s">
        <v>41800</v>
      </c>
    </row>
    <row r="784" spans="1:75" x14ac:dyDescent="0.3">
      <c r="A784">
        <v>1010004</v>
      </c>
      <c r="B784" t="s">
        <v>41801</v>
      </c>
      <c r="C784" t="s">
        <v>41802</v>
      </c>
      <c r="D784" t="s">
        <v>20382</v>
      </c>
      <c r="E784" t="s">
        <v>663</v>
      </c>
      <c r="F784" t="s">
        <v>41803</v>
      </c>
      <c r="G784" t="s">
        <v>41804</v>
      </c>
      <c r="H784" t="s">
        <v>2898</v>
      </c>
      <c r="I784">
        <v>41.646459999999998</v>
      </c>
      <c r="J784">
        <v>-83.536259999999999</v>
      </c>
      <c r="K784">
        <v>326140</v>
      </c>
      <c r="L784" t="s">
        <v>82</v>
      </c>
    </row>
    <row r="785" spans="1:75" x14ac:dyDescent="0.3">
      <c r="A785">
        <v>1010456</v>
      </c>
      <c r="B785"/>
      <c r="C785" t="s">
        <v>41805</v>
      </c>
      <c r="D785" t="s">
        <v>11605</v>
      </c>
      <c r="E785" t="s">
        <v>468</v>
      </c>
      <c r="F785" t="s">
        <v>41806</v>
      </c>
      <c r="G785" t="s">
        <v>41807</v>
      </c>
      <c r="I785">
        <v>26.715347399999999</v>
      </c>
      <c r="J785">
        <v>-80.053325299999997</v>
      </c>
      <c r="K785">
        <v>324199</v>
      </c>
      <c r="L785" t="s">
        <v>35912</v>
      </c>
      <c r="AE785" s="49" t="s">
        <v>35887</v>
      </c>
      <c r="AF785" s="49" t="s">
        <v>35887</v>
      </c>
      <c r="AG785" s="49" t="s">
        <v>35887</v>
      </c>
      <c r="AH785" s="49" t="s">
        <v>35887</v>
      </c>
      <c r="AI785" s="49" t="s">
        <v>35887</v>
      </c>
      <c r="AJ785" s="49" t="s">
        <v>35887</v>
      </c>
      <c r="AK785" s="49" t="s">
        <v>35887</v>
      </c>
      <c r="AL785" s="49" t="s">
        <v>35887</v>
      </c>
      <c r="AM785" s="49" t="s">
        <v>35887</v>
      </c>
      <c r="AN785" s="49" t="s">
        <v>35887</v>
      </c>
      <c r="AO785" s="49" t="s">
        <v>35887</v>
      </c>
      <c r="AP785" s="49" t="s">
        <v>35887</v>
      </c>
      <c r="AQ785" s="49" t="s">
        <v>35887</v>
      </c>
      <c r="AR785" s="49" t="s">
        <v>35887</v>
      </c>
      <c r="AS785" s="49" t="s">
        <v>35887</v>
      </c>
      <c r="AT785" s="49" t="s">
        <v>35887</v>
      </c>
      <c r="AU785" s="49" t="s">
        <v>35887</v>
      </c>
      <c r="AV785" s="49" t="s">
        <v>41808</v>
      </c>
    </row>
    <row r="786" spans="1:75" x14ac:dyDescent="0.3">
      <c r="A786">
        <v>1007263</v>
      </c>
      <c r="B786" t="s">
        <v>25293</v>
      </c>
      <c r="C786" t="s">
        <v>25294</v>
      </c>
      <c r="D786" t="s">
        <v>5450</v>
      </c>
      <c r="E786" t="s">
        <v>2164</v>
      </c>
      <c r="F786" t="s">
        <v>5451</v>
      </c>
      <c r="G786" t="s">
        <v>25295</v>
      </c>
      <c r="H786" t="s">
        <v>8616</v>
      </c>
      <c r="I786">
        <v>45.855921000000002</v>
      </c>
      <c r="J786">
        <v>-119.656083</v>
      </c>
      <c r="K786">
        <v>325193</v>
      </c>
      <c r="L786" t="s">
        <v>599</v>
      </c>
      <c r="BO786" s="49" t="s">
        <v>35887</v>
      </c>
      <c r="BP786" s="49" t="s">
        <v>35887</v>
      </c>
    </row>
    <row r="787" spans="1:75" x14ac:dyDescent="0.3">
      <c r="A787">
        <v>1000413</v>
      </c>
      <c r="B787" t="s">
        <v>25299</v>
      </c>
      <c r="C787" t="s">
        <v>25300</v>
      </c>
      <c r="D787" t="s">
        <v>17445</v>
      </c>
      <c r="E787" t="s">
        <v>351</v>
      </c>
      <c r="F787" t="s">
        <v>17446</v>
      </c>
      <c r="G787" t="s">
        <v>25301</v>
      </c>
      <c r="H787" t="s">
        <v>25302</v>
      </c>
      <c r="I787">
        <v>40.555</v>
      </c>
      <c r="J787">
        <v>-89.662800000000004</v>
      </c>
      <c r="K787">
        <v>325193</v>
      </c>
      <c r="L787" t="s">
        <v>2050</v>
      </c>
      <c r="BO787" s="49" t="s">
        <v>35887</v>
      </c>
      <c r="BP787" s="49" t="s">
        <v>35887</v>
      </c>
      <c r="BQ787" s="49" t="s">
        <v>35887</v>
      </c>
      <c r="BR787" s="49" t="s">
        <v>35887</v>
      </c>
      <c r="BS787" s="49" t="s">
        <v>35887</v>
      </c>
      <c r="BT787" s="49" t="s">
        <v>35887</v>
      </c>
      <c r="BU787" s="49" t="s">
        <v>35887</v>
      </c>
      <c r="BV787" s="49" t="s">
        <v>35887</v>
      </c>
      <c r="BW787" s="49" t="s">
        <v>35887</v>
      </c>
    </row>
    <row r="788" spans="1:75" x14ac:dyDescent="0.3">
      <c r="A788">
        <v>1007262</v>
      </c>
      <c r="B788" t="s">
        <v>25303</v>
      </c>
      <c r="C788" t="s">
        <v>25304</v>
      </c>
      <c r="D788" t="s">
        <v>1061</v>
      </c>
      <c r="E788" t="s">
        <v>323</v>
      </c>
      <c r="F788" t="s">
        <v>1062</v>
      </c>
      <c r="G788" t="s">
        <v>25305</v>
      </c>
      <c r="H788" t="s">
        <v>2916</v>
      </c>
      <c r="I788">
        <v>37.942847999999998</v>
      </c>
      <c r="J788">
        <v>-121.335341</v>
      </c>
      <c r="K788">
        <v>325193</v>
      </c>
      <c r="L788" t="s">
        <v>599</v>
      </c>
      <c r="BO788" s="49" t="s">
        <v>35887</v>
      </c>
    </row>
    <row r="789" spans="1:75" x14ac:dyDescent="0.3">
      <c r="A789">
        <v>1005256</v>
      </c>
      <c r="B789" t="s">
        <v>41809</v>
      </c>
      <c r="C789" t="s">
        <v>41810</v>
      </c>
      <c r="D789" t="s">
        <v>11980</v>
      </c>
      <c r="E789" t="s">
        <v>323</v>
      </c>
      <c r="F789" t="s">
        <v>41811</v>
      </c>
      <c r="G789" t="s">
        <v>41812</v>
      </c>
      <c r="H789" t="s">
        <v>11983</v>
      </c>
      <c r="I789">
        <v>37.791339999999998</v>
      </c>
      <c r="J789">
        <v>-122.39604</v>
      </c>
      <c r="K789">
        <v>221210</v>
      </c>
      <c r="L789" t="s">
        <v>3629</v>
      </c>
      <c r="AW789" s="49" t="s">
        <v>41813</v>
      </c>
      <c r="AX789" s="49" t="s">
        <v>41814</v>
      </c>
      <c r="AY789" s="49" t="s">
        <v>41815</v>
      </c>
      <c r="AZ789" s="49" t="s">
        <v>41816</v>
      </c>
      <c r="BA789" s="49" t="s">
        <v>41817</v>
      </c>
      <c r="BB789" s="49" t="s">
        <v>41818</v>
      </c>
      <c r="BC789" s="49" t="s">
        <v>41819</v>
      </c>
      <c r="BD789" s="49" t="s">
        <v>41820</v>
      </c>
      <c r="BE789" s="49" t="s">
        <v>41821</v>
      </c>
    </row>
    <row r="790" spans="1:75" x14ac:dyDescent="0.3">
      <c r="A790">
        <v>1010742</v>
      </c>
      <c r="B790" t="s">
        <v>41822</v>
      </c>
      <c r="C790" t="s">
        <v>41823</v>
      </c>
      <c r="D790" t="s">
        <v>5420</v>
      </c>
      <c r="E790" t="s">
        <v>303</v>
      </c>
      <c r="F790" t="s">
        <v>40269</v>
      </c>
      <c r="G790" t="s">
        <v>41824</v>
      </c>
      <c r="H790" t="s">
        <v>483</v>
      </c>
      <c r="I790">
        <v>29.727689999999999</v>
      </c>
      <c r="J790">
        <v>-95.555449999999993</v>
      </c>
      <c r="K790">
        <v>213112</v>
      </c>
      <c r="L790" t="s">
        <v>37040</v>
      </c>
      <c r="AG790" s="49" t="s">
        <v>35887</v>
      </c>
      <c r="AH790" s="49" t="s">
        <v>35887</v>
      </c>
      <c r="AI790" s="49" t="s">
        <v>35887</v>
      </c>
      <c r="AJ790" s="49" t="s">
        <v>35887</v>
      </c>
      <c r="AK790" s="49" t="s">
        <v>35887</v>
      </c>
      <c r="AL790" s="49" t="s">
        <v>35887</v>
      </c>
      <c r="AO790" s="49" t="s">
        <v>41825</v>
      </c>
      <c r="AQ790" s="49" t="s">
        <v>41826</v>
      </c>
      <c r="AR790" s="49" t="s">
        <v>41827</v>
      </c>
      <c r="AS790" s="49" t="s">
        <v>41828</v>
      </c>
      <c r="AT790" s="49" t="s">
        <v>41829</v>
      </c>
      <c r="AU790" s="49" t="s">
        <v>41830</v>
      </c>
    </row>
    <row r="791" spans="1:75" x14ac:dyDescent="0.3">
      <c r="A791">
        <v>1004362</v>
      </c>
      <c r="B791" t="s">
        <v>25427</v>
      </c>
      <c r="C791" t="s">
        <v>25428</v>
      </c>
      <c r="D791" t="s">
        <v>6329</v>
      </c>
      <c r="E791" t="s">
        <v>323</v>
      </c>
      <c r="F791" t="s">
        <v>6330</v>
      </c>
      <c r="G791" t="s">
        <v>25429</v>
      </c>
      <c r="H791" t="s">
        <v>963</v>
      </c>
      <c r="I791">
        <v>33.899538</v>
      </c>
      <c r="J791">
        <v>-118.15141</v>
      </c>
      <c r="K791">
        <v>324110</v>
      </c>
      <c r="L791" t="s">
        <v>6863</v>
      </c>
      <c r="AC791" s="49" t="s">
        <v>41831</v>
      </c>
      <c r="AD791" s="49" t="s">
        <v>41832</v>
      </c>
    </row>
    <row r="792" spans="1:75" x14ac:dyDescent="0.3">
      <c r="A792">
        <v>1005903</v>
      </c>
      <c r="B792" t="s">
        <v>25444</v>
      </c>
      <c r="C792" t="s">
        <v>25445</v>
      </c>
      <c r="D792" t="s">
        <v>825</v>
      </c>
      <c r="E792" t="s">
        <v>303</v>
      </c>
      <c r="F792" t="s">
        <v>826</v>
      </c>
      <c r="G792" t="s">
        <v>25446</v>
      </c>
      <c r="H792" t="s">
        <v>483</v>
      </c>
      <c r="I792">
        <v>29.723889</v>
      </c>
      <c r="J792">
        <v>-95.208888000000002</v>
      </c>
      <c r="K792">
        <v>324110</v>
      </c>
      <c r="L792" t="s">
        <v>1344</v>
      </c>
      <c r="V792" s="49" t="s">
        <v>41833</v>
      </c>
      <c r="W792" s="49" t="s">
        <v>41834</v>
      </c>
      <c r="X792" s="49" t="s">
        <v>41835</v>
      </c>
      <c r="Y792" s="49" t="s">
        <v>41836</v>
      </c>
      <c r="Z792" s="49" t="s">
        <v>41837</v>
      </c>
      <c r="AA792" s="49" t="s">
        <v>41838</v>
      </c>
      <c r="AB792" s="49" t="s">
        <v>41839</v>
      </c>
      <c r="AC792" s="49" t="s">
        <v>41840</v>
      </c>
      <c r="AD792" s="49" t="s">
        <v>41841</v>
      </c>
    </row>
    <row r="793" spans="1:75" x14ac:dyDescent="0.3">
      <c r="A793">
        <v>1012865</v>
      </c>
      <c r="B793"/>
      <c r="C793" t="s">
        <v>41842</v>
      </c>
      <c r="D793" t="s">
        <v>41843</v>
      </c>
      <c r="E793" t="s">
        <v>1663</v>
      </c>
      <c r="F793" t="s">
        <v>41844</v>
      </c>
      <c r="G793" t="s">
        <v>41845</v>
      </c>
      <c r="I793">
        <v>40.862047599999997</v>
      </c>
      <c r="J793">
        <v>-74.393933899999993</v>
      </c>
      <c r="K793">
        <v>324110</v>
      </c>
      <c r="L793" t="s">
        <v>35924</v>
      </c>
      <c r="AE793" s="49" t="s">
        <v>35887</v>
      </c>
      <c r="AF793" s="49" t="s">
        <v>35887</v>
      </c>
      <c r="AG793" s="49" t="s">
        <v>35887</v>
      </c>
      <c r="AH793" s="49" t="s">
        <v>35887</v>
      </c>
      <c r="AI793" s="49" t="s">
        <v>35887</v>
      </c>
      <c r="AJ793" s="49" t="s">
        <v>35887</v>
      </c>
      <c r="AK793" s="49" t="s">
        <v>35887</v>
      </c>
      <c r="AL793" s="49" t="s">
        <v>35887</v>
      </c>
      <c r="AN793" s="49" t="s">
        <v>41846</v>
      </c>
      <c r="AO793" s="49" t="s">
        <v>41847</v>
      </c>
      <c r="AP793" s="49" t="s">
        <v>41848</v>
      </c>
      <c r="AQ793" s="49" t="s">
        <v>41849</v>
      </c>
      <c r="AR793" s="49" t="s">
        <v>41850</v>
      </c>
      <c r="AS793" s="49" t="s">
        <v>41851</v>
      </c>
      <c r="AT793" s="49" t="s">
        <v>41852</v>
      </c>
      <c r="AU793" s="49" t="s">
        <v>41853</v>
      </c>
    </row>
    <row r="794" spans="1:75" x14ac:dyDescent="0.3">
      <c r="A794">
        <v>1012881</v>
      </c>
      <c r="B794" t="s">
        <v>41854</v>
      </c>
      <c r="C794" t="s">
        <v>41855</v>
      </c>
      <c r="D794" t="s">
        <v>22504</v>
      </c>
      <c r="E794" t="s">
        <v>2164</v>
      </c>
      <c r="F794" t="s">
        <v>19024</v>
      </c>
      <c r="G794" t="s">
        <v>41856</v>
      </c>
      <c r="H794" t="s">
        <v>12087</v>
      </c>
      <c r="I794">
        <v>44.020642000000002</v>
      </c>
      <c r="J794">
        <v>-116.96385100000001</v>
      </c>
      <c r="K794">
        <v>424720</v>
      </c>
      <c r="L794" t="s">
        <v>36033</v>
      </c>
      <c r="AF794" s="49" t="s">
        <v>35887</v>
      </c>
    </row>
    <row r="795" spans="1:75" x14ac:dyDescent="0.3">
      <c r="A795">
        <v>1003489</v>
      </c>
      <c r="B795" t="s">
        <v>25482</v>
      </c>
      <c r="C795" t="s">
        <v>25483</v>
      </c>
      <c r="D795" t="s">
        <v>990</v>
      </c>
      <c r="E795" t="s">
        <v>583</v>
      </c>
      <c r="F795" t="s">
        <v>991</v>
      </c>
      <c r="G795" t="s">
        <v>25484</v>
      </c>
      <c r="H795" t="s">
        <v>993</v>
      </c>
      <c r="I795">
        <v>30.225784000000001</v>
      </c>
      <c r="J795">
        <v>-91.053154000000006</v>
      </c>
      <c r="K795">
        <v>325311</v>
      </c>
      <c r="L795" t="s">
        <v>6685</v>
      </c>
      <c r="BO795" s="49" t="s">
        <v>35887</v>
      </c>
      <c r="BP795" s="49" t="s">
        <v>35887</v>
      </c>
      <c r="BQ795" s="49" t="s">
        <v>35887</v>
      </c>
      <c r="BR795" s="49" t="s">
        <v>35887</v>
      </c>
      <c r="BS795" s="49" t="s">
        <v>35887</v>
      </c>
      <c r="BT795" s="49" t="s">
        <v>35887</v>
      </c>
      <c r="BU795" s="49" t="s">
        <v>35887</v>
      </c>
    </row>
    <row r="796" spans="1:75" x14ac:dyDescent="0.3">
      <c r="A796">
        <v>1004340</v>
      </c>
      <c r="B796" t="s">
        <v>25485</v>
      </c>
      <c r="C796" t="s">
        <v>25486</v>
      </c>
      <c r="D796" t="s">
        <v>8505</v>
      </c>
      <c r="E796" t="s">
        <v>690</v>
      </c>
      <c r="F796" t="s">
        <v>10778</v>
      </c>
      <c r="G796" t="s">
        <v>25487</v>
      </c>
      <c r="H796" t="s">
        <v>5743</v>
      </c>
      <c r="I796">
        <v>33.426976000000003</v>
      </c>
      <c r="J796">
        <v>-81.932897999999994</v>
      </c>
      <c r="K796">
        <v>325311</v>
      </c>
      <c r="L796" t="s">
        <v>6685</v>
      </c>
      <c r="BO796" s="49" t="s">
        <v>35887</v>
      </c>
      <c r="BP796" s="49" t="s">
        <v>35887</v>
      </c>
      <c r="BQ796" s="49" t="s">
        <v>35887</v>
      </c>
      <c r="BR796" s="49" t="s">
        <v>35887</v>
      </c>
      <c r="BS796" s="49" t="s">
        <v>35887</v>
      </c>
      <c r="BT796" s="49" t="s">
        <v>35887</v>
      </c>
      <c r="BU796" s="49" t="s">
        <v>35887</v>
      </c>
      <c r="BV796" s="49" t="s">
        <v>35887</v>
      </c>
      <c r="BW796" s="49" t="s">
        <v>35887</v>
      </c>
    </row>
    <row r="797" spans="1:75" x14ac:dyDescent="0.3">
      <c r="A797">
        <v>1002229</v>
      </c>
      <c r="B797" t="s">
        <v>25488</v>
      </c>
      <c r="C797" t="s">
        <v>25489</v>
      </c>
      <c r="D797" t="s">
        <v>15872</v>
      </c>
      <c r="E797" t="s">
        <v>663</v>
      </c>
      <c r="F797" t="s">
        <v>15873</v>
      </c>
      <c r="G797" t="s">
        <v>25490</v>
      </c>
      <c r="H797" t="s">
        <v>1262</v>
      </c>
      <c r="I797">
        <v>40.717498999999997</v>
      </c>
      <c r="J797">
        <v>-84.132273999999995</v>
      </c>
      <c r="K797">
        <v>325311</v>
      </c>
      <c r="L797" t="s">
        <v>6685</v>
      </c>
      <c r="BO797" s="49" t="s">
        <v>35887</v>
      </c>
      <c r="BP797" s="49" t="s">
        <v>35887</v>
      </c>
      <c r="BQ797" s="49" t="s">
        <v>35887</v>
      </c>
      <c r="BR797" s="49" t="s">
        <v>35887</v>
      </c>
      <c r="BS797" s="49" t="s">
        <v>35887</v>
      </c>
      <c r="BT797" s="49" t="s">
        <v>35887</v>
      </c>
      <c r="BU797" s="49" t="s">
        <v>35887</v>
      </c>
      <c r="BV797" s="49" t="s">
        <v>35887</v>
      </c>
      <c r="BW797" s="49" t="s">
        <v>35887</v>
      </c>
    </row>
    <row r="798" spans="1:75" x14ac:dyDescent="0.3">
      <c r="A798">
        <v>1002791</v>
      </c>
      <c r="B798" t="s">
        <v>41857</v>
      </c>
      <c r="C798" t="s">
        <v>41858</v>
      </c>
      <c r="D798" t="s">
        <v>2452</v>
      </c>
      <c r="E798" t="s">
        <v>447</v>
      </c>
      <c r="F798" t="s">
        <v>41859</v>
      </c>
      <c r="G798" t="s">
        <v>41860</v>
      </c>
      <c r="H798" t="s">
        <v>1281</v>
      </c>
      <c r="I798">
        <v>39.832588000000001</v>
      </c>
      <c r="J798">
        <v>-75.424143000000001</v>
      </c>
      <c r="K798">
        <v>221210</v>
      </c>
      <c r="L798" t="s">
        <v>3629</v>
      </c>
      <c r="AW798" s="49" t="s">
        <v>41861</v>
      </c>
      <c r="AX798" s="49" t="s">
        <v>41862</v>
      </c>
      <c r="AY798" s="49" t="s">
        <v>41863</v>
      </c>
      <c r="AZ798" s="49" t="s">
        <v>41864</v>
      </c>
      <c r="BA798" s="49" t="s">
        <v>41865</v>
      </c>
      <c r="BB798" s="49" t="s">
        <v>41866</v>
      </c>
      <c r="BC798" s="49" t="s">
        <v>41867</v>
      </c>
      <c r="BD798" s="49" t="s">
        <v>41868</v>
      </c>
      <c r="BE798" s="49" t="s">
        <v>41869</v>
      </c>
    </row>
    <row r="799" spans="1:75" x14ac:dyDescent="0.3">
      <c r="A799">
        <v>1003670</v>
      </c>
      <c r="B799" t="s">
        <v>25604</v>
      </c>
      <c r="C799" t="s">
        <v>25605</v>
      </c>
      <c r="D799" t="s">
        <v>13201</v>
      </c>
      <c r="E799" t="s">
        <v>1370</v>
      </c>
      <c r="F799" t="s">
        <v>13202</v>
      </c>
      <c r="G799" t="s">
        <v>25606</v>
      </c>
      <c r="H799" t="s">
        <v>6835</v>
      </c>
      <c r="I799">
        <v>64.733253000000005</v>
      </c>
      <c r="J799">
        <v>-147.344964</v>
      </c>
      <c r="K799">
        <v>324110</v>
      </c>
      <c r="L799" t="s">
        <v>1344</v>
      </c>
      <c r="V799" s="49" t="s">
        <v>38382</v>
      </c>
      <c r="W799" s="49" t="s">
        <v>41870</v>
      </c>
      <c r="X799" s="49" t="s">
        <v>41871</v>
      </c>
      <c r="Y799" s="49" t="s">
        <v>41872</v>
      </c>
      <c r="Z799" s="49" t="s">
        <v>41873</v>
      </c>
      <c r="AA799" s="49" t="s">
        <v>41874</v>
      </c>
      <c r="AB799" s="49" t="s">
        <v>41875</v>
      </c>
      <c r="AC799" s="49" t="s">
        <v>41876</v>
      </c>
    </row>
    <row r="800" spans="1:75" x14ac:dyDescent="0.3">
      <c r="A800">
        <v>1005997</v>
      </c>
      <c r="B800" t="s">
        <v>25607</v>
      </c>
      <c r="C800" t="s">
        <v>25608</v>
      </c>
      <c r="D800" t="s">
        <v>1375</v>
      </c>
      <c r="E800" t="s">
        <v>1370</v>
      </c>
      <c r="F800" t="s">
        <v>1376</v>
      </c>
      <c r="G800" t="s">
        <v>25609</v>
      </c>
      <c r="H800" t="s">
        <v>1378</v>
      </c>
      <c r="I800">
        <v>61.083809000000002</v>
      </c>
      <c r="J800">
        <v>-146.25084200000001</v>
      </c>
      <c r="K800">
        <v>324110</v>
      </c>
      <c r="L800" t="s">
        <v>6080</v>
      </c>
      <c r="V800" s="49" t="s">
        <v>41877</v>
      </c>
      <c r="W800" s="49" t="s">
        <v>41878</v>
      </c>
      <c r="X800" s="49" t="s">
        <v>41879</v>
      </c>
      <c r="Y800" s="49" t="s">
        <v>41880</v>
      </c>
      <c r="Z800" s="49" t="s">
        <v>41881</v>
      </c>
      <c r="AA800" s="49" t="s">
        <v>41882</v>
      </c>
      <c r="AB800" s="49" t="s">
        <v>41883</v>
      </c>
      <c r="AC800" s="49" t="s">
        <v>41884</v>
      </c>
    </row>
    <row r="801" spans="1:75" x14ac:dyDescent="0.3">
      <c r="A801">
        <v>1007506</v>
      </c>
      <c r="B801" t="s">
        <v>25667</v>
      </c>
      <c r="C801" t="s">
        <v>25668</v>
      </c>
      <c r="D801" t="s">
        <v>4121</v>
      </c>
      <c r="E801" t="s">
        <v>2235</v>
      </c>
      <c r="F801" t="s">
        <v>4122</v>
      </c>
      <c r="G801" t="s">
        <v>25669</v>
      </c>
      <c r="H801" t="s">
        <v>4124</v>
      </c>
      <c r="I801">
        <v>45.776389000000002</v>
      </c>
      <c r="J801">
        <v>-108.484444</v>
      </c>
      <c r="K801">
        <v>324110</v>
      </c>
      <c r="L801" t="s">
        <v>6080</v>
      </c>
      <c r="V801" s="49" t="s">
        <v>41885</v>
      </c>
      <c r="W801" s="49" t="s">
        <v>41886</v>
      </c>
      <c r="X801" s="49" t="s">
        <v>41887</v>
      </c>
      <c r="Y801" s="49" t="s">
        <v>41888</v>
      </c>
      <c r="Z801" s="49" t="s">
        <v>41889</v>
      </c>
      <c r="AA801" s="49" t="s">
        <v>41890</v>
      </c>
      <c r="AB801" s="49" t="s">
        <v>41891</v>
      </c>
      <c r="AC801" s="49" t="s">
        <v>41892</v>
      </c>
      <c r="AD801" s="49" t="s">
        <v>41893</v>
      </c>
    </row>
    <row r="802" spans="1:75" x14ac:dyDescent="0.3">
      <c r="A802">
        <v>1001824</v>
      </c>
      <c r="B802" t="s">
        <v>25670</v>
      </c>
      <c r="C802" t="s">
        <v>25671</v>
      </c>
      <c r="D802" t="s">
        <v>25672</v>
      </c>
      <c r="E802" t="s">
        <v>583</v>
      </c>
      <c r="F802" t="s">
        <v>9127</v>
      </c>
      <c r="G802" t="s">
        <v>25673</v>
      </c>
      <c r="H802" t="s">
        <v>4155</v>
      </c>
      <c r="I802">
        <v>29.68</v>
      </c>
      <c r="J802">
        <v>-89.980833000000004</v>
      </c>
      <c r="K802">
        <v>324110</v>
      </c>
      <c r="L802" t="s">
        <v>1344</v>
      </c>
      <c r="V802" s="49" t="s">
        <v>41894</v>
      </c>
      <c r="W802" s="49" t="s">
        <v>41895</v>
      </c>
      <c r="X802" s="49" t="s">
        <v>41896</v>
      </c>
      <c r="Y802" s="49" t="s">
        <v>41897</v>
      </c>
      <c r="Z802" s="49" t="s">
        <v>41898</v>
      </c>
      <c r="AA802" s="49" t="s">
        <v>41899</v>
      </c>
      <c r="AB802" s="49" t="s">
        <v>41900</v>
      </c>
      <c r="AC802" s="49" t="s">
        <v>41901</v>
      </c>
      <c r="AD802" s="49" t="s">
        <v>41902</v>
      </c>
    </row>
    <row r="803" spans="1:75" x14ac:dyDescent="0.3">
      <c r="A803">
        <v>1006012</v>
      </c>
      <c r="B803" t="s">
        <v>25674</v>
      </c>
      <c r="C803" t="s">
        <v>25675</v>
      </c>
      <c r="D803" t="s">
        <v>1004</v>
      </c>
      <c r="E803" t="s">
        <v>583</v>
      </c>
      <c r="F803" t="s">
        <v>1005</v>
      </c>
      <c r="G803" t="s">
        <v>25676</v>
      </c>
      <c r="H803" t="s">
        <v>1007</v>
      </c>
      <c r="I803">
        <v>30.242155</v>
      </c>
      <c r="J803">
        <v>-93.274386000000007</v>
      </c>
      <c r="K803">
        <v>324110</v>
      </c>
      <c r="L803" t="s">
        <v>1344</v>
      </c>
      <c r="V803" s="49" t="s">
        <v>41903</v>
      </c>
      <c r="W803" s="49" t="s">
        <v>41904</v>
      </c>
      <c r="X803" s="49" t="s">
        <v>41905</v>
      </c>
      <c r="Y803" s="49" t="s">
        <v>41906</v>
      </c>
      <c r="Z803" s="49" t="s">
        <v>41907</v>
      </c>
      <c r="AA803" s="49" t="s">
        <v>41908</v>
      </c>
      <c r="AB803" s="49" t="s">
        <v>41909</v>
      </c>
      <c r="AC803" s="49" t="s">
        <v>41910</v>
      </c>
      <c r="AD803" s="49" t="s">
        <v>41911</v>
      </c>
    </row>
    <row r="804" spans="1:75" x14ac:dyDescent="0.3">
      <c r="A804">
        <v>1008018</v>
      </c>
      <c r="B804" t="s">
        <v>25677</v>
      </c>
      <c r="C804" t="s">
        <v>25678</v>
      </c>
      <c r="D804" t="s">
        <v>1211</v>
      </c>
      <c r="E804" t="s">
        <v>946</v>
      </c>
      <c r="F804" t="s">
        <v>1212</v>
      </c>
      <c r="G804" t="s">
        <v>25679</v>
      </c>
      <c r="H804" t="s">
        <v>1214</v>
      </c>
      <c r="I804">
        <v>48.830142000000002</v>
      </c>
      <c r="J804">
        <v>-122.692114</v>
      </c>
      <c r="K804">
        <v>324110</v>
      </c>
      <c r="L804" t="s">
        <v>1344</v>
      </c>
      <c r="V804" s="49" t="s">
        <v>41912</v>
      </c>
      <c r="W804" s="49" t="s">
        <v>41913</v>
      </c>
      <c r="X804" s="49" t="s">
        <v>41914</v>
      </c>
      <c r="Y804" s="49" t="s">
        <v>41915</v>
      </c>
      <c r="Z804" s="49" t="s">
        <v>41916</v>
      </c>
      <c r="AA804" s="49" t="s">
        <v>41917</v>
      </c>
      <c r="AB804" s="49" t="s">
        <v>41918</v>
      </c>
      <c r="AC804" s="49" t="s">
        <v>41919</v>
      </c>
      <c r="AD804" s="49" t="s">
        <v>41920</v>
      </c>
    </row>
    <row r="805" spans="1:75" x14ac:dyDescent="0.3">
      <c r="A805">
        <v>1006099</v>
      </c>
      <c r="B805" t="s">
        <v>25680</v>
      </c>
      <c r="C805" t="s">
        <v>25681</v>
      </c>
      <c r="D805" t="s">
        <v>25682</v>
      </c>
      <c r="E805" t="s">
        <v>323</v>
      </c>
      <c r="F805" t="s">
        <v>25683</v>
      </c>
      <c r="G805" t="s">
        <v>25684</v>
      </c>
      <c r="H805" t="s">
        <v>3533</v>
      </c>
      <c r="I805">
        <v>35.038888999999998</v>
      </c>
      <c r="J805">
        <v>-120.58972199999999</v>
      </c>
      <c r="K805">
        <v>324110</v>
      </c>
      <c r="L805" t="s">
        <v>1344</v>
      </c>
      <c r="V805" s="49" t="s">
        <v>41921</v>
      </c>
      <c r="W805" s="49" t="s">
        <v>41922</v>
      </c>
      <c r="X805" s="49" t="s">
        <v>41923</v>
      </c>
      <c r="Y805" s="49" t="s">
        <v>41924</v>
      </c>
      <c r="Z805" s="49" t="s">
        <v>41925</v>
      </c>
      <c r="AA805" s="49" t="s">
        <v>41926</v>
      </c>
      <c r="AB805" s="49" t="s">
        <v>41927</v>
      </c>
      <c r="AC805" s="49" t="s">
        <v>41928</v>
      </c>
      <c r="AD805" s="49" t="s">
        <v>41929</v>
      </c>
    </row>
    <row r="806" spans="1:75" x14ac:dyDescent="0.3">
      <c r="A806">
        <v>1004299</v>
      </c>
      <c r="B806" t="s">
        <v>25702</v>
      </c>
      <c r="C806" t="s">
        <v>25703</v>
      </c>
      <c r="D806" t="s">
        <v>11230</v>
      </c>
      <c r="E806" t="s">
        <v>303</v>
      </c>
      <c r="F806" t="s">
        <v>8867</v>
      </c>
      <c r="G806" t="s">
        <v>25704</v>
      </c>
      <c r="H806" t="s">
        <v>11232</v>
      </c>
      <c r="I806">
        <v>30.638110999999999</v>
      </c>
      <c r="J806">
        <v>-102.943139</v>
      </c>
      <c r="K806">
        <v>211111</v>
      </c>
      <c r="L806" t="s">
        <v>1135</v>
      </c>
      <c r="BT806" s="49" t="s">
        <v>35887</v>
      </c>
      <c r="BV806" s="49" t="s">
        <v>35887</v>
      </c>
      <c r="BW806" s="49" t="s">
        <v>35887</v>
      </c>
    </row>
    <row r="807" spans="1:75" x14ac:dyDescent="0.3">
      <c r="A807">
        <v>1000025</v>
      </c>
      <c r="B807" t="s">
        <v>25835</v>
      </c>
      <c r="C807" t="s">
        <v>25836</v>
      </c>
      <c r="D807" t="s">
        <v>4867</v>
      </c>
      <c r="E807" t="s">
        <v>583</v>
      </c>
      <c r="F807" t="s">
        <v>4868</v>
      </c>
      <c r="G807" t="s">
        <v>25837</v>
      </c>
      <c r="H807" t="s">
        <v>2446</v>
      </c>
      <c r="I807">
        <v>30.475802999999999</v>
      </c>
      <c r="J807">
        <v>-91.208106999999998</v>
      </c>
      <c r="K807">
        <v>324110</v>
      </c>
      <c r="L807" t="s">
        <v>1344</v>
      </c>
      <c r="V807" s="49" t="s">
        <v>41930</v>
      </c>
      <c r="W807" s="49" t="s">
        <v>41931</v>
      </c>
      <c r="X807" s="49" t="s">
        <v>41932</v>
      </c>
      <c r="Y807" s="49" t="s">
        <v>41933</v>
      </c>
      <c r="Z807" s="49" t="s">
        <v>41934</v>
      </c>
      <c r="AA807" s="49" t="s">
        <v>41935</v>
      </c>
      <c r="AB807" s="49" t="s">
        <v>41936</v>
      </c>
      <c r="AC807" s="49" t="s">
        <v>41937</v>
      </c>
      <c r="AD807" s="49" t="s">
        <v>41938</v>
      </c>
    </row>
    <row r="808" spans="1:75" x14ac:dyDescent="0.3">
      <c r="A808">
        <v>1005965</v>
      </c>
      <c r="B808" t="s">
        <v>25852</v>
      </c>
      <c r="C808" t="s">
        <v>25853</v>
      </c>
      <c r="D808" t="s">
        <v>3740</v>
      </c>
      <c r="E808" t="s">
        <v>583</v>
      </c>
      <c r="F808" t="s">
        <v>3741</v>
      </c>
      <c r="G808" t="s">
        <v>25854</v>
      </c>
      <c r="H808" t="s">
        <v>3743</v>
      </c>
      <c r="I808">
        <v>30.235503999999999</v>
      </c>
      <c r="J808">
        <v>-91.238382000000001</v>
      </c>
      <c r="K808">
        <v>211130</v>
      </c>
      <c r="L808" t="s">
        <v>326</v>
      </c>
      <c r="BF808" s="49" t="s">
        <v>41939</v>
      </c>
      <c r="BG808" s="49" t="s">
        <v>41940</v>
      </c>
      <c r="BH808" s="49" t="s">
        <v>35887</v>
      </c>
      <c r="BI808" s="49" t="s">
        <v>41941</v>
      </c>
      <c r="BJ808" s="49" t="s">
        <v>41942</v>
      </c>
      <c r="BK808" s="49" t="s">
        <v>41943</v>
      </c>
      <c r="BL808" s="49" t="s">
        <v>41944</v>
      </c>
      <c r="BM808" s="49" t="s">
        <v>41945</v>
      </c>
      <c r="BN808" s="49" t="s">
        <v>41946</v>
      </c>
    </row>
    <row r="809" spans="1:75" x14ac:dyDescent="0.3">
      <c r="A809">
        <v>1006912</v>
      </c>
      <c r="B809" t="s">
        <v>25876</v>
      </c>
      <c r="C809" t="s">
        <v>25877</v>
      </c>
      <c r="D809" t="s">
        <v>25878</v>
      </c>
      <c r="E809" t="s">
        <v>663</v>
      </c>
      <c r="F809" t="s">
        <v>664</v>
      </c>
      <c r="G809" t="s">
        <v>25879</v>
      </c>
      <c r="H809" t="s">
        <v>6385</v>
      </c>
      <c r="I809">
        <v>41.175620000000002</v>
      </c>
      <c r="J809">
        <v>-83.380600000000001</v>
      </c>
      <c r="K809">
        <v>325193</v>
      </c>
      <c r="L809" t="s">
        <v>599</v>
      </c>
      <c r="BO809" s="49" t="s">
        <v>35887</v>
      </c>
      <c r="BP809" s="49" t="s">
        <v>35887</v>
      </c>
      <c r="BQ809" s="49" t="s">
        <v>35887</v>
      </c>
      <c r="BR809" s="49" t="s">
        <v>35887</v>
      </c>
      <c r="BS809" s="49" t="s">
        <v>35887</v>
      </c>
      <c r="BT809" s="49" t="s">
        <v>35887</v>
      </c>
    </row>
    <row r="810" spans="1:75" x14ac:dyDescent="0.3">
      <c r="A810">
        <v>1000857</v>
      </c>
      <c r="B810" t="s">
        <v>25896</v>
      </c>
      <c r="C810" t="s">
        <v>25897</v>
      </c>
      <c r="D810" t="s">
        <v>25898</v>
      </c>
      <c r="E810" t="s">
        <v>380</v>
      </c>
      <c r="F810" t="s">
        <v>2838</v>
      </c>
      <c r="G810" t="s">
        <v>25899</v>
      </c>
      <c r="H810" t="s">
        <v>2840</v>
      </c>
      <c r="I810">
        <v>43.576273999999998</v>
      </c>
      <c r="J810">
        <v>-93.301772999999997</v>
      </c>
      <c r="K810">
        <v>325193</v>
      </c>
      <c r="L810" t="s">
        <v>599</v>
      </c>
      <c r="BO810" s="49" t="s">
        <v>35887</v>
      </c>
      <c r="BP810" s="49" t="s">
        <v>35887</v>
      </c>
      <c r="BQ810" s="49" t="s">
        <v>35887</v>
      </c>
      <c r="BR810" s="49" t="s">
        <v>35887</v>
      </c>
      <c r="BS810" s="49" t="s">
        <v>35887</v>
      </c>
      <c r="BT810" s="49" t="s">
        <v>35887</v>
      </c>
      <c r="BU810" s="49" t="s">
        <v>35887</v>
      </c>
      <c r="BV810" s="49" t="s">
        <v>35887</v>
      </c>
      <c r="BW810" s="49" t="s">
        <v>35887</v>
      </c>
    </row>
    <row r="811" spans="1:75" x14ac:dyDescent="0.3">
      <c r="A811">
        <v>1004984</v>
      </c>
      <c r="B811" t="s">
        <v>25900</v>
      </c>
      <c r="C811" t="s">
        <v>25901</v>
      </c>
      <c r="D811" t="s">
        <v>21350</v>
      </c>
      <c r="E811" t="s">
        <v>435</v>
      </c>
      <c r="F811" t="s">
        <v>21351</v>
      </c>
      <c r="G811" t="s">
        <v>25902</v>
      </c>
      <c r="H811" t="s">
        <v>3261</v>
      </c>
      <c r="I811">
        <v>39.249899999999997</v>
      </c>
      <c r="J811">
        <v>-91.640500000000003</v>
      </c>
      <c r="K811">
        <v>325193</v>
      </c>
      <c r="L811" t="s">
        <v>599</v>
      </c>
      <c r="BO811" s="49" t="s">
        <v>35887</v>
      </c>
      <c r="BP811" s="49" t="s">
        <v>35887</v>
      </c>
      <c r="BQ811" s="49" t="s">
        <v>35887</v>
      </c>
      <c r="BR811" s="49" t="s">
        <v>35887</v>
      </c>
      <c r="BS811" s="49" t="s">
        <v>35887</v>
      </c>
      <c r="BT811" s="49" t="s">
        <v>35887</v>
      </c>
      <c r="BU811" s="49" t="s">
        <v>35887</v>
      </c>
    </row>
    <row r="812" spans="1:75" x14ac:dyDescent="0.3">
      <c r="A812">
        <v>1006030</v>
      </c>
      <c r="B812" t="s">
        <v>25920</v>
      </c>
      <c r="C812" t="s">
        <v>25921</v>
      </c>
      <c r="D812" t="s">
        <v>25922</v>
      </c>
      <c r="E812" t="s">
        <v>549</v>
      </c>
      <c r="F812" t="s">
        <v>25923</v>
      </c>
      <c r="G812" t="s">
        <v>25924</v>
      </c>
      <c r="H812" t="s">
        <v>8803</v>
      </c>
      <c r="I812">
        <v>43.096842000000002</v>
      </c>
      <c r="J812">
        <v>-96.477478000000005</v>
      </c>
      <c r="K812">
        <v>325193</v>
      </c>
      <c r="L812" t="s">
        <v>599</v>
      </c>
      <c r="BO812" s="49" t="s">
        <v>35887</v>
      </c>
    </row>
    <row r="813" spans="1:75" x14ac:dyDescent="0.3">
      <c r="A813">
        <v>1004230</v>
      </c>
      <c r="B813" t="s">
        <v>25930</v>
      </c>
      <c r="C813" t="s">
        <v>25931</v>
      </c>
      <c r="D813" t="s">
        <v>25932</v>
      </c>
      <c r="E813" t="s">
        <v>380</v>
      </c>
      <c r="F813" t="s">
        <v>25933</v>
      </c>
      <c r="G813" t="s">
        <v>25934</v>
      </c>
      <c r="H813" t="s">
        <v>13727</v>
      </c>
      <c r="I813">
        <v>43.686100000000003</v>
      </c>
      <c r="J813">
        <v>-92.091700000000003</v>
      </c>
      <c r="K813">
        <v>325193</v>
      </c>
      <c r="L813" t="s">
        <v>599</v>
      </c>
      <c r="BO813" s="49" t="s">
        <v>35887</v>
      </c>
      <c r="BP813" s="49" t="s">
        <v>35887</v>
      </c>
      <c r="BQ813" s="49" t="s">
        <v>35887</v>
      </c>
      <c r="BR813" s="49" t="s">
        <v>35887</v>
      </c>
      <c r="BS813" s="49" t="s">
        <v>35887</v>
      </c>
      <c r="BT813" s="49" t="s">
        <v>35887</v>
      </c>
      <c r="BU813" s="49" t="s">
        <v>35887</v>
      </c>
      <c r="BV813" s="49" t="s">
        <v>35887</v>
      </c>
      <c r="BW813" s="49" t="s">
        <v>35887</v>
      </c>
    </row>
    <row r="814" spans="1:75" x14ac:dyDescent="0.3">
      <c r="A814">
        <v>1004103</v>
      </c>
      <c r="B814" t="s">
        <v>25954</v>
      </c>
      <c r="C814" t="s">
        <v>25955</v>
      </c>
      <c r="D814" t="s">
        <v>17415</v>
      </c>
      <c r="E814" t="s">
        <v>549</v>
      </c>
      <c r="F814" t="s">
        <v>25956</v>
      </c>
      <c r="G814" t="s">
        <v>25957</v>
      </c>
      <c r="H814" t="s">
        <v>25958</v>
      </c>
      <c r="I814">
        <v>43.146799999999999</v>
      </c>
      <c r="J814">
        <v>-97.726399999999998</v>
      </c>
      <c r="K814">
        <v>325193</v>
      </c>
      <c r="L814" t="s">
        <v>599</v>
      </c>
      <c r="BO814" s="49" t="s">
        <v>35887</v>
      </c>
      <c r="BP814" s="49" t="s">
        <v>35887</v>
      </c>
      <c r="BQ814" s="49" t="s">
        <v>35887</v>
      </c>
      <c r="BR814" s="49" t="s">
        <v>35887</v>
      </c>
      <c r="BS814" s="49" t="s">
        <v>35887</v>
      </c>
      <c r="BT814" s="49" t="s">
        <v>35887</v>
      </c>
      <c r="BU814" s="49" t="s">
        <v>35887</v>
      </c>
      <c r="BV814" s="49" t="s">
        <v>35887</v>
      </c>
      <c r="BW814" s="49" t="s">
        <v>35887</v>
      </c>
    </row>
    <row r="815" spans="1:75" x14ac:dyDescent="0.3">
      <c r="A815">
        <v>1003530</v>
      </c>
      <c r="B815" t="s">
        <v>25959</v>
      </c>
      <c r="C815" t="s">
        <v>25960</v>
      </c>
      <c r="D815" t="s">
        <v>1225</v>
      </c>
      <c r="E815" t="s">
        <v>303</v>
      </c>
      <c r="F815" t="s">
        <v>1226</v>
      </c>
      <c r="G815" t="s">
        <v>25961</v>
      </c>
      <c r="H815" t="s">
        <v>1227</v>
      </c>
      <c r="I815">
        <v>28.661670999999998</v>
      </c>
      <c r="J815">
        <v>-96.558609000000004</v>
      </c>
      <c r="K815">
        <v>486210</v>
      </c>
      <c r="L815" t="s">
        <v>326</v>
      </c>
      <c r="BF815" s="49" t="s">
        <v>41947</v>
      </c>
      <c r="BG815" s="49" t="s">
        <v>41948</v>
      </c>
      <c r="BH815" s="49" t="s">
        <v>41949</v>
      </c>
      <c r="BI815" s="49" t="s">
        <v>41950</v>
      </c>
      <c r="BJ815" s="49" t="s">
        <v>41951</v>
      </c>
      <c r="BK815" s="49" t="s">
        <v>41952</v>
      </c>
      <c r="BL815" s="49" t="s">
        <v>41953</v>
      </c>
      <c r="BM815" s="49" t="s">
        <v>41954</v>
      </c>
      <c r="BN815" s="49" t="s">
        <v>41955</v>
      </c>
    </row>
    <row r="816" spans="1:75" x14ac:dyDescent="0.3">
      <c r="A816">
        <v>1004213</v>
      </c>
      <c r="B816" t="s">
        <v>26003</v>
      </c>
      <c r="C816" t="s">
        <v>26004</v>
      </c>
      <c r="D816" t="s">
        <v>966</v>
      </c>
      <c r="E816" t="s">
        <v>303</v>
      </c>
      <c r="F816" t="s">
        <v>5835</v>
      </c>
      <c r="G816" t="s">
        <v>26005</v>
      </c>
      <c r="H816" t="s">
        <v>969</v>
      </c>
      <c r="I816">
        <v>27.815899999999999</v>
      </c>
      <c r="J816">
        <v>-97.492170000000002</v>
      </c>
      <c r="K816">
        <v>324110</v>
      </c>
      <c r="L816" t="s">
        <v>7911</v>
      </c>
      <c r="V816" s="49" t="s">
        <v>41956</v>
      </c>
      <c r="W816" s="49" t="s">
        <v>41957</v>
      </c>
      <c r="X816" s="49" t="s">
        <v>35887</v>
      </c>
      <c r="Y816" s="49" t="s">
        <v>35887</v>
      </c>
      <c r="Z816" s="49" t="s">
        <v>35887</v>
      </c>
      <c r="AA816" s="49" t="s">
        <v>35887</v>
      </c>
      <c r="AB816" s="49" t="s">
        <v>41958</v>
      </c>
    </row>
    <row r="817" spans="1:75" x14ac:dyDescent="0.3">
      <c r="A817">
        <v>1002119</v>
      </c>
      <c r="B817" t="s">
        <v>26093</v>
      </c>
      <c r="C817" t="s">
        <v>26094</v>
      </c>
      <c r="D817" t="s">
        <v>11743</v>
      </c>
      <c r="E817" t="s">
        <v>491</v>
      </c>
      <c r="F817" t="s">
        <v>3224</v>
      </c>
      <c r="G817" t="s">
        <v>26095</v>
      </c>
      <c r="H817" t="s">
        <v>522</v>
      </c>
      <c r="I817">
        <v>41.668630999999998</v>
      </c>
      <c r="J817">
        <v>-87.472829000000004</v>
      </c>
      <c r="K817">
        <v>325120</v>
      </c>
      <c r="L817" t="s">
        <v>2630</v>
      </c>
      <c r="BO817" s="49" t="s">
        <v>35887</v>
      </c>
      <c r="BP817" s="49" t="s">
        <v>35887</v>
      </c>
      <c r="BQ817" s="49" t="s">
        <v>35887</v>
      </c>
      <c r="BR817" s="49" t="s">
        <v>35887</v>
      </c>
      <c r="BS817" s="49" t="s">
        <v>35887</v>
      </c>
      <c r="BT817" s="49" t="s">
        <v>35887</v>
      </c>
      <c r="BU817" s="49" t="s">
        <v>35887</v>
      </c>
      <c r="BV817" s="49" t="s">
        <v>35887</v>
      </c>
      <c r="BW817" s="49" t="s">
        <v>35887</v>
      </c>
    </row>
    <row r="818" spans="1:75" x14ac:dyDescent="0.3">
      <c r="A818">
        <v>1002657</v>
      </c>
      <c r="B818" t="s">
        <v>26117</v>
      </c>
      <c r="C818" t="s">
        <v>26118</v>
      </c>
      <c r="D818" t="s">
        <v>3913</v>
      </c>
      <c r="E818" t="s">
        <v>303</v>
      </c>
      <c r="F818" t="s">
        <v>2628</v>
      </c>
      <c r="G818" t="s">
        <v>26119</v>
      </c>
      <c r="H818" t="s">
        <v>536</v>
      </c>
      <c r="I818">
        <v>29.868333</v>
      </c>
      <c r="J818">
        <v>-93.968333000000001</v>
      </c>
      <c r="K818">
        <v>324110</v>
      </c>
      <c r="L818" t="s">
        <v>1344</v>
      </c>
      <c r="V818" s="49" t="s">
        <v>41959</v>
      </c>
      <c r="W818" s="49" t="s">
        <v>41960</v>
      </c>
      <c r="X818" s="49" t="s">
        <v>41961</v>
      </c>
      <c r="Y818" s="49" t="s">
        <v>41962</v>
      </c>
      <c r="Z818" s="49" t="s">
        <v>41963</v>
      </c>
      <c r="AA818" s="49" t="s">
        <v>41964</v>
      </c>
      <c r="AB818" s="49" t="s">
        <v>41965</v>
      </c>
      <c r="AC818" s="49" t="s">
        <v>41966</v>
      </c>
      <c r="AD818" s="49" t="s">
        <v>41967</v>
      </c>
    </row>
    <row r="819" spans="1:75" x14ac:dyDescent="0.3">
      <c r="A819">
        <v>1005867</v>
      </c>
      <c r="B819" t="s">
        <v>26205</v>
      </c>
      <c r="C819" t="s">
        <v>26206</v>
      </c>
      <c r="D819" t="s">
        <v>6005</v>
      </c>
      <c r="E819" t="s">
        <v>1418</v>
      </c>
      <c r="F819" t="s">
        <v>6006</v>
      </c>
      <c r="G819" t="s">
        <v>26207</v>
      </c>
      <c r="H819" t="s">
        <v>6008</v>
      </c>
      <c r="I819">
        <v>36.241247000000001</v>
      </c>
      <c r="J819">
        <v>-95.278349000000006</v>
      </c>
      <c r="K819">
        <v>325311</v>
      </c>
      <c r="L819" t="s">
        <v>6685</v>
      </c>
      <c r="BO819" s="49" t="s">
        <v>35887</v>
      </c>
      <c r="BP819" s="49" t="s">
        <v>35887</v>
      </c>
      <c r="BQ819" s="49" t="s">
        <v>35887</v>
      </c>
      <c r="BR819" s="49" t="s">
        <v>35887</v>
      </c>
      <c r="BS819" s="49" t="s">
        <v>35887</v>
      </c>
      <c r="BT819" s="49" t="s">
        <v>35887</v>
      </c>
      <c r="BU819" s="49" t="s">
        <v>35887</v>
      </c>
      <c r="BV819" s="49" t="s">
        <v>35887</v>
      </c>
      <c r="BW819" s="49" t="s">
        <v>35887</v>
      </c>
    </row>
    <row r="820" spans="1:75" x14ac:dyDescent="0.3">
      <c r="A820">
        <v>1002812</v>
      </c>
      <c r="B820" t="s">
        <v>41968</v>
      </c>
      <c r="C820" t="s">
        <v>41969</v>
      </c>
      <c r="D820" t="s">
        <v>24068</v>
      </c>
      <c r="E820" t="s">
        <v>1663</v>
      </c>
      <c r="F820" t="s">
        <v>41970</v>
      </c>
      <c r="G820" t="s">
        <v>41971</v>
      </c>
      <c r="H820" t="s">
        <v>1666</v>
      </c>
      <c r="I820">
        <v>40.738109999999999</v>
      </c>
      <c r="J820">
        <v>-74.169929999999994</v>
      </c>
      <c r="K820">
        <v>221210</v>
      </c>
      <c r="L820" t="s">
        <v>3629</v>
      </c>
      <c r="AW820" s="49" t="s">
        <v>41972</v>
      </c>
      <c r="AX820" s="49" t="s">
        <v>41973</v>
      </c>
      <c r="AY820" s="49" t="s">
        <v>41974</v>
      </c>
      <c r="AZ820" s="49" t="s">
        <v>41975</v>
      </c>
      <c r="BA820" s="49" t="s">
        <v>41976</v>
      </c>
      <c r="BB820" s="49" t="s">
        <v>41977</v>
      </c>
      <c r="BC820" s="49" t="s">
        <v>41978</v>
      </c>
      <c r="BD820" s="49" t="s">
        <v>41979</v>
      </c>
      <c r="BE820" s="49" t="s">
        <v>41980</v>
      </c>
    </row>
    <row r="821" spans="1:75" x14ac:dyDescent="0.3">
      <c r="A821">
        <v>1004567</v>
      </c>
      <c r="B821" t="s">
        <v>41981</v>
      </c>
      <c r="C821" t="s">
        <v>41982</v>
      </c>
      <c r="D821" t="s">
        <v>33854</v>
      </c>
      <c r="E821" t="s">
        <v>441</v>
      </c>
      <c r="F821" t="s">
        <v>41983</v>
      </c>
      <c r="G821" t="s">
        <v>41984</v>
      </c>
      <c r="H821" t="s">
        <v>14122</v>
      </c>
      <c r="I821">
        <v>35.249760000000002</v>
      </c>
      <c r="J821">
        <v>-81.088790000000003</v>
      </c>
      <c r="K821">
        <v>221210</v>
      </c>
      <c r="L821" t="s">
        <v>3629</v>
      </c>
      <c r="AW821" s="49" t="s">
        <v>41985</v>
      </c>
      <c r="AX821" s="49" t="s">
        <v>41986</v>
      </c>
      <c r="AY821" s="49" t="s">
        <v>41987</v>
      </c>
      <c r="AZ821" s="49" t="s">
        <v>41988</v>
      </c>
      <c r="BA821" s="49" t="s">
        <v>41989</v>
      </c>
      <c r="BB821" s="49" t="s">
        <v>41990</v>
      </c>
      <c r="BC821" s="49" t="s">
        <v>41991</v>
      </c>
      <c r="BD821" s="49" t="s">
        <v>41992</v>
      </c>
      <c r="BE821" s="49" t="s">
        <v>41993</v>
      </c>
    </row>
    <row r="822" spans="1:75" x14ac:dyDescent="0.3">
      <c r="A822">
        <v>1010247</v>
      </c>
      <c r="B822" t="s">
        <v>41994</v>
      </c>
      <c r="C822" t="s">
        <v>41995</v>
      </c>
      <c r="D822" t="s">
        <v>3174</v>
      </c>
      <c r="E822" t="s">
        <v>323</v>
      </c>
      <c r="F822" t="s">
        <v>8118</v>
      </c>
      <c r="G822" t="s">
        <v>41996</v>
      </c>
      <c r="H822" t="s">
        <v>3177</v>
      </c>
      <c r="I822">
        <v>32.562980000000003</v>
      </c>
      <c r="J822">
        <v>-116.94074999999999</v>
      </c>
      <c r="K822">
        <v>335220</v>
      </c>
      <c r="L822" t="s">
        <v>82</v>
      </c>
    </row>
    <row r="823" spans="1:75" x14ac:dyDescent="0.3">
      <c r="A823">
        <v>1008931</v>
      </c>
      <c r="B823" t="s">
        <v>41997</v>
      </c>
      <c r="C823" t="s">
        <v>41998</v>
      </c>
      <c r="D823" t="s">
        <v>15901</v>
      </c>
      <c r="E823" t="s">
        <v>676</v>
      </c>
      <c r="F823" t="s">
        <v>41999</v>
      </c>
      <c r="G823" t="s">
        <v>42000</v>
      </c>
      <c r="H823" t="s">
        <v>16194</v>
      </c>
      <c r="I823">
        <v>36.30189</v>
      </c>
      <c r="J823">
        <v>-88.326589999999996</v>
      </c>
      <c r="K823">
        <v>221210</v>
      </c>
      <c r="L823" t="s">
        <v>3629</v>
      </c>
      <c r="AY823" s="49" t="s">
        <v>42001</v>
      </c>
      <c r="AZ823" s="49" t="s">
        <v>42002</v>
      </c>
      <c r="BA823" s="49" t="s">
        <v>42003</v>
      </c>
      <c r="BB823" s="49" t="s">
        <v>42004</v>
      </c>
      <c r="BC823" s="49" t="s">
        <v>42005</v>
      </c>
      <c r="BD823" s="49" t="s">
        <v>42006</v>
      </c>
      <c r="BE823" s="49" t="s">
        <v>42007</v>
      </c>
    </row>
    <row r="824" spans="1:75" x14ac:dyDescent="0.3">
      <c r="A824">
        <v>1001866</v>
      </c>
      <c r="B824" t="s">
        <v>26384</v>
      </c>
      <c r="C824" t="s">
        <v>26385</v>
      </c>
      <c r="D824" t="s">
        <v>11477</v>
      </c>
      <c r="E824" t="s">
        <v>461</v>
      </c>
      <c r="F824" t="s">
        <v>9213</v>
      </c>
      <c r="H824" t="s">
        <v>5338</v>
      </c>
      <c r="I824">
        <v>41.578600000000002</v>
      </c>
      <c r="J824">
        <v>-108.5201</v>
      </c>
      <c r="K824">
        <v>211130</v>
      </c>
      <c r="L824" t="s">
        <v>326</v>
      </c>
      <c r="BF824" s="49" t="s">
        <v>42008</v>
      </c>
      <c r="BG824" s="49" t="s">
        <v>35887</v>
      </c>
      <c r="BH824" s="49" t="s">
        <v>42009</v>
      </c>
      <c r="BI824" s="49" t="s">
        <v>42010</v>
      </c>
      <c r="BJ824" s="49" t="s">
        <v>42011</v>
      </c>
      <c r="BK824" s="49" t="s">
        <v>42012</v>
      </c>
      <c r="BL824" s="49" t="s">
        <v>42013</v>
      </c>
      <c r="BM824" s="49" t="s">
        <v>42014</v>
      </c>
      <c r="BN824" s="49" t="s">
        <v>42015</v>
      </c>
    </row>
    <row r="825" spans="1:75" x14ac:dyDescent="0.3">
      <c r="A825">
        <v>1007844</v>
      </c>
      <c r="B825" t="s">
        <v>26386</v>
      </c>
      <c r="C825" t="s">
        <v>26387</v>
      </c>
      <c r="D825" t="s">
        <v>7907</v>
      </c>
      <c r="E825" t="s">
        <v>1663</v>
      </c>
      <c r="F825" t="s">
        <v>7908</v>
      </c>
      <c r="G825" t="s">
        <v>26388</v>
      </c>
      <c r="H825" t="s">
        <v>12447</v>
      </c>
      <c r="I825">
        <v>39.840000000000003</v>
      </c>
      <c r="J825">
        <v>-75.258300000000006</v>
      </c>
      <c r="K825">
        <v>324110</v>
      </c>
      <c r="L825" t="s">
        <v>6080</v>
      </c>
      <c r="V825" s="49" t="s">
        <v>42016</v>
      </c>
      <c r="W825" s="49" t="s">
        <v>42017</v>
      </c>
      <c r="X825" s="49" t="s">
        <v>42018</v>
      </c>
      <c r="Y825" s="49" t="s">
        <v>42019</v>
      </c>
      <c r="Z825" s="49" t="s">
        <v>42020</v>
      </c>
      <c r="AA825" s="49" t="s">
        <v>42021</v>
      </c>
      <c r="AB825" s="49" t="s">
        <v>42022</v>
      </c>
      <c r="AC825" s="49" t="s">
        <v>42023</v>
      </c>
      <c r="AD825" s="49" t="s">
        <v>42024</v>
      </c>
    </row>
    <row r="826" spans="1:75" x14ac:dyDescent="0.3">
      <c r="A826">
        <v>1010644</v>
      </c>
      <c r="B826" t="s">
        <v>42025</v>
      </c>
      <c r="C826" t="s">
        <v>42026</v>
      </c>
      <c r="D826" t="s">
        <v>12861</v>
      </c>
      <c r="E826" t="s">
        <v>447</v>
      </c>
      <c r="F826" t="s">
        <v>12862</v>
      </c>
      <c r="G826" t="s">
        <v>42027</v>
      </c>
      <c r="H826" t="s">
        <v>15756</v>
      </c>
      <c r="I826">
        <v>40.063571000000003</v>
      </c>
      <c r="J826">
        <v>-76.720493000000005</v>
      </c>
      <c r="K826">
        <v>221210</v>
      </c>
      <c r="L826" t="s">
        <v>3629</v>
      </c>
      <c r="AW826" s="49" t="s">
        <v>42028</v>
      </c>
      <c r="AX826" s="49" t="s">
        <v>42029</v>
      </c>
      <c r="AY826" s="49" t="s">
        <v>42030</v>
      </c>
      <c r="AZ826" s="49" t="s">
        <v>42031</v>
      </c>
      <c r="BA826" s="49" t="s">
        <v>42032</v>
      </c>
      <c r="BB826" s="49" t="s">
        <v>42033</v>
      </c>
      <c r="BC826" s="49" t="s">
        <v>42034</v>
      </c>
      <c r="BD826" s="49" t="s">
        <v>42035</v>
      </c>
    </row>
    <row r="827" spans="1:75" x14ac:dyDescent="0.3">
      <c r="A827">
        <v>1004429</v>
      </c>
      <c r="B827" t="s">
        <v>42036</v>
      </c>
      <c r="C827" t="s">
        <v>42037</v>
      </c>
      <c r="D827" t="s">
        <v>12861</v>
      </c>
      <c r="E827" t="s">
        <v>447</v>
      </c>
      <c r="F827" t="s">
        <v>42038</v>
      </c>
      <c r="G827" t="s">
        <v>42039</v>
      </c>
      <c r="H827" t="s">
        <v>4017</v>
      </c>
      <c r="I827">
        <v>40.446919999999999</v>
      </c>
      <c r="J827">
        <v>-79.885940000000005</v>
      </c>
      <c r="K827">
        <v>221210</v>
      </c>
      <c r="L827" t="s">
        <v>3629</v>
      </c>
      <c r="AW827" s="49" t="s">
        <v>42040</v>
      </c>
      <c r="AX827" s="49" t="s">
        <v>42041</v>
      </c>
      <c r="AY827" s="49" t="s">
        <v>42042</v>
      </c>
      <c r="AZ827" s="49" t="s">
        <v>42043</v>
      </c>
      <c r="BA827" s="49" t="s">
        <v>42044</v>
      </c>
      <c r="BB827" s="49" t="s">
        <v>42045</v>
      </c>
      <c r="BC827" s="49" t="s">
        <v>42046</v>
      </c>
      <c r="BD827" s="49" t="s">
        <v>42047</v>
      </c>
      <c r="BE827" s="49" t="s">
        <v>42048</v>
      </c>
    </row>
    <row r="828" spans="1:75" x14ac:dyDescent="0.3">
      <c r="A828">
        <v>1012118</v>
      </c>
      <c r="B828" t="s">
        <v>42049</v>
      </c>
      <c r="C828" t="s">
        <v>42050</v>
      </c>
      <c r="D828" t="s">
        <v>3634</v>
      </c>
      <c r="E828" t="s">
        <v>303</v>
      </c>
      <c r="F828" t="s">
        <v>42051</v>
      </c>
      <c r="G828" t="s">
        <v>42052</v>
      </c>
      <c r="H828" t="s">
        <v>3637</v>
      </c>
      <c r="I828">
        <v>32.687179999999998</v>
      </c>
      <c r="J828">
        <v>-96.884219999999999</v>
      </c>
      <c r="K828">
        <v>425120</v>
      </c>
      <c r="L828" t="s">
        <v>58</v>
      </c>
    </row>
    <row r="829" spans="1:75" x14ac:dyDescent="0.3">
      <c r="A829">
        <v>1010431</v>
      </c>
      <c r="B829" t="s">
        <v>42053</v>
      </c>
      <c r="C829" t="s">
        <v>42054</v>
      </c>
      <c r="D829" t="s">
        <v>40849</v>
      </c>
      <c r="E829" t="s">
        <v>323</v>
      </c>
      <c r="F829" t="s">
        <v>3749</v>
      </c>
      <c r="G829" t="s">
        <v>42055</v>
      </c>
      <c r="H829" t="s">
        <v>17664</v>
      </c>
      <c r="I829">
        <v>33.691074</v>
      </c>
      <c r="J829">
        <v>-117.867006</v>
      </c>
      <c r="K829">
        <v>424720</v>
      </c>
      <c r="L829" t="s">
        <v>37040</v>
      </c>
      <c r="AU829" s="49" t="s">
        <v>35887</v>
      </c>
    </row>
    <row r="830" spans="1:75" x14ac:dyDescent="0.3">
      <c r="A830">
        <v>1003045</v>
      </c>
      <c r="B830" t="s">
        <v>26506</v>
      </c>
      <c r="C830" t="s">
        <v>26507</v>
      </c>
      <c r="D830" t="s">
        <v>26508</v>
      </c>
      <c r="E830" t="s">
        <v>640</v>
      </c>
      <c r="F830" t="s">
        <v>26509</v>
      </c>
      <c r="G830" t="s">
        <v>26510</v>
      </c>
      <c r="H830" t="s">
        <v>26511</v>
      </c>
      <c r="I830">
        <v>47.297499999999999</v>
      </c>
      <c r="J830">
        <v>-103.0975</v>
      </c>
      <c r="K830">
        <v>211130</v>
      </c>
      <c r="L830" t="s">
        <v>326</v>
      </c>
      <c r="BF830" s="49" t="s">
        <v>42056</v>
      </c>
      <c r="BG830" s="49" t="s">
        <v>42057</v>
      </c>
      <c r="BH830" s="49" t="s">
        <v>42058</v>
      </c>
      <c r="BI830" s="49" t="s">
        <v>42059</v>
      </c>
      <c r="BJ830" s="49" t="s">
        <v>42060</v>
      </c>
      <c r="BK830" s="49" t="s">
        <v>42061</v>
      </c>
      <c r="BL830" s="49" t="s">
        <v>42062</v>
      </c>
      <c r="BM830" s="49" t="s">
        <v>42063</v>
      </c>
      <c r="BN830" s="49" t="s">
        <v>42064</v>
      </c>
    </row>
    <row r="831" spans="1:75" x14ac:dyDescent="0.3">
      <c r="A831">
        <v>1006569</v>
      </c>
      <c r="B831" t="s">
        <v>42065</v>
      </c>
      <c r="C831" t="s">
        <v>42066</v>
      </c>
      <c r="D831" t="s">
        <v>2452</v>
      </c>
      <c r="E831" t="s">
        <v>447</v>
      </c>
      <c r="F831" t="s">
        <v>31127</v>
      </c>
      <c r="G831" t="s">
        <v>42067</v>
      </c>
      <c r="H831" t="s">
        <v>23179</v>
      </c>
      <c r="I831">
        <v>39.97907</v>
      </c>
      <c r="J831">
        <v>-75.148690000000002</v>
      </c>
      <c r="K831">
        <v>221210</v>
      </c>
      <c r="L831" t="s">
        <v>3629</v>
      </c>
      <c r="AW831" s="49" t="s">
        <v>42068</v>
      </c>
      <c r="AX831" s="49" t="s">
        <v>42069</v>
      </c>
      <c r="AY831" s="49" t="s">
        <v>42070</v>
      </c>
      <c r="AZ831" s="49" t="s">
        <v>42071</v>
      </c>
      <c r="BA831" s="49" t="s">
        <v>42072</v>
      </c>
      <c r="BB831" s="49" t="s">
        <v>42073</v>
      </c>
      <c r="BC831" s="49" t="s">
        <v>42074</v>
      </c>
      <c r="BD831" s="49" t="s">
        <v>42075</v>
      </c>
      <c r="BE831" s="49" t="s">
        <v>42076</v>
      </c>
    </row>
    <row r="832" spans="1:75" x14ac:dyDescent="0.3">
      <c r="A832">
        <v>1001261</v>
      </c>
      <c r="B832" t="s">
        <v>26527</v>
      </c>
      <c r="C832" t="s">
        <v>26528</v>
      </c>
      <c r="D832" t="s">
        <v>2449</v>
      </c>
      <c r="E832" t="s">
        <v>447</v>
      </c>
      <c r="F832" t="s">
        <v>26529</v>
      </c>
      <c r="G832" t="s">
        <v>26530</v>
      </c>
      <c r="H832" t="s">
        <v>2452</v>
      </c>
      <c r="I832">
        <v>39.905799999999999</v>
      </c>
      <c r="J832">
        <v>-75.212199999999996</v>
      </c>
      <c r="K832">
        <v>324110</v>
      </c>
      <c r="L832" t="s">
        <v>1344</v>
      </c>
      <c r="V832" s="49" t="s">
        <v>42077</v>
      </c>
      <c r="W832" s="49" t="s">
        <v>42078</v>
      </c>
      <c r="X832" s="49" t="s">
        <v>42079</v>
      </c>
      <c r="Y832" s="49" t="s">
        <v>42080</v>
      </c>
      <c r="Z832" s="49" t="s">
        <v>42081</v>
      </c>
      <c r="AA832" s="49" t="s">
        <v>42082</v>
      </c>
      <c r="AB832" s="49" t="s">
        <v>42083</v>
      </c>
      <c r="AC832" s="49" t="s">
        <v>42084</v>
      </c>
    </row>
    <row r="833" spans="1:75" x14ac:dyDescent="0.3">
      <c r="A833">
        <v>1004305</v>
      </c>
      <c r="B833" t="s">
        <v>26535</v>
      </c>
      <c r="C833" t="s">
        <v>26536</v>
      </c>
      <c r="D833" t="s">
        <v>13339</v>
      </c>
      <c r="E833" t="s">
        <v>1663</v>
      </c>
      <c r="F833" t="s">
        <v>19822</v>
      </c>
      <c r="G833" t="s">
        <v>26537</v>
      </c>
      <c r="H833" t="s">
        <v>2284</v>
      </c>
      <c r="I833">
        <v>40.636499999999998</v>
      </c>
      <c r="J833">
        <v>-74.219899999999996</v>
      </c>
      <c r="K833">
        <v>324110</v>
      </c>
      <c r="L833" t="s">
        <v>6080</v>
      </c>
      <c r="V833" s="49" t="s">
        <v>42085</v>
      </c>
      <c r="W833" s="49" t="s">
        <v>42086</v>
      </c>
      <c r="X833" s="49" t="s">
        <v>42087</v>
      </c>
      <c r="Y833" s="49" t="s">
        <v>42088</v>
      </c>
      <c r="Z833" s="49" t="s">
        <v>42089</v>
      </c>
      <c r="AA833" s="49" t="s">
        <v>42090</v>
      </c>
      <c r="AB833" s="49" t="s">
        <v>42091</v>
      </c>
      <c r="AC833" s="49" t="s">
        <v>42092</v>
      </c>
      <c r="AD833" s="49" t="s">
        <v>42093</v>
      </c>
    </row>
    <row r="834" spans="1:75" x14ac:dyDescent="0.3">
      <c r="A834">
        <v>1010522</v>
      </c>
      <c r="B834" t="s">
        <v>42094</v>
      </c>
      <c r="C834" t="s">
        <v>42095</v>
      </c>
      <c r="D834" t="s">
        <v>5420</v>
      </c>
      <c r="E834" t="s">
        <v>303</v>
      </c>
      <c r="F834" t="s">
        <v>40269</v>
      </c>
      <c r="G834" t="s">
        <v>42096</v>
      </c>
      <c r="H834" t="s">
        <v>483</v>
      </c>
      <c r="I834">
        <v>29.78754</v>
      </c>
      <c r="J834">
        <v>-95.617670000000004</v>
      </c>
      <c r="K834">
        <v>324110</v>
      </c>
      <c r="L834" t="s">
        <v>35912</v>
      </c>
      <c r="AE834" s="49" t="s">
        <v>35887</v>
      </c>
      <c r="AF834" s="49" t="s">
        <v>35887</v>
      </c>
      <c r="AG834" s="49" t="s">
        <v>35887</v>
      </c>
      <c r="AH834" s="49" t="s">
        <v>35887</v>
      </c>
      <c r="AI834" s="49" t="s">
        <v>35887</v>
      </c>
      <c r="AJ834" s="49" t="s">
        <v>35887</v>
      </c>
      <c r="AK834" s="49" t="s">
        <v>35887</v>
      </c>
      <c r="AL834" s="49" t="s">
        <v>35887</v>
      </c>
      <c r="AN834" s="49" t="s">
        <v>42097</v>
      </c>
      <c r="AO834" s="49" t="s">
        <v>42098</v>
      </c>
      <c r="AP834" s="49" t="s">
        <v>42099</v>
      </c>
      <c r="AQ834" s="49" t="s">
        <v>42100</v>
      </c>
      <c r="AR834" s="49" t="s">
        <v>42101</v>
      </c>
      <c r="AS834" s="49" t="s">
        <v>42102</v>
      </c>
      <c r="AT834" s="49" t="s">
        <v>42103</v>
      </c>
      <c r="AU834" s="49" t="s">
        <v>42104</v>
      </c>
    </row>
    <row r="835" spans="1:75" x14ac:dyDescent="0.3">
      <c r="A835">
        <v>1001964</v>
      </c>
      <c r="B835" t="s">
        <v>26538</v>
      </c>
      <c r="C835" t="s">
        <v>26539</v>
      </c>
      <c r="D835" t="s">
        <v>1056</v>
      </c>
      <c r="E835" t="s">
        <v>323</v>
      </c>
      <c r="F835" t="s">
        <v>18592</v>
      </c>
      <c r="G835" t="s">
        <v>26540</v>
      </c>
      <c r="H835" t="s">
        <v>963</v>
      </c>
      <c r="I835">
        <v>33.8048</v>
      </c>
      <c r="J835">
        <v>-118.2431</v>
      </c>
      <c r="K835">
        <v>324110</v>
      </c>
      <c r="L835" t="s">
        <v>4350</v>
      </c>
      <c r="V835" s="49" t="s">
        <v>42105</v>
      </c>
      <c r="W835" s="49" t="s">
        <v>42106</v>
      </c>
      <c r="X835" s="49" t="s">
        <v>42107</v>
      </c>
      <c r="Y835" s="49" t="s">
        <v>42108</v>
      </c>
      <c r="Z835" s="49" t="s">
        <v>42109</v>
      </c>
      <c r="AA835" s="49" t="s">
        <v>42110</v>
      </c>
      <c r="AB835" s="49" t="s">
        <v>42111</v>
      </c>
      <c r="AC835" s="49" t="s">
        <v>42112</v>
      </c>
      <c r="AD835" s="49" t="s">
        <v>42113</v>
      </c>
      <c r="BO835" s="49" t="s">
        <v>35887</v>
      </c>
      <c r="BP835" s="49" t="s">
        <v>35887</v>
      </c>
      <c r="BQ835" s="49" t="s">
        <v>35887</v>
      </c>
      <c r="BR835" s="49" t="s">
        <v>35887</v>
      </c>
      <c r="BS835" s="49" t="s">
        <v>35887</v>
      </c>
      <c r="BT835" s="49" t="s">
        <v>35887</v>
      </c>
      <c r="BU835" s="49" t="s">
        <v>35887</v>
      </c>
      <c r="BV835" s="49" t="s">
        <v>35887</v>
      </c>
      <c r="BW835" s="49" t="s">
        <v>35887</v>
      </c>
    </row>
    <row r="836" spans="1:75" x14ac:dyDescent="0.3">
      <c r="A836">
        <v>1006843</v>
      </c>
      <c r="B836" t="s">
        <v>26541</v>
      </c>
      <c r="C836" t="s">
        <v>26542</v>
      </c>
      <c r="D836" t="s">
        <v>1067</v>
      </c>
      <c r="E836" t="s">
        <v>323</v>
      </c>
      <c r="F836" t="s">
        <v>1068</v>
      </c>
      <c r="G836" t="s">
        <v>26543</v>
      </c>
      <c r="H836" t="s">
        <v>963</v>
      </c>
      <c r="I836">
        <v>33.774469000000003</v>
      </c>
      <c r="J836">
        <v>-118.290696</v>
      </c>
      <c r="K836">
        <v>324110</v>
      </c>
      <c r="L836" t="s">
        <v>6879</v>
      </c>
      <c r="BO836" s="49" t="s">
        <v>35887</v>
      </c>
      <c r="BP836" s="49" t="s">
        <v>35887</v>
      </c>
      <c r="BQ836" s="49" t="s">
        <v>35887</v>
      </c>
      <c r="BR836" s="49" t="s">
        <v>35887</v>
      </c>
      <c r="BS836" s="49" t="s">
        <v>35887</v>
      </c>
      <c r="BT836" s="49" t="s">
        <v>35887</v>
      </c>
      <c r="BU836" s="49" t="s">
        <v>35887</v>
      </c>
      <c r="BV836" s="49" t="s">
        <v>35887</v>
      </c>
      <c r="BW836" s="49" t="s">
        <v>35887</v>
      </c>
    </row>
    <row r="837" spans="1:75" x14ac:dyDescent="0.3">
      <c r="A837">
        <v>1012469</v>
      </c>
      <c r="B837" t="s">
        <v>26544</v>
      </c>
      <c r="C837" t="s">
        <v>26545</v>
      </c>
      <c r="D837" t="s">
        <v>26546</v>
      </c>
      <c r="E837" t="s">
        <v>303</v>
      </c>
      <c r="F837" t="s">
        <v>26547</v>
      </c>
      <c r="G837" t="s">
        <v>26548</v>
      </c>
      <c r="I837">
        <v>29.0739546</v>
      </c>
      <c r="J837">
        <v>-95.751067800000001</v>
      </c>
      <c r="K837">
        <v>211130</v>
      </c>
      <c r="L837" t="s">
        <v>326</v>
      </c>
      <c r="BF837" s="49" t="s">
        <v>42114</v>
      </c>
      <c r="BG837" s="49" t="s">
        <v>42115</v>
      </c>
      <c r="BH837" s="49" t="s">
        <v>42116</v>
      </c>
      <c r="BI837" s="49" t="s">
        <v>42117</v>
      </c>
    </row>
    <row r="838" spans="1:75" x14ac:dyDescent="0.3">
      <c r="A838">
        <v>1001920</v>
      </c>
      <c r="B838" t="s">
        <v>26549</v>
      </c>
      <c r="C838" t="s">
        <v>26550</v>
      </c>
      <c r="D838" t="s">
        <v>8961</v>
      </c>
      <c r="E838" t="s">
        <v>1418</v>
      </c>
      <c r="F838" t="s">
        <v>7644</v>
      </c>
      <c r="G838" t="s">
        <v>26551</v>
      </c>
      <c r="H838" t="s">
        <v>5077</v>
      </c>
      <c r="I838">
        <v>36.682099999999998</v>
      </c>
      <c r="J838">
        <v>-97.089500000000001</v>
      </c>
      <c r="K838">
        <v>324110</v>
      </c>
      <c r="L838" t="s">
        <v>6080</v>
      </c>
      <c r="V838" s="49" t="s">
        <v>42118</v>
      </c>
      <c r="W838" s="49" t="s">
        <v>42119</v>
      </c>
      <c r="X838" s="49" t="s">
        <v>42120</v>
      </c>
      <c r="Y838" s="49" t="s">
        <v>42121</v>
      </c>
      <c r="Z838" s="49" t="s">
        <v>42122</v>
      </c>
      <c r="AA838" s="49" t="s">
        <v>42123</v>
      </c>
      <c r="AB838" s="49" t="s">
        <v>42124</v>
      </c>
      <c r="AC838" s="49" t="s">
        <v>42125</v>
      </c>
      <c r="AD838" s="49" t="s">
        <v>38382</v>
      </c>
    </row>
    <row r="839" spans="1:75" x14ac:dyDescent="0.3">
      <c r="A839">
        <v>1007196</v>
      </c>
      <c r="B839" t="s">
        <v>26558</v>
      </c>
      <c r="C839" t="s">
        <v>26559</v>
      </c>
      <c r="D839" t="s">
        <v>26560</v>
      </c>
      <c r="E839" t="s">
        <v>311</v>
      </c>
      <c r="F839" t="s">
        <v>17580</v>
      </c>
      <c r="G839" t="s">
        <v>26561</v>
      </c>
      <c r="H839" t="s">
        <v>26562</v>
      </c>
      <c r="I839">
        <v>36.946100000000001</v>
      </c>
      <c r="J839">
        <v>-89.0792</v>
      </c>
      <c r="K839">
        <v>322110</v>
      </c>
      <c r="L839" t="s">
        <v>14336</v>
      </c>
      <c r="BO839" s="49" t="s">
        <v>35887</v>
      </c>
      <c r="BP839" s="49" t="s">
        <v>35887</v>
      </c>
      <c r="BQ839" s="49" t="s">
        <v>35887</v>
      </c>
      <c r="BR839" s="49" t="s">
        <v>35887</v>
      </c>
      <c r="BS839" s="49" t="s">
        <v>35887</v>
      </c>
      <c r="BT839" s="49" t="s">
        <v>35887</v>
      </c>
      <c r="BU839" s="49" t="s">
        <v>35887</v>
      </c>
      <c r="BV839" s="49" t="s">
        <v>35887</v>
      </c>
      <c r="BW839" s="49" t="s">
        <v>35887</v>
      </c>
    </row>
    <row r="840" spans="1:75" x14ac:dyDescent="0.3">
      <c r="A840">
        <v>1002336</v>
      </c>
      <c r="B840" t="s">
        <v>42126</v>
      </c>
      <c r="C840" t="s">
        <v>42127</v>
      </c>
      <c r="D840" t="s">
        <v>7013</v>
      </c>
      <c r="E840" t="s">
        <v>1487</v>
      </c>
      <c r="F840" t="s">
        <v>7014</v>
      </c>
      <c r="G840" t="s">
        <v>42128</v>
      </c>
      <c r="H840" t="s">
        <v>3822</v>
      </c>
      <c r="I840">
        <v>39.893084999999999</v>
      </c>
      <c r="J840">
        <v>-108.192522</v>
      </c>
      <c r="K840">
        <v>211112</v>
      </c>
      <c r="L840" t="s">
        <v>126</v>
      </c>
      <c r="BL840" s="49" t="s">
        <v>35887</v>
      </c>
      <c r="BM840" s="49" t="s">
        <v>35887</v>
      </c>
      <c r="BN840" s="49" t="s">
        <v>35887</v>
      </c>
    </row>
    <row r="841" spans="1:75" x14ac:dyDescent="0.3">
      <c r="A841">
        <v>1001583</v>
      </c>
      <c r="B841" t="s">
        <v>42129</v>
      </c>
      <c r="C841" t="s">
        <v>42130</v>
      </c>
      <c r="D841" t="s">
        <v>8430</v>
      </c>
      <c r="E841" t="s">
        <v>441</v>
      </c>
      <c r="F841" t="s">
        <v>42131</v>
      </c>
      <c r="G841" t="s">
        <v>42132</v>
      </c>
      <c r="H841" t="s">
        <v>6760</v>
      </c>
      <c r="I841">
        <v>35.151870000000002</v>
      </c>
      <c r="J841">
        <v>-80.839780000000005</v>
      </c>
      <c r="K841">
        <v>221210</v>
      </c>
      <c r="L841" t="s">
        <v>3629</v>
      </c>
      <c r="AW841" s="49" t="s">
        <v>42133</v>
      </c>
      <c r="AX841" s="49" t="s">
        <v>42134</v>
      </c>
      <c r="AY841" s="49" t="s">
        <v>42135</v>
      </c>
      <c r="AZ841" s="49" t="s">
        <v>42136</v>
      </c>
      <c r="BA841" s="49" t="s">
        <v>42137</v>
      </c>
      <c r="BB841" s="49" t="s">
        <v>42138</v>
      </c>
      <c r="BC841" s="49" t="s">
        <v>42139</v>
      </c>
      <c r="BD841" s="49" t="s">
        <v>42140</v>
      </c>
      <c r="BE841" s="49" t="s">
        <v>42141</v>
      </c>
    </row>
    <row r="842" spans="1:75" x14ac:dyDescent="0.3">
      <c r="A842">
        <v>1001582</v>
      </c>
      <c r="B842" t="s">
        <v>42142</v>
      </c>
      <c r="C842" t="s">
        <v>42143</v>
      </c>
      <c r="D842" t="s">
        <v>8430</v>
      </c>
      <c r="E842" t="s">
        <v>441</v>
      </c>
      <c r="F842" t="s">
        <v>42131</v>
      </c>
      <c r="G842" t="s">
        <v>42132</v>
      </c>
      <c r="H842" t="s">
        <v>6760</v>
      </c>
      <c r="I842">
        <v>35.151710000000001</v>
      </c>
      <c r="J842">
        <v>-80.839830000000006</v>
      </c>
      <c r="K842">
        <v>221210</v>
      </c>
      <c r="L842" t="s">
        <v>3629</v>
      </c>
      <c r="AW842" s="49" t="s">
        <v>42144</v>
      </c>
      <c r="AX842" s="49" t="s">
        <v>42145</v>
      </c>
      <c r="AY842" s="49" t="s">
        <v>42146</v>
      </c>
      <c r="AZ842" s="49" t="s">
        <v>42147</v>
      </c>
      <c r="BA842" s="49" t="s">
        <v>42148</v>
      </c>
      <c r="BB842" s="49" t="s">
        <v>42149</v>
      </c>
      <c r="BC842" s="49" t="s">
        <v>42150</v>
      </c>
      <c r="BD842" s="49" t="s">
        <v>42151</v>
      </c>
      <c r="BE842" s="49" t="s">
        <v>42152</v>
      </c>
    </row>
    <row r="843" spans="1:75" x14ac:dyDescent="0.3">
      <c r="A843">
        <v>1005857</v>
      </c>
      <c r="B843" t="s">
        <v>42142</v>
      </c>
      <c r="C843" t="s">
        <v>42153</v>
      </c>
      <c r="D843" t="s">
        <v>8430</v>
      </c>
      <c r="E843" t="s">
        <v>441</v>
      </c>
      <c r="F843" t="s">
        <v>42131</v>
      </c>
      <c r="G843" t="s">
        <v>42132</v>
      </c>
      <c r="H843" t="s">
        <v>6760</v>
      </c>
      <c r="I843">
        <v>35.151710000000001</v>
      </c>
      <c r="J843">
        <v>-80.839830000000006</v>
      </c>
      <c r="K843">
        <v>221210</v>
      </c>
      <c r="L843" t="s">
        <v>3629</v>
      </c>
      <c r="AW843" s="49" t="s">
        <v>42154</v>
      </c>
      <c r="AX843" s="49" t="s">
        <v>42155</v>
      </c>
      <c r="AY843" s="49" t="s">
        <v>42156</v>
      </c>
      <c r="AZ843" s="49" t="s">
        <v>42157</v>
      </c>
      <c r="BA843" s="49" t="s">
        <v>42158</v>
      </c>
      <c r="BB843" s="49" t="s">
        <v>42159</v>
      </c>
      <c r="BC843" s="49" t="s">
        <v>42160</v>
      </c>
      <c r="BD843" s="49" t="s">
        <v>42161</v>
      </c>
      <c r="BE843" s="49" t="s">
        <v>42162</v>
      </c>
    </row>
    <row r="844" spans="1:75" x14ac:dyDescent="0.3">
      <c r="A844">
        <v>1010681</v>
      </c>
      <c r="B844" t="s">
        <v>42163</v>
      </c>
      <c r="C844" t="s">
        <v>42164</v>
      </c>
      <c r="D844" t="s">
        <v>22742</v>
      </c>
      <c r="E844" t="s">
        <v>1650</v>
      </c>
      <c r="F844" t="s">
        <v>42165</v>
      </c>
      <c r="G844" t="s">
        <v>42166</v>
      </c>
      <c r="H844" t="s">
        <v>42167</v>
      </c>
      <c r="I844">
        <v>43.478026999999997</v>
      </c>
      <c r="J844">
        <v>-71.465093999999993</v>
      </c>
      <c r="K844">
        <v>212321</v>
      </c>
      <c r="L844" t="s">
        <v>36033</v>
      </c>
      <c r="AE844" s="49" t="s">
        <v>35887</v>
      </c>
      <c r="AF844" s="49" t="s">
        <v>35887</v>
      </c>
      <c r="AG844" s="49" t="s">
        <v>35887</v>
      </c>
      <c r="AH844" s="49" t="s">
        <v>35887</v>
      </c>
      <c r="AI844" s="49" t="s">
        <v>35887</v>
      </c>
      <c r="AJ844" s="49" t="s">
        <v>35887</v>
      </c>
      <c r="AK844" s="49" t="s">
        <v>35887</v>
      </c>
      <c r="AL844" s="49" t="s">
        <v>35887</v>
      </c>
    </row>
    <row r="845" spans="1:75" x14ac:dyDescent="0.3">
      <c r="A845">
        <v>1002001</v>
      </c>
      <c r="B845" t="s">
        <v>42168</v>
      </c>
      <c r="C845" t="s">
        <v>42169</v>
      </c>
      <c r="D845" t="s">
        <v>11091</v>
      </c>
      <c r="E845" t="s">
        <v>663</v>
      </c>
      <c r="F845" t="s">
        <v>42170</v>
      </c>
      <c r="G845" t="s">
        <v>42171</v>
      </c>
      <c r="H845" t="s">
        <v>42172</v>
      </c>
      <c r="I845">
        <v>39.200519999999997</v>
      </c>
      <c r="J845">
        <v>-83.598569999999995</v>
      </c>
      <c r="K845">
        <v>221210</v>
      </c>
      <c r="L845" t="s">
        <v>127</v>
      </c>
      <c r="AW845" s="49" t="s">
        <v>42173</v>
      </c>
      <c r="AX845" s="49" t="s">
        <v>42174</v>
      </c>
      <c r="AY845" s="49" t="s">
        <v>42175</v>
      </c>
      <c r="AZ845" s="49" t="s">
        <v>42176</v>
      </c>
      <c r="BA845" s="49" t="s">
        <v>42177</v>
      </c>
      <c r="BB845" s="49" t="s">
        <v>42178</v>
      </c>
      <c r="BC845" s="49" t="s">
        <v>42179</v>
      </c>
      <c r="BD845" s="49" t="s">
        <v>42180</v>
      </c>
      <c r="BE845" s="49" t="s">
        <v>42181</v>
      </c>
    </row>
    <row r="846" spans="1:75" x14ac:dyDescent="0.3">
      <c r="A846">
        <v>1007934</v>
      </c>
      <c r="B846" t="s">
        <v>42182</v>
      </c>
      <c r="C846" t="s">
        <v>42183</v>
      </c>
      <c r="D846" t="s">
        <v>5167</v>
      </c>
      <c r="E846" t="s">
        <v>447</v>
      </c>
      <c r="F846" t="s">
        <v>42184</v>
      </c>
      <c r="G846" t="s">
        <v>42185</v>
      </c>
      <c r="H846" t="s">
        <v>5170</v>
      </c>
      <c r="I846">
        <v>40.676160000000003</v>
      </c>
      <c r="J846">
        <v>-75.377589999999998</v>
      </c>
      <c r="K846">
        <v>325412</v>
      </c>
      <c r="L846" t="s">
        <v>58</v>
      </c>
    </row>
    <row r="847" spans="1:75" x14ac:dyDescent="0.3">
      <c r="A847">
        <v>1006879</v>
      </c>
      <c r="B847" t="s">
        <v>42186</v>
      </c>
      <c r="C847" t="s">
        <v>42187</v>
      </c>
      <c r="D847" t="s">
        <v>42188</v>
      </c>
      <c r="E847" t="s">
        <v>454</v>
      </c>
      <c r="F847" t="s">
        <v>42189</v>
      </c>
      <c r="G847" t="s">
        <v>42190</v>
      </c>
      <c r="H847" t="s">
        <v>9905</v>
      </c>
      <c r="I847">
        <v>45.943888999999999</v>
      </c>
      <c r="J847">
        <v>-86.974444000000005</v>
      </c>
      <c r="K847">
        <v>211130</v>
      </c>
      <c r="L847" t="s">
        <v>126</v>
      </c>
      <c r="AV847" s="49" t="s">
        <v>42191</v>
      </c>
      <c r="BF847" s="49" t="s">
        <v>35887</v>
      </c>
      <c r="BG847" s="49" t="s">
        <v>35887</v>
      </c>
      <c r="BH847" s="49" t="s">
        <v>35887</v>
      </c>
      <c r="BI847" s="49" t="s">
        <v>35887</v>
      </c>
      <c r="BJ847" s="49" t="s">
        <v>35887</v>
      </c>
      <c r="BK847" s="49" t="s">
        <v>35887</v>
      </c>
      <c r="BL847" s="49" t="s">
        <v>35887</v>
      </c>
      <c r="BM847" s="49" t="s">
        <v>35887</v>
      </c>
      <c r="BN847" s="49" t="s">
        <v>35887</v>
      </c>
    </row>
    <row r="848" spans="1:75" x14ac:dyDescent="0.3">
      <c r="A848">
        <v>1010617</v>
      </c>
      <c r="B848" t="s">
        <v>42192</v>
      </c>
      <c r="C848" t="s">
        <v>42193</v>
      </c>
      <c r="D848" t="s">
        <v>5420</v>
      </c>
      <c r="E848" t="s">
        <v>303</v>
      </c>
      <c r="F848" t="s">
        <v>1810</v>
      </c>
      <c r="G848" t="s">
        <v>42194</v>
      </c>
      <c r="H848" t="s">
        <v>483</v>
      </c>
      <c r="I848">
        <v>29.756869999999999</v>
      </c>
      <c r="J848">
        <v>-95.37218</v>
      </c>
      <c r="K848">
        <v>211130</v>
      </c>
      <c r="L848" t="s">
        <v>35912</v>
      </c>
      <c r="AE848" s="49" t="s">
        <v>35887</v>
      </c>
      <c r="AF848" s="49" t="s">
        <v>35887</v>
      </c>
      <c r="AG848" s="49" t="s">
        <v>35887</v>
      </c>
      <c r="AH848" s="49" t="s">
        <v>35887</v>
      </c>
      <c r="AI848" s="49" t="s">
        <v>35887</v>
      </c>
      <c r="AJ848" s="49" t="s">
        <v>35887</v>
      </c>
      <c r="AK848" s="49" t="s">
        <v>35887</v>
      </c>
      <c r="AL848" s="49" t="s">
        <v>35887</v>
      </c>
      <c r="AM848" s="49" t="s">
        <v>35887</v>
      </c>
      <c r="AN848" s="49" t="s">
        <v>42195</v>
      </c>
      <c r="AO848" s="49" t="s">
        <v>42196</v>
      </c>
      <c r="AP848" s="49" t="s">
        <v>42197</v>
      </c>
      <c r="AQ848" s="49" t="s">
        <v>42198</v>
      </c>
      <c r="AR848" s="49" t="s">
        <v>42199</v>
      </c>
      <c r="AS848" s="49" t="s">
        <v>42200</v>
      </c>
      <c r="AT848" s="49" t="s">
        <v>42201</v>
      </c>
      <c r="AU848" s="49" t="s">
        <v>42202</v>
      </c>
      <c r="AV848" s="49" t="s">
        <v>42203</v>
      </c>
    </row>
    <row r="849" spans="1:75" x14ac:dyDescent="0.3">
      <c r="A849">
        <v>1011705</v>
      </c>
      <c r="B849" t="s">
        <v>26713</v>
      </c>
      <c r="C849" t="s">
        <v>26714</v>
      </c>
      <c r="D849" t="s">
        <v>26715</v>
      </c>
      <c r="E849" t="s">
        <v>583</v>
      </c>
      <c r="F849" t="s">
        <v>3741</v>
      </c>
      <c r="G849" t="s">
        <v>26716</v>
      </c>
      <c r="H849" t="s">
        <v>3743</v>
      </c>
      <c r="I849">
        <v>30.239570000000001</v>
      </c>
      <c r="J849">
        <v>-91.242360000000005</v>
      </c>
      <c r="K849">
        <v>211130</v>
      </c>
      <c r="L849" t="s">
        <v>326</v>
      </c>
      <c r="BF849" s="49" t="s">
        <v>42204</v>
      </c>
      <c r="BG849" s="49" t="s">
        <v>42205</v>
      </c>
      <c r="BH849" s="49" t="s">
        <v>42206</v>
      </c>
      <c r="BI849" s="49" t="s">
        <v>42207</v>
      </c>
      <c r="BJ849" s="49" t="s">
        <v>42208</v>
      </c>
      <c r="BK849" s="49" t="s">
        <v>42209</v>
      </c>
    </row>
    <row r="850" spans="1:75" x14ac:dyDescent="0.3">
      <c r="A850">
        <v>1006880</v>
      </c>
      <c r="B850" t="s">
        <v>26732</v>
      </c>
      <c r="C850" t="s">
        <v>26733</v>
      </c>
      <c r="D850" t="s">
        <v>13806</v>
      </c>
      <c r="E850" t="s">
        <v>1487</v>
      </c>
      <c r="F850" t="s">
        <v>13807</v>
      </c>
      <c r="H850" t="s">
        <v>6242</v>
      </c>
      <c r="I850">
        <v>40.223500000000001</v>
      </c>
      <c r="J850">
        <v>-104.7196</v>
      </c>
      <c r="K850">
        <v>211111</v>
      </c>
      <c r="L850" t="s">
        <v>326</v>
      </c>
      <c r="BH850" s="49" t="s">
        <v>35887</v>
      </c>
      <c r="BI850" s="49" t="s">
        <v>35887</v>
      </c>
      <c r="BJ850" s="49" t="s">
        <v>35887</v>
      </c>
      <c r="BK850" s="49" t="s">
        <v>35887</v>
      </c>
      <c r="BL850" s="49" t="s">
        <v>35887</v>
      </c>
    </row>
    <row r="851" spans="1:75" x14ac:dyDescent="0.3">
      <c r="A851">
        <v>1007830</v>
      </c>
      <c r="B851" t="s">
        <v>26790</v>
      </c>
      <c r="C851" t="s">
        <v>26791</v>
      </c>
      <c r="D851" t="s">
        <v>26792</v>
      </c>
      <c r="E851" t="s">
        <v>380</v>
      </c>
      <c r="F851" t="s">
        <v>26793</v>
      </c>
      <c r="G851" t="s">
        <v>26794</v>
      </c>
      <c r="H851" t="s">
        <v>16229</v>
      </c>
      <c r="I851">
        <v>43.897083000000002</v>
      </c>
      <c r="J851">
        <v>-95.045277999999996</v>
      </c>
      <c r="K851">
        <v>325193</v>
      </c>
      <c r="L851" t="s">
        <v>599</v>
      </c>
      <c r="BO851" s="49" t="s">
        <v>35887</v>
      </c>
      <c r="BP851" s="49" t="s">
        <v>35887</v>
      </c>
      <c r="BQ851" s="49" t="s">
        <v>35887</v>
      </c>
      <c r="BR851" s="49" t="s">
        <v>35887</v>
      </c>
      <c r="BS851" s="49" t="s">
        <v>35887</v>
      </c>
      <c r="BT851" s="49" t="s">
        <v>35887</v>
      </c>
      <c r="BU851" s="49" t="s">
        <v>35887</v>
      </c>
      <c r="BV851" s="49" t="s">
        <v>35887</v>
      </c>
      <c r="BW851" s="49" t="s">
        <v>35887</v>
      </c>
    </row>
    <row r="852" spans="1:75" x14ac:dyDescent="0.3">
      <c r="A852">
        <v>1007809</v>
      </c>
      <c r="B852" t="s">
        <v>26800</v>
      </c>
      <c r="C852" t="s">
        <v>26801</v>
      </c>
      <c r="D852" t="s">
        <v>3266</v>
      </c>
      <c r="E852" t="s">
        <v>435</v>
      </c>
      <c r="F852" t="s">
        <v>754</v>
      </c>
      <c r="G852" t="s">
        <v>26802</v>
      </c>
      <c r="H852" t="s">
        <v>756</v>
      </c>
      <c r="I852">
        <v>39.748100000000001</v>
      </c>
      <c r="J852">
        <v>-92.385099999999994</v>
      </c>
      <c r="K852">
        <v>325193</v>
      </c>
      <c r="L852" t="s">
        <v>599</v>
      </c>
      <c r="BO852" s="49" t="s">
        <v>35887</v>
      </c>
      <c r="BP852" s="49" t="s">
        <v>35887</v>
      </c>
      <c r="BQ852" s="49" t="s">
        <v>35887</v>
      </c>
      <c r="BR852" s="49" t="s">
        <v>35887</v>
      </c>
      <c r="BS852" s="49" t="s">
        <v>35887</v>
      </c>
      <c r="BT852" s="49" t="s">
        <v>35887</v>
      </c>
      <c r="BU852" s="49" t="s">
        <v>35887</v>
      </c>
      <c r="BV852" s="49" t="s">
        <v>35887</v>
      </c>
      <c r="BW852" s="49" t="s">
        <v>35887</v>
      </c>
    </row>
    <row r="853" spans="1:75" x14ac:dyDescent="0.3">
      <c r="A853">
        <v>1013761</v>
      </c>
      <c r="B853"/>
      <c r="C853" t="s">
        <v>42210</v>
      </c>
      <c r="D853" t="s">
        <v>3625</v>
      </c>
      <c r="E853" t="s">
        <v>690</v>
      </c>
      <c r="F853" t="s">
        <v>11164</v>
      </c>
      <c r="G853" t="s">
        <v>42211</v>
      </c>
      <c r="K853">
        <v>423110</v>
      </c>
      <c r="L853" t="s">
        <v>82</v>
      </c>
    </row>
    <row r="854" spans="1:75" x14ac:dyDescent="0.3">
      <c r="A854">
        <v>1005031</v>
      </c>
      <c r="B854" t="s">
        <v>26834</v>
      </c>
      <c r="C854" t="s">
        <v>26835</v>
      </c>
      <c r="D854" t="s">
        <v>26836</v>
      </c>
      <c r="E854" t="s">
        <v>583</v>
      </c>
      <c r="F854" t="s">
        <v>4868</v>
      </c>
      <c r="G854" t="s">
        <v>26837</v>
      </c>
      <c r="H854" t="s">
        <v>2446</v>
      </c>
      <c r="I854">
        <v>30.525220000000001</v>
      </c>
      <c r="J854">
        <v>-91.38355</v>
      </c>
      <c r="K854">
        <v>211130</v>
      </c>
      <c r="L854" t="s">
        <v>326</v>
      </c>
      <c r="BF854" s="49" t="s">
        <v>42212</v>
      </c>
      <c r="BG854" s="49" t="s">
        <v>42213</v>
      </c>
      <c r="BH854" s="49" t="s">
        <v>42214</v>
      </c>
      <c r="BI854" s="49" t="s">
        <v>42215</v>
      </c>
      <c r="BJ854" s="49" t="s">
        <v>42216</v>
      </c>
      <c r="BK854" s="49" t="s">
        <v>42217</v>
      </c>
      <c r="BL854" s="49" t="s">
        <v>42218</v>
      </c>
      <c r="BM854" s="49" t="s">
        <v>42219</v>
      </c>
      <c r="BN854" s="49" t="s">
        <v>42220</v>
      </c>
    </row>
    <row r="855" spans="1:75" x14ac:dyDescent="0.3">
      <c r="A855">
        <v>1007113</v>
      </c>
      <c r="B855" t="s">
        <v>42221</v>
      </c>
      <c r="C855" t="s">
        <v>26972</v>
      </c>
      <c r="D855" t="s">
        <v>42222</v>
      </c>
      <c r="E855" t="s">
        <v>2780</v>
      </c>
      <c r="F855" t="s">
        <v>42223</v>
      </c>
      <c r="G855" t="s">
        <v>42224</v>
      </c>
      <c r="H855" t="s">
        <v>1570</v>
      </c>
      <c r="I855">
        <v>41.384860000000003</v>
      </c>
      <c r="J855">
        <v>-73.515304999999998</v>
      </c>
      <c r="K855">
        <v>325120</v>
      </c>
      <c r="L855" t="s">
        <v>40428</v>
      </c>
      <c r="BO855" s="49" t="s">
        <v>35887</v>
      </c>
      <c r="BP855" s="49" t="s">
        <v>35887</v>
      </c>
      <c r="BQ855" s="49" t="s">
        <v>35887</v>
      </c>
      <c r="BR855" s="49" t="s">
        <v>35887</v>
      </c>
      <c r="BS855" s="49" t="s">
        <v>35887</v>
      </c>
      <c r="BT855" s="49" t="s">
        <v>35887</v>
      </c>
      <c r="BU855" s="49" t="s">
        <v>35887</v>
      </c>
      <c r="BV855" s="49" t="s">
        <v>35887</v>
      </c>
      <c r="BW855" s="49" t="s">
        <v>35887</v>
      </c>
    </row>
    <row r="856" spans="1:75" x14ac:dyDescent="0.3">
      <c r="A856">
        <v>1005080</v>
      </c>
      <c r="B856" t="s">
        <v>27026</v>
      </c>
      <c r="C856" t="s">
        <v>27027</v>
      </c>
      <c r="D856" t="s">
        <v>15974</v>
      </c>
      <c r="E856" t="s">
        <v>583</v>
      </c>
      <c r="F856" t="s">
        <v>15975</v>
      </c>
      <c r="G856" t="s">
        <v>27028</v>
      </c>
      <c r="H856" t="s">
        <v>15977</v>
      </c>
      <c r="I856">
        <v>30.010358</v>
      </c>
      <c r="J856">
        <v>-91.106768000000002</v>
      </c>
      <c r="K856">
        <v>211130</v>
      </c>
      <c r="L856" t="s">
        <v>326</v>
      </c>
      <c r="BF856" s="49" t="s">
        <v>42225</v>
      </c>
      <c r="BG856" s="49" t="s">
        <v>42226</v>
      </c>
      <c r="BH856" s="49" t="s">
        <v>42227</v>
      </c>
      <c r="BI856" s="49" t="s">
        <v>42228</v>
      </c>
      <c r="BJ856" s="49" t="s">
        <v>42229</v>
      </c>
      <c r="BK856" s="49" t="s">
        <v>42230</v>
      </c>
      <c r="BL856" s="49" t="s">
        <v>42231</v>
      </c>
      <c r="BM856" s="49" t="s">
        <v>42232</v>
      </c>
      <c r="BN856" s="49" t="s">
        <v>42233</v>
      </c>
    </row>
    <row r="857" spans="1:75" x14ac:dyDescent="0.3">
      <c r="A857">
        <v>1002895</v>
      </c>
      <c r="B857" t="s">
        <v>42234</v>
      </c>
      <c r="C857" t="s">
        <v>42235</v>
      </c>
      <c r="D857" t="s">
        <v>3191</v>
      </c>
      <c r="E857" t="s">
        <v>1487</v>
      </c>
      <c r="F857" t="s">
        <v>26216</v>
      </c>
      <c r="G857" t="s">
        <v>42236</v>
      </c>
      <c r="H857" t="s">
        <v>5884</v>
      </c>
      <c r="I857">
        <v>39.751359999999998</v>
      </c>
      <c r="J857">
        <v>-104.99464999999999</v>
      </c>
      <c r="K857">
        <v>221210</v>
      </c>
      <c r="L857" t="s">
        <v>3629</v>
      </c>
      <c r="AW857" s="49" t="s">
        <v>42237</v>
      </c>
      <c r="AX857" s="49" t="s">
        <v>42238</v>
      </c>
      <c r="AY857" s="49" t="s">
        <v>42239</v>
      </c>
      <c r="AZ857" s="49" t="s">
        <v>42240</v>
      </c>
      <c r="BA857" s="49" t="s">
        <v>42241</v>
      </c>
      <c r="BB857" s="49" t="s">
        <v>42242</v>
      </c>
      <c r="BC857" s="49" t="s">
        <v>42243</v>
      </c>
      <c r="BD857" s="49" t="s">
        <v>42244</v>
      </c>
      <c r="BE857" s="49" t="s">
        <v>42245</v>
      </c>
    </row>
    <row r="858" spans="1:75" x14ac:dyDescent="0.3">
      <c r="A858">
        <v>1005387</v>
      </c>
      <c r="B858" t="s">
        <v>42246</v>
      </c>
      <c r="C858" t="s">
        <v>42247</v>
      </c>
      <c r="D858" t="s">
        <v>21643</v>
      </c>
      <c r="E858" t="s">
        <v>946</v>
      </c>
      <c r="F858" t="s">
        <v>42248</v>
      </c>
      <c r="G858" t="s">
        <v>42249</v>
      </c>
      <c r="H858" t="s">
        <v>2243</v>
      </c>
      <c r="I858">
        <v>47.613729999999997</v>
      </c>
      <c r="J858">
        <v>-122.19453</v>
      </c>
      <c r="K858">
        <v>221210</v>
      </c>
      <c r="L858" t="s">
        <v>3629</v>
      </c>
      <c r="AW858" s="49" t="s">
        <v>42250</v>
      </c>
      <c r="AX858" s="49" t="s">
        <v>42251</v>
      </c>
      <c r="AY858" s="49" t="s">
        <v>42252</v>
      </c>
      <c r="AZ858" s="49" t="s">
        <v>42253</v>
      </c>
      <c r="BA858" s="49" t="s">
        <v>42254</v>
      </c>
      <c r="BB858" s="49" t="s">
        <v>42255</v>
      </c>
      <c r="BC858" s="49" t="s">
        <v>42256</v>
      </c>
      <c r="BD858" s="49" t="s">
        <v>42257</v>
      </c>
      <c r="BE858" s="49" t="s">
        <v>42258</v>
      </c>
    </row>
    <row r="859" spans="1:75" x14ac:dyDescent="0.3">
      <c r="A859">
        <v>1005960</v>
      </c>
      <c r="B859" t="s">
        <v>27093</v>
      </c>
      <c r="C859" t="s">
        <v>27094</v>
      </c>
      <c r="D859" t="s">
        <v>4082</v>
      </c>
      <c r="E859" t="s">
        <v>569</v>
      </c>
      <c r="F859" t="s">
        <v>27095</v>
      </c>
      <c r="G859" t="s">
        <v>27096</v>
      </c>
      <c r="H859" t="s">
        <v>13210</v>
      </c>
      <c r="I859">
        <v>42.476840000000003</v>
      </c>
      <c r="J859">
        <v>-95.41516</v>
      </c>
      <c r="K859">
        <v>325193</v>
      </c>
      <c r="L859" t="s">
        <v>599</v>
      </c>
      <c r="BO859" s="49" t="s">
        <v>35887</v>
      </c>
      <c r="BP859" s="49" t="s">
        <v>35887</v>
      </c>
      <c r="BQ859" s="49" t="s">
        <v>35887</v>
      </c>
      <c r="BR859" s="49" t="s">
        <v>35887</v>
      </c>
      <c r="BS859" s="49" t="s">
        <v>35887</v>
      </c>
      <c r="BT859" s="49" t="s">
        <v>35887</v>
      </c>
      <c r="BU859" s="49" t="s">
        <v>35887</v>
      </c>
      <c r="BV859" s="49" t="s">
        <v>35887</v>
      </c>
      <c r="BW859" s="49" t="s">
        <v>35887</v>
      </c>
    </row>
    <row r="860" spans="1:75" x14ac:dyDescent="0.3">
      <c r="A860">
        <v>1012166</v>
      </c>
      <c r="B860" t="s">
        <v>42259</v>
      </c>
      <c r="C860" t="s">
        <v>42260</v>
      </c>
      <c r="D860" t="s">
        <v>42261</v>
      </c>
      <c r="E860" t="s">
        <v>1663</v>
      </c>
      <c r="F860" t="s">
        <v>42262</v>
      </c>
      <c r="G860" t="s">
        <v>42263</v>
      </c>
      <c r="H860" t="s">
        <v>20790</v>
      </c>
      <c r="I860">
        <v>40.983719999999998</v>
      </c>
      <c r="J860">
        <v>-74.136080000000007</v>
      </c>
      <c r="K860">
        <v>424690</v>
      </c>
      <c r="L860" t="s">
        <v>58</v>
      </c>
    </row>
    <row r="861" spans="1:75" x14ac:dyDescent="0.3">
      <c r="A861">
        <v>1012919</v>
      </c>
      <c r="B861" t="s">
        <v>27313</v>
      </c>
      <c r="C861" t="s">
        <v>27314</v>
      </c>
      <c r="D861" t="s">
        <v>27315</v>
      </c>
      <c r="E861" t="s">
        <v>640</v>
      </c>
      <c r="F861" t="s">
        <v>24325</v>
      </c>
      <c r="G861" t="s">
        <v>27316</v>
      </c>
      <c r="H861" t="s">
        <v>4380</v>
      </c>
      <c r="I861">
        <v>47.617190000000001</v>
      </c>
      <c r="J861">
        <v>-103.540887</v>
      </c>
      <c r="K861">
        <v>211130</v>
      </c>
      <c r="L861" t="s">
        <v>126</v>
      </c>
      <c r="BF861" s="49" t="s">
        <v>42264</v>
      </c>
      <c r="BG861" s="49" t="s">
        <v>42265</v>
      </c>
      <c r="BH861" s="49" t="s">
        <v>42266</v>
      </c>
    </row>
    <row r="862" spans="1:75" x14ac:dyDescent="0.3">
      <c r="A862">
        <v>1013583</v>
      </c>
      <c r="B862" t="s">
        <v>36760</v>
      </c>
      <c r="C862" t="s">
        <v>42267</v>
      </c>
      <c r="D862" t="s">
        <v>5420</v>
      </c>
      <c r="E862" t="s">
        <v>303</v>
      </c>
      <c r="F862" t="s">
        <v>36762</v>
      </c>
      <c r="G862" t="s">
        <v>36763</v>
      </c>
      <c r="H862" t="s">
        <v>483</v>
      </c>
      <c r="I862">
        <v>29.760992999999999</v>
      </c>
      <c r="J862">
        <v>-95.394705999999999</v>
      </c>
      <c r="K862">
        <v>423740</v>
      </c>
      <c r="L862" t="s">
        <v>58</v>
      </c>
    </row>
    <row r="863" spans="1:75" x14ac:dyDescent="0.3">
      <c r="A863">
        <v>1010747</v>
      </c>
      <c r="B863" t="s">
        <v>42268</v>
      </c>
      <c r="C863" t="s">
        <v>42269</v>
      </c>
      <c r="D863" t="s">
        <v>5420</v>
      </c>
      <c r="E863" t="s">
        <v>303</v>
      </c>
      <c r="F863" t="s">
        <v>40269</v>
      </c>
      <c r="G863" t="s">
        <v>42270</v>
      </c>
      <c r="H863" t="s">
        <v>483</v>
      </c>
      <c r="I863">
        <v>29.745979999999999</v>
      </c>
      <c r="J863">
        <v>-95.558340000000001</v>
      </c>
      <c r="K863">
        <v>424720</v>
      </c>
      <c r="L863" t="s">
        <v>36033</v>
      </c>
      <c r="AI863" s="49" t="s">
        <v>35887</v>
      </c>
      <c r="AJ863" s="49" t="s">
        <v>35887</v>
      </c>
      <c r="AK863" s="49" t="s">
        <v>35887</v>
      </c>
      <c r="AL863" s="49" t="s">
        <v>35887</v>
      </c>
    </row>
    <row r="864" spans="1:75" x14ac:dyDescent="0.3">
      <c r="A864">
        <v>1013163</v>
      </c>
      <c r="B864"/>
      <c r="C864" t="s">
        <v>42271</v>
      </c>
      <c r="D864" t="s">
        <v>42272</v>
      </c>
      <c r="E864" t="s">
        <v>468</v>
      </c>
      <c r="F864" t="s">
        <v>42273</v>
      </c>
      <c r="G864" t="s">
        <v>42274</v>
      </c>
      <c r="I864">
        <v>26.1242719</v>
      </c>
      <c r="J864">
        <v>-80.128900999999999</v>
      </c>
      <c r="K864">
        <v>424690</v>
      </c>
      <c r="L864" t="s">
        <v>58</v>
      </c>
    </row>
    <row r="865" spans="1:75" x14ac:dyDescent="0.3">
      <c r="A865">
        <v>1013013</v>
      </c>
      <c r="B865" t="s">
        <v>42275</v>
      </c>
      <c r="C865" t="s">
        <v>42276</v>
      </c>
      <c r="D865" t="s">
        <v>42277</v>
      </c>
      <c r="E865" t="s">
        <v>690</v>
      </c>
      <c r="F865" t="s">
        <v>42278</v>
      </c>
      <c r="G865" t="s">
        <v>42279</v>
      </c>
      <c r="H865" t="s">
        <v>11713</v>
      </c>
      <c r="I865">
        <v>34.124847000000003</v>
      </c>
      <c r="J865">
        <v>-84.221172999999993</v>
      </c>
      <c r="K865">
        <v>325120</v>
      </c>
      <c r="L865" t="s">
        <v>58</v>
      </c>
    </row>
    <row r="866" spans="1:75" x14ac:dyDescent="0.3">
      <c r="A866">
        <v>1002797</v>
      </c>
      <c r="B866" t="s">
        <v>42280</v>
      </c>
      <c r="C866" t="s">
        <v>42281</v>
      </c>
      <c r="D866" t="s">
        <v>14242</v>
      </c>
      <c r="E866" t="s">
        <v>793</v>
      </c>
      <c r="F866" t="s">
        <v>42282</v>
      </c>
      <c r="G866" t="s">
        <v>42283</v>
      </c>
      <c r="H866" t="s">
        <v>27498</v>
      </c>
      <c r="I866">
        <v>37.278039999999997</v>
      </c>
      <c r="J866">
        <v>-79.930760000000006</v>
      </c>
      <c r="K866">
        <v>221210</v>
      </c>
      <c r="L866" t="s">
        <v>127</v>
      </c>
      <c r="AW866" s="49" t="s">
        <v>42284</v>
      </c>
      <c r="AX866" s="49" t="s">
        <v>42285</v>
      </c>
      <c r="AY866" s="49" t="s">
        <v>42286</v>
      </c>
      <c r="AZ866" s="49" t="s">
        <v>42287</v>
      </c>
      <c r="BA866" s="49" t="s">
        <v>42288</v>
      </c>
      <c r="BB866" s="49" t="s">
        <v>42289</v>
      </c>
      <c r="BC866" s="49" t="s">
        <v>42290</v>
      </c>
      <c r="BD866" s="49" t="s">
        <v>42291</v>
      </c>
      <c r="BE866" s="49" t="s">
        <v>42292</v>
      </c>
    </row>
    <row r="867" spans="1:75" x14ac:dyDescent="0.3">
      <c r="A867">
        <v>1009675</v>
      </c>
      <c r="B867" t="s">
        <v>35884</v>
      </c>
      <c r="C867" t="s">
        <v>42293</v>
      </c>
      <c r="D867" t="s">
        <v>1538</v>
      </c>
      <c r="E867" t="s">
        <v>663</v>
      </c>
      <c r="F867" t="s">
        <v>1539</v>
      </c>
      <c r="G867" t="s">
        <v>42294</v>
      </c>
      <c r="H867" t="s">
        <v>726</v>
      </c>
      <c r="I867">
        <v>41.39132</v>
      </c>
      <c r="J867">
        <v>-83.672079999999994</v>
      </c>
      <c r="K867">
        <v>325120</v>
      </c>
      <c r="L867" t="s">
        <v>58</v>
      </c>
    </row>
    <row r="868" spans="1:75" x14ac:dyDescent="0.3">
      <c r="A868">
        <v>1007870</v>
      </c>
      <c r="B868" t="s">
        <v>27822</v>
      </c>
      <c r="C868" t="s">
        <v>27823</v>
      </c>
      <c r="D868" t="s">
        <v>27824</v>
      </c>
      <c r="E868" t="s">
        <v>468</v>
      </c>
      <c r="F868" t="s">
        <v>27825</v>
      </c>
      <c r="G868" t="s">
        <v>27826</v>
      </c>
      <c r="H868" t="s">
        <v>841</v>
      </c>
      <c r="I868">
        <v>28.427199999999999</v>
      </c>
      <c r="J868">
        <v>-81.580299999999994</v>
      </c>
      <c r="K868">
        <v>713110</v>
      </c>
      <c r="L868" t="s">
        <v>27827</v>
      </c>
      <c r="AW868" s="49" t="s">
        <v>42295</v>
      </c>
      <c r="AX868" s="49" t="s">
        <v>42296</v>
      </c>
      <c r="AY868" s="49" t="s">
        <v>42297</v>
      </c>
      <c r="AZ868" s="49" t="s">
        <v>42298</v>
      </c>
      <c r="BA868" s="49" t="s">
        <v>42299</v>
      </c>
      <c r="BB868" s="49" t="s">
        <v>42300</v>
      </c>
      <c r="BC868" s="49" t="s">
        <v>42301</v>
      </c>
      <c r="BD868" s="49" t="s">
        <v>42302</v>
      </c>
      <c r="BE868" s="49" t="s">
        <v>42303</v>
      </c>
    </row>
    <row r="869" spans="1:75" x14ac:dyDescent="0.3">
      <c r="A869">
        <v>1011796</v>
      </c>
      <c r="B869"/>
      <c r="C869" t="s">
        <v>42304</v>
      </c>
      <c r="D869" t="s">
        <v>42305</v>
      </c>
      <c r="E869" t="s">
        <v>468</v>
      </c>
      <c r="F869" t="s">
        <v>42306</v>
      </c>
      <c r="G869" t="s">
        <v>42307</v>
      </c>
      <c r="I869">
        <v>25.814115999999999</v>
      </c>
      <c r="J869">
        <v>-80.311857000000003</v>
      </c>
      <c r="K869">
        <v>423740</v>
      </c>
      <c r="L869" t="s">
        <v>36697</v>
      </c>
    </row>
    <row r="870" spans="1:75" x14ac:dyDescent="0.3">
      <c r="A870">
        <v>1012253</v>
      </c>
      <c r="B870" t="s">
        <v>42308</v>
      </c>
      <c r="C870" t="s">
        <v>42309</v>
      </c>
      <c r="D870" t="s">
        <v>3188</v>
      </c>
      <c r="E870" t="s">
        <v>1487</v>
      </c>
      <c r="F870" t="s">
        <v>35868</v>
      </c>
      <c r="G870" t="s">
        <v>42310</v>
      </c>
      <c r="H870" t="s">
        <v>5884</v>
      </c>
      <c r="I870">
        <v>39.730274999999999</v>
      </c>
      <c r="J870">
        <v>-105.018812</v>
      </c>
      <c r="K870">
        <v>424690</v>
      </c>
      <c r="L870" t="s">
        <v>58</v>
      </c>
    </row>
    <row r="871" spans="1:75" x14ac:dyDescent="0.3">
      <c r="A871">
        <v>1000894</v>
      </c>
      <c r="B871" t="s">
        <v>42311</v>
      </c>
      <c r="C871" t="s">
        <v>42312</v>
      </c>
      <c r="D871" t="s">
        <v>3625</v>
      </c>
      <c r="E871" t="s">
        <v>690</v>
      </c>
      <c r="F871" t="s">
        <v>42313</v>
      </c>
      <c r="G871" t="s">
        <v>42314</v>
      </c>
      <c r="H871" t="s">
        <v>3628</v>
      </c>
      <c r="I871">
        <v>33.933399999999999</v>
      </c>
      <c r="J871">
        <v>-84.353290000000001</v>
      </c>
      <c r="K871">
        <v>333415</v>
      </c>
      <c r="L871" t="s">
        <v>82</v>
      </c>
    </row>
    <row r="872" spans="1:75" x14ac:dyDescent="0.3">
      <c r="A872">
        <v>1001139</v>
      </c>
      <c r="B872" t="s">
        <v>42315</v>
      </c>
      <c r="C872" t="s">
        <v>42316</v>
      </c>
      <c r="D872" t="s">
        <v>3544</v>
      </c>
      <c r="E872" t="s">
        <v>311</v>
      </c>
      <c r="F872" t="s">
        <v>898</v>
      </c>
      <c r="G872" t="s">
        <v>42317</v>
      </c>
      <c r="H872" t="s">
        <v>900</v>
      </c>
      <c r="I872">
        <v>37.746760000000002</v>
      </c>
      <c r="J872">
        <v>-84.286850000000001</v>
      </c>
      <c r="K872">
        <v>221210</v>
      </c>
      <c r="L872" t="s">
        <v>127</v>
      </c>
      <c r="AW872" s="49" t="s">
        <v>42318</v>
      </c>
      <c r="AX872" s="49" t="s">
        <v>42319</v>
      </c>
      <c r="AY872" s="49" t="s">
        <v>42320</v>
      </c>
      <c r="AZ872" s="49" t="s">
        <v>42321</v>
      </c>
      <c r="BA872" s="49" t="s">
        <v>42322</v>
      </c>
      <c r="BB872" s="49" t="s">
        <v>42323</v>
      </c>
      <c r="BC872" s="49" t="s">
        <v>42324</v>
      </c>
      <c r="BD872" s="49" t="s">
        <v>42325</v>
      </c>
      <c r="BE872" s="49" t="s">
        <v>42326</v>
      </c>
    </row>
    <row r="873" spans="1:75" x14ac:dyDescent="0.3">
      <c r="A873">
        <v>1011123</v>
      </c>
      <c r="B873" t="s">
        <v>27963</v>
      </c>
      <c r="C873" t="s">
        <v>27964</v>
      </c>
      <c r="D873" t="s">
        <v>27965</v>
      </c>
      <c r="E873" t="s">
        <v>461</v>
      </c>
      <c r="F873" t="s">
        <v>5226</v>
      </c>
      <c r="H873" t="s">
        <v>13626</v>
      </c>
      <c r="I873">
        <v>42.501100000000001</v>
      </c>
      <c r="J873">
        <v>-110.4228</v>
      </c>
      <c r="K873">
        <v>211111</v>
      </c>
      <c r="L873" t="s">
        <v>27966</v>
      </c>
      <c r="BQ873" s="49" t="s">
        <v>35887</v>
      </c>
      <c r="BR873" s="49" t="s">
        <v>35887</v>
      </c>
      <c r="BS873" s="49" t="s">
        <v>35887</v>
      </c>
      <c r="BT873" s="49" t="s">
        <v>35887</v>
      </c>
      <c r="BU873" s="49" t="s">
        <v>35887</v>
      </c>
    </row>
    <row r="874" spans="1:75" x14ac:dyDescent="0.3">
      <c r="A874">
        <v>1012745</v>
      </c>
      <c r="B874" t="s">
        <v>42327</v>
      </c>
      <c r="C874" t="s">
        <v>42328</v>
      </c>
      <c r="D874" t="s">
        <v>5420</v>
      </c>
      <c r="E874" t="s">
        <v>303</v>
      </c>
      <c r="F874" t="s">
        <v>35922</v>
      </c>
      <c r="G874" t="s">
        <v>42329</v>
      </c>
      <c r="I874">
        <v>29.750396899999998</v>
      </c>
      <c r="J874">
        <v>-95.493511900000001</v>
      </c>
      <c r="K874">
        <v>424720</v>
      </c>
      <c r="L874" t="s">
        <v>35924</v>
      </c>
      <c r="AE874" s="49" t="s">
        <v>35887</v>
      </c>
      <c r="AG874" s="49" t="s">
        <v>35887</v>
      </c>
      <c r="AH874" s="49" t="s">
        <v>35887</v>
      </c>
      <c r="AN874" s="49" t="s">
        <v>42330</v>
      </c>
      <c r="AO874" s="49" t="s">
        <v>42331</v>
      </c>
      <c r="AP874" s="49" t="s">
        <v>42332</v>
      </c>
      <c r="AQ874" s="49" t="s">
        <v>42333</v>
      </c>
    </row>
    <row r="875" spans="1:75" x14ac:dyDescent="0.3">
      <c r="A875">
        <v>1007781</v>
      </c>
      <c r="B875" t="s">
        <v>28013</v>
      </c>
      <c r="C875" t="s">
        <v>28014</v>
      </c>
      <c r="D875" t="s">
        <v>28015</v>
      </c>
      <c r="E875" t="s">
        <v>1418</v>
      </c>
      <c r="F875" t="s">
        <v>28016</v>
      </c>
      <c r="G875" t="s">
        <v>28017</v>
      </c>
      <c r="H875" t="s">
        <v>28018</v>
      </c>
      <c r="I875">
        <v>35.192900000000002</v>
      </c>
      <c r="J875">
        <v>-94.646900000000002</v>
      </c>
      <c r="K875">
        <v>221112</v>
      </c>
      <c r="L875" t="s">
        <v>599</v>
      </c>
      <c r="BO875" s="49" t="s">
        <v>35887</v>
      </c>
      <c r="BP875" s="49" t="s">
        <v>35887</v>
      </c>
      <c r="BQ875" s="49" t="s">
        <v>35887</v>
      </c>
      <c r="BR875" s="49" t="s">
        <v>35887</v>
      </c>
      <c r="BS875" s="49" t="s">
        <v>35887</v>
      </c>
      <c r="BT875" s="49" t="s">
        <v>35887</v>
      </c>
      <c r="BU875" s="49" t="s">
        <v>35887</v>
      </c>
      <c r="BV875" s="49" t="s">
        <v>35887</v>
      </c>
      <c r="BW875" s="49" t="s">
        <v>35887</v>
      </c>
    </row>
    <row r="876" spans="1:75" x14ac:dyDescent="0.3">
      <c r="A876">
        <v>1008130</v>
      </c>
      <c r="B876" t="s">
        <v>28140</v>
      </c>
      <c r="C876" t="s">
        <v>28141</v>
      </c>
      <c r="D876" t="s">
        <v>16990</v>
      </c>
      <c r="E876" t="s">
        <v>640</v>
      </c>
      <c r="F876" t="s">
        <v>16991</v>
      </c>
      <c r="G876" t="s">
        <v>28142</v>
      </c>
      <c r="H876" t="s">
        <v>3703</v>
      </c>
      <c r="I876">
        <v>48.031633999999997</v>
      </c>
      <c r="J876">
        <v>-102.35364</v>
      </c>
      <c r="K876">
        <v>211130</v>
      </c>
      <c r="L876" t="s">
        <v>326</v>
      </c>
      <c r="BF876" s="49" t="s">
        <v>42334</v>
      </c>
      <c r="BG876" s="49" t="s">
        <v>42335</v>
      </c>
      <c r="BH876" s="49" t="s">
        <v>42336</v>
      </c>
      <c r="BI876" s="49" t="s">
        <v>42337</v>
      </c>
      <c r="BJ876" s="49" t="s">
        <v>42338</v>
      </c>
      <c r="BK876" s="49" t="s">
        <v>42339</v>
      </c>
      <c r="BL876" s="49" t="s">
        <v>42340</v>
      </c>
      <c r="BM876" s="49" t="s">
        <v>42341</v>
      </c>
      <c r="BN876" s="49" t="s">
        <v>42342</v>
      </c>
    </row>
    <row r="877" spans="1:75" x14ac:dyDescent="0.3">
      <c r="A877">
        <v>1000099</v>
      </c>
      <c r="B877" t="s">
        <v>28143</v>
      </c>
      <c r="C877" t="s">
        <v>28144</v>
      </c>
      <c r="D877" t="s">
        <v>28145</v>
      </c>
      <c r="E877" t="s">
        <v>351</v>
      </c>
      <c r="F877" t="s">
        <v>27228</v>
      </c>
      <c r="G877" t="s">
        <v>28146</v>
      </c>
      <c r="H877" t="s">
        <v>1547</v>
      </c>
      <c r="I877">
        <v>39</v>
      </c>
      <c r="J877">
        <v>-87.722200000000001</v>
      </c>
      <c r="K877">
        <v>324110</v>
      </c>
      <c r="L877" t="s">
        <v>1344</v>
      </c>
      <c r="V877" s="49" t="s">
        <v>42343</v>
      </c>
      <c r="W877" s="49" t="s">
        <v>42344</v>
      </c>
      <c r="X877" s="49" t="s">
        <v>42345</v>
      </c>
      <c r="Y877" s="49" t="s">
        <v>42346</v>
      </c>
      <c r="Z877" s="49" t="s">
        <v>42347</v>
      </c>
      <c r="AA877" s="49" t="s">
        <v>42348</v>
      </c>
      <c r="AB877" s="49" t="s">
        <v>42349</v>
      </c>
      <c r="AC877" s="49" t="s">
        <v>42350</v>
      </c>
      <c r="AD877" s="49" t="s">
        <v>42351</v>
      </c>
    </row>
    <row r="878" spans="1:75" x14ac:dyDescent="0.3">
      <c r="A878">
        <v>1012435</v>
      </c>
      <c r="B878" t="s">
        <v>28147</v>
      </c>
      <c r="C878" t="s">
        <v>28148</v>
      </c>
      <c r="D878" t="s">
        <v>2562</v>
      </c>
      <c r="E878" t="s">
        <v>303</v>
      </c>
      <c r="F878" t="s">
        <v>2563</v>
      </c>
      <c r="H878" t="s">
        <v>969</v>
      </c>
      <c r="I878">
        <v>27.814964</v>
      </c>
      <c r="J878">
        <v>-97.594280999999995</v>
      </c>
      <c r="K878">
        <v>211130</v>
      </c>
      <c r="L878" t="s">
        <v>326</v>
      </c>
      <c r="BF878" s="49" t="s">
        <v>42352</v>
      </c>
      <c r="BG878" s="49" t="s">
        <v>42353</v>
      </c>
      <c r="BH878" s="49" t="s">
        <v>42354</v>
      </c>
      <c r="BI878" s="49" t="s">
        <v>42355</v>
      </c>
    </row>
    <row r="879" spans="1:75" x14ac:dyDescent="0.3">
      <c r="A879">
        <v>1003576</v>
      </c>
      <c r="B879" t="s">
        <v>28153</v>
      </c>
      <c r="C879" t="s">
        <v>28154</v>
      </c>
      <c r="D879" t="s">
        <v>27319</v>
      </c>
      <c r="E879" t="s">
        <v>331</v>
      </c>
      <c r="F879" t="s">
        <v>28155</v>
      </c>
      <c r="G879" t="s">
        <v>28156</v>
      </c>
      <c r="H879" t="s">
        <v>1171</v>
      </c>
      <c r="I879">
        <v>43.268900000000002</v>
      </c>
      <c r="J879">
        <v>-77.629400000000004</v>
      </c>
      <c r="K879">
        <v>221122</v>
      </c>
      <c r="L879" t="s">
        <v>3629</v>
      </c>
      <c r="AW879" s="49" t="s">
        <v>42356</v>
      </c>
      <c r="AX879" s="49" t="s">
        <v>42357</v>
      </c>
      <c r="AY879" s="49" t="s">
        <v>42358</v>
      </c>
      <c r="AZ879" s="49" t="s">
        <v>42359</v>
      </c>
      <c r="BA879" s="49" t="s">
        <v>42360</v>
      </c>
      <c r="BB879" s="49" t="s">
        <v>42361</v>
      </c>
      <c r="BC879" s="49" t="s">
        <v>42362</v>
      </c>
      <c r="BD879" s="49" t="s">
        <v>42363</v>
      </c>
      <c r="BE879" s="49" t="s">
        <v>42364</v>
      </c>
    </row>
    <row r="880" spans="1:75" x14ac:dyDescent="0.3">
      <c r="A880">
        <v>1005435</v>
      </c>
      <c r="B880" t="s">
        <v>42365</v>
      </c>
      <c r="C880" t="s">
        <v>42366</v>
      </c>
      <c r="D880" t="s">
        <v>42367</v>
      </c>
      <c r="E880" t="s">
        <v>393</v>
      </c>
      <c r="F880" t="s">
        <v>18231</v>
      </c>
      <c r="G880" t="s">
        <v>42368</v>
      </c>
      <c r="H880" t="s">
        <v>930</v>
      </c>
      <c r="I880">
        <v>42.716169999999998</v>
      </c>
      <c r="J880">
        <v>-89.005930000000006</v>
      </c>
      <c r="K880">
        <v>221210</v>
      </c>
      <c r="L880" t="s">
        <v>3629</v>
      </c>
      <c r="AW880" s="49" t="s">
        <v>42369</v>
      </c>
      <c r="AX880" s="49" t="s">
        <v>42370</v>
      </c>
      <c r="AY880" s="49" t="s">
        <v>42371</v>
      </c>
      <c r="AZ880" s="49" t="s">
        <v>42372</v>
      </c>
      <c r="BA880" s="49" t="s">
        <v>42373</v>
      </c>
      <c r="BB880" s="49" t="s">
        <v>42374</v>
      </c>
      <c r="BC880" s="49" t="s">
        <v>42375</v>
      </c>
      <c r="BD880" s="49" t="s">
        <v>42376</v>
      </c>
      <c r="BE880" s="49" t="s">
        <v>42377</v>
      </c>
    </row>
    <row r="881" spans="1:75" x14ac:dyDescent="0.3">
      <c r="A881">
        <v>1011343</v>
      </c>
      <c r="B881" t="s">
        <v>42378</v>
      </c>
      <c r="C881" t="s">
        <v>42379</v>
      </c>
      <c r="D881" t="s">
        <v>36231</v>
      </c>
      <c r="E881" t="s">
        <v>2780</v>
      </c>
      <c r="F881" t="s">
        <v>37103</v>
      </c>
      <c r="G881" t="s">
        <v>37104</v>
      </c>
      <c r="H881" t="s">
        <v>7541</v>
      </c>
      <c r="I881">
        <v>40.75996</v>
      </c>
      <c r="J881">
        <v>-73.984870000000001</v>
      </c>
      <c r="K881">
        <v>424720</v>
      </c>
      <c r="L881" t="s">
        <v>35924</v>
      </c>
      <c r="AG881" s="49" t="s">
        <v>35887</v>
      </c>
      <c r="AH881" s="49" t="s">
        <v>35887</v>
      </c>
      <c r="AI881" s="49" t="s">
        <v>35887</v>
      </c>
      <c r="AP881" s="49" t="s">
        <v>42380</v>
      </c>
      <c r="AQ881" s="49" t="s">
        <v>42381</v>
      </c>
      <c r="AR881" s="49" t="s">
        <v>42382</v>
      </c>
    </row>
    <row r="882" spans="1:75" x14ac:dyDescent="0.3">
      <c r="A882">
        <v>1013639</v>
      </c>
      <c r="B882" t="s">
        <v>42383</v>
      </c>
      <c r="C882" t="s">
        <v>42384</v>
      </c>
      <c r="D882" t="s">
        <v>460</v>
      </c>
      <c r="E882" t="s">
        <v>461</v>
      </c>
      <c r="F882" t="s">
        <v>462</v>
      </c>
      <c r="G882" t="s">
        <v>42385</v>
      </c>
      <c r="H882" t="s">
        <v>464</v>
      </c>
      <c r="I882">
        <v>44.297130000000003</v>
      </c>
      <c r="J882">
        <v>-105.48866</v>
      </c>
      <c r="K882">
        <v>211130</v>
      </c>
      <c r="L882" t="s">
        <v>126</v>
      </c>
      <c r="BF882" s="49" t="s">
        <v>35887</v>
      </c>
    </row>
    <row r="883" spans="1:75" x14ac:dyDescent="0.3">
      <c r="A883">
        <v>1007679</v>
      </c>
      <c r="B883" t="s">
        <v>42386</v>
      </c>
      <c r="C883" t="s">
        <v>42387</v>
      </c>
      <c r="D883" t="s">
        <v>9793</v>
      </c>
      <c r="E883" t="s">
        <v>386</v>
      </c>
      <c r="F883" t="s">
        <v>42388</v>
      </c>
      <c r="G883" t="s">
        <v>42389</v>
      </c>
      <c r="H883" t="s">
        <v>1615</v>
      </c>
      <c r="I883">
        <v>34.477153999999999</v>
      </c>
      <c r="J883">
        <v>-87.720416999999998</v>
      </c>
      <c r="K883">
        <v>221210</v>
      </c>
      <c r="L883" t="s">
        <v>127</v>
      </c>
      <c r="AW883" s="49" t="s">
        <v>42390</v>
      </c>
      <c r="AX883" s="49" t="s">
        <v>42391</v>
      </c>
      <c r="AY883" s="49" t="s">
        <v>42392</v>
      </c>
      <c r="AZ883" s="49" t="s">
        <v>42393</v>
      </c>
      <c r="BA883" s="49" t="s">
        <v>42394</v>
      </c>
      <c r="BB883" s="49" t="s">
        <v>42395</v>
      </c>
      <c r="BC883" s="49" t="s">
        <v>42396</v>
      </c>
      <c r="BD883" s="49" t="s">
        <v>42397</v>
      </c>
      <c r="BE883" s="49" t="s">
        <v>42398</v>
      </c>
    </row>
    <row r="884" spans="1:75" x14ac:dyDescent="0.3">
      <c r="A884">
        <v>1009615</v>
      </c>
      <c r="B884" t="s">
        <v>28384</v>
      </c>
      <c r="C884" t="s">
        <v>28385</v>
      </c>
      <c r="D884" t="s">
        <v>13773</v>
      </c>
      <c r="E884" t="s">
        <v>351</v>
      </c>
      <c r="F884" t="s">
        <v>28386</v>
      </c>
      <c r="G884" t="s">
        <v>28387</v>
      </c>
      <c r="H884" t="s">
        <v>354</v>
      </c>
      <c r="I884">
        <v>42.002310000000001</v>
      </c>
      <c r="J884">
        <v>-87.67662</v>
      </c>
      <c r="K884">
        <v>335313</v>
      </c>
      <c r="L884" t="s">
        <v>14046</v>
      </c>
    </row>
    <row r="885" spans="1:75" x14ac:dyDescent="0.3">
      <c r="A885">
        <v>1010465</v>
      </c>
      <c r="B885" t="s">
        <v>42399</v>
      </c>
      <c r="C885" t="s">
        <v>28400</v>
      </c>
      <c r="D885" t="s">
        <v>5420</v>
      </c>
      <c r="E885" t="s">
        <v>303</v>
      </c>
      <c r="F885" t="s">
        <v>40269</v>
      </c>
      <c r="G885" t="s">
        <v>42400</v>
      </c>
      <c r="H885" t="s">
        <v>7587</v>
      </c>
      <c r="I885">
        <v>42.462499999999999</v>
      </c>
      <c r="J885">
        <v>-73.21369</v>
      </c>
      <c r="K885">
        <v>325211</v>
      </c>
      <c r="L885" t="s">
        <v>35912</v>
      </c>
      <c r="AE885" s="49" t="s">
        <v>35887</v>
      </c>
      <c r="AF885" s="49" t="s">
        <v>35887</v>
      </c>
      <c r="AG885" s="49" t="s">
        <v>35887</v>
      </c>
      <c r="AH885" s="49" t="s">
        <v>35887</v>
      </c>
      <c r="AI885" s="49" t="s">
        <v>35887</v>
      </c>
      <c r="AJ885" s="49" t="s">
        <v>35887</v>
      </c>
      <c r="AK885" s="49" t="s">
        <v>35887</v>
      </c>
      <c r="AL885" s="49" t="s">
        <v>35887</v>
      </c>
      <c r="AN885" s="49" t="s">
        <v>35887</v>
      </c>
      <c r="AO885" s="49" t="s">
        <v>35887</v>
      </c>
      <c r="AQ885" s="49" t="s">
        <v>35887</v>
      </c>
      <c r="AS885" s="49" t="s">
        <v>35887</v>
      </c>
    </row>
    <row r="886" spans="1:75" x14ac:dyDescent="0.3">
      <c r="A886">
        <v>1007125</v>
      </c>
      <c r="B886" t="s">
        <v>42401</v>
      </c>
      <c r="C886" t="s">
        <v>42402</v>
      </c>
      <c r="D886" t="s">
        <v>8089</v>
      </c>
      <c r="E886" t="s">
        <v>323</v>
      </c>
      <c r="F886" t="s">
        <v>8087</v>
      </c>
      <c r="G886" t="s">
        <v>42403</v>
      </c>
      <c r="H886" t="s">
        <v>3177</v>
      </c>
      <c r="I886">
        <v>32.823397999999997</v>
      </c>
      <c r="J886">
        <v>-117.144081</v>
      </c>
      <c r="K886">
        <v>221210</v>
      </c>
      <c r="L886" t="s">
        <v>3629</v>
      </c>
      <c r="AW886" s="49" t="s">
        <v>42404</v>
      </c>
      <c r="AX886" s="49" t="s">
        <v>42405</v>
      </c>
      <c r="AY886" s="49" t="s">
        <v>42406</v>
      </c>
      <c r="AZ886" s="49" t="s">
        <v>42407</v>
      </c>
      <c r="BA886" s="49" t="s">
        <v>42408</v>
      </c>
      <c r="BB886" s="49" t="s">
        <v>42409</v>
      </c>
      <c r="BC886" s="49" t="s">
        <v>42410</v>
      </c>
      <c r="BD886" s="49" t="s">
        <v>42411</v>
      </c>
      <c r="BE886" s="49" t="s">
        <v>42412</v>
      </c>
    </row>
    <row r="887" spans="1:75" x14ac:dyDescent="0.3">
      <c r="A887">
        <v>1006395</v>
      </c>
      <c r="B887" t="s">
        <v>28488</v>
      </c>
      <c r="C887" t="s">
        <v>28489</v>
      </c>
      <c r="D887" t="s">
        <v>998</v>
      </c>
      <c r="E887" t="s">
        <v>323</v>
      </c>
      <c r="F887" t="s">
        <v>999</v>
      </c>
      <c r="G887" t="s">
        <v>28490</v>
      </c>
      <c r="H887" t="s">
        <v>1001</v>
      </c>
      <c r="I887">
        <v>38.043599999999998</v>
      </c>
      <c r="J887">
        <v>-122.25320000000001</v>
      </c>
      <c r="K887">
        <v>324110</v>
      </c>
      <c r="L887" t="s">
        <v>6080</v>
      </c>
      <c r="V887" s="49" t="s">
        <v>42413</v>
      </c>
      <c r="W887" s="49" t="s">
        <v>42414</v>
      </c>
      <c r="X887" s="49" t="s">
        <v>42415</v>
      </c>
      <c r="Y887" s="49" t="s">
        <v>42416</v>
      </c>
      <c r="Z887" s="49" t="s">
        <v>42417</v>
      </c>
      <c r="AA887" s="49" t="s">
        <v>42418</v>
      </c>
      <c r="AB887" s="49" t="s">
        <v>42419</v>
      </c>
      <c r="AC887" s="49" t="s">
        <v>42420</v>
      </c>
      <c r="AD887" s="49" t="s">
        <v>42421</v>
      </c>
    </row>
    <row r="888" spans="1:75" x14ac:dyDescent="0.3">
      <c r="A888">
        <v>1002565</v>
      </c>
      <c r="B888" t="s">
        <v>28491</v>
      </c>
      <c r="C888" t="s">
        <v>28492</v>
      </c>
      <c r="D888" t="s">
        <v>3783</v>
      </c>
      <c r="E888" t="s">
        <v>323</v>
      </c>
      <c r="F888" t="s">
        <v>2871</v>
      </c>
      <c r="G888" t="s">
        <v>28493</v>
      </c>
      <c r="H888" t="s">
        <v>2179</v>
      </c>
      <c r="I888">
        <v>35.395110000000003</v>
      </c>
      <c r="J888">
        <v>-119.04652</v>
      </c>
      <c r="K888">
        <v>324110</v>
      </c>
      <c r="L888" t="s">
        <v>6080</v>
      </c>
      <c r="V888" s="49" t="s">
        <v>42422</v>
      </c>
      <c r="W888" s="49" t="s">
        <v>42423</v>
      </c>
      <c r="X888" s="49" t="s">
        <v>42424</v>
      </c>
      <c r="Y888" s="49" t="s">
        <v>42425</v>
      </c>
      <c r="Z888" s="49" t="s">
        <v>42426</v>
      </c>
      <c r="AA888" s="49" t="s">
        <v>42427</v>
      </c>
      <c r="AB888" s="49" t="s">
        <v>42428</v>
      </c>
      <c r="AC888" s="49" t="s">
        <v>42429</v>
      </c>
      <c r="AD888" s="49" t="s">
        <v>42430</v>
      </c>
    </row>
    <row r="889" spans="1:75" x14ac:dyDescent="0.3">
      <c r="A889">
        <v>1004654</v>
      </c>
      <c r="B889" t="s">
        <v>42431</v>
      </c>
      <c r="C889" t="s">
        <v>42432</v>
      </c>
      <c r="D889" t="s">
        <v>7375</v>
      </c>
      <c r="E889" t="s">
        <v>954</v>
      </c>
      <c r="F889" t="s">
        <v>7376</v>
      </c>
      <c r="G889" t="s">
        <v>42433</v>
      </c>
      <c r="H889" t="s">
        <v>7378</v>
      </c>
      <c r="I889">
        <v>33.956547999999998</v>
      </c>
      <c r="J889">
        <v>-81.047511999999998</v>
      </c>
      <c r="K889">
        <v>221210</v>
      </c>
      <c r="L889" t="s">
        <v>3629</v>
      </c>
      <c r="AW889" s="49" t="s">
        <v>42434</v>
      </c>
      <c r="AX889" s="49" t="s">
        <v>42435</v>
      </c>
      <c r="AY889" s="49" t="s">
        <v>42436</v>
      </c>
      <c r="AZ889" s="49" t="s">
        <v>42437</v>
      </c>
      <c r="BA889" s="49" t="s">
        <v>42438</v>
      </c>
      <c r="BB889" s="49" t="s">
        <v>42439</v>
      </c>
      <c r="BC889" s="49" t="s">
        <v>42440</v>
      </c>
      <c r="BD889" s="49" t="s">
        <v>42441</v>
      </c>
      <c r="BE889" s="49" t="s">
        <v>42442</v>
      </c>
    </row>
    <row r="890" spans="1:75" x14ac:dyDescent="0.3">
      <c r="A890">
        <v>1006382</v>
      </c>
      <c r="B890" t="s">
        <v>42443</v>
      </c>
      <c r="C890" t="s">
        <v>42444</v>
      </c>
      <c r="D890" t="s">
        <v>6319</v>
      </c>
      <c r="E890" t="s">
        <v>303</v>
      </c>
      <c r="F890" t="s">
        <v>6320</v>
      </c>
      <c r="H890" t="s">
        <v>1056</v>
      </c>
      <c r="I890">
        <v>35.562199999999997</v>
      </c>
      <c r="J890">
        <v>-101.12220000000001</v>
      </c>
      <c r="K890">
        <v>211111</v>
      </c>
      <c r="L890" t="s">
        <v>83</v>
      </c>
      <c r="BT890" s="49" t="s">
        <v>35887</v>
      </c>
      <c r="BU890" s="49" t="s">
        <v>35887</v>
      </c>
      <c r="BV890" s="49" t="s">
        <v>35887</v>
      </c>
      <c r="BW890" s="49" t="s">
        <v>35887</v>
      </c>
    </row>
    <row r="891" spans="1:75" x14ac:dyDescent="0.3">
      <c r="A891">
        <v>1003026</v>
      </c>
      <c r="B891" t="s">
        <v>42445</v>
      </c>
      <c r="C891" t="s">
        <v>42446</v>
      </c>
      <c r="D891" t="s">
        <v>42447</v>
      </c>
      <c r="E891" t="s">
        <v>454</v>
      </c>
      <c r="F891" t="s">
        <v>10826</v>
      </c>
      <c r="G891" t="s">
        <v>42448</v>
      </c>
      <c r="H891" t="s">
        <v>705</v>
      </c>
      <c r="I891">
        <v>42.972146000000002</v>
      </c>
      <c r="J891">
        <v>-82.422354999999996</v>
      </c>
      <c r="K891">
        <v>221210</v>
      </c>
      <c r="L891" t="s">
        <v>3629</v>
      </c>
      <c r="AW891" s="49" t="s">
        <v>42449</v>
      </c>
      <c r="AX891" s="49" t="s">
        <v>42450</v>
      </c>
      <c r="AY891" s="49" t="s">
        <v>42451</v>
      </c>
      <c r="AZ891" s="49" t="s">
        <v>42452</v>
      </c>
      <c r="BA891" s="49" t="s">
        <v>42453</v>
      </c>
      <c r="BB891" s="49" t="s">
        <v>42454</v>
      </c>
      <c r="BC891" s="49" t="s">
        <v>42455</v>
      </c>
      <c r="BD891" s="49" t="s">
        <v>42456</v>
      </c>
      <c r="BE891" s="49" t="s">
        <v>42457</v>
      </c>
    </row>
    <row r="892" spans="1:75" x14ac:dyDescent="0.3">
      <c r="A892">
        <v>1001806</v>
      </c>
      <c r="B892" t="s">
        <v>28629</v>
      </c>
      <c r="C892" t="s">
        <v>28630</v>
      </c>
      <c r="D892" t="s">
        <v>28631</v>
      </c>
      <c r="E892" t="s">
        <v>303</v>
      </c>
      <c r="F892" t="s">
        <v>17060</v>
      </c>
      <c r="G892" t="s">
        <v>28632</v>
      </c>
      <c r="H892" t="s">
        <v>17061</v>
      </c>
      <c r="I892">
        <v>32.757800000000003</v>
      </c>
      <c r="J892">
        <v>-102.681</v>
      </c>
      <c r="K892">
        <v>211120</v>
      </c>
      <c r="L892" t="s">
        <v>1135</v>
      </c>
      <c r="BO892" s="49" t="s">
        <v>35887</v>
      </c>
    </row>
    <row r="893" spans="1:75" x14ac:dyDescent="0.3">
      <c r="A893">
        <v>1003589</v>
      </c>
      <c r="B893" t="s">
        <v>28708</v>
      </c>
      <c r="C893" t="s">
        <v>28709</v>
      </c>
      <c r="D893" t="s">
        <v>21975</v>
      </c>
      <c r="E893" t="s">
        <v>386</v>
      </c>
      <c r="F893" t="s">
        <v>21976</v>
      </c>
      <c r="G893" t="s">
        <v>28710</v>
      </c>
      <c r="H893" t="s">
        <v>1384</v>
      </c>
      <c r="I893">
        <v>30.797419999999999</v>
      </c>
      <c r="J893">
        <v>-88.083539999999999</v>
      </c>
      <c r="K893">
        <v>324110</v>
      </c>
      <c r="L893" t="s">
        <v>1344</v>
      </c>
      <c r="V893" s="49" t="s">
        <v>42458</v>
      </c>
      <c r="W893" s="49" t="s">
        <v>42459</v>
      </c>
      <c r="X893" s="49" t="s">
        <v>42460</v>
      </c>
      <c r="Y893" s="49" t="s">
        <v>42461</v>
      </c>
      <c r="Z893" s="49" t="s">
        <v>42462</v>
      </c>
      <c r="AA893" s="49" t="s">
        <v>42463</v>
      </c>
      <c r="AB893" s="49" t="s">
        <v>42464</v>
      </c>
      <c r="AC893" s="49" t="s">
        <v>42465</v>
      </c>
    </row>
    <row r="894" spans="1:75" x14ac:dyDescent="0.3">
      <c r="A894">
        <v>1007002</v>
      </c>
      <c r="B894" t="s">
        <v>28715</v>
      </c>
      <c r="C894" t="s">
        <v>28716</v>
      </c>
      <c r="D894" t="s">
        <v>11086</v>
      </c>
      <c r="E894" t="s">
        <v>303</v>
      </c>
      <c r="F894" t="s">
        <v>11087</v>
      </c>
      <c r="G894" t="s">
        <v>28717</v>
      </c>
      <c r="H894" t="s">
        <v>483</v>
      </c>
      <c r="I894">
        <v>29.722221999999999</v>
      </c>
      <c r="J894">
        <v>-95.126943999999995</v>
      </c>
      <c r="K894">
        <v>324110</v>
      </c>
      <c r="L894" t="s">
        <v>12417</v>
      </c>
      <c r="V894" s="49" t="s">
        <v>42466</v>
      </c>
      <c r="W894" s="49" t="s">
        <v>42467</v>
      </c>
      <c r="X894" s="49" t="s">
        <v>42468</v>
      </c>
      <c r="Y894" s="49" t="s">
        <v>42469</v>
      </c>
      <c r="Z894" s="49" t="s">
        <v>42470</v>
      </c>
      <c r="AA894" s="49" t="s">
        <v>42471</v>
      </c>
      <c r="AB894" s="49" t="s">
        <v>42472</v>
      </c>
      <c r="AC894" s="49" t="s">
        <v>42473</v>
      </c>
      <c r="AD894" s="49" t="s">
        <v>42474</v>
      </c>
      <c r="BT894" s="49" t="s">
        <v>35887</v>
      </c>
      <c r="BU894" s="49" t="s">
        <v>35887</v>
      </c>
      <c r="BV894" s="49" t="s">
        <v>35887</v>
      </c>
      <c r="BW894" s="49" t="s">
        <v>35887</v>
      </c>
    </row>
    <row r="895" spans="1:75" x14ac:dyDescent="0.3">
      <c r="A895">
        <v>1004211</v>
      </c>
      <c r="B895" t="s">
        <v>28718</v>
      </c>
      <c r="C895" t="s">
        <v>28719</v>
      </c>
      <c r="D895" t="s">
        <v>28720</v>
      </c>
      <c r="E895" t="s">
        <v>946</v>
      </c>
      <c r="F895" t="s">
        <v>2600</v>
      </c>
      <c r="G895" t="s">
        <v>28721</v>
      </c>
      <c r="H895" t="s">
        <v>2602</v>
      </c>
      <c r="I895">
        <v>48.472836000000001</v>
      </c>
      <c r="J895">
        <v>-122.560194</v>
      </c>
      <c r="K895">
        <v>324110</v>
      </c>
      <c r="L895" t="s">
        <v>1344</v>
      </c>
      <c r="V895" s="49" t="s">
        <v>42475</v>
      </c>
      <c r="W895" s="49" t="s">
        <v>42476</v>
      </c>
      <c r="X895" s="49" t="s">
        <v>42477</v>
      </c>
      <c r="Y895" s="49" t="s">
        <v>42478</v>
      </c>
      <c r="Z895" s="49" t="s">
        <v>42479</v>
      </c>
      <c r="AA895" s="49" t="s">
        <v>42480</v>
      </c>
      <c r="AB895" s="49" t="s">
        <v>42481</v>
      </c>
      <c r="AC895" s="49" t="s">
        <v>42482</v>
      </c>
      <c r="AD895" s="49" t="s">
        <v>42483</v>
      </c>
    </row>
    <row r="896" spans="1:75" x14ac:dyDescent="0.3">
      <c r="A896">
        <v>1005002</v>
      </c>
      <c r="B896" t="s">
        <v>28755</v>
      </c>
      <c r="C896" t="s">
        <v>28756</v>
      </c>
      <c r="D896" t="s">
        <v>966</v>
      </c>
      <c r="E896" t="s">
        <v>303</v>
      </c>
      <c r="F896" t="s">
        <v>12275</v>
      </c>
      <c r="G896" t="s">
        <v>28757</v>
      </c>
      <c r="H896" t="s">
        <v>969</v>
      </c>
      <c r="I896">
        <v>27.799140000000001</v>
      </c>
      <c r="J896">
        <v>-97.57217</v>
      </c>
      <c r="K896">
        <v>211130</v>
      </c>
      <c r="L896" t="s">
        <v>326</v>
      </c>
      <c r="BF896" s="49" t="s">
        <v>42484</v>
      </c>
      <c r="BG896" s="49" t="s">
        <v>42485</v>
      </c>
      <c r="BH896" s="49" t="s">
        <v>42486</v>
      </c>
      <c r="BI896" s="49" t="s">
        <v>42487</v>
      </c>
      <c r="BJ896" s="49" t="s">
        <v>42488</v>
      </c>
      <c r="BK896" s="49" t="s">
        <v>42489</v>
      </c>
      <c r="BL896" s="49" t="s">
        <v>42490</v>
      </c>
      <c r="BM896" s="49" t="s">
        <v>42491</v>
      </c>
      <c r="BN896" s="49" t="s">
        <v>42492</v>
      </c>
    </row>
    <row r="897" spans="1:75" x14ac:dyDescent="0.3">
      <c r="A897">
        <v>1005926</v>
      </c>
      <c r="B897" t="s">
        <v>42493</v>
      </c>
      <c r="C897" t="s">
        <v>42494</v>
      </c>
      <c r="D897" t="s">
        <v>42495</v>
      </c>
      <c r="E897" t="s">
        <v>1920</v>
      </c>
      <c r="F897" t="s">
        <v>42496</v>
      </c>
      <c r="G897" t="s">
        <v>42497</v>
      </c>
      <c r="H897" t="s">
        <v>37247</v>
      </c>
      <c r="I897">
        <v>39.468629999999997</v>
      </c>
      <c r="J897">
        <v>-119.78216999999999</v>
      </c>
      <c r="K897">
        <v>221210</v>
      </c>
      <c r="L897" t="s">
        <v>127</v>
      </c>
      <c r="AW897" s="49" t="s">
        <v>42498</v>
      </c>
      <c r="AX897" s="49" t="s">
        <v>42499</v>
      </c>
      <c r="AY897" s="49" t="s">
        <v>42500</v>
      </c>
      <c r="AZ897" s="49" t="s">
        <v>42501</v>
      </c>
      <c r="BA897" s="49" t="s">
        <v>42502</v>
      </c>
      <c r="BB897" s="49" t="s">
        <v>42503</v>
      </c>
      <c r="BC897" s="49" t="s">
        <v>42504</v>
      </c>
      <c r="BD897" s="49" t="s">
        <v>42505</v>
      </c>
      <c r="BE897" s="49" t="s">
        <v>42506</v>
      </c>
    </row>
    <row r="898" spans="1:75" x14ac:dyDescent="0.3">
      <c r="A898">
        <v>1009291</v>
      </c>
      <c r="B898" t="s">
        <v>28803</v>
      </c>
      <c r="C898" t="s">
        <v>28804</v>
      </c>
      <c r="D898" t="s">
        <v>1885</v>
      </c>
      <c r="E898" t="s">
        <v>461</v>
      </c>
      <c r="F898" t="s">
        <v>1886</v>
      </c>
      <c r="G898" t="s">
        <v>28805</v>
      </c>
      <c r="H898" t="s">
        <v>1888</v>
      </c>
      <c r="I898">
        <v>41.260556000000001</v>
      </c>
      <c r="J898">
        <v>-110.806944</v>
      </c>
      <c r="K898">
        <v>324110</v>
      </c>
      <c r="L898" t="s">
        <v>1344</v>
      </c>
      <c r="V898" s="49" t="s">
        <v>42507</v>
      </c>
      <c r="W898" s="49" t="s">
        <v>42508</v>
      </c>
      <c r="X898" s="49" t="s">
        <v>42509</v>
      </c>
      <c r="Y898" s="49" t="s">
        <v>42510</v>
      </c>
      <c r="Z898" s="49" t="s">
        <v>42511</v>
      </c>
      <c r="AA898" s="49" t="s">
        <v>42512</v>
      </c>
      <c r="AB898" s="49" t="s">
        <v>42513</v>
      </c>
      <c r="AC898" s="49" t="s">
        <v>42514</v>
      </c>
      <c r="AD898" s="49" t="s">
        <v>42515</v>
      </c>
    </row>
    <row r="899" spans="1:75" x14ac:dyDescent="0.3">
      <c r="A899">
        <v>1007218</v>
      </c>
      <c r="B899" t="s">
        <v>28821</v>
      </c>
      <c r="C899" t="s">
        <v>28822</v>
      </c>
      <c r="D899" t="s">
        <v>6434</v>
      </c>
      <c r="E899" t="s">
        <v>461</v>
      </c>
      <c r="F899" t="s">
        <v>8665</v>
      </c>
      <c r="G899" t="s">
        <v>28823</v>
      </c>
      <c r="H899" t="s">
        <v>6437</v>
      </c>
      <c r="I899">
        <v>42.512900000000002</v>
      </c>
      <c r="J899">
        <v>-106.1434</v>
      </c>
      <c r="K899">
        <v>324110</v>
      </c>
      <c r="L899" t="s">
        <v>1344</v>
      </c>
      <c r="V899" s="49" t="s">
        <v>42516</v>
      </c>
      <c r="W899" s="49" t="s">
        <v>42517</v>
      </c>
      <c r="X899" s="49" t="s">
        <v>42518</v>
      </c>
      <c r="Y899" s="49" t="s">
        <v>42519</v>
      </c>
      <c r="Z899" s="49" t="s">
        <v>42520</v>
      </c>
      <c r="AA899" s="49" t="s">
        <v>42521</v>
      </c>
      <c r="AB899" s="49" t="s">
        <v>42522</v>
      </c>
      <c r="AC899" s="49" t="s">
        <v>42523</v>
      </c>
    </row>
    <row r="900" spans="1:75" x14ac:dyDescent="0.3">
      <c r="A900">
        <v>1007217</v>
      </c>
      <c r="B900" t="s">
        <v>28824</v>
      </c>
      <c r="C900" t="s">
        <v>28825</v>
      </c>
      <c r="D900" t="s">
        <v>7034</v>
      </c>
      <c r="E900" t="s">
        <v>461</v>
      </c>
      <c r="F900" t="s">
        <v>7020</v>
      </c>
      <c r="G900" t="s">
        <v>28826</v>
      </c>
      <c r="H900" t="s">
        <v>3006</v>
      </c>
      <c r="I900">
        <v>41.77899</v>
      </c>
      <c r="J900">
        <v>-107.104</v>
      </c>
      <c r="K900">
        <v>324110</v>
      </c>
      <c r="L900" t="s">
        <v>6080</v>
      </c>
      <c r="V900" s="49" t="s">
        <v>42524</v>
      </c>
      <c r="W900" s="49" t="s">
        <v>42525</v>
      </c>
      <c r="X900" s="49" t="s">
        <v>42526</v>
      </c>
      <c r="Y900" s="49" t="s">
        <v>42527</v>
      </c>
      <c r="Z900" s="49" t="s">
        <v>42528</v>
      </c>
      <c r="AA900" s="49" t="s">
        <v>42529</v>
      </c>
      <c r="AB900" s="49" t="s">
        <v>42530</v>
      </c>
      <c r="AC900" s="49" t="s">
        <v>42531</v>
      </c>
      <c r="AD900" s="49" t="s">
        <v>42532</v>
      </c>
    </row>
    <row r="901" spans="1:75" x14ac:dyDescent="0.3">
      <c r="A901">
        <v>1004592</v>
      </c>
      <c r="B901" t="s">
        <v>42533</v>
      </c>
      <c r="C901" t="s">
        <v>42534</v>
      </c>
      <c r="D901" t="s">
        <v>28834</v>
      </c>
      <c r="E901" t="s">
        <v>569</v>
      </c>
      <c r="F901" t="s">
        <v>28835</v>
      </c>
      <c r="G901" t="s">
        <v>42535</v>
      </c>
      <c r="H901" t="s">
        <v>24437</v>
      </c>
      <c r="I901">
        <v>43.080559999999998</v>
      </c>
      <c r="J901">
        <v>-96.177040000000005</v>
      </c>
      <c r="K901">
        <v>221210</v>
      </c>
      <c r="L901" t="s">
        <v>127</v>
      </c>
      <c r="AW901" s="49" t="s">
        <v>42536</v>
      </c>
      <c r="AX901" s="49" t="s">
        <v>42537</v>
      </c>
      <c r="AY901" s="49" t="s">
        <v>42538</v>
      </c>
      <c r="AZ901" s="49" t="s">
        <v>42539</v>
      </c>
      <c r="BA901" s="49" t="s">
        <v>42540</v>
      </c>
      <c r="BB901" s="49" t="s">
        <v>42541</v>
      </c>
      <c r="BC901" s="49" t="s">
        <v>42542</v>
      </c>
      <c r="BD901" s="49" t="s">
        <v>42543</v>
      </c>
      <c r="BE901" s="49" t="s">
        <v>42544</v>
      </c>
    </row>
    <row r="902" spans="1:75" x14ac:dyDescent="0.3">
      <c r="A902">
        <v>1011934</v>
      </c>
      <c r="B902"/>
      <c r="C902" t="s">
        <v>42545</v>
      </c>
      <c r="D902" t="s">
        <v>5420</v>
      </c>
      <c r="E902" t="s">
        <v>303</v>
      </c>
      <c r="F902" t="s">
        <v>42546</v>
      </c>
      <c r="G902" t="s">
        <v>42547</v>
      </c>
      <c r="I902">
        <v>29.785937000000001</v>
      </c>
      <c r="J902">
        <v>-95.590824999999995</v>
      </c>
      <c r="K902">
        <v>424720</v>
      </c>
      <c r="L902" t="s">
        <v>37040</v>
      </c>
      <c r="AH902" s="49" t="s">
        <v>35887</v>
      </c>
      <c r="AI902" s="49" t="s">
        <v>35887</v>
      </c>
      <c r="AO902" s="49" t="s">
        <v>35887</v>
      </c>
      <c r="AP902" s="49" t="s">
        <v>35887</v>
      </c>
      <c r="AQ902" s="49" t="s">
        <v>42548</v>
      </c>
    </row>
    <row r="903" spans="1:75" x14ac:dyDescent="0.3">
      <c r="A903">
        <v>1002625</v>
      </c>
      <c r="B903" t="s">
        <v>28846</v>
      </c>
      <c r="C903" t="s">
        <v>28847</v>
      </c>
      <c r="D903" t="s">
        <v>28848</v>
      </c>
      <c r="E903" t="s">
        <v>303</v>
      </c>
      <c r="F903" t="s">
        <v>21733</v>
      </c>
      <c r="H903" t="s">
        <v>11224</v>
      </c>
      <c r="I903">
        <v>33.467778000000003</v>
      </c>
      <c r="J903">
        <v>-102.55888899999999</v>
      </c>
      <c r="K903">
        <v>211130</v>
      </c>
      <c r="L903" t="s">
        <v>326</v>
      </c>
      <c r="BF903" s="49" t="s">
        <v>42549</v>
      </c>
      <c r="BG903" s="49" t="s">
        <v>42550</v>
      </c>
      <c r="BH903" s="49" t="s">
        <v>42551</v>
      </c>
      <c r="BI903" s="49" t="s">
        <v>42552</v>
      </c>
      <c r="BJ903" s="49" t="s">
        <v>42553</v>
      </c>
      <c r="BK903" s="49" t="s">
        <v>42554</v>
      </c>
      <c r="BL903" s="49" t="s">
        <v>42555</v>
      </c>
      <c r="BM903" s="49" t="s">
        <v>42556</v>
      </c>
      <c r="BN903" s="49" t="s">
        <v>42557</v>
      </c>
    </row>
    <row r="904" spans="1:75" x14ac:dyDescent="0.3">
      <c r="A904">
        <v>1005159</v>
      </c>
      <c r="B904" t="s">
        <v>28889</v>
      </c>
      <c r="C904" t="s">
        <v>28890</v>
      </c>
      <c r="D904" t="s">
        <v>3590</v>
      </c>
      <c r="E904" t="s">
        <v>832</v>
      </c>
      <c r="F904" t="s">
        <v>833</v>
      </c>
      <c r="G904" t="s">
        <v>28891</v>
      </c>
      <c r="H904" t="s">
        <v>835</v>
      </c>
      <c r="I904">
        <v>21.309263999999999</v>
      </c>
      <c r="J904">
        <v>-158.092533</v>
      </c>
      <c r="K904">
        <v>221210</v>
      </c>
      <c r="L904" t="s">
        <v>28892</v>
      </c>
      <c r="BO904" s="49" t="s">
        <v>35887</v>
      </c>
      <c r="BP904" s="49" t="s">
        <v>35887</v>
      </c>
      <c r="BQ904" s="49" t="s">
        <v>35887</v>
      </c>
      <c r="BR904" s="49" t="s">
        <v>35887</v>
      </c>
      <c r="BS904" s="49" t="s">
        <v>35887</v>
      </c>
      <c r="BT904" s="49" t="s">
        <v>35887</v>
      </c>
      <c r="BU904" s="49" t="s">
        <v>35887</v>
      </c>
      <c r="BV904" s="49" t="s">
        <v>35887</v>
      </c>
      <c r="BW904" s="49" t="s">
        <v>35887</v>
      </c>
    </row>
    <row r="905" spans="1:75" x14ac:dyDescent="0.3">
      <c r="A905">
        <v>1002925</v>
      </c>
      <c r="B905" t="s">
        <v>29028</v>
      </c>
      <c r="C905" t="s">
        <v>29029</v>
      </c>
      <c r="D905" t="s">
        <v>29030</v>
      </c>
      <c r="E905" t="s">
        <v>1663</v>
      </c>
      <c r="F905" t="s">
        <v>29031</v>
      </c>
      <c r="G905" t="s">
        <v>29032</v>
      </c>
      <c r="H905" t="s">
        <v>7910</v>
      </c>
      <c r="I905">
        <v>39.845474000000003</v>
      </c>
      <c r="J905">
        <v>-75.209485999999998</v>
      </c>
      <c r="K905">
        <v>325211</v>
      </c>
      <c r="L905" t="s">
        <v>14868</v>
      </c>
    </row>
    <row r="906" spans="1:75" x14ac:dyDescent="0.3">
      <c r="A906">
        <v>1000140</v>
      </c>
      <c r="B906" t="s">
        <v>29043</v>
      </c>
      <c r="C906" t="s">
        <v>29044</v>
      </c>
      <c r="D906" t="s">
        <v>17535</v>
      </c>
      <c r="E906" t="s">
        <v>447</v>
      </c>
      <c r="F906" t="s">
        <v>17536</v>
      </c>
      <c r="G906" t="s">
        <v>29045</v>
      </c>
      <c r="H906" t="s">
        <v>1104</v>
      </c>
      <c r="I906">
        <v>41.015090000000001</v>
      </c>
      <c r="J906">
        <v>-79.717349999999996</v>
      </c>
      <c r="K906">
        <v>324199</v>
      </c>
      <c r="L906" t="s">
        <v>28</v>
      </c>
      <c r="AF906" s="49" t="s">
        <v>35887</v>
      </c>
      <c r="AG906" s="49" t="s">
        <v>35887</v>
      </c>
      <c r="AH906" s="49" t="s">
        <v>35887</v>
      </c>
      <c r="AI906" s="49" t="s">
        <v>35887</v>
      </c>
      <c r="AJ906" s="49" t="s">
        <v>35887</v>
      </c>
      <c r="AK906" s="49" t="s">
        <v>35887</v>
      </c>
      <c r="AL906" s="49" t="s">
        <v>35887</v>
      </c>
      <c r="AO906" s="49" t="s">
        <v>42558</v>
      </c>
      <c r="AP906" s="49" t="s">
        <v>42559</v>
      </c>
      <c r="AQ906" s="49" t="s">
        <v>42560</v>
      </c>
      <c r="AR906" s="49" t="s">
        <v>42561</v>
      </c>
    </row>
    <row r="907" spans="1:75" x14ac:dyDescent="0.3">
      <c r="A907">
        <v>1006311</v>
      </c>
      <c r="B907" t="s">
        <v>29055</v>
      </c>
      <c r="C907" t="s">
        <v>29056</v>
      </c>
      <c r="D907" t="s">
        <v>29057</v>
      </c>
      <c r="E907" t="s">
        <v>303</v>
      </c>
      <c r="F907" t="s">
        <v>26427</v>
      </c>
      <c r="H907" t="s">
        <v>26429</v>
      </c>
      <c r="I907">
        <v>30.56</v>
      </c>
      <c r="J907">
        <v>-100.5881</v>
      </c>
      <c r="K907">
        <v>211130</v>
      </c>
      <c r="L907" t="s">
        <v>326</v>
      </c>
      <c r="BF907" s="49" t="s">
        <v>35887</v>
      </c>
      <c r="BG907" s="49" t="s">
        <v>42562</v>
      </c>
      <c r="BH907" s="49" t="s">
        <v>35887</v>
      </c>
      <c r="BI907" s="49" t="s">
        <v>35887</v>
      </c>
      <c r="BJ907" s="49" t="s">
        <v>35887</v>
      </c>
      <c r="BK907" s="49" t="s">
        <v>35887</v>
      </c>
      <c r="BL907" s="49" t="s">
        <v>35887</v>
      </c>
      <c r="BM907" s="49" t="s">
        <v>35887</v>
      </c>
      <c r="BN907" s="49" t="s">
        <v>35887</v>
      </c>
    </row>
    <row r="908" spans="1:75" x14ac:dyDescent="0.3">
      <c r="A908">
        <v>1005209</v>
      </c>
      <c r="B908" t="s">
        <v>42563</v>
      </c>
      <c r="C908" t="s">
        <v>42564</v>
      </c>
      <c r="D908" t="s">
        <v>4670</v>
      </c>
      <c r="E908" t="s">
        <v>323</v>
      </c>
      <c r="F908" t="s">
        <v>42565</v>
      </c>
      <c r="G908" t="s">
        <v>42566</v>
      </c>
      <c r="H908" t="s">
        <v>963</v>
      </c>
      <c r="I908">
        <v>34.049970000000002</v>
      </c>
      <c r="J908">
        <v>-118.25358</v>
      </c>
      <c r="K908">
        <v>221210</v>
      </c>
      <c r="L908" t="s">
        <v>3629</v>
      </c>
      <c r="AW908" s="49" t="s">
        <v>42567</v>
      </c>
      <c r="AX908" s="49" t="s">
        <v>42568</v>
      </c>
      <c r="AY908" s="49" t="s">
        <v>42569</v>
      </c>
      <c r="AZ908" s="49" t="s">
        <v>42570</v>
      </c>
      <c r="BA908" s="49" t="s">
        <v>42571</v>
      </c>
      <c r="BB908" s="49" t="s">
        <v>42572</v>
      </c>
      <c r="BC908" s="49" t="s">
        <v>42573</v>
      </c>
      <c r="BD908" s="49" t="s">
        <v>42574</v>
      </c>
      <c r="BE908" s="49" t="s">
        <v>42575</v>
      </c>
    </row>
    <row r="909" spans="1:75" x14ac:dyDescent="0.3">
      <c r="A909">
        <v>1002415</v>
      </c>
      <c r="B909" t="s">
        <v>29215</v>
      </c>
      <c r="C909" t="s">
        <v>29216</v>
      </c>
      <c r="D909" t="s">
        <v>29217</v>
      </c>
      <c r="E909" t="s">
        <v>1487</v>
      </c>
      <c r="F909" t="s">
        <v>15384</v>
      </c>
      <c r="G909" t="s">
        <v>29218</v>
      </c>
      <c r="H909" t="s">
        <v>6242</v>
      </c>
      <c r="I909">
        <v>40.088943999999998</v>
      </c>
      <c r="J909">
        <v>-104.88419399999999</v>
      </c>
      <c r="K909">
        <v>211130</v>
      </c>
      <c r="L909" t="s">
        <v>326</v>
      </c>
      <c r="BF909" s="49" t="s">
        <v>42576</v>
      </c>
      <c r="BG909" s="49" t="s">
        <v>42577</v>
      </c>
      <c r="BH909" s="49" t="s">
        <v>42578</v>
      </c>
      <c r="BI909" s="49" t="s">
        <v>42579</v>
      </c>
      <c r="BJ909" s="49" t="s">
        <v>42580</v>
      </c>
      <c r="BK909" s="49" t="s">
        <v>42581</v>
      </c>
      <c r="BL909" s="49" t="s">
        <v>38382</v>
      </c>
      <c r="BM909" s="49" t="s">
        <v>42582</v>
      </c>
      <c r="BN909" s="49" t="s">
        <v>38382</v>
      </c>
    </row>
    <row r="910" spans="1:75" x14ac:dyDescent="0.3">
      <c r="A910">
        <v>1005496</v>
      </c>
      <c r="B910" t="s">
        <v>29308</v>
      </c>
      <c r="C910" t="s">
        <v>29309</v>
      </c>
      <c r="D910" t="s">
        <v>29310</v>
      </c>
      <c r="E910" t="s">
        <v>583</v>
      </c>
      <c r="F910" t="s">
        <v>17622</v>
      </c>
      <c r="G910" t="s">
        <v>29311</v>
      </c>
      <c r="H910" t="s">
        <v>2636</v>
      </c>
      <c r="I910">
        <v>29.952221999999999</v>
      </c>
      <c r="J910">
        <v>-90.328556000000006</v>
      </c>
      <c r="K910">
        <v>324110</v>
      </c>
      <c r="L910" t="s">
        <v>1344</v>
      </c>
      <c r="V910" s="49" t="s">
        <v>42583</v>
      </c>
      <c r="W910" s="49" t="s">
        <v>42584</v>
      </c>
      <c r="X910" s="49" t="s">
        <v>42585</v>
      </c>
      <c r="Y910" s="49" t="s">
        <v>42586</v>
      </c>
      <c r="Z910" s="49" t="s">
        <v>42587</v>
      </c>
      <c r="AA910" s="49" t="s">
        <v>42588</v>
      </c>
      <c r="AB910" s="49" t="s">
        <v>42589</v>
      </c>
    </row>
    <row r="911" spans="1:75" x14ac:dyDescent="0.3">
      <c r="A911">
        <v>1000137</v>
      </c>
      <c r="B911" t="s">
        <v>42590</v>
      </c>
      <c r="C911" t="s">
        <v>42591</v>
      </c>
      <c r="D911" t="s">
        <v>42592</v>
      </c>
      <c r="E911" t="s">
        <v>393</v>
      </c>
      <c r="F911" t="s">
        <v>42593</v>
      </c>
      <c r="G911" t="s">
        <v>42594</v>
      </c>
      <c r="H911" t="s">
        <v>13917</v>
      </c>
      <c r="I911">
        <v>44.854849999999999</v>
      </c>
      <c r="J911">
        <v>-92.625339999999994</v>
      </c>
      <c r="K911">
        <v>221210</v>
      </c>
      <c r="L911" t="s">
        <v>127</v>
      </c>
      <c r="AW911" s="49" t="s">
        <v>42595</v>
      </c>
      <c r="AX911" s="49" t="s">
        <v>42596</v>
      </c>
      <c r="AY911" s="49" t="s">
        <v>42597</v>
      </c>
      <c r="AZ911" s="49" t="s">
        <v>42598</v>
      </c>
      <c r="BA911" s="49" t="s">
        <v>42599</v>
      </c>
      <c r="BB911" s="49" t="s">
        <v>42600</v>
      </c>
      <c r="BC911" s="49" t="s">
        <v>42601</v>
      </c>
      <c r="BD911" s="49" t="s">
        <v>42602</v>
      </c>
      <c r="BE911" s="49" t="s">
        <v>42603</v>
      </c>
    </row>
    <row r="912" spans="1:75" x14ac:dyDescent="0.3">
      <c r="A912">
        <v>1004970</v>
      </c>
      <c r="B912" t="s">
        <v>29323</v>
      </c>
      <c r="C912" t="s">
        <v>29324</v>
      </c>
      <c r="D912" t="s">
        <v>25830</v>
      </c>
      <c r="E912" t="s">
        <v>468</v>
      </c>
      <c r="F912" t="s">
        <v>29325</v>
      </c>
      <c r="G912" t="s">
        <v>29326</v>
      </c>
      <c r="H912" t="s">
        <v>13263</v>
      </c>
      <c r="I912">
        <v>30.948450000000001</v>
      </c>
      <c r="J912">
        <v>-87.178169999999994</v>
      </c>
      <c r="K912">
        <v>211120</v>
      </c>
      <c r="L912" t="s">
        <v>326</v>
      </c>
      <c r="BF912" s="49" t="s">
        <v>42604</v>
      </c>
      <c r="BG912" s="49" t="s">
        <v>42605</v>
      </c>
      <c r="BH912" s="49" t="s">
        <v>42606</v>
      </c>
      <c r="BI912" s="49" t="s">
        <v>42607</v>
      </c>
      <c r="BJ912" s="49" t="s">
        <v>42608</v>
      </c>
      <c r="BK912" s="49" t="s">
        <v>42609</v>
      </c>
      <c r="BL912" s="49" t="s">
        <v>42610</v>
      </c>
    </row>
    <row r="913" spans="1:66" x14ac:dyDescent="0.3">
      <c r="A913">
        <v>1007923</v>
      </c>
      <c r="B913" t="s">
        <v>29478</v>
      </c>
      <c r="C913" t="s">
        <v>29479</v>
      </c>
      <c r="D913" t="s">
        <v>13900</v>
      </c>
      <c r="E913" t="s">
        <v>1487</v>
      </c>
      <c r="F913" t="s">
        <v>13901</v>
      </c>
      <c r="G913" t="s">
        <v>29480</v>
      </c>
      <c r="H913" t="s">
        <v>672</v>
      </c>
      <c r="I913">
        <v>39.805556000000003</v>
      </c>
      <c r="J913">
        <v>-104.944444</v>
      </c>
      <c r="K913">
        <v>324110</v>
      </c>
      <c r="L913" t="s">
        <v>6080</v>
      </c>
      <c r="V913" s="49" t="s">
        <v>42611</v>
      </c>
      <c r="W913" s="49" t="s">
        <v>42612</v>
      </c>
      <c r="X913" s="49" t="s">
        <v>42613</v>
      </c>
      <c r="Y913" s="49" t="s">
        <v>42614</v>
      </c>
      <c r="Z913" s="49" t="s">
        <v>42615</v>
      </c>
      <c r="AA913" s="49" t="s">
        <v>42616</v>
      </c>
      <c r="AB913" s="49" t="s">
        <v>42617</v>
      </c>
      <c r="AC913" s="49" t="s">
        <v>42618</v>
      </c>
    </row>
    <row r="914" spans="1:66" x14ac:dyDescent="0.3">
      <c r="A914">
        <v>1009492</v>
      </c>
      <c r="B914" t="s">
        <v>42619</v>
      </c>
      <c r="C914" t="s">
        <v>42620</v>
      </c>
      <c r="D914" t="s">
        <v>14687</v>
      </c>
      <c r="E914" t="s">
        <v>393</v>
      </c>
      <c r="F914" t="s">
        <v>14688</v>
      </c>
      <c r="G914" t="s">
        <v>42621</v>
      </c>
      <c r="H914" t="s">
        <v>10728</v>
      </c>
      <c r="I914">
        <v>46.704940000000001</v>
      </c>
      <c r="J914">
        <v>-92.077010000000001</v>
      </c>
      <c r="K914">
        <v>221122</v>
      </c>
      <c r="L914" t="s">
        <v>127</v>
      </c>
      <c r="AW914" s="49" t="s">
        <v>42622</v>
      </c>
      <c r="AX914" s="49" t="s">
        <v>42623</v>
      </c>
      <c r="AY914" s="49" t="s">
        <v>42624</v>
      </c>
      <c r="AZ914" s="49" t="s">
        <v>42625</v>
      </c>
      <c r="BA914" s="49" t="s">
        <v>42626</v>
      </c>
      <c r="BB914" s="49" t="s">
        <v>42627</v>
      </c>
      <c r="BC914" s="49" t="s">
        <v>42628</v>
      </c>
      <c r="BD914" s="49" t="s">
        <v>42629</v>
      </c>
      <c r="BE914" s="49" t="s">
        <v>42630</v>
      </c>
    </row>
    <row r="915" spans="1:66" x14ac:dyDescent="0.3">
      <c r="A915">
        <v>1005992</v>
      </c>
      <c r="B915" t="s">
        <v>29539</v>
      </c>
      <c r="C915" t="s">
        <v>29540</v>
      </c>
      <c r="D915" t="s">
        <v>26546</v>
      </c>
      <c r="E915" t="s">
        <v>303</v>
      </c>
      <c r="F915" t="s">
        <v>26547</v>
      </c>
      <c r="G915" t="s">
        <v>29541</v>
      </c>
      <c r="H915" t="s">
        <v>975</v>
      </c>
      <c r="I915">
        <v>29.070847000000001</v>
      </c>
      <c r="J915">
        <v>-95.750362999999993</v>
      </c>
      <c r="K915">
        <v>324110</v>
      </c>
      <c r="L915" t="s">
        <v>1344</v>
      </c>
      <c r="V915" s="49" t="s">
        <v>42631</v>
      </c>
      <c r="W915" s="49" t="s">
        <v>42632</v>
      </c>
      <c r="X915" s="49" t="s">
        <v>42633</v>
      </c>
      <c r="Y915" s="49" t="s">
        <v>42634</v>
      </c>
      <c r="Z915" s="49" t="s">
        <v>42635</v>
      </c>
      <c r="AA915" s="49" t="s">
        <v>42636</v>
      </c>
      <c r="AB915" s="49" t="s">
        <v>42637</v>
      </c>
      <c r="AC915" s="49" t="s">
        <v>42638</v>
      </c>
      <c r="AD915" s="49" t="s">
        <v>42639</v>
      </c>
    </row>
    <row r="916" spans="1:66" x14ac:dyDescent="0.3">
      <c r="A916">
        <v>1002366</v>
      </c>
      <c r="B916" t="s">
        <v>42640</v>
      </c>
      <c r="C916" t="s">
        <v>42641</v>
      </c>
      <c r="D916" t="s">
        <v>42642</v>
      </c>
      <c r="E916" t="s">
        <v>1663</v>
      </c>
      <c r="F916" t="s">
        <v>42643</v>
      </c>
      <c r="G916" t="s">
        <v>42644</v>
      </c>
      <c r="H916" t="s">
        <v>16627</v>
      </c>
      <c r="I916">
        <v>40.85407</v>
      </c>
      <c r="J916">
        <v>-74.333619999999996</v>
      </c>
      <c r="K916">
        <v>335220</v>
      </c>
      <c r="L916" t="s">
        <v>82</v>
      </c>
    </row>
    <row r="917" spans="1:66" x14ac:dyDescent="0.3">
      <c r="A917">
        <v>1011114</v>
      </c>
      <c r="B917"/>
      <c r="C917" t="s">
        <v>42645</v>
      </c>
      <c r="D917" t="s">
        <v>15507</v>
      </c>
      <c r="E917" t="s">
        <v>556</v>
      </c>
      <c r="F917" t="s">
        <v>37291</v>
      </c>
      <c r="G917" t="s">
        <v>37292</v>
      </c>
      <c r="I917">
        <v>39.114747000000001</v>
      </c>
      <c r="J917">
        <v>-75.750871000000004</v>
      </c>
      <c r="K917">
        <v>221210</v>
      </c>
      <c r="L917" t="s">
        <v>3629</v>
      </c>
      <c r="AW917" s="49" t="s">
        <v>42646</v>
      </c>
      <c r="AX917" s="49" t="s">
        <v>42647</v>
      </c>
    </row>
    <row r="918" spans="1:66" x14ac:dyDescent="0.3">
      <c r="A918">
        <v>1002384</v>
      </c>
      <c r="B918" t="s">
        <v>29762</v>
      </c>
      <c r="C918" t="s">
        <v>29763</v>
      </c>
      <c r="D918" t="s">
        <v>29764</v>
      </c>
      <c r="E918" t="s">
        <v>323</v>
      </c>
      <c r="F918" t="s">
        <v>29765</v>
      </c>
      <c r="G918" t="s">
        <v>29766</v>
      </c>
      <c r="H918" t="s">
        <v>7193</v>
      </c>
      <c r="I918">
        <v>34.464619999999996</v>
      </c>
      <c r="J918">
        <v>-120.03883</v>
      </c>
      <c r="K918">
        <v>211120</v>
      </c>
      <c r="L918" t="s">
        <v>326</v>
      </c>
      <c r="BF918" s="49" t="s">
        <v>35887</v>
      </c>
      <c r="BG918" s="49" t="s">
        <v>35887</v>
      </c>
      <c r="BH918" s="49" t="s">
        <v>35887</v>
      </c>
      <c r="BI918" s="49" t="s">
        <v>35887</v>
      </c>
      <c r="BJ918" s="49" t="s">
        <v>42648</v>
      </c>
      <c r="BK918" s="49" t="s">
        <v>35887</v>
      </c>
      <c r="BL918" s="49" t="s">
        <v>35887</v>
      </c>
      <c r="BM918" s="49" t="s">
        <v>35887</v>
      </c>
      <c r="BN918" s="49" t="s">
        <v>35887</v>
      </c>
    </row>
    <row r="919" spans="1:66" x14ac:dyDescent="0.3">
      <c r="A919">
        <v>1008744</v>
      </c>
      <c r="B919" t="s">
        <v>29792</v>
      </c>
      <c r="C919" t="s">
        <v>29793</v>
      </c>
      <c r="D919" t="s">
        <v>5430</v>
      </c>
      <c r="E919" t="s">
        <v>447</v>
      </c>
      <c r="F919" t="s">
        <v>5431</v>
      </c>
      <c r="G919" t="s">
        <v>29794</v>
      </c>
      <c r="H919" t="s">
        <v>1104</v>
      </c>
      <c r="I919">
        <v>40.81476</v>
      </c>
      <c r="J919">
        <v>-80.043729999999996</v>
      </c>
      <c r="K919">
        <v>211130</v>
      </c>
      <c r="L919" t="s">
        <v>368</v>
      </c>
      <c r="BG919" s="49" t="s">
        <v>35887</v>
      </c>
      <c r="BH919" s="49" t="s">
        <v>35887</v>
      </c>
      <c r="BI919" s="49" t="s">
        <v>35887</v>
      </c>
      <c r="BJ919" s="49" t="s">
        <v>35887</v>
      </c>
      <c r="BK919" s="49" t="s">
        <v>35887</v>
      </c>
      <c r="BL919" s="49" t="s">
        <v>35887</v>
      </c>
    </row>
    <row r="920" spans="1:66" x14ac:dyDescent="0.3">
      <c r="A920">
        <v>1013769</v>
      </c>
      <c r="B920"/>
      <c r="C920" t="s">
        <v>42649</v>
      </c>
      <c r="D920" t="s">
        <v>36281</v>
      </c>
      <c r="E920" t="s">
        <v>468</v>
      </c>
      <c r="F920" t="s">
        <v>36282</v>
      </c>
      <c r="G920" t="s">
        <v>42650</v>
      </c>
      <c r="K920">
        <v>424690</v>
      </c>
      <c r="L920" t="s">
        <v>58</v>
      </c>
    </row>
    <row r="921" spans="1:66" x14ac:dyDescent="0.3">
      <c r="A921">
        <v>1002592</v>
      </c>
      <c r="B921" t="s">
        <v>42651</v>
      </c>
      <c r="C921" t="s">
        <v>42652</v>
      </c>
      <c r="D921" t="s">
        <v>29865</v>
      </c>
      <c r="E921" t="s">
        <v>386</v>
      </c>
      <c r="F921" t="s">
        <v>29866</v>
      </c>
      <c r="G921" t="s">
        <v>42653</v>
      </c>
      <c r="H921" t="s">
        <v>1310</v>
      </c>
      <c r="I921">
        <v>34.673518000000001</v>
      </c>
      <c r="J921">
        <v>-86.031171000000001</v>
      </c>
      <c r="K921">
        <v>221210</v>
      </c>
      <c r="L921" t="s">
        <v>127</v>
      </c>
      <c r="AW921" s="49" t="s">
        <v>42654</v>
      </c>
      <c r="AX921" s="49" t="s">
        <v>42655</v>
      </c>
      <c r="AY921" s="49" t="s">
        <v>42656</v>
      </c>
      <c r="AZ921" s="49" t="s">
        <v>42657</v>
      </c>
      <c r="BA921" s="49" t="s">
        <v>42658</v>
      </c>
      <c r="BB921" s="49" t="s">
        <v>42659</v>
      </c>
      <c r="BC921" s="49" t="s">
        <v>42660</v>
      </c>
      <c r="BD921" s="49" t="s">
        <v>42661</v>
      </c>
      <c r="BE921" s="49" t="s">
        <v>42662</v>
      </c>
    </row>
    <row r="922" spans="1:66" x14ac:dyDescent="0.3">
      <c r="A922">
        <v>1008267</v>
      </c>
      <c r="B922" t="s">
        <v>22644</v>
      </c>
      <c r="C922" t="s">
        <v>42663</v>
      </c>
      <c r="D922" t="s">
        <v>15888</v>
      </c>
      <c r="E922" t="s">
        <v>303</v>
      </c>
      <c r="F922" t="s">
        <v>12430</v>
      </c>
      <c r="G922" t="s">
        <v>22646</v>
      </c>
      <c r="H922" t="s">
        <v>2612</v>
      </c>
      <c r="I922">
        <v>29.857572999999999</v>
      </c>
      <c r="J922">
        <v>-94.912892999999997</v>
      </c>
      <c r="K922">
        <v>211130</v>
      </c>
      <c r="L922" t="s">
        <v>126</v>
      </c>
      <c r="BF922" s="49" t="s">
        <v>42664</v>
      </c>
      <c r="BG922" s="49" t="s">
        <v>42665</v>
      </c>
      <c r="BH922" s="49" t="s">
        <v>42666</v>
      </c>
      <c r="BI922" s="49" t="s">
        <v>42667</v>
      </c>
      <c r="BJ922" s="49" t="s">
        <v>42668</v>
      </c>
      <c r="BK922" s="49" t="s">
        <v>42669</v>
      </c>
      <c r="BL922" s="49" t="s">
        <v>42670</v>
      </c>
      <c r="BM922" s="49" t="s">
        <v>42671</v>
      </c>
      <c r="BN922" s="49" t="s">
        <v>42672</v>
      </c>
    </row>
    <row r="923" spans="1:66" x14ac:dyDescent="0.3">
      <c r="A923">
        <v>1003534</v>
      </c>
      <c r="B923" t="s">
        <v>42673</v>
      </c>
      <c r="C923" t="s">
        <v>42674</v>
      </c>
      <c r="D923" t="s">
        <v>42675</v>
      </c>
      <c r="E923" t="s">
        <v>676</v>
      </c>
      <c r="F923" t="s">
        <v>42676</v>
      </c>
      <c r="G923" t="s">
        <v>42677</v>
      </c>
      <c r="H923" t="s">
        <v>42678</v>
      </c>
      <c r="I923">
        <v>35.869320000000002</v>
      </c>
      <c r="J923">
        <v>-83.540634999999995</v>
      </c>
      <c r="K923">
        <v>221210</v>
      </c>
      <c r="L923" t="s">
        <v>127</v>
      </c>
      <c r="AW923" s="49" t="s">
        <v>42679</v>
      </c>
      <c r="AX923" s="49" t="s">
        <v>42680</v>
      </c>
      <c r="AY923" s="49" t="s">
        <v>42681</v>
      </c>
      <c r="AZ923" s="49" t="s">
        <v>42682</v>
      </c>
      <c r="BA923" s="49" t="s">
        <v>42683</v>
      </c>
      <c r="BB923" s="49" t="s">
        <v>42684</v>
      </c>
      <c r="BC923" s="49" t="s">
        <v>42685</v>
      </c>
      <c r="BD923" s="49" t="s">
        <v>42686</v>
      </c>
      <c r="BE923" s="49" t="s">
        <v>42687</v>
      </c>
    </row>
    <row r="924" spans="1:66" x14ac:dyDescent="0.3">
      <c r="A924">
        <v>1010713</v>
      </c>
      <c r="B924" t="s">
        <v>41111</v>
      </c>
      <c r="C924" t="s">
        <v>42688</v>
      </c>
      <c r="D924" t="s">
        <v>5420</v>
      </c>
      <c r="E924" t="s">
        <v>303</v>
      </c>
      <c r="F924" t="s">
        <v>42546</v>
      </c>
      <c r="G924" t="s">
        <v>42689</v>
      </c>
      <c r="H924" t="s">
        <v>483</v>
      </c>
      <c r="I924">
        <v>29.758089999999999</v>
      </c>
      <c r="J924">
        <v>-95.36703</v>
      </c>
      <c r="K924">
        <v>424690</v>
      </c>
      <c r="L924" t="s">
        <v>35924</v>
      </c>
      <c r="AE924" s="49" t="s">
        <v>35887</v>
      </c>
      <c r="AF924" s="49" t="s">
        <v>35887</v>
      </c>
      <c r="AG924" s="49" t="s">
        <v>35887</v>
      </c>
      <c r="AH924" s="49" t="s">
        <v>35887</v>
      </c>
      <c r="AI924" s="49" t="s">
        <v>35887</v>
      </c>
      <c r="AJ924" s="49" t="s">
        <v>35887</v>
      </c>
      <c r="AK924" s="49" t="s">
        <v>35887</v>
      </c>
      <c r="AN924" s="49" t="s">
        <v>42690</v>
      </c>
      <c r="AO924" s="49" t="s">
        <v>42691</v>
      </c>
      <c r="AP924" s="49" t="s">
        <v>42692</v>
      </c>
      <c r="AQ924" s="49" t="s">
        <v>42693</v>
      </c>
      <c r="AR924" s="49" t="s">
        <v>42694</v>
      </c>
      <c r="AS924" s="49" t="s">
        <v>42695</v>
      </c>
      <c r="AT924" s="49" t="s">
        <v>42696</v>
      </c>
    </row>
    <row r="925" spans="1:66" x14ac:dyDescent="0.3">
      <c r="A925">
        <v>1010597</v>
      </c>
      <c r="B925"/>
      <c r="C925" t="s">
        <v>42697</v>
      </c>
      <c r="D925" t="s">
        <v>42698</v>
      </c>
      <c r="E925" t="s">
        <v>303</v>
      </c>
      <c r="F925" t="s">
        <v>11087</v>
      </c>
      <c r="G925" t="s">
        <v>42699</v>
      </c>
      <c r="I925">
        <v>29.679014899999999</v>
      </c>
      <c r="J925">
        <v>-95.111940700000005</v>
      </c>
      <c r="K925">
        <v>324110</v>
      </c>
      <c r="L925" t="s">
        <v>37040</v>
      </c>
      <c r="AP925" s="49" t="s">
        <v>35887</v>
      </c>
      <c r="AQ925" s="49" t="s">
        <v>35887</v>
      </c>
      <c r="AR925" s="49" t="s">
        <v>35887</v>
      </c>
      <c r="AS925" s="49" t="s">
        <v>35887</v>
      </c>
      <c r="AT925" s="49" t="s">
        <v>35887</v>
      </c>
      <c r="AU925" s="49" t="s">
        <v>35887</v>
      </c>
    </row>
    <row r="926" spans="1:66" x14ac:dyDescent="0.3">
      <c r="A926">
        <v>1009501</v>
      </c>
      <c r="B926" t="s">
        <v>42700</v>
      </c>
      <c r="C926" t="s">
        <v>42701</v>
      </c>
      <c r="D926" t="s">
        <v>5420</v>
      </c>
      <c r="E926" t="s">
        <v>303</v>
      </c>
      <c r="F926" t="s">
        <v>1810</v>
      </c>
      <c r="G926" t="s">
        <v>42702</v>
      </c>
      <c r="H926" t="s">
        <v>483</v>
      </c>
      <c r="I926">
        <v>29.75712</v>
      </c>
      <c r="J926">
        <v>-95.363496999999995</v>
      </c>
      <c r="K926">
        <v>324110</v>
      </c>
      <c r="L926" t="s">
        <v>35924</v>
      </c>
      <c r="AE926" s="49" t="s">
        <v>35887</v>
      </c>
      <c r="AF926" s="49" t="s">
        <v>35887</v>
      </c>
      <c r="AG926" s="49" t="s">
        <v>35887</v>
      </c>
      <c r="AH926" s="49" t="s">
        <v>35887</v>
      </c>
      <c r="AI926" s="49" t="s">
        <v>35887</v>
      </c>
      <c r="AJ926" s="49" t="s">
        <v>35887</v>
      </c>
      <c r="AK926" s="49" t="s">
        <v>35887</v>
      </c>
      <c r="AN926" s="49" t="s">
        <v>42703</v>
      </c>
      <c r="AO926" s="49" t="s">
        <v>42704</v>
      </c>
      <c r="AP926" s="49" t="s">
        <v>42705</v>
      </c>
      <c r="AQ926" s="49" t="s">
        <v>42706</v>
      </c>
      <c r="AR926" s="49" t="s">
        <v>42707</v>
      </c>
      <c r="AS926" s="49" t="s">
        <v>42708</v>
      </c>
      <c r="AT926" s="49" t="s">
        <v>42709</v>
      </c>
      <c r="AU926" s="49" t="s">
        <v>42710</v>
      </c>
    </row>
    <row r="927" spans="1:66" x14ac:dyDescent="0.3">
      <c r="A927">
        <v>1002496</v>
      </c>
      <c r="B927"/>
      <c r="C927" t="s">
        <v>42711</v>
      </c>
      <c r="D927" t="s">
        <v>5420</v>
      </c>
      <c r="E927" t="s">
        <v>303</v>
      </c>
      <c r="F927" t="s">
        <v>1810</v>
      </c>
      <c r="G927" t="s">
        <v>42712</v>
      </c>
      <c r="I927">
        <v>29.752554</v>
      </c>
      <c r="J927">
        <v>-95.370400900000007</v>
      </c>
      <c r="K927">
        <v>424720</v>
      </c>
      <c r="L927" t="s">
        <v>35924</v>
      </c>
      <c r="AE927" s="49" t="s">
        <v>35887</v>
      </c>
      <c r="AF927" s="49" t="s">
        <v>35887</v>
      </c>
      <c r="AG927" s="49" t="s">
        <v>35887</v>
      </c>
      <c r="AH927" s="49" t="s">
        <v>35887</v>
      </c>
      <c r="AI927" s="49" t="s">
        <v>35887</v>
      </c>
      <c r="AJ927" s="49" t="s">
        <v>35887</v>
      </c>
      <c r="AK927" s="49" t="s">
        <v>35887</v>
      </c>
      <c r="AL927" s="49" t="s">
        <v>35887</v>
      </c>
      <c r="AN927" s="49" t="s">
        <v>42713</v>
      </c>
      <c r="AO927" s="49" t="s">
        <v>42714</v>
      </c>
      <c r="AP927" s="49" t="s">
        <v>42715</v>
      </c>
      <c r="AQ927" s="49" t="s">
        <v>42716</v>
      </c>
      <c r="AR927" s="49" t="s">
        <v>42717</v>
      </c>
      <c r="AS927" s="49" t="s">
        <v>42718</v>
      </c>
      <c r="AT927" s="49" t="s">
        <v>42719</v>
      </c>
      <c r="AU927" s="49" t="s">
        <v>42720</v>
      </c>
    </row>
    <row r="928" spans="1:66" x14ac:dyDescent="0.3">
      <c r="A928">
        <v>1008829</v>
      </c>
      <c r="B928" t="s">
        <v>30035</v>
      </c>
      <c r="C928" t="s">
        <v>30036</v>
      </c>
      <c r="D928" t="s">
        <v>9665</v>
      </c>
      <c r="E928" t="s">
        <v>1248</v>
      </c>
      <c r="F928" t="s">
        <v>9666</v>
      </c>
      <c r="G928" t="s">
        <v>30037</v>
      </c>
      <c r="H928" t="s">
        <v>4780</v>
      </c>
      <c r="I928">
        <v>39.281444999999998</v>
      </c>
      <c r="J928">
        <v>-80.693740000000005</v>
      </c>
      <c r="K928">
        <v>211130</v>
      </c>
      <c r="L928" t="s">
        <v>326</v>
      </c>
      <c r="BF928" s="49" t="s">
        <v>35887</v>
      </c>
      <c r="BG928" s="49" t="s">
        <v>35887</v>
      </c>
      <c r="BH928" s="49" t="s">
        <v>35887</v>
      </c>
      <c r="BI928" s="49" t="s">
        <v>35887</v>
      </c>
      <c r="BJ928" s="49" t="s">
        <v>35887</v>
      </c>
    </row>
    <row r="929" spans="1:75" x14ac:dyDescent="0.3">
      <c r="A929">
        <v>1002150</v>
      </c>
      <c r="B929" t="s">
        <v>30075</v>
      </c>
      <c r="C929" t="s">
        <v>30076</v>
      </c>
      <c r="D929" t="s">
        <v>18768</v>
      </c>
      <c r="E929" t="s">
        <v>461</v>
      </c>
      <c r="F929" t="s">
        <v>18769</v>
      </c>
      <c r="H929" t="s">
        <v>8803</v>
      </c>
      <c r="I929">
        <v>41.887</v>
      </c>
      <c r="J929">
        <v>-110.09446</v>
      </c>
      <c r="K929">
        <v>211130</v>
      </c>
      <c r="L929" t="s">
        <v>30077</v>
      </c>
      <c r="BO929" s="49" t="s">
        <v>35887</v>
      </c>
      <c r="BP929" s="49" t="s">
        <v>35887</v>
      </c>
      <c r="BQ929" s="49" t="s">
        <v>35887</v>
      </c>
      <c r="BR929" s="49" t="s">
        <v>35887</v>
      </c>
      <c r="BS929" s="49" t="s">
        <v>35887</v>
      </c>
      <c r="BT929" s="49" t="s">
        <v>35887</v>
      </c>
      <c r="BU929" s="49" t="s">
        <v>35887</v>
      </c>
      <c r="BV929" s="49" t="s">
        <v>35887</v>
      </c>
      <c r="BW929" s="49" t="s">
        <v>35887</v>
      </c>
    </row>
    <row r="930" spans="1:75" x14ac:dyDescent="0.3">
      <c r="A930">
        <v>1010627</v>
      </c>
      <c r="B930" t="s">
        <v>42721</v>
      </c>
      <c r="C930" t="s">
        <v>42722</v>
      </c>
      <c r="D930" t="s">
        <v>42723</v>
      </c>
      <c r="E930" t="s">
        <v>468</v>
      </c>
      <c r="F930" t="s">
        <v>42724</v>
      </c>
      <c r="G930" t="s">
        <v>42725</v>
      </c>
      <c r="H930" t="s">
        <v>1165</v>
      </c>
      <c r="I930">
        <v>28.602370000000001</v>
      </c>
      <c r="J930">
        <v>-81.207769999999996</v>
      </c>
      <c r="K930">
        <v>541330</v>
      </c>
      <c r="L930" t="s">
        <v>58</v>
      </c>
    </row>
    <row r="931" spans="1:75" x14ac:dyDescent="0.3">
      <c r="A931">
        <v>1010729</v>
      </c>
      <c r="B931" t="s">
        <v>42726</v>
      </c>
      <c r="C931" t="s">
        <v>42727</v>
      </c>
      <c r="D931" t="s">
        <v>42728</v>
      </c>
      <c r="E931" t="s">
        <v>441</v>
      </c>
      <c r="F931" t="s">
        <v>42729</v>
      </c>
      <c r="G931" t="s">
        <v>42730</v>
      </c>
      <c r="H931" t="s">
        <v>6267</v>
      </c>
      <c r="I931">
        <v>35.816549999999999</v>
      </c>
      <c r="J931">
        <v>-78.397059999999996</v>
      </c>
      <c r="K931">
        <v>335313</v>
      </c>
      <c r="L931" t="s">
        <v>82</v>
      </c>
    </row>
    <row r="932" spans="1:75" x14ac:dyDescent="0.3">
      <c r="A932">
        <v>1010764</v>
      </c>
      <c r="B932" t="s">
        <v>30083</v>
      </c>
      <c r="C932" t="s">
        <v>30084</v>
      </c>
      <c r="D932" t="s">
        <v>17202</v>
      </c>
      <c r="E932" t="s">
        <v>1781</v>
      </c>
      <c r="F932" t="s">
        <v>30085</v>
      </c>
      <c r="G932" t="s">
        <v>30086</v>
      </c>
      <c r="H932" t="s">
        <v>23745</v>
      </c>
      <c r="I932">
        <v>32.248078</v>
      </c>
      <c r="J932">
        <v>-90.160578000000001</v>
      </c>
      <c r="K932">
        <v>335311</v>
      </c>
      <c r="L932" t="s">
        <v>58</v>
      </c>
    </row>
    <row r="933" spans="1:75" x14ac:dyDescent="0.3">
      <c r="A933">
        <v>1004430</v>
      </c>
      <c r="B933" t="s">
        <v>30125</v>
      </c>
      <c r="C933" t="s">
        <v>30126</v>
      </c>
      <c r="D933" t="s">
        <v>30127</v>
      </c>
      <c r="E933" t="s">
        <v>311</v>
      </c>
      <c r="F933" t="s">
        <v>30128</v>
      </c>
      <c r="G933" t="s">
        <v>30129</v>
      </c>
      <c r="H933" t="s">
        <v>14805</v>
      </c>
      <c r="I933">
        <v>38.640315999999999</v>
      </c>
      <c r="J933">
        <v>-82.960909999999998</v>
      </c>
      <c r="K933">
        <v>211130</v>
      </c>
      <c r="L933" t="s">
        <v>326</v>
      </c>
      <c r="BF933" s="49" t="s">
        <v>42731</v>
      </c>
      <c r="BG933" s="49" t="s">
        <v>42732</v>
      </c>
      <c r="BH933" s="49" t="s">
        <v>42733</v>
      </c>
      <c r="BI933" s="49" t="s">
        <v>42734</v>
      </c>
      <c r="BJ933" s="49" t="s">
        <v>42735</v>
      </c>
      <c r="BK933" s="49" t="s">
        <v>42736</v>
      </c>
      <c r="BL933" s="49" t="s">
        <v>42737</v>
      </c>
      <c r="BM933" s="49" t="s">
        <v>42738</v>
      </c>
      <c r="BN933" s="49" t="s">
        <v>42739</v>
      </c>
    </row>
    <row r="934" spans="1:75" x14ac:dyDescent="0.3">
      <c r="A934">
        <v>1006448</v>
      </c>
      <c r="B934" t="s">
        <v>30141</v>
      </c>
      <c r="C934" t="s">
        <v>30142</v>
      </c>
      <c r="D934" t="s">
        <v>30143</v>
      </c>
      <c r="E934" t="s">
        <v>2294</v>
      </c>
      <c r="F934" t="s">
        <v>4319</v>
      </c>
      <c r="G934" t="s">
        <v>30144</v>
      </c>
      <c r="H934" t="s">
        <v>4112</v>
      </c>
      <c r="I934">
        <v>40.866388999999998</v>
      </c>
      <c r="J934">
        <v>-111.911389</v>
      </c>
      <c r="K934">
        <v>324110</v>
      </c>
      <c r="L934" t="s">
        <v>1344</v>
      </c>
      <c r="V934" s="49" t="s">
        <v>42740</v>
      </c>
      <c r="W934" s="49" t="s">
        <v>42741</v>
      </c>
      <c r="X934" s="49" t="s">
        <v>42742</v>
      </c>
      <c r="Y934" s="49" t="s">
        <v>42743</v>
      </c>
      <c r="Z934" s="49" t="s">
        <v>42744</v>
      </c>
      <c r="AA934" s="49" t="s">
        <v>42745</v>
      </c>
      <c r="AB934" s="49" t="s">
        <v>42746</v>
      </c>
      <c r="AC934" s="49" t="s">
        <v>42747</v>
      </c>
      <c r="AD934" s="49" t="s">
        <v>42748</v>
      </c>
    </row>
    <row r="935" spans="1:75" x14ac:dyDescent="0.3">
      <c r="A935">
        <v>1004652</v>
      </c>
      <c r="B935" t="s">
        <v>42749</v>
      </c>
      <c r="C935" t="s">
        <v>42750</v>
      </c>
      <c r="D935" t="s">
        <v>42751</v>
      </c>
      <c r="E935" t="s">
        <v>676</v>
      </c>
      <c r="F935" t="s">
        <v>23417</v>
      </c>
      <c r="G935" t="s">
        <v>42752</v>
      </c>
      <c r="H935" t="s">
        <v>4492</v>
      </c>
      <c r="I935">
        <v>35.973550000000003</v>
      </c>
      <c r="J935">
        <v>-86.510930000000002</v>
      </c>
      <c r="K935">
        <v>221210</v>
      </c>
      <c r="L935" t="s">
        <v>127</v>
      </c>
      <c r="AW935" s="49" t="s">
        <v>42753</v>
      </c>
      <c r="AX935" s="49" t="s">
        <v>42754</v>
      </c>
      <c r="AY935" s="49" t="s">
        <v>42755</v>
      </c>
      <c r="AZ935" s="49" t="s">
        <v>42756</v>
      </c>
      <c r="BA935" s="49" t="s">
        <v>42757</v>
      </c>
      <c r="BB935" s="49" t="s">
        <v>42758</v>
      </c>
      <c r="BC935" s="49" t="s">
        <v>42759</v>
      </c>
    </row>
    <row r="936" spans="1:75" x14ac:dyDescent="0.3">
      <c r="A936">
        <v>1002195</v>
      </c>
      <c r="B936" t="s">
        <v>30224</v>
      </c>
      <c r="C936" t="s">
        <v>30225</v>
      </c>
      <c r="D936" t="s">
        <v>30226</v>
      </c>
      <c r="E936" t="s">
        <v>303</v>
      </c>
      <c r="F936" t="s">
        <v>30227</v>
      </c>
      <c r="H936" t="s">
        <v>7651</v>
      </c>
      <c r="I936">
        <v>35.811700000000002</v>
      </c>
      <c r="J936">
        <v>-101.6294</v>
      </c>
      <c r="K936">
        <v>211130</v>
      </c>
      <c r="L936" t="s">
        <v>368</v>
      </c>
      <c r="BV936" s="49" t="s">
        <v>35887</v>
      </c>
      <c r="BW936" s="49" t="s">
        <v>35887</v>
      </c>
    </row>
    <row r="937" spans="1:75" x14ac:dyDescent="0.3">
      <c r="A937">
        <v>1002829</v>
      </c>
      <c r="B937" t="s">
        <v>42760</v>
      </c>
      <c r="C937" t="s">
        <v>42761</v>
      </c>
      <c r="D937" t="s">
        <v>5420</v>
      </c>
      <c r="E937" t="s">
        <v>303</v>
      </c>
      <c r="F937" t="s">
        <v>42762</v>
      </c>
      <c r="G937" t="s">
        <v>42763</v>
      </c>
      <c r="H937" t="s">
        <v>483</v>
      </c>
      <c r="I937">
        <v>29.733910000000002</v>
      </c>
      <c r="J937">
        <v>-95.428299999999993</v>
      </c>
      <c r="K937">
        <v>325120</v>
      </c>
      <c r="L937" t="s">
        <v>58</v>
      </c>
    </row>
    <row r="938" spans="1:75" x14ac:dyDescent="0.3">
      <c r="A938">
        <v>1000569</v>
      </c>
      <c r="B938" t="s">
        <v>42764</v>
      </c>
      <c r="C938" t="s">
        <v>42765</v>
      </c>
      <c r="D938" t="s">
        <v>22804</v>
      </c>
      <c r="E938" t="s">
        <v>311</v>
      </c>
      <c r="F938" t="s">
        <v>7660</v>
      </c>
      <c r="G938" t="s">
        <v>42766</v>
      </c>
      <c r="H938" t="s">
        <v>425</v>
      </c>
      <c r="I938">
        <v>37.093514999999996</v>
      </c>
      <c r="J938">
        <v>-84.601534999999998</v>
      </c>
      <c r="K938">
        <v>221210</v>
      </c>
      <c r="L938" t="s">
        <v>127</v>
      </c>
      <c r="AW938" s="49" t="s">
        <v>42767</v>
      </c>
      <c r="AX938" s="49" t="s">
        <v>42768</v>
      </c>
      <c r="AY938" s="49" t="s">
        <v>42769</v>
      </c>
      <c r="AZ938" s="49" t="s">
        <v>42770</v>
      </c>
      <c r="BA938" s="49" t="s">
        <v>42771</v>
      </c>
      <c r="BB938" s="49" t="s">
        <v>42772</v>
      </c>
      <c r="BC938" s="49" t="s">
        <v>42773</v>
      </c>
      <c r="BD938" s="49" t="s">
        <v>42774</v>
      </c>
      <c r="BE938" s="49" t="s">
        <v>42775</v>
      </c>
    </row>
    <row r="939" spans="1:75" x14ac:dyDescent="0.3">
      <c r="A939">
        <v>1006974</v>
      </c>
      <c r="B939" t="s">
        <v>42776</v>
      </c>
      <c r="C939" t="s">
        <v>42777</v>
      </c>
      <c r="D939" t="s">
        <v>42778</v>
      </c>
      <c r="E939" t="s">
        <v>676</v>
      </c>
      <c r="F939" t="s">
        <v>42779</v>
      </c>
      <c r="G939" t="s">
        <v>42780</v>
      </c>
      <c r="H939" t="s">
        <v>6925</v>
      </c>
      <c r="I939">
        <v>35.256365000000002</v>
      </c>
      <c r="J939">
        <v>-89.353335999999999</v>
      </c>
      <c r="K939">
        <v>221210</v>
      </c>
      <c r="L939" t="s">
        <v>127</v>
      </c>
      <c r="AW939" s="49" t="s">
        <v>42781</v>
      </c>
      <c r="AX939" s="49" t="s">
        <v>42782</v>
      </c>
      <c r="AY939" s="49" t="s">
        <v>42783</v>
      </c>
      <c r="AZ939" s="49" t="s">
        <v>42784</v>
      </c>
      <c r="BA939" s="49" t="s">
        <v>42785</v>
      </c>
      <c r="BB939" s="49" t="s">
        <v>42786</v>
      </c>
      <c r="BC939" s="49" t="s">
        <v>42787</v>
      </c>
      <c r="BD939" s="49" t="s">
        <v>42788</v>
      </c>
      <c r="BE939" s="49" t="s">
        <v>42789</v>
      </c>
    </row>
    <row r="940" spans="1:75" x14ac:dyDescent="0.3">
      <c r="A940">
        <v>1007066</v>
      </c>
      <c r="B940" t="s">
        <v>42790</v>
      </c>
      <c r="C940" t="s">
        <v>42791</v>
      </c>
      <c r="D940" t="s">
        <v>42792</v>
      </c>
      <c r="E940" t="s">
        <v>386</v>
      </c>
      <c r="F940" t="s">
        <v>42793</v>
      </c>
      <c r="G940" t="s">
        <v>42794</v>
      </c>
      <c r="H940" t="s">
        <v>42795</v>
      </c>
      <c r="I940">
        <v>31.428519999999999</v>
      </c>
      <c r="J940">
        <v>-86.969744000000006</v>
      </c>
      <c r="K940">
        <v>221210</v>
      </c>
      <c r="L940" t="s">
        <v>127</v>
      </c>
      <c r="AW940" s="49" t="s">
        <v>42796</v>
      </c>
      <c r="AX940" s="49" t="s">
        <v>42797</v>
      </c>
      <c r="AY940" s="49" t="s">
        <v>42798</v>
      </c>
      <c r="AZ940" s="49" t="s">
        <v>42799</v>
      </c>
      <c r="BA940" s="49" t="s">
        <v>42800</v>
      </c>
      <c r="BB940" s="49" t="s">
        <v>42801</v>
      </c>
      <c r="BC940" s="49" t="s">
        <v>42802</v>
      </c>
      <c r="BD940" s="49" t="s">
        <v>42803</v>
      </c>
      <c r="BE940" s="49" t="s">
        <v>42804</v>
      </c>
    </row>
    <row r="941" spans="1:75" x14ac:dyDescent="0.3">
      <c r="A941">
        <v>1000415</v>
      </c>
      <c r="B941" t="s">
        <v>30292</v>
      </c>
      <c r="C941" t="s">
        <v>30293</v>
      </c>
      <c r="D941" t="s">
        <v>30294</v>
      </c>
      <c r="E941" t="s">
        <v>491</v>
      </c>
      <c r="F941" t="s">
        <v>30295</v>
      </c>
      <c r="G941" t="s">
        <v>30296</v>
      </c>
      <c r="H941" t="s">
        <v>30297</v>
      </c>
      <c r="I941">
        <v>41.655200000000001</v>
      </c>
      <c r="J941">
        <v>-86.296199999999999</v>
      </c>
      <c r="K941">
        <v>325193</v>
      </c>
      <c r="L941" t="s">
        <v>599</v>
      </c>
      <c r="BO941" s="49" t="s">
        <v>35887</v>
      </c>
      <c r="BP941" s="49" t="s">
        <v>35887</v>
      </c>
      <c r="BQ941" s="49" t="s">
        <v>35887</v>
      </c>
      <c r="BR941" s="49" t="s">
        <v>35887</v>
      </c>
      <c r="BS941" s="49" t="s">
        <v>35887</v>
      </c>
      <c r="BT941" s="49" t="s">
        <v>35887</v>
      </c>
      <c r="BU941" s="49" t="s">
        <v>35887</v>
      </c>
      <c r="BV941" s="49" t="s">
        <v>35887</v>
      </c>
      <c r="BW941" s="49" t="s">
        <v>35887</v>
      </c>
    </row>
    <row r="942" spans="1:75" x14ac:dyDescent="0.3">
      <c r="A942">
        <v>1011333</v>
      </c>
      <c r="B942" t="s">
        <v>42805</v>
      </c>
      <c r="C942" t="s">
        <v>42806</v>
      </c>
      <c r="D942" t="s">
        <v>42807</v>
      </c>
      <c r="E942" t="s">
        <v>583</v>
      </c>
      <c r="F942" t="s">
        <v>42808</v>
      </c>
      <c r="G942" t="s">
        <v>42809</v>
      </c>
      <c r="H942" t="s">
        <v>10661</v>
      </c>
      <c r="I942">
        <v>29.724689999999999</v>
      </c>
      <c r="J942">
        <v>-90.593680000000006</v>
      </c>
      <c r="K942">
        <v>221210</v>
      </c>
      <c r="L942" t="s">
        <v>127</v>
      </c>
      <c r="AW942" s="49" t="s">
        <v>42810</v>
      </c>
      <c r="AX942" s="49" t="s">
        <v>42811</v>
      </c>
      <c r="AY942" s="49" t="s">
        <v>42812</v>
      </c>
      <c r="AZ942" s="49" t="s">
        <v>42813</v>
      </c>
      <c r="BA942" s="49" t="s">
        <v>42814</v>
      </c>
      <c r="BB942" s="49" t="s">
        <v>42815</v>
      </c>
      <c r="BC942" s="49" t="s">
        <v>42816</v>
      </c>
      <c r="BD942" s="49" t="s">
        <v>42817</v>
      </c>
      <c r="BE942" s="49" t="s">
        <v>42818</v>
      </c>
    </row>
    <row r="943" spans="1:75" x14ac:dyDescent="0.3">
      <c r="A943">
        <v>1007602</v>
      </c>
      <c r="B943" t="s">
        <v>42819</v>
      </c>
      <c r="C943" t="s">
        <v>42820</v>
      </c>
      <c r="D943" t="s">
        <v>42821</v>
      </c>
      <c r="E943" t="s">
        <v>1663</v>
      </c>
      <c r="F943" t="s">
        <v>42822</v>
      </c>
      <c r="G943" t="s">
        <v>42823</v>
      </c>
      <c r="H943" t="s">
        <v>2312</v>
      </c>
      <c r="I943">
        <v>39.604410000000001</v>
      </c>
      <c r="J943">
        <v>-74.838549999999998</v>
      </c>
      <c r="K943">
        <v>221210</v>
      </c>
      <c r="L943" t="s">
        <v>3629</v>
      </c>
      <c r="AW943" s="49" t="s">
        <v>42824</v>
      </c>
      <c r="AX943" s="49" t="s">
        <v>42825</v>
      </c>
      <c r="AY943" s="49" t="s">
        <v>42826</v>
      </c>
      <c r="AZ943" s="49" t="s">
        <v>42827</v>
      </c>
      <c r="BA943" s="49" t="s">
        <v>42828</v>
      </c>
      <c r="BB943" s="49" t="s">
        <v>42829</v>
      </c>
      <c r="BC943" s="49" t="s">
        <v>42830</v>
      </c>
      <c r="BD943" s="49" t="s">
        <v>42831</v>
      </c>
      <c r="BE943" s="49" t="s">
        <v>42832</v>
      </c>
    </row>
    <row r="944" spans="1:75" x14ac:dyDescent="0.3">
      <c r="A944">
        <v>1005674</v>
      </c>
      <c r="B944" t="s">
        <v>42833</v>
      </c>
      <c r="C944" t="s">
        <v>42834</v>
      </c>
      <c r="D944" t="s">
        <v>841</v>
      </c>
      <c r="E944" t="s">
        <v>2780</v>
      </c>
      <c r="F944" t="s">
        <v>42835</v>
      </c>
      <c r="G944" t="s">
        <v>42836</v>
      </c>
      <c r="H944" t="s">
        <v>5700</v>
      </c>
      <c r="I944">
        <v>41.250520000000002</v>
      </c>
      <c r="J944">
        <v>-72.999600000000001</v>
      </c>
      <c r="K944">
        <v>221210</v>
      </c>
      <c r="L944" t="s">
        <v>3629</v>
      </c>
      <c r="AW944" s="49" t="s">
        <v>42837</v>
      </c>
      <c r="AX944" s="49" t="s">
        <v>42838</v>
      </c>
      <c r="AY944" s="49" t="s">
        <v>42839</v>
      </c>
      <c r="AZ944" s="49" t="s">
        <v>42840</v>
      </c>
      <c r="BA944" s="49" t="s">
        <v>42841</v>
      </c>
      <c r="BB944" s="49" t="s">
        <v>42842</v>
      </c>
      <c r="BC944" s="49" t="s">
        <v>42843</v>
      </c>
      <c r="BD944" s="49" t="s">
        <v>42844</v>
      </c>
      <c r="BE944" s="49" t="s">
        <v>42845</v>
      </c>
    </row>
    <row r="945" spans="1:57" x14ac:dyDescent="0.3">
      <c r="A945">
        <v>1004112</v>
      </c>
      <c r="B945" t="s">
        <v>40024</v>
      </c>
      <c r="C945" t="s">
        <v>42846</v>
      </c>
      <c r="D945" t="s">
        <v>39733</v>
      </c>
      <c r="E945" t="s">
        <v>491</v>
      </c>
      <c r="F945" t="s">
        <v>42847</v>
      </c>
      <c r="G945" t="s">
        <v>42848</v>
      </c>
      <c r="H945" t="s">
        <v>20230</v>
      </c>
      <c r="I945">
        <v>38.005965000000003</v>
      </c>
      <c r="J945">
        <v>-87.549475000000001</v>
      </c>
      <c r="K945">
        <v>221210</v>
      </c>
      <c r="L945" t="s">
        <v>3629</v>
      </c>
      <c r="AW945" s="49" t="s">
        <v>42849</v>
      </c>
      <c r="AX945" s="49" t="s">
        <v>42850</v>
      </c>
      <c r="AY945" s="49" t="s">
        <v>42851</v>
      </c>
      <c r="AZ945" s="49" t="s">
        <v>42852</v>
      </c>
      <c r="BA945" s="49" t="s">
        <v>42853</v>
      </c>
      <c r="BB945" s="49" t="s">
        <v>42854</v>
      </c>
      <c r="BC945" s="49" t="s">
        <v>42855</v>
      </c>
      <c r="BD945" s="49" t="s">
        <v>42856</v>
      </c>
      <c r="BE945" s="49" t="s">
        <v>42857</v>
      </c>
    </row>
    <row r="946" spans="1:57" x14ac:dyDescent="0.3">
      <c r="A946">
        <v>1000178</v>
      </c>
      <c r="B946" t="s">
        <v>42858</v>
      </c>
      <c r="C946" t="s">
        <v>42859</v>
      </c>
      <c r="D946" t="s">
        <v>42860</v>
      </c>
      <c r="E946" t="s">
        <v>435</v>
      </c>
      <c r="F946" t="s">
        <v>42861</v>
      </c>
      <c r="G946" t="s">
        <v>42862</v>
      </c>
      <c r="H946" t="s">
        <v>42863</v>
      </c>
      <c r="I946">
        <v>37.146099999999997</v>
      </c>
      <c r="J946">
        <v>-92.26276</v>
      </c>
      <c r="K946">
        <v>221210</v>
      </c>
      <c r="L946" t="s">
        <v>3629</v>
      </c>
      <c r="BE946" s="49" t="s">
        <v>42864</v>
      </c>
    </row>
    <row r="947" spans="1:57" x14ac:dyDescent="0.3">
      <c r="A947">
        <v>1001081</v>
      </c>
      <c r="B947" t="s">
        <v>42865</v>
      </c>
      <c r="C947" t="s">
        <v>42866</v>
      </c>
      <c r="D947" t="s">
        <v>42867</v>
      </c>
      <c r="E947" t="s">
        <v>1248</v>
      </c>
      <c r="F947" t="s">
        <v>42868</v>
      </c>
      <c r="G947" t="s">
        <v>42869</v>
      </c>
      <c r="H947" t="s">
        <v>16472</v>
      </c>
      <c r="I947">
        <v>38.434469999999997</v>
      </c>
      <c r="J947">
        <v>-82.133830000000003</v>
      </c>
      <c r="K947">
        <v>221210</v>
      </c>
      <c r="L947" t="s">
        <v>127</v>
      </c>
      <c r="AX947" s="49" t="s">
        <v>42870</v>
      </c>
      <c r="AY947" s="49" t="s">
        <v>42871</v>
      </c>
      <c r="AZ947" s="49" t="s">
        <v>42872</v>
      </c>
      <c r="BA947" s="49" t="s">
        <v>42873</v>
      </c>
      <c r="BB947" s="49" t="s">
        <v>42874</v>
      </c>
      <c r="BC947" s="49" t="s">
        <v>42875</v>
      </c>
      <c r="BD947" s="49" t="s">
        <v>42876</v>
      </c>
      <c r="BE947" s="49" t="s">
        <v>42877</v>
      </c>
    </row>
    <row r="948" spans="1:57" x14ac:dyDescent="0.3">
      <c r="A948">
        <v>1006640</v>
      </c>
      <c r="B948" t="s">
        <v>42878</v>
      </c>
      <c r="C948" t="s">
        <v>42879</v>
      </c>
      <c r="D948" t="s">
        <v>8102</v>
      </c>
      <c r="E948" t="s">
        <v>1920</v>
      </c>
      <c r="F948" t="s">
        <v>42880</v>
      </c>
      <c r="G948" t="s">
        <v>42881</v>
      </c>
      <c r="H948" t="s">
        <v>1559</v>
      </c>
      <c r="I948">
        <v>36.126019999999997</v>
      </c>
      <c r="J948">
        <v>-115.21338</v>
      </c>
      <c r="K948">
        <v>221210</v>
      </c>
      <c r="L948" t="s">
        <v>3629</v>
      </c>
      <c r="AW948" s="49" t="s">
        <v>42882</v>
      </c>
      <c r="AX948" s="49" t="s">
        <v>42883</v>
      </c>
      <c r="AY948" s="49" t="s">
        <v>42884</v>
      </c>
      <c r="AZ948" s="49" t="s">
        <v>42885</v>
      </c>
      <c r="BA948" s="49" t="s">
        <v>42886</v>
      </c>
      <c r="BB948" s="49" t="s">
        <v>42887</v>
      </c>
      <c r="BC948" s="49" t="s">
        <v>42888</v>
      </c>
      <c r="BD948" s="49" t="s">
        <v>42889</v>
      </c>
      <c r="BE948" s="49" t="s">
        <v>42890</v>
      </c>
    </row>
    <row r="949" spans="1:57" x14ac:dyDescent="0.3">
      <c r="A949">
        <v>1006638</v>
      </c>
      <c r="B949" t="s">
        <v>42878</v>
      </c>
      <c r="C949" t="s">
        <v>42891</v>
      </c>
      <c r="D949" t="s">
        <v>8102</v>
      </c>
      <c r="E949" t="s">
        <v>1920</v>
      </c>
      <c r="F949" t="s">
        <v>42880</v>
      </c>
      <c r="G949" t="s">
        <v>42881</v>
      </c>
      <c r="H949" t="s">
        <v>1559</v>
      </c>
      <c r="I949">
        <v>36.126019999999997</v>
      </c>
      <c r="J949">
        <v>-115.21338</v>
      </c>
      <c r="K949">
        <v>221210</v>
      </c>
      <c r="L949" t="s">
        <v>3629</v>
      </c>
      <c r="AW949" s="49" t="s">
        <v>42892</v>
      </c>
      <c r="AX949" s="49" t="s">
        <v>42893</v>
      </c>
      <c r="AY949" s="49" t="s">
        <v>42894</v>
      </c>
      <c r="AZ949" s="49" t="s">
        <v>42895</v>
      </c>
      <c r="BA949" s="49" t="s">
        <v>42896</v>
      </c>
      <c r="BB949" s="49" t="s">
        <v>42897</v>
      </c>
      <c r="BC949" s="49" t="s">
        <v>42898</v>
      </c>
      <c r="BD949" s="49" t="s">
        <v>42899</v>
      </c>
      <c r="BE949" s="49" t="s">
        <v>42900</v>
      </c>
    </row>
    <row r="950" spans="1:57" x14ac:dyDescent="0.3">
      <c r="A950">
        <v>1006639</v>
      </c>
      <c r="B950" t="s">
        <v>42878</v>
      </c>
      <c r="C950" t="s">
        <v>42901</v>
      </c>
      <c r="D950" t="s">
        <v>42902</v>
      </c>
      <c r="E950" t="s">
        <v>1920</v>
      </c>
      <c r="F950" t="s">
        <v>42880</v>
      </c>
      <c r="G950" t="s">
        <v>42881</v>
      </c>
      <c r="H950" t="s">
        <v>1559</v>
      </c>
      <c r="I950">
        <v>36.126019999999997</v>
      </c>
      <c r="J950">
        <v>-115.21338</v>
      </c>
      <c r="K950">
        <v>221210</v>
      </c>
      <c r="L950" t="s">
        <v>3629</v>
      </c>
      <c r="AW950" s="49" t="s">
        <v>42903</v>
      </c>
      <c r="AX950" s="49" t="s">
        <v>42904</v>
      </c>
      <c r="AY950" s="49" t="s">
        <v>42905</v>
      </c>
      <c r="AZ950" s="49" t="s">
        <v>42906</v>
      </c>
      <c r="BA950" s="49" t="s">
        <v>42907</v>
      </c>
      <c r="BB950" s="49" t="s">
        <v>42908</v>
      </c>
      <c r="BC950" s="49" t="s">
        <v>42909</v>
      </c>
      <c r="BD950" s="49" t="s">
        <v>42910</v>
      </c>
      <c r="BE950" s="49" t="s">
        <v>42911</v>
      </c>
    </row>
    <row r="951" spans="1:57" x14ac:dyDescent="0.3">
      <c r="A951">
        <v>1003311</v>
      </c>
      <c r="B951" t="s">
        <v>42912</v>
      </c>
      <c r="C951" t="s">
        <v>42913</v>
      </c>
      <c r="D951" t="s">
        <v>21920</v>
      </c>
      <c r="E951" t="s">
        <v>793</v>
      </c>
      <c r="F951" t="s">
        <v>42914</v>
      </c>
      <c r="G951" t="s">
        <v>42915</v>
      </c>
      <c r="H951" t="s">
        <v>21923</v>
      </c>
      <c r="I951">
        <v>36.693809999999999</v>
      </c>
      <c r="J951">
        <v>-79.869209999999995</v>
      </c>
      <c r="K951">
        <v>221210</v>
      </c>
      <c r="L951" t="s">
        <v>127</v>
      </c>
      <c r="AW951" s="49" t="s">
        <v>42916</v>
      </c>
      <c r="AX951" s="49" t="s">
        <v>42917</v>
      </c>
      <c r="AY951" s="49" t="s">
        <v>42918</v>
      </c>
      <c r="AZ951" s="49" t="s">
        <v>42919</v>
      </c>
      <c r="BA951" s="49" t="s">
        <v>42920</v>
      </c>
      <c r="BB951" s="49" t="s">
        <v>42921</v>
      </c>
      <c r="BC951" s="49" t="s">
        <v>42922</v>
      </c>
      <c r="BD951" s="49" t="s">
        <v>42923</v>
      </c>
      <c r="BE951" s="49" t="s">
        <v>42924</v>
      </c>
    </row>
    <row r="952" spans="1:57" x14ac:dyDescent="0.3">
      <c r="A952">
        <v>1005967</v>
      </c>
      <c r="B952" t="s">
        <v>42925</v>
      </c>
      <c r="C952" t="s">
        <v>42926</v>
      </c>
      <c r="D952" t="s">
        <v>1430</v>
      </c>
      <c r="E952" t="s">
        <v>386</v>
      </c>
      <c r="F952" t="s">
        <v>42927</v>
      </c>
      <c r="G952" t="s">
        <v>42928</v>
      </c>
      <c r="H952" t="s">
        <v>536</v>
      </c>
      <c r="I952">
        <v>33.520057999999999</v>
      </c>
      <c r="J952">
        <v>-86.807637</v>
      </c>
      <c r="K952">
        <v>221210</v>
      </c>
      <c r="L952" t="s">
        <v>3629</v>
      </c>
      <c r="AW952" s="49" t="s">
        <v>42929</v>
      </c>
      <c r="AX952" s="49" t="s">
        <v>42930</v>
      </c>
      <c r="AY952" s="49" t="s">
        <v>42931</v>
      </c>
      <c r="AZ952" s="49" t="s">
        <v>42932</v>
      </c>
      <c r="BA952" s="49" t="s">
        <v>42933</v>
      </c>
      <c r="BB952" s="49" t="s">
        <v>42934</v>
      </c>
      <c r="BC952" s="49" t="s">
        <v>42935</v>
      </c>
      <c r="BD952" s="49" t="s">
        <v>42936</v>
      </c>
      <c r="BE952" s="49" t="s">
        <v>42937</v>
      </c>
    </row>
    <row r="953" spans="1:57" x14ac:dyDescent="0.3">
      <c r="A953">
        <v>1003336</v>
      </c>
      <c r="B953" t="s">
        <v>42938</v>
      </c>
      <c r="C953" t="s">
        <v>42939</v>
      </c>
      <c r="D953" t="s">
        <v>4814</v>
      </c>
      <c r="E953" t="s">
        <v>386</v>
      </c>
      <c r="F953" t="s">
        <v>42940</v>
      </c>
      <c r="G953" t="s">
        <v>42941</v>
      </c>
      <c r="H953" t="s">
        <v>1384</v>
      </c>
      <c r="I953">
        <v>30.688580000000002</v>
      </c>
      <c r="J953">
        <v>-88.108220000000003</v>
      </c>
      <c r="K953">
        <v>221210</v>
      </c>
      <c r="L953" t="s">
        <v>3629</v>
      </c>
      <c r="AW953" s="49" t="s">
        <v>42942</v>
      </c>
      <c r="AX953" s="49" t="s">
        <v>42943</v>
      </c>
      <c r="AY953" s="49" t="s">
        <v>42944</v>
      </c>
      <c r="AZ953" s="49" t="s">
        <v>42945</v>
      </c>
      <c r="BA953" s="49" t="s">
        <v>42946</v>
      </c>
      <c r="BB953" s="49" t="s">
        <v>42947</v>
      </c>
      <c r="BC953" s="49" t="s">
        <v>42948</v>
      </c>
      <c r="BD953" s="49" t="s">
        <v>42949</v>
      </c>
      <c r="BE953" s="49" t="s">
        <v>42950</v>
      </c>
    </row>
    <row r="954" spans="1:57" x14ac:dyDescent="0.3">
      <c r="A954">
        <v>1001688</v>
      </c>
      <c r="B954" t="s">
        <v>42951</v>
      </c>
      <c r="C954" t="s">
        <v>42952</v>
      </c>
      <c r="D954" t="s">
        <v>21779</v>
      </c>
      <c r="E954" t="s">
        <v>1781</v>
      </c>
      <c r="F954" t="s">
        <v>21780</v>
      </c>
      <c r="G954" t="s">
        <v>42953</v>
      </c>
      <c r="H954" t="s">
        <v>16784</v>
      </c>
      <c r="I954">
        <v>31.325695</v>
      </c>
      <c r="J954">
        <v>-89.288754999999995</v>
      </c>
      <c r="K954">
        <v>221210</v>
      </c>
      <c r="L954" t="s">
        <v>3629</v>
      </c>
      <c r="AW954" s="49" t="s">
        <v>42954</v>
      </c>
      <c r="AX954" s="49" t="s">
        <v>42955</v>
      </c>
      <c r="AY954" s="49" t="s">
        <v>42956</v>
      </c>
      <c r="AZ954" s="49" t="s">
        <v>42957</v>
      </c>
      <c r="BA954" s="49" t="s">
        <v>42958</v>
      </c>
      <c r="BB954" s="49" t="s">
        <v>42959</v>
      </c>
      <c r="BC954" s="49" t="s">
        <v>42960</v>
      </c>
      <c r="BD954" s="49" t="s">
        <v>42961</v>
      </c>
      <c r="BE954" s="49" t="s">
        <v>42962</v>
      </c>
    </row>
    <row r="955" spans="1:57" x14ac:dyDescent="0.3">
      <c r="A955">
        <v>1002544</v>
      </c>
      <c r="B955" t="s">
        <v>42963</v>
      </c>
      <c r="C955" t="s">
        <v>42964</v>
      </c>
      <c r="D955" t="s">
        <v>3104</v>
      </c>
      <c r="E955" t="s">
        <v>435</v>
      </c>
      <c r="F955" t="s">
        <v>42965</v>
      </c>
      <c r="G955" t="s">
        <v>42966</v>
      </c>
      <c r="H955" t="s">
        <v>2261</v>
      </c>
      <c r="I955">
        <v>38.628340000000001</v>
      </c>
      <c r="J955">
        <v>-90.192459999999997</v>
      </c>
      <c r="K955">
        <v>221210</v>
      </c>
      <c r="L955" t="s">
        <v>3629</v>
      </c>
      <c r="AW955" s="49" t="s">
        <v>42967</v>
      </c>
      <c r="AX955" s="49" t="s">
        <v>42968</v>
      </c>
      <c r="AY955" s="49" t="s">
        <v>42969</v>
      </c>
      <c r="AZ955" s="49" t="s">
        <v>42970</v>
      </c>
      <c r="BA955" s="49" t="s">
        <v>42971</v>
      </c>
      <c r="BB955" s="49" t="s">
        <v>42972</v>
      </c>
      <c r="BC955" s="49" t="s">
        <v>42973</v>
      </c>
      <c r="BD955" s="49" t="s">
        <v>42974</v>
      </c>
      <c r="BE955" s="49" t="s">
        <v>42975</v>
      </c>
    </row>
    <row r="956" spans="1:57" x14ac:dyDescent="0.3">
      <c r="A956">
        <v>1004482</v>
      </c>
      <c r="B956" t="s">
        <v>42976</v>
      </c>
      <c r="C956" t="s">
        <v>42977</v>
      </c>
      <c r="D956" t="s">
        <v>3949</v>
      </c>
      <c r="E956" t="s">
        <v>435</v>
      </c>
      <c r="F956" t="s">
        <v>42978</v>
      </c>
      <c r="G956" t="s">
        <v>42979</v>
      </c>
      <c r="H956" t="s">
        <v>1310</v>
      </c>
      <c r="I956">
        <v>39.065739999999998</v>
      </c>
      <c r="J956">
        <v>-94.590220000000002</v>
      </c>
      <c r="K956">
        <v>221210</v>
      </c>
      <c r="L956" t="s">
        <v>3629</v>
      </c>
      <c r="AW956" s="49" t="s">
        <v>42980</v>
      </c>
      <c r="AX956" s="49" t="s">
        <v>42981</v>
      </c>
      <c r="AY956" s="49" t="s">
        <v>42982</v>
      </c>
      <c r="AZ956" s="49" t="s">
        <v>42983</v>
      </c>
      <c r="BA956" s="49" t="s">
        <v>42984</v>
      </c>
      <c r="BB956" s="49" t="s">
        <v>42985</v>
      </c>
      <c r="BC956" s="49" t="s">
        <v>42986</v>
      </c>
      <c r="BD956" s="49" t="s">
        <v>42987</v>
      </c>
      <c r="BE956" s="49" t="s">
        <v>42988</v>
      </c>
    </row>
    <row r="957" spans="1:57" x14ac:dyDescent="0.3">
      <c r="A957">
        <v>1004739</v>
      </c>
      <c r="B957" t="s">
        <v>42989</v>
      </c>
      <c r="C957" t="s">
        <v>42990</v>
      </c>
      <c r="D957" t="s">
        <v>34023</v>
      </c>
      <c r="E957" t="s">
        <v>1650</v>
      </c>
      <c r="F957" t="s">
        <v>15187</v>
      </c>
      <c r="G957" t="s">
        <v>42991</v>
      </c>
      <c r="H957" t="s">
        <v>15189</v>
      </c>
      <c r="I957">
        <v>43.087960000000002</v>
      </c>
      <c r="J957">
        <v>-70.808615000000003</v>
      </c>
      <c r="K957">
        <v>424710</v>
      </c>
      <c r="L957" t="s">
        <v>36033</v>
      </c>
      <c r="AG957" s="49" t="s">
        <v>35887</v>
      </c>
      <c r="AH957" s="49" t="s">
        <v>35887</v>
      </c>
      <c r="AJ957" s="49" t="s">
        <v>35887</v>
      </c>
      <c r="AK957" s="49" t="s">
        <v>35887</v>
      </c>
      <c r="AL957" s="49" t="s">
        <v>35887</v>
      </c>
    </row>
    <row r="958" spans="1:57" x14ac:dyDescent="0.3">
      <c r="A958">
        <v>1012334</v>
      </c>
      <c r="B958" t="s">
        <v>30542</v>
      </c>
      <c r="C958" t="s">
        <v>30543</v>
      </c>
      <c r="D958" t="s">
        <v>30544</v>
      </c>
      <c r="E958" t="s">
        <v>447</v>
      </c>
      <c r="F958" t="s">
        <v>30545</v>
      </c>
      <c r="G958" t="s">
        <v>30546</v>
      </c>
      <c r="H958" t="s">
        <v>1952</v>
      </c>
      <c r="I958">
        <v>40.104129999999998</v>
      </c>
      <c r="J958">
        <v>-75.318770000000001</v>
      </c>
      <c r="K958">
        <v>325998</v>
      </c>
      <c r="L958" t="s">
        <v>14868</v>
      </c>
    </row>
    <row r="959" spans="1:57" x14ac:dyDescent="0.3">
      <c r="A959">
        <v>1005113</v>
      </c>
      <c r="B959" t="s">
        <v>42992</v>
      </c>
      <c r="C959" t="s">
        <v>42993</v>
      </c>
      <c r="D959" t="s">
        <v>10071</v>
      </c>
      <c r="E959" t="s">
        <v>676</v>
      </c>
      <c r="F959" t="s">
        <v>42994</v>
      </c>
      <c r="G959" t="s">
        <v>42995</v>
      </c>
      <c r="H959" t="s">
        <v>8292</v>
      </c>
      <c r="I959">
        <v>36.499102999999998</v>
      </c>
      <c r="J959">
        <v>-86.901307000000003</v>
      </c>
      <c r="K959">
        <v>221210</v>
      </c>
      <c r="L959" t="s">
        <v>127</v>
      </c>
      <c r="AW959" s="49" t="s">
        <v>42996</v>
      </c>
      <c r="AX959" s="49" t="s">
        <v>42997</v>
      </c>
      <c r="AY959" s="49" t="s">
        <v>42998</v>
      </c>
      <c r="AZ959" s="49" t="s">
        <v>42999</v>
      </c>
      <c r="BA959" s="49" t="s">
        <v>43000</v>
      </c>
      <c r="BB959" s="49" t="s">
        <v>43001</v>
      </c>
      <c r="BC959" s="49" t="s">
        <v>43002</v>
      </c>
      <c r="BD959" s="49" t="s">
        <v>43003</v>
      </c>
      <c r="BE959" s="49" t="s">
        <v>43004</v>
      </c>
    </row>
    <row r="960" spans="1:57" x14ac:dyDescent="0.3">
      <c r="A960">
        <v>1000083</v>
      </c>
      <c r="B960" t="s">
        <v>43005</v>
      </c>
      <c r="C960" t="s">
        <v>43006</v>
      </c>
      <c r="D960" t="s">
        <v>43006</v>
      </c>
      <c r="E960" t="s">
        <v>468</v>
      </c>
      <c r="F960" t="s">
        <v>43007</v>
      </c>
      <c r="G960" t="s">
        <v>43008</v>
      </c>
      <c r="H960" t="s">
        <v>3440</v>
      </c>
      <c r="I960">
        <v>29.686889999999998</v>
      </c>
      <c r="J960">
        <v>-82.449759999999998</v>
      </c>
      <c r="K960">
        <v>221210</v>
      </c>
      <c r="L960" t="s">
        <v>127</v>
      </c>
      <c r="AW960" s="49" t="s">
        <v>43009</v>
      </c>
      <c r="AX960" s="49" t="s">
        <v>43010</v>
      </c>
      <c r="AY960" s="49" t="s">
        <v>43011</v>
      </c>
      <c r="AZ960" s="49" t="s">
        <v>43012</v>
      </c>
      <c r="BA960" s="49" t="s">
        <v>43013</v>
      </c>
      <c r="BB960" s="49" t="s">
        <v>43014</v>
      </c>
      <c r="BC960" s="49" t="s">
        <v>43015</v>
      </c>
      <c r="BD960" s="49" t="s">
        <v>43016</v>
      </c>
      <c r="BE960" s="49" t="s">
        <v>43017</v>
      </c>
    </row>
    <row r="961" spans="1:75" x14ac:dyDescent="0.3">
      <c r="A961">
        <v>1000008</v>
      </c>
      <c r="B961" t="s">
        <v>43018</v>
      </c>
      <c r="C961" t="s">
        <v>43019</v>
      </c>
      <c r="D961" t="s">
        <v>2748</v>
      </c>
      <c r="E961" t="s">
        <v>331</v>
      </c>
      <c r="F961" t="s">
        <v>2072</v>
      </c>
      <c r="G961" t="s">
        <v>43020</v>
      </c>
      <c r="H961" t="s">
        <v>865</v>
      </c>
      <c r="I961">
        <v>44.929299999999998</v>
      </c>
      <c r="J961">
        <v>-74.875600000000006</v>
      </c>
      <c r="K961">
        <v>221210</v>
      </c>
      <c r="L961" t="s">
        <v>127</v>
      </c>
      <c r="AW961" s="49" t="s">
        <v>43021</v>
      </c>
      <c r="AX961" s="49" t="s">
        <v>43022</v>
      </c>
      <c r="AY961" s="49" t="s">
        <v>43023</v>
      </c>
      <c r="AZ961" s="49" t="s">
        <v>43024</v>
      </c>
      <c r="BA961" s="49" t="s">
        <v>43025</v>
      </c>
      <c r="BB961" s="49" t="s">
        <v>43026</v>
      </c>
      <c r="BC961" s="49" t="s">
        <v>43027</v>
      </c>
      <c r="BD961" s="49" t="s">
        <v>43028</v>
      </c>
      <c r="BE961" s="49" t="s">
        <v>43029</v>
      </c>
    </row>
    <row r="962" spans="1:75" x14ac:dyDescent="0.3">
      <c r="A962">
        <v>1002027</v>
      </c>
      <c r="B962" t="s">
        <v>30618</v>
      </c>
      <c r="C962" t="s">
        <v>30619</v>
      </c>
      <c r="D962" t="s">
        <v>30620</v>
      </c>
      <c r="E962" t="s">
        <v>380</v>
      </c>
      <c r="F962" t="s">
        <v>30621</v>
      </c>
      <c r="G962" t="s">
        <v>30622</v>
      </c>
      <c r="H962" t="s">
        <v>416</v>
      </c>
      <c r="I962">
        <v>44.850583</v>
      </c>
      <c r="J962">
        <v>-93.002139</v>
      </c>
      <c r="K962">
        <v>324110</v>
      </c>
      <c r="L962" t="s">
        <v>6080</v>
      </c>
      <c r="V962" s="49" t="s">
        <v>43030</v>
      </c>
      <c r="W962" s="49" t="s">
        <v>43031</v>
      </c>
      <c r="X962" s="49" t="s">
        <v>43032</v>
      </c>
      <c r="Y962" s="49" t="s">
        <v>43033</v>
      </c>
      <c r="Z962" s="49" t="s">
        <v>43034</v>
      </c>
      <c r="AA962" s="49" t="s">
        <v>43035</v>
      </c>
      <c r="AB962" s="49" t="s">
        <v>43036</v>
      </c>
      <c r="AC962" s="49" t="s">
        <v>43037</v>
      </c>
    </row>
    <row r="963" spans="1:75" x14ac:dyDescent="0.3">
      <c r="A963">
        <v>1010248</v>
      </c>
      <c r="B963" t="s">
        <v>43038</v>
      </c>
      <c r="C963" t="s">
        <v>43039</v>
      </c>
      <c r="D963" t="s">
        <v>8277</v>
      </c>
      <c r="E963" t="s">
        <v>1663</v>
      </c>
      <c r="F963" t="s">
        <v>43040</v>
      </c>
      <c r="G963" t="s">
        <v>43041</v>
      </c>
      <c r="H963" t="s">
        <v>6098</v>
      </c>
      <c r="I963">
        <v>39.923259999999999</v>
      </c>
      <c r="J963">
        <v>-75.043899999999994</v>
      </c>
      <c r="K963">
        <v>336111</v>
      </c>
      <c r="L963" t="s">
        <v>82</v>
      </c>
    </row>
    <row r="964" spans="1:75" x14ac:dyDescent="0.3">
      <c r="A964">
        <v>1004670</v>
      </c>
      <c r="B964" t="s">
        <v>43042</v>
      </c>
      <c r="C964" t="s">
        <v>43043</v>
      </c>
      <c r="D964" t="s">
        <v>43044</v>
      </c>
      <c r="E964" t="s">
        <v>663</v>
      </c>
      <c r="F964" t="s">
        <v>43045</v>
      </c>
      <c r="G964" t="s">
        <v>43046</v>
      </c>
      <c r="H964" t="s">
        <v>726</v>
      </c>
      <c r="I964">
        <v>41.240020000000001</v>
      </c>
      <c r="J964">
        <v>-83.645629999999997</v>
      </c>
      <c r="K964">
        <v>221210</v>
      </c>
      <c r="L964" t="s">
        <v>127</v>
      </c>
      <c r="AW964" s="49" t="s">
        <v>43047</v>
      </c>
      <c r="AX964" s="49" t="s">
        <v>43048</v>
      </c>
      <c r="AY964" s="49" t="s">
        <v>43049</v>
      </c>
      <c r="AZ964" s="49" t="s">
        <v>43050</v>
      </c>
      <c r="BA964" s="49" t="s">
        <v>43051</v>
      </c>
      <c r="BB964" s="49" t="s">
        <v>43052</v>
      </c>
      <c r="BC964" s="49" t="s">
        <v>43053</v>
      </c>
      <c r="BD964" s="49" t="s">
        <v>43054</v>
      </c>
      <c r="BE964" s="49" t="s">
        <v>43055</v>
      </c>
    </row>
    <row r="965" spans="1:75" x14ac:dyDescent="0.3">
      <c r="A965">
        <v>1011282</v>
      </c>
      <c r="B965" t="s">
        <v>43056</v>
      </c>
      <c r="C965" t="s">
        <v>43057</v>
      </c>
      <c r="D965" t="s">
        <v>38221</v>
      </c>
      <c r="E965" t="s">
        <v>1487</v>
      </c>
      <c r="F965" t="s">
        <v>38222</v>
      </c>
      <c r="G965" t="s">
        <v>43058</v>
      </c>
      <c r="H965" t="s">
        <v>536</v>
      </c>
      <c r="I965">
        <v>39.574289999999998</v>
      </c>
      <c r="J965">
        <v>-105.13314</v>
      </c>
      <c r="K965">
        <v>221210</v>
      </c>
      <c r="L965" t="s">
        <v>127</v>
      </c>
      <c r="AW965" s="49" t="s">
        <v>43059</v>
      </c>
      <c r="AX965" s="49" t="s">
        <v>43060</v>
      </c>
      <c r="AY965" s="49" t="s">
        <v>43061</v>
      </c>
      <c r="AZ965" s="49" t="s">
        <v>43062</v>
      </c>
      <c r="BA965" s="49" t="s">
        <v>43063</v>
      </c>
      <c r="BB965" s="49" t="s">
        <v>43064</v>
      </c>
      <c r="BC965" s="49" t="s">
        <v>38382</v>
      </c>
    </row>
    <row r="966" spans="1:75" x14ac:dyDescent="0.3">
      <c r="A966">
        <v>1009519</v>
      </c>
      <c r="B966" t="s">
        <v>43056</v>
      </c>
      <c r="C966" t="s">
        <v>43065</v>
      </c>
      <c r="D966" t="s">
        <v>38221</v>
      </c>
      <c r="E966" t="s">
        <v>1487</v>
      </c>
      <c r="F966" t="s">
        <v>38222</v>
      </c>
      <c r="G966" t="s">
        <v>38223</v>
      </c>
      <c r="H966" t="s">
        <v>536</v>
      </c>
      <c r="I966">
        <v>39.574289999999998</v>
      </c>
      <c r="J966">
        <v>-105.13314</v>
      </c>
      <c r="K966">
        <v>221210</v>
      </c>
      <c r="L966" t="s">
        <v>127</v>
      </c>
      <c r="AW966" s="49" t="s">
        <v>43066</v>
      </c>
      <c r="AX966" s="49" t="s">
        <v>43067</v>
      </c>
      <c r="AY966" s="49" t="s">
        <v>43068</v>
      </c>
      <c r="AZ966" s="49" t="s">
        <v>43069</v>
      </c>
      <c r="BA966" s="49" t="s">
        <v>43070</v>
      </c>
      <c r="BB966" s="49" t="s">
        <v>43071</v>
      </c>
      <c r="BC966" s="49" t="s">
        <v>43072</v>
      </c>
      <c r="BD966" s="49" t="s">
        <v>43073</v>
      </c>
      <c r="BE966" s="49" t="s">
        <v>43074</v>
      </c>
    </row>
    <row r="967" spans="1:75" x14ac:dyDescent="0.3">
      <c r="A967">
        <v>1013746</v>
      </c>
      <c r="B967" t="s">
        <v>43075</v>
      </c>
      <c r="C967" t="s">
        <v>43076</v>
      </c>
      <c r="D967" t="s">
        <v>43077</v>
      </c>
      <c r="E967" t="s">
        <v>303</v>
      </c>
      <c r="F967" t="s">
        <v>2271</v>
      </c>
      <c r="G967" t="s">
        <v>43078</v>
      </c>
      <c r="H967" t="s">
        <v>483</v>
      </c>
      <c r="I967">
        <v>29.937104999999999</v>
      </c>
      <c r="J967">
        <v>-95.257748000000007</v>
      </c>
      <c r="K967">
        <v>325120</v>
      </c>
      <c r="L967" t="s">
        <v>58</v>
      </c>
    </row>
    <row r="968" spans="1:75" x14ac:dyDescent="0.3">
      <c r="A968">
        <v>1010461</v>
      </c>
      <c r="B968" t="s">
        <v>43079</v>
      </c>
      <c r="C968" t="s">
        <v>43080</v>
      </c>
      <c r="D968" t="s">
        <v>27319</v>
      </c>
      <c r="E968" t="s">
        <v>331</v>
      </c>
      <c r="F968" t="s">
        <v>43081</v>
      </c>
      <c r="G968" t="s">
        <v>43082</v>
      </c>
      <c r="H968" t="s">
        <v>1171</v>
      </c>
      <c r="I968">
        <v>43.109572999999997</v>
      </c>
      <c r="J968">
        <v>-77.574882000000002</v>
      </c>
      <c r="K968">
        <v>424710</v>
      </c>
      <c r="L968" t="s">
        <v>36033</v>
      </c>
      <c r="AE968" s="49" t="s">
        <v>35887</v>
      </c>
      <c r="AF968" s="49" t="s">
        <v>35887</v>
      </c>
      <c r="AG968" s="49" t="s">
        <v>35887</v>
      </c>
      <c r="AH968" s="49" t="s">
        <v>35887</v>
      </c>
      <c r="AI968" s="49" t="s">
        <v>35887</v>
      </c>
      <c r="AJ968" s="49" t="s">
        <v>35887</v>
      </c>
      <c r="AK968" s="49" t="s">
        <v>35887</v>
      </c>
      <c r="AL968" s="49" t="s">
        <v>35887</v>
      </c>
      <c r="AM968" s="49" t="s">
        <v>35887</v>
      </c>
    </row>
    <row r="969" spans="1:75" x14ac:dyDescent="0.3">
      <c r="A969">
        <v>1003472</v>
      </c>
      <c r="B969" t="s">
        <v>30847</v>
      </c>
      <c r="C969" t="s">
        <v>30848</v>
      </c>
      <c r="D969" t="s">
        <v>30849</v>
      </c>
      <c r="E969" t="s">
        <v>393</v>
      </c>
      <c r="F969" t="s">
        <v>14688</v>
      </c>
      <c r="G969" t="s">
        <v>30850</v>
      </c>
      <c r="H969" t="s">
        <v>10728</v>
      </c>
      <c r="I969">
        <v>46.691499999999998</v>
      </c>
      <c r="J969">
        <v>-92.072000000000003</v>
      </c>
      <c r="K969">
        <v>324110</v>
      </c>
      <c r="L969" t="s">
        <v>1344</v>
      </c>
      <c r="V969" s="49" t="s">
        <v>43083</v>
      </c>
      <c r="W969" s="49" t="s">
        <v>43084</v>
      </c>
      <c r="X969" s="49" t="s">
        <v>43085</v>
      </c>
      <c r="Y969" s="49" t="s">
        <v>43086</v>
      </c>
      <c r="Z969" s="49" t="s">
        <v>43087</v>
      </c>
      <c r="AA969" s="49" t="s">
        <v>43088</v>
      </c>
      <c r="AB969" s="49" t="s">
        <v>43089</v>
      </c>
      <c r="AC969" s="49" t="s">
        <v>43090</v>
      </c>
      <c r="AD969" s="49" t="s">
        <v>43091</v>
      </c>
    </row>
    <row r="970" spans="1:75" x14ac:dyDescent="0.3">
      <c r="A970">
        <v>1006315</v>
      </c>
      <c r="B970" t="s">
        <v>43092</v>
      </c>
      <c r="C970" t="s">
        <v>43093</v>
      </c>
      <c r="D970" t="s">
        <v>14687</v>
      </c>
      <c r="E970" t="s">
        <v>393</v>
      </c>
      <c r="F970" t="s">
        <v>14688</v>
      </c>
      <c r="G970" t="s">
        <v>43094</v>
      </c>
      <c r="H970" t="s">
        <v>10728</v>
      </c>
      <c r="I970">
        <v>46.691600000000001</v>
      </c>
      <c r="J970">
        <v>-92.060069999999996</v>
      </c>
      <c r="K970">
        <v>211130</v>
      </c>
      <c r="L970" t="s">
        <v>126</v>
      </c>
      <c r="BF970" s="49" t="s">
        <v>35887</v>
      </c>
      <c r="BG970" s="49" t="s">
        <v>35887</v>
      </c>
      <c r="BH970" s="49" t="s">
        <v>35887</v>
      </c>
      <c r="BI970" s="49" t="s">
        <v>35887</v>
      </c>
      <c r="BJ970" s="49" t="s">
        <v>35887</v>
      </c>
      <c r="BK970" s="49" t="s">
        <v>35887</v>
      </c>
      <c r="BL970" s="49" t="s">
        <v>35887</v>
      </c>
      <c r="BM970" s="49" t="s">
        <v>35887</v>
      </c>
      <c r="BN970" s="49" t="s">
        <v>35887</v>
      </c>
    </row>
    <row r="971" spans="1:75" x14ac:dyDescent="0.3">
      <c r="A971">
        <v>1007519</v>
      </c>
      <c r="B971" t="s">
        <v>43095</v>
      </c>
      <c r="C971" t="s">
        <v>43096</v>
      </c>
      <c r="D971" t="s">
        <v>40515</v>
      </c>
      <c r="E971" t="s">
        <v>491</v>
      </c>
      <c r="F971" t="s">
        <v>3077</v>
      </c>
      <c r="G971" t="s">
        <v>43097</v>
      </c>
      <c r="H971" t="s">
        <v>3079</v>
      </c>
      <c r="I971">
        <v>39.122523000000001</v>
      </c>
      <c r="J971">
        <v>-84.848608999999996</v>
      </c>
      <c r="K971">
        <v>221210</v>
      </c>
      <c r="L971" t="s">
        <v>127</v>
      </c>
      <c r="AW971" s="49" t="s">
        <v>43098</v>
      </c>
      <c r="AX971" s="49" t="s">
        <v>43099</v>
      </c>
      <c r="AY971" s="49" t="s">
        <v>43100</v>
      </c>
      <c r="AZ971" s="49" t="s">
        <v>43101</v>
      </c>
      <c r="BA971" s="49" t="s">
        <v>43102</v>
      </c>
      <c r="BB971" s="49" t="s">
        <v>43103</v>
      </c>
      <c r="BC971" s="49" t="s">
        <v>43104</v>
      </c>
      <c r="BD971" s="49" t="s">
        <v>43105</v>
      </c>
      <c r="BE971" s="49" t="s">
        <v>43106</v>
      </c>
    </row>
    <row r="972" spans="1:75" x14ac:dyDescent="0.3">
      <c r="A972">
        <v>1010614</v>
      </c>
      <c r="B972" t="s">
        <v>43107</v>
      </c>
      <c r="C972" t="s">
        <v>43108</v>
      </c>
      <c r="D972" t="s">
        <v>24855</v>
      </c>
      <c r="E972" t="s">
        <v>435</v>
      </c>
      <c r="F972" t="s">
        <v>38876</v>
      </c>
      <c r="G972" t="s">
        <v>43109</v>
      </c>
      <c r="H972" t="s">
        <v>5738</v>
      </c>
      <c r="I972">
        <v>37.087699999999998</v>
      </c>
      <c r="J972">
        <v>-94.514650000000003</v>
      </c>
      <c r="K972">
        <v>324122</v>
      </c>
      <c r="L972" t="s">
        <v>36033</v>
      </c>
      <c r="AE972" s="49" t="s">
        <v>35887</v>
      </c>
      <c r="AF972" s="49" t="s">
        <v>35887</v>
      </c>
      <c r="AG972" s="49" t="s">
        <v>35887</v>
      </c>
      <c r="AH972" s="49" t="s">
        <v>35887</v>
      </c>
      <c r="AI972" s="49" t="s">
        <v>35887</v>
      </c>
      <c r="AJ972" s="49" t="s">
        <v>35887</v>
      </c>
      <c r="AK972" s="49" t="s">
        <v>35887</v>
      </c>
      <c r="AL972" s="49" t="s">
        <v>35887</v>
      </c>
    </row>
    <row r="973" spans="1:75" x14ac:dyDescent="0.3">
      <c r="A973">
        <v>1013186</v>
      </c>
      <c r="B973"/>
      <c r="C973" t="s">
        <v>30996</v>
      </c>
      <c r="D973" t="s">
        <v>30997</v>
      </c>
      <c r="E973" t="s">
        <v>303</v>
      </c>
      <c r="F973" t="s">
        <v>6714</v>
      </c>
      <c r="G973" t="s">
        <v>30998</v>
      </c>
      <c r="K973">
        <v>324110</v>
      </c>
      <c r="L973" t="s">
        <v>1344</v>
      </c>
      <c r="V973" s="49" t="s">
        <v>43110</v>
      </c>
    </row>
    <row r="974" spans="1:75" x14ac:dyDescent="0.3">
      <c r="A974">
        <v>1013185</v>
      </c>
      <c r="B974"/>
      <c r="C974" t="s">
        <v>31040</v>
      </c>
      <c r="D974" t="s">
        <v>3520</v>
      </c>
      <c r="E974" t="s">
        <v>303</v>
      </c>
      <c r="F974" t="s">
        <v>31041</v>
      </c>
      <c r="G974" t="s">
        <v>31042</v>
      </c>
      <c r="K974">
        <v>211130</v>
      </c>
      <c r="L974" t="s">
        <v>2172</v>
      </c>
      <c r="BO974" s="49" t="s">
        <v>35887</v>
      </c>
    </row>
    <row r="975" spans="1:75" x14ac:dyDescent="0.3">
      <c r="A975">
        <v>1007903</v>
      </c>
      <c r="B975" t="s">
        <v>31064</v>
      </c>
      <c r="C975" t="s">
        <v>31065</v>
      </c>
      <c r="D975" t="s">
        <v>31066</v>
      </c>
      <c r="E975" t="s">
        <v>1418</v>
      </c>
      <c r="F975" t="s">
        <v>31032</v>
      </c>
      <c r="H975" t="s">
        <v>16290</v>
      </c>
      <c r="I975">
        <v>34.461500000000001</v>
      </c>
      <c r="J975">
        <v>-97.6905</v>
      </c>
      <c r="K975">
        <v>211130</v>
      </c>
      <c r="L975" t="s">
        <v>368</v>
      </c>
      <c r="BR975" s="49" t="s">
        <v>35887</v>
      </c>
      <c r="BS975" s="49" t="s">
        <v>35887</v>
      </c>
      <c r="BT975" s="49" t="s">
        <v>35887</v>
      </c>
      <c r="BU975" s="49" t="s">
        <v>35887</v>
      </c>
      <c r="BV975" s="49" t="s">
        <v>35887</v>
      </c>
      <c r="BW975" s="49" t="s">
        <v>35887</v>
      </c>
    </row>
    <row r="976" spans="1:75" x14ac:dyDescent="0.3">
      <c r="A976">
        <v>1013183</v>
      </c>
      <c r="B976"/>
      <c r="C976" t="s">
        <v>31069</v>
      </c>
      <c r="D976" t="s">
        <v>3710</v>
      </c>
      <c r="E976" t="s">
        <v>303</v>
      </c>
      <c r="F976" t="s">
        <v>3711</v>
      </c>
      <c r="G976" t="s">
        <v>31070</v>
      </c>
      <c r="I976">
        <v>31.805233000000001</v>
      </c>
      <c r="J976">
        <v>-103.241229</v>
      </c>
      <c r="K976">
        <v>211130</v>
      </c>
      <c r="L976" t="s">
        <v>2172</v>
      </c>
      <c r="BO976" s="49" t="s">
        <v>35887</v>
      </c>
    </row>
    <row r="977" spans="1:75" x14ac:dyDescent="0.3">
      <c r="A977">
        <v>1010387</v>
      </c>
      <c r="B977" t="s">
        <v>43111</v>
      </c>
      <c r="C977" t="s">
        <v>43112</v>
      </c>
      <c r="D977" t="s">
        <v>5420</v>
      </c>
      <c r="E977" t="s">
        <v>303</v>
      </c>
      <c r="F977" t="s">
        <v>43113</v>
      </c>
      <c r="G977" t="s">
        <v>43114</v>
      </c>
      <c r="H977" t="s">
        <v>483</v>
      </c>
      <c r="I977">
        <v>29.7546</v>
      </c>
      <c r="J977">
        <v>-95.361019999999996</v>
      </c>
      <c r="K977">
        <v>425120</v>
      </c>
      <c r="L977" t="s">
        <v>37040</v>
      </c>
      <c r="AF977" s="49" t="s">
        <v>35887</v>
      </c>
      <c r="AG977" s="49" t="s">
        <v>35887</v>
      </c>
      <c r="AH977" s="49" t="s">
        <v>35887</v>
      </c>
      <c r="AL977" s="49" t="s">
        <v>35887</v>
      </c>
      <c r="AN977" s="49" t="s">
        <v>43115</v>
      </c>
      <c r="AO977" s="49" t="s">
        <v>43116</v>
      </c>
      <c r="AP977" s="49" t="s">
        <v>35887</v>
      </c>
    </row>
    <row r="978" spans="1:75" x14ac:dyDescent="0.3">
      <c r="A978">
        <v>1006771</v>
      </c>
      <c r="B978" t="s">
        <v>43117</v>
      </c>
      <c r="C978" t="s">
        <v>43118</v>
      </c>
      <c r="D978" t="s">
        <v>36281</v>
      </c>
      <c r="E978" t="s">
        <v>468</v>
      </c>
      <c r="F978" t="s">
        <v>43119</v>
      </c>
      <c r="G978" t="s">
        <v>43120</v>
      </c>
      <c r="H978" t="s">
        <v>1653</v>
      </c>
      <c r="I978">
        <v>27.950289999999999</v>
      </c>
      <c r="J978">
        <v>-82.459100000000007</v>
      </c>
      <c r="K978">
        <v>221210</v>
      </c>
      <c r="L978" t="s">
        <v>3629</v>
      </c>
      <c r="AW978" s="49" t="s">
        <v>43121</v>
      </c>
      <c r="AX978" s="49" t="s">
        <v>43122</v>
      </c>
      <c r="AY978" s="49" t="s">
        <v>43123</v>
      </c>
      <c r="AZ978" s="49" t="s">
        <v>43124</v>
      </c>
      <c r="BA978" s="49" t="s">
        <v>43125</v>
      </c>
      <c r="BB978" s="49" t="s">
        <v>43126</v>
      </c>
      <c r="BC978" s="49" t="s">
        <v>43127</v>
      </c>
      <c r="BD978" s="49" t="s">
        <v>43128</v>
      </c>
      <c r="BE978" s="49" t="s">
        <v>43129</v>
      </c>
    </row>
    <row r="979" spans="1:75" x14ac:dyDescent="0.3">
      <c r="A979">
        <v>1005788</v>
      </c>
      <c r="B979" t="s">
        <v>31141</v>
      </c>
      <c r="C979" t="s">
        <v>31142</v>
      </c>
      <c r="D979" t="s">
        <v>31143</v>
      </c>
      <c r="E979" t="s">
        <v>1418</v>
      </c>
      <c r="F979" t="s">
        <v>24608</v>
      </c>
      <c r="G979" t="s">
        <v>31144</v>
      </c>
      <c r="H979" t="s">
        <v>1830</v>
      </c>
      <c r="I979">
        <v>36.437220000000003</v>
      </c>
      <c r="J979">
        <v>-99.471080000000001</v>
      </c>
      <c r="K979">
        <v>325311</v>
      </c>
      <c r="L979" t="s">
        <v>6685</v>
      </c>
      <c r="BO979" s="49" t="s">
        <v>35887</v>
      </c>
      <c r="BP979" s="49" t="s">
        <v>35887</v>
      </c>
      <c r="BQ979" s="49" t="s">
        <v>35887</v>
      </c>
      <c r="BR979" s="49" t="s">
        <v>35887</v>
      </c>
      <c r="BS979" s="49" t="s">
        <v>35887</v>
      </c>
      <c r="BT979" s="49" t="s">
        <v>35887</v>
      </c>
      <c r="BU979" s="49" t="s">
        <v>35887</v>
      </c>
      <c r="BV979" s="49" t="s">
        <v>35887</v>
      </c>
      <c r="BW979" s="49" t="s">
        <v>35887</v>
      </c>
    </row>
    <row r="980" spans="1:75" x14ac:dyDescent="0.3">
      <c r="A980">
        <v>1007390</v>
      </c>
      <c r="B980" t="s">
        <v>31156</v>
      </c>
      <c r="C980" t="s">
        <v>31157</v>
      </c>
      <c r="D980" t="s">
        <v>1026</v>
      </c>
      <c r="E980" t="s">
        <v>323</v>
      </c>
      <c r="F980" t="s">
        <v>1027</v>
      </c>
      <c r="G980" t="s">
        <v>31158</v>
      </c>
      <c r="H980" t="s">
        <v>1001</v>
      </c>
      <c r="I980">
        <v>38.025100000000002</v>
      </c>
      <c r="J980">
        <v>-122.0639</v>
      </c>
      <c r="K980">
        <v>324110</v>
      </c>
      <c r="L980" t="s">
        <v>6879</v>
      </c>
      <c r="BO980" s="49" t="s">
        <v>35887</v>
      </c>
      <c r="BP980" s="49" t="s">
        <v>35887</v>
      </c>
      <c r="BQ980" s="49" t="s">
        <v>35887</v>
      </c>
      <c r="BR980" s="49" t="s">
        <v>35887</v>
      </c>
      <c r="BS980" s="49" t="s">
        <v>35887</v>
      </c>
      <c r="BT980" s="49" t="s">
        <v>35887</v>
      </c>
      <c r="BU980" s="49" t="s">
        <v>35887</v>
      </c>
      <c r="BV980" s="49" t="s">
        <v>35887</v>
      </c>
      <c r="BW980" s="49" t="s">
        <v>35887</v>
      </c>
    </row>
    <row r="981" spans="1:75" x14ac:dyDescent="0.3">
      <c r="A981">
        <v>1004370</v>
      </c>
      <c r="B981" t="s">
        <v>31165</v>
      </c>
      <c r="C981" t="s">
        <v>31166</v>
      </c>
      <c r="D981" t="s">
        <v>14976</v>
      </c>
      <c r="E981" t="s">
        <v>303</v>
      </c>
      <c r="F981" t="s">
        <v>12559</v>
      </c>
      <c r="G981" t="s">
        <v>31167</v>
      </c>
      <c r="H981" t="s">
        <v>4338</v>
      </c>
      <c r="I981">
        <v>29.376111000000002</v>
      </c>
      <c r="J981">
        <v>-94.908055000000004</v>
      </c>
      <c r="K981">
        <v>324110</v>
      </c>
      <c r="L981" t="s">
        <v>1344</v>
      </c>
      <c r="X981" s="49" t="s">
        <v>43130</v>
      </c>
      <c r="Y981" s="49" t="s">
        <v>43131</v>
      </c>
      <c r="Z981" s="49" t="s">
        <v>43132</v>
      </c>
      <c r="AA981" s="49" t="s">
        <v>43133</v>
      </c>
      <c r="AB981" s="49" t="s">
        <v>43134</v>
      </c>
      <c r="AC981" s="49" t="s">
        <v>43135</v>
      </c>
      <c r="AD981" s="49" t="s">
        <v>43136</v>
      </c>
    </row>
    <row r="982" spans="1:75" x14ac:dyDescent="0.3">
      <c r="A982">
        <v>1007933</v>
      </c>
      <c r="B982" t="s">
        <v>31419</v>
      </c>
      <c r="C982" t="s">
        <v>31415</v>
      </c>
      <c r="D982" t="s">
        <v>31420</v>
      </c>
      <c r="E982" t="s">
        <v>454</v>
      </c>
      <c r="F982" t="s">
        <v>31421</v>
      </c>
      <c r="G982" t="s">
        <v>31422</v>
      </c>
      <c r="H982" t="s">
        <v>1227</v>
      </c>
      <c r="I982">
        <v>42.259645999999996</v>
      </c>
      <c r="J982">
        <v>-84.789726000000002</v>
      </c>
      <c r="K982">
        <v>325193</v>
      </c>
      <c r="L982" t="s">
        <v>599</v>
      </c>
      <c r="BO982" s="49" t="s">
        <v>35887</v>
      </c>
      <c r="BP982" s="49" t="s">
        <v>35887</v>
      </c>
      <c r="BQ982" s="49" t="s">
        <v>35887</v>
      </c>
      <c r="BR982" s="49" t="s">
        <v>35887</v>
      </c>
      <c r="BS982" s="49" t="s">
        <v>35887</v>
      </c>
      <c r="BT982" s="49" t="s">
        <v>35887</v>
      </c>
      <c r="BU982" s="49" t="s">
        <v>35887</v>
      </c>
      <c r="BV982" s="49" t="s">
        <v>35887</v>
      </c>
      <c r="BW982" s="49" t="s">
        <v>35887</v>
      </c>
    </row>
    <row r="983" spans="1:75" x14ac:dyDescent="0.3">
      <c r="A983">
        <v>1000035</v>
      </c>
      <c r="B983" t="s">
        <v>31417</v>
      </c>
      <c r="C983" t="s">
        <v>31415</v>
      </c>
      <c r="D983" t="s">
        <v>15223</v>
      </c>
      <c r="E983" t="s">
        <v>663</v>
      </c>
      <c r="F983" t="s">
        <v>15806</v>
      </c>
      <c r="G983" t="s">
        <v>31418</v>
      </c>
      <c r="H983" t="s">
        <v>15348</v>
      </c>
      <c r="I983">
        <v>40.081111</v>
      </c>
      <c r="J983">
        <v>-84.591667000000001</v>
      </c>
      <c r="K983">
        <v>325193</v>
      </c>
      <c r="L983" t="s">
        <v>599</v>
      </c>
      <c r="BO983" s="49" t="s">
        <v>35887</v>
      </c>
      <c r="BP983" s="49" t="s">
        <v>35887</v>
      </c>
      <c r="BQ983" s="49" t="s">
        <v>35887</v>
      </c>
      <c r="BR983" s="49" t="s">
        <v>35887</v>
      </c>
      <c r="BS983" s="49" t="s">
        <v>35887</v>
      </c>
      <c r="BT983" s="49" t="s">
        <v>35887</v>
      </c>
      <c r="BU983" s="49" t="s">
        <v>35887</v>
      </c>
      <c r="BV983" s="49" t="s">
        <v>35887</v>
      </c>
      <c r="BW983" s="49" t="s">
        <v>35887</v>
      </c>
    </row>
    <row r="984" spans="1:75" x14ac:dyDescent="0.3">
      <c r="A984">
        <v>1007565</v>
      </c>
      <c r="B984" t="s">
        <v>31423</v>
      </c>
      <c r="C984" t="s">
        <v>31415</v>
      </c>
      <c r="D984" t="s">
        <v>28874</v>
      </c>
      <c r="E984" t="s">
        <v>569</v>
      </c>
      <c r="F984" t="s">
        <v>28875</v>
      </c>
      <c r="G984" t="s">
        <v>31424</v>
      </c>
      <c r="H984" t="s">
        <v>2830</v>
      </c>
      <c r="I984">
        <v>41.989049999999999</v>
      </c>
      <c r="J984">
        <v>-95.399119999999996</v>
      </c>
      <c r="K984">
        <v>325193</v>
      </c>
      <c r="L984" t="s">
        <v>599</v>
      </c>
      <c r="BO984" s="49" t="s">
        <v>35887</v>
      </c>
    </row>
    <row r="985" spans="1:75" x14ac:dyDescent="0.3">
      <c r="A985">
        <v>1002482</v>
      </c>
      <c r="B985" t="s">
        <v>43137</v>
      </c>
      <c r="C985" t="s">
        <v>43138</v>
      </c>
      <c r="D985" t="s">
        <v>5746</v>
      </c>
      <c r="E985" t="s">
        <v>331</v>
      </c>
      <c r="F985" t="s">
        <v>17248</v>
      </c>
      <c r="G985" t="s">
        <v>43139</v>
      </c>
      <c r="H985" t="s">
        <v>2368</v>
      </c>
      <c r="I985">
        <v>40.692590000000003</v>
      </c>
      <c r="J985">
        <v>-73.987264999999994</v>
      </c>
      <c r="K985">
        <v>221210</v>
      </c>
      <c r="L985" t="s">
        <v>3629</v>
      </c>
      <c r="AW985" s="49" t="s">
        <v>43140</v>
      </c>
      <c r="AX985" s="49" t="s">
        <v>43141</v>
      </c>
      <c r="AY985" s="49" t="s">
        <v>43142</v>
      </c>
      <c r="AZ985" s="49" t="s">
        <v>43143</v>
      </c>
      <c r="BA985" s="49" t="s">
        <v>43144</v>
      </c>
      <c r="BB985" s="49" t="s">
        <v>43145</v>
      </c>
      <c r="BC985" s="49" t="s">
        <v>43146</v>
      </c>
      <c r="BD985" s="49" t="s">
        <v>43147</v>
      </c>
      <c r="BE985" s="49" t="s">
        <v>43148</v>
      </c>
    </row>
    <row r="986" spans="1:75" x14ac:dyDescent="0.3">
      <c r="A986">
        <v>1000621</v>
      </c>
      <c r="B986" t="s">
        <v>43149</v>
      </c>
      <c r="C986" t="s">
        <v>43150</v>
      </c>
      <c r="D986" t="s">
        <v>17579</v>
      </c>
      <c r="E986" t="s">
        <v>663</v>
      </c>
      <c r="F986" t="s">
        <v>43151</v>
      </c>
      <c r="G986" t="s">
        <v>43152</v>
      </c>
      <c r="H986" t="s">
        <v>522</v>
      </c>
      <c r="I986">
        <v>41.61307</v>
      </c>
      <c r="J986">
        <v>-81.479129999999998</v>
      </c>
      <c r="K986">
        <v>325998</v>
      </c>
      <c r="L986" t="s">
        <v>35924</v>
      </c>
      <c r="AH986" s="49" t="s">
        <v>35887</v>
      </c>
      <c r="AI986" s="49" t="s">
        <v>35887</v>
      </c>
      <c r="AJ986" s="49" t="s">
        <v>35887</v>
      </c>
      <c r="AK986" s="49" t="s">
        <v>35887</v>
      </c>
      <c r="AL986" s="49" t="s">
        <v>35887</v>
      </c>
      <c r="AQ986" s="49" t="s">
        <v>35887</v>
      </c>
      <c r="AR986" s="49" t="s">
        <v>35887</v>
      </c>
      <c r="AS986" s="49" t="s">
        <v>35887</v>
      </c>
      <c r="AT986" s="49" t="s">
        <v>35887</v>
      </c>
    </row>
    <row r="987" spans="1:75" x14ac:dyDescent="0.3">
      <c r="A987">
        <v>1002604</v>
      </c>
      <c r="B987" t="s">
        <v>43153</v>
      </c>
      <c r="C987" t="s">
        <v>43154</v>
      </c>
      <c r="D987" t="s">
        <v>21756</v>
      </c>
      <c r="E987" t="s">
        <v>4574</v>
      </c>
      <c r="F987" t="s">
        <v>43155</v>
      </c>
      <c r="G987" t="s">
        <v>43156</v>
      </c>
      <c r="H987" t="s">
        <v>4577</v>
      </c>
      <c r="I987">
        <v>41.816012999999998</v>
      </c>
      <c r="J987">
        <v>-71.404426999999998</v>
      </c>
      <c r="K987">
        <v>221210</v>
      </c>
      <c r="L987" t="s">
        <v>3629</v>
      </c>
      <c r="AW987" s="49" t="s">
        <v>43157</v>
      </c>
      <c r="AX987" s="49" t="s">
        <v>43158</v>
      </c>
      <c r="AY987" s="49" t="s">
        <v>43159</v>
      </c>
      <c r="AZ987" s="49" t="s">
        <v>43160</v>
      </c>
      <c r="BA987" s="49" t="s">
        <v>43161</v>
      </c>
      <c r="BB987" s="49" t="s">
        <v>43162</v>
      </c>
      <c r="BC987" s="49" t="s">
        <v>43163</v>
      </c>
      <c r="BD987" s="49" t="s">
        <v>43164</v>
      </c>
      <c r="BE987" s="49" t="s">
        <v>43165</v>
      </c>
    </row>
    <row r="988" spans="1:75" x14ac:dyDescent="0.3">
      <c r="A988">
        <v>1001894</v>
      </c>
      <c r="B988" t="s">
        <v>31521</v>
      </c>
      <c r="C988" t="s">
        <v>31522</v>
      </c>
      <c r="D988" t="s">
        <v>31523</v>
      </c>
      <c r="E988" t="s">
        <v>640</v>
      </c>
      <c r="F988" t="s">
        <v>31524</v>
      </c>
      <c r="G988" t="s">
        <v>31525</v>
      </c>
      <c r="H988" t="s">
        <v>4392</v>
      </c>
      <c r="I988">
        <v>48.401519999999998</v>
      </c>
      <c r="J988">
        <v>-102.91418</v>
      </c>
      <c r="K988">
        <v>211130</v>
      </c>
      <c r="L988" t="s">
        <v>326</v>
      </c>
      <c r="BF988" s="49" t="s">
        <v>43166</v>
      </c>
      <c r="BG988" s="49" t="s">
        <v>43167</v>
      </c>
      <c r="BH988" s="49" t="s">
        <v>43168</v>
      </c>
      <c r="BI988" s="49" t="s">
        <v>43169</v>
      </c>
      <c r="BJ988" s="49" t="s">
        <v>43170</v>
      </c>
      <c r="BK988" s="49" t="s">
        <v>43171</v>
      </c>
      <c r="BL988" s="49" t="s">
        <v>43172</v>
      </c>
      <c r="BM988" s="49" t="s">
        <v>43173</v>
      </c>
      <c r="BN988" s="49" t="s">
        <v>43174</v>
      </c>
    </row>
    <row r="989" spans="1:75" x14ac:dyDescent="0.3">
      <c r="A989">
        <v>1006688</v>
      </c>
      <c r="B989" t="s">
        <v>31526</v>
      </c>
      <c r="C989" t="s">
        <v>31527</v>
      </c>
      <c r="D989" t="s">
        <v>30986</v>
      </c>
      <c r="E989" t="s">
        <v>1370</v>
      </c>
      <c r="F989" t="s">
        <v>31528</v>
      </c>
      <c r="G989" t="s">
        <v>31529</v>
      </c>
      <c r="H989" t="s">
        <v>12673</v>
      </c>
      <c r="I989">
        <v>61.427045</v>
      </c>
      <c r="J989">
        <v>-150.09404000000001</v>
      </c>
      <c r="K989">
        <v>221210</v>
      </c>
      <c r="L989" t="s">
        <v>127</v>
      </c>
      <c r="AW989" s="49" t="s">
        <v>43175</v>
      </c>
      <c r="AX989" s="49" t="s">
        <v>43176</v>
      </c>
      <c r="AY989" s="49" t="s">
        <v>43177</v>
      </c>
      <c r="AZ989" s="49" t="s">
        <v>43178</v>
      </c>
      <c r="BA989" s="49" t="s">
        <v>43179</v>
      </c>
      <c r="BB989" s="49" t="s">
        <v>43180</v>
      </c>
      <c r="BC989" s="49" t="s">
        <v>43181</v>
      </c>
      <c r="BD989" s="49" t="s">
        <v>43182</v>
      </c>
      <c r="BE989" s="49" t="s">
        <v>43183</v>
      </c>
    </row>
    <row r="990" spans="1:75" x14ac:dyDescent="0.3">
      <c r="A990">
        <v>1007329</v>
      </c>
      <c r="B990" t="s">
        <v>31564</v>
      </c>
      <c r="C990" t="s">
        <v>31565</v>
      </c>
      <c r="D990" t="s">
        <v>31566</v>
      </c>
      <c r="E990" t="s">
        <v>323</v>
      </c>
      <c r="F990" t="s">
        <v>31567</v>
      </c>
      <c r="G990" t="s">
        <v>31568</v>
      </c>
      <c r="H990" t="s">
        <v>963</v>
      </c>
      <c r="I990">
        <v>33.854967000000002</v>
      </c>
      <c r="J990">
        <v>-118.336907</v>
      </c>
      <c r="K990">
        <v>324110</v>
      </c>
      <c r="L990" t="s">
        <v>4350</v>
      </c>
      <c r="V990" s="49" t="s">
        <v>43184</v>
      </c>
      <c r="W990" s="49" t="s">
        <v>43185</v>
      </c>
      <c r="X990" s="49" t="s">
        <v>43186</v>
      </c>
      <c r="Y990" s="49" t="s">
        <v>43187</v>
      </c>
      <c r="Z990" s="49" t="s">
        <v>43188</v>
      </c>
      <c r="AA990" s="49" t="s">
        <v>43189</v>
      </c>
      <c r="AB990" s="49" t="s">
        <v>43190</v>
      </c>
      <c r="AC990" s="49" t="s">
        <v>43191</v>
      </c>
      <c r="AD990" s="49" t="s">
        <v>43192</v>
      </c>
      <c r="BO990" s="49" t="s">
        <v>35887</v>
      </c>
      <c r="BP990" s="49" t="s">
        <v>35887</v>
      </c>
      <c r="BQ990" s="49" t="s">
        <v>35887</v>
      </c>
      <c r="BR990" s="49" t="s">
        <v>35887</v>
      </c>
      <c r="BS990" s="49" t="s">
        <v>35887</v>
      </c>
      <c r="BT990" s="49" t="s">
        <v>35887</v>
      </c>
      <c r="BU990" s="49" t="s">
        <v>35887</v>
      </c>
      <c r="BV990" s="49" t="s">
        <v>35887</v>
      </c>
      <c r="BW990" s="49" t="s">
        <v>35887</v>
      </c>
    </row>
    <row r="991" spans="1:75" x14ac:dyDescent="0.3">
      <c r="A991">
        <v>1007996</v>
      </c>
      <c r="B991" t="s">
        <v>43193</v>
      </c>
      <c r="C991" t="s">
        <v>43194</v>
      </c>
      <c r="D991" t="s">
        <v>24324</v>
      </c>
      <c r="E991" t="s">
        <v>640</v>
      </c>
      <c r="F991" t="s">
        <v>24325</v>
      </c>
      <c r="G991" t="s">
        <v>43195</v>
      </c>
      <c r="H991" t="s">
        <v>43196</v>
      </c>
      <c r="I991">
        <v>47.611944000000001</v>
      </c>
      <c r="J991">
        <v>-103.536388</v>
      </c>
      <c r="K991">
        <v>211111</v>
      </c>
      <c r="L991" t="s">
        <v>126</v>
      </c>
      <c r="BM991" s="49" t="s">
        <v>43197</v>
      </c>
      <c r="BN991" s="49" t="s">
        <v>43198</v>
      </c>
    </row>
    <row r="992" spans="1:75" x14ac:dyDescent="0.3">
      <c r="A992">
        <v>1006250</v>
      </c>
      <c r="B992" t="s">
        <v>31880</v>
      </c>
      <c r="C992" t="s">
        <v>31881</v>
      </c>
      <c r="D992" t="s">
        <v>6029</v>
      </c>
      <c r="E992" t="s">
        <v>583</v>
      </c>
      <c r="F992" t="s">
        <v>6030</v>
      </c>
      <c r="G992" t="s">
        <v>31882</v>
      </c>
      <c r="H992" t="s">
        <v>1007</v>
      </c>
      <c r="I992">
        <v>30.110234999999999</v>
      </c>
      <c r="J992">
        <v>-93.282678000000004</v>
      </c>
      <c r="K992">
        <v>486210</v>
      </c>
      <c r="L992" t="s">
        <v>122</v>
      </c>
      <c r="BL992" s="49" t="s">
        <v>35887</v>
      </c>
      <c r="BM992" s="49" t="s">
        <v>35887</v>
      </c>
      <c r="BN992" s="49" t="s">
        <v>38382</v>
      </c>
    </row>
    <row r="993" spans="1:75" x14ac:dyDescent="0.3">
      <c r="A993">
        <v>1003517</v>
      </c>
      <c r="B993" t="s">
        <v>43199</v>
      </c>
      <c r="C993" t="s">
        <v>43200</v>
      </c>
      <c r="D993" t="s">
        <v>1417</v>
      </c>
      <c r="E993" t="s">
        <v>1418</v>
      </c>
      <c r="F993" t="s">
        <v>43201</v>
      </c>
      <c r="G993" t="s">
        <v>43202</v>
      </c>
      <c r="H993" t="s">
        <v>1421</v>
      </c>
      <c r="I993">
        <v>36.084130000000002</v>
      </c>
      <c r="J993">
        <v>-95.95796</v>
      </c>
      <c r="K993">
        <v>424720</v>
      </c>
      <c r="L993" t="s">
        <v>58</v>
      </c>
    </row>
    <row r="994" spans="1:75" x14ac:dyDescent="0.3">
      <c r="A994">
        <v>1005343</v>
      </c>
      <c r="B994" t="s">
        <v>43203</v>
      </c>
      <c r="C994" t="s">
        <v>43204</v>
      </c>
      <c r="D994" t="s">
        <v>43205</v>
      </c>
      <c r="E994" t="s">
        <v>1487</v>
      </c>
      <c r="F994" t="s">
        <v>43206</v>
      </c>
      <c r="H994" t="s">
        <v>41678</v>
      </c>
      <c r="I994">
        <v>37.539713999999996</v>
      </c>
      <c r="J994">
        <v>-105.10533599999999</v>
      </c>
      <c r="K994">
        <v>211130</v>
      </c>
      <c r="L994" t="s">
        <v>59</v>
      </c>
      <c r="BO994" s="49" t="s">
        <v>43207</v>
      </c>
      <c r="BP994" s="49" t="s">
        <v>43208</v>
      </c>
      <c r="BQ994" s="49" t="s">
        <v>43209</v>
      </c>
      <c r="BR994" s="49" t="s">
        <v>43210</v>
      </c>
      <c r="BS994" s="49" t="s">
        <v>43211</v>
      </c>
      <c r="BT994" s="49" t="s">
        <v>43212</v>
      </c>
      <c r="BU994" s="49" t="s">
        <v>43213</v>
      </c>
      <c r="BV994" s="49" t="s">
        <v>43214</v>
      </c>
      <c r="BW994" s="49" t="s">
        <v>43215</v>
      </c>
    </row>
    <row r="995" spans="1:75" x14ac:dyDescent="0.3">
      <c r="A995">
        <v>1004620</v>
      </c>
      <c r="B995" t="s">
        <v>32048</v>
      </c>
      <c r="C995" t="s">
        <v>32049</v>
      </c>
      <c r="D995" t="s">
        <v>26982</v>
      </c>
      <c r="E995" t="s">
        <v>583</v>
      </c>
      <c r="F995" t="s">
        <v>7053</v>
      </c>
      <c r="G995" t="s">
        <v>32050</v>
      </c>
      <c r="H995" t="s">
        <v>1007</v>
      </c>
      <c r="I995">
        <v>30.158611000000001</v>
      </c>
      <c r="J995">
        <v>-93.347778000000005</v>
      </c>
      <c r="K995">
        <v>211130</v>
      </c>
      <c r="L995" t="s">
        <v>326</v>
      </c>
      <c r="BF995" s="49" t="s">
        <v>43216</v>
      </c>
      <c r="BG995" s="49" t="s">
        <v>43217</v>
      </c>
      <c r="BH995" s="49" t="s">
        <v>43218</v>
      </c>
      <c r="BI995" s="49" t="s">
        <v>43219</v>
      </c>
      <c r="BJ995" s="49" t="s">
        <v>43220</v>
      </c>
      <c r="BK995" s="49" t="s">
        <v>43221</v>
      </c>
      <c r="BL995" s="49" t="s">
        <v>43222</v>
      </c>
      <c r="BM995" s="49" t="s">
        <v>43223</v>
      </c>
      <c r="BN995" s="49" t="s">
        <v>43224</v>
      </c>
    </row>
    <row r="996" spans="1:75" x14ac:dyDescent="0.3">
      <c r="A996">
        <v>1003764</v>
      </c>
      <c r="B996" t="s">
        <v>32066</v>
      </c>
      <c r="C996" t="s">
        <v>32067</v>
      </c>
      <c r="D996" t="s">
        <v>20221</v>
      </c>
      <c r="E996" t="s">
        <v>303</v>
      </c>
      <c r="F996" t="s">
        <v>20222</v>
      </c>
      <c r="G996" t="s">
        <v>32068</v>
      </c>
      <c r="H996" t="s">
        <v>4486</v>
      </c>
      <c r="I996">
        <v>33.305464999999998</v>
      </c>
      <c r="J996">
        <v>-97.883522999999997</v>
      </c>
      <c r="K996">
        <v>211130</v>
      </c>
      <c r="L996" t="s">
        <v>326</v>
      </c>
      <c r="BF996" s="49" t="s">
        <v>43225</v>
      </c>
      <c r="BG996" s="49" t="s">
        <v>43226</v>
      </c>
      <c r="BH996" s="49" t="s">
        <v>43227</v>
      </c>
      <c r="BI996" s="49" t="s">
        <v>43228</v>
      </c>
      <c r="BJ996" s="49" t="s">
        <v>43229</v>
      </c>
      <c r="BK996" s="49" t="s">
        <v>43230</v>
      </c>
      <c r="BL996" s="49" t="s">
        <v>43231</v>
      </c>
      <c r="BM996" s="49" t="s">
        <v>43232</v>
      </c>
      <c r="BN996" s="49" t="s">
        <v>43233</v>
      </c>
    </row>
    <row r="997" spans="1:75" x14ac:dyDescent="0.3">
      <c r="A997">
        <v>1007441</v>
      </c>
      <c r="B997" t="s">
        <v>32069</v>
      </c>
      <c r="C997" t="s">
        <v>32070</v>
      </c>
      <c r="D997" t="s">
        <v>1764</v>
      </c>
      <c r="E997" t="s">
        <v>339</v>
      </c>
      <c r="F997" t="s">
        <v>10464</v>
      </c>
      <c r="H997" t="s">
        <v>367</v>
      </c>
      <c r="I997">
        <v>32.42615</v>
      </c>
      <c r="J997">
        <v>-103.14856399999999</v>
      </c>
      <c r="K997">
        <v>211130</v>
      </c>
      <c r="L997" t="s">
        <v>2172</v>
      </c>
      <c r="BO997" s="49" t="s">
        <v>35887</v>
      </c>
      <c r="BP997" s="49" t="s">
        <v>35887</v>
      </c>
      <c r="BQ997" s="49" t="s">
        <v>35887</v>
      </c>
      <c r="BR997" s="49" t="s">
        <v>35887</v>
      </c>
      <c r="BS997" s="49" t="s">
        <v>35887</v>
      </c>
      <c r="BT997" s="49" t="s">
        <v>35887</v>
      </c>
      <c r="BU997" s="49" t="s">
        <v>35887</v>
      </c>
      <c r="BV997" s="49" t="s">
        <v>35887</v>
      </c>
      <c r="BW997" s="49" t="s">
        <v>35887</v>
      </c>
    </row>
    <row r="998" spans="1:75" x14ac:dyDescent="0.3">
      <c r="A998">
        <v>1003750</v>
      </c>
      <c r="B998" t="s">
        <v>32071</v>
      </c>
      <c r="C998" t="s">
        <v>32072</v>
      </c>
      <c r="D998" t="s">
        <v>21674</v>
      </c>
      <c r="E998" t="s">
        <v>583</v>
      </c>
      <c r="F998" t="s">
        <v>25526</v>
      </c>
      <c r="G998" t="s">
        <v>32073</v>
      </c>
      <c r="H998" t="s">
        <v>1007</v>
      </c>
      <c r="I998">
        <v>30.273333000000001</v>
      </c>
      <c r="J998">
        <v>-93.156943999999996</v>
      </c>
      <c r="K998">
        <v>211130</v>
      </c>
      <c r="L998" t="s">
        <v>326</v>
      </c>
      <c r="BF998" s="49" t="s">
        <v>43234</v>
      </c>
      <c r="BG998" s="49" t="s">
        <v>43235</v>
      </c>
      <c r="BH998" s="49" t="s">
        <v>43236</v>
      </c>
      <c r="BI998" s="49" t="s">
        <v>43237</v>
      </c>
      <c r="BJ998" s="49" t="s">
        <v>43238</v>
      </c>
      <c r="BK998" s="49" t="s">
        <v>43239</v>
      </c>
      <c r="BL998" s="49" t="s">
        <v>43240</v>
      </c>
      <c r="BM998" s="49" t="s">
        <v>43241</v>
      </c>
      <c r="BN998" s="49" t="s">
        <v>43242</v>
      </c>
    </row>
    <row r="999" spans="1:75" x14ac:dyDescent="0.3">
      <c r="A999">
        <v>1004893</v>
      </c>
      <c r="B999" t="s">
        <v>32085</v>
      </c>
      <c r="C999" t="s">
        <v>32086</v>
      </c>
      <c r="D999" t="s">
        <v>12161</v>
      </c>
      <c r="E999" t="s">
        <v>339</v>
      </c>
      <c r="F999" t="s">
        <v>32087</v>
      </c>
      <c r="G999" t="s">
        <v>32088</v>
      </c>
      <c r="H999" t="s">
        <v>367</v>
      </c>
      <c r="I999">
        <v>32.610278000000001</v>
      </c>
      <c r="J999">
        <v>-103.311944</v>
      </c>
      <c r="K999">
        <v>211130</v>
      </c>
      <c r="L999" t="s">
        <v>4385</v>
      </c>
      <c r="BF999" s="49" t="s">
        <v>35887</v>
      </c>
      <c r="BG999" s="49" t="s">
        <v>35887</v>
      </c>
      <c r="BH999" s="49" t="s">
        <v>35887</v>
      </c>
      <c r="BO999" s="49" t="s">
        <v>43243</v>
      </c>
      <c r="BP999" s="49" t="s">
        <v>43244</v>
      </c>
      <c r="BQ999" s="49" t="s">
        <v>43245</v>
      </c>
      <c r="BR999" s="49" t="s">
        <v>43246</v>
      </c>
      <c r="BS999" s="49" t="s">
        <v>43247</v>
      </c>
    </row>
    <row r="1000" spans="1:75" x14ac:dyDescent="0.3">
      <c r="A1000">
        <v>1003767</v>
      </c>
      <c r="B1000" t="s">
        <v>32096</v>
      </c>
      <c r="C1000" t="s">
        <v>32097</v>
      </c>
      <c r="D1000" t="s">
        <v>32076</v>
      </c>
      <c r="E1000" t="s">
        <v>303</v>
      </c>
      <c r="F1000" t="s">
        <v>4218</v>
      </c>
      <c r="G1000" t="s">
        <v>32098</v>
      </c>
      <c r="H1000" t="s">
        <v>4220</v>
      </c>
      <c r="I1000">
        <v>31.501667000000001</v>
      </c>
      <c r="J1000">
        <v>-102.640277</v>
      </c>
      <c r="K1000">
        <v>211130</v>
      </c>
      <c r="L1000" t="s">
        <v>2172</v>
      </c>
      <c r="BO1000" s="49" t="s">
        <v>35887</v>
      </c>
      <c r="BP1000" s="49" t="s">
        <v>35887</v>
      </c>
      <c r="BQ1000" s="49" t="s">
        <v>35887</v>
      </c>
      <c r="BR1000" s="49" t="s">
        <v>35887</v>
      </c>
      <c r="BS1000" s="49" t="s">
        <v>35887</v>
      </c>
      <c r="BT1000" s="49" t="s">
        <v>35887</v>
      </c>
      <c r="BU1000" s="49" t="s">
        <v>35887</v>
      </c>
      <c r="BV1000" s="49" t="s">
        <v>35887</v>
      </c>
      <c r="BW1000" s="49" t="s">
        <v>35887</v>
      </c>
    </row>
    <row r="1001" spans="1:75" x14ac:dyDescent="0.3">
      <c r="A1001">
        <v>1004614</v>
      </c>
      <c r="B1001" t="s">
        <v>32077</v>
      </c>
      <c r="C1001" t="s">
        <v>32128</v>
      </c>
      <c r="D1001" t="s">
        <v>15888</v>
      </c>
      <c r="E1001" t="s">
        <v>303</v>
      </c>
      <c r="F1001" t="s">
        <v>1052</v>
      </c>
      <c r="G1001" t="s">
        <v>32129</v>
      </c>
      <c r="H1001" t="s">
        <v>483</v>
      </c>
      <c r="I1001">
        <v>29.758150000000001</v>
      </c>
      <c r="J1001">
        <v>-95.367829999999998</v>
      </c>
      <c r="K1001">
        <v>211130</v>
      </c>
      <c r="L1001" t="s">
        <v>326</v>
      </c>
      <c r="BF1001" s="49" t="s">
        <v>43248</v>
      </c>
      <c r="BG1001" s="49" t="s">
        <v>43249</v>
      </c>
      <c r="BH1001" s="49" t="s">
        <v>43250</v>
      </c>
      <c r="BI1001" s="49" t="s">
        <v>43251</v>
      </c>
      <c r="BJ1001" s="49" t="s">
        <v>43252</v>
      </c>
      <c r="BK1001" s="49" t="s">
        <v>43253</v>
      </c>
      <c r="BL1001" s="49" t="s">
        <v>43254</v>
      </c>
      <c r="BM1001" s="49" t="s">
        <v>43255</v>
      </c>
      <c r="BN1001" s="49" t="s">
        <v>43256</v>
      </c>
    </row>
    <row r="1002" spans="1:75" x14ac:dyDescent="0.3">
      <c r="A1002">
        <v>1010938</v>
      </c>
      <c r="B1002" t="s">
        <v>43257</v>
      </c>
      <c r="C1002" t="s">
        <v>43258</v>
      </c>
      <c r="D1002" t="s">
        <v>16887</v>
      </c>
      <c r="E1002" t="s">
        <v>380</v>
      </c>
      <c r="F1002" t="s">
        <v>43259</v>
      </c>
      <c r="G1002" t="s">
        <v>43260</v>
      </c>
      <c r="H1002" t="s">
        <v>7627</v>
      </c>
      <c r="I1002">
        <v>45.135379999999998</v>
      </c>
      <c r="J1002">
        <v>-93.370130000000003</v>
      </c>
      <c r="K1002">
        <v>445110</v>
      </c>
      <c r="L1002" t="s">
        <v>82</v>
      </c>
    </row>
    <row r="1003" spans="1:75" x14ac:dyDescent="0.3">
      <c r="A1003">
        <v>1013649</v>
      </c>
      <c r="B1003"/>
      <c r="C1003" t="s">
        <v>43261</v>
      </c>
      <c r="D1003" t="s">
        <v>2748</v>
      </c>
      <c r="E1003" t="s">
        <v>331</v>
      </c>
      <c r="F1003" t="s">
        <v>2072</v>
      </c>
      <c r="G1003" t="s">
        <v>43262</v>
      </c>
      <c r="K1003">
        <v>424720</v>
      </c>
      <c r="L1003" t="s">
        <v>36033</v>
      </c>
      <c r="AE1003" s="49" t="s">
        <v>35887</v>
      </c>
    </row>
    <row r="1004" spans="1:75" x14ac:dyDescent="0.3">
      <c r="A1004">
        <v>1013658</v>
      </c>
      <c r="B1004"/>
      <c r="C1004" t="s">
        <v>43263</v>
      </c>
      <c r="D1004" t="s">
        <v>36400</v>
      </c>
      <c r="E1004" t="s">
        <v>676</v>
      </c>
      <c r="F1004" t="s">
        <v>43264</v>
      </c>
      <c r="G1004" t="s">
        <v>43265</v>
      </c>
      <c r="K1004">
        <v>424720</v>
      </c>
      <c r="L1004" t="s">
        <v>36033</v>
      </c>
      <c r="AE1004" s="49" t="s">
        <v>35887</v>
      </c>
    </row>
    <row r="1005" spans="1:75" x14ac:dyDescent="0.3">
      <c r="A1005">
        <v>1000401</v>
      </c>
      <c r="B1005" t="s">
        <v>32141</v>
      </c>
      <c r="C1005" t="s">
        <v>32142</v>
      </c>
      <c r="D1005" t="s">
        <v>18878</v>
      </c>
      <c r="E1005" t="s">
        <v>676</v>
      </c>
      <c r="F1005" t="s">
        <v>18879</v>
      </c>
      <c r="G1005" t="s">
        <v>32143</v>
      </c>
      <c r="H1005" t="s">
        <v>21980</v>
      </c>
      <c r="I1005">
        <v>35.743299999999998</v>
      </c>
      <c r="J1005">
        <v>-84.320800000000006</v>
      </c>
      <c r="K1005">
        <v>311221</v>
      </c>
      <c r="L1005" t="s">
        <v>2050</v>
      </c>
      <c r="BO1005" s="49" t="s">
        <v>35887</v>
      </c>
      <c r="BP1005" s="49" t="s">
        <v>35887</v>
      </c>
      <c r="BQ1005" s="49" t="s">
        <v>35887</v>
      </c>
      <c r="BR1005" s="49" t="s">
        <v>35887</v>
      </c>
      <c r="BS1005" s="49" t="s">
        <v>35887</v>
      </c>
      <c r="BT1005" s="49" t="s">
        <v>35887</v>
      </c>
      <c r="BU1005" s="49" t="s">
        <v>35887</v>
      </c>
      <c r="BV1005" s="49" t="s">
        <v>35887</v>
      </c>
      <c r="BW1005" s="49" t="s">
        <v>35887</v>
      </c>
    </row>
    <row r="1006" spans="1:75" x14ac:dyDescent="0.3">
      <c r="A1006">
        <v>1000719</v>
      </c>
      <c r="B1006"/>
      <c r="C1006" t="s">
        <v>43266</v>
      </c>
      <c r="D1006" t="s">
        <v>5420</v>
      </c>
      <c r="E1006" t="s">
        <v>303</v>
      </c>
      <c r="F1006" t="s">
        <v>43267</v>
      </c>
      <c r="G1006" t="s">
        <v>43268</v>
      </c>
      <c r="I1006">
        <v>29.7765065</v>
      </c>
      <c r="J1006">
        <v>-95.420137699999998</v>
      </c>
      <c r="K1006">
        <v>424720</v>
      </c>
      <c r="L1006" t="s">
        <v>35912</v>
      </c>
      <c r="AE1006" s="49" t="s">
        <v>35887</v>
      </c>
      <c r="AF1006" s="49" t="s">
        <v>35887</v>
      </c>
      <c r="AG1006" s="49" t="s">
        <v>35887</v>
      </c>
      <c r="AI1006" s="49" t="s">
        <v>35887</v>
      </c>
      <c r="AM1006" s="49" t="s">
        <v>35887</v>
      </c>
      <c r="AN1006" s="49" t="s">
        <v>43269</v>
      </c>
      <c r="AO1006" s="49" t="s">
        <v>43270</v>
      </c>
      <c r="AP1006" s="49" t="s">
        <v>43271</v>
      </c>
      <c r="AQ1006" s="49" t="s">
        <v>43272</v>
      </c>
      <c r="AR1006" s="49" t="s">
        <v>43273</v>
      </c>
      <c r="AS1006" s="49" t="s">
        <v>35887</v>
      </c>
      <c r="AT1006" s="49" t="s">
        <v>35887</v>
      </c>
      <c r="AU1006" s="49" t="s">
        <v>35887</v>
      </c>
      <c r="AV1006" s="49" t="s">
        <v>35887</v>
      </c>
    </row>
    <row r="1007" spans="1:75" x14ac:dyDescent="0.3">
      <c r="A1007">
        <v>1000721</v>
      </c>
      <c r="B1007" t="s">
        <v>43274</v>
      </c>
      <c r="C1007" t="s">
        <v>43275</v>
      </c>
      <c r="D1007" t="s">
        <v>5420</v>
      </c>
      <c r="E1007" t="s">
        <v>303</v>
      </c>
      <c r="F1007" t="s">
        <v>43267</v>
      </c>
      <c r="G1007" t="s">
        <v>43268</v>
      </c>
      <c r="H1007" t="s">
        <v>483</v>
      </c>
      <c r="I1007">
        <v>29.76709</v>
      </c>
      <c r="J1007">
        <v>-95.398160000000004</v>
      </c>
      <c r="K1007">
        <v>424720</v>
      </c>
      <c r="L1007" t="s">
        <v>35912</v>
      </c>
      <c r="AE1007" s="49" t="s">
        <v>35887</v>
      </c>
      <c r="AF1007" s="49" t="s">
        <v>35887</v>
      </c>
      <c r="AG1007" s="49" t="s">
        <v>35887</v>
      </c>
      <c r="AH1007" s="49" t="s">
        <v>35887</v>
      </c>
      <c r="AI1007" s="49" t="s">
        <v>35887</v>
      </c>
      <c r="AJ1007" s="49" t="s">
        <v>35887</v>
      </c>
      <c r="AK1007" s="49" t="s">
        <v>35887</v>
      </c>
      <c r="AL1007" s="49" t="s">
        <v>35887</v>
      </c>
      <c r="AN1007" s="49" t="s">
        <v>43276</v>
      </c>
      <c r="AO1007" s="49" t="s">
        <v>35887</v>
      </c>
      <c r="AP1007" s="49" t="s">
        <v>35887</v>
      </c>
      <c r="AQ1007" s="49" t="s">
        <v>35887</v>
      </c>
      <c r="AR1007" s="49" t="s">
        <v>43277</v>
      </c>
      <c r="AS1007" s="49" t="s">
        <v>35887</v>
      </c>
      <c r="AT1007" s="49" t="s">
        <v>35887</v>
      </c>
      <c r="AU1007" s="49" t="s">
        <v>43278</v>
      </c>
      <c r="AV1007" s="49" t="s">
        <v>43279</v>
      </c>
    </row>
    <row r="1008" spans="1:75" x14ac:dyDescent="0.3">
      <c r="A1008">
        <v>1011687</v>
      </c>
      <c r="B1008" t="s">
        <v>43280</v>
      </c>
      <c r="C1008" t="s">
        <v>43281</v>
      </c>
      <c r="D1008" t="s">
        <v>43282</v>
      </c>
      <c r="E1008" t="s">
        <v>339</v>
      </c>
      <c r="F1008" t="s">
        <v>43283</v>
      </c>
      <c r="H1008" t="s">
        <v>40577</v>
      </c>
      <c r="I1008">
        <v>35.895000000000003</v>
      </c>
      <c r="J1008">
        <v>-103.703</v>
      </c>
      <c r="K1008">
        <v>211111</v>
      </c>
      <c r="L1008" t="s">
        <v>59</v>
      </c>
      <c r="BS1008" s="49" t="s">
        <v>43284</v>
      </c>
      <c r="BT1008" s="49" t="s">
        <v>43285</v>
      </c>
    </row>
    <row r="1009" spans="1:75" x14ac:dyDescent="0.3">
      <c r="A1009">
        <v>1007410</v>
      </c>
      <c r="B1009" t="s">
        <v>32154</v>
      </c>
      <c r="C1009" t="s">
        <v>32155</v>
      </c>
      <c r="D1009" t="s">
        <v>990</v>
      </c>
      <c r="E1009" t="s">
        <v>583</v>
      </c>
      <c r="F1009" t="s">
        <v>991</v>
      </c>
      <c r="G1009" t="s">
        <v>32156</v>
      </c>
      <c r="H1009" t="s">
        <v>993</v>
      </c>
      <c r="I1009">
        <v>30.212319999999998</v>
      </c>
      <c r="J1009">
        <v>-91.038430000000005</v>
      </c>
      <c r="K1009">
        <v>211130</v>
      </c>
      <c r="L1009" t="s">
        <v>326</v>
      </c>
      <c r="BF1009" s="49" t="s">
        <v>43286</v>
      </c>
      <c r="BG1009" s="49" t="s">
        <v>43287</v>
      </c>
      <c r="BH1009" s="49" t="s">
        <v>43288</v>
      </c>
      <c r="BI1009" s="49" t="s">
        <v>43289</v>
      </c>
      <c r="BJ1009" s="49" t="s">
        <v>43290</v>
      </c>
      <c r="BK1009" s="49" t="s">
        <v>43291</v>
      </c>
      <c r="BL1009" s="49" t="s">
        <v>43292</v>
      </c>
      <c r="BM1009" s="49" t="s">
        <v>43293</v>
      </c>
      <c r="BN1009" s="49" t="s">
        <v>43294</v>
      </c>
    </row>
    <row r="1010" spans="1:75" x14ac:dyDescent="0.3">
      <c r="A1010">
        <v>1012843</v>
      </c>
      <c r="B1010" t="s">
        <v>43295</v>
      </c>
      <c r="C1010" t="s">
        <v>43296</v>
      </c>
      <c r="D1010" t="s">
        <v>9416</v>
      </c>
      <c r="E1010" t="s">
        <v>303</v>
      </c>
      <c r="F1010" t="s">
        <v>7873</v>
      </c>
      <c r="G1010" t="s">
        <v>43297</v>
      </c>
      <c r="H1010" t="s">
        <v>906</v>
      </c>
      <c r="I1010">
        <v>32.406840000000003</v>
      </c>
      <c r="J1010">
        <v>-97.403639999999996</v>
      </c>
      <c r="K1010">
        <v>325998</v>
      </c>
      <c r="L1010" t="s">
        <v>58</v>
      </c>
    </row>
    <row r="1011" spans="1:75" x14ac:dyDescent="0.3">
      <c r="A1011">
        <v>1003128</v>
      </c>
      <c r="B1011" t="s">
        <v>32209</v>
      </c>
      <c r="C1011" t="s">
        <v>32210</v>
      </c>
      <c r="D1011" t="s">
        <v>32207</v>
      </c>
      <c r="E1011" t="s">
        <v>303</v>
      </c>
      <c r="F1011" t="s">
        <v>32208</v>
      </c>
      <c r="H1011" t="s">
        <v>32211</v>
      </c>
      <c r="I1011">
        <v>30.3736</v>
      </c>
      <c r="J1011">
        <v>-101.8433</v>
      </c>
      <c r="K1011">
        <v>211120</v>
      </c>
      <c r="L1011" t="s">
        <v>1135</v>
      </c>
      <c r="BO1011" s="49" t="s">
        <v>35887</v>
      </c>
      <c r="BP1011" s="49" t="s">
        <v>35887</v>
      </c>
      <c r="BQ1011" s="49" t="s">
        <v>35887</v>
      </c>
      <c r="BR1011" s="49" t="s">
        <v>35887</v>
      </c>
      <c r="BS1011" s="49" t="s">
        <v>35887</v>
      </c>
      <c r="BT1011" s="49" t="s">
        <v>35887</v>
      </c>
      <c r="BU1011" s="49" t="s">
        <v>35887</v>
      </c>
      <c r="BV1011" s="49" t="s">
        <v>35887</v>
      </c>
      <c r="BW1011" s="49" t="s">
        <v>35887</v>
      </c>
    </row>
    <row r="1012" spans="1:75" x14ac:dyDescent="0.3">
      <c r="A1012">
        <v>1010436</v>
      </c>
      <c r="B1012" t="s">
        <v>31149</v>
      </c>
      <c r="C1012" t="s">
        <v>43298</v>
      </c>
      <c r="D1012" t="s">
        <v>17007</v>
      </c>
      <c r="E1012" t="s">
        <v>1370</v>
      </c>
      <c r="F1012" t="s">
        <v>17008</v>
      </c>
      <c r="G1012" t="s">
        <v>43299</v>
      </c>
      <c r="H1012" t="s">
        <v>4057</v>
      </c>
      <c r="I1012">
        <v>60.683602999999998</v>
      </c>
      <c r="J1012">
        <v>-151.36720399999999</v>
      </c>
      <c r="K1012">
        <v>324110</v>
      </c>
      <c r="L1012" t="s">
        <v>37315</v>
      </c>
      <c r="V1012" s="49" t="s">
        <v>43300</v>
      </c>
      <c r="W1012" s="49" t="s">
        <v>43301</v>
      </c>
      <c r="X1012" s="49" t="s">
        <v>43302</v>
      </c>
      <c r="Y1012" s="49" t="s">
        <v>43303</v>
      </c>
      <c r="Z1012" s="49" t="s">
        <v>43304</v>
      </c>
      <c r="AA1012" s="49" t="s">
        <v>43305</v>
      </c>
      <c r="AB1012" s="49" t="s">
        <v>43306</v>
      </c>
      <c r="AC1012" s="49" t="s">
        <v>43307</v>
      </c>
    </row>
    <row r="1013" spans="1:75" x14ac:dyDescent="0.3">
      <c r="A1013">
        <v>1011327</v>
      </c>
      <c r="B1013" t="s">
        <v>20610</v>
      </c>
      <c r="C1013" t="s">
        <v>43308</v>
      </c>
      <c r="D1013" t="s">
        <v>18591</v>
      </c>
      <c r="E1013" t="s">
        <v>323</v>
      </c>
      <c r="F1013" t="s">
        <v>1057</v>
      </c>
      <c r="G1013" t="s">
        <v>20612</v>
      </c>
      <c r="H1013" t="s">
        <v>963</v>
      </c>
      <c r="I1013">
        <v>33.809899999999999</v>
      </c>
      <c r="J1013">
        <v>-118.2383</v>
      </c>
      <c r="K1013">
        <v>324110</v>
      </c>
      <c r="L1013" t="s">
        <v>37315</v>
      </c>
      <c r="V1013" s="49" t="s">
        <v>43309</v>
      </c>
      <c r="W1013" s="49" t="s">
        <v>43310</v>
      </c>
      <c r="X1013" s="49" t="s">
        <v>43311</v>
      </c>
      <c r="Y1013" s="49" t="s">
        <v>43312</v>
      </c>
      <c r="Z1013" s="49" t="s">
        <v>43313</v>
      </c>
      <c r="AA1013" s="49" t="s">
        <v>43314</v>
      </c>
      <c r="AB1013" s="49" t="s">
        <v>43315</v>
      </c>
    </row>
    <row r="1014" spans="1:75" x14ac:dyDescent="0.3">
      <c r="A1014">
        <v>1010628</v>
      </c>
      <c r="B1014" t="s">
        <v>31153</v>
      </c>
      <c r="C1014" t="s">
        <v>43316</v>
      </c>
      <c r="D1014" t="s">
        <v>2599</v>
      </c>
      <c r="E1014" t="s">
        <v>946</v>
      </c>
      <c r="F1014" t="s">
        <v>2600</v>
      </c>
      <c r="G1014" t="s">
        <v>43317</v>
      </c>
      <c r="H1014" t="s">
        <v>2602</v>
      </c>
      <c r="I1014">
        <v>48.489533999999999</v>
      </c>
      <c r="J1014">
        <v>-122.56429199999999</v>
      </c>
      <c r="K1014">
        <v>324110</v>
      </c>
      <c r="L1014" t="s">
        <v>37315</v>
      </c>
      <c r="V1014" s="49" t="s">
        <v>43318</v>
      </c>
      <c r="W1014" s="49" t="s">
        <v>43319</v>
      </c>
      <c r="X1014" s="49" t="s">
        <v>43320</v>
      </c>
      <c r="Y1014" s="49" t="s">
        <v>43321</v>
      </c>
      <c r="Z1014" s="49" t="s">
        <v>43322</v>
      </c>
      <c r="AA1014" s="49" t="s">
        <v>43323</v>
      </c>
      <c r="AB1014" s="49" t="s">
        <v>43324</v>
      </c>
      <c r="AC1014" s="49" t="s">
        <v>43325</v>
      </c>
    </row>
    <row r="1015" spans="1:75" x14ac:dyDescent="0.3">
      <c r="A1015">
        <v>1010651</v>
      </c>
      <c r="B1015" t="s">
        <v>31156</v>
      </c>
      <c r="C1015" t="s">
        <v>43326</v>
      </c>
      <c r="D1015" t="s">
        <v>43327</v>
      </c>
      <c r="E1015" t="s">
        <v>323</v>
      </c>
      <c r="F1015" t="s">
        <v>1027</v>
      </c>
      <c r="G1015" t="s">
        <v>43328</v>
      </c>
      <c r="H1015" t="s">
        <v>1001</v>
      </c>
      <c r="I1015">
        <v>38.025100000000002</v>
      </c>
      <c r="J1015">
        <v>-122.0639</v>
      </c>
      <c r="K1015">
        <v>324110</v>
      </c>
      <c r="L1015" t="s">
        <v>37315</v>
      </c>
      <c r="V1015" s="49" t="s">
        <v>43329</v>
      </c>
      <c r="W1015" s="49" t="s">
        <v>43330</v>
      </c>
      <c r="X1015" s="49" t="s">
        <v>43331</v>
      </c>
      <c r="Y1015" s="49" t="s">
        <v>43332</v>
      </c>
      <c r="Z1015" s="49" t="s">
        <v>43333</v>
      </c>
      <c r="AA1015" s="49" t="s">
        <v>43334</v>
      </c>
      <c r="AB1015" s="49" t="s">
        <v>43335</v>
      </c>
      <c r="AC1015" s="49" t="s">
        <v>43336</v>
      </c>
    </row>
    <row r="1016" spans="1:75" x14ac:dyDescent="0.3">
      <c r="A1016">
        <v>1010443</v>
      </c>
      <c r="B1016" t="s">
        <v>32225</v>
      </c>
      <c r="C1016" t="s">
        <v>43337</v>
      </c>
      <c r="D1016" t="s">
        <v>3043</v>
      </c>
      <c r="E1016" t="s">
        <v>323</v>
      </c>
      <c r="F1016" t="s">
        <v>1068</v>
      </c>
      <c r="G1016" t="s">
        <v>43338</v>
      </c>
      <c r="H1016" t="s">
        <v>4670</v>
      </c>
      <c r="I1016">
        <v>33.7956</v>
      </c>
      <c r="J1016">
        <v>-118.23309999999999</v>
      </c>
      <c r="K1016">
        <v>324110</v>
      </c>
      <c r="L1016" t="s">
        <v>37315</v>
      </c>
      <c r="Z1016" s="49" t="s">
        <v>43339</v>
      </c>
      <c r="AA1016" s="49" t="s">
        <v>43340</v>
      </c>
      <c r="AB1016" s="49" t="s">
        <v>43341</v>
      </c>
      <c r="AC1016" s="49" t="s">
        <v>43342</v>
      </c>
    </row>
    <row r="1017" spans="1:75" x14ac:dyDescent="0.3">
      <c r="A1017">
        <v>1010652</v>
      </c>
      <c r="B1017" t="s">
        <v>21791</v>
      </c>
      <c r="C1017" t="s">
        <v>43343</v>
      </c>
      <c r="D1017" t="s">
        <v>21793</v>
      </c>
      <c r="E1017" t="s">
        <v>640</v>
      </c>
      <c r="F1017" t="s">
        <v>21794</v>
      </c>
      <c r="G1017" t="s">
        <v>43344</v>
      </c>
      <c r="H1017" t="s">
        <v>21796</v>
      </c>
      <c r="I1017">
        <v>46.850549999999998</v>
      </c>
      <c r="J1017">
        <v>-100.88083</v>
      </c>
      <c r="K1017">
        <v>324110</v>
      </c>
      <c r="L1017" t="s">
        <v>37315</v>
      </c>
      <c r="V1017" s="49" t="s">
        <v>43345</v>
      </c>
      <c r="W1017" s="49" t="s">
        <v>43346</v>
      </c>
      <c r="X1017" s="49" t="s">
        <v>43347</v>
      </c>
      <c r="Y1017" s="49" t="s">
        <v>43348</v>
      </c>
      <c r="Z1017" s="49" t="s">
        <v>43349</v>
      </c>
      <c r="AA1017" s="49" t="s">
        <v>43350</v>
      </c>
      <c r="AB1017" s="49" t="s">
        <v>43351</v>
      </c>
      <c r="AC1017" s="49" t="s">
        <v>43352</v>
      </c>
    </row>
    <row r="1018" spans="1:75" x14ac:dyDescent="0.3">
      <c r="A1018">
        <v>1010653</v>
      </c>
      <c r="B1018" t="s">
        <v>32231</v>
      </c>
      <c r="C1018" t="s">
        <v>43353</v>
      </c>
      <c r="D1018" t="s">
        <v>32233</v>
      </c>
      <c r="E1018" t="s">
        <v>2294</v>
      </c>
      <c r="F1018" t="s">
        <v>32234</v>
      </c>
      <c r="G1018" t="s">
        <v>32235</v>
      </c>
      <c r="H1018" t="s">
        <v>2302</v>
      </c>
      <c r="I1018">
        <v>40.788899999999998</v>
      </c>
      <c r="J1018">
        <v>-111.90441</v>
      </c>
      <c r="K1018">
        <v>324110</v>
      </c>
      <c r="L1018" t="s">
        <v>37315</v>
      </c>
      <c r="V1018" s="49" t="s">
        <v>43354</v>
      </c>
      <c r="W1018" s="49" t="s">
        <v>43355</v>
      </c>
      <c r="X1018" s="49" t="s">
        <v>43356</v>
      </c>
      <c r="Y1018" s="49" t="s">
        <v>43357</v>
      </c>
      <c r="Z1018" s="49" t="s">
        <v>43358</v>
      </c>
      <c r="AA1018" s="49" t="s">
        <v>43359</v>
      </c>
      <c r="AB1018" s="49" t="s">
        <v>43360</v>
      </c>
      <c r="AC1018" s="49" t="s">
        <v>43361</v>
      </c>
    </row>
    <row r="1019" spans="1:75" x14ac:dyDescent="0.3">
      <c r="A1019">
        <v>1004336</v>
      </c>
      <c r="B1019" t="s">
        <v>43362</v>
      </c>
      <c r="C1019" t="s">
        <v>43363</v>
      </c>
      <c r="D1019" t="s">
        <v>13331</v>
      </c>
      <c r="E1019" t="s">
        <v>303</v>
      </c>
      <c r="F1019" t="s">
        <v>43364</v>
      </c>
      <c r="G1019" t="s">
        <v>43365</v>
      </c>
      <c r="H1019" t="s">
        <v>2347</v>
      </c>
      <c r="I1019">
        <v>30.26229</v>
      </c>
      <c r="J1019">
        <v>-97.789249999999996</v>
      </c>
      <c r="K1019">
        <v>221210</v>
      </c>
      <c r="L1019" t="s">
        <v>3629</v>
      </c>
      <c r="AW1019" s="49" t="s">
        <v>43366</v>
      </c>
      <c r="AX1019" s="49" t="s">
        <v>43367</v>
      </c>
      <c r="AY1019" s="49" t="s">
        <v>43368</v>
      </c>
      <c r="AZ1019" s="49" t="s">
        <v>43369</v>
      </c>
      <c r="BA1019" s="49" t="s">
        <v>43370</v>
      </c>
      <c r="BB1019" s="49" t="s">
        <v>43371</v>
      </c>
      <c r="BC1019" s="49" t="s">
        <v>43372</v>
      </c>
      <c r="BD1019" s="49" t="s">
        <v>43373</v>
      </c>
      <c r="BE1019" s="49" t="s">
        <v>43374</v>
      </c>
    </row>
    <row r="1020" spans="1:75" x14ac:dyDescent="0.3">
      <c r="A1020">
        <v>1010399</v>
      </c>
      <c r="B1020"/>
      <c r="C1020" t="s">
        <v>43375</v>
      </c>
      <c r="D1020" t="s">
        <v>39707</v>
      </c>
      <c r="E1020" t="s">
        <v>393</v>
      </c>
      <c r="F1020" t="s">
        <v>39708</v>
      </c>
      <c r="G1020" t="s">
        <v>39709</v>
      </c>
      <c r="I1020">
        <v>43.908343799999997</v>
      </c>
      <c r="J1020">
        <v>-91.240979899999999</v>
      </c>
      <c r="K1020">
        <v>424710</v>
      </c>
      <c r="L1020" t="s">
        <v>35924</v>
      </c>
      <c r="AE1020" s="49" t="s">
        <v>35887</v>
      </c>
      <c r="AF1020" s="49" t="s">
        <v>35887</v>
      </c>
      <c r="AG1020" s="49" t="s">
        <v>35887</v>
      </c>
      <c r="AH1020" s="49" t="s">
        <v>35887</v>
      </c>
      <c r="AI1020" s="49" t="s">
        <v>35887</v>
      </c>
      <c r="AJ1020" s="49" t="s">
        <v>35887</v>
      </c>
      <c r="AK1020" s="49" t="s">
        <v>35887</v>
      </c>
      <c r="AL1020" s="49" t="s">
        <v>35887</v>
      </c>
      <c r="AN1020" s="49" t="s">
        <v>35887</v>
      </c>
      <c r="AO1020" s="49" t="s">
        <v>35887</v>
      </c>
      <c r="AP1020" s="49" t="s">
        <v>35887</v>
      </c>
      <c r="AQ1020" s="49" t="s">
        <v>35887</v>
      </c>
      <c r="AR1020" s="49" t="s">
        <v>35887</v>
      </c>
      <c r="AS1020" s="49" t="s">
        <v>35887</v>
      </c>
      <c r="AT1020" s="49" t="s">
        <v>35887</v>
      </c>
      <c r="AU1020" s="49" t="s">
        <v>35887</v>
      </c>
    </row>
    <row r="1021" spans="1:75" x14ac:dyDescent="0.3">
      <c r="A1021">
        <v>1001968</v>
      </c>
      <c r="B1021" t="s">
        <v>43376</v>
      </c>
      <c r="C1021" t="s">
        <v>43377</v>
      </c>
      <c r="D1021" t="s">
        <v>1067</v>
      </c>
      <c r="E1021" t="s">
        <v>3890</v>
      </c>
      <c r="F1021" t="s">
        <v>9189</v>
      </c>
      <c r="G1021" t="s">
        <v>43378</v>
      </c>
      <c r="H1021" t="s">
        <v>3893</v>
      </c>
      <c r="I1021">
        <v>39.745980000000003</v>
      </c>
      <c r="J1021">
        <v>-75.547439999999995</v>
      </c>
      <c r="K1021">
        <v>325120</v>
      </c>
      <c r="L1021" t="s">
        <v>58</v>
      </c>
    </row>
    <row r="1022" spans="1:75" x14ac:dyDescent="0.3">
      <c r="A1022">
        <v>1010380</v>
      </c>
      <c r="B1022" t="s">
        <v>32355</v>
      </c>
      <c r="C1022" t="s">
        <v>32356</v>
      </c>
      <c r="D1022" t="s">
        <v>2808</v>
      </c>
      <c r="E1022" t="s">
        <v>454</v>
      </c>
      <c r="F1022" t="s">
        <v>43379</v>
      </c>
      <c r="G1022" t="s">
        <v>43380</v>
      </c>
      <c r="H1022" t="s">
        <v>3161</v>
      </c>
      <c r="I1022">
        <v>43.600299999999997</v>
      </c>
      <c r="J1022">
        <v>-84.223399999999998</v>
      </c>
      <c r="K1022">
        <v>325110</v>
      </c>
      <c r="L1022" t="s">
        <v>36033</v>
      </c>
      <c r="AE1022" s="49" t="s">
        <v>35887</v>
      </c>
      <c r="AG1022" s="49" t="s">
        <v>35887</v>
      </c>
      <c r="AK1022" s="49" t="s">
        <v>35887</v>
      </c>
      <c r="AL1022" s="49" t="s">
        <v>35887</v>
      </c>
      <c r="AM1022" s="49" t="s">
        <v>35887</v>
      </c>
      <c r="AU1022" s="49" t="s">
        <v>35887</v>
      </c>
    </row>
    <row r="1023" spans="1:75" x14ac:dyDescent="0.3">
      <c r="A1023">
        <v>1003497</v>
      </c>
      <c r="B1023" t="s">
        <v>32372</v>
      </c>
      <c r="C1023" t="s">
        <v>32373</v>
      </c>
      <c r="D1023" t="s">
        <v>32374</v>
      </c>
      <c r="E1023" t="s">
        <v>331</v>
      </c>
      <c r="F1023" t="s">
        <v>32375</v>
      </c>
      <c r="G1023" t="s">
        <v>32376</v>
      </c>
      <c r="H1023" t="s">
        <v>2362</v>
      </c>
      <c r="I1023">
        <v>43.103430000000003</v>
      </c>
      <c r="J1023">
        <v>-75.244140000000002</v>
      </c>
      <c r="K1023">
        <v>312120</v>
      </c>
      <c r="L1023" t="s">
        <v>599</v>
      </c>
      <c r="BS1023" s="49" t="s">
        <v>35887</v>
      </c>
      <c r="BT1023" s="49" t="s">
        <v>35887</v>
      </c>
      <c r="BU1023" s="49" t="s">
        <v>35887</v>
      </c>
      <c r="BV1023" s="49" t="s">
        <v>35887</v>
      </c>
      <c r="BW1023" s="49" t="s">
        <v>35887</v>
      </c>
    </row>
    <row r="1024" spans="1:75" x14ac:dyDescent="0.3">
      <c r="A1024">
        <v>1001966</v>
      </c>
      <c r="B1024" t="s">
        <v>43381</v>
      </c>
      <c r="C1024" t="s">
        <v>43382</v>
      </c>
      <c r="D1024" t="s">
        <v>2998</v>
      </c>
      <c r="E1024" t="s">
        <v>351</v>
      </c>
      <c r="F1024" t="s">
        <v>41492</v>
      </c>
      <c r="G1024" t="s">
        <v>41493</v>
      </c>
      <c r="H1024" t="s">
        <v>354</v>
      </c>
      <c r="I1024">
        <v>41.88449</v>
      </c>
      <c r="J1024">
        <v>-87.623140000000006</v>
      </c>
      <c r="K1024">
        <v>221210</v>
      </c>
      <c r="L1024" t="s">
        <v>3629</v>
      </c>
      <c r="AW1024" s="49" t="s">
        <v>43383</v>
      </c>
      <c r="AX1024" s="49" t="s">
        <v>43384</v>
      </c>
      <c r="AY1024" s="49" t="s">
        <v>43385</v>
      </c>
      <c r="AZ1024" s="49" t="s">
        <v>43386</v>
      </c>
      <c r="BA1024" s="49" t="s">
        <v>43387</v>
      </c>
      <c r="BB1024" s="49" t="s">
        <v>43388</v>
      </c>
      <c r="BC1024" s="49" t="s">
        <v>43389</v>
      </c>
      <c r="BD1024" s="49" t="s">
        <v>43390</v>
      </c>
      <c r="BE1024" s="49" t="s">
        <v>43391</v>
      </c>
    </row>
    <row r="1025" spans="1:75" x14ac:dyDescent="0.3">
      <c r="A1025">
        <v>1005803</v>
      </c>
      <c r="B1025" t="s">
        <v>32389</v>
      </c>
      <c r="C1025" t="s">
        <v>32390</v>
      </c>
      <c r="D1025" t="s">
        <v>6160</v>
      </c>
      <c r="E1025" t="s">
        <v>303</v>
      </c>
      <c r="F1025" t="s">
        <v>22515</v>
      </c>
      <c r="G1025" t="s">
        <v>32391</v>
      </c>
      <c r="H1025" t="s">
        <v>2719</v>
      </c>
      <c r="I1025">
        <v>29.3476</v>
      </c>
      <c r="J1025">
        <v>-98.460300000000004</v>
      </c>
      <c r="K1025">
        <v>324110</v>
      </c>
      <c r="L1025" t="s">
        <v>1344</v>
      </c>
      <c r="V1025" s="49" t="s">
        <v>43392</v>
      </c>
      <c r="W1025" s="49" t="s">
        <v>43393</v>
      </c>
      <c r="X1025" s="49" t="s">
        <v>43394</v>
      </c>
      <c r="Y1025" s="49" t="s">
        <v>43395</v>
      </c>
      <c r="Z1025" s="49" t="s">
        <v>43396</v>
      </c>
      <c r="AA1025" s="49" t="s">
        <v>43397</v>
      </c>
      <c r="AB1025" s="49" t="s">
        <v>43398</v>
      </c>
      <c r="AC1025" s="49" t="s">
        <v>43399</v>
      </c>
    </row>
    <row r="1026" spans="1:75" x14ac:dyDescent="0.3">
      <c r="A1026">
        <v>1007747</v>
      </c>
      <c r="B1026" t="s">
        <v>43400</v>
      </c>
      <c r="C1026" t="s">
        <v>43401</v>
      </c>
      <c r="D1026" t="s">
        <v>43402</v>
      </c>
      <c r="E1026" t="s">
        <v>386</v>
      </c>
      <c r="F1026" t="s">
        <v>43403</v>
      </c>
      <c r="G1026" t="s">
        <v>43404</v>
      </c>
      <c r="H1026" t="s">
        <v>43405</v>
      </c>
      <c r="I1026">
        <v>31.193950999999998</v>
      </c>
      <c r="J1026">
        <v>-86.560260999999997</v>
      </c>
      <c r="K1026">
        <v>221210</v>
      </c>
      <c r="L1026" t="s">
        <v>127</v>
      </c>
      <c r="AW1026" s="49" t="s">
        <v>43406</v>
      </c>
      <c r="AX1026" s="49" t="s">
        <v>43407</v>
      </c>
      <c r="AY1026" s="49" t="s">
        <v>43408</v>
      </c>
      <c r="AZ1026" s="49" t="s">
        <v>43409</v>
      </c>
      <c r="BA1026" s="49" t="s">
        <v>43410</v>
      </c>
      <c r="BB1026" s="49" t="s">
        <v>43411</v>
      </c>
      <c r="BC1026" s="49" t="s">
        <v>43412</v>
      </c>
      <c r="BD1026" s="49" t="s">
        <v>43413</v>
      </c>
      <c r="BE1026" s="49" t="s">
        <v>43414</v>
      </c>
    </row>
    <row r="1027" spans="1:75" x14ac:dyDescent="0.3">
      <c r="A1027">
        <v>1006826</v>
      </c>
      <c r="B1027" t="s">
        <v>43415</v>
      </c>
      <c r="C1027" t="s">
        <v>43416</v>
      </c>
      <c r="D1027" t="s">
        <v>43417</v>
      </c>
      <c r="E1027" t="s">
        <v>386</v>
      </c>
      <c r="F1027" t="s">
        <v>43418</v>
      </c>
      <c r="G1027" t="s">
        <v>43419</v>
      </c>
      <c r="H1027" t="s">
        <v>3809</v>
      </c>
      <c r="I1027">
        <v>30.406369000000002</v>
      </c>
      <c r="J1027">
        <v>-87.678240000000002</v>
      </c>
      <c r="K1027">
        <v>221210</v>
      </c>
      <c r="L1027" t="s">
        <v>127</v>
      </c>
      <c r="AW1027" s="49" t="s">
        <v>43420</v>
      </c>
      <c r="AX1027" s="49" t="s">
        <v>43421</v>
      </c>
      <c r="AY1027" s="49" t="s">
        <v>43422</v>
      </c>
      <c r="AZ1027" s="49" t="s">
        <v>43423</v>
      </c>
      <c r="BA1027" s="49" t="s">
        <v>43424</v>
      </c>
      <c r="BB1027" s="49" t="s">
        <v>43425</v>
      </c>
      <c r="BC1027" s="49" t="s">
        <v>43426</v>
      </c>
      <c r="BD1027" s="49" t="s">
        <v>43427</v>
      </c>
      <c r="BE1027" s="49" t="s">
        <v>43428</v>
      </c>
    </row>
    <row r="1028" spans="1:75" x14ac:dyDescent="0.3">
      <c r="A1028">
        <v>1010650</v>
      </c>
      <c r="B1028" t="s">
        <v>43429</v>
      </c>
      <c r="C1028" t="s">
        <v>43430</v>
      </c>
      <c r="D1028" t="s">
        <v>43431</v>
      </c>
      <c r="E1028" t="s">
        <v>922</v>
      </c>
      <c r="F1028" t="s">
        <v>923</v>
      </c>
      <c r="G1028" t="s">
        <v>43432</v>
      </c>
      <c r="H1028" t="s">
        <v>672</v>
      </c>
      <c r="I1028">
        <v>40.573500000000003</v>
      </c>
      <c r="J1028">
        <v>-98.405000000000001</v>
      </c>
      <c r="K1028">
        <v>333415</v>
      </c>
      <c r="L1028" t="s">
        <v>82</v>
      </c>
    </row>
    <row r="1029" spans="1:75" x14ac:dyDescent="0.3">
      <c r="A1029">
        <v>1010710</v>
      </c>
      <c r="B1029" t="s">
        <v>43433</v>
      </c>
      <c r="C1029" t="s">
        <v>43434</v>
      </c>
      <c r="D1029" t="s">
        <v>3431</v>
      </c>
      <c r="E1029" t="s">
        <v>526</v>
      </c>
      <c r="F1029" t="s">
        <v>43435</v>
      </c>
      <c r="G1029" t="s">
        <v>43436</v>
      </c>
      <c r="H1029" t="s">
        <v>3434</v>
      </c>
      <c r="I1029">
        <v>18.45815</v>
      </c>
      <c r="J1029">
        <v>-66.746457000000007</v>
      </c>
      <c r="K1029">
        <v>333415</v>
      </c>
      <c r="L1029" t="s">
        <v>82</v>
      </c>
    </row>
    <row r="1030" spans="1:75" x14ac:dyDescent="0.3">
      <c r="A1030">
        <v>1011741</v>
      </c>
      <c r="B1030" t="s">
        <v>43437</v>
      </c>
      <c r="C1030" t="s">
        <v>43438</v>
      </c>
      <c r="D1030" t="s">
        <v>34766</v>
      </c>
      <c r="E1030" t="s">
        <v>351</v>
      </c>
      <c r="F1030" t="s">
        <v>4360</v>
      </c>
      <c r="G1030" t="s">
        <v>43439</v>
      </c>
      <c r="H1030" t="s">
        <v>4362</v>
      </c>
      <c r="I1030">
        <v>41.794119000000002</v>
      </c>
      <c r="J1030">
        <v>-88.228063000000006</v>
      </c>
      <c r="K1030">
        <v>424690</v>
      </c>
      <c r="L1030" t="s">
        <v>58</v>
      </c>
    </row>
    <row r="1031" spans="1:75" x14ac:dyDescent="0.3">
      <c r="A1031">
        <v>1004825</v>
      </c>
      <c r="B1031" t="s">
        <v>43440</v>
      </c>
      <c r="C1031" t="s">
        <v>43441</v>
      </c>
      <c r="D1031" t="s">
        <v>7936</v>
      </c>
      <c r="E1031" t="s">
        <v>663</v>
      </c>
      <c r="F1031" t="s">
        <v>22362</v>
      </c>
      <c r="G1031" t="s">
        <v>43442</v>
      </c>
      <c r="H1031" t="s">
        <v>1104</v>
      </c>
      <c r="I1031">
        <v>39.460999999999999</v>
      </c>
      <c r="J1031">
        <v>-84.397620000000003</v>
      </c>
      <c r="K1031">
        <v>211112</v>
      </c>
      <c r="L1031" t="s">
        <v>126</v>
      </c>
      <c r="BK1031" s="49" t="s">
        <v>35887</v>
      </c>
      <c r="BL1031" s="49" t="s">
        <v>43443</v>
      </c>
      <c r="BM1031" s="49" t="s">
        <v>43444</v>
      </c>
      <c r="BN1031" s="49" t="s">
        <v>43445</v>
      </c>
    </row>
    <row r="1032" spans="1:75" x14ac:dyDescent="0.3">
      <c r="A1032">
        <v>1001056</v>
      </c>
      <c r="B1032" t="s">
        <v>32529</v>
      </c>
      <c r="C1032" t="s">
        <v>32530</v>
      </c>
      <c r="D1032" t="s">
        <v>4354</v>
      </c>
      <c r="E1032" t="s">
        <v>663</v>
      </c>
      <c r="F1032" t="s">
        <v>2896</v>
      </c>
      <c r="G1032" t="s">
        <v>32531</v>
      </c>
      <c r="H1032" t="s">
        <v>2898</v>
      </c>
      <c r="I1032">
        <v>41.6295</v>
      </c>
      <c r="J1032">
        <v>-83.496499999999997</v>
      </c>
      <c r="K1032">
        <v>561210</v>
      </c>
      <c r="L1032" t="s">
        <v>1344</v>
      </c>
      <c r="V1032" s="49" t="s">
        <v>43446</v>
      </c>
      <c r="W1032" s="49" t="s">
        <v>43447</v>
      </c>
      <c r="X1032" s="49" t="s">
        <v>43448</v>
      </c>
      <c r="Y1032" s="49" t="s">
        <v>43449</v>
      </c>
      <c r="Z1032" s="49" t="s">
        <v>43450</v>
      </c>
      <c r="AA1032" s="49" t="s">
        <v>43451</v>
      </c>
      <c r="AB1032" s="49" t="s">
        <v>43452</v>
      </c>
      <c r="AC1032" s="49" t="s">
        <v>43453</v>
      </c>
      <c r="AD1032" s="49" t="s">
        <v>43454</v>
      </c>
    </row>
    <row r="1033" spans="1:75" x14ac:dyDescent="0.3">
      <c r="A1033">
        <v>1001914</v>
      </c>
      <c r="B1033" t="s">
        <v>43455</v>
      </c>
      <c r="C1033" t="s">
        <v>32557</v>
      </c>
      <c r="D1033" t="s">
        <v>5420</v>
      </c>
      <c r="E1033" t="s">
        <v>303</v>
      </c>
      <c r="F1033" t="s">
        <v>1810</v>
      </c>
      <c r="G1033" t="s">
        <v>43456</v>
      </c>
      <c r="H1033" t="s">
        <v>483</v>
      </c>
      <c r="I1033">
        <v>29.756799999999998</v>
      </c>
      <c r="J1033">
        <v>-95.36891</v>
      </c>
      <c r="K1033">
        <v>325110</v>
      </c>
      <c r="L1033" t="s">
        <v>35912</v>
      </c>
      <c r="AE1033" s="49" t="s">
        <v>35887</v>
      </c>
      <c r="AF1033" s="49" t="s">
        <v>35887</v>
      </c>
      <c r="AG1033" s="49" t="s">
        <v>35887</v>
      </c>
      <c r="AH1033" s="49" t="s">
        <v>35887</v>
      </c>
      <c r="AI1033" s="49" t="s">
        <v>35887</v>
      </c>
      <c r="AJ1033" s="49" t="s">
        <v>35887</v>
      </c>
      <c r="AK1033" s="49" t="s">
        <v>35887</v>
      </c>
      <c r="AL1033" s="49" t="s">
        <v>35887</v>
      </c>
      <c r="AM1033" s="49" t="s">
        <v>35887</v>
      </c>
      <c r="AN1033" s="49" t="s">
        <v>43457</v>
      </c>
      <c r="AO1033" s="49" t="s">
        <v>43458</v>
      </c>
      <c r="AP1033" s="49" t="s">
        <v>43459</v>
      </c>
      <c r="AQ1033" s="49" t="s">
        <v>43460</v>
      </c>
      <c r="AR1033" s="49" t="s">
        <v>43461</v>
      </c>
      <c r="AS1033" s="49" t="s">
        <v>43462</v>
      </c>
      <c r="AT1033" s="49" t="s">
        <v>43463</v>
      </c>
      <c r="AU1033" s="49" t="s">
        <v>43464</v>
      </c>
      <c r="AV1033" s="49" t="s">
        <v>43465</v>
      </c>
    </row>
    <row r="1034" spans="1:75" x14ac:dyDescent="0.3">
      <c r="A1034">
        <v>1005743</v>
      </c>
      <c r="B1034" t="s">
        <v>32559</v>
      </c>
      <c r="C1034" t="s">
        <v>32560</v>
      </c>
      <c r="D1034" t="s">
        <v>3913</v>
      </c>
      <c r="E1034" t="s">
        <v>303</v>
      </c>
      <c r="F1034" t="s">
        <v>3914</v>
      </c>
      <c r="G1034" t="s">
        <v>32561</v>
      </c>
      <c r="H1034" t="s">
        <v>536</v>
      </c>
      <c r="I1034">
        <v>29.957934999999999</v>
      </c>
      <c r="J1034">
        <v>-93.897484000000006</v>
      </c>
      <c r="K1034">
        <v>324110</v>
      </c>
      <c r="L1034" t="s">
        <v>1344</v>
      </c>
      <c r="V1034" s="49" t="s">
        <v>43466</v>
      </c>
      <c r="W1034" s="49" t="s">
        <v>43467</v>
      </c>
      <c r="X1034" s="49" t="s">
        <v>43468</v>
      </c>
      <c r="Y1034" s="49" t="s">
        <v>43469</v>
      </c>
      <c r="Z1034" s="49" t="s">
        <v>43470</v>
      </c>
      <c r="AA1034" s="49" t="s">
        <v>43471</v>
      </c>
      <c r="AB1034" s="49" t="s">
        <v>43472</v>
      </c>
      <c r="AC1034" s="49" t="s">
        <v>43473</v>
      </c>
      <c r="AD1034" s="49" t="s">
        <v>43474</v>
      </c>
    </row>
    <row r="1035" spans="1:75" x14ac:dyDescent="0.3">
      <c r="A1035">
        <v>1002704</v>
      </c>
      <c r="B1035" t="s">
        <v>43475</v>
      </c>
      <c r="C1035" t="s">
        <v>43476</v>
      </c>
      <c r="D1035" t="s">
        <v>43477</v>
      </c>
      <c r="E1035" t="s">
        <v>690</v>
      </c>
      <c r="F1035" t="s">
        <v>21509</v>
      </c>
      <c r="G1035" t="s">
        <v>43478</v>
      </c>
      <c r="H1035" t="s">
        <v>21511</v>
      </c>
      <c r="I1035">
        <v>34.543377</v>
      </c>
      <c r="J1035">
        <v>-85.312676999999994</v>
      </c>
      <c r="K1035">
        <v>221210</v>
      </c>
      <c r="L1035" t="s">
        <v>127</v>
      </c>
      <c r="AW1035" s="49" t="s">
        <v>43479</v>
      </c>
      <c r="AX1035" s="49" t="s">
        <v>43480</v>
      </c>
      <c r="AY1035" s="49" t="s">
        <v>43481</v>
      </c>
      <c r="AZ1035" s="49" t="s">
        <v>43482</v>
      </c>
      <c r="BA1035" s="49" t="s">
        <v>43483</v>
      </c>
      <c r="BB1035" s="49" t="s">
        <v>43484</v>
      </c>
      <c r="BC1035" s="49" t="s">
        <v>43485</v>
      </c>
      <c r="BD1035" s="49" t="s">
        <v>43486</v>
      </c>
      <c r="BE1035" s="49" t="s">
        <v>43487</v>
      </c>
    </row>
    <row r="1036" spans="1:75" x14ac:dyDescent="0.3">
      <c r="A1036">
        <v>1009987</v>
      </c>
      <c r="B1036" t="s">
        <v>43488</v>
      </c>
      <c r="C1036" t="s">
        <v>43489</v>
      </c>
      <c r="D1036" t="s">
        <v>43490</v>
      </c>
      <c r="E1036" t="s">
        <v>311</v>
      </c>
      <c r="F1036" t="s">
        <v>43491</v>
      </c>
      <c r="G1036" t="s">
        <v>43492</v>
      </c>
      <c r="H1036" t="s">
        <v>4891</v>
      </c>
      <c r="I1036">
        <v>39.047930000000001</v>
      </c>
      <c r="J1036">
        <v>-84.620670000000004</v>
      </c>
      <c r="K1036">
        <v>541380</v>
      </c>
      <c r="L1036" t="s">
        <v>82</v>
      </c>
    </row>
    <row r="1037" spans="1:75" x14ac:dyDescent="0.3">
      <c r="A1037">
        <v>1009568</v>
      </c>
      <c r="B1037" t="s">
        <v>43493</v>
      </c>
      <c r="C1037" t="s">
        <v>43494</v>
      </c>
      <c r="D1037" t="s">
        <v>43495</v>
      </c>
      <c r="E1037" t="s">
        <v>303</v>
      </c>
      <c r="F1037" t="s">
        <v>43496</v>
      </c>
      <c r="G1037" t="s">
        <v>43497</v>
      </c>
      <c r="H1037" t="s">
        <v>963</v>
      </c>
      <c r="I1037">
        <v>33.856949999999998</v>
      </c>
      <c r="J1037">
        <v>-118.3095</v>
      </c>
      <c r="K1037">
        <v>423110</v>
      </c>
      <c r="L1037" t="s">
        <v>82</v>
      </c>
    </row>
    <row r="1038" spans="1:75" x14ac:dyDescent="0.3">
      <c r="A1038">
        <v>1000213</v>
      </c>
      <c r="B1038" t="s">
        <v>43498</v>
      </c>
      <c r="C1038" t="s">
        <v>43499</v>
      </c>
      <c r="D1038" t="s">
        <v>2879</v>
      </c>
      <c r="E1038" t="s">
        <v>1781</v>
      </c>
      <c r="F1038" t="s">
        <v>6150</v>
      </c>
      <c r="G1038" t="s">
        <v>43500</v>
      </c>
      <c r="H1038" t="s">
        <v>900</v>
      </c>
      <c r="I1038">
        <v>32.545833000000002</v>
      </c>
      <c r="J1038">
        <v>-89.951943999999997</v>
      </c>
      <c r="K1038">
        <v>211120</v>
      </c>
      <c r="L1038" t="s">
        <v>59</v>
      </c>
      <c r="BO1038" s="49" t="s">
        <v>43501</v>
      </c>
      <c r="BP1038" s="49" t="s">
        <v>43502</v>
      </c>
      <c r="BQ1038" s="49" t="s">
        <v>43503</v>
      </c>
      <c r="BR1038" s="49" t="s">
        <v>43504</v>
      </c>
      <c r="BS1038" s="49" t="s">
        <v>43505</v>
      </c>
      <c r="BT1038" s="49" t="s">
        <v>43506</v>
      </c>
      <c r="BU1038" s="49" t="s">
        <v>43507</v>
      </c>
      <c r="BV1038" s="49" t="s">
        <v>43508</v>
      </c>
      <c r="BW1038" s="49" t="s">
        <v>43509</v>
      </c>
    </row>
    <row r="1039" spans="1:75" x14ac:dyDescent="0.3">
      <c r="A1039">
        <v>1011835</v>
      </c>
      <c r="B1039" t="s">
        <v>43510</v>
      </c>
      <c r="C1039" t="s">
        <v>43511</v>
      </c>
      <c r="D1039" t="s">
        <v>43512</v>
      </c>
      <c r="E1039" t="s">
        <v>468</v>
      </c>
      <c r="F1039" t="s">
        <v>43513</v>
      </c>
      <c r="G1039" t="s">
        <v>43514</v>
      </c>
      <c r="H1039" t="s">
        <v>4562</v>
      </c>
      <c r="I1039">
        <v>26.133336</v>
      </c>
      <c r="J1039">
        <v>-80.151809999999998</v>
      </c>
      <c r="K1039">
        <v>424690</v>
      </c>
      <c r="L1039" t="s">
        <v>58</v>
      </c>
    </row>
    <row r="1040" spans="1:75" x14ac:dyDescent="0.3">
      <c r="A1040">
        <v>1010460</v>
      </c>
      <c r="B1040" t="s">
        <v>43515</v>
      </c>
      <c r="C1040" t="s">
        <v>43516</v>
      </c>
      <c r="D1040" t="s">
        <v>5420</v>
      </c>
      <c r="E1040" t="s">
        <v>303</v>
      </c>
      <c r="F1040" t="s">
        <v>43113</v>
      </c>
      <c r="G1040" t="s">
        <v>43517</v>
      </c>
      <c r="H1040" t="s">
        <v>483</v>
      </c>
      <c r="I1040">
        <v>29.753726</v>
      </c>
      <c r="J1040">
        <v>-95.359280999999996</v>
      </c>
      <c r="K1040">
        <v>425120</v>
      </c>
      <c r="L1040" t="s">
        <v>35912</v>
      </c>
      <c r="AE1040" s="49" t="s">
        <v>35887</v>
      </c>
      <c r="AF1040" s="49" t="s">
        <v>35887</v>
      </c>
      <c r="AG1040" s="49" t="s">
        <v>35887</v>
      </c>
      <c r="AH1040" s="49" t="s">
        <v>35887</v>
      </c>
      <c r="AI1040" s="49" t="s">
        <v>35887</v>
      </c>
      <c r="AJ1040" s="49" t="s">
        <v>35887</v>
      </c>
      <c r="AK1040" s="49" t="s">
        <v>35887</v>
      </c>
      <c r="AL1040" s="49" t="s">
        <v>35887</v>
      </c>
      <c r="AN1040" s="49" t="s">
        <v>43518</v>
      </c>
      <c r="AO1040" s="49" t="s">
        <v>35887</v>
      </c>
      <c r="AP1040" s="49" t="s">
        <v>43519</v>
      </c>
      <c r="AQ1040" s="49" t="s">
        <v>43520</v>
      </c>
      <c r="AS1040" s="49" t="s">
        <v>43521</v>
      </c>
      <c r="AT1040" s="49" t="s">
        <v>43522</v>
      </c>
      <c r="AU1040" s="49" t="s">
        <v>43523</v>
      </c>
    </row>
    <row r="1041" spans="1:75" x14ac:dyDescent="0.3">
      <c r="A1041">
        <v>1010203</v>
      </c>
      <c r="B1041" t="s">
        <v>43524</v>
      </c>
      <c r="C1041" t="s">
        <v>43525</v>
      </c>
      <c r="D1041" t="s">
        <v>11522</v>
      </c>
      <c r="E1041" t="s">
        <v>441</v>
      </c>
      <c r="F1041" t="s">
        <v>43526</v>
      </c>
      <c r="G1041" t="s">
        <v>43527</v>
      </c>
      <c r="H1041" t="s">
        <v>6760</v>
      </c>
      <c r="I1041">
        <v>35.508890000000001</v>
      </c>
      <c r="J1041">
        <v>-80.845830000000007</v>
      </c>
      <c r="K1041">
        <v>333415</v>
      </c>
      <c r="L1041" t="s">
        <v>82</v>
      </c>
    </row>
    <row r="1042" spans="1:75" x14ac:dyDescent="0.3">
      <c r="A1042">
        <v>1013372</v>
      </c>
      <c r="B1042"/>
      <c r="C1042" t="s">
        <v>43528</v>
      </c>
      <c r="D1042" t="s">
        <v>3191</v>
      </c>
      <c r="E1042" t="s">
        <v>1487</v>
      </c>
      <c r="F1042" t="s">
        <v>43529</v>
      </c>
      <c r="G1042" t="s">
        <v>43530</v>
      </c>
      <c r="I1042">
        <v>39.708973</v>
      </c>
      <c r="J1042">
        <v>-104.942283</v>
      </c>
      <c r="K1042">
        <v>424720</v>
      </c>
      <c r="L1042" t="s">
        <v>36033</v>
      </c>
      <c r="AF1042" s="49" t="s">
        <v>35887</v>
      </c>
    </row>
    <row r="1043" spans="1:75" x14ac:dyDescent="0.3">
      <c r="A1043">
        <v>1005007</v>
      </c>
      <c r="B1043" t="s">
        <v>43531</v>
      </c>
      <c r="C1043" t="s">
        <v>43532</v>
      </c>
      <c r="D1043" t="s">
        <v>43533</v>
      </c>
      <c r="E1043" t="s">
        <v>690</v>
      </c>
      <c r="F1043" t="s">
        <v>43534</v>
      </c>
      <c r="G1043" t="s">
        <v>43535</v>
      </c>
      <c r="H1043" t="s">
        <v>450</v>
      </c>
      <c r="I1043">
        <v>33.614019999999996</v>
      </c>
      <c r="J1043">
        <v>-83.074770000000001</v>
      </c>
      <c r="K1043">
        <v>221210</v>
      </c>
      <c r="L1043" t="s">
        <v>127</v>
      </c>
      <c r="AW1043" s="49" t="s">
        <v>43536</v>
      </c>
      <c r="AX1043" s="49" t="s">
        <v>43537</v>
      </c>
      <c r="AY1043" s="49" t="s">
        <v>43538</v>
      </c>
      <c r="AZ1043" s="49" t="s">
        <v>43539</v>
      </c>
      <c r="BA1043" s="49" t="s">
        <v>43540</v>
      </c>
      <c r="BB1043" s="49" t="s">
        <v>43541</v>
      </c>
      <c r="BC1043" s="49" t="s">
        <v>43542</v>
      </c>
      <c r="BD1043" s="49" t="s">
        <v>43543</v>
      </c>
      <c r="BE1043" s="49" t="s">
        <v>43544</v>
      </c>
    </row>
    <row r="1044" spans="1:75" x14ac:dyDescent="0.3">
      <c r="A1044">
        <v>1005723</v>
      </c>
      <c r="B1044" t="s">
        <v>32657</v>
      </c>
      <c r="C1044" t="s">
        <v>32658</v>
      </c>
      <c r="D1044" t="s">
        <v>32659</v>
      </c>
      <c r="E1044" t="s">
        <v>386</v>
      </c>
      <c r="F1044" t="s">
        <v>32660</v>
      </c>
      <c r="G1044" t="s">
        <v>32661</v>
      </c>
      <c r="H1044" t="s">
        <v>536</v>
      </c>
      <c r="I1044">
        <v>33.621523000000003</v>
      </c>
      <c r="J1044">
        <v>-86.602293000000003</v>
      </c>
      <c r="K1044">
        <v>221210</v>
      </c>
      <c r="L1044" t="s">
        <v>3629</v>
      </c>
      <c r="AW1044" s="49" t="s">
        <v>43545</v>
      </c>
      <c r="AX1044" s="49" t="s">
        <v>43546</v>
      </c>
      <c r="AY1044" s="49" t="s">
        <v>43547</v>
      </c>
      <c r="AZ1044" s="49" t="s">
        <v>43548</v>
      </c>
      <c r="BA1044" s="49" t="s">
        <v>43549</v>
      </c>
      <c r="BB1044" s="49" t="s">
        <v>43550</v>
      </c>
      <c r="BC1044" s="49" t="s">
        <v>43551</v>
      </c>
      <c r="BD1044" s="49" t="s">
        <v>43552</v>
      </c>
      <c r="BE1044" s="49" t="s">
        <v>43553</v>
      </c>
    </row>
    <row r="1045" spans="1:75" x14ac:dyDescent="0.3">
      <c r="A1045">
        <v>1013119</v>
      </c>
      <c r="B1045" t="s">
        <v>43554</v>
      </c>
      <c r="C1045" t="s">
        <v>43555</v>
      </c>
      <c r="D1045" t="s">
        <v>35160</v>
      </c>
      <c r="E1045" t="s">
        <v>393</v>
      </c>
      <c r="F1045" t="s">
        <v>18866</v>
      </c>
      <c r="G1045" t="s">
        <v>43556</v>
      </c>
      <c r="H1045" t="s">
        <v>1772</v>
      </c>
      <c r="I1045">
        <v>45.09713</v>
      </c>
      <c r="J1045">
        <v>-87.614059999999995</v>
      </c>
      <c r="K1045">
        <v>339999</v>
      </c>
      <c r="L1045" t="s">
        <v>58</v>
      </c>
    </row>
    <row r="1046" spans="1:75" x14ac:dyDescent="0.3">
      <c r="A1046">
        <v>1010466</v>
      </c>
      <c r="B1046" t="s">
        <v>43557</v>
      </c>
      <c r="C1046" t="s">
        <v>43558</v>
      </c>
      <c r="D1046" t="s">
        <v>43559</v>
      </c>
      <c r="E1046" t="s">
        <v>393</v>
      </c>
      <c r="F1046" t="s">
        <v>43560</v>
      </c>
      <c r="G1046" t="s">
        <v>43561</v>
      </c>
      <c r="H1046" t="s">
        <v>1946</v>
      </c>
      <c r="I1046">
        <v>44.256459999999997</v>
      </c>
      <c r="J1046">
        <v>-88.337900000000005</v>
      </c>
      <c r="K1046">
        <v>424710</v>
      </c>
      <c r="L1046" t="s">
        <v>36033</v>
      </c>
      <c r="AE1046" s="49" t="s">
        <v>35887</v>
      </c>
      <c r="AF1046" s="49" t="s">
        <v>35887</v>
      </c>
      <c r="AG1046" s="49" t="s">
        <v>35887</v>
      </c>
      <c r="AH1046" s="49" t="s">
        <v>35887</v>
      </c>
      <c r="AI1046" s="49" t="s">
        <v>35887</v>
      </c>
      <c r="AJ1046" s="49" t="s">
        <v>35887</v>
      </c>
      <c r="AK1046" s="49" t="s">
        <v>35887</v>
      </c>
      <c r="AL1046" s="49" t="s">
        <v>35887</v>
      </c>
      <c r="AP1046" s="49" t="s">
        <v>35887</v>
      </c>
      <c r="AQ1046" s="49" t="s">
        <v>43562</v>
      </c>
      <c r="AS1046" s="49" t="s">
        <v>43563</v>
      </c>
      <c r="AT1046" s="49" t="s">
        <v>43564</v>
      </c>
      <c r="AU1046" s="49" t="s">
        <v>43565</v>
      </c>
    </row>
    <row r="1047" spans="1:75" x14ac:dyDescent="0.3">
      <c r="A1047">
        <v>1003447</v>
      </c>
      <c r="B1047" t="s">
        <v>32900</v>
      </c>
      <c r="C1047" t="s">
        <v>32901</v>
      </c>
      <c r="D1047" t="s">
        <v>32902</v>
      </c>
      <c r="E1047" t="s">
        <v>1487</v>
      </c>
      <c r="F1047" t="s">
        <v>27686</v>
      </c>
      <c r="G1047" t="s">
        <v>32903</v>
      </c>
      <c r="H1047" t="s">
        <v>7016</v>
      </c>
      <c r="I1047">
        <v>39.859473000000001</v>
      </c>
      <c r="J1047">
        <v>-108.91599600000001</v>
      </c>
      <c r="K1047">
        <v>211130</v>
      </c>
      <c r="L1047" t="s">
        <v>326</v>
      </c>
      <c r="BF1047" s="49" t="s">
        <v>35887</v>
      </c>
      <c r="BG1047" s="49" t="s">
        <v>35887</v>
      </c>
      <c r="BH1047" s="49" t="s">
        <v>35887</v>
      </c>
      <c r="BI1047" s="49" t="s">
        <v>35887</v>
      </c>
      <c r="BJ1047" s="49" t="s">
        <v>35887</v>
      </c>
      <c r="BK1047" s="49" t="s">
        <v>35887</v>
      </c>
      <c r="BL1047" s="49" t="s">
        <v>35887</v>
      </c>
      <c r="BM1047" s="49" t="s">
        <v>35887</v>
      </c>
      <c r="BN1047" s="49" t="s">
        <v>35887</v>
      </c>
    </row>
    <row r="1048" spans="1:75" x14ac:dyDescent="0.3">
      <c r="A1048">
        <v>1005569</v>
      </c>
      <c r="B1048" t="s">
        <v>43566</v>
      </c>
      <c r="C1048" t="s">
        <v>43567</v>
      </c>
      <c r="D1048" t="s">
        <v>43568</v>
      </c>
      <c r="E1048" t="s">
        <v>447</v>
      </c>
      <c r="F1048" t="s">
        <v>43569</v>
      </c>
      <c r="G1048" t="s">
        <v>43570</v>
      </c>
      <c r="H1048" t="s">
        <v>5018</v>
      </c>
      <c r="I1048">
        <v>40.372376000000003</v>
      </c>
      <c r="J1048">
        <v>-75.915056000000007</v>
      </c>
      <c r="K1048">
        <v>221210</v>
      </c>
      <c r="L1048" t="s">
        <v>3629</v>
      </c>
      <c r="AY1048" s="49" t="s">
        <v>43571</v>
      </c>
      <c r="AZ1048" s="49" t="s">
        <v>43572</v>
      </c>
      <c r="BA1048" s="49" t="s">
        <v>43573</v>
      </c>
      <c r="BB1048" s="49" t="s">
        <v>43574</v>
      </c>
      <c r="BC1048" s="49" t="s">
        <v>43575</v>
      </c>
      <c r="BD1048" s="49" t="s">
        <v>43576</v>
      </c>
      <c r="BE1048" s="49" t="s">
        <v>43577</v>
      </c>
    </row>
    <row r="1049" spans="1:75" x14ac:dyDescent="0.3">
      <c r="A1049">
        <v>1005570</v>
      </c>
      <c r="B1049" t="s">
        <v>43566</v>
      </c>
      <c r="C1049" t="s">
        <v>43578</v>
      </c>
      <c r="D1049" t="s">
        <v>43568</v>
      </c>
      <c r="E1049" t="s">
        <v>447</v>
      </c>
      <c r="F1049" t="s">
        <v>43569</v>
      </c>
      <c r="G1049" t="s">
        <v>43570</v>
      </c>
      <c r="H1049" t="s">
        <v>5018</v>
      </c>
      <c r="I1049">
        <v>40.372376000000003</v>
      </c>
      <c r="J1049">
        <v>-75.915056000000007</v>
      </c>
      <c r="K1049">
        <v>221210</v>
      </c>
      <c r="L1049" t="s">
        <v>3629</v>
      </c>
      <c r="AY1049" s="49" t="s">
        <v>43579</v>
      </c>
      <c r="AZ1049" s="49" t="s">
        <v>43580</v>
      </c>
      <c r="BA1049" s="49" t="s">
        <v>43581</v>
      </c>
      <c r="BB1049" s="49" t="s">
        <v>43582</v>
      </c>
      <c r="BC1049" s="49" t="s">
        <v>43583</v>
      </c>
      <c r="BD1049" s="49" t="s">
        <v>43584</v>
      </c>
      <c r="BE1049" s="49" t="s">
        <v>43585</v>
      </c>
    </row>
    <row r="1050" spans="1:75" x14ac:dyDescent="0.3">
      <c r="A1050">
        <v>1007356</v>
      </c>
      <c r="B1050" t="s">
        <v>43586</v>
      </c>
      <c r="C1050" t="s">
        <v>43587</v>
      </c>
      <c r="D1050" t="s">
        <v>3191</v>
      </c>
      <c r="E1050" t="s">
        <v>447</v>
      </c>
      <c r="F1050" t="s">
        <v>43588</v>
      </c>
      <c r="G1050" t="s">
        <v>43589</v>
      </c>
      <c r="I1050">
        <v>40.372376000000003</v>
      </c>
      <c r="J1050">
        <v>-75.915056000000007</v>
      </c>
      <c r="K1050">
        <v>221210</v>
      </c>
      <c r="L1050" t="s">
        <v>3629</v>
      </c>
      <c r="AW1050" s="49" t="s">
        <v>43590</v>
      </c>
      <c r="AX1050" s="49" t="s">
        <v>43591</v>
      </c>
      <c r="AY1050" s="49" t="s">
        <v>43592</v>
      </c>
      <c r="AZ1050" s="49" t="s">
        <v>43593</v>
      </c>
      <c r="BA1050" s="49" t="s">
        <v>43594</v>
      </c>
      <c r="BB1050" s="49" t="s">
        <v>43595</v>
      </c>
      <c r="BC1050" s="49" t="s">
        <v>43596</v>
      </c>
      <c r="BD1050" s="49" t="s">
        <v>43597</v>
      </c>
      <c r="BE1050" s="49" t="s">
        <v>43598</v>
      </c>
    </row>
    <row r="1051" spans="1:75" x14ac:dyDescent="0.3">
      <c r="A1051">
        <v>1002461</v>
      </c>
      <c r="B1051" t="s">
        <v>32907</v>
      </c>
      <c r="C1051" t="s">
        <v>32908</v>
      </c>
      <c r="D1051" t="s">
        <v>1067</v>
      </c>
      <c r="E1051" t="s">
        <v>323</v>
      </c>
      <c r="F1051" t="s">
        <v>1068</v>
      </c>
      <c r="G1051" t="s">
        <v>32909</v>
      </c>
      <c r="H1051" t="s">
        <v>963</v>
      </c>
      <c r="I1051">
        <v>33.778300000000002</v>
      </c>
      <c r="J1051">
        <v>-118.2351</v>
      </c>
      <c r="K1051">
        <v>324110</v>
      </c>
      <c r="L1051" t="s">
        <v>1344</v>
      </c>
      <c r="V1051" s="49" t="s">
        <v>43599</v>
      </c>
      <c r="W1051" s="49" t="s">
        <v>43600</v>
      </c>
      <c r="X1051" s="49" t="s">
        <v>43601</v>
      </c>
      <c r="Y1051" s="49" t="s">
        <v>43602</v>
      </c>
      <c r="Z1051" s="49" t="s">
        <v>43603</v>
      </c>
      <c r="AA1051" s="49" t="s">
        <v>43604</v>
      </c>
      <c r="AB1051" s="49" t="s">
        <v>43605</v>
      </c>
      <c r="AC1051" s="49" t="s">
        <v>43606</v>
      </c>
      <c r="AD1051" s="49" t="s">
        <v>43607</v>
      </c>
    </row>
    <row r="1052" spans="1:75" x14ac:dyDescent="0.3">
      <c r="A1052">
        <v>1006138</v>
      </c>
      <c r="B1052" t="s">
        <v>32948</v>
      </c>
      <c r="C1052" t="s">
        <v>32949</v>
      </c>
      <c r="D1052" t="s">
        <v>9777</v>
      </c>
      <c r="E1052" t="s">
        <v>393</v>
      </c>
      <c r="F1052" t="s">
        <v>32950</v>
      </c>
      <c r="G1052" t="s">
        <v>32951</v>
      </c>
      <c r="H1052" t="s">
        <v>930</v>
      </c>
      <c r="I1052">
        <v>42.759909999999998</v>
      </c>
      <c r="J1052">
        <v>-88.917109999999994</v>
      </c>
      <c r="K1052">
        <v>325193</v>
      </c>
      <c r="L1052" t="s">
        <v>28</v>
      </c>
      <c r="BU1052" s="49" t="s">
        <v>35887</v>
      </c>
      <c r="BV1052" s="49" t="s">
        <v>35887</v>
      </c>
      <c r="BW1052" s="49" t="s">
        <v>35887</v>
      </c>
    </row>
    <row r="1053" spans="1:75" x14ac:dyDescent="0.3">
      <c r="A1053">
        <v>1000600</v>
      </c>
      <c r="B1053" t="s">
        <v>43608</v>
      </c>
      <c r="C1053" t="s">
        <v>43609</v>
      </c>
      <c r="D1053" t="s">
        <v>43610</v>
      </c>
      <c r="E1053" t="s">
        <v>1902</v>
      </c>
      <c r="F1053" t="s">
        <v>43611</v>
      </c>
      <c r="G1053" t="s">
        <v>43612</v>
      </c>
      <c r="H1053" t="s">
        <v>7143</v>
      </c>
      <c r="I1053">
        <v>35.137779999999999</v>
      </c>
      <c r="J1053">
        <v>-111.68052</v>
      </c>
      <c r="K1053">
        <v>221210</v>
      </c>
      <c r="L1053" t="s">
        <v>3629</v>
      </c>
      <c r="AW1053" s="49" t="s">
        <v>43613</v>
      </c>
      <c r="AX1053" s="49" t="s">
        <v>43614</v>
      </c>
      <c r="AY1053" s="49" t="s">
        <v>43615</v>
      </c>
      <c r="AZ1053" s="49" t="s">
        <v>43616</v>
      </c>
      <c r="BA1053" s="49" t="s">
        <v>43617</v>
      </c>
      <c r="BB1053" s="49" t="s">
        <v>43618</v>
      </c>
      <c r="BC1053" s="49" t="s">
        <v>43619</v>
      </c>
      <c r="BD1053" s="49" t="s">
        <v>43620</v>
      </c>
      <c r="BE1053" s="49" t="s">
        <v>43621</v>
      </c>
    </row>
    <row r="1054" spans="1:75" x14ac:dyDescent="0.3">
      <c r="A1054">
        <v>1012789</v>
      </c>
      <c r="B1054" t="s">
        <v>33244</v>
      </c>
      <c r="C1054" t="s">
        <v>33245</v>
      </c>
      <c r="D1054" t="s">
        <v>33246</v>
      </c>
      <c r="E1054" t="s">
        <v>676</v>
      </c>
      <c r="F1054" t="s">
        <v>33247</v>
      </c>
      <c r="G1054" t="s">
        <v>33248</v>
      </c>
      <c r="H1054" t="s">
        <v>450</v>
      </c>
      <c r="I1054">
        <v>36.193899999999999</v>
      </c>
      <c r="J1054">
        <v>-83.002660000000006</v>
      </c>
      <c r="K1054">
        <v>325311</v>
      </c>
      <c r="L1054" t="s">
        <v>6685</v>
      </c>
      <c r="BO1054" s="49" t="s">
        <v>35887</v>
      </c>
      <c r="BP1054" s="49" t="s">
        <v>35887</v>
      </c>
      <c r="BQ1054" s="49" t="s">
        <v>35887</v>
      </c>
    </row>
    <row r="1055" spans="1:75" x14ac:dyDescent="0.3">
      <c r="A1055">
        <v>1007658</v>
      </c>
      <c r="B1055" t="s">
        <v>33249</v>
      </c>
      <c r="C1055" t="s">
        <v>33250</v>
      </c>
      <c r="D1055" t="s">
        <v>13914</v>
      </c>
      <c r="E1055" t="s">
        <v>946</v>
      </c>
      <c r="F1055" t="s">
        <v>14346</v>
      </c>
      <c r="G1055" t="s">
        <v>33251</v>
      </c>
      <c r="H1055" t="s">
        <v>13917</v>
      </c>
      <c r="I1055">
        <v>47.257694000000001</v>
      </c>
      <c r="J1055">
        <v>-122.395259</v>
      </c>
      <c r="K1055">
        <v>324110</v>
      </c>
      <c r="L1055" t="s">
        <v>1344</v>
      </c>
      <c r="V1055" s="49" t="s">
        <v>43622</v>
      </c>
      <c r="W1055" s="49" t="s">
        <v>43623</v>
      </c>
      <c r="X1055" s="49" t="s">
        <v>43624</v>
      </c>
      <c r="Y1055" s="49" t="s">
        <v>43625</v>
      </c>
      <c r="Z1055" s="49" t="s">
        <v>43626</v>
      </c>
      <c r="AA1055" s="49" t="s">
        <v>43627</v>
      </c>
      <c r="AB1055" s="49" t="s">
        <v>43628</v>
      </c>
      <c r="AC1055" s="49" t="s">
        <v>43629</v>
      </c>
    </row>
    <row r="1056" spans="1:75" x14ac:dyDescent="0.3">
      <c r="A1056">
        <v>1000474</v>
      </c>
      <c r="B1056" t="s">
        <v>43630</v>
      </c>
      <c r="C1056" t="s">
        <v>43631</v>
      </c>
      <c r="D1056" t="s">
        <v>43632</v>
      </c>
      <c r="E1056" t="s">
        <v>1663</v>
      </c>
      <c r="F1056" t="s">
        <v>43633</v>
      </c>
      <c r="G1056" t="s">
        <v>43634</v>
      </c>
      <c r="H1056" t="s">
        <v>3046</v>
      </c>
      <c r="I1056">
        <v>40.359250000000003</v>
      </c>
      <c r="J1056">
        <v>-74.316159999999996</v>
      </c>
      <c r="K1056">
        <v>424690</v>
      </c>
      <c r="L1056" t="s">
        <v>58</v>
      </c>
    </row>
    <row r="1057" spans="1:75" x14ac:dyDescent="0.3">
      <c r="A1057">
        <v>1010931</v>
      </c>
      <c r="B1057" t="s">
        <v>43635</v>
      </c>
      <c r="C1057" t="s">
        <v>43636</v>
      </c>
      <c r="D1057" t="s">
        <v>9352</v>
      </c>
      <c r="E1057" t="s">
        <v>1248</v>
      </c>
      <c r="F1057" t="s">
        <v>18543</v>
      </c>
      <c r="G1057" t="s">
        <v>43637</v>
      </c>
      <c r="H1057" t="s">
        <v>4753</v>
      </c>
      <c r="I1057">
        <v>38.535580000000003</v>
      </c>
      <c r="J1057">
        <v>-81.892889999999994</v>
      </c>
      <c r="K1057">
        <v>221210</v>
      </c>
      <c r="L1057" t="s">
        <v>127</v>
      </c>
      <c r="AW1057" s="49" t="s">
        <v>43638</v>
      </c>
      <c r="AX1057" s="49" t="s">
        <v>43639</v>
      </c>
      <c r="AY1057" s="49" t="s">
        <v>43640</v>
      </c>
      <c r="AZ1057" s="49" t="s">
        <v>43641</v>
      </c>
      <c r="BA1057" s="49" t="s">
        <v>43642</v>
      </c>
      <c r="BB1057" s="49" t="s">
        <v>43643</v>
      </c>
      <c r="BC1057" s="49" t="s">
        <v>43644</v>
      </c>
      <c r="BD1057" s="49" t="s">
        <v>43645</v>
      </c>
    </row>
    <row r="1058" spans="1:75" x14ac:dyDescent="0.3">
      <c r="A1058">
        <v>1010469</v>
      </c>
      <c r="B1058" t="s">
        <v>33396</v>
      </c>
      <c r="C1058" t="s">
        <v>43646</v>
      </c>
      <c r="D1058" t="s">
        <v>4897</v>
      </c>
      <c r="E1058" t="s">
        <v>447</v>
      </c>
      <c r="F1058" t="s">
        <v>33398</v>
      </c>
      <c r="G1058" t="s">
        <v>33399</v>
      </c>
      <c r="H1058" t="s">
        <v>4118</v>
      </c>
      <c r="I1058">
        <v>41.82949</v>
      </c>
      <c r="J1058">
        <v>-79.124679999999998</v>
      </c>
      <c r="K1058">
        <v>324110</v>
      </c>
      <c r="L1058" t="s">
        <v>37315</v>
      </c>
      <c r="V1058" s="49" t="s">
        <v>43647</v>
      </c>
      <c r="W1058" s="49" t="s">
        <v>43648</v>
      </c>
      <c r="X1058" s="49" t="s">
        <v>43649</v>
      </c>
      <c r="Y1058" s="49" t="s">
        <v>43650</v>
      </c>
      <c r="Z1058" s="49" t="s">
        <v>43651</v>
      </c>
      <c r="AA1058" s="49" t="s">
        <v>43652</v>
      </c>
      <c r="AB1058" s="49" t="s">
        <v>43653</v>
      </c>
      <c r="AC1058" s="49" t="s">
        <v>43654</v>
      </c>
    </row>
    <row r="1059" spans="1:75" x14ac:dyDescent="0.3">
      <c r="A1059">
        <v>1006429</v>
      </c>
      <c r="B1059" t="s">
        <v>43655</v>
      </c>
      <c r="C1059" t="s">
        <v>43656</v>
      </c>
      <c r="D1059" t="s">
        <v>12772</v>
      </c>
      <c r="E1059" t="s">
        <v>393</v>
      </c>
      <c r="F1059" t="s">
        <v>43657</v>
      </c>
      <c r="G1059" t="s">
        <v>43658</v>
      </c>
      <c r="H1059" t="s">
        <v>374</v>
      </c>
      <c r="I1059">
        <v>44.518346999999999</v>
      </c>
      <c r="J1059">
        <v>-88.011616000000004</v>
      </c>
      <c r="K1059">
        <v>221210</v>
      </c>
      <c r="L1059" t="s">
        <v>127</v>
      </c>
      <c r="AW1059" s="49" t="s">
        <v>43659</v>
      </c>
      <c r="AX1059" s="49" t="s">
        <v>43660</v>
      </c>
      <c r="AY1059" s="49" t="s">
        <v>43661</v>
      </c>
      <c r="AZ1059" s="49" t="s">
        <v>43662</v>
      </c>
      <c r="BA1059" s="49" t="s">
        <v>43663</v>
      </c>
      <c r="BB1059" s="49" t="s">
        <v>43664</v>
      </c>
      <c r="BC1059" s="49" t="s">
        <v>43665</v>
      </c>
      <c r="BD1059" s="49" t="s">
        <v>43666</v>
      </c>
      <c r="BE1059" s="49" t="s">
        <v>43667</v>
      </c>
    </row>
    <row r="1060" spans="1:75" x14ac:dyDescent="0.3">
      <c r="A1060">
        <v>1011967</v>
      </c>
      <c r="B1060" t="s">
        <v>33532</v>
      </c>
      <c r="C1060" t="s">
        <v>33533</v>
      </c>
      <c r="D1060" t="s">
        <v>3253</v>
      </c>
      <c r="E1060" t="s">
        <v>663</v>
      </c>
      <c r="F1060" t="s">
        <v>3254</v>
      </c>
      <c r="H1060" t="s">
        <v>987</v>
      </c>
      <c r="I1060">
        <v>40.290792000000003</v>
      </c>
      <c r="J1060">
        <v>-80.987630999999993</v>
      </c>
      <c r="K1060">
        <v>211130</v>
      </c>
      <c r="L1060" t="s">
        <v>326</v>
      </c>
      <c r="BF1060" s="49" t="s">
        <v>43668</v>
      </c>
      <c r="BG1060" s="49" t="s">
        <v>43669</v>
      </c>
      <c r="BH1060" s="49" t="s">
        <v>43670</v>
      </c>
      <c r="BI1060" s="49" t="s">
        <v>43671</v>
      </c>
      <c r="BJ1060" s="49" t="s">
        <v>43672</v>
      </c>
    </row>
    <row r="1061" spans="1:75" x14ac:dyDescent="0.3">
      <c r="A1061">
        <v>1002860</v>
      </c>
      <c r="B1061" t="s">
        <v>43673</v>
      </c>
      <c r="C1061" t="s">
        <v>43674</v>
      </c>
      <c r="D1061" t="s">
        <v>43675</v>
      </c>
      <c r="E1061" t="s">
        <v>386</v>
      </c>
      <c r="F1061" t="s">
        <v>1408</v>
      </c>
      <c r="G1061" t="s">
        <v>43676</v>
      </c>
      <c r="H1061" t="s">
        <v>16401</v>
      </c>
      <c r="I1061">
        <v>33.1708</v>
      </c>
      <c r="J1061">
        <v>-86.269882999999993</v>
      </c>
      <c r="K1061">
        <v>221210</v>
      </c>
      <c r="L1061" t="s">
        <v>127</v>
      </c>
      <c r="AW1061" s="49" t="s">
        <v>43677</v>
      </c>
      <c r="AX1061" s="49" t="s">
        <v>43678</v>
      </c>
      <c r="AY1061" s="49" t="s">
        <v>43679</v>
      </c>
      <c r="AZ1061" s="49" t="s">
        <v>43680</v>
      </c>
      <c r="BA1061" s="49" t="s">
        <v>43681</v>
      </c>
      <c r="BB1061" s="49" t="s">
        <v>43682</v>
      </c>
      <c r="BC1061" s="49" t="s">
        <v>43683</v>
      </c>
      <c r="BD1061" s="49" t="s">
        <v>43684</v>
      </c>
      <c r="BE1061" s="49" t="s">
        <v>43685</v>
      </c>
    </row>
    <row r="1062" spans="1:75" x14ac:dyDescent="0.3">
      <c r="A1062">
        <v>1008110</v>
      </c>
      <c r="B1062" t="s">
        <v>33546</v>
      </c>
      <c r="C1062" t="s">
        <v>33547</v>
      </c>
      <c r="D1062" t="s">
        <v>966</v>
      </c>
      <c r="E1062" t="s">
        <v>303</v>
      </c>
      <c r="F1062" t="s">
        <v>967</v>
      </c>
      <c r="G1062" t="s">
        <v>33548</v>
      </c>
      <c r="H1062" t="s">
        <v>969</v>
      </c>
      <c r="I1062">
        <v>27.81775</v>
      </c>
      <c r="J1062">
        <v>-97.482551999999998</v>
      </c>
      <c r="K1062">
        <v>324110</v>
      </c>
      <c r="L1062" t="s">
        <v>6080</v>
      </c>
      <c r="V1062" s="49" t="s">
        <v>43686</v>
      </c>
      <c r="W1062" s="49" t="s">
        <v>43687</v>
      </c>
      <c r="X1062" s="49" t="s">
        <v>43688</v>
      </c>
      <c r="Y1062" s="49" t="s">
        <v>43689</v>
      </c>
      <c r="Z1062" s="49" t="s">
        <v>43690</v>
      </c>
      <c r="AA1062" s="49" t="s">
        <v>43691</v>
      </c>
      <c r="AB1062" s="49" t="s">
        <v>43692</v>
      </c>
      <c r="AC1062" s="49" t="s">
        <v>43693</v>
      </c>
      <c r="AD1062" s="49" t="s">
        <v>43694</v>
      </c>
    </row>
    <row r="1063" spans="1:75" x14ac:dyDescent="0.3">
      <c r="A1063">
        <v>1006959</v>
      </c>
      <c r="B1063" t="s">
        <v>33549</v>
      </c>
      <c r="C1063" t="s">
        <v>33550</v>
      </c>
      <c r="D1063" t="s">
        <v>966</v>
      </c>
      <c r="E1063" t="s">
        <v>303</v>
      </c>
      <c r="F1063" t="s">
        <v>967</v>
      </c>
      <c r="G1063" t="s">
        <v>33551</v>
      </c>
      <c r="H1063" t="s">
        <v>969</v>
      </c>
      <c r="I1063">
        <v>27.810775</v>
      </c>
      <c r="J1063">
        <v>-97.436657999999994</v>
      </c>
      <c r="K1063">
        <v>324110</v>
      </c>
      <c r="L1063" t="s">
        <v>4350</v>
      </c>
      <c r="V1063" s="49" t="s">
        <v>43695</v>
      </c>
      <c r="W1063" s="49" t="s">
        <v>43696</v>
      </c>
      <c r="X1063" s="49" t="s">
        <v>43697</v>
      </c>
      <c r="Y1063" s="49" t="s">
        <v>43698</v>
      </c>
      <c r="Z1063" s="49" t="s">
        <v>43699</v>
      </c>
      <c r="AA1063" s="49" t="s">
        <v>43700</v>
      </c>
      <c r="AB1063" s="49" t="s">
        <v>43701</v>
      </c>
      <c r="AC1063" s="49" t="s">
        <v>43702</v>
      </c>
      <c r="AD1063" s="49" t="s">
        <v>43703</v>
      </c>
      <c r="BO1063" s="49" t="s">
        <v>35887</v>
      </c>
      <c r="BP1063" s="49" t="s">
        <v>35887</v>
      </c>
      <c r="BQ1063" s="49" t="s">
        <v>35887</v>
      </c>
      <c r="BR1063" s="49" t="s">
        <v>35887</v>
      </c>
      <c r="BS1063" s="49" t="s">
        <v>35887</v>
      </c>
      <c r="BT1063" s="49" t="s">
        <v>35887</v>
      </c>
      <c r="BU1063" s="49" t="s">
        <v>35887</v>
      </c>
      <c r="BV1063" s="49" t="s">
        <v>35887</v>
      </c>
      <c r="BW1063" s="49" t="s">
        <v>35887</v>
      </c>
    </row>
    <row r="1064" spans="1:75" x14ac:dyDescent="0.3">
      <c r="A1064">
        <v>1008504</v>
      </c>
      <c r="B1064" t="s">
        <v>33552</v>
      </c>
      <c r="C1064" t="s">
        <v>33553</v>
      </c>
      <c r="D1064" t="s">
        <v>33554</v>
      </c>
      <c r="E1064" t="s">
        <v>323</v>
      </c>
      <c r="F1064" t="s">
        <v>33555</v>
      </c>
      <c r="G1064" t="s">
        <v>33556</v>
      </c>
      <c r="H1064" t="s">
        <v>1632</v>
      </c>
      <c r="I1064">
        <v>38.071669999999997</v>
      </c>
      <c r="J1064">
        <v>-122.13975000000001</v>
      </c>
      <c r="K1064">
        <v>324110</v>
      </c>
      <c r="L1064" t="s">
        <v>4350</v>
      </c>
      <c r="V1064" s="49" t="s">
        <v>43704</v>
      </c>
      <c r="W1064" s="49" t="s">
        <v>43705</v>
      </c>
      <c r="X1064" s="49" t="s">
        <v>43706</v>
      </c>
      <c r="Y1064" s="49" t="s">
        <v>43707</v>
      </c>
      <c r="Z1064" s="49" t="s">
        <v>43708</v>
      </c>
      <c r="AA1064" s="49" t="s">
        <v>43709</v>
      </c>
      <c r="AB1064" s="49" t="s">
        <v>43710</v>
      </c>
      <c r="AC1064" s="49" t="s">
        <v>35887</v>
      </c>
      <c r="AD1064" s="49" t="s">
        <v>43711</v>
      </c>
      <c r="BO1064" s="49" t="s">
        <v>35887</v>
      </c>
      <c r="BP1064" s="49" t="s">
        <v>35887</v>
      </c>
      <c r="BQ1064" s="49" t="s">
        <v>35887</v>
      </c>
      <c r="BR1064" s="49" t="s">
        <v>35887</v>
      </c>
      <c r="BS1064" s="49" t="s">
        <v>35887</v>
      </c>
      <c r="BT1064" s="49" t="s">
        <v>35887</v>
      </c>
      <c r="BU1064" s="49" t="s">
        <v>35887</v>
      </c>
      <c r="BV1064" s="49" t="s">
        <v>35887</v>
      </c>
      <c r="BW1064" s="49" t="s">
        <v>35887</v>
      </c>
    </row>
    <row r="1065" spans="1:75" x14ac:dyDescent="0.3">
      <c r="A1065">
        <v>1007786</v>
      </c>
      <c r="B1065" t="s">
        <v>33557</v>
      </c>
      <c r="C1065" t="s">
        <v>33558</v>
      </c>
      <c r="D1065" t="s">
        <v>21157</v>
      </c>
      <c r="E1065" t="s">
        <v>1418</v>
      </c>
      <c r="F1065" t="s">
        <v>21158</v>
      </c>
      <c r="G1065" t="s">
        <v>33559</v>
      </c>
      <c r="H1065" t="s">
        <v>9693</v>
      </c>
      <c r="I1065">
        <v>34.205689999999997</v>
      </c>
      <c r="J1065">
        <v>-97.104169999999996</v>
      </c>
      <c r="K1065">
        <v>324110</v>
      </c>
      <c r="L1065" t="s">
        <v>6080</v>
      </c>
      <c r="V1065" s="49" t="s">
        <v>43712</v>
      </c>
      <c r="W1065" s="49" t="s">
        <v>43713</v>
      </c>
      <c r="X1065" s="49" t="s">
        <v>43714</v>
      </c>
      <c r="Y1065" s="49" t="s">
        <v>43715</v>
      </c>
      <c r="Z1065" s="49" t="s">
        <v>43716</v>
      </c>
      <c r="AA1065" s="49" t="s">
        <v>43717</v>
      </c>
      <c r="AB1065" s="49" t="s">
        <v>43718</v>
      </c>
      <c r="AC1065" s="49" t="s">
        <v>43719</v>
      </c>
    </row>
    <row r="1066" spans="1:75" x14ac:dyDescent="0.3">
      <c r="A1066">
        <v>1008271</v>
      </c>
      <c r="B1066" t="s">
        <v>33560</v>
      </c>
      <c r="C1066" t="s">
        <v>33561</v>
      </c>
      <c r="D1066" t="s">
        <v>2813</v>
      </c>
      <c r="E1066" t="s">
        <v>676</v>
      </c>
      <c r="F1066" t="s">
        <v>2814</v>
      </c>
      <c r="G1066" t="s">
        <v>33562</v>
      </c>
      <c r="H1066" t="s">
        <v>1865</v>
      </c>
      <c r="I1066">
        <v>35.085842999999997</v>
      </c>
      <c r="J1066">
        <v>-90.083385000000007</v>
      </c>
      <c r="K1066">
        <v>324110</v>
      </c>
      <c r="L1066" t="s">
        <v>6080</v>
      </c>
      <c r="V1066" s="49" t="s">
        <v>43720</v>
      </c>
      <c r="W1066" s="49" t="s">
        <v>43721</v>
      </c>
      <c r="X1066" s="49" t="s">
        <v>43722</v>
      </c>
      <c r="Y1066" s="49" t="s">
        <v>43723</v>
      </c>
      <c r="Z1066" s="49" t="s">
        <v>43724</v>
      </c>
      <c r="AA1066" s="49" t="s">
        <v>43725</v>
      </c>
      <c r="AB1066" s="49" t="s">
        <v>43726</v>
      </c>
      <c r="AC1066" s="49" t="s">
        <v>43727</v>
      </c>
      <c r="AD1066" s="49" t="s">
        <v>43728</v>
      </c>
    </row>
    <row r="1067" spans="1:75" x14ac:dyDescent="0.3">
      <c r="A1067">
        <v>1006062</v>
      </c>
      <c r="B1067" t="s">
        <v>33563</v>
      </c>
      <c r="C1067" t="s">
        <v>33564</v>
      </c>
      <c r="D1067" t="s">
        <v>480</v>
      </c>
      <c r="E1067" t="s">
        <v>303</v>
      </c>
      <c r="F1067" t="s">
        <v>33565</v>
      </c>
      <c r="G1067" t="s">
        <v>33566</v>
      </c>
      <c r="H1067" t="s">
        <v>483</v>
      </c>
      <c r="I1067">
        <v>29.722273999999999</v>
      </c>
      <c r="J1067">
        <v>-95.254401000000001</v>
      </c>
      <c r="K1067">
        <v>324110</v>
      </c>
      <c r="L1067" t="s">
        <v>1344</v>
      </c>
      <c r="V1067" s="49" t="s">
        <v>43729</v>
      </c>
      <c r="W1067" s="49" t="s">
        <v>43730</v>
      </c>
      <c r="X1067" s="49" t="s">
        <v>43731</v>
      </c>
      <c r="Y1067" s="49" t="s">
        <v>43732</v>
      </c>
      <c r="Z1067" s="49" t="s">
        <v>43733</v>
      </c>
      <c r="AA1067" s="49" t="s">
        <v>43734</v>
      </c>
      <c r="AB1067" s="49" t="s">
        <v>43735</v>
      </c>
      <c r="AC1067" s="49" t="s">
        <v>43736</v>
      </c>
      <c r="AD1067" s="49" t="s">
        <v>43737</v>
      </c>
    </row>
    <row r="1068" spans="1:75" x14ac:dyDescent="0.3">
      <c r="A1068">
        <v>1008938</v>
      </c>
      <c r="B1068" t="s">
        <v>33567</v>
      </c>
      <c r="C1068" t="s">
        <v>33568</v>
      </c>
      <c r="D1068" t="s">
        <v>14976</v>
      </c>
      <c r="E1068" t="s">
        <v>303</v>
      </c>
      <c r="F1068" t="s">
        <v>12559</v>
      </c>
      <c r="G1068" t="s">
        <v>33569</v>
      </c>
      <c r="H1068" t="s">
        <v>4338</v>
      </c>
      <c r="I1068">
        <v>29.369167000000001</v>
      </c>
      <c r="J1068">
        <v>-94.911111000000005</v>
      </c>
      <c r="K1068">
        <v>324110</v>
      </c>
      <c r="L1068" t="s">
        <v>1344</v>
      </c>
      <c r="V1068" s="49" t="s">
        <v>43738</v>
      </c>
      <c r="W1068" s="49" t="s">
        <v>43739</v>
      </c>
      <c r="X1068" s="49" t="s">
        <v>43740</v>
      </c>
      <c r="Y1068" s="49" t="s">
        <v>43741</v>
      </c>
      <c r="Z1068" s="49" t="s">
        <v>43742</v>
      </c>
      <c r="AA1068" s="49" t="s">
        <v>43743</v>
      </c>
      <c r="AB1068" s="49" t="s">
        <v>35887</v>
      </c>
      <c r="AC1068" s="49" t="s">
        <v>35887</v>
      </c>
      <c r="AD1068" s="49" t="s">
        <v>43744</v>
      </c>
    </row>
    <row r="1069" spans="1:75" x14ac:dyDescent="0.3">
      <c r="A1069">
        <v>1002275</v>
      </c>
      <c r="B1069" t="s">
        <v>33671</v>
      </c>
      <c r="C1069" t="s">
        <v>33672</v>
      </c>
      <c r="D1069" t="s">
        <v>33673</v>
      </c>
      <c r="E1069" t="s">
        <v>1418</v>
      </c>
      <c r="F1069" t="s">
        <v>33674</v>
      </c>
      <c r="G1069" t="s">
        <v>33675</v>
      </c>
      <c r="H1069" t="s">
        <v>11708</v>
      </c>
      <c r="I1069">
        <v>36.233516000000002</v>
      </c>
      <c r="J1069">
        <v>-95.719098000000002</v>
      </c>
      <c r="K1069">
        <v>325311</v>
      </c>
      <c r="L1069" t="s">
        <v>6685</v>
      </c>
      <c r="BO1069" s="49" t="s">
        <v>35887</v>
      </c>
      <c r="BP1069" s="49" t="s">
        <v>35887</v>
      </c>
      <c r="BQ1069" s="49" t="s">
        <v>35887</v>
      </c>
      <c r="BR1069" s="49" t="s">
        <v>35887</v>
      </c>
      <c r="BS1069" s="49" t="s">
        <v>35887</v>
      </c>
      <c r="BT1069" s="49" t="s">
        <v>35887</v>
      </c>
      <c r="BU1069" s="49" t="s">
        <v>35887</v>
      </c>
      <c r="BV1069" s="49" t="s">
        <v>35887</v>
      </c>
      <c r="BW1069" s="49" t="s">
        <v>35887</v>
      </c>
    </row>
    <row r="1070" spans="1:75" x14ac:dyDescent="0.3">
      <c r="A1070">
        <v>1003228</v>
      </c>
      <c r="B1070" t="s">
        <v>33731</v>
      </c>
      <c r="C1070" t="s">
        <v>33732</v>
      </c>
      <c r="D1070" t="s">
        <v>33733</v>
      </c>
      <c r="E1070" t="s">
        <v>380</v>
      </c>
      <c r="F1070" t="s">
        <v>3232</v>
      </c>
      <c r="G1070" t="s">
        <v>33734</v>
      </c>
      <c r="H1070" t="s">
        <v>762</v>
      </c>
      <c r="I1070">
        <v>47.521030000000003</v>
      </c>
      <c r="J1070">
        <v>-92.541460000000001</v>
      </c>
      <c r="K1070">
        <v>221112</v>
      </c>
      <c r="L1070" t="s">
        <v>9238</v>
      </c>
      <c r="AW1070" s="49" t="s">
        <v>43745</v>
      </c>
      <c r="AX1070" s="49" t="s">
        <v>43746</v>
      </c>
      <c r="AY1070" s="49" t="s">
        <v>43747</v>
      </c>
      <c r="AZ1070" s="49" t="s">
        <v>43748</v>
      </c>
      <c r="BA1070" s="49" t="s">
        <v>43749</v>
      </c>
      <c r="BB1070" s="49" t="s">
        <v>43750</v>
      </c>
      <c r="BC1070" s="49" t="s">
        <v>43751</v>
      </c>
      <c r="BD1070" s="49" t="s">
        <v>43752</v>
      </c>
    </row>
    <row r="1071" spans="1:75" x14ac:dyDescent="0.3">
      <c r="A1071">
        <v>1004608</v>
      </c>
      <c r="B1071" t="s">
        <v>33789</v>
      </c>
      <c r="C1071" t="s">
        <v>33790</v>
      </c>
      <c r="D1071" t="s">
        <v>8413</v>
      </c>
      <c r="E1071" t="s">
        <v>393</v>
      </c>
      <c r="F1071" t="s">
        <v>33791</v>
      </c>
      <c r="G1071" t="s">
        <v>33792</v>
      </c>
      <c r="H1071" t="s">
        <v>536</v>
      </c>
      <c r="I1071">
        <v>43.035134999999997</v>
      </c>
      <c r="J1071">
        <v>-88.791556</v>
      </c>
      <c r="K1071">
        <v>325193</v>
      </c>
      <c r="L1071" t="s">
        <v>599</v>
      </c>
      <c r="BO1071" s="49" t="s">
        <v>35887</v>
      </c>
      <c r="BP1071" s="49" t="s">
        <v>35887</v>
      </c>
      <c r="BQ1071" s="49" t="s">
        <v>35887</v>
      </c>
      <c r="BR1071" s="49" t="s">
        <v>35887</v>
      </c>
      <c r="BS1071" s="49" t="s">
        <v>35887</v>
      </c>
      <c r="BT1071" s="49" t="s">
        <v>35887</v>
      </c>
      <c r="BU1071" s="49" t="s">
        <v>35887</v>
      </c>
      <c r="BV1071" s="49" t="s">
        <v>35887</v>
      </c>
      <c r="BW1071" s="49" t="s">
        <v>35887</v>
      </c>
    </row>
    <row r="1072" spans="1:75" x14ac:dyDescent="0.3">
      <c r="A1072">
        <v>1005306</v>
      </c>
      <c r="B1072" t="s">
        <v>33793</v>
      </c>
      <c r="C1072" t="s">
        <v>33794</v>
      </c>
      <c r="D1072" t="s">
        <v>33795</v>
      </c>
      <c r="E1072" t="s">
        <v>569</v>
      </c>
      <c r="F1072" t="s">
        <v>33796</v>
      </c>
      <c r="G1072" t="s">
        <v>33797</v>
      </c>
      <c r="H1072" t="s">
        <v>33798</v>
      </c>
      <c r="I1072">
        <v>43.38391</v>
      </c>
      <c r="J1072">
        <v>-94.147059999999996</v>
      </c>
      <c r="K1072">
        <v>325193</v>
      </c>
      <c r="L1072" t="s">
        <v>599</v>
      </c>
      <c r="BO1072" s="49" t="s">
        <v>35887</v>
      </c>
      <c r="BP1072" s="49" t="s">
        <v>35887</v>
      </c>
    </row>
    <row r="1073" spans="1:75" x14ac:dyDescent="0.3">
      <c r="A1073">
        <v>1010568</v>
      </c>
      <c r="B1073" t="s">
        <v>43753</v>
      </c>
      <c r="C1073" t="s">
        <v>43754</v>
      </c>
      <c r="D1073" t="s">
        <v>2716</v>
      </c>
      <c r="E1073" t="s">
        <v>303</v>
      </c>
      <c r="F1073" t="s">
        <v>43755</v>
      </c>
      <c r="G1073" t="s">
        <v>33559</v>
      </c>
      <c r="H1073" t="s">
        <v>2719</v>
      </c>
      <c r="I1073">
        <v>29.567613999999999</v>
      </c>
      <c r="J1073">
        <v>-98.605074000000002</v>
      </c>
      <c r="K1073">
        <v>424720</v>
      </c>
      <c r="L1073" t="s">
        <v>35912</v>
      </c>
      <c r="AE1073" s="49" t="s">
        <v>35887</v>
      </c>
      <c r="AF1073" s="49" t="s">
        <v>35887</v>
      </c>
      <c r="AG1073" s="49" t="s">
        <v>35887</v>
      </c>
      <c r="AH1073" s="49" t="s">
        <v>35887</v>
      </c>
      <c r="AI1073" s="49" t="s">
        <v>35887</v>
      </c>
      <c r="AJ1073" s="49" t="s">
        <v>35887</v>
      </c>
      <c r="AK1073" s="49" t="s">
        <v>35887</v>
      </c>
      <c r="AL1073" s="49" t="s">
        <v>35887</v>
      </c>
      <c r="AM1073" s="49" t="s">
        <v>35887</v>
      </c>
      <c r="AN1073" s="49" t="s">
        <v>43756</v>
      </c>
      <c r="AO1073" s="49" t="s">
        <v>43757</v>
      </c>
      <c r="AP1073" s="49" t="s">
        <v>43758</v>
      </c>
      <c r="AQ1073" s="49" t="s">
        <v>43759</v>
      </c>
      <c r="AR1073" s="49" t="s">
        <v>43760</v>
      </c>
      <c r="AS1073" s="49" t="s">
        <v>43761</v>
      </c>
      <c r="AT1073" s="49" t="s">
        <v>43762</v>
      </c>
      <c r="AU1073" s="49" t="s">
        <v>43763</v>
      </c>
      <c r="AV1073" s="49" t="s">
        <v>43764</v>
      </c>
    </row>
    <row r="1074" spans="1:75" x14ac:dyDescent="0.3">
      <c r="A1074">
        <v>1009080</v>
      </c>
      <c r="B1074" t="s">
        <v>33803</v>
      </c>
      <c r="C1074" t="s">
        <v>33804</v>
      </c>
      <c r="D1074" t="s">
        <v>16239</v>
      </c>
      <c r="E1074" t="s">
        <v>583</v>
      </c>
      <c r="F1074" t="s">
        <v>2634</v>
      </c>
      <c r="G1074" t="s">
        <v>33805</v>
      </c>
      <c r="H1074" t="s">
        <v>2636</v>
      </c>
      <c r="I1074">
        <v>29.985278000000001</v>
      </c>
      <c r="J1074">
        <v>-90.392778000000007</v>
      </c>
      <c r="K1074">
        <v>324110</v>
      </c>
      <c r="L1074" t="s">
        <v>6080</v>
      </c>
      <c r="V1074" s="49" t="s">
        <v>43765</v>
      </c>
      <c r="W1074" s="49" t="s">
        <v>43766</v>
      </c>
      <c r="X1074" s="49" t="s">
        <v>43767</v>
      </c>
      <c r="Y1074" s="49" t="s">
        <v>43768</v>
      </c>
      <c r="Z1074" s="49" t="s">
        <v>43769</v>
      </c>
      <c r="AA1074" s="49" t="s">
        <v>43770</v>
      </c>
      <c r="AB1074" s="49" t="s">
        <v>43771</v>
      </c>
      <c r="AC1074" s="49" t="s">
        <v>43772</v>
      </c>
      <c r="AD1074" s="49" t="s">
        <v>43773</v>
      </c>
    </row>
    <row r="1075" spans="1:75" x14ac:dyDescent="0.3">
      <c r="A1075">
        <v>1004228</v>
      </c>
      <c r="B1075" t="s">
        <v>33819</v>
      </c>
      <c r="C1075" t="s">
        <v>33820</v>
      </c>
      <c r="D1075" t="s">
        <v>33821</v>
      </c>
      <c r="E1075" t="s">
        <v>454</v>
      </c>
      <c r="F1075" t="s">
        <v>33822</v>
      </c>
      <c r="G1075" t="s">
        <v>33823</v>
      </c>
      <c r="H1075" t="s">
        <v>699</v>
      </c>
      <c r="I1075">
        <v>41.816499999999998</v>
      </c>
      <c r="J1075">
        <v>-83.835700000000003</v>
      </c>
      <c r="K1075">
        <v>325193</v>
      </c>
      <c r="L1075" t="s">
        <v>599</v>
      </c>
      <c r="BO1075" s="49" t="s">
        <v>35887</v>
      </c>
      <c r="BP1075" s="49" t="s">
        <v>35887</v>
      </c>
      <c r="BQ1075" s="49" t="s">
        <v>35887</v>
      </c>
      <c r="BR1075" s="49" t="s">
        <v>35887</v>
      </c>
      <c r="BS1075" s="49" t="s">
        <v>35887</v>
      </c>
      <c r="BT1075" s="49" t="s">
        <v>35887</v>
      </c>
      <c r="BU1075" s="49" t="s">
        <v>35887</v>
      </c>
      <c r="BV1075" s="49" t="s">
        <v>35887</v>
      </c>
      <c r="BW1075" s="49" t="s">
        <v>35887</v>
      </c>
    </row>
    <row r="1076" spans="1:75" x14ac:dyDescent="0.3">
      <c r="A1076">
        <v>1010774</v>
      </c>
      <c r="B1076" t="s">
        <v>33828</v>
      </c>
      <c r="C1076" t="s">
        <v>33829</v>
      </c>
      <c r="D1076" t="s">
        <v>3043</v>
      </c>
      <c r="E1076" t="s">
        <v>323</v>
      </c>
      <c r="F1076" t="s">
        <v>1068</v>
      </c>
      <c r="G1076" t="s">
        <v>33830</v>
      </c>
      <c r="H1076" t="s">
        <v>963</v>
      </c>
      <c r="I1076">
        <v>33.796990000000001</v>
      </c>
      <c r="J1076">
        <v>-118.23971</v>
      </c>
      <c r="K1076">
        <v>324110</v>
      </c>
      <c r="L1076" t="s">
        <v>1344</v>
      </c>
      <c r="V1076" s="49" t="s">
        <v>43774</v>
      </c>
      <c r="W1076" s="49" t="s">
        <v>43775</v>
      </c>
      <c r="X1076" s="49" t="s">
        <v>43776</v>
      </c>
      <c r="Y1076" s="49" t="s">
        <v>43777</v>
      </c>
      <c r="Z1076" s="49" t="s">
        <v>43778</v>
      </c>
      <c r="AA1076" s="49" t="s">
        <v>43779</v>
      </c>
      <c r="AB1076" s="49" t="s">
        <v>43780</v>
      </c>
      <c r="AC1076" s="49" t="s">
        <v>43781</v>
      </c>
      <c r="AD1076" s="49" t="s">
        <v>43782</v>
      </c>
    </row>
    <row r="1077" spans="1:75" x14ac:dyDescent="0.3">
      <c r="A1077">
        <v>1011769</v>
      </c>
      <c r="B1077" t="s">
        <v>43783</v>
      </c>
      <c r="C1077" t="s">
        <v>43784</v>
      </c>
      <c r="D1077" t="s">
        <v>37872</v>
      </c>
      <c r="E1077" t="s">
        <v>323</v>
      </c>
      <c r="F1077" t="s">
        <v>43785</v>
      </c>
      <c r="G1077" t="s">
        <v>43786</v>
      </c>
      <c r="H1077" t="s">
        <v>1244</v>
      </c>
      <c r="I1077">
        <v>37.416370000000001</v>
      </c>
      <c r="J1077">
        <v>-122.14306999999999</v>
      </c>
      <c r="K1077">
        <v>334510</v>
      </c>
      <c r="L1077" t="s">
        <v>58</v>
      </c>
    </row>
    <row r="1078" spans="1:75" x14ac:dyDescent="0.3">
      <c r="A1078">
        <v>1004296</v>
      </c>
      <c r="B1078" t="s">
        <v>43787</v>
      </c>
      <c r="C1078" t="s">
        <v>43788</v>
      </c>
      <c r="D1078" t="s">
        <v>39733</v>
      </c>
      <c r="E1078" t="s">
        <v>491</v>
      </c>
      <c r="F1078" t="s">
        <v>40026</v>
      </c>
      <c r="G1078" t="s">
        <v>42848</v>
      </c>
      <c r="H1078" t="s">
        <v>20230</v>
      </c>
      <c r="I1078">
        <v>37.973424000000001</v>
      </c>
      <c r="J1078">
        <v>-87.575423000000001</v>
      </c>
      <c r="K1078">
        <v>221210</v>
      </c>
      <c r="L1078" t="s">
        <v>3629</v>
      </c>
      <c r="AW1078" s="49" t="s">
        <v>43789</v>
      </c>
      <c r="AX1078" s="49" t="s">
        <v>43790</v>
      </c>
      <c r="AY1078" s="49" t="s">
        <v>43791</v>
      </c>
      <c r="AZ1078" s="49" t="s">
        <v>43792</v>
      </c>
      <c r="BA1078" s="49" t="s">
        <v>43793</v>
      </c>
      <c r="BB1078" s="49" t="s">
        <v>43794</v>
      </c>
      <c r="BC1078" s="49" t="s">
        <v>43795</v>
      </c>
      <c r="BD1078" s="49" t="s">
        <v>43796</v>
      </c>
      <c r="BE1078" s="49" t="s">
        <v>43797</v>
      </c>
    </row>
    <row r="1079" spans="1:75" x14ac:dyDescent="0.3">
      <c r="A1079">
        <v>1013501</v>
      </c>
      <c r="B1079" t="s">
        <v>43798</v>
      </c>
      <c r="C1079" t="s">
        <v>43799</v>
      </c>
      <c r="D1079" t="s">
        <v>5560</v>
      </c>
      <c r="E1079" t="s">
        <v>1682</v>
      </c>
      <c r="F1079" t="s">
        <v>43800</v>
      </c>
      <c r="G1079" t="s">
        <v>43801</v>
      </c>
      <c r="H1079" t="s">
        <v>5563</v>
      </c>
      <c r="I1079">
        <v>42.358947000000001</v>
      </c>
      <c r="J1079">
        <v>-71.056200000000004</v>
      </c>
      <c r="K1079">
        <v>562211</v>
      </c>
      <c r="L1079" t="s">
        <v>58</v>
      </c>
    </row>
    <row r="1080" spans="1:75" x14ac:dyDescent="0.3">
      <c r="A1080">
        <v>1003922</v>
      </c>
      <c r="B1080" t="s">
        <v>43802</v>
      </c>
      <c r="C1080" t="s">
        <v>43803</v>
      </c>
      <c r="D1080" t="s">
        <v>43804</v>
      </c>
      <c r="E1080" t="s">
        <v>2540</v>
      </c>
      <c r="F1080" t="s">
        <v>43805</v>
      </c>
      <c r="G1080" t="s">
        <v>43806</v>
      </c>
      <c r="H1080" t="s">
        <v>5900</v>
      </c>
      <c r="I1080">
        <v>44.477853000000003</v>
      </c>
      <c r="J1080">
        <v>-73.174801000000002</v>
      </c>
      <c r="K1080">
        <v>221210</v>
      </c>
      <c r="L1080" t="s">
        <v>3629</v>
      </c>
      <c r="AW1080" s="49" t="s">
        <v>43807</v>
      </c>
      <c r="AX1080" s="49" t="s">
        <v>43808</v>
      </c>
      <c r="AZ1080" s="49" t="s">
        <v>43809</v>
      </c>
      <c r="BA1080" s="49" t="s">
        <v>43810</v>
      </c>
      <c r="BB1080" s="49" t="s">
        <v>43811</v>
      </c>
      <c r="BC1080" s="49" t="s">
        <v>43812</v>
      </c>
      <c r="BD1080" s="49" t="s">
        <v>43813</v>
      </c>
      <c r="BE1080" s="49" t="s">
        <v>43814</v>
      </c>
    </row>
    <row r="1081" spans="1:75" x14ac:dyDescent="0.3">
      <c r="A1081">
        <v>1005237</v>
      </c>
      <c r="B1081" t="s">
        <v>43815</v>
      </c>
      <c r="C1081" t="s">
        <v>43816</v>
      </c>
      <c r="D1081" t="s">
        <v>15142</v>
      </c>
      <c r="E1081" t="s">
        <v>323</v>
      </c>
      <c r="F1081" t="s">
        <v>21721</v>
      </c>
      <c r="G1081" t="s">
        <v>43817</v>
      </c>
      <c r="H1081" t="s">
        <v>963</v>
      </c>
      <c r="I1081">
        <v>34.005180000000003</v>
      </c>
      <c r="J1081">
        <v>-118.23025</v>
      </c>
      <c r="K1081">
        <v>221210</v>
      </c>
      <c r="L1081" t="s">
        <v>127</v>
      </c>
      <c r="AW1081" s="49" t="s">
        <v>43818</v>
      </c>
      <c r="AX1081" s="49" t="s">
        <v>43819</v>
      </c>
      <c r="AY1081" s="49" t="s">
        <v>43820</v>
      </c>
      <c r="AZ1081" s="49" t="s">
        <v>43821</v>
      </c>
      <c r="BA1081" s="49" t="s">
        <v>43822</v>
      </c>
      <c r="BB1081" s="49" t="s">
        <v>43823</v>
      </c>
      <c r="BC1081" s="49" t="s">
        <v>43824</v>
      </c>
      <c r="BD1081" s="49" t="s">
        <v>43825</v>
      </c>
      <c r="BE1081" s="49" t="s">
        <v>43826</v>
      </c>
    </row>
    <row r="1082" spans="1:75" x14ac:dyDescent="0.3">
      <c r="A1082">
        <v>1003320</v>
      </c>
      <c r="B1082" t="s">
        <v>33950</v>
      </c>
      <c r="C1082" t="s">
        <v>33951</v>
      </c>
      <c r="D1082" t="s">
        <v>10558</v>
      </c>
      <c r="E1082" t="s">
        <v>454</v>
      </c>
      <c r="F1082" t="s">
        <v>10559</v>
      </c>
      <c r="G1082" t="s">
        <v>33952</v>
      </c>
      <c r="H1082" t="s">
        <v>9905</v>
      </c>
      <c r="I1082">
        <v>45.804799000000003</v>
      </c>
      <c r="J1082">
        <v>-87.089780000000005</v>
      </c>
      <c r="K1082">
        <v>322121</v>
      </c>
      <c r="L1082" t="s">
        <v>14336</v>
      </c>
      <c r="BO1082" s="49" t="s">
        <v>35887</v>
      </c>
      <c r="BP1082" s="49" t="s">
        <v>35887</v>
      </c>
      <c r="BQ1082" s="49" t="s">
        <v>35887</v>
      </c>
      <c r="BR1082" s="49" t="s">
        <v>35887</v>
      </c>
      <c r="BS1082" s="49" t="s">
        <v>35887</v>
      </c>
      <c r="BT1082" s="49" t="s">
        <v>35887</v>
      </c>
    </row>
    <row r="1083" spans="1:75" x14ac:dyDescent="0.3">
      <c r="A1083">
        <v>1005202</v>
      </c>
      <c r="B1083" t="s">
        <v>33963</v>
      </c>
      <c r="C1083" t="s">
        <v>33964</v>
      </c>
      <c r="D1083" t="s">
        <v>33965</v>
      </c>
      <c r="E1083" t="s">
        <v>447</v>
      </c>
      <c r="F1083" t="s">
        <v>33966</v>
      </c>
      <c r="G1083" t="s">
        <v>33967</v>
      </c>
      <c r="H1083" t="s">
        <v>5711</v>
      </c>
      <c r="I1083">
        <v>40.831705999999997</v>
      </c>
      <c r="J1083">
        <v>-76.028568000000007</v>
      </c>
      <c r="K1083">
        <v>325120</v>
      </c>
      <c r="L1083" t="s">
        <v>403</v>
      </c>
    </row>
    <row r="1084" spans="1:75" x14ac:dyDescent="0.3">
      <c r="A1084">
        <v>1008773</v>
      </c>
      <c r="B1084" t="s">
        <v>43827</v>
      </c>
      <c r="C1084" t="s">
        <v>43828</v>
      </c>
      <c r="D1084" t="s">
        <v>27193</v>
      </c>
      <c r="E1084" t="s">
        <v>351</v>
      </c>
      <c r="F1084" t="s">
        <v>43829</v>
      </c>
      <c r="G1084" t="s">
        <v>43830</v>
      </c>
      <c r="H1084" t="s">
        <v>8694</v>
      </c>
      <c r="I1084">
        <v>40.611240000000002</v>
      </c>
      <c r="J1084">
        <v>-89.461039999999997</v>
      </c>
      <c r="K1084">
        <v>221210</v>
      </c>
      <c r="L1084" t="s">
        <v>127</v>
      </c>
      <c r="AW1084" s="49" t="s">
        <v>43831</v>
      </c>
      <c r="AX1084" s="49" t="s">
        <v>43832</v>
      </c>
      <c r="AY1084" s="49" t="s">
        <v>43833</v>
      </c>
      <c r="AZ1084" s="49" t="s">
        <v>43834</v>
      </c>
      <c r="BA1084" s="49" t="s">
        <v>43835</v>
      </c>
      <c r="BB1084" s="49" t="s">
        <v>43836</v>
      </c>
      <c r="BC1084" s="49" t="s">
        <v>43837</v>
      </c>
      <c r="BD1084" s="49" t="s">
        <v>43838</v>
      </c>
      <c r="BE1084" s="49" t="s">
        <v>43839</v>
      </c>
    </row>
    <row r="1085" spans="1:75" x14ac:dyDescent="0.3">
      <c r="A1085">
        <v>1004180</v>
      </c>
      <c r="B1085" t="s">
        <v>43840</v>
      </c>
      <c r="C1085" t="s">
        <v>43841</v>
      </c>
      <c r="D1085" t="s">
        <v>1685</v>
      </c>
      <c r="E1085" t="s">
        <v>793</v>
      </c>
      <c r="F1085" t="s">
        <v>43842</v>
      </c>
      <c r="G1085" t="s">
        <v>43843</v>
      </c>
      <c r="H1085" t="s">
        <v>33183</v>
      </c>
      <c r="I1085">
        <v>36.846679999999999</v>
      </c>
      <c r="J1085">
        <v>-76.293390000000002</v>
      </c>
      <c r="K1085">
        <v>221210</v>
      </c>
      <c r="L1085" t="s">
        <v>3629</v>
      </c>
      <c r="AW1085" s="49" t="s">
        <v>43844</v>
      </c>
      <c r="AX1085" s="49" t="s">
        <v>43845</v>
      </c>
      <c r="AY1085" s="49" t="s">
        <v>43846</v>
      </c>
      <c r="AZ1085" s="49" t="s">
        <v>43847</v>
      </c>
      <c r="BA1085" s="49" t="s">
        <v>43848</v>
      </c>
      <c r="BB1085" s="49" t="s">
        <v>43849</v>
      </c>
      <c r="BC1085" s="49" t="s">
        <v>43850</v>
      </c>
      <c r="BD1085" s="49" t="s">
        <v>43851</v>
      </c>
      <c r="BE1085" s="49" t="s">
        <v>43852</v>
      </c>
    </row>
    <row r="1086" spans="1:75" x14ac:dyDescent="0.3">
      <c r="A1086">
        <v>1010429</v>
      </c>
      <c r="B1086" t="s">
        <v>43853</v>
      </c>
      <c r="C1086" t="s">
        <v>43854</v>
      </c>
      <c r="D1086" t="s">
        <v>5420</v>
      </c>
      <c r="E1086" t="s">
        <v>303</v>
      </c>
      <c r="F1086" t="s">
        <v>42762</v>
      </c>
      <c r="G1086" t="s">
        <v>43855</v>
      </c>
      <c r="H1086" t="s">
        <v>483</v>
      </c>
      <c r="I1086">
        <v>29.757400000000001</v>
      </c>
      <c r="J1086">
        <v>-95.368430000000004</v>
      </c>
      <c r="K1086">
        <v>424720</v>
      </c>
      <c r="L1086" t="s">
        <v>35912</v>
      </c>
      <c r="AE1086" s="49" t="s">
        <v>35887</v>
      </c>
      <c r="AF1086" s="49" t="s">
        <v>35887</v>
      </c>
      <c r="AG1086" s="49" t="s">
        <v>35887</v>
      </c>
      <c r="AH1086" s="49" t="s">
        <v>35887</v>
      </c>
      <c r="AI1086" s="49" t="s">
        <v>35887</v>
      </c>
      <c r="AJ1086" s="49" t="s">
        <v>35887</v>
      </c>
      <c r="AK1086" s="49" t="s">
        <v>35887</v>
      </c>
      <c r="AL1086" s="49" t="s">
        <v>35887</v>
      </c>
      <c r="AN1086" s="49" t="s">
        <v>43856</v>
      </c>
      <c r="AO1086" s="49" t="s">
        <v>43857</v>
      </c>
      <c r="AP1086" s="49" t="s">
        <v>43858</v>
      </c>
      <c r="AQ1086" s="49" t="s">
        <v>43859</v>
      </c>
      <c r="AR1086" s="49" t="s">
        <v>43860</v>
      </c>
      <c r="AS1086" s="49" t="s">
        <v>43861</v>
      </c>
      <c r="AT1086" s="49" t="s">
        <v>43862</v>
      </c>
      <c r="AU1086" s="49" t="s">
        <v>43863</v>
      </c>
    </row>
    <row r="1087" spans="1:75" x14ac:dyDescent="0.3">
      <c r="A1087">
        <v>1010445</v>
      </c>
      <c r="B1087" t="s">
        <v>43864</v>
      </c>
      <c r="C1087" t="s">
        <v>43865</v>
      </c>
      <c r="D1087" t="s">
        <v>2722</v>
      </c>
      <c r="E1087" t="s">
        <v>1370</v>
      </c>
      <c r="F1087" t="s">
        <v>2723</v>
      </c>
      <c r="G1087" t="s">
        <v>43866</v>
      </c>
      <c r="H1087" t="s">
        <v>1576</v>
      </c>
      <c r="I1087">
        <v>61.195774999999998</v>
      </c>
      <c r="J1087">
        <v>-149.88500199999999</v>
      </c>
      <c r="K1087">
        <v>424720</v>
      </c>
      <c r="L1087" t="s">
        <v>36033</v>
      </c>
      <c r="AE1087" s="49" t="s">
        <v>35887</v>
      </c>
      <c r="AF1087" s="49" t="s">
        <v>35887</v>
      </c>
      <c r="AG1087" s="49" t="s">
        <v>35887</v>
      </c>
      <c r="AH1087" s="49" t="s">
        <v>35887</v>
      </c>
      <c r="AI1087" s="49" t="s">
        <v>35887</v>
      </c>
      <c r="AJ1087" s="49" t="s">
        <v>35887</v>
      </c>
      <c r="AK1087" s="49" t="s">
        <v>35887</v>
      </c>
    </row>
    <row r="1088" spans="1:75" x14ac:dyDescent="0.3">
      <c r="A1088">
        <v>1013764</v>
      </c>
      <c r="B1088"/>
      <c r="C1088" t="s">
        <v>43867</v>
      </c>
      <c r="D1088" t="s">
        <v>19355</v>
      </c>
      <c r="E1088" t="s">
        <v>676</v>
      </c>
      <c r="F1088" t="s">
        <v>43868</v>
      </c>
      <c r="G1088" t="s">
        <v>43869</v>
      </c>
      <c r="K1088">
        <v>336111</v>
      </c>
      <c r="L1088" t="s">
        <v>82</v>
      </c>
    </row>
    <row r="1089" spans="1:75" x14ac:dyDescent="0.3">
      <c r="A1089">
        <v>1013763</v>
      </c>
      <c r="B1089"/>
      <c r="C1089" t="s">
        <v>43870</v>
      </c>
      <c r="D1089" t="s">
        <v>43871</v>
      </c>
      <c r="E1089" t="s">
        <v>793</v>
      </c>
      <c r="F1089" t="s">
        <v>43872</v>
      </c>
      <c r="G1089" t="s">
        <v>43873</v>
      </c>
      <c r="K1089">
        <v>336111</v>
      </c>
      <c r="L1089" t="s">
        <v>82</v>
      </c>
    </row>
    <row r="1090" spans="1:75" x14ac:dyDescent="0.3">
      <c r="A1090">
        <v>1010326</v>
      </c>
      <c r="B1090" t="s">
        <v>43874</v>
      </c>
      <c r="C1090" t="s">
        <v>43875</v>
      </c>
      <c r="D1090" t="s">
        <v>43876</v>
      </c>
      <c r="E1090" t="s">
        <v>1663</v>
      </c>
      <c r="F1090" t="s">
        <v>43877</v>
      </c>
      <c r="G1090" t="s">
        <v>43878</v>
      </c>
      <c r="H1090" t="s">
        <v>20790</v>
      </c>
      <c r="I1090">
        <v>41.009689999999999</v>
      </c>
      <c r="J1090">
        <v>-73.934569999999994</v>
      </c>
      <c r="K1090">
        <v>336111</v>
      </c>
      <c r="L1090" t="s">
        <v>82</v>
      </c>
    </row>
    <row r="1091" spans="1:75" x14ac:dyDescent="0.3">
      <c r="A1091">
        <v>1006868</v>
      </c>
      <c r="B1091" t="s">
        <v>34057</v>
      </c>
      <c r="C1091" t="s">
        <v>34058</v>
      </c>
      <c r="D1091" t="s">
        <v>5636</v>
      </c>
      <c r="E1091" t="s">
        <v>303</v>
      </c>
      <c r="F1091" t="s">
        <v>34059</v>
      </c>
      <c r="G1091" t="s">
        <v>34060</v>
      </c>
      <c r="H1091" t="s">
        <v>5639</v>
      </c>
      <c r="I1091">
        <v>29.478300000000001</v>
      </c>
      <c r="J1091">
        <v>-95.635800000000003</v>
      </c>
      <c r="K1091">
        <v>221112</v>
      </c>
      <c r="L1091" t="s">
        <v>853</v>
      </c>
      <c r="BO1091" s="49" t="s">
        <v>35887</v>
      </c>
      <c r="BP1091" s="49" t="s">
        <v>35887</v>
      </c>
      <c r="BQ1091" s="49" t="s">
        <v>35887</v>
      </c>
      <c r="BR1091" s="49" t="s">
        <v>35887</v>
      </c>
    </row>
    <row r="1092" spans="1:75" x14ac:dyDescent="0.3">
      <c r="A1092">
        <v>1001917</v>
      </c>
      <c r="B1092" t="s">
        <v>34984</v>
      </c>
      <c r="C1092" t="s">
        <v>43879</v>
      </c>
      <c r="D1092" t="s">
        <v>10893</v>
      </c>
      <c r="E1092" t="s">
        <v>793</v>
      </c>
      <c r="F1092" t="s">
        <v>34986</v>
      </c>
      <c r="G1092" t="s">
        <v>43880</v>
      </c>
      <c r="H1092" t="s">
        <v>17377</v>
      </c>
      <c r="I1092">
        <v>38.798439999999999</v>
      </c>
      <c r="J1092">
        <v>-77.179299999999998</v>
      </c>
      <c r="K1092">
        <v>221210</v>
      </c>
      <c r="L1092" t="s">
        <v>3629</v>
      </c>
      <c r="AW1092" s="49" t="s">
        <v>43881</v>
      </c>
      <c r="AX1092" s="49" t="s">
        <v>43882</v>
      </c>
      <c r="AY1092" s="49" t="s">
        <v>43883</v>
      </c>
      <c r="AZ1092" s="49" t="s">
        <v>43884</v>
      </c>
      <c r="BA1092" s="49" t="s">
        <v>43885</v>
      </c>
      <c r="BB1092" s="49" t="s">
        <v>43886</v>
      </c>
      <c r="BC1092" s="49" t="s">
        <v>43887</v>
      </c>
      <c r="BD1092" s="49" t="s">
        <v>43888</v>
      </c>
      <c r="BE1092" s="49" t="s">
        <v>43889</v>
      </c>
    </row>
    <row r="1093" spans="1:75" x14ac:dyDescent="0.3">
      <c r="A1093">
        <v>1004879</v>
      </c>
      <c r="B1093" t="s">
        <v>43890</v>
      </c>
      <c r="C1093" t="s">
        <v>43891</v>
      </c>
      <c r="D1093" t="s">
        <v>9799</v>
      </c>
      <c r="E1093" t="s">
        <v>549</v>
      </c>
      <c r="F1093" t="s">
        <v>15319</v>
      </c>
      <c r="G1093" t="s">
        <v>43892</v>
      </c>
      <c r="H1093" t="s">
        <v>15321</v>
      </c>
      <c r="I1093">
        <v>44.897419999999997</v>
      </c>
      <c r="J1093">
        <v>-97.131789999999995</v>
      </c>
      <c r="K1093">
        <v>221210</v>
      </c>
      <c r="L1093" t="s">
        <v>127</v>
      </c>
      <c r="AW1093" s="49" t="s">
        <v>43893</v>
      </c>
      <c r="AX1093" s="49" t="s">
        <v>43894</v>
      </c>
      <c r="AY1093" s="49" t="s">
        <v>43895</v>
      </c>
      <c r="AZ1093" s="49" t="s">
        <v>43896</v>
      </c>
      <c r="BA1093" s="49" t="s">
        <v>43897</v>
      </c>
      <c r="BB1093" s="49" t="s">
        <v>43898</v>
      </c>
      <c r="BC1093" s="49" t="s">
        <v>43899</v>
      </c>
      <c r="BD1093" s="49" t="s">
        <v>43900</v>
      </c>
      <c r="BE1093" s="49" t="s">
        <v>43901</v>
      </c>
    </row>
    <row r="1094" spans="1:75" x14ac:dyDescent="0.3">
      <c r="A1094">
        <v>1002562</v>
      </c>
      <c r="B1094" t="s">
        <v>43902</v>
      </c>
      <c r="C1094" t="s">
        <v>43903</v>
      </c>
      <c r="D1094" t="s">
        <v>43904</v>
      </c>
      <c r="E1094" t="s">
        <v>339</v>
      </c>
      <c r="F1094" t="s">
        <v>43905</v>
      </c>
      <c r="G1094" t="s">
        <v>43906</v>
      </c>
      <c r="H1094" t="s">
        <v>40577</v>
      </c>
      <c r="I1094">
        <v>35.815460000000002</v>
      </c>
      <c r="J1094">
        <v>-103.776066</v>
      </c>
      <c r="K1094">
        <v>211120</v>
      </c>
      <c r="L1094" t="s">
        <v>59</v>
      </c>
      <c r="BO1094" s="49" t="s">
        <v>43907</v>
      </c>
      <c r="BP1094" s="49" t="s">
        <v>43908</v>
      </c>
      <c r="BQ1094" s="49" t="s">
        <v>43909</v>
      </c>
      <c r="BR1094" s="49" t="s">
        <v>43910</v>
      </c>
      <c r="BS1094" s="49" t="s">
        <v>43911</v>
      </c>
      <c r="BT1094" s="49" t="s">
        <v>43912</v>
      </c>
      <c r="BU1094" s="49" t="s">
        <v>43913</v>
      </c>
      <c r="BV1094" s="49" t="s">
        <v>43914</v>
      </c>
      <c r="BW1094" s="49" t="s">
        <v>43915</v>
      </c>
    </row>
    <row r="1095" spans="1:75" x14ac:dyDescent="0.3">
      <c r="A1095">
        <v>1005160</v>
      </c>
      <c r="B1095" t="s">
        <v>43916</v>
      </c>
      <c r="C1095" t="s">
        <v>43917</v>
      </c>
      <c r="D1095" t="s">
        <v>43918</v>
      </c>
      <c r="E1095" t="s">
        <v>676</v>
      </c>
      <c r="F1095" t="s">
        <v>15511</v>
      </c>
      <c r="G1095" t="s">
        <v>43919</v>
      </c>
      <c r="H1095" t="s">
        <v>877</v>
      </c>
      <c r="I1095">
        <v>36.017420000000001</v>
      </c>
      <c r="J1095">
        <v>-88.437560000000005</v>
      </c>
      <c r="K1095">
        <v>221210</v>
      </c>
      <c r="L1095" t="s">
        <v>127</v>
      </c>
      <c r="AW1095" s="49" t="s">
        <v>43920</v>
      </c>
      <c r="AX1095" s="49" t="s">
        <v>43921</v>
      </c>
      <c r="AY1095" s="49" t="s">
        <v>43922</v>
      </c>
      <c r="AZ1095" s="49" t="s">
        <v>43923</v>
      </c>
      <c r="BA1095" s="49" t="s">
        <v>43924</v>
      </c>
      <c r="BB1095" s="49" t="s">
        <v>43925</v>
      </c>
      <c r="BC1095" s="49" t="s">
        <v>43926</v>
      </c>
      <c r="BD1095" s="49" t="s">
        <v>43927</v>
      </c>
      <c r="BE1095" s="49" t="s">
        <v>43928</v>
      </c>
    </row>
    <row r="1096" spans="1:75" x14ac:dyDescent="0.3">
      <c r="A1096">
        <v>1005217</v>
      </c>
      <c r="B1096" t="s">
        <v>34436</v>
      </c>
      <c r="C1096" t="s">
        <v>34437</v>
      </c>
      <c r="D1096" t="s">
        <v>34438</v>
      </c>
      <c r="E1096" t="s">
        <v>331</v>
      </c>
      <c r="F1096" t="s">
        <v>34439</v>
      </c>
      <c r="G1096" t="s">
        <v>34440</v>
      </c>
      <c r="H1096" t="s">
        <v>23188</v>
      </c>
      <c r="I1096">
        <v>43.21022</v>
      </c>
      <c r="J1096">
        <v>-78.370040000000003</v>
      </c>
      <c r="K1096">
        <v>325193</v>
      </c>
      <c r="L1096" t="s">
        <v>2050</v>
      </c>
      <c r="BO1096" s="49" t="s">
        <v>35887</v>
      </c>
      <c r="BP1096" s="49" t="s">
        <v>35887</v>
      </c>
      <c r="BQ1096" s="49" t="s">
        <v>35887</v>
      </c>
      <c r="BR1096" s="49" t="s">
        <v>35887</v>
      </c>
      <c r="BS1096" s="49" t="s">
        <v>35887</v>
      </c>
      <c r="BT1096" s="49" t="s">
        <v>35887</v>
      </c>
      <c r="BU1096" s="49" t="s">
        <v>35887</v>
      </c>
      <c r="BV1096" s="49" t="s">
        <v>35887</v>
      </c>
      <c r="BW1096" s="49" t="s">
        <v>35887</v>
      </c>
    </row>
    <row r="1097" spans="1:75" x14ac:dyDescent="0.3">
      <c r="A1097">
        <v>1002470</v>
      </c>
      <c r="B1097" t="s">
        <v>34525</v>
      </c>
      <c r="C1097" t="s">
        <v>34526</v>
      </c>
      <c r="D1097" t="s">
        <v>34527</v>
      </c>
      <c r="E1097" t="s">
        <v>1418</v>
      </c>
      <c r="F1097" t="s">
        <v>34528</v>
      </c>
      <c r="G1097" t="s">
        <v>34529</v>
      </c>
      <c r="H1097" t="s">
        <v>2819</v>
      </c>
      <c r="I1097">
        <v>35.253019999999999</v>
      </c>
      <c r="J1097">
        <v>-96.216359999999995</v>
      </c>
      <c r="K1097">
        <v>211130</v>
      </c>
      <c r="L1097" t="s">
        <v>34530</v>
      </c>
      <c r="BF1097" s="49" t="s">
        <v>35887</v>
      </c>
      <c r="BG1097" s="49" t="s">
        <v>35887</v>
      </c>
      <c r="BH1097" s="49" t="s">
        <v>35887</v>
      </c>
      <c r="BI1097" s="49" t="s">
        <v>35887</v>
      </c>
      <c r="BJ1097" s="49" t="s">
        <v>35887</v>
      </c>
      <c r="BK1097" s="49" t="s">
        <v>35887</v>
      </c>
      <c r="BL1097" s="49" t="s">
        <v>35887</v>
      </c>
      <c r="BM1097" s="49" t="s">
        <v>35887</v>
      </c>
      <c r="BN1097" s="49" t="s">
        <v>35887</v>
      </c>
    </row>
    <row r="1098" spans="1:75" x14ac:dyDescent="0.3">
      <c r="A1098">
        <v>1002029</v>
      </c>
      <c r="B1098" t="s">
        <v>34647</v>
      </c>
      <c r="C1098" t="s">
        <v>34648</v>
      </c>
      <c r="D1098" t="s">
        <v>27043</v>
      </c>
      <c r="E1098" t="s">
        <v>303</v>
      </c>
      <c r="F1098" t="s">
        <v>27044</v>
      </c>
      <c r="G1098" t="s">
        <v>34649</v>
      </c>
      <c r="H1098" t="s">
        <v>27045</v>
      </c>
      <c r="I1098">
        <v>29.336389</v>
      </c>
      <c r="J1098">
        <v>-96.679882000000006</v>
      </c>
      <c r="K1098">
        <v>211130</v>
      </c>
      <c r="L1098" t="s">
        <v>326</v>
      </c>
      <c r="BF1098" s="49" t="s">
        <v>43929</v>
      </c>
      <c r="BG1098" s="49" t="s">
        <v>43930</v>
      </c>
      <c r="BH1098" s="49" t="s">
        <v>43931</v>
      </c>
      <c r="BI1098" s="49" t="s">
        <v>43932</v>
      </c>
      <c r="BJ1098" s="49" t="s">
        <v>43933</v>
      </c>
      <c r="BK1098" s="49" t="s">
        <v>43934</v>
      </c>
      <c r="BL1098" s="49" t="s">
        <v>43935</v>
      </c>
      <c r="BM1098" s="49" t="s">
        <v>43936</v>
      </c>
      <c r="BN1098" s="49" t="s">
        <v>43937</v>
      </c>
    </row>
    <row r="1099" spans="1:75" x14ac:dyDescent="0.3">
      <c r="A1099">
        <v>1002233</v>
      </c>
      <c r="B1099" t="s">
        <v>34709</v>
      </c>
      <c r="C1099" t="s">
        <v>34710</v>
      </c>
      <c r="D1099" t="s">
        <v>34711</v>
      </c>
      <c r="E1099" t="s">
        <v>339</v>
      </c>
      <c r="F1099" t="s">
        <v>34712</v>
      </c>
      <c r="G1099" t="s">
        <v>34713</v>
      </c>
      <c r="H1099" t="s">
        <v>12154</v>
      </c>
      <c r="I1099">
        <v>35.535556</v>
      </c>
      <c r="J1099">
        <v>-108.64313900000001</v>
      </c>
      <c r="K1099">
        <v>424710</v>
      </c>
      <c r="L1099" t="s">
        <v>368</v>
      </c>
      <c r="BK1099" s="49" t="s">
        <v>43938</v>
      </c>
      <c r="BL1099" s="49" t="s">
        <v>43939</v>
      </c>
      <c r="BM1099" s="49" t="s">
        <v>43940</v>
      </c>
      <c r="BN1099" s="49" t="s">
        <v>43941</v>
      </c>
    </row>
    <row r="1100" spans="1:75" x14ac:dyDescent="0.3">
      <c r="A1100">
        <v>1004120</v>
      </c>
      <c r="B1100" t="s">
        <v>43942</v>
      </c>
      <c r="C1100" t="s">
        <v>43943</v>
      </c>
      <c r="D1100" t="s">
        <v>21253</v>
      </c>
      <c r="E1100" t="s">
        <v>393</v>
      </c>
      <c r="F1100" t="s">
        <v>43944</v>
      </c>
      <c r="G1100" t="s">
        <v>43945</v>
      </c>
      <c r="H1100" t="s">
        <v>2290</v>
      </c>
      <c r="I1100">
        <v>43.037410000000001</v>
      </c>
      <c r="J1100">
        <v>-87.913809999999998</v>
      </c>
      <c r="K1100">
        <v>221210</v>
      </c>
      <c r="L1100" t="s">
        <v>3629</v>
      </c>
      <c r="AW1100" s="49" t="s">
        <v>43946</v>
      </c>
      <c r="AX1100" s="49" t="s">
        <v>43947</v>
      </c>
      <c r="AY1100" s="49" t="s">
        <v>43948</v>
      </c>
      <c r="AZ1100" s="49" t="s">
        <v>43949</v>
      </c>
      <c r="BA1100" s="49" t="s">
        <v>43950</v>
      </c>
      <c r="BB1100" s="49" t="s">
        <v>43951</v>
      </c>
      <c r="BC1100" s="49" t="s">
        <v>43952</v>
      </c>
      <c r="BD1100" s="49" t="s">
        <v>43953</v>
      </c>
      <c r="BE1100" s="49" t="s">
        <v>43954</v>
      </c>
    </row>
    <row r="1101" spans="1:75" x14ac:dyDescent="0.3">
      <c r="A1101">
        <v>1004293</v>
      </c>
      <c r="B1101" t="s">
        <v>43942</v>
      </c>
      <c r="C1101" t="s">
        <v>43955</v>
      </c>
      <c r="D1101" t="s">
        <v>21253</v>
      </c>
      <c r="E1101" t="s">
        <v>393</v>
      </c>
      <c r="F1101" t="s">
        <v>43944</v>
      </c>
      <c r="G1101" t="s">
        <v>43945</v>
      </c>
      <c r="H1101" t="s">
        <v>2290</v>
      </c>
      <c r="I1101">
        <v>43.037410000000001</v>
      </c>
      <c r="J1101">
        <v>-87.913809999999998</v>
      </c>
      <c r="K1101">
        <v>221210</v>
      </c>
      <c r="L1101" t="s">
        <v>3629</v>
      </c>
      <c r="AW1101" s="49" t="s">
        <v>43956</v>
      </c>
      <c r="AX1101" s="49" t="s">
        <v>43957</v>
      </c>
      <c r="AY1101" s="49" t="s">
        <v>43958</v>
      </c>
      <c r="AZ1101" s="49" t="s">
        <v>43959</v>
      </c>
      <c r="BA1101" s="49" t="s">
        <v>43960</v>
      </c>
      <c r="BB1101" s="49" t="s">
        <v>43961</v>
      </c>
      <c r="BC1101" s="49" t="s">
        <v>43962</v>
      </c>
      <c r="BD1101" s="49" t="s">
        <v>43963</v>
      </c>
      <c r="BE1101" s="49" t="s">
        <v>43964</v>
      </c>
    </row>
    <row r="1102" spans="1:75" x14ac:dyDescent="0.3">
      <c r="A1102">
        <v>1006095</v>
      </c>
      <c r="B1102" t="s">
        <v>34738</v>
      </c>
      <c r="C1102" t="s">
        <v>34739</v>
      </c>
      <c r="D1102" t="s">
        <v>723</v>
      </c>
      <c r="E1102" t="s">
        <v>393</v>
      </c>
      <c r="F1102" t="s">
        <v>724</v>
      </c>
      <c r="G1102" t="s">
        <v>34740</v>
      </c>
      <c r="H1102" t="s">
        <v>34294</v>
      </c>
      <c r="I1102">
        <v>44.404000000000003</v>
      </c>
      <c r="J1102">
        <v>-89.825500000000005</v>
      </c>
      <c r="K1102">
        <v>322121</v>
      </c>
      <c r="L1102" t="s">
        <v>14336</v>
      </c>
      <c r="BW1102" s="49" t="s">
        <v>35887</v>
      </c>
    </row>
    <row r="1103" spans="1:75" x14ac:dyDescent="0.3">
      <c r="A1103">
        <v>1004874</v>
      </c>
      <c r="B1103" t="s">
        <v>34741</v>
      </c>
      <c r="C1103" t="s">
        <v>34742</v>
      </c>
      <c r="D1103" t="s">
        <v>723</v>
      </c>
      <c r="E1103" t="s">
        <v>393</v>
      </c>
      <c r="F1103" t="s">
        <v>724</v>
      </c>
      <c r="G1103" t="s">
        <v>34743</v>
      </c>
      <c r="H1103" t="s">
        <v>726</v>
      </c>
      <c r="I1103">
        <v>44.394582999999997</v>
      </c>
      <c r="J1103">
        <v>-89.827237999999994</v>
      </c>
      <c r="K1103">
        <v>322121</v>
      </c>
      <c r="L1103" t="s">
        <v>14336</v>
      </c>
      <c r="BO1103" s="49" t="s">
        <v>35887</v>
      </c>
      <c r="BP1103" s="49" t="s">
        <v>35887</v>
      </c>
      <c r="BQ1103" s="49" t="s">
        <v>35887</v>
      </c>
      <c r="BR1103" s="49" t="s">
        <v>35887</v>
      </c>
      <c r="BS1103" s="49" t="s">
        <v>35887</v>
      </c>
      <c r="BT1103" s="49" t="s">
        <v>35887</v>
      </c>
      <c r="BU1103" s="49" t="s">
        <v>35887</v>
      </c>
      <c r="BV1103" s="49" t="s">
        <v>35887</v>
      </c>
    </row>
    <row r="1104" spans="1:75" x14ac:dyDescent="0.3">
      <c r="A1104">
        <v>1001889</v>
      </c>
      <c r="B1104" t="s">
        <v>34782</v>
      </c>
      <c r="C1104" t="s">
        <v>34783</v>
      </c>
      <c r="D1104" t="s">
        <v>34784</v>
      </c>
      <c r="E1104" t="s">
        <v>3929</v>
      </c>
      <c r="F1104" t="s">
        <v>34785</v>
      </c>
      <c r="G1104" t="s">
        <v>34786</v>
      </c>
      <c r="H1104" t="s">
        <v>416</v>
      </c>
      <c r="I1104">
        <v>45.156894000000001</v>
      </c>
      <c r="J1104">
        <v>-67.402006</v>
      </c>
      <c r="K1104">
        <v>322110</v>
      </c>
      <c r="L1104" t="s">
        <v>1172</v>
      </c>
      <c r="AL1104" s="49" t="s">
        <v>35887</v>
      </c>
      <c r="AM1104" s="49" t="s">
        <v>35887</v>
      </c>
    </row>
    <row r="1105" spans="1:75" x14ac:dyDescent="0.3">
      <c r="A1105">
        <v>1007518</v>
      </c>
      <c r="B1105" t="s">
        <v>34806</v>
      </c>
      <c r="C1105" t="s">
        <v>34807</v>
      </c>
      <c r="D1105" t="s">
        <v>27620</v>
      </c>
      <c r="E1105" t="s">
        <v>351</v>
      </c>
      <c r="F1105" t="s">
        <v>27621</v>
      </c>
      <c r="G1105" t="s">
        <v>34808</v>
      </c>
      <c r="H1105" t="s">
        <v>3089</v>
      </c>
      <c r="I1105">
        <v>38.837499999999999</v>
      </c>
      <c r="J1105">
        <v>-90.067499999999995</v>
      </c>
      <c r="K1105">
        <v>324110</v>
      </c>
      <c r="L1105" t="s">
        <v>34809</v>
      </c>
      <c r="V1105" s="49" t="s">
        <v>43965</v>
      </c>
      <c r="W1105" s="49" t="s">
        <v>43966</v>
      </c>
      <c r="X1105" s="49" t="s">
        <v>43967</v>
      </c>
      <c r="Y1105" s="49" t="s">
        <v>43968</v>
      </c>
      <c r="Z1105" s="49" t="s">
        <v>43969</v>
      </c>
      <c r="AA1105" s="49" t="s">
        <v>43970</v>
      </c>
      <c r="AB1105" s="49" t="s">
        <v>43971</v>
      </c>
      <c r="AC1105" s="49" t="s">
        <v>43972</v>
      </c>
      <c r="AD1105" s="49" t="s">
        <v>43973</v>
      </c>
      <c r="BO1105" s="49" t="s">
        <v>35887</v>
      </c>
      <c r="BP1105" s="49" t="s">
        <v>35887</v>
      </c>
      <c r="BQ1105" s="49" t="s">
        <v>35887</v>
      </c>
      <c r="BR1105" s="49" t="s">
        <v>35887</v>
      </c>
      <c r="BS1105" s="49" t="s">
        <v>35887</v>
      </c>
      <c r="BT1105" s="49" t="s">
        <v>35887</v>
      </c>
      <c r="BU1105" s="49" t="s">
        <v>35887</v>
      </c>
      <c r="BV1105" s="49" t="s">
        <v>35887</v>
      </c>
      <c r="BW1105" s="49" t="s">
        <v>35887</v>
      </c>
    </row>
    <row r="1106" spans="1:75" x14ac:dyDescent="0.3">
      <c r="A1106">
        <v>1002310</v>
      </c>
      <c r="B1106" t="s">
        <v>34844</v>
      </c>
      <c r="C1106" t="s">
        <v>34845</v>
      </c>
      <c r="D1106" t="s">
        <v>34846</v>
      </c>
      <c r="E1106" t="s">
        <v>1418</v>
      </c>
      <c r="F1106" t="s">
        <v>34847</v>
      </c>
      <c r="G1106" t="s">
        <v>34848</v>
      </c>
      <c r="H1106" t="s">
        <v>11945</v>
      </c>
      <c r="I1106">
        <v>34.628900000000002</v>
      </c>
      <c r="J1106">
        <v>-97.168499999999995</v>
      </c>
      <c r="K1106">
        <v>324110</v>
      </c>
      <c r="L1106" t="s">
        <v>6080</v>
      </c>
      <c r="V1106" s="49" t="s">
        <v>43974</v>
      </c>
      <c r="W1106" s="49" t="s">
        <v>43975</v>
      </c>
      <c r="X1106" s="49" t="s">
        <v>43976</v>
      </c>
      <c r="Y1106" s="49" t="s">
        <v>43977</v>
      </c>
      <c r="Z1106" s="49" t="s">
        <v>43978</v>
      </c>
      <c r="AA1106" s="49" t="s">
        <v>43979</v>
      </c>
      <c r="AB1106" s="49" t="s">
        <v>43980</v>
      </c>
      <c r="AC1106" s="49" t="s">
        <v>43981</v>
      </c>
    </row>
    <row r="1107" spans="1:75" x14ac:dyDescent="0.3">
      <c r="A1107">
        <v>1004459</v>
      </c>
      <c r="B1107" t="s">
        <v>34854</v>
      </c>
      <c r="C1107" t="s">
        <v>34855</v>
      </c>
      <c r="D1107" t="s">
        <v>22032</v>
      </c>
      <c r="E1107" t="s">
        <v>461</v>
      </c>
      <c r="F1107" t="s">
        <v>24076</v>
      </c>
      <c r="G1107" t="s">
        <v>34856</v>
      </c>
      <c r="H1107" t="s">
        <v>24078</v>
      </c>
      <c r="I1107">
        <v>43.851260000000003</v>
      </c>
      <c r="J1107">
        <v>-104.21504</v>
      </c>
      <c r="K1107">
        <v>324110</v>
      </c>
      <c r="L1107" t="s">
        <v>1344</v>
      </c>
      <c r="V1107" s="49" t="s">
        <v>43982</v>
      </c>
      <c r="W1107" s="49" t="s">
        <v>43983</v>
      </c>
      <c r="X1107" s="49" t="s">
        <v>43984</v>
      </c>
      <c r="Y1107" s="49" t="s">
        <v>43985</v>
      </c>
      <c r="Z1107" s="49" t="s">
        <v>43986</v>
      </c>
      <c r="AA1107" s="49" t="s">
        <v>43987</v>
      </c>
      <c r="AB1107" s="49" t="s">
        <v>43988</v>
      </c>
      <c r="AC1107" s="49" t="s">
        <v>43989</v>
      </c>
    </row>
    <row r="1108" spans="1:75" x14ac:dyDescent="0.3">
      <c r="A1108">
        <v>1004827</v>
      </c>
      <c r="B1108" t="s">
        <v>34894</v>
      </c>
      <c r="C1108" t="s">
        <v>34892</v>
      </c>
      <c r="D1108" t="s">
        <v>3520</v>
      </c>
      <c r="E1108" t="s">
        <v>303</v>
      </c>
      <c r="F1108" t="s">
        <v>3521</v>
      </c>
      <c r="G1108" t="s">
        <v>34895</v>
      </c>
      <c r="H1108" t="s">
        <v>11232</v>
      </c>
      <c r="I1108">
        <v>31.159974999999999</v>
      </c>
      <c r="J1108">
        <v>-103.104845</v>
      </c>
      <c r="K1108">
        <v>211111</v>
      </c>
      <c r="L1108" t="s">
        <v>2172</v>
      </c>
      <c r="BS1108" s="49" t="s">
        <v>35887</v>
      </c>
      <c r="BT1108" s="49" t="s">
        <v>35887</v>
      </c>
      <c r="BU1108" s="49" t="s">
        <v>35887</v>
      </c>
      <c r="BV1108" s="49" t="s">
        <v>35887</v>
      </c>
      <c r="BW1108" s="49" t="s">
        <v>35887</v>
      </c>
    </row>
    <row r="1109" spans="1:75" x14ac:dyDescent="0.3">
      <c r="A1109">
        <v>1010779</v>
      </c>
      <c r="B1109" t="s">
        <v>43990</v>
      </c>
      <c r="C1109" t="s">
        <v>43991</v>
      </c>
      <c r="D1109" t="s">
        <v>43992</v>
      </c>
      <c r="E1109" t="s">
        <v>422</v>
      </c>
      <c r="F1109" t="s">
        <v>43993</v>
      </c>
      <c r="G1109" t="s">
        <v>43994</v>
      </c>
      <c r="H1109" t="s">
        <v>949</v>
      </c>
      <c r="I1109">
        <v>36.364325000000001</v>
      </c>
      <c r="J1109">
        <v>-94.216604000000004</v>
      </c>
      <c r="K1109">
        <v>452311</v>
      </c>
      <c r="L1109" t="s">
        <v>36697</v>
      </c>
    </row>
    <row r="1110" spans="1:75" x14ac:dyDescent="0.3">
      <c r="A1110">
        <v>1007849</v>
      </c>
      <c r="B1110" t="s">
        <v>34984</v>
      </c>
      <c r="C1110" t="s">
        <v>43995</v>
      </c>
      <c r="D1110" t="s">
        <v>10071</v>
      </c>
      <c r="E1110" t="s">
        <v>793</v>
      </c>
      <c r="F1110" t="s">
        <v>34986</v>
      </c>
      <c r="G1110" t="s">
        <v>34987</v>
      </c>
      <c r="H1110" t="s">
        <v>17377</v>
      </c>
      <c r="I1110">
        <v>38.798439999999999</v>
      </c>
      <c r="J1110">
        <v>-77.179299999999998</v>
      </c>
      <c r="K1110">
        <v>221210</v>
      </c>
      <c r="L1110" t="s">
        <v>3629</v>
      </c>
      <c r="AW1110" s="49" t="s">
        <v>43996</v>
      </c>
      <c r="AX1110" s="49" t="s">
        <v>43997</v>
      </c>
      <c r="AY1110" s="49" t="s">
        <v>43998</v>
      </c>
      <c r="AZ1110" s="49" t="s">
        <v>43999</v>
      </c>
      <c r="BA1110" s="49" t="s">
        <v>44000</v>
      </c>
      <c r="BB1110" s="49" t="s">
        <v>44001</v>
      </c>
      <c r="BC1110" s="49" t="s">
        <v>44002</v>
      </c>
      <c r="BD1110" s="49" t="s">
        <v>44003</v>
      </c>
      <c r="BE1110" s="49" t="s">
        <v>44004</v>
      </c>
    </row>
    <row r="1111" spans="1:75" x14ac:dyDescent="0.3">
      <c r="A1111">
        <v>1007850</v>
      </c>
      <c r="B1111" t="s">
        <v>34984</v>
      </c>
      <c r="C1111" t="s">
        <v>44005</v>
      </c>
      <c r="D1111" t="s">
        <v>10071</v>
      </c>
      <c r="E1111" t="s">
        <v>793</v>
      </c>
      <c r="F1111" t="s">
        <v>34986</v>
      </c>
      <c r="G1111" t="s">
        <v>44006</v>
      </c>
      <c r="H1111" t="s">
        <v>17377</v>
      </c>
      <c r="I1111">
        <v>38.798439999999999</v>
      </c>
      <c r="J1111">
        <v>-77.179299999999998</v>
      </c>
      <c r="K1111">
        <v>221210</v>
      </c>
      <c r="L1111" t="s">
        <v>3629</v>
      </c>
      <c r="AW1111" s="49" t="s">
        <v>44007</v>
      </c>
      <c r="AX1111" s="49" t="s">
        <v>44008</v>
      </c>
      <c r="AY1111" s="49" t="s">
        <v>44009</v>
      </c>
      <c r="AZ1111" s="49" t="s">
        <v>44010</v>
      </c>
      <c r="BA1111" s="49" t="s">
        <v>44011</v>
      </c>
      <c r="BB1111" s="49" t="s">
        <v>44012</v>
      </c>
      <c r="BC1111" s="49" t="s">
        <v>44013</v>
      </c>
      <c r="BD1111" s="49" t="s">
        <v>44014</v>
      </c>
      <c r="BE1111" s="49" t="s">
        <v>44015</v>
      </c>
    </row>
    <row r="1112" spans="1:75" x14ac:dyDescent="0.3">
      <c r="A1112">
        <v>1012877</v>
      </c>
      <c r="B1112"/>
      <c r="C1112" t="s">
        <v>44016</v>
      </c>
      <c r="D1112" t="s">
        <v>2599</v>
      </c>
      <c r="E1112" t="s">
        <v>946</v>
      </c>
      <c r="F1112" t="s">
        <v>2600</v>
      </c>
      <c r="G1112" t="s">
        <v>44017</v>
      </c>
      <c r="I1112">
        <v>48.501341799999999</v>
      </c>
      <c r="J1112">
        <v>-122.6403231</v>
      </c>
      <c r="K1112">
        <v>324110</v>
      </c>
      <c r="L1112" t="s">
        <v>35924</v>
      </c>
      <c r="AG1112" s="49" t="s">
        <v>35887</v>
      </c>
      <c r="AH1112" s="49" t="s">
        <v>35887</v>
      </c>
      <c r="AI1112" s="49" t="s">
        <v>35887</v>
      </c>
      <c r="AJ1112" s="49" t="s">
        <v>35887</v>
      </c>
      <c r="AK1112" s="49" t="s">
        <v>35887</v>
      </c>
      <c r="AL1112" s="49" t="s">
        <v>35887</v>
      </c>
      <c r="AP1112" s="49" t="s">
        <v>44018</v>
      </c>
      <c r="AQ1112" s="49" t="s">
        <v>44019</v>
      </c>
      <c r="AR1112" s="49" t="s">
        <v>44020</v>
      </c>
      <c r="AS1112" s="49" t="s">
        <v>44021</v>
      </c>
      <c r="AT1112" s="49" t="s">
        <v>44022</v>
      </c>
      <c r="AU1112" s="49" t="s">
        <v>44023</v>
      </c>
    </row>
    <row r="1113" spans="1:75" x14ac:dyDescent="0.3">
      <c r="A1113">
        <v>1007399</v>
      </c>
      <c r="B1113" t="s">
        <v>34991</v>
      </c>
      <c r="C1113" t="s">
        <v>34992</v>
      </c>
      <c r="D1113" t="s">
        <v>30666</v>
      </c>
      <c r="E1113" t="s">
        <v>303</v>
      </c>
      <c r="F1113" t="s">
        <v>30667</v>
      </c>
      <c r="G1113" t="s">
        <v>34993</v>
      </c>
      <c r="H1113" t="s">
        <v>987</v>
      </c>
      <c r="I1113">
        <v>32.472493999999998</v>
      </c>
      <c r="J1113">
        <v>-94.071155000000005</v>
      </c>
      <c r="K1113">
        <v>211130</v>
      </c>
      <c r="L1113" t="s">
        <v>326</v>
      </c>
      <c r="BF1113" s="49" t="s">
        <v>44024</v>
      </c>
      <c r="BG1113" s="49" t="s">
        <v>44025</v>
      </c>
      <c r="BH1113" s="49" t="s">
        <v>44026</v>
      </c>
      <c r="BI1113" s="49" t="s">
        <v>44027</v>
      </c>
      <c r="BJ1113" s="49" t="s">
        <v>44028</v>
      </c>
      <c r="BK1113" s="49" t="s">
        <v>44029</v>
      </c>
      <c r="BL1113" s="49" t="s">
        <v>44030</v>
      </c>
      <c r="BM1113" s="49" t="s">
        <v>44031</v>
      </c>
      <c r="BN1113" s="49" t="s">
        <v>44032</v>
      </c>
    </row>
    <row r="1114" spans="1:75" x14ac:dyDescent="0.3">
      <c r="A1114">
        <v>1003558</v>
      </c>
      <c r="B1114" t="s">
        <v>44033</v>
      </c>
      <c r="C1114" t="s">
        <v>44034</v>
      </c>
      <c r="D1114" t="s">
        <v>17275</v>
      </c>
      <c r="E1114" t="s">
        <v>663</v>
      </c>
      <c r="F1114" t="s">
        <v>18344</v>
      </c>
      <c r="G1114" t="s">
        <v>44035</v>
      </c>
      <c r="H1114" t="s">
        <v>2898</v>
      </c>
      <c r="I1114">
        <v>41.499180000000003</v>
      </c>
      <c r="J1114">
        <v>-83.726910000000004</v>
      </c>
      <c r="K1114">
        <v>221210</v>
      </c>
      <c r="L1114" t="s">
        <v>127</v>
      </c>
      <c r="AX1114" s="49" t="s">
        <v>44036</v>
      </c>
      <c r="AY1114" s="49" t="s">
        <v>44037</v>
      </c>
      <c r="AZ1114" s="49" t="s">
        <v>44038</v>
      </c>
      <c r="BA1114" s="49" t="s">
        <v>44039</v>
      </c>
      <c r="BB1114" s="49" t="s">
        <v>44040</v>
      </c>
      <c r="BC1114" s="49" t="s">
        <v>44041</v>
      </c>
      <c r="BD1114" s="49" t="s">
        <v>44042</v>
      </c>
      <c r="BE1114" s="49" t="s">
        <v>44043</v>
      </c>
    </row>
    <row r="1115" spans="1:75" x14ac:dyDescent="0.3">
      <c r="A1115">
        <v>1006635</v>
      </c>
      <c r="B1115" t="s">
        <v>44033</v>
      </c>
      <c r="C1115" t="s">
        <v>44044</v>
      </c>
      <c r="D1115" t="s">
        <v>17275</v>
      </c>
      <c r="E1115" t="s">
        <v>663</v>
      </c>
      <c r="F1115" t="s">
        <v>18344</v>
      </c>
      <c r="G1115" t="s">
        <v>44035</v>
      </c>
      <c r="H1115" t="s">
        <v>2898</v>
      </c>
      <c r="I1115">
        <v>41.499180000000003</v>
      </c>
      <c r="J1115">
        <v>-83.726910000000004</v>
      </c>
      <c r="K1115">
        <v>221210</v>
      </c>
      <c r="L1115" t="s">
        <v>127</v>
      </c>
      <c r="AX1115" s="49" t="s">
        <v>44045</v>
      </c>
      <c r="AY1115" s="49" t="s">
        <v>44046</v>
      </c>
      <c r="AZ1115" s="49" t="s">
        <v>44047</v>
      </c>
      <c r="BA1115" s="49" t="s">
        <v>44048</v>
      </c>
      <c r="BB1115" s="49" t="s">
        <v>44049</v>
      </c>
      <c r="BC1115" s="49" t="s">
        <v>44050</v>
      </c>
      <c r="BD1115" s="49" t="s">
        <v>44051</v>
      </c>
      <c r="BE1115" s="49" t="s">
        <v>44052</v>
      </c>
    </row>
    <row r="1116" spans="1:75" x14ac:dyDescent="0.3">
      <c r="A1116">
        <v>1003254</v>
      </c>
      <c r="B1116" t="s">
        <v>35032</v>
      </c>
      <c r="C1116" t="s">
        <v>35033</v>
      </c>
      <c r="D1116" t="s">
        <v>3684</v>
      </c>
      <c r="E1116" t="s">
        <v>1487</v>
      </c>
      <c r="F1116" t="s">
        <v>5411</v>
      </c>
      <c r="G1116" t="s">
        <v>35034</v>
      </c>
      <c r="H1116" t="s">
        <v>672</v>
      </c>
      <c r="I1116">
        <v>39.746431000000001</v>
      </c>
      <c r="J1116">
        <v>-104.681535</v>
      </c>
      <c r="K1116">
        <v>211130</v>
      </c>
      <c r="L1116" t="s">
        <v>326</v>
      </c>
      <c r="BF1116" s="49" t="s">
        <v>35887</v>
      </c>
      <c r="BG1116" s="49" t="s">
        <v>35887</v>
      </c>
      <c r="BH1116" s="49" t="s">
        <v>35887</v>
      </c>
      <c r="BI1116" s="49" t="s">
        <v>44053</v>
      </c>
      <c r="BJ1116" s="49" t="s">
        <v>44054</v>
      </c>
      <c r="BK1116" s="49" t="s">
        <v>44055</v>
      </c>
      <c r="BL1116" s="49" t="s">
        <v>44055</v>
      </c>
      <c r="BM1116" s="49" t="s">
        <v>44056</v>
      </c>
      <c r="BN1116" s="49" t="s">
        <v>44057</v>
      </c>
    </row>
    <row r="1117" spans="1:75" x14ac:dyDescent="0.3">
      <c r="A1117">
        <v>1000710</v>
      </c>
      <c r="B1117" t="s">
        <v>44058</v>
      </c>
      <c r="C1117" t="s">
        <v>44059</v>
      </c>
      <c r="D1117" t="s">
        <v>24068</v>
      </c>
      <c r="E1117" t="s">
        <v>3890</v>
      </c>
      <c r="F1117" t="s">
        <v>44060</v>
      </c>
      <c r="G1117" t="s">
        <v>44061</v>
      </c>
      <c r="H1117" t="s">
        <v>3893</v>
      </c>
      <c r="I1117">
        <v>39.611179999999997</v>
      </c>
      <c r="J1117">
        <v>-75.769069999999999</v>
      </c>
      <c r="K1117">
        <v>423740</v>
      </c>
      <c r="L1117" t="s">
        <v>58</v>
      </c>
    </row>
    <row r="1118" spans="1:75" x14ac:dyDescent="0.3">
      <c r="A1118">
        <v>1008932</v>
      </c>
      <c r="B1118" t="s">
        <v>22644</v>
      </c>
      <c r="C1118" t="s">
        <v>44062</v>
      </c>
      <c r="D1118" t="s">
        <v>15888</v>
      </c>
      <c r="E1118" t="s">
        <v>303</v>
      </c>
      <c r="F1118" t="s">
        <v>12430</v>
      </c>
      <c r="G1118" t="s">
        <v>22646</v>
      </c>
      <c r="H1118" t="s">
        <v>2612</v>
      </c>
      <c r="I1118">
        <v>29.857572999999999</v>
      </c>
      <c r="J1118">
        <v>-94.912892999999997</v>
      </c>
      <c r="K1118">
        <v>211130</v>
      </c>
      <c r="L1118" t="s">
        <v>126</v>
      </c>
      <c r="BF1118" s="49" t="s">
        <v>44063</v>
      </c>
      <c r="BG1118" s="49" t="s">
        <v>44064</v>
      </c>
      <c r="BH1118" s="49" t="s">
        <v>44065</v>
      </c>
      <c r="BI1118" s="49" t="s">
        <v>44066</v>
      </c>
      <c r="BJ1118" s="49" t="s">
        <v>44067</v>
      </c>
      <c r="BK1118" s="49" t="s">
        <v>44068</v>
      </c>
      <c r="BL1118" s="49" t="s">
        <v>44069</v>
      </c>
      <c r="BM1118" s="49" t="s">
        <v>44070</v>
      </c>
      <c r="BN1118" s="49" t="s">
        <v>44071</v>
      </c>
    </row>
    <row r="1119" spans="1:75" x14ac:dyDescent="0.3">
      <c r="A1119">
        <v>1011115</v>
      </c>
      <c r="B1119" t="s">
        <v>44072</v>
      </c>
      <c r="C1119" t="s">
        <v>44073</v>
      </c>
      <c r="D1119" t="s">
        <v>2808</v>
      </c>
      <c r="E1119" t="s">
        <v>303</v>
      </c>
      <c r="F1119" t="s">
        <v>9292</v>
      </c>
      <c r="G1119" t="s">
        <v>44074</v>
      </c>
      <c r="H1119" t="s">
        <v>3161</v>
      </c>
      <c r="I1119">
        <v>31.99906</v>
      </c>
      <c r="J1119">
        <v>-102.07688</v>
      </c>
      <c r="K1119">
        <v>221210</v>
      </c>
      <c r="L1119" t="s">
        <v>3629</v>
      </c>
      <c r="AW1119" s="49" t="s">
        <v>44075</v>
      </c>
      <c r="AX1119" s="49" t="s">
        <v>44076</v>
      </c>
      <c r="AY1119" s="49" t="s">
        <v>44077</v>
      </c>
      <c r="AZ1119" s="49" t="s">
        <v>44078</v>
      </c>
      <c r="BA1119" s="49" t="s">
        <v>44079</v>
      </c>
      <c r="BB1119" s="49" t="s">
        <v>44080</v>
      </c>
      <c r="BC1119" s="49" t="s">
        <v>44081</v>
      </c>
      <c r="BD1119" s="49" t="s">
        <v>44082</v>
      </c>
      <c r="BE1119" s="49" t="s">
        <v>44083</v>
      </c>
    </row>
    <row r="1120" spans="1:75" x14ac:dyDescent="0.3">
      <c r="A1120">
        <v>1003401</v>
      </c>
      <c r="B1120" t="s">
        <v>44084</v>
      </c>
      <c r="C1120" t="s">
        <v>44085</v>
      </c>
      <c r="D1120" t="s">
        <v>8055</v>
      </c>
      <c r="E1120" t="s">
        <v>491</v>
      </c>
      <c r="F1120" t="s">
        <v>37394</v>
      </c>
      <c r="G1120" t="s">
        <v>37395</v>
      </c>
      <c r="H1120" t="s">
        <v>389</v>
      </c>
      <c r="I1120">
        <v>39.793979999999998</v>
      </c>
      <c r="J1120">
        <v>-86.157340000000005</v>
      </c>
      <c r="K1120">
        <v>221210</v>
      </c>
      <c r="L1120" t="s">
        <v>127</v>
      </c>
      <c r="AW1120" s="49" t="s">
        <v>44086</v>
      </c>
      <c r="AX1120" s="49" t="s">
        <v>44087</v>
      </c>
      <c r="AY1120" s="49" t="s">
        <v>44088</v>
      </c>
      <c r="AZ1120" s="49" t="s">
        <v>44089</v>
      </c>
      <c r="BA1120" s="49" t="s">
        <v>44090</v>
      </c>
      <c r="BB1120" s="49" t="s">
        <v>44091</v>
      </c>
      <c r="BC1120" s="49" t="s">
        <v>44092</v>
      </c>
      <c r="BD1120" s="49" t="s">
        <v>44093</v>
      </c>
      <c r="BE1120" s="49" t="s">
        <v>44094</v>
      </c>
    </row>
    <row r="1121" spans="1:75" x14ac:dyDescent="0.3">
      <c r="A1121">
        <v>1010464</v>
      </c>
      <c r="B1121" t="s">
        <v>44095</v>
      </c>
      <c r="C1121" t="s">
        <v>44096</v>
      </c>
      <c r="D1121" t="s">
        <v>5914</v>
      </c>
      <c r="E1121" t="s">
        <v>676</v>
      </c>
      <c r="F1121" t="s">
        <v>41006</v>
      </c>
      <c r="G1121" t="s">
        <v>44097</v>
      </c>
      <c r="H1121" t="s">
        <v>34672</v>
      </c>
      <c r="I1121">
        <v>35.945148000000003</v>
      </c>
      <c r="J1121">
        <v>-86.810805999999999</v>
      </c>
      <c r="K1121">
        <v>424720</v>
      </c>
      <c r="L1121" t="s">
        <v>35912</v>
      </c>
      <c r="AL1121" s="49" t="s">
        <v>35887</v>
      </c>
      <c r="AM1121" s="49" t="s">
        <v>35887</v>
      </c>
      <c r="AU1121" s="49" t="s">
        <v>35887</v>
      </c>
      <c r="AV1121" s="49" t="s">
        <v>35887</v>
      </c>
    </row>
    <row r="1122" spans="1:75" x14ac:dyDescent="0.3">
      <c r="A1122">
        <v>1011985</v>
      </c>
      <c r="B1122" t="s">
        <v>44098</v>
      </c>
      <c r="C1122" t="s">
        <v>44099</v>
      </c>
      <c r="D1122" t="s">
        <v>25148</v>
      </c>
      <c r="E1122" t="s">
        <v>468</v>
      </c>
      <c r="F1122" t="s">
        <v>44100</v>
      </c>
      <c r="G1122" t="s">
        <v>44101</v>
      </c>
      <c r="H1122" t="s">
        <v>471</v>
      </c>
      <c r="I1122">
        <v>25.783200000000001</v>
      </c>
      <c r="J1122">
        <v>-80.189549999999997</v>
      </c>
      <c r="K1122">
        <v>424690</v>
      </c>
      <c r="L1122" t="s">
        <v>58</v>
      </c>
    </row>
    <row r="1123" spans="1:75" x14ac:dyDescent="0.3">
      <c r="A1123">
        <v>1004436</v>
      </c>
      <c r="B1123" t="s">
        <v>44102</v>
      </c>
      <c r="C1123" t="s">
        <v>44103</v>
      </c>
      <c r="D1123" t="s">
        <v>44104</v>
      </c>
      <c r="E1123" t="s">
        <v>386</v>
      </c>
      <c r="F1123" t="s">
        <v>44105</v>
      </c>
      <c r="G1123" t="s">
        <v>44106</v>
      </c>
      <c r="H1123" t="s">
        <v>11926</v>
      </c>
      <c r="I1123">
        <v>34.531258999999999</v>
      </c>
      <c r="J1123">
        <v>-87.159139999999994</v>
      </c>
      <c r="K1123">
        <v>221210</v>
      </c>
      <c r="L1123" t="s">
        <v>127</v>
      </c>
      <c r="AW1123" s="49" t="s">
        <v>44107</v>
      </c>
      <c r="AX1123" s="49" t="s">
        <v>44108</v>
      </c>
      <c r="AY1123" s="49" t="s">
        <v>44109</v>
      </c>
      <c r="AZ1123" s="49" t="s">
        <v>44110</v>
      </c>
      <c r="BA1123" s="49" t="s">
        <v>44111</v>
      </c>
      <c r="BB1123" s="49" t="s">
        <v>44112</v>
      </c>
      <c r="BC1123" s="49" t="s">
        <v>44113</v>
      </c>
      <c r="BD1123" s="49" t="s">
        <v>44114</v>
      </c>
      <c r="BE1123" s="49" t="s">
        <v>44115</v>
      </c>
    </row>
    <row r="1124" spans="1:75" x14ac:dyDescent="0.3">
      <c r="A1124">
        <v>1010295</v>
      </c>
      <c r="B1124" t="s">
        <v>44116</v>
      </c>
      <c r="C1124" t="s">
        <v>44117</v>
      </c>
      <c r="D1124" t="s">
        <v>44118</v>
      </c>
      <c r="E1124" t="s">
        <v>454</v>
      </c>
      <c r="F1124" t="s">
        <v>44119</v>
      </c>
      <c r="G1124" t="s">
        <v>44120</v>
      </c>
      <c r="H1124" t="s">
        <v>1720</v>
      </c>
      <c r="I1124">
        <v>42.150646000000002</v>
      </c>
      <c r="J1124">
        <v>-86.444894000000005</v>
      </c>
      <c r="K1124">
        <v>332510</v>
      </c>
      <c r="L1124" t="s">
        <v>82</v>
      </c>
    </row>
    <row r="1125" spans="1:75" x14ac:dyDescent="0.3">
      <c r="A1125">
        <v>1010403</v>
      </c>
      <c r="B1125" t="s">
        <v>44121</v>
      </c>
      <c r="C1125" t="s">
        <v>44122</v>
      </c>
      <c r="D1125" t="s">
        <v>10056</v>
      </c>
      <c r="E1125" t="s">
        <v>1418</v>
      </c>
      <c r="F1125" t="s">
        <v>44123</v>
      </c>
      <c r="G1125" t="s">
        <v>44124</v>
      </c>
      <c r="H1125" t="s">
        <v>1421</v>
      </c>
      <c r="I1125">
        <v>36.044494999999998</v>
      </c>
      <c r="J1125">
        <v>-95.977309000000005</v>
      </c>
      <c r="K1125">
        <v>325110</v>
      </c>
      <c r="L1125" t="s">
        <v>36033</v>
      </c>
      <c r="AG1125" s="49" t="s">
        <v>35887</v>
      </c>
      <c r="AH1125" s="49" t="s">
        <v>35887</v>
      </c>
      <c r="AI1125" s="49" t="s">
        <v>35887</v>
      </c>
      <c r="AJ1125" s="49" t="s">
        <v>35887</v>
      </c>
      <c r="AK1125" s="49" t="s">
        <v>35887</v>
      </c>
      <c r="AL1125" s="49" t="s">
        <v>35887</v>
      </c>
    </row>
    <row r="1126" spans="1:75" x14ac:dyDescent="0.3">
      <c r="A1126">
        <v>1002025</v>
      </c>
      <c r="B1126" t="s">
        <v>44125</v>
      </c>
      <c r="C1126" t="s">
        <v>44126</v>
      </c>
      <c r="D1126" t="s">
        <v>3089</v>
      </c>
      <c r="E1126" t="s">
        <v>393</v>
      </c>
      <c r="F1126" t="s">
        <v>10404</v>
      </c>
      <c r="G1126" t="s">
        <v>44127</v>
      </c>
      <c r="H1126" t="s">
        <v>10037</v>
      </c>
      <c r="I1126">
        <v>43.152169999999998</v>
      </c>
      <c r="J1126">
        <v>-89.296239999999997</v>
      </c>
      <c r="K1126">
        <v>221210</v>
      </c>
      <c r="L1126" t="s">
        <v>3629</v>
      </c>
      <c r="AW1126" s="49" t="s">
        <v>44128</v>
      </c>
      <c r="AX1126" s="49" t="s">
        <v>44129</v>
      </c>
      <c r="AY1126" s="49" t="s">
        <v>44130</v>
      </c>
      <c r="AZ1126" s="49" t="s">
        <v>44131</v>
      </c>
      <c r="BA1126" s="49" t="s">
        <v>44132</v>
      </c>
      <c r="BB1126" s="49" t="s">
        <v>44133</v>
      </c>
      <c r="BC1126" s="49" t="s">
        <v>44134</v>
      </c>
      <c r="BD1126" s="49" t="s">
        <v>44135</v>
      </c>
      <c r="BE1126" s="49" t="s">
        <v>44136</v>
      </c>
    </row>
    <row r="1127" spans="1:75" x14ac:dyDescent="0.3">
      <c r="A1127">
        <v>1002250</v>
      </c>
      <c r="B1127" t="s">
        <v>43655</v>
      </c>
      <c r="C1127" t="s">
        <v>44137</v>
      </c>
      <c r="D1127" t="s">
        <v>15178</v>
      </c>
      <c r="E1127" t="s">
        <v>393</v>
      </c>
      <c r="F1127" t="s">
        <v>15179</v>
      </c>
      <c r="G1127" t="s">
        <v>44138</v>
      </c>
      <c r="H1127" t="s">
        <v>374</v>
      </c>
      <c r="I1127">
        <v>44.518346999999999</v>
      </c>
      <c r="J1127">
        <v>-88.011616000000004</v>
      </c>
      <c r="K1127">
        <v>221210</v>
      </c>
      <c r="L1127" t="s">
        <v>3629</v>
      </c>
      <c r="AW1127" s="49" t="s">
        <v>44139</v>
      </c>
      <c r="AX1127" s="49" t="s">
        <v>44140</v>
      </c>
      <c r="AY1127" s="49" t="s">
        <v>44141</v>
      </c>
      <c r="AZ1127" s="49" t="s">
        <v>44142</v>
      </c>
      <c r="BA1127" s="49" t="s">
        <v>44143</v>
      </c>
      <c r="BB1127" s="49" t="s">
        <v>44144</v>
      </c>
      <c r="BC1127" s="49" t="s">
        <v>44145</v>
      </c>
      <c r="BD1127" s="49" t="s">
        <v>44146</v>
      </c>
      <c r="BE1127" s="49" t="s">
        <v>44147</v>
      </c>
    </row>
    <row r="1128" spans="1:75" x14ac:dyDescent="0.3">
      <c r="A1128">
        <v>1008505</v>
      </c>
      <c r="B1128" t="s">
        <v>44148</v>
      </c>
      <c r="C1128" t="s">
        <v>44149</v>
      </c>
      <c r="D1128" t="s">
        <v>44150</v>
      </c>
      <c r="E1128" t="s">
        <v>386</v>
      </c>
      <c r="F1128" t="s">
        <v>44151</v>
      </c>
      <c r="G1128" t="s">
        <v>44152</v>
      </c>
      <c r="H1128" t="s">
        <v>44153</v>
      </c>
      <c r="I1128">
        <v>31.844173999999999</v>
      </c>
      <c r="J1128">
        <v>-88.184867999999994</v>
      </c>
      <c r="K1128">
        <v>211112</v>
      </c>
      <c r="L1128" t="s">
        <v>126</v>
      </c>
      <c r="BJ1128" s="49" t="s">
        <v>44154</v>
      </c>
      <c r="BK1128" s="49" t="s">
        <v>44155</v>
      </c>
      <c r="BL1128" s="49" t="s">
        <v>44156</v>
      </c>
      <c r="BM1128" s="49" t="s">
        <v>44157</v>
      </c>
      <c r="BN1128" s="49" t="s">
        <v>44158</v>
      </c>
    </row>
    <row r="1129" spans="1:75" x14ac:dyDescent="0.3">
      <c r="A1129">
        <v>1007696</v>
      </c>
      <c r="B1129" t="s">
        <v>44159</v>
      </c>
      <c r="C1129" t="s">
        <v>44160</v>
      </c>
      <c r="D1129" t="s">
        <v>44161</v>
      </c>
      <c r="E1129" t="s">
        <v>461</v>
      </c>
      <c r="F1129" t="s">
        <v>34860</v>
      </c>
      <c r="H1129" t="s">
        <v>34862</v>
      </c>
      <c r="I1129">
        <v>44.127600000000001</v>
      </c>
      <c r="J1129">
        <v>-107.9114</v>
      </c>
      <c r="K1129">
        <v>211130</v>
      </c>
      <c r="L1129" t="s">
        <v>126</v>
      </c>
      <c r="BF1129" s="49" t="s">
        <v>44162</v>
      </c>
      <c r="BG1129" s="49" t="s">
        <v>44163</v>
      </c>
      <c r="BH1129" s="49" t="s">
        <v>44164</v>
      </c>
      <c r="BI1129" s="49" t="s">
        <v>44165</v>
      </c>
      <c r="BJ1129" s="49" t="s">
        <v>44166</v>
      </c>
      <c r="BK1129" s="49" t="s">
        <v>44167</v>
      </c>
      <c r="BL1129" s="49" t="s">
        <v>44168</v>
      </c>
      <c r="BM1129" s="49" t="s">
        <v>44169</v>
      </c>
      <c r="BN1129" s="49" t="s">
        <v>44170</v>
      </c>
    </row>
    <row r="1130" spans="1:75" x14ac:dyDescent="0.3">
      <c r="A1130">
        <v>1010720</v>
      </c>
      <c r="B1130"/>
      <c r="C1130" t="s">
        <v>44171</v>
      </c>
      <c r="D1130" t="s">
        <v>25148</v>
      </c>
      <c r="E1130" t="s">
        <v>468</v>
      </c>
      <c r="F1130" t="s">
        <v>469</v>
      </c>
      <c r="G1130" t="s">
        <v>44172</v>
      </c>
      <c r="I1130">
        <v>25.843367400000002</v>
      </c>
      <c r="J1130">
        <v>-80.432652099999999</v>
      </c>
      <c r="K1130">
        <v>424720</v>
      </c>
      <c r="L1130" t="s">
        <v>35924</v>
      </c>
      <c r="AE1130" s="49" t="s">
        <v>35887</v>
      </c>
      <c r="AF1130" s="49" t="s">
        <v>35887</v>
      </c>
      <c r="AG1130" s="49" t="s">
        <v>35887</v>
      </c>
      <c r="AH1130" s="49" t="s">
        <v>35887</v>
      </c>
      <c r="AI1130" s="49" t="s">
        <v>35887</v>
      </c>
      <c r="AJ1130" s="49" t="s">
        <v>35887</v>
      </c>
      <c r="AK1130" s="49" t="s">
        <v>35887</v>
      </c>
      <c r="AL1130" s="49" t="s">
        <v>35887</v>
      </c>
      <c r="AM1130" s="49" t="s">
        <v>35887</v>
      </c>
      <c r="AN1130" s="49" t="s">
        <v>44173</v>
      </c>
      <c r="AO1130" s="49" t="s">
        <v>44174</v>
      </c>
      <c r="AP1130" s="49" t="s">
        <v>44175</v>
      </c>
      <c r="AQ1130" s="49" t="s">
        <v>44176</v>
      </c>
      <c r="AR1130" s="49" t="s">
        <v>44177</v>
      </c>
      <c r="AS1130" s="49" t="s">
        <v>44178</v>
      </c>
      <c r="AT1130" s="49" t="s">
        <v>44179</v>
      </c>
      <c r="AU1130" s="49" t="s">
        <v>44180</v>
      </c>
      <c r="AV1130" s="49" t="s">
        <v>44181</v>
      </c>
    </row>
    <row r="1131" spans="1:75" x14ac:dyDescent="0.3">
      <c r="A1131">
        <v>1009493</v>
      </c>
      <c r="B1131" t="s">
        <v>44182</v>
      </c>
      <c r="C1131" t="s">
        <v>44183</v>
      </c>
      <c r="D1131" t="s">
        <v>44161</v>
      </c>
      <c r="E1131" t="s">
        <v>461</v>
      </c>
      <c r="F1131" t="s">
        <v>34860</v>
      </c>
      <c r="G1131" t="s">
        <v>44184</v>
      </c>
      <c r="H1131" t="s">
        <v>34862</v>
      </c>
      <c r="I1131">
        <v>44.01585</v>
      </c>
      <c r="J1131">
        <v>-107.97212</v>
      </c>
      <c r="K1131">
        <v>221210</v>
      </c>
      <c r="L1131" t="s">
        <v>127</v>
      </c>
      <c r="AW1131" s="49" t="s">
        <v>44185</v>
      </c>
      <c r="AX1131" s="49" t="s">
        <v>44186</v>
      </c>
      <c r="AY1131" s="49" t="s">
        <v>44187</v>
      </c>
      <c r="AZ1131" s="49" t="s">
        <v>44188</v>
      </c>
      <c r="BA1131" s="49" t="s">
        <v>44189</v>
      </c>
      <c r="BB1131" s="49" t="s">
        <v>44190</v>
      </c>
      <c r="BC1131" s="49" t="s">
        <v>44191</v>
      </c>
      <c r="BD1131" s="49" t="s">
        <v>44192</v>
      </c>
      <c r="BE1131" s="49" t="s">
        <v>44193</v>
      </c>
    </row>
    <row r="1132" spans="1:75" x14ac:dyDescent="0.3">
      <c r="A1132">
        <v>1004143</v>
      </c>
      <c r="B1132" t="s">
        <v>35633</v>
      </c>
      <c r="C1132" t="s">
        <v>35634</v>
      </c>
      <c r="D1132" t="s">
        <v>35635</v>
      </c>
      <c r="E1132" t="s">
        <v>2294</v>
      </c>
      <c r="F1132" t="s">
        <v>35636</v>
      </c>
      <c r="G1132" t="s">
        <v>35637</v>
      </c>
      <c r="H1132" t="s">
        <v>3006</v>
      </c>
      <c r="I1132">
        <v>39.551679999999998</v>
      </c>
      <c r="J1132">
        <v>-110.81583999999999</v>
      </c>
      <c r="K1132">
        <v>211130</v>
      </c>
      <c r="L1132" t="s">
        <v>1135</v>
      </c>
      <c r="BP1132" s="49" t="s">
        <v>35887</v>
      </c>
      <c r="BQ1132" s="49" t="s">
        <v>35887</v>
      </c>
      <c r="BR1132" s="49" t="s">
        <v>35887</v>
      </c>
      <c r="BS1132" s="49" t="s">
        <v>35887</v>
      </c>
      <c r="BT1132" s="49" t="s">
        <v>35887</v>
      </c>
      <c r="BU1132" s="49" t="s">
        <v>35887</v>
      </c>
      <c r="BV1132" s="49" t="s">
        <v>35887</v>
      </c>
      <c r="BW1132" s="49" t="s">
        <v>35887</v>
      </c>
    </row>
    <row r="1133" spans="1:75" x14ac:dyDescent="0.3">
      <c r="A1133">
        <v>1004137</v>
      </c>
      <c r="B1133" t="s">
        <v>35645</v>
      </c>
      <c r="C1133" t="s">
        <v>35646</v>
      </c>
      <c r="D1133" t="s">
        <v>3202</v>
      </c>
      <c r="E1133" t="s">
        <v>303</v>
      </c>
      <c r="F1133" t="s">
        <v>18483</v>
      </c>
      <c r="G1133" t="s">
        <v>35647</v>
      </c>
      <c r="H1133" t="s">
        <v>2755</v>
      </c>
      <c r="I1133">
        <v>32.907722999999997</v>
      </c>
      <c r="J1133">
        <v>-97.465856000000002</v>
      </c>
      <c r="K1133">
        <v>211130</v>
      </c>
      <c r="L1133" t="s">
        <v>1135</v>
      </c>
      <c r="BO1133" s="49" t="s">
        <v>35887</v>
      </c>
      <c r="BP1133" s="49" t="s">
        <v>35887</v>
      </c>
      <c r="BQ1133" s="49" t="s">
        <v>35887</v>
      </c>
      <c r="BR1133" s="49" t="s">
        <v>35887</v>
      </c>
    </row>
    <row r="1134" spans="1:75" x14ac:dyDescent="0.3">
      <c r="A1134">
        <v>1006270</v>
      </c>
      <c r="B1134" t="s">
        <v>35648</v>
      </c>
      <c r="C1134" t="s">
        <v>35649</v>
      </c>
      <c r="D1134" t="s">
        <v>35650</v>
      </c>
      <c r="E1134" t="s">
        <v>583</v>
      </c>
      <c r="F1134" t="s">
        <v>6085</v>
      </c>
      <c r="G1134" t="s">
        <v>35651</v>
      </c>
      <c r="H1134" t="s">
        <v>6087</v>
      </c>
      <c r="I1134">
        <v>32.784700000000001</v>
      </c>
      <c r="J1134">
        <v>-93.374399999999994</v>
      </c>
      <c r="K1134">
        <v>211130</v>
      </c>
      <c r="L1134" t="s">
        <v>326</v>
      </c>
      <c r="BF1134" s="49" t="s">
        <v>44194</v>
      </c>
      <c r="BG1134" s="49" t="s">
        <v>44195</v>
      </c>
      <c r="BH1134" s="49" t="s">
        <v>44196</v>
      </c>
      <c r="BI1134" s="49" t="s">
        <v>44197</v>
      </c>
      <c r="BJ1134" s="49" t="s">
        <v>44198</v>
      </c>
      <c r="BK1134" s="49" t="s">
        <v>44199</v>
      </c>
      <c r="BL1134" s="49" t="s">
        <v>44200</v>
      </c>
      <c r="BM1134" s="49" t="s">
        <v>44201</v>
      </c>
      <c r="BN1134" s="49" t="s">
        <v>44202</v>
      </c>
    </row>
    <row r="1135" spans="1:75" x14ac:dyDescent="0.3">
      <c r="A1135">
        <v>1007107</v>
      </c>
      <c r="B1135" t="s">
        <v>44203</v>
      </c>
      <c r="C1135" t="s">
        <v>44204</v>
      </c>
      <c r="D1135" t="s">
        <v>15720</v>
      </c>
      <c r="E1135" t="s">
        <v>2780</v>
      </c>
      <c r="F1135" t="s">
        <v>44205</v>
      </c>
      <c r="G1135" t="s">
        <v>44206</v>
      </c>
      <c r="H1135" t="s">
        <v>7808</v>
      </c>
      <c r="I1135">
        <v>41.648373999999997</v>
      </c>
      <c r="J1135">
        <v>-72.727969000000002</v>
      </c>
      <c r="K1135">
        <v>221210</v>
      </c>
      <c r="L1135" t="s">
        <v>3629</v>
      </c>
      <c r="AW1135" s="49" t="s">
        <v>44207</v>
      </c>
      <c r="AX1135" s="49" t="s">
        <v>44208</v>
      </c>
      <c r="AY1135" s="49" t="s">
        <v>44209</v>
      </c>
      <c r="AZ1135" s="49" t="s">
        <v>44210</v>
      </c>
      <c r="BA1135" s="49" t="s">
        <v>44211</v>
      </c>
      <c r="BB1135" s="49" t="s">
        <v>44212</v>
      </c>
      <c r="BC1135" s="49" t="s">
        <v>44213</v>
      </c>
      <c r="BD1135" s="49" t="s">
        <v>44214</v>
      </c>
      <c r="BE1135" s="49" t="s">
        <v>44215</v>
      </c>
    </row>
    <row r="1136" spans="1:75" x14ac:dyDescent="0.3">
      <c r="A1136">
        <v>1006992</v>
      </c>
      <c r="B1136" t="s">
        <v>44216</v>
      </c>
      <c r="C1136" t="s">
        <v>44217</v>
      </c>
      <c r="D1136" t="s">
        <v>44218</v>
      </c>
      <c r="E1136" t="s">
        <v>954</v>
      </c>
      <c r="F1136" t="s">
        <v>44219</v>
      </c>
      <c r="G1136" t="s">
        <v>44220</v>
      </c>
      <c r="H1136" t="s">
        <v>15756</v>
      </c>
      <c r="I1136">
        <v>34.936044000000003</v>
      </c>
      <c r="J1136">
        <v>-81.042738</v>
      </c>
      <c r="K1136">
        <v>221210</v>
      </c>
      <c r="L1136" t="s">
        <v>127</v>
      </c>
      <c r="AW1136" s="49" t="s">
        <v>44221</v>
      </c>
      <c r="AX1136" s="49" t="s">
        <v>44222</v>
      </c>
      <c r="AY1136" s="49" t="s">
        <v>44223</v>
      </c>
      <c r="AZ1136" s="49" t="s">
        <v>44224</v>
      </c>
      <c r="BA1136" s="49" t="s">
        <v>44225</v>
      </c>
      <c r="BB1136" s="49" t="s">
        <v>44226</v>
      </c>
      <c r="BC1136" s="49" t="s">
        <v>44227</v>
      </c>
      <c r="BD1136" s="49" t="s">
        <v>44228</v>
      </c>
      <c r="BE1136" s="49" t="s">
        <v>44229</v>
      </c>
    </row>
    <row r="1137" spans="1:71" x14ac:dyDescent="0.3">
      <c r="A1137">
        <v>1011356</v>
      </c>
      <c r="B1137" t="s">
        <v>35846</v>
      </c>
      <c r="C1137" t="s">
        <v>35847</v>
      </c>
      <c r="D1137" t="s">
        <v>35848</v>
      </c>
      <c r="E1137" t="s">
        <v>339</v>
      </c>
      <c r="F1137" t="s">
        <v>365</v>
      </c>
      <c r="H1137" t="s">
        <v>367</v>
      </c>
      <c r="I1137">
        <v>32.643022000000002</v>
      </c>
      <c r="J1137">
        <v>-103.8088667</v>
      </c>
      <c r="K1137">
        <v>211130</v>
      </c>
      <c r="L1137" t="s">
        <v>2172</v>
      </c>
      <c r="BO1137" s="49" t="s">
        <v>35887</v>
      </c>
      <c r="BP1137" s="49" t="s">
        <v>35887</v>
      </c>
      <c r="BQ1137" s="49" t="s">
        <v>35887</v>
      </c>
      <c r="BR1137" s="49" t="s">
        <v>35887</v>
      </c>
      <c r="BS1137" s="49" t="s">
        <v>35887</v>
      </c>
    </row>
    <row r="1138" spans="1:71" x14ac:dyDescent="0.3">
      <c r="A1138">
        <v>1000094</v>
      </c>
      <c r="B1138" t="s">
        <v>44230</v>
      </c>
      <c r="C1138" t="s">
        <v>44231</v>
      </c>
      <c r="D1138" t="s">
        <v>44232</v>
      </c>
      <c r="E1138" t="s">
        <v>339</v>
      </c>
      <c r="F1138" t="s">
        <v>44233</v>
      </c>
      <c r="G1138" t="s">
        <v>44234</v>
      </c>
      <c r="H1138" t="s">
        <v>8803</v>
      </c>
      <c r="I1138">
        <v>33.329790000000003</v>
      </c>
      <c r="J1138">
        <v>-105.59491</v>
      </c>
      <c r="K1138">
        <v>221210</v>
      </c>
      <c r="L1138" t="s">
        <v>127</v>
      </c>
      <c r="AW1138" s="49" t="s">
        <v>44235</v>
      </c>
      <c r="AX1138" s="49" t="s">
        <v>44236</v>
      </c>
      <c r="AY1138" s="49" t="s">
        <v>44237</v>
      </c>
      <c r="AZ1138" s="49" t="s">
        <v>44238</v>
      </c>
      <c r="BA1138" s="49" t="s">
        <v>44239</v>
      </c>
      <c r="BB1138" s="49" t="s">
        <v>44240</v>
      </c>
      <c r="BC1138" s="49" t="s">
        <v>44241</v>
      </c>
      <c r="BD1138" s="49" t="s">
        <v>44242</v>
      </c>
      <c r="BE1138" s="49" t="s">
        <v>44243</v>
      </c>
    </row>
    <row r="1139" spans="1:71" x14ac:dyDescent="0.3">
      <c r="A1139">
        <v>1004910</v>
      </c>
      <c r="B1139" t="s">
        <v>44244</v>
      </c>
      <c r="C1139" t="s">
        <v>44245</v>
      </c>
      <c r="D1139" t="s">
        <v>44246</v>
      </c>
      <c r="E1139" t="s">
        <v>690</v>
      </c>
      <c r="F1139" t="s">
        <v>44247</v>
      </c>
      <c r="G1139" t="s">
        <v>44248</v>
      </c>
      <c r="H1139" t="s">
        <v>44249</v>
      </c>
      <c r="I1139">
        <v>32.448830000000001</v>
      </c>
      <c r="J1139">
        <v>-81.781660000000002</v>
      </c>
      <c r="K1139">
        <v>221210</v>
      </c>
      <c r="L1139" t="s">
        <v>127</v>
      </c>
      <c r="AW1139" s="49" t="s">
        <v>44250</v>
      </c>
      <c r="AX1139" s="49" t="s">
        <v>44251</v>
      </c>
      <c r="AY1139" s="49" t="s">
        <v>44252</v>
      </c>
      <c r="AZ1139" s="49" t="s">
        <v>44253</v>
      </c>
      <c r="BA1139" s="49" t="s">
        <v>44254</v>
      </c>
      <c r="BB1139" s="49" t="s">
        <v>44255</v>
      </c>
      <c r="BC1139" s="49" t="s">
        <v>44256</v>
      </c>
      <c r="BD1139" s="49" t="s">
        <v>44257</v>
      </c>
      <c r="BE1139" s="49" t="s">
        <v>44258</v>
      </c>
    </row>
    <row r="1140" spans="1:71" x14ac:dyDescent="0.3">
      <c r="A1140">
        <v>1010967</v>
      </c>
      <c r="B1140" t="s">
        <v>44259</v>
      </c>
      <c r="C1140" t="s">
        <v>44260</v>
      </c>
      <c r="D1140" t="s">
        <v>44261</v>
      </c>
      <c r="E1140" t="s">
        <v>583</v>
      </c>
      <c r="F1140" t="s">
        <v>44262</v>
      </c>
      <c r="G1140" t="s">
        <v>44263</v>
      </c>
      <c r="H1140" t="s">
        <v>24277</v>
      </c>
      <c r="I1140">
        <v>29.591059999999999</v>
      </c>
      <c r="J1140">
        <v>-90.699550000000002</v>
      </c>
      <c r="K1140">
        <v>221210</v>
      </c>
      <c r="L1140" t="s">
        <v>127</v>
      </c>
      <c r="AW1140" s="49" t="s">
        <v>44264</v>
      </c>
      <c r="AX1140" s="49" t="s">
        <v>44265</v>
      </c>
      <c r="AY1140" s="49" t="s">
        <v>44266</v>
      </c>
      <c r="AZ1140" s="49" t="s">
        <v>44267</v>
      </c>
      <c r="BA1140" s="49" t="s">
        <v>44268</v>
      </c>
      <c r="BB1140" s="49" t="s">
        <v>44269</v>
      </c>
      <c r="BC1140" s="49" t="s">
        <v>44270</v>
      </c>
      <c r="BD1140" s="49" t="s">
        <v>44271</v>
      </c>
      <c r="BE1140" s="49" t="s">
        <v>44272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U128"/>
  <sheetViews>
    <sheetView workbookViewId="0">
      <pane xSplit="3" ySplit="4" topLeftCell="D5" activePane="bottomRight" state="frozenSplit"/>
      <selection activeCell="A3" sqref="A3:C3"/>
      <selection pane="topRight" activeCell="A3" sqref="A3:C3"/>
      <selection pane="bottomLeft" activeCell="A3" sqref="A3:C3"/>
      <selection pane="bottomRight" activeCell="A3" sqref="A3:C3"/>
    </sheetView>
  </sheetViews>
  <sheetFormatPr defaultRowHeight="14.4" x14ac:dyDescent="0.3"/>
  <cols>
    <col min="1" max="1" width="10.6640625" style="22" customWidth="1" collapsed="1"/>
    <col min="2" max="2" width="14.6640625" style="38" customWidth="1" collapsed="1"/>
    <col min="3" max="3" width="40.6640625" customWidth="1" collapsed="1"/>
    <col min="4" max="4" width="15.5546875" customWidth="1" collapsed="1"/>
    <col min="6" max="6" width="11.6640625" style="22" customWidth="1" collapsed="1"/>
    <col min="7" max="7" width="41.6640625" customWidth="1" collapsed="1"/>
    <col min="8" max="8" width="21.109375" customWidth="1" collapsed="1"/>
    <col min="9" max="9" width="11.5546875" customWidth="1" collapsed="1"/>
    <col min="10" max="10" width="13" customWidth="1" collapsed="1"/>
    <col min="11" max="11" width="15.88671875" style="22" customWidth="1" collapsed="1"/>
    <col min="12" max="12" width="15.33203125" customWidth="1" collapsed="1"/>
    <col min="13" max="21" width="21.33203125" style="28" customWidth="1" collapsed="1"/>
  </cols>
  <sheetData>
    <row r="1" spans="1:21" x14ac:dyDescent="0.3">
      <c r="A1" s="24" t="s">
        <v>178</v>
      </c>
      <c r="B1" s="36"/>
      <c r="C1" s="2"/>
      <c r="D1" s="2"/>
      <c r="E1" s="2"/>
      <c r="F1" s="24"/>
      <c r="G1" s="2"/>
      <c r="H1" s="2"/>
      <c r="I1" s="2"/>
      <c r="J1" s="2"/>
      <c r="K1" s="24"/>
      <c r="L1" s="2"/>
      <c r="M1" s="26"/>
      <c r="N1" s="26"/>
      <c r="O1" s="26"/>
      <c r="P1" s="26"/>
      <c r="Q1" s="26"/>
      <c r="R1" s="26"/>
      <c r="S1" s="26"/>
      <c r="T1" s="26"/>
      <c r="U1" s="26"/>
    </row>
    <row r="2" spans="1:21" x14ac:dyDescent="0.3">
      <c r="A2" s="29" t="s">
        <v>299</v>
      </c>
      <c r="B2" s="36"/>
      <c r="C2" s="2"/>
      <c r="D2" s="2"/>
      <c r="E2" s="2"/>
      <c r="F2" s="24"/>
      <c r="G2" s="2"/>
      <c r="H2" s="2"/>
      <c r="I2" s="2"/>
      <c r="J2" s="2"/>
      <c r="K2" s="24"/>
      <c r="L2" s="2"/>
      <c r="M2" s="26"/>
      <c r="N2" s="26"/>
      <c r="O2" s="26"/>
      <c r="P2" s="26"/>
      <c r="Q2" s="26"/>
      <c r="R2" s="26"/>
      <c r="S2" s="26"/>
      <c r="T2" s="26"/>
      <c r="U2" s="26"/>
    </row>
    <row r="3" spans="1:21" x14ac:dyDescent="0.3">
      <c r="A3" s="30" t="s">
        <v>94</v>
      </c>
      <c r="B3" s="36"/>
      <c r="C3" s="2"/>
      <c r="D3" s="2"/>
      <c r="E3" s="2"/>
      <c r="F3" s="2"/>
      <c r="G3" s="2"/>
      <c r="H3" s="2"/>
      <c r="I3" s="2"/>
      <c r="J3" s="2"/>
      <c r="K3" s="24"/>
      <c r="L3" s="2"/>
      <c r="M3" s="26"/>
      <c r="N3" s="26"/>
      <c r="O3" s="26"/>
      <c r="P3" s="26"/>
      <c r="Q3" s="26"/>
      <c r="R3" s="26"/>
      <c r="S3" s="26"/>
      <c r="T3" s="26"/>
      <c r="U3" s="26"/>
    </row>
    <row r="4" spans="1:21" ht="43.2" x14ac:dyDescent="0.3">
      <c r="A4" s="25" t="s">
        <v>72</v>
      </c>
      <c r="B4" s="37" t="s">
        <v>0</v>
      </c>
      <c r="C4" s="1" t="s">
        <v>1</v>
      </c>
      <c r="D4" s="1" t="s">
        <v>2</v>
      </c>
      <c r="E4" s="1" t="s">
        <v>3</v>
      </c>
      <c r="F4" s="25" t="s">
        <v>4</v>
      </c>
      <c r="G4" s="1" t="s">
        <v>145</v>
      </c>
      <c r="H4" s="1" t="s">
        <v>5</v>
      </c>
      <c r="I4" s="1" t="s">
        <v>65</v>
      </c>
      <c r="J4" s="1" t="s">
        <v>66</v>
      </c>
      <c r="K4" s="25" t="s">
        <v>6</v>
      </c>
      <c r="L4" s="1" t="s">
        <v>220</v>
      </c>
      <c r="M4" s="27" t="s">
        <v>291</v>
      </c>
      <c r="N4" s="27" t="s">
        <v>277</v>
      </c>
      <c r="O4" s="27" t="s">
        <v>262</v>
      </c>
      <c r="P4" s="27" t="s">
        <v>233</v>
      </c>
      <c r="Q4" s="27" t="s">
        <v>215</v>
      </c>
      <c r="R4" s="27" t="s">
        <v>192</v>
      </c>
      <c r="S4" s="27" t="s">
        <v>175</v>
      </c>
      <c r="T4" s="27" t="s">
        <v>176</v>
      </c>
      <c r="U4" s="27" t="s">
        <v>177</v>
      </c>
    </row>
    <row r="5" spans="1:21" x14ac:dyDescent="0.3">
      <c r="A5">
        <v>1002515</v>
      </c>
      <c r="B5" t="s">
        <v>2167</v>
      </c>
      <c r="C5" t="s">
        <v>2168</v>
      </c>
      <c r="D5" t="s">
        <v>2169</v>
      </c>
      <c r="E5" t="s">
        <v>339</v>
      </c>
      <c r="F5" t="s">
        <v>2170</v>
      </c>
      <c r="H5" t="s">
        <v>2171</v>
      </c>
      <c r="I5">
        <v>32.756399999999999</v>
      </c>
      <c r="J5">
        <v>-104.2111</v>
      </c>
      <c r="K5">
        <v>211130</v>
      </c>
      <c r="L5" t="s">
        <v>2172</v>
      </c>
      <c r="M5" t="s">
        <v>35887</v>
      </c>
      <c r="N5" t="s">
        <v>35887</v>
      </c>
      <c r="O5" t="s">
        <v>35887</v>
      </c>
      <c r="P5" t="s">
        <v>35887</v>
      </c>
      <c r="Q5" t="s">
        <v>35887</v>
      </c>
      <c r="R5" t="s">
        <v>35887</v>
      </c>
      <c r="S5" t="s">
        <v>35887</v>
      </c>
      <c r="T5" t="s">
        <v>35887</v>
      </c>
      <c r="U5" t="s">
        <v>35887</v>
      </c>
    </row>
    <row r="6" spans="1:21" x14ac:dyDescent="0.3">
      <c r="A6">
        <v>1010508</v>
      </c>
      <c r="B6" t="s">
        <v>44273</v>
      </c>
      <c r="C6" t="s">
        <v>44274</v>
      </c>
      <c r="D6" t="s">
        <v>23541</v>
      </c>
      <c r="E6" t="s">
        <v>303</v>
      </c>
      <c r="F6" t="s">
        <v>44275</v>
      </c>
      <c r="G6" t="s">
        <v>44276</v>
      </c>
      <c r="H6" t="s">
        <v>23543</v>
      </c>
      <c r="I6">
        <v>32.963811999999997</v>
      </c>
      <c r="J6">
        <v>-102.300327</v>
      </c>
      <c r="K6">
        <v>211120</v>
      </c>
      <c r="L6" t="s">
        <v>83</v>
      </c>
      <c r="M6" t="s">
        <v>35887</v>
      </c>
      <c r="N6" t="s">
        <v>35887</v>
      </c>
      <c r="O6" t="s">
        <v>35887</v>
      </c>
      <c r="P6" t="s">
        <v>35887</v>
      </c>
      <c r="Q6" t="s">
        <v>35887</v>
      </c>
      <c r="R6" t="s">
        <v>35887</v>
      </c>
      <c r="S6" t="s">
        <v>35887</v>
      </c>
      <c r="T6" t="s">
        <v>35887</v>
      </c>
      <c r="U6" t="s">
        <v>35887</v>
      </c>
    </row>
    <row r="7" spans="1:21" x14ac:dyDescent="0.3">
      <c r="A7">
        <v>1008358</v>
      </c>
      <c r="B7" t="s">
        <v>2533</v>
      </c>
      <c r="C7" t="s">
        <v>2534</v>
      </c>
      <c r="D7" t="s">
        <v>2535</v>
      </c>
      <c r="E7" t="s">
        <v>339</v>
      </c>
      <c r="F7" t="s">
        <v>2170</v>
      </c>
      <c r="G7" t="s">
        <v>2536</v>
      </c>
      <c r="H7" t="s">
        <v>2171</v>
      </c>
      <c r="I7">
        <v>32.716290000000001</v>
      </c>
      <c r="J7">
        <v>-104.44602</v>
      </c>
      <c r="K7">
        <v>211111</v>
      </c>
      <c r="L7" t="s">
        <v>2172</v>
      </c>
      <c r="M7"/>
      <c r="N7"/>
      <c r="O7"/>
      <c r="P7" t="s">
        <v>35887</v>
      </c>
      <c r="Q7" t="s">
        <v>35887</v>
      </c>
      <c r="R7" t="s">
        <v>35887</v>
      </c>
      <c r="S7" t="s">
        <v>35887</v>
      </c>
      <c r="T7" t="s">
        <v>35887</v>
      </c>
      <c r="U7"/>
    </row>
    <row r="8" spans="1:21" x14ac:dyDescent="0.3">
      <c r="A8">
        <v>1009998</v>
      </c>
      <c r="B8" t="s">
        <v>44277</v>
      </c>
      <c r="C8" t="s">
        <v>44278</v>
      </c>
      <c r="D8" t="s">
        <v>44279</v>
      </c>
      <c r="E8" t="s">
        <v>303</v>
      </c>
      <c r="F8" t="s">
        <v>44280</v>
      </c>
      <c r="H8" t="s">
        <v>30520</v>
      </c>
      <c r="I8">
        <v>36.472499999999997</v>
      </c>
      <c r="J8">
        <v>-100.5517</v>
      </c>
      <c r="K8">
        <v>211120</v>
      </c>
      <c r="L8" t="s">
        <v>83</v>
      </c>
      <c r="M8" t="s">
        <v>35887</v>
      </c>
      <c r="N8" t="s">
        <v>35887</v>
      </c>
      <c r="O8" t="s">
        <v>35887</v>
      </c>
      <c r="P8" t="s">
        <v>35887</v>
      </c>
      <c r="Q8" t="s">
        <v>35887</v>
      </c>
      <c r="R8" t="s">
        <v>35887</v>
      </c>
      <c r="S8" t="s">
        <v>35887</v>
      </c>
      <c r="T8" t="s">
        <v>35887</v>
      </c>
      <c r="U8" t="s">
        <v>35887</v>
      </c>
    </row>
    <row r="9" spans="1:21" x14ac:dyDescent="0.3">
      <c r="A9">
        <v>1005661</v>
      </c>
      <c r="B9" t="s">
        <v>3262</v>
      </c>
      <c r="C9" t="s">
        <v>3263</v>
      </c>
      <c r="D9" t="s">
        <v>399</v>
      </c>
      <c r="E9" t="s">
        <v>351</v>
      </c>
      <c r="F9" t="s">
        <v>3264</v>
      </c>
      <c r="G9" t="s">
        <v>3265</v>
      </c>
      <c r="H9" t="s">
        <v>3266</v>
      </c>
      <c r="I9">
        <v>39.8675</v>
      </c>
      <c r="J9">
        <v>-88.885000000000005</v>
      </c>
      <c r="K9">
        <v>311221</v>
      </c>
      <c r="L9" t="s">
        <v>3267</v>
      </c>
      <c r="M9" t="s">
        <v>44281</v>
      </c>
      <c r="N9" t="s">
        <v>44282</v>
      </c>
      <c r="O9" t="s">
        <v>44283</v>
      </c>
      <c r="P9"/>
      <c r="Q9" t="s">
        <v>38382</v>
      </c>
      <c r="R9" t="s">
        <v>44284</v>
      </c>
      <c r="S9" t="s">
        <v>44285</v>
      </c>
      <c r="T9" t="s">
        <v>44286</v>
      </c>
      <c r="U9" t="s">
        <v>44287</v>
      </c>
    </row>
    <row r="10" spans="1:21" x14ac:dyDescent="0.3">
      <c r="A10">
        <v>1007367</v>
      </c>
      <c r="B10" t="s">
        <v>4381</v>
      </c>
      <c r="C10" t="s">
        <v>4382</v>
      </c>
      <c r="D10" t="s">
        <v>4383</v>
      </c>
      <c r="E10" t="s">
        <v>640</v>
      </c>
      <c r="F10" t="s">
        <v>4384</v>
      </c>
      <c r="H10" t="s">
        <v>4380</v>
      </c>
      <c r="I10">
        <v>47.590429999999998</v>
      </c>
      <c r="J10">
        <v>-104.0005</v>
      </c>
      <c r="K10">
        <v>211130</v>
      </c>
      <c r="L10" t="s">
        <v>4385</v>
      </c>
      <c r="M10" t="s">
        <v>35887</v>
      </c>
      <c r="N10" t="s">
        <v>35887</v>
      </c>
      <c r="O10" t="s">
        <v>35887</v>
      </c>
      <c r="P10" t="s">
        <v>35887</v>
      </c>
      <c r="Q10" t="s">
        <v>35887</v>
      </c>
      <c r="R10" t="s">
        <v>35887</v>
      </c>
      <c r="S10" t="s">
        <v>35887</v>
      </c>
      <c r="T10" t="s">
        <v>35887</v>
      </c>
      <c r="U10" t="s">
        <v>35887</v>
      </c>
    </row>
    <row r="11" spans="1:21" x14ac:dyDescent="0.3">
      <c r="A11">
        <v>1011121</v>
      </c>
      <c r="B11" t="s">
        <v>44288</v>
      </c>
      <c r="C11" t="s">
        <v>44289</v>
      </c>
      <c r="D11" t="s">
        <v>44290</v>
      </c>
      <c r="E11" t="s">
        <v>2235</v>
      </c>
      <c r="F11" t="s">
        <v>44291</v>
      </c>
      <c r="G11" t="s">
        <v>44292</v>
      </c>
      <c r="H11" t="s">
        <v>44293</v>
      </c>
      <c r="I11">
        <v>45.354588999999997</v>
      </c>
      <c r="J11">
        <v>-105.67196</v>
      </c>
      <c r="K11">
        <v>211120</v>
      </c>
      <c r="L11" t="s">
        <v>83</v>
      </c>
      <c r="M11" t="s">
        <v>35887</v>
      </c>
      <c r="N11" t="s">
        <v>35887</v>
      </c>
      <c r="O11" t="s">
        <v>35887</v>
      </c>
      <c r="P11" t="s">
        <v>35887</v>
      </c>
      <c r="Q11" t="s">
        <v>35887</v>
      </c>
      <c r="R11" t="s">
        <v>35887</v>
      </c>
      <c r="S11" t="s">
        <v>35887</v>
      </c>
      <c r="T11"/>
      <c r="U11"/>
    </row>
    <row r="12" spans="1:21" x14ac:dyDescent="0.3">
      <c r="A12">
        <v>1011485</v>
      </c>
      <c r="B12" t="s">
        <v>44294</v>
      </c>
      <c r="C12" t="s">
        <v>44295</v>
      </c>
      <c r="D12" t="s">
        <v>9104</v>
      </c>
      <c r="E12" t="s">
        <v>1418</v>
      </c>
      <c r="F12" t="s">
        <v>33978</v>
      </c>
      <c r="G12" t="s">
        <v>44296</v>
      </c>
      <c r="H12" t="s">
        <v>13690</v>
      </c>
      <c r="I12">
        <v>35.466459999999998</v>
      </c>
      <c r="J12">
        <v>-97.518270000000001</v>
      </c>
      <c r="K12">
        <v>211120</v>
      </c>
      <c r="L12" t="s">
        <v>83</v>
      </c>
      <c r="M12" t="s">
        <v>35887</v>
      </c>
      <c r="N12" t="s">
        <v>35887</v>
      </c>
      <c r="O12" t="s">
        <v>35887</v>
      </c>
      <c r="P12" t="s">
        <v>35887</v>
      </c>
      <c r="Q12" t="s">
        <v>35887</v>
      </c>
      <c r="R12" t="s">
        <v>35887</v>
      </c>
      <c r="S12"/>
      <c r="T12"/>
      <c r="U12"/>
    </row>
    <row r="13" spans="1:21" x14ac:dyDescent="0.3">
      <c r="A13">
        <v>1009946</v>
      </c>
      <c r="B13" t="s">
        <v>44297</v>
      </c>
      <c r="C13" t="s">
        <v>44298</v>
      </c>
      <c r="D13" t="s">
        <v>44279</v>
      </c>
      <c r="E13" t="s">
        <v>303</v>
      </c>
      <c r="F13" t="s">
        <v>44280</v>
      </c>
      <c r="H13" t="s">
        <v>30520</v>
      </c>
      <c r="I13">
        <v>36.457999999999998</v>
      </c>
      <c r="J13">
        <v>-100.5462</v>
      </c>
      <c r="K13">
        <v>211120</v>
      </c>
      <c r="L13" t="s">
        <v>83</v>
      </c>
      <c r="M13" t="s">
        <v>35887</v>
      </c>
      <c r="N13" t="s">
        <v>35887</v>
      </c>
      <c r="O13" t="s">
        <v>35887</v>
      </c>
      <c r="P13" t="s">
        <v>35887</v>
      </c>
      <c r="Q13" t="s">
        <v>35887</v>
      </c>
      <c r="R13" t="s">
        <v>35887</v>
      </c>
      <c r="S13" t="s">
        <v>35887</v>
      </c>
      <c r="T13" t="s">
        <v>35887</v>
      </c>
      <c r="U13" t="s">
        <v>35887</v>
      </c>
    </row>
    <row r="14" spans="1:21" x14ac:dyDescent="0.3">
      <c r="A14">
        <v>1009630</v>
      </c>
      <c r="B14" t="s">
        <v>44299</v>
      </c>
      <c r="C14" t="s">
        <v>44300</v>
      </c>
      <c r="D14" t="s">
        <v>44301</v>
      </c>
      <c r="E14" t="s">
        <v>1781</v>
      </c>
      <c r="F14" t="s">
        <v>44302</v>
      </c>
      <c r="G14" t="s">
        <v>44303</v>
      </c>
      <c r="H14" t="s">
        <v>8803</v>
      </c>
      <c r="I14">
        <v>31.590471999999998</v>
      </c>
      <c r="J14">
        <v>-90.515666999999993</v>
      </c>
      <c r="K14">
        <v>211120</v>
      </c>
      <c r="L14" t="s">
        <v>83</v>
      </c>
      <c r="M14" t="s">
        <v>35887</v>
      </c>
      <c r="N14" t="s">
        <v>35887</v>
      </c>
      <c r="O14" t="s">
        <v>35887</v>
      </c>
      <c r="P14" t="s">
        <v>35887</v>
      </c>
      <c r="Q14" t="s">
        <v>35887</v>
      </c>
      <c r="R14" t="s">
        <v>35887</v>
      </c>
      <c r="S14" t="s">
        <v>35887</v>
      </c>
      <c r="T14" t="s">
        <v>35887</v>
      </c>
      <c r="U14" t="s">
        <v>35887</v>
      </c>
    </row>
    <row r="15" spans="1:21" x14ac:dyDescent="0.3">
      <c r="A15">
        <v>1012644</v>
      </c>
      <c r="B15" t="s">
        <v>44304</v>
      </c>
      <c r="C15" t="s">
        <v>44305</v>
      </c>
      <c r="D15" t="s">
        <v>44306</v>
      </c>
      <c r="E15" t="s">
        <v>461</v>
      </c>
      <c r="F15" t="s">
        <v>44307</v>
      </c>
      <c r="H15" t="s">
        <v>3997</v>
      </c>
      <c r="I15">
        <v>43.525500000000001</v>
      </c>
      <c r="J15">
        <v>-109.0461</v>
      </c>
      <c r="K15">
        <v>211120</v>
      </c>
      <c r="L15" t="s">
        <v>83</v>
      </c>
      <c r="M15" t="s">
        <v>35887</v>
      </c>
      <c r="N15" t="s">
        <v>35887</v>
      </c>
      <c r="O15" t="s">
        <v>35887</v>
      </c>
      <c r="P15" t="s">
        <v>35887</v>
      </c>
      <c r="Q15"/>
      <c r="R15"/>
      <c r="S15"/>
      <c r="T15"/>
      <c r="U15"/>
    </row>
    <row r="16" spans="1:21" x14ac:dyDescent="0.3">
      <c r="A16">
        <v>1006601</v>
      </c>
      <c r="B16" t="s">
        <v>44308</v>
      </c>
      <c r="C16" t="s">
        <v>44309</v>
      </c>
      <c r="D16" t="s">
        <v>9624</v>
      </c>
      <c r="E16" t="s">
        <v>1248</v>
      </c>
      <c r="F16" t="s">
        <v>9625</v>
      </c>
      <c r="G16" t="s">
        <v>44310</v>
      </c>
      <c r="H16" t="s">
        <v>2046</v>
      </c>
      <c r="I16">
        <v>39.744326000000001</v>
      </c>
      <c r="J16">
        <v>-80.519757999999996</v>
      </c>
      <c r="K16">
        <v>212112</v>
      </c>
      <c r="L16" t="s">
        <v>83</v>
      </c>
      <c r="M16"/>
      <c r="N16"/>
      <c r="O16"/>
      <c r="P16"/>
      <c r="Q16"/>
      <c r="R16"/>
      <c r="S16" t="s">
        <v>35887</v>
      </c>
      <c r="T16" t="s">
        <v>35887</v>
      </c>
      <c r="U16" t="s">
        <v>35887</v>
      </c>
    </row>
    <row r="17" spans="1:21" x14ac:dyDescent="0.3">
      <c r="A17">
        <v>1013713</v>
      </c>
      <c r="B17" t="s">
        <v>44311</v>
      </c>
      <c r="C17" t="s">
        <v>44312</v>
      </c>
      <c r="D17" t="s">
        <v>44313</v>
      </c>
      <c r="E17" t="s">
        <v>640</v>
      </c>
      <c r="F17" t="s">
        <v>44314</v>
      </c>
      <c r="H17" t="s">
        <v>13690</v>
      </c>
      <c r="I17">
        <v>46.231363000000002</v>
      </c>
      <c r="J17">
        <v>-103.951868</v>
      </c>
      <c r="K17">
        <v>211120</v>
      </c>
      <c r="L17" t="s">
        <v>83</v>
      </c>
      <c r="M17" t="s">
        <v>35887</v>
      </c>
      <c r="N17" t="s">
        <v>35887</v>
      </c>
      <c r="O17" t="s">
        <v>35887</v>
      </c>
      <c r="P17" t="s">
        <v>35887</v>
      </c>
      <c r="Q17" t="s">
        <v>35887</v>
      </c>
      <c r="R17"/>
      <c r="S17"/>
      <c r="T17"/>
      <c r="U17"/>
    </row>
    <row r="18" spans="1:21" x14ac:dyDescent="0.3">
      <c r="A18">
        <v>1013609</v>
      </c>
      <c r="B18" t="s">
        <v>8297</v>
      </c>
      <c r="C18" t="s">
        <v>8298</v>
      </c>
      <c r="D18" t="s">
        <v>8299</v>
      </c>
      <c r="E18" t="s">
        <v>303</v>
      </c>
      <c r="F18" t="s">
        <v>8300</v>
      </c>
      <c r="G18" t="s">
        <v>8301</v>
      </c>
      <c r="H18" t="s">
        <v>8302</v>
      </c>
      <c r="I18">
        <v>33.149918</v>
      </c>
      <c r="J18">
        <v>-102.99116600000001</v>
      </c>
      <c r="K18">
        <v>211130</v>
      </c>
      <c r="L18" t="s">
        <v>8303</v>
      </c>
      <c r="M18" t="s">
        <v>35887</v>
      </c>
      <c r="N18"/>
      <c r="O18"/>
      <c r="P18"/>
      <c r="Q18"/>
      <c r="R18"/>
      <c r="S18"/>
      <c r="T18"/>
      <c r="U18"/>
    </row>
    <row r="19" spans="1:21" x14ac:dyDescent="0.3">
      <c r="A19">
        <v>1009997</v>
      </c>
      <c r="B19" t="s">
        <v>44315</v>
      </c>
      <c r="C19" t="s">
        <v>44316</v>
      </c>
      <c r="D19" t="s">
        <v>23250</v>
      </c>
      <c r="E19" t="s">
        <v>1418</v>
      </c>
      <c r="F19" t="s">
        <v>23251</v>
      </c>
      <c r="H19" t="s">
        <v>1564</v>
      </c>
      <c r="I19">
        <v>36.521000000000001</v>
      </c>
      <c r="J19">
        <v>-100.89749999999999</v>
      </c>
      <c r="K19">
        <v>211120</v>
      </c>
      <c r="L19" t="s">
        <v>83</v>
      </c>
      <c r="M19" t="s">
        <v>35887</v>
      </c>
      <c r="N19" t="s">
        <v>35887</v>
      </c>
      <c r="O19" t="s">
        <v>35887</v>
      </c>
      <c r="P19" t="s">
        <v>35887</v>
      </c>
      <c r="Q19" t="s">
        <v>35887</v>
      </c>
      <c r="R19" t="s">
        <v>35887</v>
      </c>
      <c r="S19" t="s">
        <v>35887</v>
      </c>
      <c r="T19" t="s">
        <v>35887</v>
      </c>
      <c r="U19" t="s">
        <v>35887</v>
      </c>
    </row>
    <row r="20" spans="1:21" x14ac:dyDescent="0.3">
      <c r="A20">
        <v>1009778</v>
      </c>
      <c r="B20" t="s">
        <v>44317</v>
      </c>
      <c r="C20" t="s">
        <v>44318</v>
      </c>
      <c r="D20" t="s">
        <v>2808</v>
      </c>
      <c r="E20" t="s">
        <v>303</v>
      </c>
      <c r="F20" t="s">
        <v>9292</v>
      </c>
      <c r="G20" t="s">
        <v>44319</v>
      </c>
      <c r="H20" t="s">
        <v>3161</v>
      </c>
      <c r="I20">
        <v>31.999870000000001</v>
      </c>
      <c r="J20">
        <v>-102.07848</v>
      </c>
      <c r="K20">
        <v>211111</v>
      </c>
      <c r="L20" t="s">
        <v>44320</v>
      </c>
      <c r="M20"/>
      <c r="N20"/>
      <c r="O20"/>
      <c r="P20"/>
      <c r="Q20"/>
      <c r="R20"/>
      <c r="S20" t="s">
        <v>35887</v>
      </c>
      <c r="T20" t="s">
        <v>35887</v>
      </c>
      <c r="U20"/>
    </row>
    <row r="21" spans="1:21" x14ac:dyDescent="0.3">
      <c r="A21">
        <v>1009240</v>
      </c>
      <c r="B21" t="s">
        <v>27683</v>
      </c>
      <c r="C21" t="s">
        <v>44321</v>
      </c>
      <c r="D21" t="s">
        <v>35972</v>
      </c>
      <c r="E21" t="s">
        <v>323</v>
      </c>
      <c r="F21" t="s">
        <v>35973</v>
      </c>
      <c r="G21" t="s">
        <v>37326</v>
      </c>
      <c r="H21" t="s">
        <v>1001</v>
      </c>
      <c r="I21">
        <v>37.795963</v>
      </c>
      <c r="J21">
        <v>-122.022317</v>
      </c>
      <c r="K21">
        <v>211130</v>
      </c>
      <c r="L21" t="s">
        <v>116</v>
      </c>
      <c r="M21"/>
      <c r="N21"/>
      <c r="O21"/>
      <c r="P21"/>
      <c r="Q21"/>
      <c r="R21"/>
      <c r="S21"/>
      <c r="T21"/>
      <c r="U21" t="s">
        <v>35887</v>
      </c>
    </row>
    <row r="22" spans="1:21" x14ac:dyDescent="0.3">
      <c r="A22">
        <v>1009241</v>
      </c>
      <c r="B22" t="s">
        <v>27683</v>
      </c>
      <c r="C22" t="s">
        <v>44322</v>
      </c>
      <c r="D22" t="s">
        <v>35972</v>
      </c>
      <c r="E22" t="s">
        <v>323</v>
      </c>
      <c r="F22" t="s">
        <v>35973</v>
      </c>
      <c r="G22" t="s">
        <v>37326</v>
      </c>
      <c r="H22" t="s">
        <v>35109</v>
      </c>
      <c r="I22">
        <v>37.795963</v>
      </c>
      <c r="J22">
        <v>-122.022317</v>
      </c>
      <c r="K22">
        <v>211111</v>
      </c>
      <c r="L22" t="s">
        <v>116</v>
      </c>
      <c r="M22"/>
      <c r="N22"/>
      <c r="O22"/>
      <c r="P22"/>
      <c r="Q22"/>
      <c r="R22"/>
      <c r="S22"/>
      <c r="T22"/>
      <c r="U22" t="s">
        <v>35887</v>
      </c>
    </row>
    <row r="23" spans="1:21" x14ac:dyDescent="0.3">
      <c r="A23">
        <v>1010468</v>
      </c>
      <c r="B23" t="s">
        <v>44323</v>
      </c>
      <c r="C23" t="s">
        <v>44324</v>
      </c>
      <c r="D23" t="s">
        <v>31771</v>
      </c>
      <c r="E23" t="s">
        <v>386</v>
      </c>
      <c r="F23" t="s">
        <v>31772</v>
      </c>
      <c r="G23" t="s">
        <v>44325</v>
      </c>
      <c r="H23" t="s">
        <v>4719</v>
      </c>
      <c r="I23">
        <v>31.077871999999999</v>
      </c>
      <c r="J23">
        <v>-88.234070000000003</v>
      </c>
      <c r="K23">
        <v>211111</v>
      </c>
      <c r="L23" t="s">
        <v>83</v>
      </c>
      <c r="M23"/>
      <c r="N23"/>
      <c r="O23"/>
      <c r="P23" t="s">
        <v>38382</v>
      </c>
      <c r="Q23" t="s">
        <v>38382</v>
      </c>
      <c r="R23" t="s">
        <v>44326</v>
      </c>
      <c r="S23" t="s">
        <v>44327</v>
      </c>
      <c r="T23" t="s">
        <v>44328</v>
      </c>
      <c r="U23"/>
    </row>
    <row r="24" spans="1:21" x14ac:dyDescent="0.3">
      <c r="A24">
        <v>1007479</v>
      </c>
      <c r="B24" t="s">
        <v>44329</v>
      </c>
      <c r="C24" t="s">
        <v>44330</v>
      </c>
      <c r="D24" t="s">
        <v>5420</v>
      </c>
      <c r="E24" t="s">
        <v>303</v>
      </c>
      <c r="F24" t="s">
        <v>42546</v>
      </c>
      <c r="G24" t="s">
        <v>44331</v>
      </c>
      <c r="H24" t="s">
        <v>3161</v>
      </c>
      <c r="I24">
        <v>32.027859999999997</v>
      </c>
      <c r="J24">
        <v>-102.09198000000001</v>
      </c>
      <c r="K24">
        <v>211120</v>
      </c>
      <c r="L24" t="s">
        <v>44320</v>
      </c>
      <c r="M24" t="s">
        <v>35887</v>
      </c>
      <c r="N24" t="s">
        <v>35887</v>
      </c>
      <c r="O24" t="s">
        <v>35887</v>
      </c>
      <c r="P24" t="s">
        <v>35887</v>
      </c>
      <c r="Q24" t="s">
        <v>35887</v>
      </c>
      <c r="R24" t="s">
        <v>35887</v>
      </c>
      <c r="S24" t="s">
        <v>35887</v>
      </c>
      <c r="T24" t="s">
        <v>35887</v>
      </c>
      <c r="U24" t="s">
        <v>35887</v>
      </c>
    </row>
    <row r="25" spans="1:21" x14ac:dyDescent="0.3">
      <c r="A25">
        <v>1010117</v>
      </c>
      <c r="B25" t="s">
        <v>9939</v>
      </c>
      <c r="C25" t="s">
        <v>9940</v>
      </c>
      <c r="D25" t="s">
        <v>9941</v>
      </c>
      <c r="E25" t="s">
        <v>454</v>
      </c>
      <c r="F25" t="s">
        <v>9942</v>
      </c>
      <c r="G25" t="s">
        <v>9943</v>
      </c>
      <c r="H25" t="s">
        <v>2892</v>
      </c>
      <c r="I25">
        <v>45.033842</v>
      </c>
      <c r="J25">
        <v>-84.511469000000005</v>
      </c>
      <c r="K25">
        <v>211120</v>
      </c>
      <c r="L25" t="s">
        <v>9944</v>
      </c>
      <c r="M25" t="s">
        <v>44332</v>
      </c>
      <c r="N25" t="s">
        <v>44333</v>
      </c>
      <c r="O25" t="s">
        <v>35887</v>
      </c>
      <c r="P25" t="s">
        <v>35887</v>
      </c>
      <c r="Q25" t="s">
        <v>35887</v>
      </c>
      <c r="R25" t="s">
        <v>35887</v>
      </c>
      <c r="S25" t="s">
        <v>35887</v>
      </c>
      <c r="T25" t="s">
        <v>35887</v>
      </c>
      <c r="U25" t="s">
        <v>35887</v>
      </c>
    </row>
    <row r="26" spans="1:21" x14ac:dyDescent="0.3">
      <c r="A26">
        <v>1009631</v>
      </c>
      <c r="B26" t="s">
        <v>44334</v>
      </c>
      <c r="C26" t="s">
        <v>44335</v>
      </c>
      <c r="D26" t="s">
        <v>44336</v>
      </c>
      <c r="E26" t="s">
        <v>1781</v>
      </c>
      <c r="F26" t="s">
        <v>44337</v>
      </c>
      <c r="G26" t="s">
        <v>44338</v>
      </c>
      <c r="H26" t="s">
        <v>1615</v>
      </c>
      <c r="I26">
        <v>31.486640999999999</v>
      </c>
      <c r="J26">
        <v>-91.096940000000004</v>
      </c>
      <c r="K26">
        <v>211120</v>
      </c>
      <c r="L26" t="s">
        <v>83</v>
      </c>
      <c r="M26" t="s">
        <v>35887</v>
      </c>
      <c r="N26" t="s">
        <v>35887</v>
      </c>
      <c r="O26" t="s">
        <v>35887</v>
      </c>
      <c r="P26" t="s">
        <v>35887</v>
      </c>
      <c r="Q26" t="s">
        <v>35887</v>
      </c>
      <c r="R26" t="s">
        <v>35887</v>
      </c>
      <c r="S26" t="s">
        <v>35887</v>
      </c>
      <c r="T26" t="s">
        <v>35887</v>
      </c>
      <c r="U26" t="s">
        <v>35887</v>
      </c>
    </row>
    <row r="27" spans="1:21" x14ac:dyDescent="0.3">
      <c r="A27">
        <v>1012519</v>
      </c>
      <c r="B27" t="s">
        <v>11110</v>
      </c>
      <c r="C27" t="s">
        <v>11111</v>
      </c>
      <c r="D27" t="s">
        <v>3520</v>
      </c>
      <c r="E27" t="s">
        <v>303</v>
      </c>
      <c r="F27" t="s">
        <v>3521</v>
      </c>
      <c r="G27" t="s">
        <v>11112</v>
      </c>
      <c r="I27">
        <v>31.240756699999999</v>
      </c>
      <c r="J27">
        <v>-103.065333</v>
      </c>
      <c r="K27">
        <v>211130</v>
      </c>
      <c r="L27" t="s">
        <v>2172</v>
      </c>
      <c r="M27" t="s">
        <v>35887</v>
      </c>
      <c r="N27" t="s">
        <v>35887</v>
      </c>
      <c r="O27" t="s">
        <v>35887</v>
      </c>
      <c r="P27" t="s">
        <v>35887</v>
      </c>
      <c r="Q27"/>
      <c r="R27"/>
      <c r="S27"/>
      <c r="T27"/>
      <c r="U27"/>
    </row>
    <row r="28" spans="1:21" x14ac:dyDescent="0.3">
      <c r="A28">
        <v>1009632</v>
      </c>
      <c r="B28" t="s">
        <v>11135</v>
      </c>
      <c r="C28" t="s">
        <v>44339</v>
      </c>
      <c r="D28" t="s">
        <v>1746</v>
      </c>
      <c r="E28" t="s">
        <v>583</v>
      </c>
      <c r="F28" t="s">
        <v>1747</v>
      </c>
      <c r="G28" t="s">
        <v>11137</v>
      </c>
      <c r="H28" t="s">
        <v>1749</v>
      </c>
      <c r="I28">
        <v>32.441732000000002</v>
      </c>
      <c r="J28">
        <v>-91.588175000000007</v>
      </c>
      <c r="K28">
        <v>211120</v>
      </c>
      <c r="L28" t="s">
        <v>83</v>
      </c>
      <c r="M28" t="s">
        <v>35887</v>
      </c>
      <c r="N28" t="s">
        <v>35887</v>
      </c>
      <c r="O28" t="s">
        <v>35887</v>
      </c>
      <c r="P28" t="s">
        <v>35887</v>
      </c>
      <c r="Q28" t="s">
        <v>35887</v>
      </c>
      <c r="R28" t="s">
        <v>35887</v>
      </c>
      <c r="S28" t="s">
        <v>35887</v>
      </c>
      <c r="T28" t="s">
        <v>35887</v>
      </c>
      <c r="U28" t="s">
        <v>35887</v>
      </c>
    </row>
    <row r="29" spans="1:21" x14ac:dyDescent="0.3">
      <c r="A29">
        <v>1009434</v>
      </c>
      <c r="B29" t="s">
        <v>44340</v>
      </c>
      <c r="C29" t="s">
        <v>44341</v>
      </c>
      <c r="D29" t="s">
        <v>2808</v>
      </c>
      <c r="E29" t="s">
        <v>303</v>
      </c>
      <c r="F29" t="s">
        <v>9292</v>
      </c>
      <c r="G29" t="s">
        <v>44342</v>
      </c>
      <c r="H29" t="s">
        <v>3161</v>
      </c>
      <c r="I29">
        <v>31.998439999999999</v>
      </c>
      <c r="J29">
        <v>-102.08054</v>
      </c>
      <c r="K29">
        <v>211120</v>
      </c>
      <c r="L29" t="s">
        <v>116</v>
      </c>
      <c r="M29"/>
      <c r="N29" t="s">
        <v>35887</v>
      </c>
      <c r="O29"/>
      <c r="P29"/>
      <c r="Q29"/>
      <c r="R29"/>
      <c r="S29"/>
      <c r="T29"/>
      <c r="U29"/>
    </row>
    <row r="30" spans="1:21" x14ac:dyDescent="0.3">
      <c r="A30">
        <v>1008412</v>
      </c>
      <c r="B30" t="s">
        <v>11243</v>
      </c>
      <c r="C30" t="s">
        <v>11244</v>
      </c>
      <c r="D30" t="s">
        <v>5620</v>
      </c>
      <c r="E30" t="s">
        <v>303</v>
      </c>
      <c r="F30" t="s">
        <v>5621</v>
      </c>
      <c r="G30" t="s">
        <v>11245</v>
      </c>
      <c r="H30" t="s">
        <v>5623</v>
      </c>
      <c r="I30">
        <v>28.461252999999999</v>
      </c>
      <c r="J30">
        <v>-99.101349999999996</v>
      </c>
      <c r="K30">
        <v>211120</v>
      </c>
      <c r="L30" t="s">
        <v>2172</v>
      </c>
      <c r="M30" t="s">
        <v>35887</v>
      </c>
      <c r="N30" t="s">
        <v>35887</v>
      </c>
      <c r="O30" t="s">
        <v>35887</v>
      </c>
      <c r="P30" t="s">
        <v>35887</v>
      </c>
      <c r="Q30"/>
      <c r="R30"/>
      <c r="S30"/>
      <c r="T30"/>
      <c r="U30"/>
    </row>
    <row r="31" spans="1:21" x14ac:dyDescent="0.3">
      <c r="A31">
        <v>1010406</v>
      </c>
      <c r="B31" t="s">
        <v>44343</v>
      </c>
      <c r="C31" t="s">
        <v>44344</v>
      </c>
      <c r="D31" t="s">
        <v>11290</v>
      </c>
      <c r="E31" t="s">
        <v>303</v>
      </c>
      <c r="F31" t="s">
        <v>11291</v>
      </c>
      <c r="H31" t="s">
        <v>11292</v>
      </c>
      <c r="I31">
        <v>32.145954000000003</v>
      </c>
      <c r="J31">
        <v>-103.048034</v>
      </c>
      <c r="K31">
        <v>211111</v>
      </c>
      <c r="L31" t="s">
        <v>83</v>
      </c>
      <c r="M31"/>
      <c r="N31"/>
      <c r="O31"/>
      <c r="P31" t="s">
        <v>35887</v>
      </c>
      <c r="Q31" t="s">
        <v>35887</v>
      </c>
      <c r="R31" t="s">
        <v>35887</v>
      </c>
      <c r="S31" t="s">
        <v>35887</v>
      </c>
      <c r="T31" t="s">
        <v>35887</v>
      </c>
      <c r="U31"/>
    </row>
    <row r="32" spans="1:21" x14ac:dyDescent="0.3">
      <c r="A32">
        <v>1009956</v>
      </c>
      <c r="B32" t="s">
        <v>44345</v>
      </c>
      <c r="C32" t="s">
        <v>44346</v>
      </c>
      <c r="D32" t="s">
        <v>3191</v>
      </c>
      <c r="E32" t="s">
        <v>1487</v>
      </c>
      <c r="F32" t="s">
        <v>44347</v>
      </c>
      <c r="G32" t="s">
        <v>44348</v>
      </c>
      <c r="H32" t="s">
        <v>5884</v>
      </c>
      <c r="I32">
        <v>39.742905</v>
      </c>
      <c r="J32">
        <v>-104.98738</v>
      </c>
      <c r="K32">
        <v>211120</v>
      </c>
      <c r="L32" t="s">
        <v>44320</v>
      </c>
      <c r="M32" t="s">
        <v>35887</v>
      </c>
      <c r="N32" t="s">
        <v>35887</v>
      </c>
      <c r="O32" t="s">
        <v>35887</v>
      </c>
      <c r="P32" t="s">
        <v>35887</v>
      </c>
      <c r="Q32" t="s">
        <v>35887</v>
      </c>
      <c r="R32" t="s">
        <v>35887</v>
      </c>
      <c r="S32" t="s">
        <v>35887</v>
      </c>
      <c r="T32" t="s">
        <v>35887</v>
      </c>
      <c r="U32" t="s">
        <v>35887</v>
      </c>
    </row>
    <row r="33" spans="1:21" x14ac:dyDescent="0.3">
      <c r="A33">
        <v>1012092</v>
      </c>
      <c r="B33" t="s">
        <v>44349</v>
      </c>
      <c r="C33" t="s">
        <v>44350</v>
      </c>
      <c r="D33" t="s">
        <v>44351</v>
      </c>
      <c r="E33" t="s">
        <v>303</v>
      </c>
      <c r="F33" t="s">
        <v>11291</v>
      </c>
      <c r="H33" t="s">
        <v>11292</v>
      </c>
      <c r="I33">
        <v>32.121352000000002</v>
      </c>
      <c r="J33">
        <v>-102.63603999999999</v>
      </c>
      <c r="K33">
        <v>211120</v>
      </c>
      <c r="L33" t="s">
        <v>83</v>
      </c>
      <c r="M33" t="s">
        <v>35887</v>
      </c>
      <c r="N33" t="s">
        <v>35887</v>
      </c>
      <c r="O33" t="s">
        <v>35887</v>
      </c>
      <c r="P33" t="s">
        <v>35887</v>
      </c>
      <c r="Q33"/>
      <c r="R33"/>
      <c r="S33"/>
      <c r="T33"/>
      <c r="U33"/>
    </row>
    <row r="34" spans="1:21" x14ac:dyDescent="0.3">
      <c r="A34">
        <v>1008836</v>
      </c>
      <c r="B34" t="s">
        <v>42925</v>
      </c>
      <c r="C34" t="s">
        <v>44352</v>
      </c>
      <c r="D34" t="s">
        <v>19055</v>
      </c>
      <c r="E34" t="s">
        <v>386</v>
      </c>
      <c r="F34" t="s">
        <v>42927</v>
      </c>
      <c r="G34" t="s">
        <v>44353</v>
      </c>
      <c r="H34" t="s">
        <v>536</v>
      </c>
      <c r="I34">
        <v>33.520057999999999</v>
      </c>
      <c r="J34">
        <v>-86.807637</v>
      </c>
      <c r="K34">
        <v>211111</v>
      </c>
      <c r="L34" t="s">
        <v>44320</v>
      </c>
      <c r="M34"/>
      <c r="N34"/>
      <c r="O34" t="s">
        <v>35887</v>
      </c>
      <c r="P34" t="s">
        <v>35887</v>
      </c>
      <c r="Q34" t="s">
        <v>35887</v>
      </c>
      <c r="R34" t="s">
        <v>35887</v>
      </c>
      <c r="S34" t="s">
        <v>35887</v>
      </c>
      <c r="T34" t="s">
        <v>35887</v>
      </c>
      <c r="U34" t="s">
        <v>35887</v>
      </c>
    </row>
    <row r="35" spans="1:21" x14ac:dyDescent="0.3">
      <c r="A35">
        <v>1009633</v>
      </c>
      <c r="B35" t="s">
        <v>44354</v>
      </c>
      <c r="C35" t="s">
        <v>44355</v>
      </c>
      <c r="D35" t="s">
        <v>44356</v>
      </c>
      <c r="E35" t="s">
        <v>1781</v>
      </c>
      <c r="F35" t="s">
        <v>44357</v>
      </c>
      <c r="G35" t="s">
        <v>44358</v>
      </c>
      <c r="H35" t="s">
        <v>1118</v>
      </c>
      <c r="I35">
        <v>31.78154</v>
      </c>
      <c r="J35">
        <v>-88.827219999999997</v>
      </c>
      <c r="K35">
        <v>211120</v>
      </c>
      <c r="L35" t="s">
        <v>83</v>
      </c>
      <c r="M35" t="s">
        <v>35887</v>
      </c>
      <c r="N35" t="s">
        <v>35887</v>
      </c>
      <c r="O35"/>
      <c r="P35" t="s">
        <v>35887</v>
      </c>
      <c r="Q35" t="s">
        <v>35887</v>
      </c>
      <c r="R35" t="s">
        <v>35887</v>
      </c>
      <c r="S35" t="s">
        <v>35887</v>
      </c>
      <c r="T35" t="s">
        <v>35887</v>
      </c>
      <c r="U35" t="s">
        <v>35887</v>
      </c>
    </row>
    <row r="36" spans="1:21" x14ac:dyDescent="0.3">
      <c r="A36">
        <v>1009999</v>
      </c>
      <c r="B36" t="s">
        <v>44359</v>
      </c>
      <c r="C36" t="s">
        <v>44360</v>
      </c>
      <c r="D36" t="s">
        <v>44361</v>
      </c>
      <c r="E36" t="s">
        <v>303</v>
      </c>
      <c r="F36" t="s">
        <v>44362</v>
      </c>
      <c r="H36" t="s">
        <v>30520</v>
      </c>
      <c r="I36">
        <v>36.265300000000003</v>
      </c>
      <c r="J36">
        <v>-101.026</v>
      </c>
      <c r="K36">
        <v>211120</v>
      </c>
      <c r="L36" t="s">
        <v>83</v>
      </c>
      <c r="M36" t="s">
        <v>35887</v>
      </c>
      <c r="N36" t="s">
        <v>35887</v>
      </c>
      <c r="O36" t="s">
        <v>35887</v>
      </c>
      <c r="P36" t="s">
        <v>35887</v>
      </c>
      <c r="Q36" t="s">
        <v>35887</v>
      </c>
      <c r="R36" t="s">
        <v>35887</v>
      </c>
      <c r="S36" t="s">
        <v>35887</v>
      </c>
      <c r="T36" t="s">
        <v>35887</v>
      </c>
      <c r="U36" t="s">
        <v>35887</v>
      </c>
    </row>
    <row r="37" spans="1:21" x14ac:dyDescent="0.3">
      <c r="A37">
        <v>1009718</v>
      </c>
      <c r="B37" t="s">
        <v>44363</v>
      </c>
      <c r="C37" t="s">
        <v>44364</v>
      </c>
      <c r="D37" t="s">
        <v>2808</v>
      </c>
      <c r="E37" t="s">
        <v>303</v>
      </c>
      <c r="F37" t="s">
        <v>44365</v>
      </c>
      <c r="G37" t="s">
        <v>44366</v>
      </c>
      <c r="H37" t="s">
        <v>3161</v>
      </c>
      <c r="I37">
        <v>32.04663</v>
      </c>
      <c r="J37">
        <v>-102.16955</v>
      </c>
      <c r="K37">
        <v>211120</v>
      </c>
      <c r="L37" t="s">
        <v>83</v>
      </c>
      <c r="M37" t="s">
        <v>35887</v>
      </c>
      <c r="N37" t="s">
        <v>35887</v>
      </c>
      <c r="O37" t="s">
        <v>35887</v>
      </c>
      <c r="P37" t="s">
        <v>35887</v>
      </c>
      <c r="Q37" t="s">
        <v>35887</v>
      </c>
      <c r="R37" t="s">
        <v>35887</v>
      </c>
      <c r="S37" t="s">
        <v>35887</v>
      </c>
      <c r="T37" t="s">
        <v>35887</v>
      </c>
      <c r="U37" t="s">
        <v>35887</v>
      </c>
    </row>
    <row r="38" spans="1:21" x14ac:dyDescent="0.3">
      <c r="A38">
        <v>1012643</v>
      </c>
      <c r="B38" t="s">
        <v>44367</v>
      </c>
      <c r="C38" t="s">
        <v>44368</v>
      </c>
      <c r="D38" t="s">
        <v>44369</v>
      </c>
      <c r="E38" t="s">
        <v>461</v>
      </c>
      <c r="F38" t="s">
        <v>38916</v>
      </c>
      <c r="H38" t="s">
        <v>4043</v>
      </c>
      <c r="I38">
        <v>44.795299999999997</v>
      </c>
      <c r="J38">
        <v>-108.5459</v>
      </c>
      <c r="K38">
        <v>211120</v>
      </c>
      <c r="L38" t="s">
        <v>83</v>
      </c>
      <c r="M38" t="s">
        <v>35887</v>
      </c>
      <c r="N38" t="s">
        <v>35887</v>
      </c>
      <c r="O38" t="s">
        <v>35887</v>
      </c>
      <c r="P38" t="s">
        <v>35887</v>
      </c>
      <c r="Q38"/>
      <c r="R38"/>
      <c r="S38"/>
      <c r="T38"/>
      <c r="U38"/>
    </row>
    <row r="39" spans="1:21" x14ac:dyDescent="0.3">
      <c r="A39">
        <v>1012688</v>
      </c>
      <c r="B39" t="s">
        <v>44370</v>
      </c>
      <c r="C39" t="s">
        <v>44371</v>
      </c>
      <c r="D39" t="s">
        <v>44306</v>
      </c>
      <c r="E39" t="s">
        <v>461</v>
      </c>
      <c r="F39" t="s">
        <v>44307</v>
      </c>
      <c r="H39" t="s">
        <v>44372</v>
      </c>
      <c r="I39">
        <v>43.958799999999997</v>
      </c>
      <c r="J39">
        <v>-108.6635</v>
      </c>
      <c r="K39">
        <v>211120</v>
      </c>
      <c r="L39" t="s">
        <v>83</v>
      </c>
      <c r="M39" t="s">
        <v>35887</v>
      </c>
      <c r="N39" t="s">
        <v>35887</v>
      </c>
      <c r="O39" t="s">
        <v>35887</v>
      </c>
      <c r="P39" t="s">
        <v>35887</v>
      </c>
      <c r="Q39"/>
      <c r="R39"/>
      <c r="S39"/>
      <c r="T39"/>
      <c r="U39"/>
    </row>
    <row r="40" spans="1:21" x14ac:dyDescent="0.3">
      <c r="A40">
        <v>1011085</v>
      </c>
      <c r="B40" t="s">
        <v>44373</v>
      </c>
      <c r="C40" t="s">
        <v>44374</v>
      </c>
      <c r="D40" t="s">
        <v>12598</v>
      </c>
      <c r="E40" t="s">
        <v>303</v>
      </c>
      <c r="F40" t="s">
        <v>1580</v>
      </c>
      <c r="G40" t="s">
        <v>44375</v>
      </c>
      <c r="H40" t="s">
        <v>8995</v>
      </c>
      <c r="I40">
        <v>31.987300000000001</v>
      </c>
      <c r="J40">
        <v>-102.64999</v>
      </c>
      <c r="K40">
        <v>211120</v>
      </c>
      <c r="L40" t="s">
        <v>83</v>
      </c>
      <c r="M40" t="s">
        <v>35887</v>
      </c>
      <c r="N40" t="s">
        <v>35887</v>
      </c>
      <c r="O40" t="s">
        <v>35887</v>
      </c>
      <c r="P40" t="s">
        <v>35887</v>
      </c>
      <c r="Q40" t="s">
        <v>35887</v>
      </c>
      <c r="R40" t="s">
        <v>35887</v>
      </c>
      <c r="S40" t="s">
        <v>35887</v>
      </c>
      <c r="T40"/>
      <c r="U40"/>
    </row>
    <row r="41" spans="1:21" x14ac:dyDescent="0.3">
      <c r="A41">
        <v>1009947</v>
      </c>
      <c r="B41" t="s">
        <v>44376</v>
      </c>
      <c r="C41" t="s">
        <v>44377</v>
      </c>
      <c r="D41" t="s">
        <v>44279</v>
      </c>
      <c r="E41" t="s">
        <v>303</v>
      </c>
      <c r="F41" t="s">
        <v>44280</v>
      </c>
      <c r="H41" t="s">
        <v>30520</v>
      </c>
      <c r="I41">
        <v>36.468899999999998</v>
      </c>
      <c r="J41">
        <v>-100.5608</v>
      </c>
      <c r="K41">
        <v>211120</v>
      </c>
      <c r="L41" t="s">
        <v>83</v>
      </c>
      <c r="M41" t="s">
        <v>35887</v>
      </c>
      <c r="N41" t="s">
        <v>35887</v>
      </c>
      <c r="O41" t="s">
        <v>35887</v>
      </c>
      <c r="P41" t="s">
        <v>35887</v>
      </c>
      <c r="Q41" t="s">
        <v>35887</v>
      </c>
      <c r="R41" t="s">
        <v>35887</v>
      </c>
      <c r="S41" t="s">
        <v>35887</v>
      </c>
      <c r="T41" t="s">
        <v>35887</v>
      </c>
      <c r="U41" t="s">
        <v>35887</v>
      </c>
    </row>
    <row r="42" spans="1:21" x14ac:dyDescent="0.3">
      <c r="A42">
        <v>1011122</v>
      </c>
      <c r="B42" t="s">
        <v>44378</v>
      </c>
      <c r="C42" t="s">
        <v>44379</v>
      </c>
      <c r="D42" t="s">
        <v>8664</v>
      </c>
      <c r="E42" t="s">
        <v>461</v>
      </c>
      <c r="F42" t="s">
        <v>12835</v>
      </c>
      <c r="G42" t="s">
        <v>44380</v>
      </c>
      <c r="H42" t="s">
        <v>6437</v>
      </c>
      <c r="I42">
        <v>42.742331</v>
      </c>
      <c r="J42">
        <v>-107.003784</v>
      </c>
      <c r="K42">
        <v>211120</v>
      </c>
      <c r="L42" t="s">
        <v>83</v>
      </c>
      <c r="M42" t="s">
        <v>35887</v>
      </c>
      <c r="N42" t="s">
        <v>35887</v>
      </c>
      <c r="O42" t="s">
        <v>35887</v>
      </c>
      <c r="P42" t="s">
        <v>35887</v>
      </c>
      <c r="Q42" t="s">
        <v>35887</v>
      </c>
      <c r="R42" t="s">
        <v>35887</v>
      </c>
      <c r="S42" t="s">
        <v>35887</v>
      </c>
      <c r="T42"/>
      <c r="U42"/>
    </row>
    <row r="43" spans="1:21" x14ac:dyDescent="0.3">
      <c r="A43">
        <v>1004924</v>
      </c>
      <c r="B43" t="s">
        <v>15844</v>
      </c>
      <c r="C43" t="s">
        <v>15845</v>
      </c>
      <c r="D43" t="s">
        <v>15846</v>
      </c>
      <c r="E43" t="s">
        <v>461</v>
      </c>
      <c r="F43" t="s">
        <v>15847</v>
      </c>
      <c r="G43" t="s">
        <v>15848</v>
      </c>
      <c r="H43" t="s">
        <v>15849</v>
      </c>
      <c r="I43">
        <v>44.866701999999997</v>
      </c>
      <c r="J43">
        <v>-108.81493399999999</v>
      </c>
      <c r="K43">
        <v>211130</v>
      </c>
      <c r="L43" t="s">
        <v>15850</v>
      </c>
      <c r="M43" t="s">
        <v>35887</v>
      </c>
      <c r="N43" t="s">
        <v>35887</v>
      </c>
      <c r="O43" t="s">
        <v>35887</v>
      </c>
      <c r="P43" t="s">
        <v>35887</v>
      </c>
      <c r="Q43" t="s">
        <v>35887</v>
      </c>
      <c r="R43" t="s">
        <v>35887</v>
      </c>
      <c r="S43" t="s">
        <v>35887</v>
      </c>
      <c r="T43" t="s">
        <v>35887</v>
      </c>
      <c r="U43" t="s">
        <v>35887</v>
      </c>
    </row>
    <row r="44" spans="1:21" x14ac:dyDescent="0.3">
      <c r="A44">
        <v>1010657</v>
      </c>
      <c r="B44" t="s">
        <v>44381</v>
      </c>
      <c r="C44" t="s">
        <v>44382</v>
      </c>
      <c r="D44" t="s">
        <v>44306</v>
      </c>
      <c r="E44" t="s">
        <v>461</v>
      </c>
      <c r="F44" t="s">
        <v>44383</v>
      </c>
      <c r="H44" t="s">
        <v>44372</v>
      </c>
      <c r="I44">
        <v>43.779699999999998</v>
      </c>
      <c r="J44">
        <v>-108.5719</v>
      </c>
      <c r="K44">
        <v>211120</v>
      </c>
      <c r="L44" t="s">
        <v>83</v>
      </c>
      <c r="M44" t="s">
        <v>35887</v>
      </c>
      <c r="N44" t="s">
        <v>35887</v>
      </c>
      <c r="O44" t="s">
        <v>35887</v>
      </c>
      <c r="P44" t="s">
        <v>35887</v>
      </c>
      <c r="Q44" t="s">
        <v>35887</v>
      </c>
      <c r="R44" t="s">
        <v>35887</v>
      </c>
      <c r="S44" t="s">
        <v>35887</v>
      </c>
      <c r="T44" t="s">
        <v>35887</v>
      </c>
      <c r="U44" t="s">
        <v>35887</v>
      </c>
    </row>
    <row r="45" spans="1:21" x14ac:dyDescent="0.3">
      <c r="A45">
        <v>1010463</v>
      </c>
      <c r="B45" t="s">
        <v>44384</v>
      </c>
      <c r="C45" t="s">
        <v>44385</v>
      </c>
      <c r="D45" t="s">
        <v>24392</v>
      </c>
      <c r="E45" t="s">
        <v>454</v>
      </c>
      <c r="F45" t="s">
        <v>44386</v>
      </c>
      <c r="H45" t="s">
        <v>14115</v>
      </c>
      <c r="I45">
        <v>42.618941999999997</v>
      </c>
      <c r="J45">
        <v>-83.687828999999994</v>
      </c>
      <c r="K45">
        <v>211111</v>
      </c>
      <c r="L45" t="s">
        <v>83</v>
      </c>
      <c r="M45"/>
      <c r="N45"/>
      <c r="O45"/>
      <c r="P45"/>
      <c r="Q45" t="s">
        <v>35887</v>
      </c>
      <c r="R45" t="s">
        <v>35887</v>
      </c>
      <c r="S45" t="s">
        <v>35887</v>
      </c>
      <c r="T45" t="s">
        <v>35887</v>
      </c>
      <c r="U45" t="s">
        <v>35887</v>
      </c>
    </row>
    <row r="46" spans="1:21" x14ac:dyDescent="0.3">
      <c r="A46">
        <v>1009634</v>
      </c>
      <c r="B46" t="s">
        <v>44387</v>
      </c>
      <c r="C46" t="s">
        <v>44388</v>
      </c>
      <c r="D46" t="s">
        <v>17857</v>
      </c>
      <c r="E46" t="s">
        <v>303</v>
      </c>
      <c r="F46" t="s">
        <v>7386</v>
      </c>
      <c r="G46" t="s">
        <v>44389</v>
      </c>
      <c r="H46" t="s">
        <v>975</v>
      </c>
      <c r="I46">
        <v>29.499970000000001</v>
      </c>
      <c r="J46">
        <v>-95.246949999999998</v>
      </c>
      <c r="K46">
        <v>211120</v>
      </c>
      <c r="L46" t="s">
        <v>83</v>
      </c>
      <c r="M46" t="s">
        <v>35887</v>
      </c>
      <c r="N46" t="s">
        <v>35887</v>
      </c>
      <c r="O46" t="s">
        <v>35887</v>
      </c>
      <c r="P46" t="s">
        <v>35887</v>
      </c>
      <c r="Q46" t="s">
        <v>35887</v>
      </c>
      <c r="R46" t="s">
        <v>35887</v>
      </c>
      <c r="S46" t="s">
        <v>35887</v>
      </c>
      <c r="T46" t="s">
        <v>35887</v>
      </c>
      <c r="U46" t="s">
        <v>35887</v>
      </c>
    </row>
    <row r="47" spans="1:21" x14ac:dyDescent="0.3">
      <c r="A47">
        <v>1002676</v>
      </c>
      <c r="B47" t="s">
        <v>16805</v>
      </c>
      <c r="C47" t="s">
        <v>16806</v>
      </c>
      <c r="D47" t="s">
        <v>16807</v>
      </c>
      <c r="E47" t="s">
        <v>303</v>
      </c>
      <c r="F47" t="s">
        <v>16808</v>
      </c>
      <c r="H47" t="s">
        <v>726</v>
      </c>
      <c r="I47">
        <v>32.610500000000002</v>
      </c>
      <c r="J47">
        <v>-95.195700000000002</v>
      </c>
      <c r="K47">
        <v>211130</v>
      </c>
      <c r="L47" t="s">
        <v>368</v>
      </c>
      <c r="M47"/>
      <c r="N47"/>
      <c r="O47"/>
      <c r="P47"/>
      <c r="Q47"/>
      <c r="R47" t="s">
        <v>35887</v>
      </c>
      <c r="S47"/>
      <c r="T47"/>
      <c r="U47"/>
    </row>
    <row r="48" spans="1:21" x14ac:dyDescent="0.3">
      <c r="A48">
        <v>1009635</v>
      </c>
      <c r="B48" t="s">
        <v>44390</v>
      </c>
      <c r="C48" t="s">
        <v>44391</v>
      </c>
      <c r="D48" t="s">
        <v>16461</v>
      </c>
      <c r="E48" t="s">
        <v>1781</v>
      </c>
      <c r="F48" t="s">
        <v>16462</v>
      </c>
      <c r="G48" t="s">
        <v>44392</v>
      </c>
      <c r="H48" t="s">
        <v>5738</v>
      </c>
      <c r="I48">
        <v>31.875715</v>
      </c>
      <c r="J48">
        <v>-89.018626999999995</v>
      </c>
      <c r="K48">
        <v>211120</v>
      </c>
      <c r="L48" t="s">
        <v>83</v>
      </c>
      <c r="M48" t="s">
        <v>35887</v>
      </c>
      <c r="N48" t="s">
        <v>35887</v>
      </c>
      <c r="O48" t="s">
        <v>35887</v>
      </c>
      <c r="P48" t="s">
        <v>35887</v>
      </c>
      <c r="Q48" t="s">
        <v>35887</v>
      </c>
      <c r="R48" t="s">
        <v>35887</v>
      </c>
      <c r="S48" t="s">
        <v>35887</v>
      </c>
      <c r="T48" t="s">
        <v>35887</v>
      </c>
      <c r="U48" t="s">
        <v>35887</v>
      </c>
    </row>
    <row r="49" spans="1:21" x14ac:dyDescent="0.3">
      <c r="A49">
        <v>1013111</v>
      </c>
      <c r="B49"/>
      <c r="C49" t="s">
        <v>44393</v>
      </c>
      <c r="D49" t="s">
        <v>5420</v>
      </c>
      <c r="E49" t="s">
        <v>303</v>
      </c>
      <c r="F49" t="s">
        <v>1810</v>
      </c>
      <c r="G49" t="s">
        <v>44394</v>
      </c>
      <c r="I49">
        <v>29.752554</v>
      </c>
      <c r="J49">
        <v>-95.370400900000007</v>
      </c>
      <c r="K49">
        <v>211130</v>
      </c>
      <c r="L49" t="s">
        <v>44320</v>
      </c>
      <c r="M49" t="s">
        <v>35887</v>
      </c>
      <c r="N49" t="s">
        <v>35887</v>
      </c>
      <c r="O49"/>
      <c r="P49"/>
      <c r="Q49"/>
      <c r="R49"/>
      <c r="S49"/>
      <c r="T49"/>
      <c r="U49"/>
    </row>
    <row r="50" spans="1:21" x14ac:dyDescent="0.3">
      <c r="A50">
        <v>1009647</v>
      </c>
      <c r="B50" t="s">
        <v>44395</v>
      </c>
      <c r="C50" t="s">
        <v>44396</v>
      </c>
      <c r="D50" t="s">
        <v>17059</v>
      </c>
      <c r="E50" t="s">
        <v>303</v>
      </c>
      <c r="F50" t="s">
        <v>17060</v>
      </c>
      <c r="G50" t="s">
        <v>44397</v>
      </c>
      <c r="H50" t="s">
        <v>17061</v>
      </c>
      <c r="I50">
        <v>32.527079999999998</v>
      </c>
      <c r="J50">
        <v>-102.86538</v>
      </c>
      <c r="K50">
        <v>211120</v>
      </c>
      <c r="L50" t="s">
        <v>83</v>
      </c>
      <c r="M50" t="s">
        <v>35887</v>
      </c>
      <c r="N50" t="s">
        <v>35887</v>
      </c>
      <c r="O50" t="s">
        <v>35887</v>
      </c>
      <c r="P50" t="s">
        <v>35887</v>
      </c>
      <c r="Q50" t="s">
        <v>35887</v>
      </c>
      <c r="R50" t="s">
        <v>35887</v>
      </c>
      <c r="S50" t="s">
        <v>35887</v>
      </c>
      <c r="T50" t="s">
        <v>35887</v>
      </c>
      <c r="U50" t="s">
        <v>35887</v>
      </c>
    </row>
    <row r="51" spans="1:21" x14ac:dyDescent="0.3">
      <c r="A51">
        <v>1011908</v>
      </c>
      <c r="B51" t="s">
        <v>44398</v>
      </c>
      <c r="C51" t="s">
        <v>44399</v>
      </c>
      <c r="D51" t="s">
        <v>44400</v>
      </c>
      <c r="E51" t="s">
        <v>303</v>
      </c>
      <c r="F51" t="s">
        <v>3159</v>
      </c>
      <c r="H51" t="s">
        <v>1351</v>
      </c>
      <c r="I51">
        <v>32.142499999999998</v>
      </c>
      <c r="J51">
        <v>-101.2683</v>
      </c>
      <c r="K51">
        <v>211130</v>
      </c>
      <c r="L51" t="s">
        <v>83</v>
      </c>
      <c r="M51"/>
      <c r="N51" t="s">
        <v>35887</v>
      </c>
      <c r="O51" t="s">
        <v>35887</v>
      </c>
      <c r="P51" t="s">
        <v>35887</v>
      </c>
      <c r="Q51" t="s">
        <v>35887</v>
      </c>
      <c r="R51"/>
      <c r="S51"/>
      <c r="T51"/>
      <c r="U51"/>
    </row>
    <row r="52" spans="1:21" x14ac:dyDescent="0.3">
      <c r="A52">
        <v>1003130</v>
      </c>
      <c r="B52" t="s">
        <v>17509</v>
      </c>
      <c r="C52" t="s">
        <v>17510</v>
      </c>
      <c r="D52" t="s">
        <v>17511</v>
      </c>
      <c r="E52" t="s">
        <v>339</v>
      </c>
      <c r="F52" t="s">
        <v>17512</v>
      </c>
      <c r="G52" t="s">
        <v>17513</v>
      </c>
      <c r="H52" t="s">
        <v>2171</v>
      </c>
      <c r="I52">
        <v>32.466667000000001</v>
      </c>
      <c r="J52">
        <v>-104.570556</v>
      </c>
      <c r="K52">
        <v>211120</v>
      </c>
      <c r="L52" t="s">
        <v>1135</v>
      </c>
      <c r="M52"/>
      <c r="N52"/>
      <c r="O52"/>
      <c r="P52" t="s">
        <v>35887</v>
      </c>
      <c r="Q52" t="s">
        <v>35887</v>
      </c>
      <c r="R52" t="s">
        <v>35887</v>
      </c>
      <c r="S52"/>
      <c r="T52"/>
      <c r="U52"/>
    </row>
    <row r="53" spans="1:21" x14ac:dyDescent="0.3">
      <c r="A53">
        <v>1013090</v>
      </c>
      <c r="B53" t="s">
        <v>44401</v>
      </c>
      <c r="C53" t="s">
        <v>44402</v>
      </c>
      <c r="D53" t="s">
        <v>44403</v>
      </c>
      <c r="E53" t="s">
        <v>339</v>
      </c>
      <c r="F53" t="s">
        <v>17512</v>
      </c>
      <c r="H53" t="s">
        <v>2171</v>
      </c>
      <c r="I53">
        <v>32.465330000000002</v>
      </c>
      <c r="J53">
        <v>-104.57758</v>
      </c>
      <c r="K53">
        <v>211120</v>
      </c>
      <c r="L53" t="s">
        <v>83</v>
      </c>
      <c r="M53" t="s">
        <v>35887</v>
      </c>
      <c r="N53" t="s">
        <v>35887</v>
      </c>
      <c r="O53" t="s">
        <v>35887</v>
      </c>
      <c r="P53"/>
      <c r="Q53"/>
      <c r="R53"/>
      <c r="S53"/>
      <c r="T53"/>
      <c r="U53"/>
    </row>
    <row r="54" spans="1:21" x14ac:dyDescent="0.3">
      <c r="A54">
        <v>1005897</v>
      </c>
      <c r="B54" t="s">
        <v>18440</v>
      </c>
      <c r="C54" t="s">
        <v>18441</v>
      </c>
      <c r="D54" t="s">
        <v>1891</v>
      </c>
      <c r="E54" t="s">
        <v>339</v>
      </c>
      <c r="F54" t="s">
        <v>1892</v>
      </c>
      <c r="H54" t="s">
        <v>367</v>
      </c>
      <c r="I54">
        <v>32.174281000000001</v>
      </c>
      <c r="J54">
        <v>-103.174134</v>
      </c>
      <c r="K54">
        <v>211130</v>
      </c>
      <c r="L54" t="s">
        <v>8303</v>
      </c>
      <c r="M54" t="s">
        <v>35887</v>
      </c>
      <c r="N54" t="s">
        <v>35887</v>
      </c>
      <c r="O54" t="s">
        <v>35887</v>
      </c>
      <c r="P54" t="s">
        <v>35887</v>
      </c>
      <c r="Q54" t="s">
        <v>35887</v>
      </c>
      <c r="R54" t="s">
        <v>35887</v>
      </c>
      <c r="S54" t="s">
        <v>35887</v>
      </c>
      <c r="T54" t="s">
        <v>35887</v>
      </c>
      <c r="U54" t="s">
        <v>35887</v>
      </c>
    </row>
    <row r="55" spans="1:21" x14ac:dyDescent="0.3">
      <c r="A55">
        <v>1009929</v>
      </c>
      <c r="B55" t="s">
        <v>44404</v>
      </c>
      <c r="C55" t="s">
        <v>44405</v>
      </c>
      <c r="D55" t="s">
        <v>44406</v>
      </c>
      <c r="E55" t="s">
        <v>303</v>
      </c>
      <c r="F55" t="s">
        <v>44407</v>
      </c>
      <c r="G55" t="s">
        <v>44408</v>
      </c>
      <c r="H55" t="s">
        <v>2672</v>
      </c>
      <c r="I55">
        <v>33.427683000000002</v>
      </c>
      <c r="J55">
        <v>-99.834815000000006</v>
      </c>
      <c r="K55">
        <v>211120</v>
      </c>
      <c r="L55" t="s">
        <v>83</v>
      </c>
      <c r="M55" t="s">
        <v>35887</v>
      </c>
      <c r="N55" t="s">
        <v>35887</v>
      </c>
      <c r="O55" t="s">
        <v>35887</v>
      </c>
      <c r="P55" t="s">
        <v>35887</v>
      </c>
      <c r="Q55" t="s">
        <v>35887</v>
      </c>
      <c r="R55" t="s">
        <v>35887</v>
      </c>
      <c r="S55" t="s">
        <v>35887</v>
      </c>
      <c r="T55" t="s">
        <v>35887</v>
      </c>
      <c r="U55" t="s">
        <v>35887</v>
      </c>
    </row>
    <row r="56" spans="1:21" x14ac:dyDescent="0.3">
      <c r="A56">
        <v>1005641</v>
      </c>
      <c r="B56" t="s">
        <v>19786</v>
      </c>
      <c r="C56" t="s">
        <v>19787</v>
      </c>
      <c r="D56" t="s">
        <v>10280</v>
      </c>
      <c r="E56" t="s">
        <v>339</v>
      </c>
      <c r="F56" t="s">
        <v>365</v>
      </c>
      <c r="H56" t="s">
        <v>367</v>
      </c>
      <c r="I56">
        <v>32.695300000000003</v>
      </c>
      <c r="J56">
        <v>-103.28530000000001</v>
      </c>
      <c r="K56">
        <v>211130</v>
      </c>
      <c r="L56" t="s">
        <v>2172</v>
      </c>
      <c r="M56" t="s">
        <v>35887</v>
      </c>
      <c r="N56" t="s">
        <v>35887</v>
      </c>
      <c r="O56" t="s">
        <v>35887</v>
      </c>
      <c r="P56" t="s">
        <v>35887</v>
      </c>
      <c r="Q56" t="s">
        <v>35887</v>
      </c>
      <c r="R56" t="s">
        <v>35887</v>
      </c>
      <c r="S56" t="s">
        <v>35887</v>
      </c>
      <c r="T56" t="s">
        <v>35887</v>
      </c>
      <c r="U56" t="s">
        <v>35887</v>
      </c>
    </row>
    <row r="57" spans="1:21" x14ac:dyDescent="0.3">
      <c r="A57">
        <v>1010304</v>
      </c>
      <c r="B57" t="s">
        <v>44409</v>
      </c>
      <c r="C57" t="s">
        <v>44410</v>
      </c>
      <c r="D57" t="s">
        <v>44411</v>
      </c>
      <c r="E57" t="s">
        <v>461</v>
      </c>
      <c r="F57" t="s">
        <v>44412</v>
      </c>
      <c r="H57" t="s">
        <v>3006</v>
      </c>
      <c r="I57">
        <v>42.095500000000001</v>
      </c>
      <c r="J57">
        <v>-107.04170000000001</v>
      </c>
      <c r="K57">
        <v>211130</v>
      </c>
      <c r="L57" t="s">
        <v>83</v>
      </c>
      <c r="M57" t="s">
        <v>35887</v>
      </c>
      <c r="N57" t="s">
        <v>35887</v>
      </c>
      <c r="O57" t="s">
        <v>35887</v>
      </c>
      <c r="P57" t="s">
        <v>35887</v>
      </c>
      <c r="Q57" t="s">
        <v>35887</v>
      </c>
      <c r="R57" t="s">
        <v>35887</v>
      </c>
      <c r="S57" t="s">
        <v>35887</v>
      </c>
      <c r="T57" t="s">
        <v>35887</v>
      </c>
      <c r="U57" t="s">
        <v>35887</v>
      </c>
    </row>
    <row r="58" spans="1:21" x14ac:dyDescent="0.3">
      <c r="A58">
        <v>1010032</v>
      </c>
      <c r="B58" t="s">
        <v>20153</v>
      </c>
      <c r="C58" t="s">
        <v>20154</v>
      </c>
      <c r="D58" t="s">
        <v>20155</v>
      </c>
      <c r="E58" t="s">
        <v>303</v>
      </c>
      <c r="F58" t="s">
        <v>12695</v>
      </c>
      <c r="G58" t="s">
        <v>20156</v>
      </c>
      <c r="H58" t="s">
        <v>20157</v>
      </c>
      <c r="I58">
        <v>28.726013999999999</v>
      </c>
      <c r="J58">
        <v>-99.037991000000005</v>
      </c>
      <c r="K58">
        <v>486210</v>
      </c>
      <c r="L58" t="s">
        <v>8303</v>
      </c>
      <c r="M58" t="s">
        <v>35887</v>
      </c>
      <c r="N58" t="s">
        <v>35887</v>
      </c>
      <c r="O58" t="s">
        <v>35887</v>
      </c>
      <c r="P58" t="s">
        <v>35887</v>
      </c>
      <c r="Q58" t="s">
        <v>35887</v>
      </c>
      <c r="R58" t="s">
        <v>35887</v>
      </c>
      <c r="S58" t="s">
        <v>35887</v>
      </c>
      <c r="T58"/>
      <c r="U58"/>
    </row>
    <row r="59" spans="1:21" x14ac:dyDescent="0.3">
      <c r="A59">
        <v>1009799</v>
      </c>
      <c r="B59" t="s">
        <v>44413</v>
      </c>
      <c r="C59" t="s">
        <v>44414</v>
      </c>
      <c r="D59" t="s">
        <v>12761</v>
      </c>
      <c r="E59" t="s">
        <v>303</v>
      </c>
      <c r="F59" t="s">
        <v>3142</v>
      </c>
      <c r="G59" t="s">
        <v>44415</v>
      </c>
      <c r="H59" t="s">
        <v>3144</v>
      </c>
      <c r="I59">
        <v>33.866995000000003</v>
      </c>
      <c r="J59">
        <v>-101.866362</v>
      </c>
      <c r="K59">
        <v>211120</v>
      </c>
      <c r="L59" t="s">
        <v>83</v>
      </c>
      <c r="M59" t="s">
        <v>35887</v>
      </c>
      <c r="N59" t="s">
        <v>35887</v>
      </c>
      <c r="O59" t="s">
        <v>35887</v>
      </c>
      <c r="P59" t="s">
        <v>35887</v>
      </c>
      <c r="Q59" t="s">
        <v>35887</v>
      </c>
      <c r="R59" t="s">
        <v>35887</v>
      </c>
      <c r="S59" t="s">
        <v>35887</v>
      </c>
      <c r="T59" t="s">
        <v>35887</v>
      </c>
      <c r="U59" t="s">
        <v>35887</v>
      </c>
    </row>
    <row r="60" spans="1:21" x14ac:dyDescent="0.3">
      <c r="A60">
        <v>1003719</v>
      </c>
      <c r="B60" t="s">
        <v>40626</v>
      </c>
      <c r="C60" t="s">
        <v>40627</v>
      </c>
      <c r="D60" t="s">
        <v>40628</v>
      </c>
      <c r="E60" t="s">
        <v>640</v>
      </c>
      <c r="F60" t="s">
        <v>40629</v>
      </c>
      <c r="H60" t="s">
        <v>40630</v>
      </c>
      <c r="I60">
        <v>48.874319399999997</v>
      </c>
      <c r="J60">
        <v>-102.5457778</v>
      </c>
      <c r="K60">
        <v>211130</v>
      </c>
      <c r="L60" t="s">
        <v>40631</v>
      </c>
      <c r="M60" t="s">
        <v>35887</v>
      </c>
      <c r="N60" t="s">
        <v>35887</v>
      </c>
      <c r="O60" t="s">
        <v>35887</v>
      </c>
      <c r="P60" t="s">
        <v>35887</v>
      </c>
      <c r="Q60" t="s">
        <v>35887</v>
      </c>
      <c r="R60" t="s">
        <v>35887</v>
      </c>
      <c r="S60" t="s">
        <v>35887</v>
      </c>
      <c r="T60" t="s">
        <v>35887</v>
      </c>
      <c r="U60" t="s">
        <v>35887</v>
      </c>
    </row>
    <row r="61" spans="1:21" x14ac:dyDescent="0.3">
      <c r="A61">
        <v>1009636</v>
      </c>
      <c r="B61" t="s">
        <v>44416</v>
      </c>
      <c r="C61" t="s">
        <v>44417</v>
      </c>
      <c r="D61" t="s">
        <v>44418</v>
      </c>
      <c r="E61" t="s">
        <v>1781</v>
      </c>
      <c r="F61" t="s">
        <v>44419</v>
      </c>
      <c r="G61" t="s">
        <v>44420</v>
      </c>
      <c r="H61" t="s">
        <v>4586</v>
      </c>
      <c r="I61">
        <v>31.344830000000002</v>
      </c>
      <c r="J61">
        <v>-90.357650000000007</v>
      </c>
      <c r="K61">
        <v>211120</v>
      </c>
      <c r="L61" t="s">
        <v>83</v>
      </c>
      <c r="M61" t="s">
        <v>35887</v>
      </c>
      <c r="N61"/>
      <c r="O61"/>
      <c r="P61" t="s">
        <v>35887</v>
      </c>
      <c r="Q61" t="s">
        <v>35887</v>
      </c>
      <c r="R61" t="s">
        <v>35887</v>
      </c>
      <c r="S61" t="s">
        <v>35887</v>
      </c>
      <c r="T61" t="s">
        <v>35887</v>
      </c>
      <c r="U61" t="s">
        <v>35887</v>
      </c>
    </row>
    <row r="62" spans="1:21" x14ac:dyDescent="0.3">
      <c r="A62">
        <v>1009637</v>
      </c>
      <c r="B62" t="s">
        <v>44421</v>
      </c>
      <c r="C62" t="s">
        <v>44422</v>
      </c>
      <c r="D62" t="s">
        <v>15445</v>
      </c>
      <c r="E62" t="s">
        <v>583</v>
      </c>
      <c r="F62" t="s">
        <v>34218</v>
      </c>
      <c r="G62" t="s">
        <v>44423</v>
      </c>
      <c r="H62" t="s">
        <v>34220</v>
      </c>
      <c r="I62">
        <v>30.519791999999999</v>
      </c>
      <c r="J62">
        <v>-90.885878000000005</v>
      </c>
      <c r="K62">
        <v>211120</v>
      </c>
      <c r="L62" t="s">
        <v>83</v>
      </c>
      <c r="M62" t="s">
        <v>35887</v>
      </c>
      <c r="N62" t="s">
        <v>35887</v>
      </c>
      <c r="O62" t="s">
        <v>35887</v>
      </c>
      <c r="P62" t="s">
        <v>35887</v>
      </c>
      <c r="Q62" t="s">
        <v>35887</v>
      </c>
      <c r="R62" t="s">
        <v>35887</v>
      </c>
      <c r="S62" t="s">
        <v>35887</v>
      </c>
      <c r="T62" t="s">
        <v>35887</v>
      </c>
      <c r="U62" t="s">
        <v>35887</v>
      </c>
    </row>
    <row r="63" spans="1:21" x14ac:dyDescent="0.3">
      <c r="A63">
        <v>1010423</v>
      </c>
      <c r="B63" t="s">
        <v>44424</v>
      </c>
      <c r="C63" t="s">
        <v>44425</v>
      </c>
      <c r="D63" t="s">
        <v>22340</v>
      </c>
      <c r="E63" t="s">
        <v>303</v>
      </c>
      <c r="F63" t="s">
        <v>22341</v>
      </c>
      <c r="H63" t="s">
        <v>11292</v>
      </c>
      <c r="I63">
        <v>32.209780500000001</v>
      </c>
      <c r="J63">
        <v>-102.22796944</v>
      </c>
      <c r="K63">
        <v>211130</v>
      </c>
      <c r="L63" t="s">
        <v>83</v>
      </c>
      <c r="M63" t="s">
        <v>35887</v>
      </c>
      <c r="N63" t="s">
        <v>35887</v>
      </c>
      <c r="O63" t="s">
        <v>35887</v>
      </c>
      <c r="P63" t="s">
        <v>35887</v>
      </c>
      <c r="Q63" t="s">
        <v>35887</v>
      </c>
      <c r="R63" t="s">
        <v>35887</v>
      </c>
      <c r="S63" t="s">
        <v>35887</v>
      </c>
      <c r="T63" t="s">
        <v>35887</v>
      </c>
      <c r="U63"/>
    </row>
    <row r="64" spans="1:21" x14ac:dyDescent="0.3">
      <c r="A64">
        <v>1011385</v>
      </c>
      <c r="B64" t="s">
        <v>44426</v>
      </c>
      <c r="C64" t="s">
        <v>44427</v>
      </c>
      <c r="D64" t="s">
        <v>28064</v>
      </c>
      <c r="E64" t="s">
        <v>461</v>
      </c>
      <c r="F64" t="s">
        <v>3995</v>
      </c>
      <c r="H64" t="s">
        <v>3997</v>
      </c>
      <c r="I64">
        <v>42.848253</v>
      </c>
      <c r="J64">
        <v>-108.318744</v>
      </c>
      <c r="K64">
        <v>211120</v>
      </c>
      <c r="L64" t="s">
        <v>83</v>
      </c>
      <c r="M64" t="s">
        <v>35887</v>
      </c>
      <c r="N64" t="s">
        <v>35887</v>
      </c>
      <c r="O64" t="s">
        <v>35887</v>
      </c>
      <c r="P64" t="s">
        <v>35887</v>
      </c>
      <c r="Q64" t="s">
        <v>35887</v>
      </c>
      <c r="R64" t="s">
        <v>35887</v>
      </c>
      <c r="S64" t="s">
        <v>35887</v>
      </c>
      <c r="T64" t="s">
        <v>35887</v>
      </c>
      <c r="U64" t="s">
        <v>35887</v>
      </c>
    </row>
    <row r="65" spans="1:21" x14ac:dyDescent="0.3">
      <c r="A65">
        <v>1008432</v>
      </c>
      <c r="B65" t="s">
        <v>21725</v>
      </c>
      <c r="C65" t="s">
        <v>21726</v>
      </c>
      <c r="D65" t="s">
        <v>21727</v>
      </c>
      <c r="E65" t="s">
        <v>339</v>
      </c>
      <c r="F65" t="s">
        <v>21728</v>
      </c>
      <c r="G65" t="s">
        <v>21729</v>
      </c>
      <c r="H65" t="s">
        <v>367</v>
      </c>
      <c r="I65">
        <v>32.813791999999999</v>
      </c>
      <c r="J65">
        <v>-103.771877</v>
      </c>
      <c r="K65">
        <v>211130</v>
      </c>
      <c r="L65" t="s">
        <v>8303</v>
      </c>
      <c r="M65" t="s">
        <v>35887</v>
      </c>
      <c r="N65" t="s">
        <v>35887</v>
      </c>
      <c r="O65" t="s">
        <v>35887</v>
      </c>
      <c r="P65" t="s">
        <v>35887</v>
      </c>
      <c r="Q65" t="s">
        <v>35887</v>
      </c>
      <c r="R65" t="s">
        <v>35887</v>
      </c>
      <c r="S65"/>
      <c r="T65"/>
      <c r="U65"/>
    </row>
    <row r="66" spans="1:21" x14ac:dyDescent="0.3">
      <c r="A66">
        <v>1009638</v>
      </c>
      <c r="B66" t="s">
        <v>44428</v>
      </c>
      <c r="C66" t="s">
        <v>44429</v>
      </c>
      <c r="D66" t="s">
        <v>44430</v>
      </c>
      <c r="E66" t="s">
        <v>1781</v>
      </c>
      <c r="F66" t="s">
        <v>44419</v>
      </c>
      <c r="G66" t="s">
        <v>44431</v>
      </c>
      <c r="H66" t="s">
        <v>8803</v>
      </c>
      <c r="I66">
        <v>31.494160999999998</v>
      </c>
      <c r="J66">
        <v>-90.411140000000003</v>
      </c>
      <c r="K66">
        <v>211120</v>
      </c>
      <c r="L66" t="s">
        <v>83</v>
      </c>
      <c r="M66" t="s">
        <v>35887</v>
      </c>
      <c r="N66"/>
      <c r="O66"/>
      <c r="P66" t="s">
        <v>35887</v>
      </c>
      <c r="Q66" t="s">
        <v>35887</v>
      </c>
      <c r="R66" t="s">
        <v>35887</v>
      </c>
      <c r="S66" t="s">
        <v>35887</v>
      </c>
      <c r="T66" t="s">
        <v>35887</v>
      </c>
      <c r="U66" t="s">
        <v>35887</v>
      </c>
    </row>
    <row r="67" spans="1:21" x14ac:dyDescent="0.3">
      <c r="A67">
        <v>1009639</v>
      </c>
      <c r="B67" t="s">
        <v>44432</v>
      </c>
      <c r="C67" t="s">
        <v>44433</v>
      </c>
      <c r="D67" t="s">
        <v>44434</v>
      </c>
      <c r="E67" t="s">
        <v>1781</v>
      </c>
      <c r="F67" t="s">
        <v>44435</v>
      </c>
      <c r="G67" t="s">
        <v>44436</v>
      </c>
      <c r="H67" t="s">
        <v>15943</v>
      </c>
      <c r="I67">
        <v>31.999323</v>
      </c>
      <c r="J67">
        <v>-89.763407999999998</v>
      </c>
      <c r="K67">
        <v>211120</v>
      </c>
      <c r="L67" t="s">
        <v>83</v>
      </c>
      <c r="M67" t="s">
        <v>35887</v>
      </c>
      <c r="N67" t="s">
        <v>35887</v>
      </c>
      <c r="O67" t="s">
        <v>35887</v>
      </c>
      <c r="P67" t="s">
        <v>35887</v>
      </c>
      <c r="Q67" t="s">
        <v>35887</v>
      </c>
      <c r="R67" t="s">
        <v>35887</v>
      </c>
      <c r="S67" t="s">
        <v>35887</v>
      </c>
      <c r="T67" t="s">
        <v>35887</v>
      </c>
      <c r="U67" t="s">
        <v>35887</v>
      </c>
    </row>
    <row r="68" spans="1:21" x14ac:dyDescent="0.3">
      <c r="A68">
        <v>1010318</v>
      </c>
      <c r="B68" t="s">
        <v>44437</v>
      </c>
      <c r="C68" t="s">
        <v>44438</v>
      </c>
      <c r="D68" t="s">
        <v>44439</v>
      </c>
      <c r="E68" t="s">
        <v>422</v>
      </c>
      <c r="F68" t="s">
        <v>4298</v>
      </c>
      <c r="G68" t="s">
        <v>44440</v>
      </c>
      <c r="H68" t="s">
        <v>44441</v>
      </c>
      <c r="I68">
        <v>33.310999000000002</v>
      </c>
      <c r="J68">
        <v>-93.490239000000003</v>
      </c>
      <c r="K68">
        <v>211130</v>
      </c>
      <c r="L68" t="s">
        <v>44320</v>
      </c>
      <c r="M68" t="s">
        <v>35887</v>
      </c>
      <c r="N68" t="s">
        <v>35887</v>
      </c>
      <c r="O68" t="s">
        <v>35887</v>
      </c>
      <c r="P68" t="s">
        <v>35887</v>
      </c>
      <c r="Q68" t="s">
        <v>35887</v>
      </c>
      <c r="R68" t="s">
        <v>35887</v>
      </c>
      <c r="S68" t="s">
        <v>35887</v>
      </c>
      <c r="T68" t="s">
        <v>35887</v>
      </c>
      <c r="U68" t="s">
        <v>35887</v>
      </c>
    </row>
    <row r="69" spans="1:21" x14ac:dyDescent="0.3">
      <c r="A69">
        <v>1004617</v>
      </c>
      <c r="B69" t="s">
        <v>44442</v>
      </c>
      <c r="C69" t="s">
        <v>44443</v>
      </c>
      <c r="D69" t="s">
        <v>44444</v>
      </c>
      <c r="E69" t="s">
        <v>461</v>
      </c>
      <c r="F69" t="s">
        <v>11343</v>
      </c>
      <c r="H69" t="s">
        <v>5338</v>
      </c>
      <c r="I69">
        <v>41.574399999999997</v>
      </c>
      <c r="J69">
        <v>-108.5414</v>
      </c>
      <c r="K69">
        <v>211120</v>
      </c>
      <c r="L69" t="s">
        <v>83</v>
      </c>
      <c r="M69" t="s">
        <v>35887</v>
      </c>
      <c r="N69" t="s">
        <v>35887</v>
      </c>
      <c r="O69" t="s">
        <v>35887</v>
      </c>
      <c r="P69" t="s">
        <v>35887</v>
      </c>
      <c r="Q69" t="s">
        <v>35887</v>
      </c>
      <c r="R69" t="s">
        <v>35887</v>
      </c>
      <c r="S69" t="s">
        <v>35887</v>
      </c>
      <c r="T69" t="s">
        <v>35887</v>
      </c>
      <c r="U69" t="s">
        <v>35887</v>
      </c>
    </row>
    <row r="70" spans="1:21" x14ac:dyDescent="0.3">
      <c r="A70">
        <v>1001052</v>
      </c>
      <c r="B70" t="s">
        <v>22834</v>
      </c>
      <c r="C70" t="s">
        <v>22835</v>
      </c>
      <c r="D70" t="s">
        <v>7847</v>
      </c>
      <c r="E70" t="s">
        <v>1248</v>
      </c>
      <c r="F70" t="s">
        <v>22836</v>
      </c>
      <c r="G70" t="s">
        <v>22837</v>
      </c>
      <c r="H70" t="s">
        <v>16028</v>
      </c>
      <c r="I70">
        <v>38.979399999999998</v>
      </c>
      <c r="J70">
        <v>-81.934399999999997</v>
      </c>
      <c r="K70">
        <v>221112</v>
      </c>
      <c r="L70" t="s">
        <v>22838</v>
      </c>
      <c r="M70" t="s">
        <v>38382</v>
      </c>
      <c r="N70" t="s">
        <v>38382</v>
      </c>
      <c r="O70" t="s">
        <v>38382</v>
      </c>
      <c r="P70" t="s">
        <v>38382</v>
      </c>
      <c r="Q70" t="s">
        <v>38382</v>
      </c>
      <c r="R70" t="s">
        <v>38382</v>
      </c>
      <c r="S70" t="s">
        <v>38382</v>
      </c>
      <c r="T70" t="s">
        <v>38382</v>
      </c>
      <c r="U70" t="s">
        <v>44445</v>
      </c>
    </row>
    <row r="71" spans="1:21" x14ac:dyDescent="0.3">
      <c r="A71">
        <v>1010146</v>
      </c>
      <c r="B71" t="s">
        <v>44446</v>
      </c>
      <c r="C71" t="s">
        <v>44447</v>
      </c>
      <c r="D71" t="s">
        <v>44448</v>
      </c>
      <c r="E71" t="s">
        <v>454</v>
      </c>
      <c r="F71" t="s">
        <v>44449</v>
      </c>
      <c r="H71" t="s">
        <v>12011</v>
      </c>
      <c r="I71">
        <v>42.731065000000001</v>
      </c>
      <c r="J71">
        <v>-82.732956999999999</v>
      </c>
      <c r="K71">
        <v>211111</v>
      </c>
      <c r="L71" t="s">
        <v>83</v>
      </c>
      <c r="M71"/>
      <c r="N71"/>
      <c r="O71"/>
      <c r="P71"/>
      <c r="Q71" t="s">
        <v>35887</v>
      </c>
      <c r="R71" t="s">
        <v>35887</v>
      </c>
      <c r="S71" t="s">
        <v>35887</v>
      </c>
      <c r="T71" t="s">
        <v>35887</v>
      </c>
      <c r="U71" t="s">
        <v>35887</v>
      </c>
    </row>
    <row r="72" spans="1:21" x14ac:dyDescent="0.3">
      <c r="A72">
        <v>1009996</v>
      </c>
      <c r="B72" t="s">
        <v>44450</v>
      </c>
      <c r="C72" t="s">
        <v>44451</v>
      </c>
      <c r="D72" t="s">
        <v>31031</v>
      </c>
      <c r="E72" t="s">
        <v>1418</v>
      </c>
      <c r="F72" t="s">
        <v>31032</v>
      </c>
      <c r="H72" t="s">
        <v>16290</v>
      </c>
      <c r="I72">
        <v>34.488599999999998</v>
      </c>
      <c r="J72">
        <v>-97.712599999999995</v>
      </c>
      <c r="K72">
        <v>211120</v>
      </c>
      <c r="L72" t="s">
        <v>83</v>
      </c>
      <c r="M72" t="s">
        <v>35887</v>
      </c>
      <c r="N72" t="s">
        <v>35887</v>
      </c>
      <c r="O72" t="s">
        <v>35887</v>
      </c>
      <c r="P72" t="s">
        <v>35887</v>
      </c>
      <c r="Q72" t="s">
        <v>35887</v>
      </c>
      <c r="R72" t="s">
        <v>35887</v>
      </c>
      <c r="S72" t="s">
        <v>35887</v>
      </c>
      <c r="T72" t="s">
        <v>35887</v>
      </c>
      <c r="U72" t="s">
        <v>35887</v>
      </c>
    </row>
    <row r="73" spans="1:21" x14ac:dyDescent="0.3">
      <c r="A73">
        <v>1010178</v>
      </c>
      <c r="B73" t="s">
        <v>44452</v>
      </c>
      <c r="C73" t="s">
        <v>44453</v>
      </c>
      <c r="D73" t="s">
        <v>4434</v>
      </c>
      <c r="E73" t="s">
        <v>1418</v>
      </c>
      <c r="F73" t="s">
        <v>4435</v>
      </c>
      <c r="H73" t="s">
        <v>10775</v>
      </c>
      <c r="I73">
        <v>36.906700000000001</v>
      </c>
      <c r="J73">
        <v>-101.61660000000001</v>
      </c>
      <c r="K73">
        <v>211130</v>
      </c>
      <c r="L73" t="s">
        <v>83</v>
      </c>
      <c r="M73" t="s">
        <v>35887</v>
      </c>
      <c r="N73" t="s">
        <v>35887</v>
      </c>
      <c r="O73" t="s">
        <v>35887</v>
      </c>
      <c r="P73" t="s">
        <v>35887</v>
      </c>
      <c r="Q73" t="s">
        <v>35887</v>
      </c>
      <c r="R73" t="s">
        <v>35887</v>
      </c>
      <c r="S73" t="s">
        <v>35887</v>
      </c>
      <c r="T73" t="s">
        <v>35887</v>
      </c>
      <c r="U73" t="s">
        <v>35887</v>
      </c>
    </row>
    <row r="74" spans="1:21" x14ac:dyDescent="0.3">
      <c r="A74">
        <v>1010975</v>
      </c>
      <c r="B74" t="s">
        <v>44454</v>
      </c>
      <c r="C74" t="s">
        <v>44455</v>
      </c>
      <c r="D74" t="s">
        <v>44456</v>
      </c>
      <c r="E74" t="s">
        <v>1418</v>
      </c>
      <c r="F74" t="s">
        <v>44457</v>
      </c>
      <c r="H74" t="s">
        <v>1466</v>
      </c>
      <c r="I74">
        <v>36.824910000000003</v>
      </c>
      <c r="J74">
        <v>-96.732569999999996</v>
      </c>
      <c r="K74">
        <v>211120</v>
      </c>
      <c r="L74" t="s">
        <v>83</v>
      </c>
      <c r="M74" t="s">
        <v>35887</v>
      </c>
      <c r="N74" t="s">
        <v>35887</v>
      </c>
      <c r="O74" t="s">
        <v>35887</v>
      </c>
      <c r="P74" t="s">
        <v>35887</v>
      </c>
      <c r="Q74" t="s">
        <v>35887</v>
      </c>
      <c r="R74" t="s">
        <v>35887</v>
      </c>
      <c r="S74" t="s">
        <v>35887</v>
      </c>
      <c r="T74"/>
      <c r="U74"/>
    </row>
    <row r="75" spans="1:21" x14ac:dyDescent="0.3">
      <c r="A75">
        <v>1009945</v>
      </c>
      <c r="B75" t="s">
        <v>44458</v>
      </c>
      <c r="C75" t="s">
        <v>44459</v>
      </c>
      <c r="D75" t="s">
        <v>44460</v>
      </c>
      <c r="E75" t="s">
        <v>303</v>
      </c>
      <c r="F75" t="s">
        <v>29209</v>
      </c>
      <c r="H75" t="s">
        <v>30520</v>
      </c>
      <c r="I75">
        <v>36.488399999999999</v>
      </c>
      <c r="J75">
        <v>-100.89400000000001</v>
      </c>
      <c r="K75">
        <v>211130</v>
      </c>
      <c r="L75" t="s">
        <v>83</v>
      </c>
      <c r="M75" t="s">
        <v>35887</v>
      </c>
      <c r="N75" t="s">
        <v>35887</v>
      </c>
      <c r="O75" t="s">
        <v>35887</v>
      </c>
      <c r="P75" t="s">
        <v>35887</v>
      </c>
      <c r="Q75" t="s">
        <v>35887</v>
      </c>
      <c r="R75" t="s">
        <v>35887</v>
      </c>
      <c r="S75" t="s">
        <v>35887</v>
      </c>
      <c r="T75" t="s">
        <v>35887</v>
      </c>
      <c r="U75" t="s">
        <v>35887</v>
      </c>
    </row>
    <row r="76" spans="1:21" x14ac:dyDescent="0.3">
      <c r="A76">
        <v>1004966</v>
      </c>
      <c r="B76" t="s">
        <v>24270</v>
      </c>
      <c r="C76" t="s">
        <v>24271</v>
      </c>
      <c r="D76" t="s">
        <v>11342</v>
      </c>
      <c r="E76" t="s">
        <v>461</v>
      </c>
      <c r="F76" t="s">
        <v>11343</v>
      </c>
      <c r="H76" t="s">
        <v>11479</v>
      </c>
      <c r="I76">
        <v>41.387189999999997</v>
      </c>
      <c r="J76">
        <v>-108.74324</v>
      </c>
      <c r="K76">
        <v>211111</v>
      </c>
      <c r="L76" t="s">
        <v>24272</v>
      </c>
      <c r="M76"/>
      <c r="N76"/>
      <c r="O76"/>
      <c r="P76"/>
      <c r="Q76" t="s">
        <v>35887</v>
      </c>
      <c r="R76" t="s">
        <v>35887</v>
      </c>
      <c r="S76" t="s">
        <v>35887</v>
      </c>
      <c r="T76" t="s">
        <v>35887</v>
      </c>
      <c r="U76" t="s">
        <v>35887</v>
      </c>
    </row>
    <row r="77" spans="1:21" x14ac:dyDescent="0.3">
      <c r="A77">
        <v>1012703</v>
      </c>
      <c r="B77" t="s">
        <v>44461</v>
      </c>
      <c r="C77" t="s">
        <v>44462</v>
      </c>
      <c r="D77" t="s">
        <v>44369</v>
      </c>
      <c r="E77" t="s">
        <v>461</v>
      </c>
      <c r="F77" t="s">
        <v>38916</v>
      </c>
      <c r="H77" t="s">
        <v>15849</v>
      </c>
      <c r="I77">
        <v>44.357199999999999</v>
      </c>
      <c r="J77">
        <v>-108.9115</v>
      </c>
      <c r="K77">
        <v>211120</v>
      </c>
      <c r="L77" t="s">
        <v>83</v>
      </c>
      <c r="M77" t="s">
        <v>35887</v>
      </c>
      <c r="N77" t="s">
        <v>35887</v>
      </c>
      <c r="O77" t="s">
        <v>35887</v>
      </c>
      <c r="P77" t="s">
        <v>35887</v>
      </c>
      <c r="Q77"/>
      <c r="R77"/>
      <c r="S77"/>
      <c r="T77"/>
      <c r="U77"/>
    </row>
    <row r="78" spans="1:21" x14ac:dyDescent="0.3">
      <c r="A78">
        <v>1009704</v>
      </c>
      <c r="B78" t="s">
        <v>44463</v>
      </c>
      <c r="C78" t="s">
        <v>44464</v>
      </c>
      <c r="D78" t="s">
        <v>12598</v>
      </c>
      <c r="E78" t="s">
        <v>303</v>
      </c>
      <c r="F78" t="s">
        <v>1580</v>
      </c>
      <c r="G78" t="s">
        <v>44465</v>
      </c>
      <c r="H78" t="s">
        <v>8995</v>
      </c>
      <c r="I78">
        <v>31.969906999999999</v>
      </c>
      <c r="J78">
        <v>-102.644587</v>
      </c>
      <c r="K78">
        <v>211120</v>
      </c>
      <c r="L78" t="s">
        <v>83</v>
      </c>
      <c r="M78" t="s">
        <v>35887</v>
      </c>
      <c r="N78" t="s">
        <v>35887</v>
      </c>
      <c r="O78" t="s">
        <v>35887</v>
      </c>
      <c r="P78" t="s">
        <v>35887</v>
      </c>
      <c r="Q78" t="s">
        <v>35887</v>
      </c>
      <c r="R78" t="s">
        <v>35887</v>
      </c>
      <c r="S78" t="s">
        <v>35887</v>
      </c>
      <c r="T78" t="s">
        <v>35887</v>
      </c>
      <c r="U78" t="s">
        <v>35887</v>
      </c>
    </row>
    <row r="79" spans="1:21" x14ac:dyDescent="0.3">
      <c r="A79">
        <v>1009640</v>
      </c>
      <c r="B79" t="s">
        <v>44466</v>
      </c>
      <c r="C79" t="s">
        <v>44467</v>
      </c>
      <c r="D79" t="s">
        <v>29730</v>
      </c>
      <c r="E79" t="s">
        <v>1781</v>
      </c>
      <c r="F79" t="s">
        <v>29731</v>
      </c>
      <c r="G79" t="s">
        <v>44468</v>
      </c>
      <c r="H79" t="s">
        <v>44469</v>
      </c>
      <c r="I79">
        <v>31.309474999999999</v>
      </c>
      <c r="J79">
        <v>-90.552712999999997</v>
      </c>
      <c r="K79">
        <v>211111</v>
      </c>
      <c r="L79" t="s">
        <v>83</v>
      </c>
      <c r="M79"/>
      <c r="N79"/>
      <c r="O79"/>
      <c r="P79" t="s">
        <v>35887</v>
      </c>
      <c r="Q79" t="s">
        <v>35887</v>
      </c>
      <c r="R79" t="s">
        <v>35887</v>
      </c>
      <c r="S79" t="s">
        <v>35887</v>
      </c>
      <c r="T79" t="s">
        <v>35887</v>
      </c>
      <c r="U79" t="s">
        <v>35887</v>
      </c>
    </row>
    <row r="80" spans="1:21" x14ac:dyDescent="0.3">
      <c r="A80">
        <v>1009641</v>
      </c>
      <c r="B80" t="s">
        <v>44470</v>
      </c>
      <c r="C80" t="s">
        <v>44471</v>
      </c>
      <c r="D80" t="s">
        <v>44472</v>
      </c>
      <c r="E80" t="s">
        <v>303</v>
      </c>
      <c r="F80" t="s">
        <v>44473</v>
      </c>
      <c r="G80" t="s">
        <v>44474</v>
      </c>
      <c r="H80" t="s">
        <v>2612</v>
      </c>
      <c r="I80">
        <v>29.692443999999998</v>
      </c>
      <c r="J80">
        <v>-94.506500000000003</v>
      </c>
      <c r="K80">
        <v>211120</v>
      </c>
      <c r="L80" t="s">
        <v>83</v>
      </c>
      <c r="M80" t="s">
        <v>35887</v>
      </c>
      <c r="N80" t="s">
        <v>35887</v>
      </c>
      <c r="O80" t="s">
        <v>35887</v>
      </c>
      <c r="P80" t="s">
        <v>35887</v>
      </c>
      <c r="Q80" t="s">
        <v>35887</v>
      </c>
      <c r="R80" t="s">
        <v>35887</v>
      </c>
      <c r="S80" t="s">
        <v>35887</v>
      </c>
      <c r="T80" t="s">
        <v>35887</v>
      </c>
      <c r="U80" t="s">
        <v>35887</v>
      </c>
    </row>
    <row r="81" spans="1:21" x14ac:dyDescent="0.3">
      <c r="A81">
        <v>1010440</v>
      </c>
      <c r="B81" t="s">
        <v>44475</v>
      </c>
      <c r="C81" t="s">
        <v>44476</v>
      </c>
      <c r="D81" t="s">
        <v>31148</v>
      </c>
      <c r="E81" t="s">
        <v>454</v>
      </c>
      <c r="F81" t="s">
        <v>20773</v>
      </c>
      <c r="H81" t="s">
        <v>20775</v>
      </c>
      <c r="I81">
        <v>44.291877999999997</v>
      </c>
      <c r="J81">
        <v>-86.209517000000005</v>
      </c>
      <c r="K81">
        <v>211130</v>
      </c>
      <c r="L81" t="s">
        <v>83</v>
      </c>
      <c r="M81" t="s">
        <v>35887</v>
      </c>
      <c r="N81" t="s">
        <v>35887</v>
      </c>
      <c r="O81" t="s">
        <v>35887</v>
      </c>
      <c r="P81" t="s">
        <v>35887</v>
      </c>
      <c r="Q81" t="s">
        <v>35887</v>
      </c>
      <c r="R81" t="s">
        <v>35887</v>
      </c>
      <c r="S81" t="s">
        <v>35887</v>
      </c>
      <c r="T81" t="s">
        <v>35887</v>
      </c>
      <c r="U81" t="s">
        <v>35887</v>
      </c>
    </row>
    <row r="82" spans="1:21" x14ac:dyDescent="0.3">
      <c r="A82">
        <v>1012677</v>
      </c>
      <c r="B82" t="s">
        <v>44477</v>
      </c>
      <c r="C82" t="s">
        <v>44478</v>
      </c>
      <c r="D82" t="s">
        <v>44369</v>
      </c>
      <c r="E82" t="s">
        <v>461</v>
      </c>
      <c r="F82" t="s">
        <v>38916</v>
      </c>
      <c r="H82" t="s">
        <v>15849</v>
      </c>
      <c r="I82">
        <v>44.136200000000002</v>
      </c>
      <c r="J82">
        <v>-109.06180000000001</v>
      </c>
      <c r="K82">
        <v>211120</v>
      </c>
      <c r="L82" t="s">
        <v>83</v>
      </c>
      <c r="M82" t="s">
        <v>35887</v>
      </c>
      <c r="N82" t="s">
        <v>35887</v>
      </c>
      <c r="O82" t="s">
        <v>35887</v>
      </c>
      <c r="P82" t="s">
        <v>35887</v>
      </c>
      <c r="Q82"/>
      <c r="R82"/>
      <c r="S82"/>
      <c r="T82"/>
      <c r="U82"/>
    </row>
    <row r="83" spans="1:21" x14ac:dyDescent="0.3">
      <c r="A83">
        <v>1002934</v>
      </c>
      <c r="B83" t="s">
        <v>25857</v>
      </c>
      <c r="C83" t="s">
        <v>25858</v>
      </c>
      <c r="D83" t="s">
        <v>20745</v>
      </c>
      <c r="E83" t="s">
        <v>323</v>
      </c>
      <c r="F83" t="s">
        <v>578</v>
      </c>
      <c r="I83">
        <v>34.454166999999998</v>
      </c>
      <c r="J83">
        <v>-120.64666699999999</v>
      </c>
      <c r="K83">
        <v>211120</v>
      </c>
      <c r="L83" t="s">
        <v>579</v>
      </c>
      <c r="M83"/>
      <c r="N83"/>
      <c r="O83"/>
      <c r="P83"/>
      <c r="Q83" t="s">
        <v>35887</v>
      </c>
      <c r="R83" t="s">
        <v>35887</v>
      </c>
      <c r="S83" t="s">
        <v>35887</v>
      </c>
      <c r="T83" t="s">
        <v>35887</v>
      </c>
      <c r="U83" t="s">
        <v>35887</v>
      </c>
    </row>
    <row r="84" spans="1:21" x14ac:dyDescent="0.3">
      <c r="A84">
        <v>1010199</v>
      </c>
      <c r="B84" t="s">
        <v>44479</v>
      </c>
      <c r="C84" t="s">
        <v>44480</v>
      </c>
      <c r="D84" t="s">
        <v>29873</v>
      </c>
      <c r="E84" t="s">
        <v>1418</v>
      </c>
      <c r="F84" t="s">
        <v>10774</v>
      </c>
      <c r="H84" t="s">
        <v>10775</v>
      </c>
      <c r="I84">
        <v>36.904899999999998</v>
      </c>
      <c r="J84">
        <v>-101.613</v>
      </c>
      <c r="K84">
        <v>211120</v>
      </c>
      <c r="L84" t="s">
        <v>83</v>
      </c>
      <c r="M84" t="s">
        <v>35887</v>
      </c>
      <c r="N84" t="s">
        <v>35887</v>
      </c>
      <c r="O84" t="s">
        <v>35887</v>
      </c>
      <c r="P84" t="s">
        <v>35887</v>
      </c>
      <c r="Q84" t="s">
        <v>35887</v>
      </c>
      <c r="R84" t="s">
        <v>35887</v>
      </c>
      <c r="S84" t="s">
        <v>35887</v>
      </c>
      <c r="T84" t="s">
        <v>35887</v>
      </c>
      <c r="U84" t="s">
        <v>35887</v>
      </c>
    </row>
    <row r="85" spans="1:21" x14ac:dyDescent="0.3">
      <c r="A85">
        <v>1010420</v>
      </c>
      <c r="B85" t="s">
        <v>27683</v>
      </c>
      <c r="C85" t="s">
        <v>44481</v>
      </c>
      <c r="D85" t="s">
        <v>27685</v>
      </c>
      <c r="E85" t="s">
        <v>1487</v>
      </c>
      <c r="F85" t="s">
        <v>27686</v>
      </c>
      <c r="H85" t="s">
        <v>1001</v>
      </c>
      <c r="I85">
        <v>40.097511099999998</v>
      </c>
      <c r="J85">
        <v>-108.87681111000001</v>
      </c>
      <c r="K85">
        <v>211130</v>
      </c>
      <c r="L85" t="s">
        <v>83</v>
      </c>
      <c r="M85" t="s">
        <v>35887</v>
      </c>
      <c r="N85" t="s">
        <v>35887</v>
      </c>
      <c r="O85" t="s">
        <v>35887</v>
      </c>
      <c r="P85" t="s">
        <v>35887</v>
      </c>
      <c r="Q85" t="s">
        <v>35887</v>
      </c>
      <c r="R85" t="s">
        <v>35887</v>
      </c>
      <c r="S85" t="s">
        <v>35887</v>
      </c>
      <c r="T85" t="s">
        <v>35887</v>
      </c>
      <c r="U85"/>
    </row>
    <row r="86" spans="1:21" x14ac:dyDescent="0.3">
      <c r="A86">
        <v>1011123</v>
      </c>
      <c r="B86" t="s">
        <v>27963</v>
      </c>
      <c r="C86" t="s">
        <v>27964</v>
      </c>
      <c r="D86" t="s">
        <v>27965</v>
      </c>
      <c r="E86" t="s">
        <v>461</v>
      </c>
      <c r="F86" t="s">
        <v>5226</v>
      </c>
      <c r="H86" t="s">
        <v>13626</v>
      </c>
      <c r="I86">
        <v>42.501100000000001</v>
      </c>
      <c r="J86">
        <v>-110.4228</v>
      </c>
      <c r="K86">
        <v>211111</v>
      </c>
      <c r="L86" t="s">
        <v>27966</v>
      </c>
      <c r="M86"/>
      <c r="N86"/>
      <c r="O86" t="s">
        <v>35887</v>
      </c>
      <c r="P86" t="s">
        <v>35887</v>
      </c>
      <c r="Q86" t="s">
        <v>35887</v>
      </c>
      <c r="R86" t="s">
        <v>35887</v>
      </c>
      <c r="S86" t="s">
        <v>35887</v>
      </c>
      <c r="T86"/>
      <c r="U86"/>
    </row>
    <row r="87" spans="1:21" x14ac:dyDescent="0.3">
      <c r="A87">
        <v>1011158</v>
      </c>
      <c r="B87" t="s">
        <v>44482</v>
      </c>
      <c r="C87" t="s">
        <v>44483</v>
      </c>
      <c r="D87" t="s">
        <v>12128</v>
      </c>
      <c r="E87" t="s">
        <v>303</v>
      </c>
      <c r="F87" t="s">
        <v>10592</v>
      </c>
      <c r="G87" t="s">
        <v>44484</v>
      </c>
      <c r="H87" t="s">
        <v>17061</v>
      </c>
      <c r="I87">
        <v>32.9261999</v>
      </c>
      <c r="J87">
        <v>-102.8744945</v>
      </c>
      <c r="K87">
        <v>211120</v>
      </c>
      <c r="L87" t="s">
        <v>83</v>
      </c>
      <c r="M87" t="s">
        <v>35887</v>
      </c>
      <c r="N87" t="s">
        <v>35887</v>
      </c>
      <c r="O87" t="s">
        <v>35887</v>
      </c>
      <c r="P87" t="s">
        <v>35887</v>
      </c>
      <c r="Q87" t="s">
        <v>35887</v>
      </c>
      <c r="R87" t="s">
        <v>35887</v>
      </c>
      <c r="S87" t="s">
        <v>35887</v>
      </c>
      <c r="T87"/>
      <c r="U87"/>
    </row>
    <row r="88" spans="1:21" x14ac:dyDescent="0.3">
      <c r="A88">
        <v>1010072</v>
      </c>
      <c r="B88" t="s">
        <v>44485</v>
      </c>
      <c r="C88" t="s">
        <v>44486</v>
      </c>
      <c r="D88" t="s">
        <v>29477</v>
      </c>
      <c r="E88" t="s">
        <v>303</v>
      </c>
      <c r="F88" t="s">
        <v>7226</v>
      </c>
      <c r="G88" t="s">
        <v>44487</v>
      </c>
      <c r="H88" t="s">
        <v>7228</v>
      </c>
      <c r="I88">
        <v>32.912768</v>
      </c>
      <c r="J88">
        <v>-100.93549400000001</v>
      </c>
      <c r="K88">
        <v>211120</v>
      </c>
      <c r="L88" t="s">
        <v>83</v>
      </c>
      <c r="M88" t="s">
        <v>35887</v>
      </c>
      <c r="N88" t="s">
        <v>35887</v>
      </c>
      <c r="O88" t="s">
        <v>35887</v>
      </c>
      <c r="P88" t="s">
        <v>35887</v>
      </c>
      <c r="Q88" t="s">
        <v>35887</v>
      </c>
      <c r="R88" t="s">
        <v>35887</v>
      </c>
      <c r="S88" t="s">
        <v>35887</v>
      </c>
      <c r="T88" t="s">
        <v>35887</v>
      </c>
      <c r="U88" t="s">
        <v>35887</v>
      </c>
    </row>
    <row r="89" spans="1:21" x14ac:dyDescent="0.3">
      <c r="A89">
        <v>1001812</v>
      </c>
      <c r="B89" t="s">
        <v>28500</v>
      </c>
      <c r="C89" t="s">
        <v>28501</v>
      </c>
      <c r="D89" t="s">
        <v>28502</v>
      </c>
      <c r="E89" t="s">
        <v>339</v>
      </c>
      <c r="F89" t="s">
        <v>28503</v>
      </c>
      <c r="G89" t="s">
        <v>28504</v>
      </c>
      <c r="H89" t="s">
        <v>1672</v>
      </c>
      <c r="I89">
        <v>36.7592</v>
      </c>
      <c r="J89">
        <v>-108.35966999999999</v>
      </c>
      <c r="K89">
        <v>211130</v>
      </c>
      <c r="L89" t="s">
        <v>8303</v>
      </c>
      <c r="M89" t="s">
        <v>35887</v>
      </c>
      <c r="N89" t="s">
        <v>35887</v>
      </c>
      <c r="O89" t="s">
        <v>35887</v>
      </c>
      <c r="P89" t="s">
        <v>35887</v>
      </c>
      <c r="Q89" t="s">
        <v>35887</v>
      </c>
      <c r="R89" t="s">
        <v>35887</v>
      </c>
      <c r="S89" t="s">
        <v>35887</v>
      </c>
      <c r="T89" t="s">
        <v>35887</v>
      </c>
      <c r="U89" t="s">
        <v>35887</v>
      </c>
    </row>
    <row r="90" spans="1:21" x14ac:dyDescent="0.3">
      <c r="A90">
        <v>1006382</v>
      </c>
      <c r="B90" t="s">
        <v>42443</v>
      </c>
      <c r="C90" t="s">
        <v>42444</v>
      </c>
      <c r="D90" t="s">
        <v>6319</v>
      </c>
      <c r="E90" t="s">
        <v>303</v>
      </c>
      <c r="F90" t="s">
        <v>6320</v>
      </c>
      <c r="H90" t="s">
        <v>1056</v>
      </c>
      <c r="I90">
        <v>35.562199999999997</v>
      </c>
      <c r="J90">
        <v>-101.12220000000001</v>
      </c>
      <c r="K90">
        <v>211111</v>
      </c>
      <c r="L90" t="s">
        <v>83</v>
      </c>
      <c r="M90"/>
      <c r="N90"/>
      <c r="O90" t="s">
        <v>35887</v>
      </c>
      <c r="P90" t="s">
        <v>35887</v>
      </c>
      <c r="Q90" t="s">
        <v>35887</v>
      </c>
      <c r="R90" t="s">
        <v>35887</v>
      </c>
      <c r="S90" t="s">
        <v>35887</v>
      </c>
      <c r="T90" t="s">
        <v>35887</v>
      </c>
      <c r="U90" t="s">
        <v>35887</v>
      </c>
    </row>
    <row r="91" spans="1:21" x14ac:dyDescent="0.3">
      <c r="A91">
        <v>1010206</v>
      </c>
      <c r="B91" t="s">
        <v>44488</v>
      </c>
      <c r="C91" t="s">
        <v>44489</v>
      </c>
      <c r="D91" t="s">
        <v>4434</v>
      </c>
      <c r="E91" t="s">
        <v>1418</v>
      </c>
      <c r="F91" t="s">
        <v>4435</v>
      </c>
      <c r="H91" t="s">
        <v>10775</v>
      </c>
      <c r="I91">
        <v>36.906700000000001</v>
      </c>
      <c r="J91">
        <v>-101.61660000000001</v>
      </c>
      <c r="K91">
        <v>211130</v>
      </c>
      <c r="L91" t="s">
        <v>83</v>
      </c>
      <c r="M91" t="s">
        <v>35887</v>
      </c>
      <c r="N91" t="s">
        <v>35887</v>
      </c>
      <c r="O91" t="s">
        <v>35887</v>
      </c>
      <c r="P91" t="s">
        <v>35887</v>
      </c>
      <c r="Q91" t="s">
        <v>35887</v>
      </c>
      <c r="R91" t="s">
        <v>35887</v>
      </c>
      <c r="S91" t="s">
        <v>35887</v>
      </c>
      <c r="T91" t="s">
        <v>35887</v>
      </c>
      <c r="U91" t="s">
        <v>35887</v>
      </c>
    </row>
    <row r="92" spans="1:21" x14ac:dyDescent="0.3">
      <c r="A92">
        <v>1012642</v>
      </c>
      <c r="B92" t="s">
        <v>44490</v>
      </c>
      <c r="C92" t="s">
        <v>44491</v>
      </c>
      <c r="D92" t="s">
        <v>44369</v>
      </c>
      <c r="E92" t="s">
        <v>461</v>
      </c>
      <c r="F92" t="s">
        <v>38916</v>
      </c>
      <c r="H92" t="s">
        <v>15849</v>
      </c>
      <c r="I92">
        <v>44.226700000000001</v>
      </c>
      <c r="J92">
        <v>-109.075</v>
      </c>
      <c r="K92">
        <v>211120</v>
      </c>
      <c r="L92" t="s">
        <v>83</v>
      </c>
      <c r="M92" t="s">
        <v>35887</v>
      </c>
      <c r="N92" t="s">
        <v>35887</v>
      </c>
      <c r="O92" t="s">
        <v>35887</v>
      </c>
      <c r="P92" t="s">
        <v>35887</v>
      </c>
      <c r="Q92"/>
      <c r="R92"/>
      <c r="S92"/>
      <c r="T92"/>
      <c r="U92"/>
    </row>
    <row r="93" spans="1:21" x14ac:dyDescent="0.3">
      <c r="A93">
        <v>1013699</v>
      </c>
      <c r="B93"/>
      <c r="C93" t="s">
        <v>44492</v>
      </c>
      <c r="D93" t="s">
        <v>44493</v>
      </c>
      <c r="E93" t="s">
        <v>303</v>
      </c>
      <c r="F93" t="s">
        <v>44494</v>
      </c>
      <c r="G93" t="s">
        <v>44495</v>
      </c>
      <c r="K93">
        <v>211120</v>
      </c>
      <c r="L93" t="s">
        <v>44320</v>
      </c>
      <c r="M93" t="s">
        <v>35887</v>
      </c>
      <c r="N93"/>
      <c r="O93"/>
      <c r="P93"/>
      <c r="Q93"/>
      <c r="R93"/>
      <c r="S93"/>
      <c r="T93"/>
      <c r="U93"/>
    </row>
    <row r="94" spans="1:21" x14ac:dyDescent="0.3">
      <c r="A94">
        <v>1003698</v>
      </c>
      <c r="B94" t="s">
        <v>44496</v>
      </c>
      <c r="C94" t="s">
        <v>44497</v>
      </c>
      <c r="D94" t="s">
        <v>44498</v>
      </c>
      <c r="E94" t="s">
        <v>461</v>
      </c>
      <c r="F94" t="s">
        <v>44499</v>
      </c>
      <c r="H94" t="s">
        <v>44500</v>
      </c>
      <c r="I94">
        <v>43.4024</v>
      </c>
      <c r="J94">
        <v>-104.28749999999999</v>
      </c>
      <c r="K94">
        <v>211120</v>
      </c>
      <c r="L94" t="s">
        <v>83</v>
      </c>
      <c r="M94" t="s">
        <v>35887</v>
      </c>
      <c r="N94" t="s">
        <v>35887</v>
      </c>
      <c r="O94" t="s">
        <v>35887</v>
      </c>
      <c r="P94" t="s">
        <v>35887</v>
      </c>
      <c r="Q94" t="s">
        <v>35887</v>
      </c>
      <c r="R94" t="s">
        <v>35887</v>
      </c>
      <c r="S94" t="s">
        <v>35887</v>
      </c>
      <c r="T94" t="s">
        <v>35887</v>
      </c>
      <c r="U94" t="s">
        <v>35887</v>
      </c>
    </row>
    <row r="95" spans="1:21" x14ac:dyDescent="0.3">
      <c r="A95">
        <v>1012091</v>
      </c>
      <c r="B95" t="s">
        <v>44501</v>
      </c>
      <c r="C95" t="s">
        <v>44502</v>
      </c>
      <c r="D95" t="s">
        <v>44503</v>
      </c>
      <c r="E95" t="s">
        <v>303</v>
      </c>
      <c r="F95" t="s">
        <v>17060</v>
      </c>
      <c r="H95" t="s">
        <v>17061</v>
      </c>
      <c r="I95">
        <v>32.733799900000001</v>
      </c>
      <c r="J95">
        <v>-102.59165900000001</v>
      </c>
      <c r="K95">
        <v>211120</v>
      </c>
      <c r="L95" t="s">
        <v>83</v>
      </c>
      <c r="M95" t="s">
        <v>35887</v>
      </c>
      <c r="N95" t="s">
        <v>35887</v>
      </c>
      <c r="O95" t="s">
        <v>35887</v>
      </c>
      <c r="P95" t="s">
        <v>35887</v>
      </c>
      <c r="Q95" t="s">
        <v>35887</v>
      </c>
      <c r="R95" t="s">
        <v>35887</v>
      </c>
      <c r="S95" t="s">
        <v>35887</v>
      </c>
      <c r="T95"/>
      <c r="U95"/>
    </row>
    <row r="96" spans="1:21" x14ac:dyDescent="0.3">
      <c r="A96">
        <v>1009861</v>
      </c>
      <c r="B96" t="s">
        <v>44504</v>
      </c>
      <c r="C96" t="s">
        <v>44505</v>
      </c>
      <c r="D96" t="s">
        <v>17059</v>
      </c>
      <c r="E96" t="s">
        <v>303</v>
      </c>
      <c r="F96" t="s">
        <v>17060</v>
      </c>
      <c r="H96" t="s">
        <v>17061</v>
      </c>
      <c r="I96">
        <v>32.754733000000002</v>
      </c>
      <c r="J96">
        <v>-102.693432</v>
      </c>
      <c r="K96">
        <v>211120</v>
      </c>
      <c r="L96" t="s">
        <v>83</v>
      </c>
      <c r="M96" t="s">
        <v>35887</v>
      </c>
      <c r="N96" t="s">
        <v>35887</v>
      </c>
      <c r="O96" t="s">
        <v>35887</v>
      </c>
      <c r="P96" t="s">
        <v>35887</v>
      </c>
      <c r="Q96" t="s">
        <v>35887</v>
      </c>
      <c r="R96" t="s">
        <v>35887</v>
      </c>
      <c r="S96" t="s">
        <v>35887</v>
      </c>
      <c r="T96" t="s">
        <v>35887</v>
      </c>
      <c r="U96" t="s">
        <v>35887</v>
      </c>
    </row>
    <row r="97" spans="1:21" x14ac:dyDescent="0.3">
      <c r="A97">
        <v>1002150</v>
      </c>
      <c r="B97" t="s">
        <v>30075</v>
      </c>
      <c r="C97" t="s">
        <v>30076</v>
      </c>
      <c r="D97" t="s">
        <v>18768</v>
      </c>
      <c r="E97" t="s">
        <v>461</v>
      </c>
      <c r="F97" t="s">
        <v>18769</v>
      </c>
      <c r="H97" t="s">
        <v>8803</v>
      </c>
      <c r="I97">
        <v>41.887</v>
      </c>
      <c r="J97">
        <v>-110.09446</v>
      </c>
      <c r="K97">
        <v>211130</v>
      </c>
      <c r="L97" t="s">
        <v>30077</v>
      </c>
      <c r="M97" t="s">
        <v>44506</v>
      </c>
      <c r="N97" t="s">
        <v>44507</v>
      </c>
      <c r="O97" t="s">
        <v>35887</v>
      </c>
      <c r="P97" t="s">
        <v>35887</v>
      </c>
      <c r="Q97" t="s">
        <v>35887</v>
      </c>
      <c r="R97" t="s">
        <v>35887</v>
      </c>
      <c r="S97" t="s">
        <v>35887</v>
      </c>
      <c r="T97" t="s">
        <v>35887</v>
      </c>
      <c r="U97" t="s">
        <v>35887</v>
      </c>
    </row>
    <row r="98" spans="1:21" x14ac:dyDescent="0.3">
      <c r="A98">
        <v>1010148</v>
      </c>
      <c r="B98" t="s">
        <v>44508</v>
      </c>
      <c r="C98" t="s">
        <v>44509</v>
      </c>
      <c r="D98" t="s">
        <v>19072</v>
      </c>
      <c r="E98" t="s">
        <v>454</v>
      </c>
      <c r="F98" t="s">
        <v>19070</v>
      </c>
      <c r="H98" t="s">
        <v>19069</v>
      </c>
      <c r="I98">
        <v>44.791048000000004</v>
      </c>
      <c r="J98">
        <v>-85.060108</v>
      </c>
      <c r="K98">
        <v>211111</v>
      </c>
      <c r="L98" t="s">
        <v>83</v>
      </c>
      <c r="M98"/>
      <c r="N98"/>
      <c r="O98"/>
      <c r="P98"/>
      <c r="Q98" t="s">
        <v>35887</v>
      </c>
      <c r="R98" t="s">
        <v>35887</v>
      </c>
      <c r="S98" t="s">
        <v>35887</v>
      </c>
      <c r="T98" t="s">
        <v>35887</v>
      </c>
      <c r="U98" t="s">
        <v>35887</v>
      </c>
    </row>
    <row r="99" spans="1:21" x14ac:dyDescent="0.3">
      <c r="A99">
        <v>1009858</v>
      </c>
      <c r="B99" t="s">
        <v>44510</v>
      </c>
      <c r="C99" t="s">
        <v>44511</v>
      </c>
      <c r="D99" t="s">
        <v>44503</v>
      </c>
      <c r="E99" t="s">
        <v>303</v>
      </c>
      <c r="F99" t="s">
        <v>44512</v>
      </c>
      <c r="H99" t="s">
        <v>17061</v>
      </c>
      <c r="I99">
        <v>32.857109999999999</v>
      </c>
      <c r="J99">
        <v>-102.25526000000001</v>
      </c>
      <c r="K99">
        <v>211120</v>
      </c>
      <c r="L99" t="s">
        <v>83</v>
      </c>
      <c r="M99" t="s">
        <v>35887</v>
      </c>
      <c r="N99" t="s">
        <v>35887</v>
      </c>
      <c r="O99" t="s">
        <v>35887</v>
      </c>
      <c r="P99" t="s">
        <v>35887</v>
      </c>
      <c r="Q99" t="s">
        <v>35887</v>
      </c>
      <c r="R99" t="s">
        <v>35887</v>
      </c>
      <c r="S99" t="s">
        <v>35887</v>
      </c>
      <c r="T99" t="s">
        <v>35887</v>
      </c>
      <c r="U99" t="s">
        <v>35887</v>
      </c>
    </row>
    <row r="100" spans="1:21" x14ac:dyDescent="0.3">
      <c r="A100">
        <v>1010507</v>
      </c>
      <c r="B100" t="s">
        <v>44513</v>
      </c>
      <c r="C100" t="s">
        <v>44514</v>
      </c>
      <c r="D100" t="s">
        <v>21732</v>
      </c>
      <c r="E100" t="s">
        <v>303</v>
      </c>
      <c r="F100" t="s">
        <v>21733</v>
      </c>
      <c r="G100" t="s">
        <v>44515</v>
      </c>
      <c r="H100" t="s">
        <v>11224</v>
      </c>
      <c r="I100">
        <v>33.471926000000003</v>
      </c>
      <c r="J100">
        <v>-102.53185999999999</v>
      </c>
      <c r="K100">
        <v>211120</v>
      </c>
      <c r="L100" t="s">
        <v>83</v>
      </c>
      <c r="M100" t="s">
        <v>35887</v>
      </c>
      <c r="N100" t="s">
        <v>35887</v>
      </c>
      <c r="O100" t="s">
        <v>35887</v>
      </c>
      <c r="P100" t="s">
        <v>35887</v>
      </c>
      <c r="Q100" t="s">
        <v>35887</v>
      </c>
      <c r="R100" t="s">
        <v>35887</v>
      </c>
      <c r="S100" t="s">
        <v>35887</v>
      </c>
      <c r="T100" t="s">
        <v>35887</v>
      </c>
      <c r="U100" t="s">
        <v>35887</v>
      </c>
    </row>
    <row r="101" spans="1:21" x14ac:dyDescent="0.3">
      <c r="A101">
        <v>1009646</v>
      </c>
      <c r="B101" t="s">
        <v>44516</v>
      </c>
      <c r="C101" t="s">
        <v>44517</v>
      </c>
      <c r="D101" t="s">
        <v>29477</v>
      </c>
      <c r="E101" t="s">
        <v>303</v>
      </c>
      <c r="F101" t="s">
        <v>7226</v>
      </c>
      <c r="G101" t="s">
        <v>44518</v>
      </c>
      <c r="H101" t="s">
        <v>7228</v>
      </c>
      <c r="I101">
        <v>32.912768</v>
      </c>
      <c r="J101">
        <v>-100.93549400000001</v>
      </c>
      <c r="K101">
        <v>211120</v>
      </c>
      <c r="L101" t="s">
        <v>83</v>
      </c>
      <c r="M101" t="s">
        <v>35887</v>
      </c>
      <c r="N101" t="s">
        <v>35887</v>
      </c>
      <c r="O101" t="s">
        <v>35887</v>
      </c>
      <c r="P101" t="s">
        <v>35887</v>
      </c>
      <c r="Q101" t="s">
        <v>35887</v>
      </c>
      <c r="R101" t="s">
        <v>35887</v>
      </c>
      <c r="S101" t="s">
        <v>35887</v>
      </c>
      <c r="T101" t="s">
        <v>35887</v>
      </c>
      <c r="U101" t="s">
        <v>35887</v>
      </c>
    </row>
    <row r="102" spans="1:21" x14ac:dyDescent="0.3">
      <c r="A102">
        <v>1009642</v>
      </c>
      <c r="B102" t="s">
        <v>44519</v>
      </c>
      <c r="C102" t="s">
        <v>44520</v>
      </c>
      <c r="D102" t="s">
        <v>44521</v>
      </c>
      <c r="E102" t="s">
        <v>1781</v>
      </c>
      <c r="F102" t="s">
        <v>44522</v>
      </c>
      <c r="G102" t="s">
        <v>44523</v>
      </c>
      <c r="H102" t="s">
        <v>5738</v>
      </c>
      <c r="I102">
        <v>31.809704</v>
      </c>
      <c r="J102">
        <v>-89.311519000000004</v>
      </c>
      <c r="K102">
        <v>211120</v>
      </c>
      <c r="L102" t="s">
        <v>83</v>
      </c>
      <c r="M102" t="s">
        <v>35887</v>
      </c>
      <c r="N102" t="s">
        <v>35887</v>
      </c>
      <c r="O102" t="s">
        <v>35887</v>
      </c>
      <c r="P102" t="s">
        <v>35887</v>
      </c>
      <c r="Q102" t="s">
        <v>35887</v>
      </c>
      <c r="R102" t="s">
        <v>35887</v>
      </c>
      <c r="S102" t="s">
        <v>35887</v>
      </c>
      <c r="T102" t="s">
        <v>35887</v>
      </c>
      <c r="U102" t="s">
        <v>35887</v>
      </c>
    </row>
    <row r="103" spans="1:21" x14ac:dyDescent="0.3">
      <c r="A103">
        <v>1010407</v>
      </c>
      <c r="B103" t="s">
        <v>44524</v>
      </c>
      <c r="C103" t="s">
        <v>44525</v>
      </c>
      <c r="D103" t="s">
        <v>44526</v>
      </c>
      <c r="E103" t="s">
        <v>454</v>
      </c>
      <c r="F103" t="s">
        <v>34301</v>
      </c>
      <c r="H103" t="s">
        <v>2830</v>
      </c>
      <c r="I103">
        <v>44.848914999999998</v>
      </c>
      <c r="J103">
        <v>-84.753349999999998</v>
      </c>
      <c r="K103">
        <v>211130</v>
      </c>
      <c r="L103" t="s">
        <v>83</v>
      </c>
      <c r="M103" t="s">
        <v>35887</v>
      </c>
      <c r="N103" t="s">
        <v>35887</v>
      </c>
      <c r="O103" t="s">
        <v>35887</v>
      </c>
      <c r="P103" t="s">
        <v>35887</v>
      </c>
      <c r="Q103" t="s">
        <v>35887</v>
      </c>
      <c r="R103" t="s">
        <v>35887</v>
      </c>
      <c r="S103" t="s">
        <v>35887</v>
      </c>
      <c r="T103" t="s">
        <v>35887</v>
      </c>
      <c r="U103" t="s">
        <v>35887</v>
      </c>
    </row>
    <row r="104" spans="1:21" x14ac:dyDescent="0.3">
      <c r="A104">
        <v>1010324</v>
      </c>
      <c r="B104" t="s">
        <v>44527</v>
      </c>
      <c r="C104" t="s">
        <v>44528</v>
      </c>
      <c r="D104" t="s">
        <v>19072</v>
      </c>
      <c r="E104" t="s">
        <v>454</v>
      </c>
      <c r="F104" t="s">
        <v>19070</v>
      </c>
      <c r="H104" t="s">
        <v>33715</v>
      </c>
      <c r="I104">
        <v>44.291877999999997</v>
      </c>
      <c r="J104">
        <v>-85.225829000000004</v>
      </c>
      <c r="K104">
        <v>211130</v>
      </c>
      <c r="L104" t="s">
        <v>83</v>
      </c>
      <c r="M104" t="s">
        <v>35887</v>
      </c>
      <c r="N104" t="s">
        <v>35887</v>
      </c>
      <c r="O104" t="s">
        <v>35887</v>
      </c>
      <c r="P104" t="s">
        <v>35887</v>
      </c>
      <c r="Q104" t="s">
        <v>35887</v>
      </c>
      <c r="R104" t="s">
        <v>35887</v>
      </c>
      <c r="S104" t="s">
        <v>35887</v>
      </c>
      <c r="T104" t="s">
        <v>35887</v>
      </c>
      <c r="U104" t="s">
        <v>35887</v>
      </c>
    </row>
    <row r="105" spans="1:21" x14ac:dyDescent="0.3">
      <c r="A105">
        <v>1010421</v>
      </c>
      <c r="B105" t="s">
        <v>44529</v>
      </c>
      <c r="C105" t="s">
        <v>44530</v>
      </c>
      <c r="D105" t="s">
        <v>21732</v>
      </c>
      <c r="E105" t="s">
        <v>303</v>
      </c>
      <c r="F105" t="s">
        <v>21733</v>
      </c>
      <c r="H105" t="s">
        <v>11224</v>
      </c>
      <c r="I105">
        <v>33.430852999999999</v>
      </c>
      <c r="J105">
        <v>-102.491935</v>
      </c>
      <c r="K105">
        <v>211120</v>
      </c>
      <c r="L105" t="s">
        <v>83</v>
      </c>
      <c r="M105" t="s">
        <v>35887</v>
      </c>
      <c r="N105" t="s">
        <v>35887</v>
      </c>
      <c r="O105"/>
      <c r="P105" t="s">
        <v>35887</v>
      </c>
      <c r="Q105" t="s">
        <v>35887</v>
      </c>
      <c r="R105" t="s">
        <v>35887</v>
      </c>
      <c r="S105" t="s">
        <v>35887</v>
      </c>
      <c r="T105" t="s">
        <v>35887</v>
      </c>
      <c r="U105"/>
    </row>
    <row r="106" spans="1:21" x14ac:dyDescent="0.3">
      <c r="A106">
        <v>1013185</v>
      </c>
      <c r="B106"/>
      <c r="C106" t="s">
        <v>31040</v>
      </c>
      <c r="D106" t="s">
        <v>3520</v>
      </c>
      <c r="E106" t="s">
        <v>303</v>
      </c>
      <c r="F106" t="s">
        <v>31041</v>
      </c>
      <c r="G106" t="s">
        <v>31042</v>
      </c>
      <c r="K106">
        <v>211130</v>
      </c>
      <c r="L106" t="s">
        <v>2172</v>
      </c>
      <c r="M106" t="s">
        <v>35887</v>
      </c>
      <c r="N106"/>
      <c r="O106"/>
      <c r="P106"/>
      <c r="Q106"/>
      <c r="R106"/>
      <c r="S106"/>
      <c r="T106"/>
      <c r="U106"/>
    </row>
    <row r="107" spans="1:21" x14ac:dyDescent="0.3">
      <c r="A107">
        <v>1007903</v>
      </c>
      <c r="B107" t="s">
        <v>31064</v>
      </c>
      <c r="C107" t="s">
        <v>31065</v>
      </c>
      <c r="D107" t="s">
        <v>31066</v>
      </c>
      <c r="E107" t="s">
        <v>1418</v>
      </c>
      <c r="F107" t="s">
        <v>31032</v>
      </c>
      <c r="H107" t="s">
        <v>16290</v>
      </c>
      <c r="I107">
        <v>34.461500000000001</v>
      </c>
      <c r="J107">
        <v>-97.6905</v>
      </c>
      <c r="K107">
        <v>211130</v>
      </c>
      <c r="L107" t="s">
        <v>368</v>
      </c>
      <c r="M107"/>
      <c r="N107"/>
      <c r="O107"/>
      <c r="P107" t="s">
        <v>35887</v>
      </c>
      <c r="Q107" t="s">
        <v>35887</v>
      </c>
      <c r="R107" t="s">
        <v>35887</v>
      </c>
      <c r="S107" t="s">
        <v>35887</v>
      </c>
      <c r="T107" t="s">
        <v>35887</v>
      </c>
      <c r="U107"/>
    </row>
    <row r="108" spans="1:21" x14ac:dyDescent="0.3">
      <c r="A108">
        <v>1013183</v>
      </c>
      <c r="B108"/>
      <c r="C108" t="s">
        <v>31069</v>
      </c>
      <c r="D108" t="s">
        <v>3710</v>
      </c>
      <c r="E108" t="s">
        <v>303</v>
      </c>
      <c r="F108" t="s">
        <v>3711</v>
      </c>
      <c r="G108" t="s">
        <v>31070</v>
      </c>
      <c r="I108">
        <v>31.805233000000001</v>
      </c>
      <c r="J108">
        <v>-103.241229</v>
      </c>
      <c r="K108">
        <v>211130</v>
      </c>
      <c r="L108" t="s">
        <v>2172</v>
      </c>
      <c r="M108" t="s">
        <v>35887</v>
      </c>
      <c r="N108"/>
      <c r="O108" t="s">
        <v>35887</v>
      </c>
      <c r="P108"/>
      <c r="Q108"/>
      <c r="R108"/>
      <c r="S108"/>
      <c r="T108"/>
      <c r="U108"/>
    </row>
    <row r="109" spans="1:21" x14ac:dyDescent="0.3">
      <c r="A109">
        <v>1011843</v>
      </c>
      <c r="B109" t="s">
        <v>44531</v>
      </c>
      <c r="C109" t="s">
        <v>44532</v>
      </c>
      <c r="D109" t="s">
        <v>17059</v>
      </c>
      <c r="E109" t="s">
        <v>303</v>
      </c>
      <c r="F109" t="s">
        <v>17060</v>
      </c>
      <c r="G109" t="s">
        <v>44533</v>
      </c>
      <c r="I109">
        <v>32.783642999999998</v>
      </c>
      <c r="J109">
        <v>-102.889578</v>
      </c>
      <c r="K109">
        <v>211120</v>
      </c>
      <c r="L109" t="s">
        <v>83</v>
      </c>
      <c r="M109" t="s">
        <v>35887</v>
      </c>
      <c r="N109" t="s">
        <v>35887</v>
      </c>
      <c r="O109" t="s">
        <v>35887</v>
      </c>
      <c r="P109" t="s">
        <v>35887</v>
      </c>
      <c r="Q109" t="s">
        <v>35887</v>
      </c>
      <c r="R109"/>
      <c r="S109"/>
      <c r="T109"/>
      <c r="U109"/>
    </row>
    <row r="110" spans="1:21" x14ac:dyDescent="0.3">
      <c r="A110">
        <v>1007441</v>
      </c>
      <c r="B110" t="s">
        <v>32069</v>
      </c>
      <c r="C110" t="s">
        <v>32070</v>
      </c>
      <c r="D110" t="s">
        <v>1764</v>
      </c>
      <c r="E110" t="s">
        <v>339</v>
      </c>
      <c r="F110" t="s">
        <v>10464</v>
      </c>
      <c r="H110" t="s">
        <v>367</v>
      </c>
      <c r="I110">
        <v>32.42615</v>
      </c>
      <c r="J110">
        <v>-103.14856399999999</v>
      </c>
      <c r="K110">
        <v>211130</v>
      </c>
      <c r="L110" t="s">
        <v>2172</v>
      </c>
      <c r="M110" t="s">
        <v>35887</v>
      </c>
      <c r="N110" t="s">
        <v>35887</v>
      </c>
      <c r="O110" t="s">
        <v>35887</v>
      </c>
      <c r="P110" t="s">
        <v>35887</v>
      </c>
      <c r="Q110" t="s">
        <v>35887</v>
      </c>
      <c r="R110" t="s">
        <v>35887</v>
      </c>
      <c r="S110" t="s">
        <v>35887</v>
      </c>
      <c r="T110" t="s">
        <v>35887</v>
      </c>
      <c r="U110" t="s">
        <v>35887</v>
      </c>
    </row>
    <row r="111" spans="1:21" x14ac:dyDescent="0.3">
      <c r="A111">
        <v>1004893</v>
      </c>
      <c r="B111" t="s">
        <v>32085</v>
      </c>
      <c r="C111" t="s">
        <v>32086</v>
      </c>
      <c r="D111" t="s">
        <v>12161</v>
      </c>
      <c r="E111" t="s">
        <v>339</v>
      </c>
      <c r="F111" t="s">
        <v>32087</v>
      </c>
      <c r="G111" t="s">
        <v>32088</v>
      </c>
      <c r="H111" t="s">
        <v>367</v>
      </c>
      <c r="I111">
        <v>32.610278000000001</v>
      </c>
      <c r="J111">
        <v>-103.311944</v>
      </c>
      <c r="K111">
        <v>211130</v>
      </c>
      <c r="L111" t="s">
        <v>4385</v>
      </c>
      <c r="M111" t="s">
        <v>35887</v>
      </c>
      <c r="N111" t="s">
        <v>35887</v>
      </c>
      <c r="O111" t="s">
        <v>35887</v>
      </c>
      <c r="P111" t="s">
        <v>35887</v>
      </c>
      <c r="Q111" t="s">
        <v>35887</v>
      </c>
      <c r="R111"/>
      <c r="S111"/>
      <c r="T111"/>
      <c r="U111"/>
    </row>
    <row r="112" spans="1:21" x14ac:dyDescent="0.3">
      <c r="A112">
        <v>1003767</v>
      </c>
      <c r="B112" t="s">
        <v>32096</v>
      </c>
      <c r="C112" t="s">
        <v>32097</v>
      </c>
      <c r="D112" t="s">
        <v>32076</v>
      </c>
      <c r="E112" t="s">
        <v>303</v>
      </c>
      <c r="F112" t="s">
        <v>4218</v>
      </c>
      <c r="G112" t="s">
        <v>32098</v>
      </c>
      <c r="H112" t="s">
        <v>4220</v>
      </c>
      <c r="I112">
        <v>31.501667000000001</v>
      </c>
      <c r="J112">
        <v>-102.640277</v>
      </c>
      <c r="K112">
        <v>211130</v>
      </c>
      <c r="L112" t="s">
        <v>2172</v>
      </c>
      <c r="M112" t="s">
        <v>35887</v>
      </c>
      <c r="N112" t="s">
        <v>35887</v>
      </c>
      <c r="O112" t="s">
        <v>35887</v>
      </c>
      <c r="P112" t="s">
        <v>35887</v>
      </c>
      <c r="Q112" t="s">
        <v>35887</v>
      </c>
      <c r="R112" t="s">
        <v>35887</v>
      </c>
      <c r="S112" t="s">
        <v>35887</v>
      </c>
      <c r="T112" t="s">
        <v>35887</v>
      </c>
      <c r="U112" t="s">
        <v>35887</v>
      </c>
    </row>
    <row r="113" spans="1:21" x14ac:dyDescent="0.3">
      <c r="A113">
        <v>1006225</v>
      </c>
      <c r="B113" t="s">
        <v>32487</v>
      </c>
      <c r="C113" t="s">
        <v>32488</v>
      </c>
      <c r="D113" t="s">
        <v>16811</v>
      </c>
      <c r="E113" t="s">
        <v>303</v>
      </c>
      <c r="F113" t="s">
        <v>16812</v>
      </c>
      <c r="H113" t="s">
        <v>16814</v>
      </c>
      <c r="I113">
        <v>28.409988999999999</v>
      </c>
      <c r="J113">
        <v>-98.530139000000005</v>
      </c>
      <c r="K113">
        <v>211130</v>
      </c>
      <c r="L113" t="s">
        <v>8303</v>
      </c>
      <c r="M113" t="s">
        <v>35887</v>
      </c>
      <c r="N113" t="s">
        <v>35887</v>
      </c>
      <c r="O113" t="s">
        <v>35887</v>
      </c>
      <c r="P113" t="s">
        <v>35887</v>
      </c>
      <c r="Q113" t="s">
        <v>35887</v>
      </c>
      <c r="R113" t="s">
        <v>35887</v>
      </c>
      <c r="S113" t="s">
        <v>35887</v>
      </c>
      <c r="T113" t="s">
        <v>35887</v>
      </c>
      <c r="U113" t="s">
        <v>35887</v>
      </c>
    </row>
    <row r="114" spans="1:21" x14ac:dyDescent="0.3">
      <c r="A114">
        <v>1009643</v>
      </c>
      <c r="B114" t="s">
        <v>44534</v>
      </c>
      <c r="C114" t="s">
        <v>44535</v>
      </c>
      <c r="D114" t="s">
        <v>44536</v>
      </c>
      <c r="E114" t="s">
        <v>1781</v>
      </c>
      <c r="F114" t="s">
        <v>44537</v>
      </c>
      <c r="G114" t="s">
        <v>44538</v>
      </c>
      <c r="H114" t="s">
        <v>6680</v>
      </c>
      <c r="I114">
        <v>32.688901000000001</v>
      </c>
      <c r="J114">
        <v>-90.616484</v>
      </c>
      <c r="K114">
        <v>211120</v>
      </c>
      <c r="L114" t="s">
        <v>83</v>
      </c>
      <c r="M114" t="s">
        <v>35887</v>
      </c>
      <c r="N114" t="s">
        <v>35887</v>
      </c>
      <c r="O114" t="s">
        <v>35887</v>
      </c>
      <c r="P114" t="s">
        <v>35887</v>
      </c>
      <c r="Q114" t="s">
        <v>35887</v>
      </c>
      <c r="R114" t="s">
        <v>35887</v>
      </c>
      <c r="S114" t="s">
        <v>35887</v>
      </c>
      <c r="T114" t="s">
        <v>35887</v>
      </c>
      <c r="U114" t="s">
        <v>35887</v>
      </c>
    </row>
    <row r="115" spans="1:21" x14ac:dyDescent="0.3">
      <c r="A115">
        <v>1010422</v>
      </c>
      <c r="B115" t="s">
        <v>44539</v>
      </c>
      <c r="C115" t="s">
        <v>44540</v>
      </c>
      <c r="D115" t="s">
        <v>11767</v>
      </c>
      <c r="E115" t="s">
        <v>339</v>
      </c>
      <c r="F115" t="s">
        <v>11768</v>
      </c>
      <c r="H115" t="s">
        <v>367</v>
      </c>
      <c r="I115">
        <v>32.787771999999997</v>
      </c>
      <c r="J115">
        <v>-103.51034167</v>
      </c>
      <c r="K115">
        <v>211130</v>
      </c>
      <c r="L115" t="s">
        <v>83</v>
      </c>
      <c r="M115" t="s">
        <v>35887</v>
      </c>
      <c r="N115" t="s">
        <v>35887</v>
      </c>
      <c r="O115" t="s">
        <v>35887</v>
      </c>
      <c r="P115" t="s">
        <v>35887</v>
      </c>
      <c r="Q115" t="s">
        <v>35887</v>
      </c>
      <c r="R115" t="s">
        <v>35887</v>
      </c>
      <c r="S115" t="s">
        <v>35887</v>
      </c>
      <c r="T115" t="s">
        <v>35887</v>
      </c>
      <c r="U115"/>
    </row>
    <row r="116" spans="1:21" x14ac:dyDescent="0.3">
      <c r="A116">
        <v>1010151</v>
      </c>
      <c r="B116" t="s">
        <v>44541</v>
      </c>
      <c r="C116" t="s">
        <v>44542</v>
      </c>
      <c r="D116" t="s">
        <v>44411</v>
      </c>
      <c r="E116" t="s">
        <v>461</v>
      </c>
      <c r="F116" t="s">
        <v>44412</v>
      </c>
      <c r="H116" t="s">
        <v>3006</v>
      </c>
      <c r="I116">
        <v>42.095500000000001</v>
      </c>
      <c r="J116">
        <v>-107.04170000000001</v>
      </c>
      <c r="K116">
        <v>211130</v>
      </c>
      <c r="L116" t="s">
        <v>83</v>
      </c>
      <c r="M116" t="s">
        <v>35887</v>
      </c>
      <c r="N116" t="s">
        <v>35887</v>
      </c>
      <c r="O116" t="s">
        <v>35887</v>
      </c>
      <c r="P116" t="s">
        <v>35887</v>
      </c>
      <c r="Q116" t="s">
        <v>35887</v>
      </c>
      <c r="R116" t="s">
        <v>35887</v>
      </c>
      <c r="S116" t="s">
        <v>35887</v>
      </c>
      <c r="T116" t="s">
        <v>35887</v>
      </c>
      <c r="U116" t="s">
        <v>35887</v>
      </c>
    </row>
    <row r="117" spans="1:21" x14ac:dyDescent="0.3">
      <c r="A117">
        <v>1005691</v>
      </c>
      <c r="B117" t="s">
        <v>34891</v>
      </c>
      <c r="C117" t="s">
        <v>34892</v>
      </c>
      <c r="D117" t="s">
        <v>3520</v>
      </c>
      <c r="E117" t="s">
        <v>303</v>
      </c>
      <c r="F117" t="s">
        <v>3521</v>
      </c>
      <c r="G117" t="s">
        <v>34893</v>
      </c>
      <c r="H117" t="s">
        <v>8718</v>
      </c>
      <c r="I117">
        <v>31.2684</v>
      </c>
      <c r="J117">
        <v>-103.08620000000001</v>
      </c>
      <c r="K117">
        <v>486210</v>
      </c>
      <c r="L117" t="s">
        <v>8303</v>
      </c>
      <c r="M117" t="s">
        <v>35887</v>
      </c>
      <c r="N117" t="s">
        <v>35887</v>
      </c>
      <c r="O117" t="s">
        <v>35887</v>
      </c>
      <c r="P117" t="s">
        <v>35887</v>
      </c>
      <c r="Q117" t="s">
        <v>35887</v>
      </c>
      <c r="R117" t="s">
        <v>35887</v>
      </c>
      <c r="S117" t="s">
        <v>35887</v>
      </c>
      <c r="T117" t="s">
        <v>35887</v>
      </c>
      <c r="U117" t="s">
        <v>35887</v>
      </c>
    </row>
    <row r="118" spans="1:21" x14ac:dyDescent="0.3">
      <c r="A118">
        <v>1004827</v>
      </c>
      <c r="B118" t="s">
        <v>34894</v>
      </c>
      <c r="C118" t="s">
        <v>34892</v>
      </c>
      <c r="D118" t="s">
        <v>3520</v>
      </c>
      <c r="E118" t="s">
        <v>303</v>
      </c>
      <c r="F118" t="s">
        <v>3521</v>
      </c>
      <c r="G118" t="s">
        <v>34895</v>
      </c>
      <c r="H118" t="s">
        <v>11232</v>
      </c>
      <c r="I118">
        <v>31.159974999999999</v>
      </c>
      <c r="J118">
        <v>-103.104845</v>
      </c>
      <c r="K118">
        <v>211111</v>
      </c>
      <c r="L118" t="s">
        <v>2172</v>
      </c>
      <c r="M118"/>
      <c r="N118"/>
      <c r="O118"/>
      <c r="P118"/>
      <c r="Q118" t="s">
        <v>35887</v>
      </c>
      <c r="R118" t="s">
        <v>35887</v>
      </c>
      <c r="S118" t="s">
        <v>35887</v>
      </c>
      <c r="T118" t="s">
        <v>35887</v>
      </c>
      <c r="U118" t="s">
        <v>35887</v>
      </c>
    </row>
    <row r="119" spans="1:21" x14ac:dyDescent="0.3">
      <c r="A119">
        <v>1009570</v>
      </c>
      <c r="B119" t="s">
        <v>44543</v>
      </c>
      <c r="C119" t="s">
        <v>44544</v>
      </c>
      <c r="D119" t="s">
        <v>12128</v>
      </c>
      <c r="E119" t="s">
        <v>303</v>
      </c>
      <c r="F119" t="s">
        <v>44545</v>
      </c>
      <c r="G119" t="s">
        <v>44546</v>
      </c>
      <c r="H119" t="s">
        <v>8302</v>
      </c>
      <c r="I119">
        <v>33.00338</v>
      </c>
      <c r="J119">
        <v>-102.81901000000001</v>
      </c>
      <c r="K119">
        <v>211120</v>
      </c>
      <c r="L119" t="s">
        <v>83</v>
      </c>
      <c r="M119" t="s">
        <v>35887</v>
      </c>
      <c r="N119" t="s">
        <v>35887</v>
      </c>
      <c r="O119" t="s">
        <v>35887</v>
      </c>
      <c r="P119" t="s">
        <v>35887</v>
      </c>
      <c r="Q119" t="s">
        <v>35887</v>
      </c>
      <c r="R119" t="s">
        <v>35887</v>
      </c>
      <c r="S119" t="s">
        <v>35887</v>
      </c>
      <c r="T119" t="s">
        <v>35887</v>
      </c>
      <c r="U119" t="s">
        <v>35887</v>
      </c>
    </row>
    <row r="120" spans="1:21" x14ac:dyDescent="0.3">
      <c r="A120">
        <v>1009875</v>
      </c>
      <c r="B120" t="s">
        <v>44547</v>
      </c>
      <c r="C120" t="s">
        <v>44548</v>
      </c>
      <c r="D120" t="s">
        <v>23541</v>
      </c>
      <c r="E120" t="s">
        <v>303</v>
      </c>
      <c r="F120" t="s">
        <v>44549</v>
      </c>
      <c r="G120" t="s">
        <v>44550</v>
      </c>
      <c r="H120" t="s">
        <v>23543</v>
      </c>
      <c r="I120">
        <v>33.034886999999998</v>
      </c>
      <c r="J120">
        <v>-102.353829</v>
      </c>
      <c r="K120">
        <v>211120</v>
      </c>
      <c r="L120" t="s">
        <v>83</v>
      </c>
      <c r="M120" t="s">
        <v>35887</v>
      </c>
      <c r="N120" t="s">
        <v>35887</v>
      </c>
      <c r="O120" t="s">
        <v>35887</v>
      </c>
      <c r="P120" t="s">
        <v>35887</v>
      </c>
      <c r="Q120" t="s">
        <v>35887</v>
      </c>
      <c r="R120" t="s">
        <v>35887</v>
      </c>
      <c r="S120" t="s">
        <v>35887</v>
      </c>
      <c r="T120" t="s">
        <v>35887</v>
      </c>
      <c r="U120" t="s">
        <v>35887</v>
      </c>
    </row>
    <row r="121" spans="1:21" x14ac:dyDescent="0.3">
      <c r="A121">
        <v>1012571</v>
      </c>
      <c r="B121" t="s">
        <v>44551</v>
      </c>
      <c r="C121" t="s">
        <v>44552</v>
      </c>
      <c r="D121" t="s">
        <v>44553</v>
      </c>
      <c r="E121" t="s">
        <v>303</v>
      </c>
      <c r="F121" t="s">
        <v>44554</v>
      </c>
      <c r="G121" t="s">
        <v>44555</v>
      </c>
      <c r="I121">
        <v>28.808408400000001</v>
      </c>
      <c r="J121">
        <v>-96.615719200000001</v>
      </c>
      <c r="K121">
        <v>211120</v>
      </c>
      <c r="L121" t="s">
        <v>44320</v>
      </c>
      <c r="M121" t="s">
        <v>35887</v>
      </c>
      <c r="N121" t="s">
        <v>35887</v>
      </c>
      <c r="O121" t="s">
        <v>35887</v>
      </c>
      <c r="P121" t="s">
        <v>35887</v>
      </c>
      <c r="Q121"/>
      <c r="R121"/>
      <c r="S121"/>
      <c r="T121"/>
      <c r="U121"/>
    </row>
    <row r="122" spans="1:21" x14ac:dyDescent="0.3">
      <c r="A122">
        <v>1010089</v>
      </c>
      <c r="B122" t="s">
        <v>44556</v>
      </c>
      <c r="C122" t="s">
        <v>44557</v>
      </c>
      <c r="D122" t="s">
        <v>44558</v>
      </c>
      <c r="E122" t="s">
        <v>303</v>
      </c>
      <c r="F122" t="s">
        <v>44559</v>
      </c>
      <c r="H122" t="s">
        <v>5515</v>
      </c>
      <c r="I122">
        <v>31.526900000000001</v>
      </c>
      <c r="J122">
        <v>-102.9709</v>
      </c>
      <c r="K122">
        <v>211120</v>
      </c>
      <c r="L122" t="s">
        <v>83</v>
      </c>
      <c r="M122" t="s">
        <v>35887</v>
      </c>
      <c r="N122" t="s">
        <v>35887</v>
      </c>
      <c r="O122" t="s">
        <v>35887</v>
      </c>
      <c r="P122" t="s">
        <v>35887</v>
      </c>
      <c r="Q122" t="s">
        <v>35887</v>
      </c>
      <c r="R122" t="s">
        <v>35887</v>
      </c>
      <c r="S122" t="s">
        <v>35887</v>
      </c>
      <c r="T122" t="s">
        <v>35887</v>
      </c>
      <c r="U122" t="s">
        <v>35887</v>
      </c>
    </row>
    <row r="123" spans="1:21" x14ac:dyDescent="0.3">
      <c r="A123">
        <v>1009751</v>
      </c>
      <c r="B123" t="s">
        <v>44560</v>
      </c>
      <c r="C123" t="s">
        <v>44561</v>
      </c>
      <c r="D123" t="s">
        <v>2808</v>
      </c>
      <c r="E123" t="s">
        <v>303</v>
      </c>
      <c r="F123" t="s">
        <v>9292</v>
      </c>
      <c r="H123" t="s">
        <v>4220</v>
      </c>
      <c r="I123">
        <v>31.316849999999999</v>
      </c>
      <c r="J123">
        <v>-102.54895999999999</v>
      </c>
      <c r="K123">
        <v>211130</v>
      </c>
      <c r="L123" t="s">
        <v>83</v>
      </c>
      <c r="M123" t="s">
        <v>35887</v>
      </c>
      <c r="N123" t="s">
        <v>35887</v>
      </c>
      <c r="O123" t="s">
        <v>35887</v>
      </c>
      <c r="P123" t="s">
        <v>35887</v>
      </c>
      <c r="Q123" t="s">
        <v>35887</v>
      </c>
      <c r="R123" t="s">
        <v>35887</v>
      </c>
      <c r="S123" t="s">
        <v>35887</v>
      </c>
      <c r="T123" t="s">
        <v>35887</v>
      </c>
      <c r="U123" t="s">
        <v>35887</v>
      </c>
    </row>
    <row r="124" spans="1:21" x14ac:dyDescent="0.3">
      <c r="A124">
        <v>1009739</v>
      </c>
      <c r="B124" t="s">
        <v>44562</v>
      </c>
      <c r="C124" t="s">
        <v>44563</v>
      </c>
      <c r="D124" t="s">
        <v>2808</v>
      </c>
      <c r="E124" t="s">
        <v>303</v>
      </c>
      <c r="F124" t="s">
        <v>9292</v>
      </c>
      <c r="H124" t="s">
        <v>8302</v>
      </c>
      <c r="I124">
        <v>33.036433000000002</v>
      </c>
      <c r="J124">
        <v>-102.826353</v>
      </c>
      <c r="K124">
        <v>211130</v>
      </c>
      <c r="L124" t="s">
        <v>83</v>
      </c>
      <c r="M124" t="s">
        <v>35887</v>
      </c>
      <c r="N124" t="s">
        <v>35887</v>
      </c>
      <c r="O124" t="s">
        <v>35887</v>
      </c>
      <c r="P124" t="s">
        <v>35887</v>
      </c>
      <c r="Q124" t="s">
        <v>35887</v>
      </c>
      <c r="R124" t="s">
        <v>35887</v>
      </c>
      <c r="S124" t="s">
        <v>35887</v>
      </c>
      <c r="T124" t="s">
        <v>35887</v>
      </c>
      <c r="U124" t="s">
        <v>35887</v>
      </c>
    </row>
    <row r="125" spans="1:21" x14ac:dyDescent="0.3">
      <c r="A125">
        <v>1009752</v>
      </c>
      <c r="B125" t="s">
        <v>44564</v>
      </c>
      <c r="C125" t="s">
        <v>44565</v>
      </c>
      <c r="D125" t="s">
        <v>2808</v>
      </c>
      <c r="E125" t="s">
        <v>303</v>
      </c>
      <c r="F125" t="s">
        <v>9292</v>
      </c>
      <c r="H125" t="s">
        <v>8995</v>
      </c>
      <c r="I125">
        <v>31.931000000000001</v>
      </c>
      <c r="J125">
        <v>-102.61742</v>
      </c>
      <c r="K125">
        <v>211130</v>
      </c>
      <c r="L125" t="s">
        <v>83</v>
      </c>
      <c r="M125" t="s">
        <v>35887</v>
      </c>
      <c r="N125" t="s">
        <v>35887</v>
      </c>
      <c r="O125" t="s">
        <v>35887</v>
      </c>
      <c r="P125" t="s">
        <v>35887</v>
      </c>
      <c r="Q125" t="s">
        <v>35887</v>
      </c>
      <c r="R125" t="s">
        <v>35887</v>
      </c>
      <c r="S125" t="s">
        <v>35887</v>
      </c>
      <c r="T125" t="s">
        <v>35887</v>
      </c>
      <c r="U125" t="s">
        <v>35887</v>
      </c>
    </row>
    <row r="126" spans="1:21" x14ac:dyDescent="0.3">
      <c r="A126">
        <v>1009740</v>
      </c>
      <c r="B126" t="s">
        <v>44566</v>
      </c>
      <c r="C126" t="s">
        <v>44567</v>
      </c>
      <c r="D126" t="s">
        <v>2808</v>
      </c>
      <c r="E126" t="s">
        <v>303</v>
      </c>
      <c r="F126" t="s">
        <v>9292</v>
      </c>
      <c r="H126" t="s">
        <v>11292</v>
      </c>
      <c r="I126">
        <v>32.437750000000001</v>
      </c>
      <c r="J126">
        <v>-102.53519</v>
      </c>
      <c r="K126">
        <v>211130</v>
      </c>
      <c r="L126" t="s">
        <v>83</v>
      </c>
      <c r="M126" t="s">
        <v>35887</v>
      </c>
      <c r="N126" t="s">
        <v>35887</v>
      </c>
      <c r="O126" t="s">
        <v>35887</v>
      </c>
      <c r="P126" t="s">
        <v>35887</v>
      </c>
      <c r="Q126" t="s">
        <v>35887</v>
      </c>
      <c r="R126" t="s">
        <v>35887</v>
      </c>
      <c r="S126" t="s">
        <v>35887</v>
      </c>
      <c r="T126" t="s">
        <v>35887</v>
      </c>
      <c r="U126" t="s">
        <v>35887</v>
      </c>
    </row>
    <row r="127" spans="1:21" x14ac:dyDescent="0.3">
      <c r="A127">
        <v>1009926</v>
      </c>
      <c r="B127" t="s">
        <v>44568</v>
      </c>
      <c r="C127" t="s">
        <v>44569</v>
      </c>
      <c r="D127" t="s">
        <v>44570</v>
      </c>
      <c r="E127" t="s">
        <v>303</v>
      </c>
      <c r="F127" t="s">
        <v>35749</v>
      </c>
      <c r="G127" t="s">
        <v>44571</v>
      </c>
      <c r="H127" t="s">
        <v>8718</v>
      </c>
      <c r="I127">
        <v>30.914549999999998</v>
      </c>
      <c r="J127">
        <v>-101.90976999999999</v>
      </c>
      <c r="K127">
        <v>211120</v>
      </c>
      <c r="L127" t="s">
        <v>83</v>
      </c>
      <c r="M127" t="s">
        <v>35887</v>
      </c>
      <c r="N127" t="s">
        <v>35887</v>
      </c>
      <c r="O127" t="s">
        <v>35887</v>
      </c>
      <c r="P127" t="s">
        <v>35887</v>
      </c>
      <c r="Q127" t="s">
        <v>35887</v>
      </c>
      <c r="R127" t="s">
        <v>35887</v>
      </c>
      <c r="S127" t="s">
        <v>35887</v>
      </c>
      <c r="T127" t="s">
        <v>35887</v>
      </c>
      <c r="U127" t="s">
        <v>35887</v>
      </c>
    </row>
    <row r="128" spans="1:21" x14ac:dyDescent="0.3">
      <c r="A128">
        <v>1011356</v>
      </c>
      <c r="B128" t="s">
        <v>35846</v>
      </c>
      <c r="C128" t="s">
        <v>35847</v>
      </c>
      <c r="D128" t="s">
        <v>35848</v>
      </c>
      <c r="E128" t="s">
        <v>339</v>
      </c>
      <c r="F128" t="s">
        <v>365</v>
      </c>
      <c r="H128" t="s">
        <v>367</v>
      </c>
      <c r="I128">
        <v>32.643022000000002</v>
      </c>
      <c r="J128">
        <v>-103.8088667</v>
      </c>
      <c r="K128">
        <v>211130</v>
      </c>
      <c r="L128" t="s">
        <v>2172</v>
      </c>
      <c r="M128" t="s">
        <v>35887</v>
      </c>
      <c r="N128" t="s">
        <v>35887</v>
      </c>
      <c r="O128" t="s">
        <v>35887</v>
      </c>
      <c r="P128" t="s">
        <v>35887</v>
      </c>
      <c r="Q128" t="s">
        <v>35887</v>
      </c>
      <c r="R128"/>
      <c r="S128"/>
      <c r="T128"/>
      <c r="U12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P9"/>
  <sheetViews>
    <sheetView workbookViewId="0">
      <selection activeCell="N14" sqref="N14"/>
    </sheetView>
  </sheetViews>
  <sheetFormatPr defaultRowHeight="14.4" x14ac:dyDescent="0.3"/>
  <cols>
    <col min="1" max="1" width="10.6640625" customWidth="1" collapsed="1"/>
    <col min="2" max="2" width="17.109375" customWidth="1" collapsed="1"/>
    <col min="3" max="3" width="41" customWidth="1" collapsed="1"/>
    <col min="4" max="4" width="17.109375" customWidth="1" collapsed="1"/>
    <col min="6" max="6" width="11.88671875" customWidth="1" collapsed="1"/>
    <col min="7" max="7" width="31.33203125" customWidth="1" collapsed="1"/>
    <col min="9" max="9" width="11.33203125" customWidth="1" collapsed="1"/>
    <col min="10" max="10" width="12.6640625" customWidth="1" collapsed="1"/>
    <col min="11" max="11" width="14.6640625" customWidth="1" collapsed="1"/>
    <col min="12" max="12" width="11.5546875" customWidth="1" collapsed="1"/>
    <col min="13" max="16" width="14" style="49" customWidth="1" collapsed="1"/>
  </cols>
  <sheetData>
    <row r="1" spans="1:16" x14ac:dyDescent="0.3">
      <c r="A1" s="24" t="s">
        <v>178</v>
      </c>
      <c r="B1" s="24"/>
      <c r="C1" s="2"/>
      <c r="D1" s="2"/>
      <c r="E1" s="2"/>
      <c r="F1" s="24"/>
      <c r="G1" s="2"/>
      <c r="H1" s="2"/>
      <c r="I1" s="2"/>
      <c r="J1" s="2"/>
      <c r="K1" s="24"/>
      <c r="L1" s="2"/>
      <c r="M1" s="46"/>
      <c r="N1" s="46"/>
      <c r="O1" s="46"/>
      <c r="P1" s="46"/>
    </row>
    <row r="2" spans="1:16" x14ac:dyDescent="0.3">
      <c r="A2" s="24" t="s">
        <v>299</v>
      </c>
      <c r="B2" s="24"/>
      <c r="C2" s="24"/>
      <c r="D2" s="24"/>
      <c r="E2" s="24"/>
      <c r="F2" s="24"/>
      <c r="G2" s="24"/>
      <c r="H2" s="24"/>
      <c r="I2" s="24"/>
      <c r="J2" s="24"/>
      <c r="K2" s="24"/>
      <c r="L2" s="24"/>
      <c r="M2" s="46"/>
      <c r="N2" s="46"/>
      <c r="O2" s="46"/>
      <c r="P2" s="46"/>
    </row>
    <row r="3" spans="1:16" x14ac:dyDescent="0.3">
      <c r="A3" s="29" t="s">
        <v>245</v>
      </c>
      <c r="B3" s="24"/>
      <c r="C3" s="2"/>
      <c r="D3" s="2"/>
      <c r="E3" s="2"/>
      <c r="F3" s="2"/>
      <c r="G3" s="2"/>
      <c r="H3" s="2"/>
      <c r="I3" s="2"/>
      <c r="J3" s="2"/>
      <c r="K3" s="24"/>
      <c r="L3" s="2"/>
      <c r="M3" s="46"/>
      <c r="N3" s="46"/>
      <c r="O3" s="46"/>
      <c r="P3" s="46"/>
    </row>
    <row r="4" spans="1:16" ht="57.6" x14ac:dyDescent="0.3">
      <c r="A4" s="25" t="s">
        <v>72</v>
      </c>
      <c r="B4" s="25" t="s">
        <v>0</v>
      </c>
      <c r="C4" s="1" t="s">
        <v>1</v>
      </c>
      <c r="D4" s="1" t="s">
        <v>2</v>
      </c>
      <c r="E4" s="1" t="s">
        <v>3</v>
      </c>
      <c r="F4" s="25" t="s">
        <v>4</v>
      </c>
      <c r="G4" s="1" t="s">
        <v>145</v>
      </c>
      <c r="H4" s="1" t="s">
        <v>5</v>
      </c>
      <c r="I4" s="1" t="s">
        <v>65</v>
      </c>
      <c r="J4" s="1" t="s">
        <v>66</v>
      </c>
      <c r="K4" s="25" t="s">
        <v>6</v>
      </c>
      <c r="L4" s="1" t="s">
        <v>246</v>
      </c>
      <c r="M4" s="47" t="s">
        <v>297</v>
      </c>
      <c r="N4" s="47" t="s">
        <v>278</v>
      </c>
      <c r="O4" s="47" t="s">
        <v>263</v>
      </c>
      <c r="P4" s="47" t="s">
        <v>247</v>
      </c>
    </row>
    <row r="5" spans="1:16" x14ac:dyDescent="0.3">
      <c r="A5" s="39">
        <v>1005661</v>
      </c>
      <c r="B5" s="40" t="s">
        <v>3262</v>
      </c>
      <c r="C5" s="41" t="s">
        <v>3263</v>
      </c>
      <c r="D5" s="41" t="s">
        <v>399</v>
      </c>
      <c r="E5" s="41" t="s">
        <v>351</v>
      </c>
      <c r="F5" s="41" t="s">
        <v>3264</v>
      </c>
      <c r="G5" s="41" t="s">
        <v>3265</v>
      </c>
      <c r="H5" s="41" t="s">
        <v>3266</v>
      </c>
      <c r="I5" s="41">
        <v>39.8675</v>
      </c>
      <c r="J5" s="42">
        <v>-88.885000000000005</v>
      </c>
      <c r="K5" s="41">
        <v>311221</v>
      </c>
      <c r="L5" s="41" t="s">
        <v>3267</v>
      </c>
      <c r="M5" s="48">
        <v>519779.7</v>
      </c>
      <c r="N5" s="48">
        <v>525001.5</v>
      </c>
      <c r="O5" s="48">
        <v>506649.8</v>
      </c>
      <c r="P5" s="48"/>
    </row>
    <row r="6" spans="1:16" x14ac:dyDescent="0.3">
      <c r="A6">
        <v>1010117</v>
      </c>
      <c r="B6" t="s">
        <v>9939</v>
      </c>
      <c r="C6" t="s">
        <v>9940</v>
      </c>
      <c r="D6" t="s">
        <v>9941</v>
      </c>
      <c r="E6" t="s">
        <v>454</v>
      </c>
      <c r="F6" t="s">
        <v>9942</v>
      </c>
      <c r="G6" t="s">
        <v>9943</v>
      </c>
      <c r="H6" t="s">
        <v>2892</v>
      </c>
      <c r="I6">
        <v>45.033842</v>
      </c>
      <c r="J6">
        <v>-84.511469000000005</v>
      </c>
      <c r="K6">
        <v>211120</v>
      </c>
      <c r="L6" t="s">
        <v>9944</v>
      </c>
      <c r="M6" s="49">
        <v>382859</v>
      </c>
      <c r="N6" s="49">
        <v>309858</v>
      </c>
    </row>
    <row r="7" spans="1:16" x14ac:dyDescent="0.3">
      <c r="A7">
        <v>1011767</v>
      </c>
      <c r="B7" t="s">
        <v>47912</v>
      </c>
      <c r="C7" t="s">
        <v>47913</v>
      </c>
      <c r="D7" t="s">
        <v>12128</v>
      </c>
      <c r="E7" t="s">
        <v>303</v>
      </c>
      <c r="F7" t="s">
        <v>10592</v>
      </c>
      <c r="G7" t="s">
        <v>44546</v>
      </c>
      <c r="H7" t="s">
        <v>8302</v>
      </c>
      <c r="I7">
        <v>33.00338</v>
      </c>
      <c r="J7">
        <v>-102.81901000000001</v>
      </c>
      <c r="K7">
        <v>211120</v>
      </c>
      <c r="L7" t="s">
        <v>47914</v>
      </c>
      <c r="M7" s="49">
        <v>3391747.3</v>
      </c>
      <c r="N7" s="49">
        <v>3489481.2</v>
      </c>
      <c r="O7" s="49">
        <v>3380108.2</v>
      </c>
      <c r="P7" s="49">
        <v>3090607.7</v>
      </c>
    </row>
    <row r="8" spans="1:16" x14ac:dyDescent="0.3">
      <c r="A8">
        <v>1012121</v>
      </c>
      <c r="B8" t="s">
        <v>47915</v>
      </c>
      <c r="C8" t="s">
        <v>47916</v>
      </c>
      <c r="D8" t="s">
        <v>364</v>
      </c>
      <c r="E8" t="s">
        <v>339</v>
      </c>
      <c r="F8" t="s">
        <v>365</v>
      </c>
      <c r="G8" t="s">
        <v>24243</v>
      </c>
      <c r="H8" t="s">
        <v>367</v>
      </c>
      <c r="I8">
        <v>32.682040000000001</v>
      </c>
      <c r="J8">
        <v>-103.14912</v>
      </c>
      <c r="K8">
        <v>211120</v>
      </c>
      <c r="L8" t="s">
        <v>47914</v>
      </c>
      <c r="M8" s="49">
        <v>3661626.4</v>
      </c>
      <c r="N8" s="49">
        <v>2910161.5</v>
      </c>
      <c r="O8" s="49">
        <v>2071626.9</v>
      </c>
    </row>
    <row r="9" spans="1:16" x14ac:dyDescent="0.3">
      <c r="A9">
        <v>1002150</v>
      </c>
      <c r="B9" t="s">
        <v>30075</v>
      </c>
      <c r="C9" t="s">
        <v>30076</v>
      </c>
      <c r="D9" t="s">
        <v>18768</v>
      </c>
      <c r="E9" t="s">
        <v>461</v>
      </c>
      <c r="F9" t="s">
        <v>18769</v>
      </c>
      <c r="H9" t="s">
        <v>8803</v>
      </c>
      <c r="I9">
        <v>41.887</v>
      </c>
      <c r="J9">
        <v>-110.09446</v>
      </c>
      <c r="K9">
        <v>211130</v>
      </c>
      <c r="L9" t="s">
        <v>30077</v>
      </c>
      <c r="M9" s="49">
        <v>376407.3</v>
      </c>
      <c r="N9" s="49">
        <v>427053.9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election activeCell="I18" sqref="I18"/>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63</v>
      </c>
      <c r="D2" s="14" t="s">
        <v>64</v>
      </c>
      <c r="E2" s="4" t="s">
        <v>95</v>
      </c>
    </row>
    <row r="3" spans="3:5" x14ac:dyDescent="0.3">
      <c r="C3" s="5" t="s">
        <v>28</v>
      </c>
      <c r="D3" s="13" t="s">
        <v>29</v>
      </c>
      <c r="E3" s="6" t="s">
        <v>96</v>
      </c>
    </row>
    <row r="4" spans="3:5" x14ac:dyDescent="0.3">
      <c r="C4" s="5" t="s">
        <v>30</v>
      </c>
      <c r="D4" s="13" t="s">
        <v>7</v>
      </c>
      <c r="E4" s="6" t="s">
        <v>96</v>
      </c>
    </row>
    <row r="5" spans="3:5" x14ac:dyDescent="0.3">
      <c r="C5" s="5" t="s">
        <v>31</v>
      </c>
      <c r="D5" s="13" t="s">
        <v>8</v>
      </c>
      <c r="E5" s="6" t="s">
        <v>96</v>
      </c>
    </row>
    <row r="6" spans="3:5" x14ac:dyDescent="0.3">
      <c r="C6" s="5" t="s">
        <v>32</v>
      </c>
      <c r="D6" s="13" t="s">
        <v>9</v>
      </c>
      <c r="E6" s="6" t="s">
        <v>96</v>
      </c>
    </row>
    <row r="7" spans="3:5" x14ac:dyDescent="0.3">
      <c r="C7" s="5" t="s">
        <v>33</v>
      </c>
      <c r="D7" s="13" t="s">
        <v>10</v>
      </c>
      <c r="E7" s="6" t="s">
        <v>96</v>
      </c>
    </row>
    <row r="8" spans="3:5" x14ac:dyDescent="0.3">
      <c r="C8" s="5" t="s">
        <v>34</v>
      </c>
      <c r="D8" s="13" t="s">
        <v>11</v>
      </c>
      <c r="E8" s="6" t="s">
        <v>96</v>
      </c>
    </row>
    <row r="9" spans="3:5" x14ac:dyDescent="0.3">
      <c r="C9" s="5" t="s">
        <v>85</v>
      </c>
      <c r="D9" s="13" t="s">
        <v>74</v>
      </c>
      <c r="E9" s="6" t="s">
        <v>96</v>
      </c>
    </row>
    <row r="10" spans="3:5" x14ac:dyDescent="0.3">
      <c r="C10" s="5" t="s">
        <v>35</v>
      </c>
      <c r="D10" s="13" t="s">
        <v>12</v>
      </c>
      <c r="E10" s="6" t="s">
        <v>96</v>
      </c>
    </row>
    <row r="11" spans="3:5" x14ac:dyDescent="0.3">
      <c r="C11" s="5" t="s">
        <v>86</v>
      </c>
      <c r="D11" s="13" t="s">
        <v>75</v>
      </c>
      <c r="E11" s="6" t="s">
        <v>96</v>
      </c>
    </row>
    <row r="12" spans="3:5" x14ac:dyDescent="0.3">
      <c r="C12" s="5" t="s">
        <v>36</v>
      </c>
      <c r="D12" s="13" t="s">
        <v>13</v>
      </c>
      <c r="E12" s="6" t="s">
        <v>96</v>
      </c>
    </row>
    <row r="13" spans="3:5" x14ac:dyDescent="0.3">
      <c r="C13" s="5" t="s">
        <v>37</v>
      </c>
      <c r="D13" s="13" t="s">
        <v>14</v>
      </c>
      <c r="E13" s="6" t="s">
        <v>96</v>
      </c>
    </row>
    <row r="14" spans="3:5" x14ac:dyDescent="0.3">
      <c r="C14" s="5" t="s">
        <v>38</v>
      </c>
      <c r="D14" s="13" t="s">
        <v>15</v>
      </c>
      <c r="E14" s="6" t="s">
        <v>96</v>
      </c>
    </row>
    <row r="15" spans="3:5" x14ac:dyDescent="0.3">
      <c r="C15" s="5" t="s">
        <v>39</v>
      </c>
      <c r="D15" s="13" t="s">
        <v>16</v>
      </c>
      <c r="E15" s="6" t="s">
        <v>96</v>
      </c>
    </row>
    <row r="16" spans="3:5" x14ac:dyDescent="0.3">
      <c r="C16" s="5" t="s">
        <v>40</v>
      </c>
      <c r="D16" s="13" t="s">
        <v>17</v>
      </c>
      <c r="E16" s="6" t="s">
        <v>96</v>
      </c>
    </row>
    <row r="17" spans="3:5" x14ac:dyDescent="0.3">
      <c r="C17" s="5" t="s">
        <v>41</v>
      </c>
      <c r="D17" s="13" t="s">
        <v>18</v>
      </c>
      <c r="E17" s="6" t="s">
        <v>96</v>
      </c>
    </row>
    <row r="18" spans="3:5" x14ac:dyDescent="0.3">
      <c r="C18" s="5" t="s">
        <v>87</v>
      </c>
      <c r="D18" s="13" t="s">
        <v>76</v>
      </c>
      <c r="E18" s="6" t="s">
        <v>96</v>
      </c>
    </row>
    <row r="19" spans="3:5" x14ac:dyDescent="0.3">
      <c r="C19" s="5" t="s">
        <v>60</v>
      </c>
      <c r="D19" s="13" t="s">
        <v>67</v>
      </c>
      <c r="E19" s="6" t="s">
        <v>96</v>
      </c>
    </row>
    <row r="20" spans="3:5" x14ac:dyDescent="0.3">
      <c r="C20" s="5" t="s">
        <v>42</v>
      </c>
      <c r="D20" s="13" t="s">
        <v>19</v>
      </c>
      <c r="E20" s="6" t="s">
        <v>96</v>
      </c>
    </row>
    <row r="21" spans="3:5" x14ac:dyDescent="0.3">
      <c r="C21" s="5" t="s">
        <v>88</v>
      </c>
      <c r="D21" s="13" t="s">
        <v>102</v>
      </c>
      <c r="E21" s="6" t="s">
        <v>96</v>
      </c>
    </row>
    <row r="22" spans="3:5" x14ac:dyDescent="0.3">
      <c r="C22" s="5" t="s">
        <v>115</v>
      </c>
      <c r="D22" s="13" t="s">
        <v>128</v>
      </c>
      <c r="E22" s="6" t="s">
        <v>96</v>
      </c>
    </row>
    <row r="23" spans="3:5" x14ac:dyDescent="0.3">
      <c r="C23" s="5" t="s">
        <v>116</v>
      </c>
      <c r="D23" s="13" t="s">
        <v>130</v>
      </c>
      <c r="E23" s="6" t="s">
        <v>123</v>
      </c>
    </row>
    <row r="24" spans="3:5" x14ac:dyDescent="0.3">
      <c r="C24" s="5" t="s">
        <v>238</v>
      </c>
      <c r="D24" s="17" t="s">
        <v>239</v>
      </c>
      <c r="E24" s="6" t="s">
        <v>240</v>
      </c>
    </row>
    <row r="25" spans="3:5" x14ac:dyDescent="0.3">
      <c r="C25" s="5" t="s">
        <v>117</v>
      </c>
      <c r="D25" s="13" t="s">
        <v>131</v>
      </c>
      <c r="E25" s="6" t="s">
        <v>96</v>
      </c>
    </row>
    <row r="26" spans="3:5" x14ac:dyDescent="0.3">
      <c r="C26" s="5" t="s">
        <v>118</v>
      </c>
      <c r="D26" s="13" t="s">
        <v>132</v>
      </c>
      <c r="E26" s="6" t="s">
        <v>96</v>
      </c>
    </row>
    <row r="27" spans="3:5" x14ac:dyDescent="0.3">
      <c r="C27" s="5" t="s">
        <v>241</v>
      </c>
      <c r="D27" s="13" t="s">
        <v>242</v>
      </c>
      <c r="E27" s="6" t="s">
        <v>243</v>
      </c>
    </row>
    <row r="28" spans="3:5" x14ac:dyDescent="0.3">
      <c r="C28" s="5" t="s">
        <v>120</v>
      </c>
      <c r="D28" s="13" t="s">
        <v>134</v>
      </c>
      <c r="E28" s="6" t="s">
        <v>96</v>
      </c>
    </row>
    <row r="29" spans="3:5" x14ac:dyDescent="0.3">
      <c r="C29" s="5" t="s">
        <v>121</v>
      </c>
      <c r="D29" s="13" t="s">
        <v>135</v>
      </c>
      <c r="E29" s="6" t="s">
        <v>96</v>
      </c>
    </row>
    <row r="30" spans="3:5" x14ac:dyDescent="0.3">
      <c r="C30" s="5" t="s">
        <v>122</v>
      </c>
      <c r="D30" s="13" t="s">
        <v>136</v>
      </c>
      <c r="E30" s="6" t="s">
        <v>96</v>
      </c>
    </row>
    <row r="31" spans="3:5" x14ac:dyDescent="0.3">
      <c r="C31" s="5" t="s">
        <v>119</v>
      </c>
      <c r="D31" s="13" t="s">
        <v>133</v>
      </c>
      <c r="E31" s="6" t="s">
        <v>124</v>
      </c>
    </row>
    <row r="32" spans="3:5" x14ac:dyDescent="0.3">
      <c r="C32" s="5" t="s">
        <v>43</v>
      </c>
      <c r="D32" s="13" t="s">
        <v>20</v>
      </c>
      <c r="E32" s="6" t="s">
        <v>96</v>
      </c>
    </row>
    <row r="33" spans="3:5" x14ac:dyDescent="0.3">
      <c r="C33" s="5" t="s">
        <v>44</v>
      </c>
      <c r="D33" s="13" t="s">
        <v>21</v>
      </c>
      <c r="E33" s="6" t="s">
        <v>96</v>
      </c>
    </row>
    <row r="34" spans="3:5" x14ac:dyDescent="0.3">
      <c r="C34" s="5" t="s">
        <v>45</v>
      </c>
      <c r="D34" s="13" t="s">
        <v>22</v>
      </c>
      <c r="E34" s="6" t="s">
        <v>96</v>
      </c>
    </row>
    <row r="35" spans="3:5" x14ac:dyDescent="0.3">
      <c r="C35" s="5" t="s">
        <v>46</v>
      </c>
      <c r="D35" s="13" t="s">
        <v>23</v>
      </c>
      <c r="E35" s="6" t="s">
        <v>96</v>
      </c>
    </row>
    <row r="36" spans="3:5" x14ac:dyDescent="0.3">
      <c r="C36" s="5" t="s">
        <v>47</v>
      </c>
      <c r="D36" s="13" t="s">
        <v>24</v>
      </c>
      <c r="E36" s="6" t="s">
        <v>96</v>
      </c>
    </row>
    <row r="37" spans="3:5" x14ac:dyDescent="0.3">
      <c r="C37" s="5" t="s">
        <v>48</v>
      </c>
      <c r="D37" s="13" t="s">
        <v>25</v>
      </c>
      <c r="E37" s="6" t="s">
        <v>96</v>
      </c>
    </row>
    <row r="38" spans="3:5" x14ac:dyDescent="0.3">
      <c r="C38" s="5" t="s">
        <v>89</v>
      </c>
      <c r="D38" s="13" t="s">
        <v>77</v>
      </c>
      <c r="E38" s="6" t="s">
        <v>125</v>
      </c>
    </row>
    <row r="39" spans="3:5" x14ac:dyDescent="0.3">
      <c r="C39" s="5" t="s">
        <v>49</v>
      </c>
      <c r="D39" s="13" t="s">
        <v>26</v>
      </c>
      <c r="E39" s="6" t="s">
        <v>96</v>
      </c>
    </row>
    <row r="40" spans="3:5" x14ac:dyDescent="0.3">
      <c r="C40" s="5" t="s">
        <v>90</v>
      </c>
      <c r="D40" s="13" t="s">
        <v>78</v>
      </c>
      <c r="E40" s="6" t="s">
        <v>96</v>
      </c>
    </row>
    <row r="41" spans="3:5" x14ac:dyDescent="0.3">
      <c r="C41" s="5" t="s">
        <v>50</v>
      </c>
      <c r="D41" s="13" t="s">
        <v>27</v>
      </c>
      <c r="E41" s="6" t="s">
        <v>96</v>
      </c>
    </row>
    <row r="42" spans="3:5" x14ac:dyDescent="0.3">
      <c r="C42" s="5" t="s">
        <v>51</v>
      </c>
      <c r="D42" s="13" t="s">
        <v>73</v>
      </c>
      <c r="E42" s="6" t="s">
        <v>96</v>
      </c>
    </row>
    <row r="43" spans="3:5" x14ac:dyDescent="0.3">
      <c r="C43" s="5" t="s">
        <v>91</v>
      </c>
      <c r="D43" s="13" t="s">
        <v>79</v>
      </c>
      <c r="E43" s="6" t="s">
        <v>96</v>
      </c>
    </row>
    <row r="44" spans="3:5" x14ac:dyDescent="0.3">
      <c r="C44" s="5" t="s">
        <v>52</v>
      </c>
      <c r="D44" s="13" t="s">
        <v>53</v>
      </c>
      <c r="E44" s="6" t="s">
        <v>97</v>
      </c>
    </row>
    <row r="45" spans="3:5" x14ac:dyDescent="0.3">
      <c r="C45" s="5" t="s">
        <v>54</v>
      </c>
      <c r="D45" s="13" t="s">
        <v>55</v>
      </c>
      <c r="E45" s="6" t="s">
        <v>97</v>
      </c>
    </row>
    <row r="46" spans="3:5" x14ac:dyDescent="0.3">
      <c r="C46" s="5" t="s">
        <v>139</v>
      </c>
      <c r="D46" s="21" t="s">
        <v>140</v>
      </c>
      <c r="E46" s="6" t="s">
        <v>97</v>
      </c>
    </row>
    <row r="47" spans="3:5" x14ac:dyDescent="0.3">
      <c r="C47" s="5" t="s">
        <v>141</v>
      </c>
      <c r="D47" s="21" t="s">
        <v>142</v>
      </c>
      <c r="E47" s="6" t="s">
        <v>97</v>
      </c>
    </row>
    <row r="48" spans="3:5" x14ac:dyDescent="0.3">
      <c r="C48" s="5" t="s">
        <v>143</v>
      </c>
      <c r="D48" s="21" t="s">
        <v>144</v>
      </c>
      <c r="E48" s="6" t="s">
        <v>97</v>
      </c>
    </row>
    <row r="49" spans="3:5" x14ac:dyDescent="0.3">
      <c r="C49" s="5" t="s">
        <v>56</v>
      </c>
      <c r="D49" s="13" t="s">
        <v>57</v>
      </c>
      <c r="E49" s="6" t="s">
        <v>97</v>
      </c>
    </row>
    <row r="50" spans="3:5" x14ac:dyDescent="0.3">
      <c r="C50" s="5" t="s">
        <v>126</v>
      </c>
      <c r="D50" s="17" t="s">
        <v>137</v>
      </c>
      <c r="E50" s="6" t="s">
        <v>97</v>
      </c>
    </row>
    <row r="51" spans="3:5" x14ac:dyDescent="0.3">
      <c r="C51" s="5" t="s">
        <v>127</v>
      </c>
      <c r="D51" s="17" t="s">
        <v>138</v>
      </c>
      <c r="E51" s="6" t="s">
        <v>97</v>
      </c>
    </row>
    <row r="52" spans="3:5" x14ac:dyDescent="0.3">
      <c r="C52" s="5" t="s">
        <v>58</v>
      </c>
      <c r="D52" s="13" t="s">
        <v>61</v>
      </c>
      <c r="E52" s="6" t="s">
        <v>97</v>
      </c>
    </row>
    <row r="53" spans="3:5" x14ac:dyDescent="0.3">
      <c r="C53" s="5" t="s">
        <v>59</v>
      </c>
      <c r="D53" s="13" t="s">
        <v>62</v>
      </c>
      <c r="E53" s="6" t="s">
        <v>97</v>
      </c>
    </row>
    <row r="54" spans="3:5" x14ac:dyDescent="0.3">
      <c r="C54" s="5" t="s">
        <v>82</v>
      </c>
      <c r="D54" s="13" t="s">
        <v>101</v>
      </c>
      <c r="E54" s="16" t="s">
        <v>97</v>
      </c>
    </row>
    <row r="55" spans="3:5" x14ac:dyDescent="0.3">
      <c r="C55" s="5" t="s">
        <v>98</v>
      </c>
      <c r="D55" s="17" t="s">
        <v>99</v>
      </c>
      <c r="E55" s="6" t="s">
        <v>100</v>
      </c>
    </row>
    <row r="56" spans="3:5" x14ac:dyDescent="0.3">
      <c r="C56" s="5" t="s">
        <v>92</v>
      </c>
      <c r="D56" s="13" t="s">
        <v>80</v>
      </c>
      <c r="E56" s="6" t="s">
        <v>96</v>
      </c>
    </row>
    <row r="57" spans="3:5" x14ac:dyDescent="0.3">
      <c r="C57" s="5" t="s">
        <v>93</v>
      </c>
      <c r="D57" s="13" t="s">
        <v>81</v>
      </c>
      <c r="E57" s="6" t="s">
        <v>96</v>
      </c>
    </row>
    <row r="58" spans="3:5" ht="15" thickBot="1" x14ac:dyDescent="0.35">
      <c r="C58" s="7" t="s">
        <v>83</v>
      </c>
      <c r="D58" s="15" t="s">
        <v>84</v>
      </c>
      <c r="E58" s="8" t="s">
        <v>100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B56"/>
  <sheetViews>
    <sheetView workbookViewId="0">
      <selection activeCell="A12" sqref="A12"/>
    </sheetView>
  </sheetViews>
  <sheetFormatPr defaultRowHeight="14.4" x14ac:dyDescent="0.3"/>
  <cols>
    <col min="1" max="1" width="137.33203125" customWidth="1" collapsed="1"/>
  </cols>
  <sheetData>
    <row r="1" spans="1:1" x14ac:dyDescent="0.3">
      <c r="A1" s="9" t="s">
        <v>103</v>
      </c>
    </row>
    <row r="2" spans="1:1" x14ac:dyDescent="0.3">
      <c r="A2" s="10"/>
    </row>
    <row r="3" spans="1:1" ht="28.8" x14ac:dyDescent="0.3">
      <c r="A3" s="11" t="s">
        <v>104</v>
      </c>
    </row>
    <row r="5" spans="1:1" x14ac:dyDescent="0.3">
      <c r="A5" s="9" t="s">
        <v>105</v>
      </c>
    </row>
    <row r="6" spans="1:1" x14ac:dyDescent="0.3">
      <c r="A6" s="10"/>
    </row>
    <row r="7" spans="1:1" ht="28.8" x14ac:dyDescent="0.3">
      <c r="A7" s="11" t="s">
        <v>68</v>
      </c>
    </row>
    <row r="8" spans="1:1" x14ac:dyDescent="0.3">
      <c r="A8" s="10"/>
    </row>
    <row r="9" spans="1:1" x14ac:dyDescent="0.3">
      <c r="A9" s="9" t="s">
        <v>106</v>
      </c>
    </row>
    <row r="10" spans="1:1" x14ac:dyDescent="0.3">
      <c r="A10" s="10"/>
    </row>
    <row r="11" spans="1:1" ht="43.2" x14ac:dyDescent="0.3">
      <c r="A11" s="11" t="s">
        <v>298</v>
      </c>
    </row>
    <row r="12" spans="1:1" x14ac:dyDescent="0.3">
      <c r="A12" s="10"/>
    </row>
    <row r="13" spans="1:1" x14ac:dyDescent="0.3">
      <c r="A13" s="9" t="s">
        <v>69</v>
      </c>
    </row>
    <row r="14" spans="1:1" x14ac:dyDescent="0.3">
      <c r="A14" s="10"/>
    </row>
    <row r="15" spans="1:1" ht="60" customHeight="1" x14ac:dyDescent="0.3">
      <c r="A15" s="11" t="s">
        <v>188</v>
      </c>
    </row>
    <row r="16" spans="1:1" x14ac:dyDescent="0.3">
      <c r="A16" s="10"/>
    </row>
    <row r="17" spans="1:1" x14ac:dyDescent="0.3">
      <c r="A17" s="9" t="s">
        <v>129</v>
      </c>
    </row>
    <row r="18" spans="1:1" x14ac:dyDescent="0.3">
      <c r="A18" s="10"/>
    </row>
    <row r="19" spans="1:1" ht="135" customHeight="1" x14ac:dyDescent="0.3">
      <c r="A19" s="11" t="s">
        <v>189</v>
      </c>
    </row>
    <row r="20" spans="1:1" x14ac:dyDescent="0.3">
      <c r="A20" s="10"/>
    </row>
    <row r="21" spans="1:1" x14ac:dyDescent="0.3">
      <c r="A21" s="9" t="s">
        <v>180</v>
      </c>
    </row>
    <row r="22" spans="1:1" x14ac:dyDescent="0.3">
      <c r="A22" s="10"/>
    </row>
    <row r="23" spans="1:1" ht="86.4" x14ac:dyDescent="0.3">
      <c r="A23" s="11" t="s">
        <v>70</v>
      </c>
    </row>
    <row r="24" spans="1:1" ht="14.25" customHeight="1" x14ac:dyDescent="0.3">
      <c r="A24" s="10"/>
    </row>
    <row r="25" spans="1:1" x14ac:dyDescent="0.3">
      <c r="A25" s="9" t="s">
        <v>181</v>
      </c>
    </row>
    <row r="26" spans="1:1" x14ac:dyDescent="0.3">
      <c r="A26" s="10"/>
    </row>
    <row r="27" spans="1:1" ht="28.8" x14ac:dyDescent="0.3">
      <c r="A27" s="12" t="s">
        <v>71</v>
      </c>
    </row>
    <row r="29" spans="1:1" x14ac:dyDescent="0.3">
      <c r="A29" s="18" t="s">
        <v>182</v>
      </c>
    </row>
    <row r="31" spans="1:1" ht="124.5" customHeight="1" x14ac:dyDescent="0.3">
      <c r="A31" s="12" t="s">
        <v>216</v>
      </c>
    </row>
    <row r="33" spans="1:1" x14ac:dyDescent="0.3">
      <c r="A33" s="18" t="s">
        <v>235</v>
      </c>
    </row>
    <row r="35" spans="1:1" ht="93.75" customHeight="1" x14ac:dyDescent="0.3">
      <c r="A35" s="12" t="s">
        <v>236</v>
      </c>
    </row>
    <row r="37" spans="1:1" x14ac:dyDescent="0.3">
      <c r="A37" s="18" t="s">
        <v>183</v>
      </c>
    </row>
    <row r="39" spans="1:1" ht="28.8" x14ac:dyDescent="0.3">
      <c r="A39" s="19" t="s">
        <v>217</v>
      </c>
    </row>
    <row r="41" spans="1:1" ht="28.8" x14ac:dyDescent="0.3">
      <c r="A41" s="20" t="s">
        <v>237</v>
      </c>
    </row>
    <row r="43" spans="1:1" ht="129.6" x14ac:dyDescent="0.3">
      <c r="A43" s="19" t="s">
        <v>244</v>
      </c>
    </row>
    <row r="45" spans="1:1" x14ac:dyDescent="0.3">
      <c r="A45" s="18" t="s">
        <v>185</v>
      </c>
    </row>
    <row r="47" spans="1:1" ht="72" x14ac:dyDescent="0.3">
      <c r="A47" s="19" t="s">
        <v>184</v>
      </c>
    </row>
    <row r="49" spans="1:2" x14ac:dyDescent="0.3">
      <c r="A49" s="18" t="s">
        <v>186</v>
      </c>
    </row>
    <row r="51" spans="1:2" ht="115.2" x14ac:dyDescent="0.3">
      <c r="A51" s="19" t="s">
        <v>190</v>
      </c>
      <c r="B51" s="33"/>
    </row>
    <row r="53" spans="1:2" x14ac:dyDescent="0.3">
      <c r="A53" s="18" t="s">
        <v>187</v>
      </c>
    </row>
    <row r="55" spans="1:2" ht="144" x14ac:dyDescent="0.3">
      <c r="A55" s="19" t="s">
        <v>218</v>
      </c>
    </row>
    <row r="56" spans="1:2" x14ac:dyDescent="0.3">
      <c r="A56" s="33" t="s">
        <v>219</v>
      </c>
    </row>
  </sheetData>
  <hyperlinks>
    <hyperlink ref="A56"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1" ma:contentTypeDescription="Create a new document." ma:contentTypeScope="" ma:versionID="379aa42537d5991549f524d66bc546e0">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0d249db07a7021e83ac73070d1a5111c"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_ip_UnifiedCompliancePolicyUIAction xmlns="http://schemas.microsoft.com/sharepoint/v3" xsi:nil="tru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_ip_UnifiedCompliancePolicyProperties xmlns="http://schemas.microsoft.com/sharepoint/v3" xsi:nil="true"/>
    <Rights xmlns="4ffa91fb-a0ff-4ac5-b2db-65c790d184a4" xsi:nil="true"/>
    <Document_x0020_Creation_x0020_Date xmlns="4ffa91fb-a0ff-4ac5-b2db-65c790d184a4">2020-10-20T16:36:06+00:00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CB7099DA-9EB0-43C3-952C-1E44E6ED88DC}"/>
</file>

<file path=customXml/itemProps2.xml><?xml version="1.0" encoding="utf-8"?>
<ds:datastoreItem xmlns:ds="http://schemas.openxmlformats.org/officeDocument/2006/customXml" ds:itemID="{DBEE2351-520B-468C-85C2-693D60C1B2BB}"/>
</file>

<file path=customXml/itemProps3.xml><?xml version="1.0" encoding="utf-8"?>
<ds:datastoreItem xmlns:ds="http://schemas.openxmlformats.org/officeDocument/2006/customXml" ds:itemID="{A67E7E16-64E1-430B-9CA4-A051E5800C48}"/>
</file>

<file path=customXml/itemProps4.xml><?xml version="1.0" encoding="utf-8"?>
<ds:datastoreItem xmlns:ds="http://schemas.openxmlformats.org/officeDocument/2006/customXml" ds:itemID="{D39021B6-517E-40D9-8C9F-2688BD746C8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2020-10-16T13:34:19Z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